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5.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9.xml" ContentType="application/vnd.openxmlformats-officedocument.spreadsheetml.comments+xml"/>
  <Override PartName="/xl/drawings/drawing22.xml" ContentType="application/vnd.openxmlformats-officedocument.drawing+xml"/>
  <Override PartName="/xl/comments10.xml" ContentType="application/vnd.openxmlformats-officedocument.spreadsheetml.comments+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11.xml" ContentType="application/vnd.openxmlformats-officedocument.spreadsheetml.comments+xml"/>
  <Override PartName="/xl/drawings/drawing27.xml" ContentType="application/vnd.openxmlformats-officedocument.drawing+xml"/>
  <Override PartName="/xl/drawings/drawing28.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2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C5BBEA04-B48B-DB03-FC8F-E18A6752861A}"/>
  <workbookPr codeName="ThisWorkbook"/>
  <mc:AlternateContent xmlns:mc="http://schemas.openxmlformats.org/markup-compatibility/2006">
    <mc:Choice Requires="x15">
      <x15ac:absPath xmlns:x15ac="http://schemas.microsoft.com/office/spreadsheetml/2010/11/ac" url="W:\My Documents\Macros\Formats\Financials\DB\"/>
    </mc:Choice>
  </mc:AlternateContent>
  <xr:revisionPtr revIDLastSave="0" documentId="13_ncr:1_{94F61539-2ABE-4FC3-9473-39990578EC1E}" xr6:coauthVersionLast="47" xr6:coauthVersionMax="47" xr10:uidLastSave="{00000000-0000-0000-0000-000000000000}"/>
  <bookViews>
    <workbookView xWindow="-120" yWindow="-120" windowWidth="20730" windowHeight="11160" tabRatio="955" firstSheet="41" activeTab="43" xr2:uid="{00000000-000D-0000-FFFF-FFFF00000000}"/>
  </bookViews>
  <sheets>
    <sheet name="Data" sheetId="69" state="hidden" r:id="rId1"/>
    <sheet name="Home" sheetId="63" state="hidden" r:id="rId2"/>
    <sheet name="Disbursement_Checklist" sheetId="68" state="hidden" r:id="rId3"/>
    <sheet name="Product Details" sheetId="132" r:id="rId4"/>
    <sheet name="Business Profile" sheetId="102" r:id="rId5"/>
    <sheet name="Associated Companies" sheetId="123" r:id="rId6"/>
    <sheet name="ROC" sheetId="136" r:id="rId7"/>
    <sheet name="GST" sheetId="137" r:id="rId8"/>
    <sheet name="CA" sheetId="103" r:id="rId9"/>
    <sheet name="KYC" sheetId="107" r:id="rId10"/>
    <sheet name="Crime" sheetId="117" r:id="rId11"/>
    <sheet name="Google" sheetId="121" r:id="rId12"/>
    <sheet name="EPFO" sheetId="108" r:id="rId13"/>
    <sheet name="ESIC" sheetId="109" r:id="rId14"/>
    <sheet name="Truecaller" sheetId="119" r:id="rId15"/>
    <sheet name="LEI" sheetId="120" r:id="rId16"/>
    <sheet name="Observations" sheetId="67" r:id="rId17"/>
    <sheet name="Drop Table" sheetId="112" state="hidden" r:id="rId18"/>
    <sheet name="Borrower Details" sheetId="16" r:id="rId19"/>
    <sheet name="Facility &amp; Collateral Details" sheetId="23" r:id="rId20"/>
    <sheet name="Multiple Banking" sheetId="90" r:id="rId21"/>
    <sheet name="Financials1" sheetId="74" r:id="rId22"/>
    <sheet name="LOSPnL1" sheetId="148" state="hidden" r:id="rId23"/>
    <sheet name="LOSBS1" sheetId="149" state="hidden" r:id="rId24"/>
    <sheet name="Financials2" sheetId="73" r:id="rId25"/>
    <sheet name="LOSPnL2" sheetId="150" state="hidden" r:id="rId26"/>
    <sheet name="LOSBS2" sheetId="151" state="hidden" r:id="rId27"/>
    <sheet name="LOSPnL3" sheetId="152" state="hidden" r:id="rId28"/>
    <sheet name="LOSBS3" sheetId="153" state="hidden" r:id="rId29"/>
    <sheet name="Financials3" sheetId="76" r:id="rId30"/>
    <sheet name="Financials_Consolidated" sheetId="24" r:id="rId31"/>
    <sheet name="LOSPnL_Consolidated" sheetId="154" state="hidden" r:id="rId32"/>
    <sheet name="LOSBS_Consolidated" sheetId="155" state="hidden" r:id="rId33"/>
    <sheet name="Fin Observation" sheetId="122" r:id="rId34"/>
    <sheet name="TeleVRs" sheetId="66" r:id="rId35"/>
    <sheet name="Professional Receipts" sheetId="61" r:id="rId36"/>
    <sheet name="Industry Margins" sheetId="52" r:id="rId37"/>
    <sheet name="Gross Profit" sheetId="60" r:id="rId38"/>
    <sheet name="LRD" sheetId="62" r:id="rId39"/>
    <sheet name="Eligibility_EBIDTA" sheetId="113" r:id="rId40"/>
    <sheet name="Eligibility_Margin" sheetId="114" r:id="rId41"/>
    <sheet name="Cash Profit" sheetId="54" r:id="rId42"/>
    <sheet name="Salaried" sheetId="55" r:id="rId43"/>
    <sheet name="EMI Chart" sheetId="53" r:id="rId44"/>
    <sheet name="PD_Non_Individual" sheetId="78" state="hidden" r:id="rId45"/>
    <sheet name="PD_Salaried" sheetId="70" state="hidden" r:id="rId46"/>
    <sheet name="Banking" sheetId="37" r:id="rId47"/>
    <sheet name="NC-RTR" sheetId="116" r:id="rId48"/>
    <sheet name="Credit analysis" sheetId="93" r:id="rId49"/>
    <sheet name="Legal_Compliance_Certificate" sheetId="77" r:id="rId50"/>
    <sheet name="Rating_Individual" sheetId="131" r:id="rId51"/>
    <sheet name="Rating_NonIndividuals" sheetId="87" r:id="rId52"/>
    <sheet name="Covenants" sheetId="94" r:id="rId53"/>
    <sheet name="CRM approval" sheetId="95" r:id="rId54"/>
    <sheet name="HTN-LAP" sheetId="96" r:id="rId55"/>
    <sheet name="CRM Rating" sheetId="133" r:id="rId56"/>
    <sheet name="LC Eligibility" sheetId="157" r:id="rId57"/>
    <sheet name="BG Eligibilty" sheetId="158" r:id="rId58"/>
    <sheet name="High ticket norms and DBR" sheetId="97" r:id="rId59"/>
    <sheet name="Step down" sheetId="98" r:id="rId60"/>
    <sheet name="CGTMSE Input" sheetId="142" r:id="rId61"/>
    <sheet name="CGTMSE OUtput Sheet" sheetId="141" r:id="rId62"/>
    <sheet name="App Calc" sheetId="145" r:id="rId63"/>
    <sheet name="HL PSL Calculator" sheetId="161" r:id="rId64"/>
    <sheet name="MSE PSL Calculator" sheetId="162" r:id="rId65"/>
    <sheet name="Control Checklist" sheetId="146" r:id="rId66"/>
    <sheet name="PD - MSME" sheetId="159" r:id="rId67"/>
    <sheet name="PD - Others" sheetId="160" r:id="rId68"/>
    <sheet name="End Use Calc" sheetId="129" r:id="rId69"/>
    <sheet name="Site Visit" sheetId="130" r:id="rId70"/>
    <sheet name="UD Fields" sheetId="156" r:id="rId71"/>
  </sheets>
  <functionGroups builtInGroupCount="19"/>
  <definedNames>
    <definedName name="___INDEX_SHEET___ASAP_Utilities">#REF!</definedName>
    <definedName name="_xlnm._FilterDatabase" localSheetId="65" hidden="1">'Control Checklist'!$A$1:$C$89</definedName>
    <definedName name="_xlnm._FilterDatabase" localSheetId="64" hidden="1">'MSE PSL Calculator'!$Y$1:$Y$52</definedName>
    <definedName name="cibil_score">'Borrower Details'!$M$40</definedName>
    <definedName name="Constitution">Table2[Constitution]</definedName>
    <definedName name="emi_oblig">'EMI Chart'!$I$46</definedName>
    <definedName name="FE_17">Eligibility_EBIDTA!$F$9:$F$16</definedName>
    <definedName name="_xlnm.Print_Area" localSheetId="62">'App Calc'!$A$1:$O$50</definedName>
    <definedName name="_xlnm.Print_Area" localSheetId="5">'Associated Companies'!$B$2:$D$15</definedName>
    <definedName name="_xlnm.Print_Area" localSheetId="18">'Borrower Details'!$A$2:$M$41</definedName>
    <definedName name="_xlnm.Print_Area" localSheetId="4">'Business Profile'!$B$2:$I$56</definedName>
    <definedName name="_xlnm.Print_Area" localSheetId="8">CA!$B$2:$C$37</definedName>
    <definedName name="_xlnm.Print_Area" localSheetId="41">'Cash Profit'!$A$2:$F$34</definedName>
    <definedName name="_xlnm.Print_Area" localSheetId="52">Covenants!$A$1:$D$60</definedName>
    <definedName name="_xlnm.Print_Area" localSheetId="48">'Credit analysis'!$B$2:$F$45</definedName>
    <definedName name="_xlnm.Print_Area" localSheetId="10">Crime!$B$2:$M$13</definedName>
    <definedName name="_xlnm.Print_Area" localSheetId="53">'CRM approval'!$A$1:$D$46</definedName>
    <definedName name="_xlnm.Print_Area" localSheetId="2">Disbursement_Checklist!$A$1:$E$72</definedName>
    <definedName name="_xlnm.Print_Area" localSheetId="39">Eligibility_EBIDTA!$A$1:$F$32</definedName>
    <definedName name="_xlnm.Print_Area" localSheetId="40">Eligibility_Margin!$A$1:$I$26</definedName>
    <definedName name="_xlnm.Print_Area" localSheetId="43">'EMI Chart'!$B$2:$T$53</definedName>
    <definedName name="_xlnm.Print_Area" localSheetId="68">'End Use Calc'!$B$1:$C$64</definedName>
    <definedName name="_xlnm.Print_Area" localSheetId="12">EPFO!$B$2:$F$34</definedName>
    <definedName name="_xlnm.Print_Area" localSheetId="13">ESIC!$B$2:$C$7</definedName>
    <definedName name="_xlnm.Print_Area" localSheetId="19">'Facility &amp; Collateral Details'!$A$1:$F$89</definedName>
    <definedName name="_xlnm.Print_Area" localSheetId="33">'Fin Observation'!$B$2:$D$12</definedName>
    <definedName name="_xlnm.Print_Area" localSheetId="30">Financials_Consolidated!$A$1:$I$93</definedName>
    <definedName name="_xlnm.Print_Area" localSheetId="21">Financials1!$A$1:$I$94</definedName>
    <definedName name="_xlnm.Print_Area" localSheetId="24">Financials2!$A$1:$I$94</definedName>
    <definedName name="_xlnm.Print_Area" localSheetId="11">Google!$B$2:$E$51</definedName>
    <definedName name="_xlnm.Print_Area" localSheetId="37">'Gross Profit'!$A$1:$D$29</definedName>
    <definedName name="_xlnm.Print_Area" localSheetId="7">GST!$B$2:$G$49</definedName>
    <definedName name="_xlnm.Print_Area" localSheetId="58">'High ticket norms and DBR'!$B$1:$K$16</definedName>
    <definedName name="_xlnm.Print_Area" localSheetId="54">'HTN-LAP'!$B$2:$E$46</definedName>
    <definedName name="_xlnm.Print_Area" localSheetId="36">'Industry Margins'!$A$1:$I$32</definedName>
    <definedName name="_xlnm.Print_Area" localSheetId="9">KYC!$B$2:$H$35</definedName>
    <definedName name="_xlnm.Print_Area" localSheetId="49">Legal_Compliance_Certificate!$A$1:$C$22</definedName>
    <definedName name="_xlnm.Print_Area" localSheetId="15">LEI!$B$2:$C$15</definedName>
    <definedName name="_xlnm.Print_Area" localSheetId="38">LRD!$B$1:$F$38</definedName>
    <definedName name="_xlnm.Print_Area" localSheetId="64">'MSE PSL Calculator'!$A$1:$F$45</definedName>
    <definedName name="_xlnm.Print_Area" localSheetId="20">'Multiple Banking'!$B$2:$BF$23</definedName>
    <definedName name="_xlnm.Print_Area" localSheetId="47">'NC-RTR'!$B$2:$BC$30</definedName>
    <definedName name="_xlnm.Print_Area" localSheetId="16">Observations!$B$2:$E$36</definedName>
    <definedName name="_xlnm.Print_Area" localSheetId="35">'Professional Receipts'!$B$1:$F$18</definedName>
    <definedName name="_xlnm.Print_Area" localSheetId="50">Rating_Individual!$B$2:$I$16</definedName>
    <definedName name="_xlnm.Print_Area" localSheetId="51">Rating_NonIndividuals!$B$2:$J$34</definedName>
    <definedName name="_xlnm.Print_Area" localSheetId="6">ROC!$B$2:$J$42</definedName>
    <definedName name="_xlnm.Print_Area" localSheetId="69">'Site Visit'!$A$1:$B$31</definedName>
    <definedName name="_xlnm.Print_Area" localSheetId="59">'Step down'!$B$1:$E$14</definedName>
    <definedName name="_xlnm.Print_Area" localSheetId="34">TeleVRs!$B$1:$C$61</definedName>
    <definedName name="_xlnm.Print_Area" localSheetId="14">Truecaller!$B$2:$G$7</definedName>
    <definedName name="Product_Type">Table1[Product Type]</definedName>
    <definedName name="Sector">Table3[Sector]</definedName>
    <definedName name="wrn.Print._.All." localSheetId="32" hidden="1">{"Page1",#N/A,FALSE,"Page 1";"Page2",#N/A,FALSE,"Page 2";"Industry etc.",#N/A,FALSE,"Industry and Country Scores"}</definedName>
    <definedName name="wrn.Print._.All." localSheetId="23" hidden="1">{"Page1",#N/A,FALSE,"Page 1";"Page2",#N/A,FALSE,"Page 2";"Industry etc.",#N/A,FALSE,"Industry and Country Scores"}</definedName>
    <definedName name="wrn.Print._.All." localSheetId="26" hidden="1">{"Page1",#N/A,FALSE,"Page 1";"Page2",#N/A,FALSE,"Page 2";"Industry etc.",#N/A,FALSE,"Industry and Country Scores"}</definedName>
    <definedName name="wrn.Print._.All." localSheetId="28" hidden="1">{"Page1",#N/A,FALSE,"Page 1";"Page2",#N/A,FALSE,"Page 2";"Industry etc.",#N/A,FALSE,"Industry and Country Scores"}</definedName>
    <definedName name="wrn.Print._.All." hidden="1">{"Page1",#N/A,FALSE,"Page 1";"Page2",#N/A,FALSE,"Page 2";"Industry etc.",#N/A,FALSE,"Industry and Country Scores"}</definedName>
  </definedNames>
  <calcPr calcId="191029"/>
  <customWorkbookViews>
    <customWorkbookView name="Authorised User - Personal View" guid="{622412F3-E3C6-4D5F-9C43-89A4A70046F8}" mergeInterval="0" personalView="1" maximized="1" windowWidth="1020" windowHeight="543" tabRatio="824" activeSheetId="12"/>
    <customWorkbookView name="saranee - Personal View" guid="{CBB86DB3-5A4D-4128-9BC1-F6AB11D256A8}" mergeInterval="0" personalView="1" maximized="1" windowWidth="1020" windowHeight="513" tabRatio="824" activeSheetId="3" showObjects="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74" l="1"/>
  <c r="F19" i="52"/>
  <c r="F18" i="52"/>
  <c r="G24" i="52" s="1"/>
  <c r="B11" i="74"/>
  <c r="B20" i="74" s="1"/>
  <c r="B21" i="74" s="1"/>
  <c r="E36" i="16"/>
  <c r="E35" i="16"/>
  <c r="E34" i="16"/>
  <c r="E33" i="16"/>
  <c r="C36" i="16"/>
  <c r="C35" i="16"/>
  <c r="C34" i="16"/>
  <c r="C33" i="16"/>
  <c r="B36" i="16"/>
  <c r="B35" i="16"/>
  <c r="B34" i="16"/>
  <c r="B33" i="16"/>
  <c r="E32" i="16"/>
  <c r="C32" i="16"/>
  <c r="B32" i="16"/>
  <c r="H90" i="24"/>
  <c r="G90" i="24"/>
  <c r="F90" i="24"/>
  <c r="H91" i="76"/>
  <c r="H71" i="76"/>
  <c r="H69" i="76"/>
  <c r="H67" i="76"/>
  <c r="H66" i="76"/>
  <c r="H65" i="76"/>
  <c r="H62" i="76"/>
  <c r="H61" i="76"/>
  <c r="H60" i="76"/>
  <c r="H58" i="76"/>
  <c r="H57" i="76"/>
  <c r="H56" i="76"/>
  <c r="H55" i="76"/>
  <c r="H51" i="76"/>
  <c r="H50" i="76"/>
  <c r="H48" i="76"/>
  <c r="H47" i="76"/>
  <c r="H46" i="76"/>
  <c r="H45" i="76"/>
  <c r="H44" i="76"/>
  <c r="H42" i="76"/>
  <c r="H41" i="76"/>
  <c r="H35" i="76"/>
  <c r="H31" i="76"/>
  <c r="H28" i="76"/>
  <c r="H27" i="76"/>
  <c r="H24" i="76"/>
  <c r="H23" i="76"/>
  <c r="H22" i="76"/>
  <c r="H19" i="76"/>
  <c r="H18" i="76"/>
  <c r="H17" i="76"/>
  <c r="H15" i="76"/>
  <c r="H14" i="76"/>
  <c r="H13" i="76"/>
  <c r="H12" i="76"/>
  <c r="G91" i="76"/>
  <c r="G71" i="76"/>
  <c r="G69" i="76"/>
  <c r="G67" i="76"/>
  <c r="G66" i="76"/>
  <c r="G65" i="76"/>
  <c r="G62" i="76"/>
  <c r="G61" i="76"/>
  <c r="G60" i="76"/>
  <c r="G58" i="76"/>
  <c r="G57" i="76"/>
  <c r="G56" i="76"/>
  <c r="G55" i="76"/>
  <c r="G51" i="76"/>
  <c r="G50" i="76"/>
  <c r="G48" i="76"/>
  <c r="G47" i="76"/>
  <c r="G46" i="76"/>
  <c r="G45" i="76"/>
  <c r="G44" i="76"/>
  <c r="G42" i="76"/>
  <c r="G41" i="76"/>
  <c r="G35" i="76"/>
  <c r="G31" i="76"/>
  <c r="G28" i="76"/>
  <c r="G27" i="76"/>
  <c r="G24" i="76"/>
  <c r="G23" i="76"/>
  <c r="G22" i="76"/>
  <c r="G19" i="76"/>
  <c r="G18" i="76"/>
  <c r="G17" i="76"/>
  <c r="G15" i="76"/>
  <c r="G14" i="76"/>
  <c r="G13" i="76"/>
  <c r="G12" i="76"/>
  <c r="F91" i="76"/>
  <c r="F71" i="76"/>
  <c r="F69" i="76"/>
  <c r="F67" i="76"/>
  <c r="F66" i="76"/>
  <c r="F65" i="76"/>
  <c r="F62" i="76"/>
  <c r="F61" i="76"/>
  <c r="F60" i="76"/>
  <c r="F58" i="76"/>
  <c r="F57" i="76"/>
  <c r="F56" i="76"/>
  <c r="F55" i="76"/>
  <c r="F51" i="76"/>
  <c r="F50" i="76"/>
  <c r="F48" i="76"/>
  <c r="F47" i="76"/>
  <c r="F46" i="76"/>
  <c r="F45" i="76"/>
  <c r="F44" i="76"/>
  <c r="F42" i="76"/>
  <c r="F41" i="76"/>
  <c r="F35" i="76"/>
  <c r="F31" i="76"/>
  <c r="F28" i="76"/>
  <c r="F27" i="76"/>
  <c r="F24" i="76"/>
  <c r="F23" i="76"/>
  <c r="F22" i="76"/>
  <c r="F19" i="76"/>
  <c r="F18" i="76"/>
  <c r="F17" i="76"/>
  <c r="F15" i="76"/>
  <c r="F14" i="76"/>
  <c r="F13" i="76"/>
  <c r="F12" i="76"/>
  <c r="E87" i="76"/>
  <c r="E85" i="76"/>
  <c r="D87" i="76"/>
  <c r="D85" i="76"/>
  <c r="C87" i="76"/>
  <c r="C85" i="76"/>
  <c r="B87" i="76"/>
  <c r="B85" i="76"/>
  <c r="H91" i="73"/>
  <c r="H71" i="73"/>
  <c r="H69" i="73"/>
  <c r="H67" i="73"/>
  <c r="H66" i="73"/>
  <c r="H65" i="73"/>
  <c r="H62" i="73"/>
  <c r="H61" i="73"/>
  <c r="H60" i="73"/>
  <c r="H58" i="73"/>
  <c r="H57" i="73"/>
  <c r="H56" i="73"/>
  <c r="H55" i="73"/>
  <c r="H51" i="73"/>
  <c r="H50" i="73"/>
  <c r="H48" i="73"/>
  <c r="H47" i="73"/>
  <c r="H46" i="73"/>
  <c r="H45" i="73"/>
  <c r="H44" i="73"/>
  <c r="H42" i="73"/>
  <c r="H41" i="73"/>
  <c r="H35" i="73"/>
  <c r="H31" i="73"/>
  <c r="H28" i="73"/>
  <c r="H27" i="73"/>
  <c r="H24" i="73"/>
  <c r="H23" i="73"/>
  <c r="H22" i="73"/>
  <c r="H19" i="73"/>
  <c r="H18" i="73"/>
  <c r="H17" i="73"/>
  <c r="H15" i="73"/>
  <c r="H14" i="73"/>
  <c r="H13" i="73"/>
  <c r="H12" i="73"/>
  <c r="G91" i="73"/>
  <c r="G71" i="73"/>
  <c r="G69" i="73"/>
  <c r="G67" i="73"/>
  <c r="G66" i="73"/>
  <c r="G65" i="73"/>
  <c r="G62" i="73"/>
  <c r="G61" i="73"/>
  <c r="G60" i="73"/>
  <c r="G58" i="73"/>
  <c r="G57" i="73"/>
  <c r="G56" i="73"/>
  <c r="G55" i="73"/>
  <c r="G51" i="73"/>
  <c r="G50" i="73"/>
  <c r="G48" i="73"/>
  <c r="G47" i="73"/>
  <c r="G46" i="73"/>
  <c r="G45" i="73"/>
  <c r="G44" i="73"/>
  <c r="G42" i="73"/>
  <c r="G41" i="73"/>
  <c r="G35" i="73"/>
  <c r="G31" i="73"/>
  <c r="G28" i="73"/>
  <c r="G27" i="73"/>
  <c r="G24" i="73"/>
  <c r="G23" i="73"/>
  <c r="G22" i="73"/>
  <c r="G19" i="73"/>
  <c r="G18" i="73"/>
  <c r="G17" i="73"/>
  <c r="G15" i="73"/>
  <c r="G14" i="73"/>
  <c r="G13" i="73"/>
  <c r="G12" i="73"/>
  <c r="F91" i="73"/>
  <c r="F71" i="73"/>
  <c r="F69" i="73"/>
  <c r="F67" i="73"/>
  <c r="F66" i="73"/>
  <c r="F65" i="73"/>
  <c r="F62" i="73"/>
  <c r="F61" i="73"/>
  <c r="F60" i="73"/>
  <c r="F58" i="73"/>
  <c r="F57" i="73"/>
  <c r="F56" i="73"/>
  <c r="F55" i="73"/>
  <c r="F51" i="73"/>
  <c r="F50" i="73"/>
  <c r="F48" i="73"/>
  <c r="F47" i="73"/>
  <c r="F46" i="73"/>
  <c r="F45" i="73"/>
  <c r="F44" i="73"/>
  <c r="F42" i="73"/>
  <c r="F41" i="73"/>
  <c r="F35" i="73"/>
  <c r="F31" i="73"/>
  <c r="F28" i="73"/>
  <c r="F27" i="73"/>
  <c r="F24" i="73"/>
  <c r="F23" i="73"/>
  <c r="F22" i="73"/>
  <c r="F19" i="73"/>
  <c r="F18" i="73"/>
  <c r="F17" i="73"/>
  <c r="F15" i="73"/>
  <c r="F14" i="73"/>
  <c r="F13" i="73"/>
  <c r="F12" i="73"/>
  <c r="E87" i="73"/>
  <c r="E85" i="73"/>
  <c r="D87" i="73"/>
  <c r="D85" i="73"/>
  <c r="C87" i="73"/>
  <c r="C85" i="73"/>
  <c r="B87" i="73"/>
  <c r="B85" i="73"/>
  <c r="C11" i="73"/>
  <c r="C86" i="73" s="1"/>
  <c r="H91" i="74"/>
  <c r="H71" i="74"/>
  <c r="H69" i="74"/>
  <c r="H67" i="74"/>
  <c r="H66" i="74"/>
  <c r="H65" i="74"/>
  <c r="H62" i="74"/>
  <c r="H61" i="74"/>
  <c r="H60" i="74"/>
  <c r="H58" i="74"/>
  <c r="H57" i="74"/>
  <c r="H56" i="74"/>
  <c r="H55" i="74"/>
  <c r="H51" i="74"/>
  <c r="H50" i="74"/>
  <c r="H48" i="74"/>
  <c r="H47" i="74"/>
  <c r="H46" i="74"/>
  <c r="H45" i="74"/>
  <c r="H44" i="74"/>
  <c r="H42" i="74"/>
  <c r="H41" i="74"/>
  <c r="H35" i="74"/>
  <c r="H31" i="74"/>
  <c r="H28" i="74"/>
  <c r="H27" i="74"/>
  <c r="H24" i="74"/>
  <c r="H23" i="74"/>
  <c r="H22" i="74"/>
  <c r="H19" i="74"/>
  <c r="H18" i="74"/>
  <c r="H17" i="74"/>
  <c r="H15" i="74"/>
  <c r="H14" i="74"/>
  <c r="H13" i="74"/>
  <c r="H12" i="74"/>
  <c r="G91" i="74"/>
  <c r="G71" i="74"/>
  <c r="G69" i="74"/>
  <c r="G67" i="74"/>
  <c r="G66" i="74"/>
  <c r="G65" i="74"/>
  <c r="G62" i="74"/>
  <c r="G61" i="74"/>
  <c r="G60" i="74"/>
  <c r="G58" i="74"/>
  <c r="G57" i="74"/>
  <c r="G56" i="74"/>
  <c r="G55" i="74"/>
  <c r="G51" i="74"/>
  <c r="G50" i="74"/>
  <c r="G48" i="74"/>
  <c r="G47" i="74"/>
  <c r="G46" i="74"/>
  <c r="G45" i="74"/>
  <c r="G44" i="74"/>
  <c r="G42" i="74"/>
  <c r="G41" i="74"/>
  <c r="G35" i="74"/>
  <c r="G31" i="74"/>
  <c r="G28" i="74"/>
  <c r="G27" i="74"/>
  <c r="G24" i="74"/>
  <c r="G23" i="74"/>
  <c r="G22" i="74"/>
  <c r="G19" i="74"/>
  <c r="G18" i="74"/>
  <c r="G17" i="74"/>
  <c r="G15" i="74"/>
  <c r="G14" i="74"/>
  <c r="G13" i="74"/>
  <c r="G12" i="74"/>
  <c r="F91" i="74"/>
  <c r="F71" i="74"/>
  <c r="F69" i="74"/>
  <c r="F67" i="74"/>
  <c r="F66" i="74"/>
  <c r="F65" i="74"/>
  <c r="F62" i="74"/>
  <c r="F61" i="74"/>
  <c r="F60" i="74"/>
  <c r="F58" i="74"/>
  <c r="F57" i="74"/>
  <c r="F56" i="74"/>
  <c r="F55" i="74"/>
  <c r="F51" i="74"/>
  <c r="F50" i="74"/>
  <c r="F48" i="74"/>
  <c r="F47" i="74"/>
  <c r="F46" i="74"/>
  <c r="F45" i="74"/>
  <c r="F44" i="74"/>
  <c r="F42" i="74"/>
  <c r="F41" i="74"/>
  <c r="F35" i="74"/>
  <c r="F31" i="74"/>
  <c r="F28" i="74"/>
  <c r="F27" i="74"/>
  <c r="F24" i="74"/>
  <c r="F23" i="74"/>
  <c r="F22" i="74"/>
  <c r="F19" i="74"/>
  <c r="F18" i="74"/>
  <c r="F17" i="74"/>
  <c r="F15" i="74"/>
  <c r="F14" i="74"/>
  <c r="F13" i="74"/>
  <c r="F12" i="74"/>
  <c r="E87" i="74"/>
  <c r="E85" i="74"/>
  <c r="D87" i="74"/>
  <c r="D85" i="74"/>
  <c r="C87" i="74"/>
  <c r="C85" i="74"/>
  <c r="B87" i="74"/>
  <c r="B85" i="74"/>
  <c r="R41" i="162"/>
  <c r="O41" i="162"/>
  <c r="P41" i="162" s="1"/>
  <c r="P44" i="162" s="1"/>
  <c r="K36" i="162"/>
  <c r="K35" i="162"/>
  <c r="R31" i="162"/>
  <c r="T36" i="162" s="1"/>
  <c r="F25" i="162"/>
  <c r="F26" i="162" s="1"/>
  <c r="F22" i="162"/>
  <c r="F20" i="162"/>
  <c r="Q36" i="162" s="1"/>
  <c r="F19" i="162"/>
  <c r="P18" i="162"/>
  <c r="P17" i="162"/>
  <c r="F23" i="162" s="1"/>
  <c r="F13" i="162"/>
  <c r="AD8" i="162"/>
  <c r="AE8" i="162" s="1"/>
  <c r="Z8" i="162"/>
  <c r="C13" i="161"/>
  <c r="C14" i="161" s="1"/>
  <c r="E46" i="137"/>
  <c r="F46" i="137"/>
  <c r="D46" i="137"/>
  <c r="B7" i="74"/>
  <c r="F7" i="74" s="1"/>
  <c r="E9" i="158"/>
  <c r="E10" i="158" s="1"/>
  <c r="B19" i="141"/>
  <c r="F85" i="76" l="1"/>
  <c r="F87" i="74"/>
  <c r="H87" i="74"/>
  <c r="F85" i="74"/>
  <c r="G87" i="73"/>
  <c r="G87" i="76"/>
  <c r="F85" i="73"/>
  <c r="H85" i="73"/>
  <c r="H85" i="76"/>
  <c r="F87" i="73"/>
  <c r="G85" i="73"/>
  <c r="H87" i="73"/>
  <c r="F87" i="76"/>
  <c r="H87" i="76"/>
  <c r="G87" i="74"/>
  <c r="H85" i="74"/>
  <c r="G85" i="74"/>
  <c r="G85" i="76"/>
  <c r="P45" i="162"/>
  <c r="P47" i="162" s="1"/>
  <c r="F24" i="162"/>
  <c r="AD9" i="162" s="1"/>
  <c r="AE9" i="162" s="1"/>
  <c r="AE10" i="162" s="1"/>
  <c r="X36" i="162"/>
  <c r="S36" i="162"/>
  <c r="S31" i="162"/>
  <c r="D85" i="141"/>
  <c r="B86" i="141"/>
  <c r="B85" i="141"/>
  <c r="D96" i="141"/>
  <c r="D98" i="141"/>
  <c r="B103" i="141"/>
  <c r="U36" i="162" l="1"/>
  <c r="Q45" i="162"/>
  <c r="Q47" i="162" s="1"/>
  <c r="F16" i="16"/>
  <c r="E7" i="157" l="1"/>
  <c r="E8" i="157" s="1"/>
  <c r="E9" i="157" s="1"/>
  <c r="C9" i="156" l="1"/>
  <c r="D95" i="141"/>
  <c r="D91" i="141"/>
  <c r="D92" i="141"/>
  <c r="D93" i="141"/>
  <c r="D94" i="141"/>
  <c r="D90" i="141"/>
  <c r="B95" i="141"/>
  <c r="B91" i="141"/>
  <c r="B92" i="141"/>
  <c r="B93" i="141"/>
  <c r="B94" i="141"/>
  <c r="B90" i="141"/>
  <c r="F38" i="62"/>
  <c r="E38" i="62"/>
  <c r="F7" i="24" l="1"/>
  <c r="B110" i="141"/>
  <c r="D117" i="141"/>
  <c r="D116" i="141"/>
  <c r="B31" i="142"/>
  <c r="F113" i="155" l="1"/>
  <c r="E113" i="155"/>
  <c r="D113" i="155"/>
  <c r="C113" i="155"/>
  <c r="F2" i="155"/>
  <c r="E2" i="155"/>
  <c r="D2" i="155"/>
  <c r="C2" i="155"/>
  <c r="F2" i="154"/>
  <c r="E2" i="154"/>
  <c r="D2" i="154"/>
  <c r="C2" i="154"/>
  <c r="F123" i="153"/>
  <c r="E123" i="153"/>
  <c r="D123" i="153"/>
  <c r="C123" i="153"/>
  <c r="F120" i="153"/>
  <c r="E120" i="153"/>
  <c r="D120" i="153"/>
  <c r="C120" i="153"/>
  <c r="F117" i="153"/>
  <c r="E117" i="153"/>
  <c r="D117" i="153"/>
  <c r="C117" i="153"/>
  <c r="F114" i="153"/>
  <c r="E114" i="153"/>
  <c r="D114" i="153"/>
  <c r="C114" i="153"/>
  <c r="F113" i="153"/>
  <c r="E113" i="153"/>
  <c r="D113" i="153"/>
  <c r="C113" i="153"/>
  <c r="F106" i="153"/>
  <c r="F108" i="153" s="1"/>
  <c r="F110" i="153" s="1"/>
  <c r="E106" i="153"/>
  <c r="E108" i="153" s="1"/>
  <c r="E110" i="153" s="1"/>
  <c r="D106" i="153"/>
  <c r="D108" i="153" s="1"/>
  <c r="D110" i="153" s="1"/>
  <c r="C106" i="153"/>
  <c r="C108" i="153" s="1"/>
  <c r="C110" i="153" s="1"/>
  <c r="F98" i="153"/>
  <c r="E98" i="153"/>
  <c r="D98" i="153"/>
  <c r="C98" i="153"/>
  <c r="F82" i="153"/>
  <c r="E82" i="153"/>
  <c r="D82" i="153"/>
  <c r="C82" i="153"/>
  <c r="F78" i="153"/>
  <c r="E78" i="153"/>
  <c r="D78" i="153"/>
  <c r="C78" i="153"/>
  <c r="F72" i="153"/>
  <c r="E72" i="153"/>
  <c r="D72" i="153"/>
  <c r="C72" i="153"/>
  <c r="F69" i="153"/>
  <c r="E69" i="153"/>
  <c r="D69" i="153"/>
  <c r="C69" i="153"/>
  <c r="F56" i="153"/>
  <c r="E56" i="153"/>
  <c r="D56" i="153"/>
  <c r="C56" i="153"/>
  <c r="F47" i="153"/>
  <c r="F49" i="153" s="1"/>
  <c r="E47" i="153"/>
  <c r="E49" i="153" s="1"/>
  <c r="D47" i="153"/>
  <c r="D49" i="153" s="1"/>
  <c r="C47" i="153"/>
  <c r="C49" i="153" s="1"/>
  <c r="F42" i="153"/>
  <c r="E42" i="153"/>
  <c r="D42" i="153"/>
  <c r="C42" i="153"/>
  <c r="F41" i="153"/>
  <c r="E41" i="153"/>
  <c r="D41" i="153"/>
  <c r="C41" i="153"/>
  <c r="F39" i="153"/>
  <c r="E39" i="153"/>
  <c r="D39" i="153"/>
  <c r="C39" i="153"/>
  <c r="F38" i="153"/>
  <c r="E38" i="153"/>
  <c r="D38" i="153"/>
  <c r="C38" i="153"/>
  <c r="F34" i="153"/>
  <c r="E34" i="153"/>
  <c r="D34" i="153"/>
  <c r="C34" i="153"/>
  <c r="F23" i="153"/>
  <c r="E23" i="153"/>
  <c r="D23" i="153"/>
  <c r="C23" i="153"/>
  <c r="F11" i="153"/>
  <c r="E11" i="153"/>
  <c r="D11" i="153"/>
  <c r="C11" i="153"/>
  <c r="F7" i="153"/>
  <c r="F10" i="153" s="1"/>
  <c r="E7" i="153"/>
  <c r="E10" i="153" s="1"/>
  <c r="D7" i="153"/>
  <c r="D10" i="153" s="1"/>
  <c r="C7" i="153"/>
  <c r="C10" i="153" s="1"/>
  <c r="E2" i="153"/>
  <c r="D2" i="153"/>
  <c r="C2" i="153"/>
  <c r="F92" i="152"/>
  <c r="E92" i="152"/>
  <c r="D92" i="152"/>
  <c r="C92" i="152"/>
  <c r="F90" i="152"/>
  <c r="E90" i="152"/>
  <c r="D90" i="152"/>
  <c r="C90" i="152"/>
  <c r="F89" i="152"/>
  <c r="E89" i="152"/>
  <c r="D89" i="152"/>
  <c r="C89" i="152"/>
  <c r="F76" i="152"/>
  <c r="F78" i="152" s="1"/>
  <c r="E76" i="152"/>
  <c r="E78" i="152" s="1"/>
  <c r="D76" i="152"/>
  <c r="D78" i="152" s="1"/>
  <c r="C76" i="152"/>
  <c r="C78" i="152" s="1"/>
  <c r="F56" i="152"/>
  <c r="F59" i="152" s="1"/>
  <c r="E56" i="152"/>
  <c r="E59" i="152" s="1"/>
  <c r="D56" i="152"/>
  <c r="D59" i="152" s="1"/>
  <c r="C56" i="152"/>
  <c r="C59" i="152" s="1"/>
  <c r="F41" i="152"/>
  <c r="F46" i="152" s="1"/>
  <c r="E41" i="152"/>
  <c r="E46" i="152" s="1"/>
  <c r="D41" i="152"/>
  <c r="D46" i="152" s="1"/>
  <c r="C41" i="152"/>
  <c r="C46" i="152" s="1"/>
  <c r="F36" i="152"/>
  <c r="E36" i="152"/>
  <c r="D36" i="152"/>
  <c r="C36" i="152"/>
  <c r="F25" i="152"/>
  <c r="E25" i="152"/>
  <c r="D25" i="152"/>
  <c r="C25" i="152"/>
  <c r="F24" i="152"/>
  <c r="E24" i="152"/>
  <c r="D24" i="152"/>
  <c r="C24" i="152"/>
  <c r="F23" i="152"/>
  <c r="E23" i="152"/>
  <c r="D23" i="152"/>
  <c r="C23" i="152"/>
  <c r="F17" i="152"/>
  <c r="E17" i="152"/>
  <c r="D17" i="152"/>
  <c r="C17" i="152"/>
  <c r="F10" i="152"/>
  <c r="E10" i="152"/>
  <c r="D10" i="152"/>
  <c r="C10" i="152"/>
  <c r="F6" i="152"/>
  <c r="E6" i="152"/>
  <c r="D6" i="152"/>
  <c r="C6" i="152"/>
  <c r="F5" i="152"/>
  <c r="E5" i="152"/>
  <c r="D5" i="152"/>
  <c r="C5" i="152"/>
  <c r="E2" i="152"/>
  <c r="D2" i="152"/>
  <c r="C2" i="152"/>
  <c r="F123" i="151"/>
  <c r="E123" i="151"/>
  <c r="D123" i="151"/>
  <c r="C123" i="151"/>
  <c r="F120" i="151"/>
  <c r="E120" i="151"/>
  <c r="D120" i="151"/>
  <c r="C120" i="151"/>
  <c r="F117" i="151"/>
  <c r="E117" i="151"/>
  <c r="D117" i="151"/>
  <c r="C117" i="151"/>
  <c r="F114" i="151"/>
  <c r="E114" i="151"/>
  <c r="D114" i="151"/>
  <c r="C114" i="151"/>
  <c r="F113" i="151"/>
  <c r="E113" i="151"/>
  <c r="D113" i="151"/>
  <c r="C113" i="151"/>
  <c r="F106" i="151"/>
  <c r="F108" i="151" s="1"/>
  <c r="F110" i="151" s="1"/>
  <c r="E106" i="151"/>
  <c r="E108" i="151" s="1"/>
  <c r="E110" i="151" s="1"/>
  <c r="D106" i="151"/>
  <c r="D108" i="151" s="1"/>
  <c r="D110" i="151" s="1"/>
  <c r="C106" i="151"/>
  <c r="C108" i="151" s="1"/>
  <c r="C110" i="151" s="1"/>
  <c r="F98" i="151"/>
  <c r="E98" i="151"/>
  <c r="D98" i="151"/>
  <c r="C98" i="151"/>
  <c r="F82" i="151"/>
  <c r="E82" i="151"/>
  <c r="D82" i="151"/>
  <c r="C82" i="151"/>
  <c r="F78" i="151"/>
  <c r="E78" i="151"/>
  <c r="D78" i="151"/>
  <c r="C78" i="151"/>
  <c r="F72" i="151"/>
  <c r="E72" i="151"/>
  <c r="D72" i="151"/>
  <c r="C72" i="151"/>
  <c r="F69" i="151"/>
  <c r="E69" i="151"/>
  <c r="D69" i="151"/>
  <c r="C69" i="151"/>
  <c r="F56" i="151"/>
  <c r="E56" i="151"/>
  <c r="D56" i="151"/>
  <c r="C56" i="151"/>
  <c r="F47" i="151"/>
  <c r="F49" i="151" s="1"/>
  <c r="E47" i="151"/>
  <c r="E49" i="151" s="1"/>
  <c r="D47" i="151"/>
  <c r="D49" i="151" s="1"/>
  <c r="C47" i="151"/>
  <c r="C49" i="151" s="1"/>
  <c r="F42" i="151"/>
  <c r="E42" i="151"/>
  <c r="D42" i="151"/>
  <c r="C42" i="151"/>
  <c r="F41" i="151"/>
  <c r="E41" i="151"/>
  <c r="D41" i="151"/>
  <c r="C41" i="151"/>
  <c r="F39" i="151"/>
  <c r="E39" i="151"/>
  <c r="D39" i="151"/>
  <c r="C39" i="151"/>
  <c r="F38" i="151"/>
  <c r="E38" i="151"/>
  <c r="D38" i="151"/>
  <c r="C38" i="151"/>
  <c r="F34" i="151"/>
  <c r="E34" i="151"/>
  <c r="D34" i="151"/>
  <c r="C34" i="151"/>
  <c r="F23" i="151"/>
  <c r="E23" i="151"/>
  <c r="D23" i="151"/>
  <c r="C23" i="151"/>
  <c r="F11" i="151"/>
  <c r="E11" i="151"/>
  <c r="D11" i="151"/>
  <c r="C11" i="151"/>
  <c r="F7" i="151"/>
  <c r="F10" i="151" s="1"/>
  <c r="E7" i="151"/>
  <c r="E10" i="151" s="1"/>
  <c r="D7" i="151"/>
  <c r="D10" i="151" s="1"/>
  <c r="C7" i="151"/>
  <c r="C10" i="151" s="1"/>
  <c r="E2" i="151"/>
  <c r="D2" i="151"/>
  <c r="C2" i="151"/>
  <c r="F92" i="150"/>
  <c r="E92" i="150"/>
  <c r="D92" i="150"/>
  <c r="C92" i="150"/>
  <c r="F90" i="150"/>
  <c r="E90" i="150"/>
  <c r="D90" i="150"/>
  <c r="C90" i="150"/>
  <c r="F89" i="150"/>
  <c r="E89" i="150"/>
  <c r="D89" i="150"/>
  <c r="C89" i="150"/>
  <c r="F76" i="150"/>
  <c r="F78" i="150" s="1"/>
  <c r="E76" i="150"/>
  <c r="E78" i="150" s="1"/>
  <c r="D76" i="150"/>
  <c r="D78" i="150" s="1"/>
  <c r="C76" i="150"/>
  <c r="C78" i="150" s="1"/>
  <c r="F56" i="150"/>
  <c r="F59" i="150" s="1"/>
  <c r="E56" i="150"/>
  <c r="E59" i="150" s="1"/>
  <c r="D56" i="150"/>
  <c r="D59" i="150" s="1"/>
  <c r="C56" i="150"/>
  <c r="C59" i="150" s="1"/>
  <c r="F41" i="150"/>
  <c r="F46" i="150" s="1"/>
  <c r="E41" i="150"/>
  <c r="E46" i="150" s="1"/>
  <c r="D41" i="150"/>
  <c r="D46" i="150" s="1"/>
  <c r="C41" i="150"/>
  <c r="C46" i="150" s="1"/>
  <c r="F36" i="150"/>
  <c r="E36" i="150"/>
  <c r="D36" i="150"/>
  <c r="C36" i="150"/>
  <c r="F25" i="150"/>
  <c r="E25" i="150"/>
  <c r="D25" i="150"/>
  <c r="C25" i="150"/>
  <c r="F24" i="150"/>
  <c r="E24" i="150"/>
  <c r="D24" i="150"/>
  <c r="C24" i="150"/>
  <c r="F23" i="150"/>
  <c r="E23" i="150"/>
  <c r="D23" i="150"/>
  <c r="C23" i="150"/>
  <c r="F17" i="150"/>
  <c r="E17" i="150"/>
  <c r="D17" i="150"/>
  <c r="C17" i="150"/>
  <c r="F10" i="150"/>
  <c r="E10" i="150"/>
  <c r="D10" i="150"/>
  <c r="C10" i="150"/>
  <c r="F6" i="150"/>
  <c r="E6" i="150"/>
  <c r="D6" i="150"/>
  <c r="C6" i="150"/>
  <c r="F5" i="150"/>
  <c r="E5" i="150"/>
  <c r="D5" i="150"/>
  <c r="C5" i="150"/>
  <c r="E2" i="150"/>
  <c r="D2" i="150"/>
  <c r="C2" i="150"/>
  <c r="F128" i="155"/>
  <c r="E128" i="155"/>
  <c r="D128" i="155"/>
  <c r="C128" i="155"/>
  <c r="F88" i="155"/>
  <c r="E88" i="155"/>
  <c r="D88" i="155"/>
  <c r="C88" i="155"/>
  <c r="F54" i="155"/>
  <c r="E54" i="155"/>
  <c r="D54" i="155"/>
  <c r="C54" i="155"/>
  <c r="F22" i="155"/>
  <c r="E22" i="155"/>
  <c r="D22" i="155"/>
  <c r="C22" i="155"/>
  <c r="F83" i="154"/>
  <c r="E83" i="154"/>
  <c r="D83" i="154"/>
  <c r="C83" i="154"/>
  <c r="F70" i="154"/>
  <c r="E70" i="154"/>
  <c r="D70" i="154"/>
  <c r="C70" i="154"/>
  <c r="F128" i="153"/>
  <c r="E128" i="153"/>
  <c r="D128" i="153"/>
  <c r="C128" i="153"/>
  <c r="F88" i="153"/>
  <c r="E88" i="153"/>
  <c r="D88" i="153"/>
  <c r="C88" i="153"/>
  <c r="F54" i="153"/>
  <c r="E54" i="153"/>
  <c r="D54" i="153"/>
  <c r="C54" i="153"/>
  <c r="F22" i="153"/>
  <c r="E22" i="153"/>
  <c r="D22" i="153"/>
  <c r="C22" i="153"/>
  <c r="F83" i="152"/>
  <c r="E83" i="152"/>
  <c r="D83" i="152"/>
  <c r="C83" i="152"/>
  <c r="F70" i="152"/>
  <c r="E70" i="152"/>
  <c r="D70" i="152"/>
  <c r="C70" i="152"/>
  <c r="F128" i="151"/>
  <c r="E128" i="151"/>
  <c r="D128" i="151"/>
  <c r="C128" i="151"/>
  <c r="F88" i="151"/>
  <c r="E88" i="151"/>
  <c r="D88" i="151"/>
  <c r="C88" i="151"/>
  <c r="F54" i="151"/>
  <c r="E54" i="151"/>
  <c r="D54" i="151"/>
  <c r="C54" i="151"/>
  <c r="F22" i="151"/>
  <c r="E22" i="151"/>
  <c r="D22" i="151"/>
  <c r="C22" i="151"/>
  <c r="F83" i="150"/>
  <c r="E83" i="150"/>
  <c r="D83" i="150"/>
  <c r="C83" i="150"/>
  <c r="F70" i="150"/>
  <c r="E70" i="150"/>
  <c r="D70" i="150"/>
  <c r="C70" i="150"/>
  <c r="F92" i="148"/>
  <c r="E92" i="148"/>
  <c r="D92" i="148"/>
  <c r="C92" i="148"/>
  <c r="F128" i="149"/>
  <c r="F123" i="149"/>
  <c r="F120" i="149"/>
  <c r="F117" i="149"/>
  <c r="F114" i="149"/>
  <c r="F113" i="149"/>
  <c r="F106" i="149"/>
  <c r="F108" i="149" s="1"/>
  <c r="F110" i="149" s="1"/>
  <c r="F98" i="149"/>
  <c r="F88" i="149"/>
  <c r="F82" i="149"/>
  <c r="F78" i="149"/>
  <c r="F72" i="149"/>
  <c r="F69" i="149"/>
  <c r="F56" i="149"/>
  <c r="F54" i="149"/>
  <c r="F47" i="149"/>
  <c r="F49" i="149" s="1"/>
  <c r="F42" i="149"/>
  <c r="F41" i="149"/>
  <c r="F39" i="149"/>
  <c r="F38" i="149"/>
  <c r="F34" i="149"/>
  <c r="F23" i="149"/>
  <c r="F22" i="149"/>
  <c r="F11" i="149"/>
  <c r="F7" i="149"/>
  <c r="F10" i="149" s="1"/>
  <c r="F2" i="149"/>
  <c r="F1" i="149"/>
  <c r="E128" i="149"/>
  <c r="E123" i="149"/>
  <c r="E120" i="149"/>
  <c r="E117" i="149"/>
  <c r="E114" i="149"/>
  <c r="E113" i="149"/>
  <c r="E106" i="149"/>
  <c r="E108" i="149" s="1"/>
  <c r="E110" i="149" s="1"/>
  <c r="E98" i="149"/>
  <c r="E88" i="149"/>
  <c r="E82" i="149"/>
  <c r="E78" i="149"/>
  <c r="E72" i="149"/>
  <c r="E69" i="149"/>
  <c r="E56" i="149"/>
  <c r="E54" i="149"/>
  <c r="E47" i="149"/>
  <c r="E49" i="149" s="1"/>
  <c r="E42" i="149"/>
  <c r="E41" i="149"/>
  <c r="E39" i="149"/>
  <c r="E38" i="149"/>
  <c r="E34" i="149"/>
  <c r="E23" i="149"/>
  <c r="E22" i="149"/>
  <c r="E11" i="149"/>
  <c r="E7" i="149"/>
  <c r="E10" i="149" s="1"/>
  <c r="E2" i="149"/>
  <c r="E1" i="149"/>
  <c r="D128" i="149"/>
  <c r="D123" i="149"/>
  <c r="D120" i="149"/>
  <c r="D117" i="149"/>
  <c r="D114" i="149"/>
  <c r="D113" i="149"/>
  <c r="D106" i="149"/>
  <c r="D108" i="149" s="1"/>
  <c r="D110" i="149" s="1"/>
  <c r="D98" i="149"/>
  <c r="D88" i="149"/>
  <c r="D82" i="149"/>
  <c r="D78" i="149"/>
  <c r="D72" i="149"/>
  <c r="D69" i="149"/>
  <c r="D56" i="149"/>
  <c r="D54" i="149"/>
  <c r="D47" i="149"/>
  <c r="D49" i="149" s="1"/>
  <c r="D42" i="149"/>
  <c r="D41" i="149"/>
  <c r="D39" i="149"/>
  <c r="D38" i="149"/>
  <c r="D34" i="149"/>
  <c r="D23" i="149"/>
  <c r="D22" i="149"/>
  <c r="D11" i="149"/>
  <c r="D7" i="149"/>
  <c r="D10" i="149" s="1"/>
  <c r="D2" i="149"/>
  <c r="C123" i="149"/>
  <c r="C120" i="149"/>
  <c r="C117" i="149"/>
  <c r="C78" i="149"/>
  <c r="C42" i="149"/>
  <c r="C41" i="149"/>
  <c r="C128" i="149"/>
  <c r="C114" i="149"/>
  <c r="C113" i="149"/>
  <c r="C106" i="149"/>
  <c r="C108" i="149" s="1"/>
  <c r="C110" i="149" s="1"/>
  <c r="C98" i="149"/>
  <c r="C88" i="149"/>
  <c r="C82" i="149"/>
  <c r="C72" i="149"/>
  <c r="C69" i="149"/>
  <c r="C56" i="149"/>
  <c r="C54" i="149"/>
  <c r="C47" i="149"/>
  <c r="C49" i="149" s="1"/>
  <c r="C39" i="149"/>
  <c r="C38" i="149"/>
  <c r="C34" i="149"/>
  <c r="C23" i="149"/>
  <c r="C22" i="149"/>
  <c r="C11" i="149"/>
  <c r="C7" i="149"/>
  <c r="C10" i="149" s="1"/>
  <c r="C2" i="149"/>
  <c r="F90" i="148"/>
  <c r="F89" i="148"/>
  <c r="F83" i="148"/>
  <c r="F76" i="148"/>
  <c r="F78" i="148" s="1"/>
  <c r="F70" i="148"/>
  <c r="F56" i="148"/>
  <c r="F59" i="148" s="1"/>
  <c r="F41" i="148"/>
  <c r="F46" i="148" s="1"/>
  <c r="F36" i="148"/>
  <c r="F25" i="148"/>
  <c r="F24" i="148"/>
  <c r="F23" i="148"/>
  <c r="F17" i="148"/>
  <c r="F10" i="148"/>
  <c r="F6" i="148"/>
  <c r="F5" i="148"/>
  <c r="F2" i="148"/>
  <c r="F1" i="148"/>
  <c r="E90" i="148"/>
  <c r="E89" i="148"/>
  <c r="E83" i="148"/>
  <c r="E76" i="148"/>
  <c r="E78" i="148" s="1"/>
  <c r="E70" i="148"/>
  <c r="E56" i="148"/>
  <c r="E59" i="148" s="1"/>
  <c r="E41" i="148"/>
  <c r="E46" i="148" s="1"/>
  <c r="E36" i="148"/>
  <c r="E25" i="148"/>
  <c r="E24" i="148"/>
  <c r="E23" i="148"/>
  <c r="E17" i="148"/>
  <c r="E10" i="148"/>
  <c r="E6" i="148"/>
  <c r="E5" i="148"/>
  <c r="E2" i="148"/>
  <c r="E1" i="148"/>
  <c r="D90" i="148"/>
  <c r="D89" i="148"/>
  <c r="D83" i="148"/>
  <c r="D76" i="148"/>
  <c r="D78" i="148" s="1"/>
  <c r="D70" i="148"/>
  <c r="D56" i="148"/>
  <c r="D59" i="148" s="1"/>
  <c r="D41" i="148"/>
  <c r="D46" i="148" s="1"/>
  <c r="D36" i="148"/>
  <c r="D25" i="148"/>
  <c r="D24" i="148"/>
  <c r="D23" i="148"/>
  <c r="D17" i="148"/>
  <c r="D10" i="148"/>
  <c r="D6" i="148"/>
  <c r="D5" i="148"/>
  <c r="D2" i="148"/>
  <c r="F90" i="153" l="1"/>
  <c r="E29" i="152"/>
  <c r="E32" i="152" s="1"/>
  <c r="E35" i="152" s="1"/>
  <c r="E37" i="152" s="1"/>
  <c r="E7" i="152"/>
  <c r="E9" i="152" s="1"/>
  <c r="E14" i="152" s="1"/>
  <c r="D90" i="153"/>
  <c r="D29" i="151"/>
  <c r="D30" i="151" s="1"/>
  <c r="E90" i="153"/>
  <c r="F90" i="151"/>
  <c r="E7" i="150"/>
  <c r="E9" i="150" s="1"/>
  <c r="E14" i="150" s="1"/>
  <c r="E29" i="150"/>
  <c r="E32" i="150" s="1"/>
  <c r="E35" i="150" s="1"/>
  <c r="E37" i="150" s="1"/>
  <c r="F43" i="151"/>
  <c r="F124" i="151"/>
  <c r="D43" i="153"/>
  <c r="D124" i="153"/>
  <c r="E124" i="153"/>
  <c r="C7" i="150"/>
  <c r="C9" i="150" s="1"/>
  <c r="C14" i="150" s="1"/>
  <c r="D43" i="151"/>
  <c r="D124" i="151"/>
  <c r="F43" i="153"/>
  <c r="D90" i="151"/>
  <c r="D29" i="150"/>
  <c r="D32" i="150" s="1"/>
  <c r="D35" i="150" s="1"/>
  <c r="D37" i="150" s="1"/>
  <c r="D71" i="150"/>
  <c r="E43" i="151"/>
  <c r="E124" i="151"/>
  <c r="F7" i="152"/>
  <c r="F9" i="152" s="1"/>
  <c r="F14" i="152" s="1"/>
  <c r="E71" i="150"/>
  <c r="F29" i="151"/>
  <c r="F30" i="151" s="1"/>
  <c r="F60" i="151"/>
  <c r="F130" i="151" s="1"/>
  <c r="F99" i="151"/>
  <c r="C71" i="152"/>
  <c r="D60" i="153"/>
  <c r="D130" i="153" s="1"/>
  <c r="D99" i="153"/>
  <c r="F124" i="153"/>
  <c r="C29" i="150"/>
  <c r="C32" i="150" s="1"/>
  <c r="C35" i="150" s="1"/>
  <c r="C37" i="150" s="1"/>
  <c r="D29" i="153"/>
  <c r="D30" i="153" s="1"/>
  <c r="C71" i="150"/>
  <c r="F7" i="150"/>
  <c r="F9" i="150" s="1"/>
  <c r="F14" i="150" s="1"/>
  <c r="F71" i="150"/>
  <c r="C29" i="151"/>
  <c r="C30" i="151" s="1"/>
  <c r="C43" i="151"/>
  <c r="C99" i="151"/>
  <c r="C90" i="151"/>
  <c r="C124" i="151"/>
  <c r="D7" i="152"/>
  <c r="D9" i="152" s="1"/>
  <c r="D14" i="152" s="1"/>
  <c r="D29" i="152"/>
  <c r="D32" i="152" s="1"/>
  <c r="D35" i="152" s="1"/>
  <c r="D37" i="152" s="1"/>
  <c r="D71" i="152"/>
  <c r="E43" i="153"/>
  <c r="E60" i="153"/>
  <c r="E130" i="153" s="1"/>
  <c r="E99" i="153"/>
  <c r="F60" i="153"/>
  <c r="F130" i="153" s="1"/>
  <c r="E71" i="152"/>
  <c r="F29" i="153"/>
  <c r="F30" i="153" s="1"/>
  <c r="F99" i="153"/>
  <c r="E90" i="151"/>
  <c r="F29" i="152"/>
  <c r="F32" i="152" s="1"/>
  <c r="F35" i="152" s="1"/>
  <c r="F37" i="152" s="1"/>
  <c r="F71" i="152"/>
  <c r="C29" i="153"/>
  <c r="C30" i="153" s="1"/>
  <c r="C43" i="153"/>
  <c r="C99" i="153"/>
  <c r="C90" i="153"/>
  <c r="C124" i="153"/>
  <c r="D99" i="151"/>
  <c r="D60" i="151"/>
  <c r="D130" i="151" s="1"/>
  <c r="D7" i="150"/>
  <c r="D9" i="150" s="1"/>
  <c r="D14" i="150" s="1"/>
  <c r="F29" i="150"/>
  <c r="F32" i="150" s="1"/>
  <c r="F35" i="150" s="1"/>
  <c r="F37" i="150" s="1"/>
  <c r="E29" i="151"/>
  <c r="E30" i="151" s="1"/>
  <c r="E60" i="151"/>
  <c r="E130" i="151" s="1"/>
  <c r="E99" i="151"/>
  <c r="E29" i="153"/>
  <c r="E30" i="153" s="1"/>
  <c r="C7" i="152"/>
  <c r="C9" i="152" s="1"/>
  <c r="C14" i="152" s="1"/>
  <c r="C29" i="152"/>
  <c r="C32" i="152" s="1"/>
  <c r="C35" i="152" s="1"/>
  <c r="C37" i="152" s="1"/>
  <c r="E90" i="149"/>
  <c r="C60" i="153"/>
  <c r="C130" i="153" s="1"/>
  <c r="C60" i="151"/>
  <c r="C130" i="151" s="1"/>
  <c r="E7" i="148"/>
  <c r="E9" i="148" s="1"/>
  <c r="E14" i="148" s="1"/>
  <c r="F71" i="148"/>
  <c r="F124" i="149"/>
  <c r="F43" i="149"/>
  <c r="E29" i="149"/>
  <c r="E30" i="149" s="1"/>
  <c r="E60" i="149"/>
  <c r="E130" i="149" s="1"/>
  <c r="E124" i="149"/>
  <c r="D90" i="149"/>
  <c r="F99" i="149"/>
  <c r="F29" i="149"/>
  <c r="F30" i="149" s="1"/>
  <c r="F60" i="149"/>
  <c r="F130" i="149" s="1"/>
  <c r="F90" i="149"/>
  <c r="E43" i="149"/>
  <c r="E99" i="149"/>
  <c r="D60" i="149"/>
  <c r="D130" i="149" s="1"/>
  <c r="D124" i="149"/>
  <c r="D29" i="149"/>
  <c r="D30" i="149" s="1"/>
  <c r="D43" i="149"/>
  <c r="D99" i="149"/>
  <c r="C43" i="149"/>
  <c r="C90" i="149"/>
  <c r="C29" i="149"/>
  <c r="C30" i="149" s="1"/>
  <c r="C60" i="149"/>
  <c r="C130" i="149" s="1"/>
  <c r="C124" i="149"/>
  <c r="C99" i="149"/>
  <c r="E71" i="148"/>
  <c r="F7" i="148"/>
  <c r="F9" i="148" s="1"/>
  <c r="F14" i="148" s="1"/>
  <c r="E29" i="148"/>
  <c r="E32" i="148" s="1"/>
  <c r="E35" i="148" s="1"/>
  <c r="E37" i="148" s="1"/>
  <c r="F29" i="148"/>
  <c r="F32" i="148" s="1"/>
  <c r="F35" i="148" s="1"/>
  <c r="F37" i="148" s="1"/>
  <c r="D7" i="148"/>
  <c r="D9" i="148" s="1"/>
  <c r="D14" i="148" s="1"/>
  <c r="D29" i="148"/>
  <c r="D32" i="148" s="1"/>
  <c r="D35" i="148" s="1"/>
  <c r="D37" i="148" s="1"/>
  <c r="D71" i="148"/>
  <c r="C90" i="148"/>
  <c r="C89" i="148"/>
  <c r="C76" i="148"/>
  <c r="C78" i="148" s="1"/>
  <c r="C56" i="148"/>
  <c r="C59" i="148" s="1"/>
  <c r="C36" i="148"/>
  <c r="C23" i="148"/>
  <c r="C83" i="148"/>
  <c r="C70" i="148"/>
  <c r="C41" i="148"/>
  <c r="C46" i="148" s="1"/>
  <c r="C25" i="148"/>
  <c r="C24" i="148"/>
  <c r="C17" i="148"/>
  <c r="C10" i="148"/>
  <c r="C6" i="148"/>
  <c r="C5" i="148"/>
  <c r="C2" i="148"/>
  <c r="E38" i="152" l="1"/>
  <c r="E47" i="152" s="1"/>
  <c r="E73" i="152" s="1"/>
  <c r="E79" i="152" s="1"/>
  <c r="E84" i="152" s="1"/>
  <c r="E91" i="152" s="1"/>
  <c r="F129" i="151"/>
  <c r="D38" i="150"/>
  <c r="D47" i="150" s="1"/>
  <c r="D72" i="150" s="1"/>
  <c r="C129" i="153"/>
  <c r="D61" i="153"/>
  <c r="F61" i="151"/>
  <c r="D38" i="152"/>
  <c r="D47" i="152" s="1"/>
  <c r="D73" i="152" s="1"/>
  <c r="D79" i="152" s="1"/>
  <c r="D84" i="152" s="1"/>
  <c r="D91" i="152" s="1"/>
  <c r="E38" i="150"/>
  <c r="E47" i="150" s="1"/>
  <c r="E73" i="150" s="1"/>
  <c r="E79" i="150" s="1"/>
  <c r="E84" i="150" s="1"/>
  <c r="E91" i="150" s="1"/>
  <c r="D129" i="151"/>
  <c r="E129" i="153"/>
  <c r="F38" i="152"/>
  <c r="F47" i="152" s="1"/>
  <c r="F73" i="152" s="1"/>
  <c r="F79" i="152" s="1"/>
  <c r="F84" i="152" s="1"/>
  <c r="F91" i="152" s="1"/>
  <c r="D129" i="153"/>
  <c r="E129" i="151"/>
  <c r="D44" i="151"/>
  <c r="F129" i="153"/>
  <c r="C38" i="150"/>
  <c r="C47" i="150" s="1"/>
  <c r="C72" i="150" s="1"/>
  <c r="F38" i="150"/>
  <c r="F47" i="150" s="1"/>
  <c r="F73" i="150" s="1"/>
  <c r="F79" i="150" s="1"/>
  <c r="F84" i="150" s="1"/>
  <c r="F91" i="150" s="1"/>
  <c r="C44" i="153"/>
  <c r="C129" i="151"/>
  <c r="F61" i="153"/>
  <c r="D61" i="151"/>
  <c r="D44" i="153"/>
  <c r="C61" i="153"/>
  <c r="C38" i="152"/>
  <c r="C47" i="152" s="1"/>
  <c r="C72" i="152" s="1"/>
  <c r="F44" i="153"/>
  <c r="F44" i="151"/>
  <c r="C61" i="151"/>
  <c r="E129" i="149"/>
  <c r="C44" i="151"/>
  <c r="E61" i="153"/>
  <c r="E44" i="153"/>
  <c r="E61" i="151"/>
  <c r="E44" i="151"/>
  <c r="E38" i="148"/>
  <c r="E47" i="148" s="1"/>
  <c r="E73" i="148" s="1"/>
  <c r="E79" i="148" s="1"/>
  <c r="E84" i="148" s="1"/>
  <c r="E91" i="148" s="1"/>
  <c r="F129" i="149"/>
  <c r="F44" i="149"/>
  <c r="F61" i="149"/>
  <c r="D129" i="149"/>
  <c r="E44" i="149"/>
  <c r="E61" i="149"/>
  <c r="D61" i="149"/>
  <c r="D44" i="149"/>
  <c r="C129" i="149"/>
  <c r="C44" i="149"/>
  <c r="C61" i="149"/>
  <c r="D38" i="148"/>
  <c r="D47" i="148" s="1"/>
  <c r="D73" i="148" s="1"/>
  <c r="D79" i="148" s="1"/>
  <c r="D84" i="148" s="1"/>
  <c r="D91" i="148" s="1"/>
  <c r="F38" i="148"/>
  <c r="F47" i="148" s="1"/>
  <c r="F73" i="148" s="1"/>
  <c r="F79" i="148" s="1"/>
  <c r="F84" i="148" s="1"/>
  <c r="F91" i="148" s="1"/>
  <c r="C71" i="148"/>
  <c r="C7" i="148"/>
  <c r="C9" i="148" s="1"/>
  <c r="C14" i="148" s="1"/>
  <c r="C29" i="148"/>
  <c r="C32" i="148" s="1"/>
  <c r="C35" i="148" s="1"/>
  <c r="C37" i="148" s="1"/>
  <c r="E72" i="152" l="1"/>
  <c r="D131" i="153"/>
  <c r="C131" i="153"/>
  <c r="E72" i="150"/>
  <c r="F131" i="151"/>
  <c r="D73" i="150"/>
  <c r="D79" i="150" s="1"/>
  <c r="D84" i="150" s="1"/>
  <c r="D91" i="150" s="1"/>
  <c r="D72" i="152"/>
  <c r="D131" i="151"/>
  <c r="E131" i="153"/>
  <c r="C131" i="151"/>
  <c r="E131" i="151"/>
  <c r="F131" i="153"/>
  <c r="F72" i="152"/>
  <c r="C73" i="150"/>
  <c r="C79" i="150" s="1"/>
  <c r="C84" i="150" s="1"/>
  <c r="C91" i="150" s="1"/>
  <c r="F72" i="150"/>
  <c r="E131" i="149"/>
  <c r="C73" i="152"/>
  <c r="C79" i="152" s="1"/>
  <c r="C84" i="152" s="1"/>
  <c r="C91" i="152" s="1"/>
  <c r="E72" i="148"/>
  <c r="F131" i="149"/>
  <c r="D131" i="149"/>
  <c r="C131" i="149"/>
  <c r="D72" i="148"/>
  <c r="F72" i="148"/>
  <c r="C38" i="148"/>
  <c r="C47" i="148" s="1"/>
  <c r="C73" i="148" s="1"/>
  <c r="C79" i="148" s="1"/>
  <c r="C84" i="148" s="1"/>
  <c r="C91" i="148" s="1"/>
  <c r="C72" i="148" l="1"/>
  <c r="B4" i="142" l="1"/>
  <c r="B7" i="141" s="1"/>
  <c r="D115" i="141"/>
  <c r="D114" i="141"/>
  <c r="D113" i="141"/>
  <c r="D112" i="141"/>
  <c r="D111" i="141"/>
  <c r="B112" i="141"/>
  <c r="B111" i="141"/>
  <c r="B98" i="141"/>
  <c r="B89" i="141"/>
  <c r="B81" i="141"/>
  <c r="B80" i="141"/>
  <c r="B79" i="141"/>
  <c r="B77" i="141"/>
  <c r="D72" i="141"/>
  <c r="D70" i="141"/>
  <c r="B70" i="141"/>
  <c r="D69" i="141"/>
  <c r="D68" i="141"/>
  <c r="B66" i="141"/>
  <c r="B62" i="141"/>
  <c r="B59" i="141"/>
  <c r="B58" i="141"/>
  <c r="B55" i="141"/>
  <c r="D51" i="141"/>
  <c r="B51" i="141"/>
  <c r="B49" i="141"/>
  <c r="B48" i="141"/>
  <c r="B47" i="141"/>
  <c r="B46" i="141"/>
  <c r="B45" i="141"/>
  <c r="B44" i="141"/>
  <c r="B43" i="141"/>
  <c r="B39" i="141"/>
  <c r="B40" i="141"/>
  <c r="B38" i="141"/>
  <c r="D32" i="141"/>
  <c r="B31" i="141"/>
  <c r="B30" i="141"/>
  <c r="B29" i="141"/>
  <c r="D28" i="141"/>
  <c r="B28" i="141"/>
  <c r="C26" i="141"/>
  <c r="B21" i="141"/>
  <c r="B20" i="141"/>
  <c r="E19" i="141"/>
  <c r="B14" i="141"/>
  <c r="A44" i="145"/>
  <c r="A43" i="145"/>
  <c r="A42" i="145"/>
  <c r="A41" i="145"/>
  <c r="M40" i="145"/>
  <c r="L40" i="145"/>
  <c r="K40" i="145"/>
  <c r="J40" i="145"/>
  <c r="I40" i="145"/>
  <c r="H40" i="145"/>
  <c r="G40" i="145"/>
  <c r="F40" i="145"/>
  <c r="E40" i="145"/>
  <c r="D40" i="145"/>
  <c r="A40" i="145"/>
  <c r="L39" i="145"/>
  <c r="K39" i="145"/>
  <c r="J39" i="145"/>
  <c r="I39" i="145"/>
  <c r="H39" i="145"/>
  <c r="G39" i="145"/>
  <c r="F39" i="145"/>
  <c r="E39" i="145"/>
  <c r="D39" i="145"/>
  <c r="A39" i="145"/>
  <c r="K38" i="145"/>
  <c r="J38" i="145"/>
  <c r="I38" i="145"/>
  <c r="H38" i="145"/>
  <c r="G38" i="145"/>
  <c r="F38" i="145"/>
  <c r="E38" i="145"/>
  <c r="D38" i="145"/>
  <c r="A38" i="145"/>
  <c r="J37" i="145"/>
  <c r="I37" i="145"/>
  <c r="H37" i="145"/>
  <c r="G37" i="145"/>
  <c r="F37" i="145"/>
  <c r="E37" i="145"/>
  <c r="D37" i="145"/>
  <c r="A37" i="145"/>
  <c r="I36" i="145"/>
  <c r="H36" i="145"/>
  <c r="G36" i="145"/>
  <c r="F36" i="145"/>
  <c r="E36" i="145"/>
  <c r="D36" i="145"/>
  <c r="A36" i="145"/>
  <c r="H35" i="145"/>
  <c r="G35" i="145"/>
  <c r="F35" i="145"/>
  <c r="E35" i="145"/>
  <c r="D35" i="145"/>
  <c r="A35" i="145"/>
  <c r="G34" i="145"/>
  <c r="F34" i="145"/>
  <c r="E34" i="145"/>
  <c r="D34" i="145"/>
  <c r="A34" i="145"/>
  <c r="F33" i="145"/>
  <c r="E33" i="145"/>
  <c r="D33" i="145"/>
  <c r="A33" i="145"/>
  <c r="E32" i="145"/>
  <c r="D32" i="145"/>
  <c r="A32" i="145"/>
  <c r="D31" i="145"/>
  <c r="A31" i="145"/>
  <c r="M30" i="145"/>
  <c r="L30" i="145"/>
  <c r="K30" i="145"/>
  <c r="J30" i="145"/>
  <c r="I30" i="145"/>
  <c r="H30" i="145"/>
  <c r="G30" i="145"/>
  <c r="F30" i="145"/>
  <c r="E30" i="145"/>
  <c r="D30" i="145"/>
  <c r="A19" i="145"/>
  <c r="A18" i="145"/>
  <c r="A17" i="145"/>
  <c r="A16" i="145"/>
  <c r="M15" i="145"/>
  <c r="L15" i="145"/>
  <c r="K15" i="145"/>
  <c r="J15" i="145"/>
  <c r="I15" i="145"/>
  <c r="H15" i="145"/>
  <c r="G15" i="145"/>
  <c r="F15" i="145"/>
  <c r="E15" i="145"/>
  <c r="D15" i="145"/>
  <c r="N14" i="145"/>
  <c r="N13" i="145"/>
  <c r="N12" i="145"/>
  <c r="N11" i="145"/>
  <c r="N10" i="145"/>
  <c r="N9" i="145"/>
  <c r="N8" i="145"/>
  <c r="N7" i="145"/>
  <c r="N6" i="145"/>
  <c r="N5" i="145"/>
  <c r="N4" i="145"/>
  <c r="D19" i="141"/>
  <c r="B9" i="141"/>
  <c r="B5" i="141"/>
  <c r="B2" i="141"/>
  <c r="O16" i="145" l="1"/>
  <c r="E16" i="145" s="1"/>
  <c r="Q16" i="145" s="1"/>
  <c r="N25" i="145"/>
  <c r="N26" i="145" s="1"/>
  <c r="N15" i="145"/>
  <c r="F19" i="141"/>
  <c r="L16" i="145" l="1"/>
  <c r="L24" i="145" s="1"/>
  <c r="E41" i="145"/>
  <c r="E45" i="145" s="1"/>
  <c r="E24" i="145"/>
  <c r="G16" i="145"/>
  <c r="S16" i="145" s="1"/>
  <c r="M16" i="145"/>
  <c r="M41" i="145" s="1"/>
  <c r="M45" i="145" s="1"/>
  <c r="F16" i="145"/>
  <c r="F41" i="145" s="1"/>
  <c r="F45" i="145" s="1"/>
  <c r="I16" i="145"/>
  <c r="I41" i="145" s="1"/>
  <c r="I45" i="145" s="1"/>
  <c r="E25" i="145"/>
  <c r="E26" i="145" s="1"/>
  <c r="K16" i="145"/>
  <c r="K41" i="145" s="1"/>
  <c r="K45" i="145" s="1"/>
  <c r="H16" i="145"/>
  <c r="H41" i="145" s="1"/>
  <c r="H45" i="145" s="1"/>
  <c r="D16" i="145"/>
  <c r="N16" i="145" s="1"/>
  <c r="J16" i="145"/>
  <c r="J41" i="145" s="1"/>
  <c r="J45" i="145" s="1"/>
  <c r="M24" i="145" l="1"/>
  <c r="T16" i="145"/>
  <c r="H25" i="145"/>
  <c r="H27" i="145" s="1"/>
  <c r="Y16" i="145"/>
  <c r="J25" i="145"/>
  <c r="J28" i="145" s="1"/>
  <c r="I25" i="145"/>
  <c r="I28" i="145" s="1"/>
  <c r="J24" i="145"/>
  <c r="G24" i="145"/>
  <c r="G25" i="145"/>
  <c r="G28" i="145" s="1"/>
  <c r="G41" i="145"/>
  <c r="G45" i="145" s="1"/>
  <c r="U16" i="145"/>
  <c r="D25" i="145"/>
  <c r="D28" i="145" s="1"/>
  <c r="D41" i="145"/>
  <c r="D45" i="145" s="1"/>
  <c r="N45" i="145" s="1"/>
  <c r="W16" i="145"/>
  <c r="D24" i="145"/>
  <c r="X16" i="145"/>
  <c r="H24" i="145"/>
  <c r="L25" i="145"/>
  <c r="L28" i="145" s="1"/>
  <c r="L41" i="145"/>
  <c r="L45" i="145" s="1"/>
  <c r="V16" i="145"/>
  <c r="P16" i="145"/>
  <c r="O17" i="145" s="1"/>
  <c r="E27" i="145"/>
  <c r="R16" i="145"/>
  <c r="F24" i="145"/>
  <c r="F25" i="145"/>
  <c r="F27" i="145" s="1"/>
  <c r="E28" i="145"/>
  <c r="M25" i="145"/>
  <c r="M26" i="145" s="1"/>
  <c r="I24" i="145"/>
  <c r="K25" i="145"/>
  <c r="K24" i="145"/>
  <c r="J26" i="145" l="1"/>
  <c r="H28" i="145"/>
  <c r="H29" i="145" s="1"/>
  <c r="G26" i="145"/>
  <c r="J27" i="145"/>
  <c r="J29" i="145" s="1"/>
  <c r="H26" i="145"/>
  <c r="I27" i="145"/>
  <c r="I29" i="145" s="1"/>
  <c r="I26" i="145"/>
  <c r="L26" i="145"/>
  <c r="G27" i="145"/>
  <c r="G29" i="145" s="1"/>
  <c r="M17" i="145"/>
  <c r="Y17" i="145" s="1"/>
  <c r="L27" i="145"/>
  <c r="L29" i="145" s="1"/>
  <c r="D26" i="145"/>
  <c r="D27" i="145"/>
  <c r="N27" i="145" s="1"/>
  <c r="F28" i="145"/>
  <c r="F29" i="145" s="1"/>
  <c r="F26" i="145"/>
  <c r="E29" i="145"/>
  <c r="M28" i="145"/>
  <c r="K27" i="145"/>
  <c r="K26" i="145"/>
  <c r="K28" i="145"/>
  <c r="M27" i="145"/>
  <c r="D17" i="145"/>
  <c r="P17" i="145" s="1"/>
  <c r="O18" i="145" s="1"/>
  <c r="F17" i="145"/>
  <c r="L17" i="145"/>
  <c r="H17" i="145"/>
  <c r="H42" i="145" s="1"/>
  <c r="N28" i="145"/>
  <c r="G17" i="145"/>
  <c r="I17" i="145"/>
  <c r="J17" i="145"/>
  <c r="E17" i="145"/>
  <c r="K17" i="145"/>
  <c r="M42" i="145" l="1"/>
  <c r="D29" i="145"/>
  <c r="M29" i="145"/>
  <c r="K29" i="145"/>
  <c r="D42" i="145"/>
  <c r="N17" i="145"/>
  <c r="L42" i="145"/>
  <c r="X17" i="145"/>
  <c r="L18" i="145" s="1"/>
  <c r="T17" i="145"/>
  <c r="H18" i="145" s="1"/>
  <c r="F42" i="145"/>
  <c r="R17" i="145"/>
  <c r="F18" i="145" s="1"/>
  <c r="F43" i="145" s="1"/>
  <c r="M18" i="145"/>
  <c r="M43" i="145" s="1"/>
  <c r="G42" i="145"/>
  <c r="S17" i="145"/>
  <c r="E42" i="145"/>
  <c r="Q17" i="145"/>
  <c r="J42" i="145"/>
  <c r="V17" i="145"/>
  <c r="I42" i="145"/>
  <c r="U17" i="145"/>
  <c r="K42" i="145"/>
  <c r="W17" i="145"/>
  <c r="D18" i="145"/>
  <c r="H43" i="145" l="1"/>
  <c r="T18" i="145"/>
  <c r="R18" i="145"/>
  <c r="N18" i="145"/>
  <c r="D43" i="145"/>
  <c r="P18" i="145"/>
  <c r="G18" i="145"/>
  <c r="G43" i="145" s="1"/>
  <c r="I18" i="145"/>
  <c r="I43" i="145" s="1"/>
  <c r="Y18" i="145"/>
  <c r="K18" i="145"/>
  <c r="K43" i="145" s="1"/>
  <c r="L43" i="145"/>
  <c r="X18" i="145"/>
  <c r="J18" i="145"/>
  <c r="J43" i="145" s="1"/>
  <c r="E18" i="145"/>
  <c r="E43" i="145" s="1"/>
  <c r="U18" i="145" l="1"/>
  <c r="V18" i="145"/>
  <c r="S18" i="145"/>
  <c r="Q18" i="145"/>
  <c r="O19" i="145"/>
  <c r="D19" i="145" s="1"/>
  <c r="W18" i="145"/>
  <c r="N19" i="145" l="1"/>
  <c r="D44" i="145"/>
  <c r="J19" i="145"/>
  <c r="J44" i="145" s="1"/>
  <c r="F19" i="145"/>
  <c r="F44" i="145" s="1"/>
  <c r="H19" i="145"/>
  <c r="H44" i="145" s="1"/>
  <c r="G19" i="145"/>
  <c r="G44" i="145" s="1"/>
  <c r="E19" i="145"/>
  <c r="E44" i="145" s="1"/>
  <c r="L19" i="145"/>
  <c r="L44" i="145" s="1"/>
  <c r="I19" i="145"/>
  <c r="I44" i="145" s="1"/>
  <c r="K19" i="145"/>
  <c r="K44" i="145" s="1"/>
  <c r="M19" i="145"/>
  <c r="M44" i="145" s="1"/>
  <c r="M40" i="16" l="1"/>
  <c r="F18" i="114" s="1"/>
  <c r="F19" i="113" l="1"/>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C14" i="37"/>
  <c r="F12" i="16"/>
  <c r="G13" i="102" l="1"/>
  <c r="D13" i="102"/>
  <c r="G12" i="102"/>
  <c r="D12" i="102"/>
  <c r="G8" i="102"/>
  <c r="D8" i="102"/>
  <c r="F45" i="137"/>
  <c r="E45" i="137"/>
  <c r="D45" i="137"/>
  <c r="G44" i="137"/>
  <c r="G43" i="137"/>
  <c r="G42" i="137"/>
  <c r="G41" i="137"/>
  <c r="G40" i="137"/>
  <c r="G39" i="137"/>
  <c r="G38" i="137"/>
  <c r="G37" i="137"/>
  <c r="G36" i="137"/>
  <c r="G35" i="137"/>
  <c r="G34" i="137"/>
  <c r="B34" i="137"/>
  <c r="B35" i="137" s="1"/>
  <c r="B36" i="137" s="1"/>
  <c r="B37" i="137" s="1"/>
  <c r="B38" i="137" s="1"/>
  <c r="B39" i="137" s="1"/>
  <c r="B40" i="137" s="1"/>
  <c r="B41" i="137" s="1"/>
  <c r="B42" i="137" s="1"/>
  <c r="B43" i="137" s="1"/>
  <c r="B44" i="137" s="1"/>
  <c r="G33" i="137"/>
  <c r="G46" i="137" l="1"/>
  <c r="G45" i="137"/>
  <c r="D48" i="137" s="1"/>
  <c r="E27" i="136" l="1"/>
  <c r="D27" i="136"/>
  <c r="E26" i="136"/>
  <c r="D26" i="136"/>
  <c r="G13" i="136"/>
  <c r="D28" i="136" l="1"/>
  <c r="E28" i="136"/>
  <c r="B18" i="96" l="1"/>
  <c r="B19" i="96" s="1"/>
  <c r="B20" i="96" s="1"/>
  <c r="B21" i="96" s="1"/>
  <c r="B22" i="96" s="1"/>
  <c r="B23" i="96" s="1"/>
  <c r="I3" i="37" l="1"/>
  <c r="O3" i="37" s="1"/>
  <c r="U3" i="37" s="1"/>
  <c r="AA3" i="37" s="1"/>
  <c r="AG3" i="37" s="1"/>
  <c r="AP4" i="37" l="1"/>
  <c r="S24" i="116" s="1"/>
  <c r="M23" i="53" l="1"/>
  <c r="D51" i="55" l="1"/>
  <c r="D59" i="55"/>
  <c r="B7" i="73" l="1"/>
  <c r="B7" i="76"/>
  <c r="B7" i="24"/>
  <c r="B70" i="24"/>
  <c r="B68" i="24"/>
  <c r="B66" i="24"/>
  <c r="B65" i="24"/>
  <c r="B64" i="24"/>
  <c r="B61" i="24"/>
  <c r="B60" i="24"/>
  <c r="B59" i="24"/>
  <c r="B57" i="24"/>
  <c r="B56" i="24"/>
  <c r="B55" i="24"/>
  <c r="B54" i="24"/>
  <c r="B50" i="24"/>
  <c r="B49" i="24"/>
  <c r="B47" i="24"/>
  <c r="B46" i="24"/>
  <c r="B45" i="24"/>
  <c r="B44" i="24"/>
  <c r="B43" i="24"/>
  <c r="B41" i="24"/>
  <c r="B40" i="24"/>
  <c r="B35" i="24"/>
  <c r="B31" i="24"/>
  <c r="B28" i="24"/>
  <c r="B27" i="24"/>
  <c r="B24" i="24"/>
  <c r="B23" i="24"/>
  <c r="B22" i="24"/>
  <c r="B19" i="24"/>
  <c r="B18" i="24"/>
  <c r="B17" i="24"/>
  <c r="B15" i="24"/>
  <c r="B14" i="24"/>
  <c r="B13" i="24"/>
  <c r="B12" i="24"/>
  <c r="B68" i="76"/>
  <c r="B63" i="76"/>
  <c r="B59" i="76"/>
  <c r="B49" i="76"/>
  <c r="B11" i="76"/>
  <c r="B68" i="73"/>
  <c r="B63" i="73"/>
  <c r="B59" i="73"/>
  <c r="B49" i="73"/>
  <c r="B11" i="73"/>
  <c r="B68" i="74"/>
  <c r="B63" i="74"/>
  <c r="B59" i="74"/>
  <c r="B49" i="74"/>
  <c r="D14" i="96"/>
  <c r="A2" i="16"/>
  <c r="A2" i="37" s="1"/>
  <c r="B74" i="74" l="1"/>
  <c r="B86" i="24"/>
  <c r="B74" i="73"/>
  <c r="B86" i="76"/>
  <c r="B78" i="74"/>
  <c r="B76" i="74"/>
  <c r="B75" i="74"/>
  <c r="B77" i="74"/>
  <c r="B80" i="74"/>
  <c r="B74" i="76"/>
  <c r="B84" i="24"/>
  <c r="F11" i="73"/>
  <c r="B86" i="73"/>
  <c r="F86" i="73" s="1"/>
  <c r="B78" i="76"/>
  <c r="B77" i="76"/>
  <c r="B80" i="76"/>
  <c r="B75" i="76"/>
  <c r="B76" i="76"/>
  <c r="B86" i="74"/>
  <c r="B77" i="73"/>
  <c r="B80" i="73"/>
  <c r="B76" i="73"/>
  <c r="B78" i="73"/>
  <c r="B75" i="73"/>
  <c r="B52" i="74"/>
  <c r="B16" i="76"/>
  <c r="B52" i="76"/>
  <c r="F10" i="154"/>
  <c r="F78" i="155"/>
  <c r="F17" i="154"/>
  <c r="F41" i="154"/>
  <c r="F46" i="154" s="1"/>
  <c r="F72" i="155"/>
  <c r="F34" i="155"/>
  <c r="F24" i="154"/>
  <c r="F76" i="154"/>
  <c r="F78" i="154" s="1"/>
  <c r="F38" i="155"/>
  <c r="F23" i="154"/>
  <c r="F120" i="155"/>
  <c r="F89" i="154"/>
  <c r="F106" i="155"/>
  <c r="F108" i="155" s="1"/>
  <c r="F110" i="155" s="1"/>
  <c r="F11" i="155"/>
  <c r="F6" i="154"/>
  <c r="F90" i="154"/>
  <c r="F47" i="155"/>
  <c r="F49" i="155" s="1"/>
  <c r="F7" i="155"/>
  <c r="F10" i="155" s="1"/>
  <c r="F5" i="154"/>
  <c r="F36" i="154"/>
  <c r="F82" i="155"/>
  <c r="F90" i="155" s="1"/>
  <c r="F56" i="155"/>
  <c r="F56" i="154"/>
  <c r="F59" i="154" s="1"/>
  <c r="F71" i="154" s="1"/>
  <c r="F117" i="155"/>
  <c r="F39" i="155"/>
  <c r="F2" i="151"/>
  <c r="F2" i="150"/>
  <c r="F1" i="155"/>
  <c r="F1" i="154"/>
  <c r="F1" i="153"/>
  <c r="F1" i="152"/>
  <c r="F1" i="151"/>
  <c r="F1" i="150"/>
  <c r="F25" i="154"/>
  <c r="B70" i="73"/>
  <c r="B16" i="73"/>
  <c r="B20" i="73"/>
  <c r="B21" i="73" s="1"/>
  <c r="B20" i="76"/>
  <c r="B21" i="76" s="1"/>
  <c r="B11" i="24"/>
  <c r="B70" i="76"/>
  <c r="B62" i="24"/>
  <c r="B48" i="24"/>
  <c r="B58" i="24"/>
  <c r="B67" i="24"/>
  <c r="B52" i="73"/>
  <c r="B70" i="74"/>
  <c r="B16" i="74"/>
  <c r="B88" i="73" l="1"/>
  <c r="B84" i="73"/>
  <c r="B90" i="73"/>
  <c r="B89" i="73"/>
  <c r="B84" i="76"/>
  <c r="B76" i="24"/>
  <c r="B77" i="24"/>
  <c r="B75" i="24"/>
  <c r="B79" i="24"/>
  <c r="B74" i="24"/>
  <c r="B73" i="24"/>
  <c r="B84" i="74"/>
  <c r="B85" i="24"/>
  <c r="F7" i="154"/>
  <c r="F9" i="154" s="1"/>
  <c r="F14" i="154" s="1"/>
  <c r="B25" i="76"/>
  <c r="B26" i="76" s="1"/>
  <c r="B25" i="73"/>
  <c r="B26" i="73" s="1"/>
  <c r="B72" i="74"/>
  <c r="B88" i="76"/>
  <c r="B72" i="76"/>
  <c r="B88" i="74"/>
  <c r="F29" i="154"/>
  <c r="F32" i="154" s="1"/>
  <c r="F35" i="154" s="1"/>
  <c r="F37" i="154" s="1"/>
  <c r="F60" i="155"/>
  <c r="F130" i="155" s="1"/>
  <c r="F41" i="155"/>
  <c r="B16" i="24"/>
  <c r="F23" i="155"/>
  <c r="F29" i="155" s="1"/>
  <c r="F30" i="155" s="1"/>
  <c r="F114" i="155"/>
  <c r="B51" i="24"/>
  <c r="F98" i="155"/>
  <c r="F99" i="155" s="1"/>
  <c r="F2" i="153"/>
  <c r="F2" i="152"/>
  <c r="B25" i="74"/>
  <c r="B26" i="74" s="1"/>
  <c r="B20" i="24"/>
  <c r="B21" i="24" s="1"/>
  <c r="B72" i="73"/>
  <c r="B69" i="24"/>
  <c r="B90" i="76" l="1"/>
  <c r="B89" i="76"/>
  <c r="B92" i="76" s="1"/>
  <c r="B79" i="74"/>
  <c r="B81" i="74"/>
  <c r="B81" i="76"/>
  <c r="B79" i="76"/>
  <c r="B83" i="24"/>
  <c r="B90" i="74"/>
  <c r="B89" i="74"/>
  <c r="B81" i="73"/>
  <c r="B79" i="73"/>
  <c r="B29" i="73"/>
  <c r="B30" i="73" s="1"/>
  <c r="F38" i="154"/>
  <c r="F47" i="154" s="1"/>
  <c r="F73" i="154" s="1"/>
  <c r="F79" i="154" s="1"/>
  <c r="F84" i="154" s="1"/>
  <c r="F91" i="154" s="1"/>
  <c r="B92" i="73"/>
  <c r="B29" i="76"/>
  <c r="B30" i="76" s="1"/>
  <c r="F123" i="155"/>
  <c r="F124" i="155" s="1"/>
  <c r="F129" i="155" s="1"/>
  <c r="B87" i="24"/>
  <c r="B25" i="24"/>
  <c r="B26" i="24" s="1"/>
  <c r="B71" i="24"/>
  <c r="F69" i="155" s="1"/>
  <c r="F42" i="155"/>
  <c r="F43" i="155" s="1"/>
  <c r="B29" i="74"/>
  <c r="B30" i="74" s="1"/>
  <c r="B82" i="73" l="1"/>
  <c r="B82" i="76"/>
  <c r="B78" i="24"/>
  <c r="B80" i="24"/>
  <c r="B82" i="74"/>
  <c r="B89" i="24"/>
  <c r="B88" i="24"/>
  <c r="B91" i="24" s="1"/>
  <c r="B32" i="73"/>
  <c r="B33" i="73" s="1"/>
  <c r="F72" i="154"/>
  <c r="B32" i="76"/>
  <c r="B33" i="76" s="1"/>
  <c r="B92" i="74"/>
  <c r="B29" i="24"/>
  <c r="B30" i="24" s="1"/>
  <c r="F61" i="155"/>
  <c r="F131" i="155" s="1"/>
  <c r="F44" i="155"/>
  <c r="B32" i="74"/>
  <c r="B33" i="74" s="1"/>
  <c r="B32" i="24" l="1"/>
  <c r="B81" i="24"/>
  <c r="B34" i="73"/>
  <c r="B37" i="73"/>
  <c r="B38" i="73" s="1"/>
  <c r="B37" i="74"/>
  <c r="B38" i="74" s="1"/>
  <c r="B34" i="76"/>
  <c r="B37" i="76"/>
  <c r="B38" i="76" s="1"/>
  <c r="B34" i="74"/>
  <c r="B36" i="24" l="1"/>
  <c r="B37" i="24" s="1"/>
  <c r="B33" i="24"/>
  <c r="B83" i="76"/>
  <c r="B34" i="24"/>
  <c r="B83" i="74"/>
  <c r="B83" i="73"/>
  <c r="F92" i="154" l="1"/>
  <c r="B82" i="24"/>
  <c r="C7" i="76"/>
  <c r="F7" i="76" s="1"/>
  <c r="C7" i="73"/>
  <c r="F7" i="73" s="1"/>
  <c r="A1" i="114"/>
  <c r="A1" i="113"/>
  <c r="E1" i="153" l="1"/>
  <c r="E1" i="152"/>
  <c r="E1" i="151"/>
  <c r="E1" i="150"/>
  <c r="A1" i="130"/>
  <c r="B1" i="129"/>
  <c r="B1" i="98"/>
  <c r="B1" i="97"/>
  <c r="A1" i="94"/>
  <c r="B2" i="131"/>
  <c r="B2" i="87"/>
  <c r="I13" i="131"/>
  <c r="I12" i="131"/>
  <c r="I11" i="131"/>
  <c r="I10" i="131"/>
  <c r="I9" i="131"/>
  <c r="I8" i="131"/>
  <c r="I7" i="131"/>
  <c r="I14" i="131" l="1"/>
  <c r="H16" i="131" s="1"/>
  <c r="B2" i="96"/>
  <c r="A1" i="95"/>
  <c r="B2" i="93"/>
  <c r="B2" i="53"/>
  <c r="B8" i="114"/>
  <c r="A1" i="23"/>
  <c r="E9" i="97" l="1"/>
  <c r="F8" i="114"/>
  <c r="C60" i="129" l="1"/>
  <c r="C54" i="129"/>
  <c r="C53" i="129"/>
  <c r="C50" i="129"/>
  <c r="C42" i="129"/>
  <c r="C33" i="129"/>
  <c r="M30" i="129"/>
  <c r="M29" i="129"/>
  <c r="M28" i="129"/>
  <c r="M27" i="129"/>
  <c r="M26" i="129"/>
  <c r="M25" i="129"/>
  <c r="D25" i="129"/>
  <c r="M24" i="129"/>
  <c r="D24" i="129"/>
  <c r="D16" i="129"/>
  <c r="O14" i="129"/>
  <c r="O13" i="129"/>
  <c r="J13" i="129"/>
  <c r="O12" i="129"/>
  <c r="O11" i="129"/>
  <c r="D11" i="129"/>
  <c r="O10" i="129"/>
  <c r="D10" i="129"/>
  <c r="O9" i="129"/>
  <c r="O8" i="129"/>
  <c r="C8" i="129"/>
  <c r="D46" i="129" s="1"/>
  <c r="O7" i="129"/>
  <c r="O6" i="129"/>
  <c r="F6" i="129"/>
  <c r="O5" i="129"/>
  <c r="F5" i="129"/>
  <c r="O4" i="129"/>
  <c r="F4" i="129"/>
  <c r="C17" i="129" s="1"/>
  <c r="N57" i="55"/>
  <c r="C13" i="129" l="1"/>
  <c r="D9" i="129"/>
  <c r="B40" i="129"/>
  <c r="C14" i="129"/>
  <c r="B15" i="113" l="1"/>
  <c r="B14" i="114"/>
  <c r="F18" i="90"/>
  <c r="C22" i="54"/>
  <c r="O13" i="53"/>
  <c r="K13" i="53"/>
  <c r="H13" i="53"/>
  <c r="G13" i="53"/>
  <c r="F13" i="53"/>
  <c r="E13" i="53"/>
  <c r="J14" i="16" l="1"/>
  <c r="B17" i="141" s="1"/>
  <c r="BC30" i="116" l="1"/>
  <c r="BB30" i="116"/>
  <c r="BA30" i="116"/>
  <c r="AZ30" i="116"/>
  <c r="AY30" i="116"/>
  <c r="AX30" i="116"/>
  <c r="AW30" i="116"/>
  <c r="AV30" i="116"/>
  <c r="AU30" i="116"/>
  <c r="AT30" i="116"/>
  <c r="AS30" i="116"/>
  <c r="AR30" i="116"/>
  <c r="AQ30" i="116"/>
  <c r="AP30" i="116"/>
  <c r="AO30" i="116"/>
  <c r="AN30" i="116"/>
  <c r="AM30" i="116"/>
  <c r="AL30" i="116"/>
  <c r="AK30" i="116"/>
  <c r="AJ30" i="116"/>
  <c r="AI30" i="116"/>
  <c r="AH30" i="116"/>
  <c r="AG30" i="116"/>
  <c r="AF30" i="116"/>
  <c r="AE30" i="116"/>
  <c r="AD30" i="116"/>
  <c r="AC30" i="116"/>
  <c r="AB30" i="116"/>
  <c r="AA30" i="116"/>
  <c r="Z30" i="116"/>
  <c r="Y30" i="116"/>
  <c r="X30" i="116"/>
  <c r="W30" i="116"/>
  <c r="V30" i="116"/>
  <c r="U30" i="116"/>
  <c r="T30" i="116"/>
  <c r="S30" i="116"/>
  <c r="P30" i="116"/>
  <c r="N30" i="116"/>
  <c r="L30" i="116"/>
  <c r="I30" i="116"/>
  <c r="G30" i="116"/>
  <c r="F30" i="116"/>
  <c r="E30" i="116"/>
  <c r="D30" i="116"/>
  <c r="R29" i="116"/>
  <c r="Q29" i="116"/>
  <c r="O29" i="116"/>
  <c r="K29" i="116"/>
  <c r="M29" i="116" s="1"/>
  <c r="R28" i="116"/>
  <c r="Q28" i="116"/>
  <c r="O28" i="116"/>
  <c r="K28" i="116"/>
  <c r="M28" i="116" s="1"/>
  <c r="R27" i="116"/>
  <c r="Q27" i="116"/>
  <c r="O27" i="116"/>
  <c r="K27" i="116"/>
  <c r="M27" i="116" s="1"/>
  <c r="R26" i="116"/>
  <c r="Q26" i="116"/>
  <c r="O26" i="116"/>
  <c r="K26" i="116"/>
  <c r="M26" i="116" s="1"/>
  <c r="V24" i="116"/>
  <c r="Y24" i="116" s="1"/>
  <c r="AB24" i="116" s="1"/>
  <c r="AE24" i="116" s="1"/>
  <c r="AH24" i="116" s="1"/>
  <c r="AK24" i="116" s="1"/>
  <c r="AN24" i="116" s="1"/>
  <c r="AQ24" i="116" s="1"/>
  <c r="AT24" i="116" s="1"/>
  <c r="AW24" i="116" s="1"/>
  <c r="AZ24" i="116" s="1"/>
  <c r="W13" i="116"/>
  <c r="S13" i="116"/>
  <c r="O13" i="116"/>
  <c r="K13" i="116"/>
  <c r="H13" i="116"/>
  <c r="G13" i="116"/>
  <c r="F13" i="116"/>
  <c r="E13" i="116"/>
  <c r="O30" i="116" l="1"/>
  <c r="R30" i="116"/>
  <c r="Q30" i="116"/>
  <c r="M30" i="116"/>
  <c r="C14" i="24" l="1"/>
  <c r="D14" i="24"/>
  <c r="E14" i="24"/>
  <c r="C56" i="154" s="1"/>
  <c r="C59" i="154" s="1"/>
  <c r="C71" i="154" s="1"/>
  <c r="C18" i="24"/>
  <c r="D18" i="24"/>
  <c r="E18" i="24"/>
  <c r="C24" i="154" s="1"/>
  <c r="C19" i="24"/>
  <c r="D19" i="24"/>
  <c r="E19" i="24"/>
  <c r="C23" i="154" s="1"/>
  <c r="C12" i="24"/>
  <c r="D12" i="24"/>
  <c r="E12" i="24"/>
  <c r="C6" i="154" s="1"/>
  <c r="C13" i="24"/>
  <c r="D13" i="24"/>
  <c r="E13" i="24"/>
  <c r="C5" i="154" s="1"/>
  <c r="E11" i="76"/>
  <c r="E86" i="76" s="1"/>
  <c r="D11" i="76"/>
  <c r="C11" i="76"/>
  <c r="E11" i="73"/>
  <c r="E86" i="73" s="1"/>
  <c r="D11" i="73"/>
  <c r="D11" i="74"/>
  <c r="E11" i="74"/>
  <c r="F29" i="23"/>
  <c r="B29" i="23"/>
  <c r="F28" i="23"/>
  <c r="B28" i="23"/>
  <c r="R27" i="23"/>
  <c r="F27" i="23"/>
  <c r="B27" i="23"/>
  <c r="R26" i="23"/>
  <c r="F26" i="23"/>
  <c r="B26" i="23"/>
  <c r="R25" i="23"/>
  <c r="F25" i="23"/>
  <c r="B25" i="23"/>
  <c r="R24" i="23"/>
  <c r="F24" i="23"/>
  <c r="B24" i="23"/>
  <c r="R23" i="23"/>
  <c r="F23" i="23"/>
  <c r="B23" i="23"/>
  <c r="F22" i="23"/>
  <c r="B22" i="23"/>
  <c r="D86" i="73" l="1"/>
  <c r="H11" i="73"/>
  <c r="G11" i="73"/>
  <c r="G18" i="24"/>
  <c r="F18" i="24"/>
  <c r="E20" i="74"/>
  <c r="E21" i="74" s="1"/>
  <c r="E86" i="74"/>
  <c r="D20" i="74"/>
  <c r="D21" i="74" s="1"/>
  <c r="D86" i="74"/>
  <c r="H11" i="74"/>
  <c r="G11" i="76"/>
  <c r="C86" i="76"/>
  <c r="F11" i="76"/>
  <c r="D5" i="154"/>
  <c r="H13" i="24"/>
  <c r="G12" i="24"/>
  <c r="F12" i="24"/>
  <c r="D56" i="154"/>
  <c r="D59" i="154" s="1"/>
  <c r="D71" i="154" s="1"/>
  <c r="H14" i="24"/>
  <c r="D23" i="154"/>
  <c r="H19" i="24"/>
  <c r="D6" i="154"/>
  <c r="H12" i="24"/>
  <c r="G19" i="24"/>
  <c r="F19" i="24"/>
  <c r="G11" i="74"/>
  <c r="C86" i="74"/>
  <c r="F11" i="74"/>
  <c r="D86" i="76"/>
  <c r="H86" i="76" s="1"/>
  <c r="H11" i="76"/>
  <c r="G13" i="24"/>
  <c r="F13" i="24"/>
  <c r="D24" i="154"/>
  <c r="H18" i="24"/>
  <c r="G14" i="24"/>
  <c r="F14" i="24"/>
  <c r="C7" i="154"/>
  <c r="C9" i="154" s="1"/>
  <c r="C20" i="76"/>
  <c r="C21" i="76" s="1"/>
  <c r="E23" i="154"/>
  <c r="E24" i="154"/>
  <c r="E6" i="154"/>
  <c r="E56" i="154"/>
  <c r="E59" i="154" s="1"/>
  <c r="E71" i="154" s="1"/>
  <c r="D47" i="137"/>
  <c r="D49" i="137" s="1"/>
  <c r="E5" i="154"/>
  <c r="E8" i="97"/>
  <c r="D20" i="73"/>
  <c r="D21" i="73" s="1"/>
  <c r="E20" i="73"/>
  <c r="E21" i="73" s="1"/>
  <c r="C20" i="73"/>
  <c r="C21" i="73" s="1"/>
  <c r="D20" i="76"/>
  <c r="D21" i="76" s="1"/>
  <c r="E20" i="76"/>
  <c r="E21" i="76" s="1"/>
  <c r="I5" i="114"/>
  <c r="I11" i="114"/>
  <c r="I6" i="114"/>
  <c r="S27" i="23"/>
  <c r="F30" i="23"/>
  <c r="F32" i="23" s="1"/>
  <c r="C20" i="74"/>
  <c r="C21" i="74" s="1"/>
  <c r="C9" i="60"/>
  <c r="D9" i="60"/>
  <c r="E88" i="76"/>
  <c r="E90" i="76" s="1"/>
  <c r="E88" i="73"/>
  <c r="D7" i="154" l="1"/>
  <c r="D9" i="154" s="1"/>
  <c r="H20" i="74"/>
  <c r="H21" i="74"/>
  <c r="E25" i="73"/>
  <c r="E26" i="73" s="1"/>
  <c r="E25" i="76"/>
  <c r="E26" i="76" s="1"/>
  <c r="D25" i="73"/>
  <c r="D26" i="73" s="1"/>
  <c r="H20" i="73"/>
  <c r="G86" i="74"/>
  <c r="F86" i="74"/>
  <c r="G20" i="76"/>
  <c r="F20" i="76"/>
  <c r="E89" i="76"/>
  <c r="E92" i="76" s="1"/>
  <c r="G86" i="76"/>
  <c r="F86" i="76"/>
  <c r="D25" i="76"/>
  <c r="D26" i="76" s="1"/>
  <c r="H20" i="76"/>
  <c r="E90" i="73"/>
  <c r="E89" i="73"/>
  <c r="E92" i="73" s="1"/>
  <c r="G20" i="74"/>
  <c r="F20" i="74"/>
  <c r="G20" i="73"/>
  <c r="F20" i="73"/>
  <c r="H86" i="74"/>
  <c r="H86" i="73"/>
  <c r="G86" i="73"/>
  <c r="C25" i="74"/>
  <c r="C26" i="74" s="1"/>
  <c r="C25" i="73"/>
  <c r="C26" i="73" s="1"/>
  <c r="C25" i="76"/>
  <c r="C26" i="76" s="1"/>
  <c r="E7" i="154"/>
  <c r="E9" i="154" s="1"/>
  <c r="D88" i="73"/>
  <c r="D88" i="76"/>
  <c r="C88" i="76"/>
  <c r="C88" i="73"/>
  <c r="H21" i="76" l="1"/>
  <c r="H88" i="76"/>
  <c r="D89" i="76"/>
  <c r="H89" i="76" s="1"/>
  <c r="D90" i="76"/>
  <c r="H90" i="76" s="1"/>
  <c r="G25" i="76"/>
  <c r="F25" i="76"/>
  <c r="G21" i="73"/>
  <c r="F21" i="73"/>
  <c r="H25" i="76"/>
  <c r="H26" i="76"/>
  <c r="H25" i="73"/>
  <c r="H26" i="73"/>
  <c r="G21" i="74"/>
  <c r="F21" i="74"/>
  <c r="H88" i="73"/>
  <c r="D89" i="73"/>
  <c r="H89" i="73" s="1"/>
  <c r="D90" i="73"/>
  <c r="H90" i="73" s="1"/>
  <c r="C89" i="73"/>
  <c r="C90" i="73"/>
  <c r="G88" i="73"/>
  <c r="F88" i="73"/>
  <c r="G25" i="73"/>
  <c r="F25" i="73"/>
  <c r="C90" i="76"/>
  <c r="C89" i="76"/>
  <c r="G88" i="76"/>
  <c r="F88" i="76"/>
  <c r="F25" i="74"/>
  <c r="G21" i="76"/>
  <c r="F21" i="76"/>
  <c r="H21" i="73"/>
  <c r="C29" i="74"/>
  <c r="C30" i="74" s="1"/>
  <c r="C82" i="74" l="1"/>
  <c r="F29" i="74"/>
  <c r="G26" i="73"/>
  <c r="F26" i="73"/>
  <c r="G90" i="73"/>
  <c r="F90" i="73"/>
  <c r="F26" i="74"/>
  <c r="G89" i="73"/>
  <c r="F89" i="73"/>
  <c r="G89" i="76"/>
  <c r="F89" i="76"/>
  <c r="G90" i="76"/>
  <c r="F90" i="76"/>
  <c r="G26" i="76"/>
  <c r="F26" i="76"/>
  <c r="D92" i="73"/>
  <c r="H92" i="73" s="1"/>
  <c r="C92" i="73"/>
  <c r="D92" i="76"/>
  <c r="H92" i="76" s="1"/>
  <c r="C92" i="76"/>
  <c r="F30" i="74" l="1"/>
  <c r="G92" i="73"/>
  <c r="F92" i="73"/>
  <c r="G92" i="76"/>
  <c r="F92" i="76"/>
  <c r="F82" i="74"/>
  <c r="R13" i="53"/>
  <c r="F8" i="97"/>
  <c r="F24" i="114" l="1"/>
  <c r="F5" i="114"/>
  <c r="C18" i="114"/>
  <c r="C19" i="113"/>
  <c r="F25" i="113"/>
  <c r="F5" i="113"/>
  <c r="N15" i="114"/>
  <c r="F20" i="52"/>
  <c r="G26" i="52" s="1"/>
  <c r="G25" i="52"/>
  <c r="D7" i="76"/>
  <c r="A1" i="76"/>
  <c r="D7" i="73"/>
  <c r="A1" i="73"/>
  <c r="D7" i="74"/>
  <c r="G7" i="73" l="1"/>
  <c r="G7" i="74"/>
  <c r="G7" i="76"/>
  <c r="D7" i="24"/>
  <c r="D1" i="155" s="1"/>
  <c r="D1" i="148"/>
  <c r="D1" i="149"/>
  <c r="E7" i="73"/>
  <c r="H7" i="73" s="1"/>
  <c r="D1" i="151"/>
  <c r="D1" i="150"/>
  <c r="D1" i="153"/>
  <c r="D1" i="152"/>
  <c r="O18" i="114"/>
  <c r="E7" i="74"/>
  <c r="H7" i="74" s="1"/>
  <c r="E7" i="76"/>
  <c r="H7" i="76" s="1"/>
  <c r="D1" i="154" l="1"/>
  <c r="C1" i="149"/>
  <c r="C1" i="148"/>
  <c r="C1" i="151"/>
  <c r="C1" i="150"/>
  <c r="C1" i="153"/>
  <c r="C1" i="152"/>
  <c r="G7" i="24"/>
  <c r="E7" i="24"/>
  <c r="H7" i="24"/>
  <c r="C1" i="155" l="1"/>
  <c r="C1" i="154"/>
  <c r="C18" i="16"/>
  <c r="B16" i="16"/>
  <c r="B18" i="141" s="1"/>
  <c r="F13" i="16"/>
  <c r="J12" i="16"/>
  <c r="J16" i="16"/>
  <c r="B13" i="16"/>
  <c r="B12" i="16"/>
  <c r="B12" i="141" s="1"/>
  <c r="O17" i="114" l="1"/>
  <c r="O19" i="114" s="1"/>
  <c r="N17" i="114" s="1"/>
  <c r="D6" i="98"/>
  <c r="D4" i="97"/>
  <c r="C24" i="93"/>
  <c r="B7" i="130"/>
  <c r="D5" i="98" l="1"/>
  <c r="B13" i="141"/>
  <c r="B6" i="130"/>
  <c r="C4" i="129"/>
  <c r="C4" i="131"/>
  <c r="D4" i="87"/>
  <c r="B4" i="74"/>
  <c r="B5" i="23"/>
  <c r="B5" i="113"/>
  <c r="D4" i="93"/>
  <c r="D5" i="97"/>
  <c r="B5" i="95"/>
  <c r="B5" i="114"/>
  <c r="F25" i="37"/>
  <c r="C24" i="37"/>
  <c r="F24" i="37"/>
  <c r="C23" i="37"/>
  <c r="F23" i="37"/>
  <c r="C22" i="37"/>
  <c r="F22" i="37"/>
  <c r="C21" i="37"/>
  <c r="F21" i="37"/>
  <c r="C20" i="37"/>
  <c r="F20" i="37"/>
  <c r="G20" i="37"/>
  <c r="E20" i="37"/>
  <c r="F26" i="52"/>
  <c r="F25" i="52"/>
  <c r="F24" i="52"/>
  <c r="D48" i="102"/>
  <c r="D39" i="102"/>
  <c r="D30" i="102"/>
  <c r="E47" i="102" s="1"/>
  <c r="B11" i="16"/>
  <c r="G9" i="102"/>
  <c r="E8" i="93" l="1"/>
  <c r="B22" i="95"/>
  <c r="F9" i="97"/>
  <c r="F26" i="37"/>
  <c r="C12" i="93" s="1"/>
  <c r="C25" i="37"/>
  <c r="C26" i="37" s="1"/>
  <c r="C13" i="93" s="1"/>
  <c r="E33" i="102"/>
  <c r="E42" i="102"/>
  <c r="E34" i="102"/>
  <c r="E43" i="102"/>
  <c r="E35" i="102"/>
  <c r="E44" i="102"/>
  <c r="E36" i="102"/>
  <c r="E37" i="102"/>
  <c r="E46" i="102"/>
  <c r="E45" i="102"/>
  <c r="E38" i="102"/>
  <c r="C15" i="93" l="1"/>
  <c r="E48" i="102"/>
  <c r="E39" i="102"/>
  <c r="E30" i="102"/>
  <c r="D13" i="98" l="1"/>
  <c r="E12" i="98"/>
  <c r="E11" i="98"/>
  <c r="E10" i="98"/>
  <c r="E9" i="98"/>
  <c r="D24" i="96"/>
  <c r="E13" i="98" l="1"/>
  <c r="E14" i="98" s="1"/>
  <c r="N23" i="53"/>
  <c r="O23" i="53" s="1"/>
  <c r="P23" i="53" s="1"/>
  <c r="Q23" i="53" s="1"/>
  <c r="R23" i="53" s="1"/>
  <c r="I46" i="53" l="1"/>
  <c r="A9" i="113" s="1"/>
  <c r="I45" i="53"/>
  <c r="D28" i="96" l="1"/>
  <c r="A10" i="114"/>
  <c r="F12" i="114" s="1"/>
  <c r="B15" i="114" s="1"/>
  <c r="F11" i="113"/>
  <c r="B16" i="113" s="1"/>
  <c r="C20" i="60"/>
  <c r="C25" i="52"/>
  <c r="D48" i="55"/>
  <c r="C26" i="54"/>
  <c r="F16" i="61"/>
  <c r="D29" i="96" l="1"/>
  <c r="E35" i="24" l="1"/>
  <c r="C76" i="154" s="1"/>
  <c r="C78" i="154" s="1"/>
  <c r="D35" i="24"/>
  <c r="C35" i="24"/>
  <c r="E31" i="24"/>
  <c r="C41" i="154" s="1"/>
  <c r="C46" i="154" s="1"/>
  <c r="D31" i="24"/>
  <c r="C31" i="24"/>
  <c r="E28" i="24"/>
  <c r="D28" i="24"/>
  <c r="H28" i="24" s="1"/>
  <c r="C28" i="24"/>
  <c r="E27" i="24"/>
  <c r="D27" i="24"/>
  <c r="C27" i="24"/>
  <c r="E24" i="24"/>
  <c r="C36" i="154" s="1"/>
  <c r="D24" i="24"/>
  <c r="C24" i="24"/>
  <c r="E23" i="24"/>
  <c r="C90" i="154" s="1"/>
  <c r="D23" i="24"/>
  <c r="C23" i="24"/>
  <c r="E22" i="24"/>
  <c r="C89" i="154" s="1"/>
  <c r="D22" i="24"/>
  <c r="C22" i="24"/>
  <c r="E17" i="24"/>
  <c r="C17" i="154" s="1"/>
  <c r="D17" i="24"/>
  <c r="H17" i="24" s="1"/>
  <c r="C17" i="24"/>
  <c r="E15" i="24"/>
  <c r="C10" i="154" s="1"/>
  <c r="C14" i="154" s="1"/>
  <c r="D15" i="24"/>
  <c r="C15" i="24"/>
  <c r="I7" i="114"/>
  <c r="E11" i="24"/>
  <c r="D11" i="24"/>
  <c r="C11" i="24"/>
  <c r="H27" i="24" l="1"/>
  <c r="G17" i="24"/>
  <c r="F17" i="24"/>
  <c r="D89" i="154"/>
  <c r="H22" i="24"/>
  <c r="G27" i="24"/>
  <c r="F27" i="24"/>
  <c r="G24" i="24"/>
  <c r="F24" i="24"/>
  <c r="G35" i="24"/>
  <c r="F35" i="24"/>
  <c r="H11" i="24"/>
  <c r="D10" i="154"/>
  <c r="D14" i="154" s="1"/>
  <c r="H15" i="24"/>
  <c r="B14" i="113"/>
  <c r="G23" i="24"/>
  <c r="F23" i="24"/>
  <c r="D36" i="154"/>
  <c r="H24" i="24"/>
  <c r="G31" i="24"/>
  <c r="F31" i="24"/>
  <c r="D76" i="154"/>
  <c r="D78" i="154" s="1"/>
  <c r="H35" i="24"/>
  <c r="G11" i="24"/>
  <c r="F11" i="24"/>
  <c r="G15" i="24"/>
  <c r="F15" i="24"/>
  <c r="B13" i="113"/>
  <c r="G22" i="24"/>
  <c r="F22" i="24"/>
  <c r="D90" i="154"/>
  <c r="H23" i="24"/>
  <c r="G28" i="24"/>
  <c r="F28" i="24"/>
  <c r="D41" i="154"/>
  <c r="D46" i="154" s="1"/>
  <c r="H31" i="24"/>
  <c r="B99" i="141"/>
  <c r="E17" i="154"/>
  <c r="E36" i="154"/>
  <c r="E89" i="154"/>
  <c r="E25" i="154"/>
  <c r="E10" i="154"/>
  <c r="E14" i="154" s="1"/>
  <c r="E90" i="154"/>
  <c r="D8" i="60"/>
  <c r="D17" i="154"/>
  <c r="B100" i="141"/>
  <c r="E41" i="154"/>
  <c r="E46" i="154" s="1"/>
  <c r="D25" i="154"/>
  <c r="D100" i="141"/>
  <c r="E76" i="154"/>
  <c r="E78" i="154" s="1"/>
  <c r="E92" i="154"/>
  <c r="C25" i="154"/>
  <c r="H27" i="37"/>
  <c r="C8" i="61"/>
  <c r="I8" i="114"/>
  <c r="D11" i="52"/>
  <c r="F9" i="61"/>
  <c r="D14" i="113"/>
  <c r="D13" i="113"/>
  <c r="C11" i="52"/>
  <c r="F10" i="61"/>
  <c r="K17" i="87"/>
  <c r="D14" i="114"/>
  <c r="F14" i="114" s="1"/>
  <c r="D15" i="114" s="1"/>
  <c r="E10" i="97"/>
  <c r="B20" i="95"/>
  <c r="I10" i="114"/>
  <c r="C8" i="60"/>
  <c r="E20" i="24"/>
  <c r="E21" i="24" s="1"/>
  <c r="D20" i="24"/>
  <c r="D21" i="24" s="1"/>
  <c r="D9" i="52" s="1"/>
  <c r="C20" i="24"/>
  <c r="C21" i="24" s="1"/>
  <c r="C9" i="52" s="1"/>
  <c r="C18" i="61"/>
  <c r="D10" i="54"/>
  <c r="F10" i="97"/>
  <c r="H19" i="113"/>
  <c r="I4" i="114"/>
  <c r="N16" i="114"/>
  <c r="D16" i="114" s="1"/>
  <c r="F25" i="114" s="1"/>
  <c r="F22" i="114"/>
  <c r="F23" i="114"/>
  <c r="F24" i="113"/>
  <c r="F21" i="114"/>
  <c r="F23" i="113"/>
  <c r="F22" i="113"/>
  <c r="F8" i="61"/>
  <c r="C10" i="54"/>
  <c r="C12" i="52"/>
  <c r="C12" i="54"/>
  <c r="D12" i="54"/>
  <c r="D12" i="52"/>
  <c r="C13" i="52"/>
  <c r="C13" i="54"/>
  <c r="C7" i="60"/>
  <c r="C8" i="52"/>
  <c r="D13" i="54"/>
  <c r="D13" i="52"/>
  <c r="D8" i="52"/>
  <c r="D7" i="60"/>
  <c r="K29" i="87"/>
  <c r="H21" i="24" l="1"/>
  <c r="H20" i="24"/>
  <c r="G20" i="24"/>
  <c r="F20" i="24"/>
  <c r="E29" i="154"/>
  <c r="E32" i="154" s="1"/>
  <c r="E35" i="154" s="1"/>
  <c r="E37" i="154" s="1"/>
  <c r="E38" i="154" s="1"/>
  <c r="E47" i="154" s="1"/>
  <c r="E73" i="154" s="1"/>
  <c r="E79" i="154" s="1"/>
  <c r="E84" i="154" s="1"/>
  <c r="E91" i="154" s="1"/>
  <c r="C29" i="154"/>
  <c r="C32" i="154" s="1"/>
  <c r="C35" i="154" s="1"/>
  <c r="C37" i="154" s="1"/>
  <c r="C38" i="154" s="1"/>
  <c r="C47" i="154" s="1"/>
  <c r="C73" i="154" s="1"/>
  <c r="C79" i="154" s="1"/>
  <c r="C84" i="154" s="1"/>
  <c r="C91" i="154" s="1"/>
  <c r="D29" i="154"/>
  <c r="D32" i="154" s="1"/>
  <c r="D35" i="154" s="1"/>
  <c r="D37" i="154" s="1"/>
  <c r="D38" i="154" s="1"/>
  <c r="D47" i="154" s="1"/>
  <c r="D73" i="154" s="1"/>
  <c r="D79" i="154" s="1"/>
  <c r="D84" i="154" s="1"/>
  <c r="D91" i="154" s="1"/>
  <c r="C25" i="24"/>
  <c r="C26" i="24" s="1"/>
  <c r="Q153" i="52" s="1"/>
  <c r="I13" i="114"/>
  <c r="I14" i="114" s="1"/>
  <c r="F16" i="114"/>
  <c r="C10" i="60"/>
  <c r="F26" i="114"/>
  <c r="E49" i="76"/>
  <c r="D49" i="76"/>
  <c r="C49" i="76"/>
  <c r="E49" i="73"/>
  <c r="D49" i="73"/>
  <c r="C49" i="73"/>
  <c r="E49" i="74"/>
  <c r="D49" i="74"/>
  <c r="C49" i="74"/>
  <c r="G49" i="76" l="1"/>
  <c r="F49" i="76"/>
  <c r="G49" i="74"/>
  <c r="F49" i="74"/>
  <c r="G49" i="73"/>
  <c r="F49" i="73"/>
  <c r="H49" i="76"/>
  <c r="G21" i="24"/>
  <c r="F21" i="24"/>
  <c r="H49" i="73"/>
  <c r="H49" i="74"/>
  <c r="F25" i="24"/>
  <c r="C33" i="96"/>
  <c r="D108" i="141" s="1"/>
  <c r="D107" i="141"/>
  <c r="D33" i="96"/>
  <c r="E33" i="96" s="1"/>
  <c r="D99" i="141"/>
  <c r="E72" i="154"/>
  <c r="C72" i="154"/>
  <c r="D72" i="154"/>
  <c r="F26" i="24" l="1"/>
  <c r="B5" i="133"/>
  <c r="B25" i="78"/>
  <c r="A3" i="63"/>
  <c r="A4" i="63" s="1"/>
  <c r="A5" i="63" s="1"/>
  <c r="A6" i="63" s="1"/>
  <c r="A7" i="63" s="1"/>
  <c r="A8" i="63" s="1"/>
  <c r="A9" i="63" s="1"/>
  <c r="A10" i="63" s="1"/>
  <c r="A11" i="63" s="1"/>
  <c r="A12" i="63" l="1"/>
  <c r="A13" i="63" s="1"/>
  <c r="A14" i="63" s="1"/>
  <c r="A15" i="63" s="1"/>
  <c r="A16" i="63" s="1"/>
  <c r="A17" i="63" s="1"/>
  <c r="A18" i="63" s="1"/>
  <c r="A19" i="63" s="1"/>
  <c r="A20" i="63" s="1"/>
  <c r="A21" i="63" s="1"/>
  <c r="A22" i="63" s="1"/>
  <c r="D44" i="24"/>
  <c r="E44" i="24"/>
  <c r="C82" i="155" s="1"/>
  <c r="C90" i="155" s="1"/>
  <c r="C44" i="24"/>
  <c r="G44" i="24" l="1"/>
  <c r="F44" i="24"/>
  <c r="D82" i="155"/>
  <c r="D90" i="155" s="1"/>
  <c r="H44" i="24"/>
  <c r="E82" i="155"/>
  <c r="E90" i="155" s="1"/>
  <c r="A23" i="63"/>
  <c r="A24" i="63" s="1"/>
  <c r="A25" i="63" s="1"/>
  <c r="A26" i="63" s="1"/>
  <c r="A27" i="63" s="1"/>
  <c r="A28" i="63" s="1"/>
  <c r="A29" i="63" s="1"/>
  <c r="A3" i="69"/>
  <c r="A4" i="69" s="1"/>
  <c r="A5" i="69" s="1"/>
  <c r="A6" i="69" s="1"/>
  <c r="A7" i="69" s="1"/>
  <c r="A8" i="69" s="1"/>
  <c r="A9" i="69" s="1"/>
  <c r="A10" i="69" s="1"/>
  <c r="A11" i="69" s="1"/>
  <c r="A12" i="69" s="1"/>
  <c r="A13" i="69" s="1"/>
  <c r="A14" i="69" s="1"/>
  <c r="A15" i="69" s="1"/>
  <c r="A16" i="69" s="1"/>
  <c r="A17" i="69" s="1"/>
  <c r="A18" i="69" s="1"/>
  <c r="A19" i="69" s="1"/>
  <c r="A20" i="69" s="1"/>
  <c r="A21" i="69" s="1"/>
  <c r="A22" i="69" s="1"/>
  <c r="A23" i="69" s="1"/>
  <c r="A24" i="69" s="1"/>
  <c r="A25" i="69" s="1"/>
  <c r="A26" i="69" s="1"/>
  <c r="A27" i="69" s="1"/>
  <c r="A28" i="69" s="1"/>
  <c r="A29" i="69" s="1"/>
  <c r="A30" i="69" s="1"/>
  <c r="A31" i="69" s="1"/>
  <c r="A32" i="69" s="1"/>
  <c r="A33" i="69" s="1"/>
  <c r="A34" i="69" s="1"/>
  <c r="A35" i="69" s="1"/>
  <c r="A36" i="69" s="1"/>
  <c r="A37" i="69" s="1"/>
  <c r="A38" i="69" s="1"/>
  <c r="A39" i="69" s="1"/>
  <c r="A40" i="69" s="1"/>
  <c r="A41" i="69" s="1"/>
  <c r="A42" i="69" s="1"/>
  <c r="A43" i="69" s="1"/>
  <c r="A44" i="69" s="1"/>
  <c r="A45" i="69" s="1"/>
  <c r="A46" i="69" s="1"/>
  <c r="A47" i="69" s="1"/>
  <c r="A48" i="69" s="1"/>
  <c r="A49" i="69" s="1"/>
  <c r="A50" i="69" s="1"/>
  <c r="A51" i="69" s="1"/>
  <c r="A52" i="69" s="1"/>
  <c r="A53" i="69" s="1"/>
  <c r="A54" i="69" s="1"/>
  <c r="A55" i="69" s="1"/>
  <c r="A56" i="69" s="1"/>
  <c r="A57" i="69" s="1"/>
  <c r="A58" i="69" s="1"/>
  <c r="A59" i="69" s="1"/>
  <c r="A60" i="69" s="1"/>
  <c r="A61" i="69" s="1"/>
  <c r="A62" i="69" s="1"/>
  <c r="A63" i="69" s="1"/>
  <c r="A64" i="69" s="1"/>
  <c r="A65" i="69" s="1"/>
  <c r="A66" i="69" s="1"/>
  <c r="A67" i="69" s="1"/>
  <c r="A68" i="69" s="1"/>
  <c r="A69" i="69" s="1"/>
  <c r="A70" i="69" s="1"/>
  <c r="A71" i="69" s="1"/>
  <c r="A72" i="69" s="1"/>
  <c r="A73" i="69" s="1"/>
  <c r="A74" i="69" s="1"/>
  <c r="A75" i="69" s="1"/>
  <c r="A76" i="69" s="1"/>
  <c r="A77" i="69" s="1"/>
  <c r="A78" i="69" s="1"/>
  <c r="A79" i="69" s="1"/>
  <c r="A80" i="69" s="1"/>
  <c r="A81" i="69" s="1"/>
  <c r="A82" i="69" s="1"/>
  <c r="A83" i="69" s="1"/>
  <c r="A84" i="69" s="1"/>
  <c r="A85" i="69" s="1"/>
  <c r="C71" i="69"/>
  <c r="BD18" i="90" l="1"/>
  <c r="AV18" i="90"/>
  <c r="AW18" i="90"/>
  <c r="AU18" i="90"/>
  <c r="AT18" i="90"/>
  <c r="AS18" i="90"/>
  <c r="AQ18" i="90"/>
  <c r="AP18" i="90"/>
  <c r="AO18" i="90"/>
  <c r="T18" i="90"/>
  <c r="R18" i="90" l="1"/>
  <c r="L18" i="90"/>
  <c r="J18" i="90"/>
  <c r="H18" i="90"/>
  <c r="E18" i="90"/>
  <c r="B18" i="90"/>
  <c r="B20" i="78" l="1"/>
  <c r="B21" i="78" l="1"/>
  <c r="B13" i="78"/>
  <c r="B6" i="78"/>
  <c r="B4" i="78"/>
  <c r="J28" i="87" l="1"/>
  <c r="J27" i="87"/>
  <c r="J26" i="87"/>
  <c r="J7" i="87"/>
  <c r="J31" i="87"/>
  <c r="J30" i="87"/>
  <c r="J29" i="87"/>
  <c r="J25" i="87"/>
  <c r="J24" i="87"/>
  <c r="J23" i="87"/>
  <c r="J22" i="87"/>
  <c r="J21" i="87"/>
  <c r="J20" i="87"/>
  <c r="J19" i="87"/>
  <c r="J18" i="87"/>
  <c r="J17" i="87"/>
  <c r="J16" i="87"/>
  <c r="J15" i="87"/>
  <c r="J14" i="87"/>
  <c r="J13" i="87"/>
  <c r="J12" i="87"/>
  <c r="J11" i="87"/>
  <c r="J10" i="87"/>
  <c r="J9" i="87"/>
  <c r="J8" i="87"/>
  <c r="G46" i="55" l="1"/>
  <c r="N43" i="55"/>
  <c r="I44" i="55"/>
  <c r="I45" i="55" l="1"/>
  <c r="N59" i="55" s="1"/>
  <c r="N58" i="55"/>
  <c r="N44" i="55"/>
  <c r="C7" i="24"/>
  <c r="C85" i="69"/>
  <c r="B85" i="69"/>
  <c r="C84" i="69"/>
  <c r="B84" i="69"/>
  <c r="C83" i="69"/>
  <c r="B83" i="69"/>
  <c r="I46" i="55" l="1"/>
  <c r="N60" i="55" s="1"/>
  <c r="N45" i="55"/>
  <c r="D27" i="37"/>
  <c r="E1" i="155"/>
  <c r="E1" i="154"/>
  <c r="F6" i="61"/>
  <c r="I3" i="114"/>
  <c r="D7" i="52"/>
  <c r="D6" i="60"/>
  <c r="D8" i="54"/>
  <c r="C8" i="54"/>
  <c r="C6" i="60"/>
  <c r="C7" i="52"/>
  <c r="B82" i="69"/>
  <c r="B81" i="69"/>
  <c r="B80" i="69"/>
  <c r="B79" i="69"/>
  <c r="C78" i="69"/>
  <c r="C77" i="69"/>
  <c r="B78" i="69"/>
  <c r="B77" i="69"/>
  <c r="C76" i="69"/>
  <c r="B76" i="69"/>
  <c r="B75" i="69"/>
  <c r="C74" i="69"/>
  <c r="B74" i="69"/>
  <c r="B73" i="69"/>
  <c r="C72" i="69"/>
  <c r="B72" i="69"/>
  <c r="C70" i="69"/>
  <c r="B70" i="69"/>
  <c r="C69" i="69"/>
  <c r="B69" i="69"/>
  <c r="C68" i="69"/>
  <c r="B68" i="69"/>
  <c r="C67" i="69"/>
  <c r="B67" i="69"/>
  <c r="C66" i="69"/>
  <c r="B66" i="69"/>
  <c r="C65" i="69"/>
  <c r="B65" i="69"/>
  <c r="A1" i="68"/>
  <c r="C7" i="77"/>
  <c r="B1" i="77"/>
  <c r="I47" i="55" l="1"/>
  <c r="N61" i="55" s="1"/>
  <c r="N46" i="55"/>
  <c r="C16" i="74"/>
  <c r="D16" i="74"/>
  <c r="H16" i="74" s="1"/>
  <c r="E16" i="74"/>
  <c r="E59" i="76"/>
  <c r="D59" i="76"/>
  <c r="C59" i="76"/>
  <c r="E59" i="73"/>
  <c r="D59" i="73"/>
  <c r="C59" i="73"/>
  <c r="E59" i="74"/>
  <c r="C59" i="74"/>
  <c r="D59" i="74"/>
  <c r="E16" i="73"/>
  <c r="D16" i="73"/>
  <c r="C16" i="73"/>
  <c r="E70" i="24"/>
  <c r="D70" i="24"/>
  <c r="C70" i="24"/>
  <c r="E68" i="24"/>
  <c r="D68" i="24"/>
  <c r="C68" i="24"/>
  <c r="E66" i="24"/>
  <c r="C7" i="155" s="1"/>
  <c r="C10" i="155" s="1"/>
  <c r="D66" i="24"/>
  <c r="C66" i="24"/>
  <c r="E65" i="24"/>
  <c r="C11" i="155" s="1"/>
  <c r="D65" i="24"/>
  <c r="C65" i="24"/>
  <c r="E64" i="24"/>
  <c r="E86" i="24" s="1"/>
  <c r="D64" i="24"/>
  <c r="C64" i="24"/>
  <c r="E61" i="24"/>
  <c r="C38" i="155" s="1"/>
  <c r="D61" i="24"/>
  <c r="C61" i="24"/>
  <c r="E60" i="24"/>
  <c r="C34" i="155" s="1"/>
  <c r="D60" i="24"/>
  <c r="C60" i="24"/>
  <c r="E59" i="24"/>
  <c r="D59" i="24"/>
  <c r="H59" i="24" s="1"/>
  <c r="C59" i="24"/>
  <c r="E57" i="24"/>
  <c r="C39" i="155" s="1"/>
  <c r="D57" i="24"/>
  <c r="C57" i="24"/>
  <c r="E56" i="24"/>
  <c r="C56" i="155" s="1"/>
  <c r="D56" i="24"/>
  <c r="C56" i="24"/>
  <c r="E55" i="24"/>
  <c r="C47" i="155" s="1"/>
  <c r="C49" i="155" s="1"/>
  <c r="D55" i="24"/>
  <c r="C55" i="24"/>
  <c r="E54" i="24"/>
  <c r="D54" i="24"/>
  <c r="H54" i="24" s="1"/>
  <c r="C54" i="24"/>
  <c r="E50" i="24"/>
  <c r="C120" i="155" s="1"/>
  <c r="D50" i="24"/>
  <c r="C50" i="24"/>
  <c r="E49" i="24"/>
  <c r="D49" i="24"/>
  <c r="C49" i="24"/>
  <c r="E47" i="24"/>
  <c r="C72" i="155" s="1"/>
  <c r="D47" i="24"/>
  <c r="C47" i="24"/>
  <c r="E46" i="24"/>
  <c r="C78" i="155" s="1"/>
  <c r="D46" i="24"/>
  <c r="C46" i="24"/>
  <c r="E45" i="24"/>
  <c r="E85" i="24" s="1"/>
  <c r="D45" i="24"/>
  <c r="C45" i="24"/>
  <c r="E43" i="24"/>
  <c r="E84" i="24" s="1"/>
  <c r="D43" i="24"/>
  <c r="C43" i="24"/>
  <c r="E41" i="24"/>
  <c r="C106" i="155" s="1"/>
  <c r="C108" i="155" s="1"/>
  <c r="C110" i="155" s="1"/>
  <c r="D41" i="24"/>
  <c r="C41" i="24"/>
  <c r="E40" i="24"/>
  <c r="D40" i="24"/>
  <c r="H40" i="24" s="1"/>
  <c r="C40" i="24"/>
  <c r="H26" i="52"/>
  <c r="H25" i="52"/>
  <c r="H24" i="52"/>
  <c r="F27" i="52"/>
  <c r="E68" i="76"/>
  <c r="E74" i="76" s="1"/>
  <c r="D68" i="76"/>
  <c r="C68" i="76"/>
  <c r="E63" i="76"/>
  <c r="D63" i="76"/>
  <c r="C63" i="76"/>
  <c r="E16" i="76"/>
  <c r="D16" i="76"/>
  <c r="C16" i="76"/>
  <c r="H16" i="73" l="1"/>
  <c r="H70" i="24"/>
  <c r="G68" i="76"/>
  <c r="F68" i="76"/>
  <c r="C74" i="76"/>
  <c r="G57" i="24"/>
  <c r="F57" i="24"/>
  <c r="G64" i="24"/>
  <c r="C86" i="24"/>
  <c r="F64" i="24"/>
  <c r="D11" i="155"/>
  <c r="H65" i="24"/>
  <c r="G70" i="24"/>
  <c r="F70" i="24"/>
  <c r="G63" i="76"/>
  <c r="C81" i="76"/>
  <c r="C77" i="76"/>
  <c r="C80" i="76"/>
  <c r="C76" i="76"/>
  <c r="C79" i="76"/>
  <c r="C75" i="76"/>
  <c r="C78" i="76"/>
  <c r="F63" i="76"/>
  <c r="H68" i="76"/>
  <c r="D74" i="76"/>
  <c r="H74" i="76" s="1"/>
  <c r="G43" i="24"/>
  <c r="C84" i="24"/>
  <c r="F43" i="24"/>
  <c r="D85" i="24"/>
  <c r="H85" i="24" s="1"/>
  <c r="H45" i="24"/>
  <c r="G49" i="24"/>
  <c r="F49" i="24"/>
  <c r="D120" i="155"/>
  <c r="H50" i="24"/>
  <c r="G56" i="24"/>
  <c r="F56" i="24"/>
  <c r="D39" i="155"/>
  <c r="H57" i="24"/>
  <c r="G61" i="24"/>
  <c r="F61" i="24"/>
  <c r="D86" i="24"/>
  <c r="H86" i="24" s="1"/>
  <c r="H64" i="24"/>
  <c r="G68" i="24"/>
  <c r="F68" i="24"/>
  <c r="G59" i="73"/>
  <c r="F59" i="73"/>
  <c r="H59" i="76"/>
  <c r="G16" i="74"/>
  <c r="F16" i="74"/>
  <c r="G59" i="76"/>
  <c r="F59" i="76"/>
  <c r="G16" i="76"/>
  <c r="F16" i="76"/>
  <c r="H63" i="76"/>
  <c r="D80" i="76"/>
  <c r="D76" i="76"/>
  <c r="D79" i="76"/>
  <c r="D75" i="76"/>
  <c r="D81" i="76"/>
  <c r="D77" i="76"/>
  <c r="D78" i="76"/>
  <c r="G41" i="24"/>
  <c r="F41" i="24"/>
  <c r="H43" i="24"/>
  <c r="D84" i="24"/>
  <c r="H84" i="24" s="1"/>
  <c r="G47" i="24"/>
  <c r="F47" i="24"/>
  <c r="H49" i="24"/>
  <c r="G55" i="24"/>
  <c r="F55" i="24"/>
  <c r="D56" i="155"/>
  <c r="H56" i="24"/>
  <c r="G60" i="24"/>
  <c r="F60" i="24"/>
  <c r="D38" i="155"/>
  <c r="H61" i="24"/>
  <c r="G66" i="24"/>
  <c r="F66" i="24"/>
  <c r="H68" i="24"/>
  <c r="H59" i="74"/>
  <c r="H59" i="73"/>
  <c r="G45" i="24"/>
  <c r="C85" i="24"/>
  <c r="F45" i="24"/>
  <c r="D78" i="155"/>
  <c r="H46" i="24"/>
  <c r="G50" i="24"/>
  <c r="F50" i="24"/>
  <c r="H16" i="76"/>
  <c r="E79" i="76"/>
  <c r="E75" i="76"/>
  <c r="E78" i="76"/>
  <c r="E76" i="76"/>
  <c r="E81" i="76"/>
  <c r="E77" i="76"/>
  <c r="E80" i="76"/>
  <c r="G40" i="24"/>
  <c r="F40" i="24"/>
  <c r="D106" i="155"/>
  <c r="D108" i="155" s="1"/>
  <c r="D110" i="155" s="1"/>
  <c r="H41" i="24"/>
  <c r="G46" i="24"/>
  <c r="F46" i="24"/>
  <c r="D72" i="155"/>
  <c r="H47" i="24"/>
  <c r="G54" i="24"/>
  <c r="F54" i="24"/>
  <c r="D47" i="155"/>
  <c r="D49" i="155" s="1"/>
  <c r="D60" i="155" s="1"/>
  <c r="D130" i="155" s="1"/>
  <c r="H55" i="24"/>
  <c r="G59" i="24"/>
  <c r="F59" i="24"/>
  <c r="D34" i="155"/>
  <c r="H60" i="24"/>
  <c r="G65" i="24"/>
  <c r="F65" i="24"/>
  <c r="D7" i="155"/>
  <c r="D10" i="155" s="1"/>
  <c r="H66" i="24"/>
  <c r="G16" i="73"/>
  <c r="F16" i="73"/>
  <c r="G59" i="74"/>
  <c r="F59" i="74"/>
  <c r="I48" i="55"/>
  <c r="N62" i="55" s="1"/>
  <c r="N47" i="55"/>
  <c r="E56" i="155"/>
  <c r="E72" i="155"/>
  <c r="E34" i="155"/>
  <c r="E11" i="155"/>
  <c r="E117" i="155"/>
  <c r="E39" i="155"/>
  <c r="E106" i="155"/>
  <c r="E108" i="155" s="1"/>
  <c r="E110" i="155" s="1"/>
  <c r="E7" i="155"/>
  <c r="E10" i="155" s="1"/>
  <c r="E78" i="155"/>
  <c r="E120" i="155"/>
  <c r="C60" i="155"/>
  <c r="C130" i="155" s="1"/>
  <c r="D117" i="155"/>
  <c r="E38" i="155"/>
  <c r="E87" i="24"/>
  <c r="C117" i="155"/>
  <c r="D103" i="141"/>
  <c r="E47" i="155"/>
  <c r="E49" i="155" s="1"/>
  <c r="D102" i="141"/>
  <c r="C11" i="96"/>
  <c r="E11" i="96" s="1"/>
  <c r="C13" i="96"/>
  <c r="C10" i="96"/>
  <c r="E10" i="96" s="1"/>
  <c r="E12" i="96"/>
  <c r="D48" i="24"/>
  <c r="E48" i="24"/>
  <c r="C48" i="24"/>
  <c r="H15" i="113"/>
  <c r="C52" i="76"/>
  <c r="C84" i="76" s="1"/>
  <c r="E58" i="24"/>
  <c r="C58" i="24"/>
  <c r="E16" i="24"/>
  <c r="D58" i="24"/>
  <c r="D52" i="76"/>
  <c r="C16" i="24"/>
  <c r="D16" i="24"/>
  <c r="H27" i="52"/>
  <c r="G28" i="52" s="1"/>
  <c r="C17" i="52" s="1"/>
  <c r="C79" i="69" s="1"/>
  <c r="E29" i="76"/>
  <c r="E30" i="76" s="1"/>
  <c r="D70" i="76"/>
  <c r="C70" i="76"/>
  <c r="E52" i="76"/>
  <c r="E84" i="76" s="1"/>
  <c r="E70" i="76"/>
  <c r="L57" i="55"/>
  <c r="H16" i="24" l="1"/>
  <c r="E88" i="24"/>
  <c r="E89" i="24"/>
  <c r="H52" i="76"/>
  <c r="H78" i="76"/>
  <c r="E82" i="76"/>
  <c r="C114" i="155"/>
  <c r="G85" i="24"/>
  <c r="F85" i="24"/>
  <c r="G75" i="76"/>
  <c r="F75" i="76"/>
  <c r="G77" i="76"/>
  <c r="F77" i="76"/>
  <c r="D114" i="155"/>
  <c r="H58" i="24"/>
  <c r="C98" i="155"/>
  <c r="C99" i="155" s="1"/>
  <c r="H79" i="76"/>
  <c r="G79" i="76"/>
  <c r="F79" i="76"/>
  <c r="G81" i="76"/>
  <c r="F81" i="76"/>
  <c r="G86" i="24"/>
  <c r="F86" i="24"/>
  <c r="G74" i="76"/>
  <c r="F74" i="76"/>
  <c r="G70" i="76"/>
  <c r="F70" i="76"/>
  <c r="I49" i="55"/>
  <c r="N63" i="55" s="1"/>
  <c r="D98" i="155"/>
  <c r="D99" i="155" s="1"/>
  <c r="H48" i="24"/>
  <c r="D87" i="24"/>
  <c r="H77" i="76"/>
  <c r="H76" i="76"/>
  <c r="G84" i="24"/>
  <c r="F84" i="24"/>
  <c r="G76" i="76"/>
  <c r="F76" i="76"/>
  <c r="G48" i="24"/>
  <c r="F48" i="24"/>
  <c r="H75" i="76"/>
  <c r="F84" i="76"/>
  <c r="D84" i="76"/>
  <c r="H84" i="76" s="1"/>
  <c r="G52" i="76"/>
  <c r="F52" i="76"/>
  <c r="H70" i="76"/>
  <c r="G16" i="24"/>
  <c r="F16" i="24"/>
  <c r="F106" i="141"/>
  <c r="G58" i="24"/>
  <c r="F58" i="24"/>
  <c r="H81" i="76"/>
  <c r="H80" i="76"/>
  <c r="G78" i="76"/>
  <c r="F78" i="76"/>
  <c r="G80" i="76"/>
  <c r="F80" i="76"/>
  <c r="N48" i="55"/>
  <c r="E60" i="155"/>
  <c r="E130" i="155" s="1"/>
  <c r="E114" i="155"/>
  <c r="B106" i="141"/>
  <c r="B101" i="141"/>
  <c r="E98" i="155"/>
  <c r="E99" i="155" s="1"/>
  <c r="E72" i="76"/>
  <c r="C87" i="24"/>
  <c r="C14" i="96"/>
  <c r="E13" i="96"/>
  <c r="E29" i="73"/>
  <c r="E30" i="73" s="1"/>
  <c r="I9" i="114"/>
  <c r="C72" i="76"/>
  <c r="C29" i="73"/>
  <c r="C30" i="73" s="1"/>
  <c r="D29" i="76"/>
  <c r="D30" i="76" s="1"/>
  <c r="D72" i="76"/>
  <c r="D29" i="73"/>
  <c r="D30" i="73" s="1"/>
  <c r="E32" i="76"/>
  <c r="E33" i="76" s="1"/>
  <c r="C29" i="76"/>
  <c r="C30" i="76" s="1"/>
  <c r="I50" i="55" l="1"/>
  <c r="N49" i="55"/>
  <c r="E82" i="73"/>
  <c r="D89" i="24"/>
  <c r="H89" i="24" s="1"/>
  <c r="D88" i="24"/>
  <c r="H87" i="24"/>
  <c r="E34" i="76"/>
  <c r="H29" i="76"/>
  <c r="H30" i="76"/>
  <c r="D82" i="76"/>
  <c r="H82" i="76" s="1"/>
  <c r="C88" i="24"/>
  <c r="C91" i="24" s="1"/>
  <c r="C89" i="24"/>
  <c r="G87" i="24"/>
  <c r="F87" i="24"/>
  <c r="G29" i="73"/>
  <c r="C82" i="73"/>
  <c r="F29" i="73"/>
  <c r="G84" i="76"/>
  <c r="G29" i="76"/>
  <c r="C82" i="76"/>
  <c r="F29" i="76"/>
  <c r="H29" i="73"/>
  <c r="D82" i="73"/>
  <c r="H82" i="73" s="1"/>
  <c r="H30" i="73"/>
  <c r="N50" i="55"/>
  <c r="N64" i="55"/>
  <c r="E14" i="96"/>
  <c r="D36" i="96" s="1"/>
  <c r="C36" i="96"/>
  <c r="E91" i="24"/>
  <c r="D32" i="76"/>
  <c r="D33" i="76" s="1"/>
  <c r="E32" i="73"/>
  <c r="E33" i="73" s="1"/>
  <c r="C32" i="73"/>
  <c r="C33" i="73" s="1"/>
  <c r="D32" i="73"/>
  <c r="D33" i="73" s="1"/>
  <c r="E37" i="76"/>
  <c r="E38" i="76" s="1"/>
  <c r="C32" i="76"/>
  <c r="C33" i="76" s="1"/>
  <c r="C75" i="69"/>
  <c r="E25" i="74"/>
  <c r="E26" i="74" s="1"/>
  <c r="E68" i="74"/>
  <c r="E74" i="74" s="1"/>
  <c r="D68" i="74"/>
  <c r="C68" i="74"/>
  <c r="E63" i="74"/>
  <c r="D63" i="74"/>
  <c r="C63" i="74"/>
  <c r="C52" i="74"/>
  <c r="D25" i="74"/>
  <c r="D26" i="74" s="1"/>
  <c r="A4" i="74"/>
  <c r="A1" i="74"/>
  <c r="E68" i="73"/>
  <c r="E74" i="73" s="1"/>
  <c r="D68" i="73"/>
  <c r="C68" i="73"/>
  <c r="E63" i="73"/>
  <c r="D63" i="73"/>
  <c r="C63" i="73"/>
  <c r="D52" i="73"/>
  <c r="C52" i="73"/>
  <c r="C6" i="62"/>
  <c r="C7" i="54"/>
  <c r="C6" i="61"/>
  <c r="C6" i="52"/>
  <c r="H68" i="73" l="1"/>
  <c r="D74" i="73"/>
  <c r="H74" i="73" s="1"/>
  <c r="E76" i="74"/>
  <c r="E75" i="74"/>
  <c r="E80" i="74"/>
  <c r="E79" i="74"/>
  <c r="E81" i="74"/>
  <c r="E77" i="74"/>
  <c r="E78" i="74"/>
  <c r="G89" i="24"/>
  <c r="F89" i="24"/>
  <c r="H63" i="73"/>
  <c r="D78" i="73"/>
  <c r="D77" i="73"/>
  <c r="D79" i="73"/>
  <c r="D81" i="73"/>
  <c r="D76" i="73"/>
  <c r="D80" i="73"/>
  <c r="D75" i="73"/>
  <c r="G68" i="74"/>
  <c r="F68" i="74"/>
  <c r="C74" i="74"/>
  <c r="G32" i="73"/>
  <c r="F32" i="73"/>
  <c r="G88" i="24"/>
  <c r="F88" i="24"/>
  <c r="H32" i="73"/>
  <c r="H33" i="73"/>
  <c r="G30" i="73"/>
  <c r="F30" i="73"/>
  <c r="F52" i="74"/>
  <c r="C84" i="74"/>
  <c r="G52" i="73"/>
  <c r="F52" i="73"/>
  <c r="C84" i="73"/>
  <c r="E81" i="73"/>
  <c r="E77" i="73"/>
  <c r="E78" i="73"/>
  <c r="E76" i="73"/>
  <c r="E79" i="73"/>
  <c r="E80" i="73"/>
  <c r="E75" i="73"/>
  <c r="C80" i="74"/>
  <c r="C81" i="74"/>
  <c r="C77" i="74"/>
  <c r="G63" i="74"/>
  <c r="C79" i="74"/>
  <c r="C76" i="74"/>
  <c r="C75" i="74"/>
  <c r="C78" i="74"/>
  <c r="F63" i="74"/>
  <c r="H68" i="74"/>
  <c r="D74" i="74"/>
  <c r="H74" i="74" s="1"/>
  <c r="G32" i="76"/>
  <c r="F32" i="76"/>
  <c r="G30" i="76"/>
  <c r="F30" i="76"/>
  <c r="G63" i="73"/>
  <c r="C80" i="73"/>
  <c r="C76" i="73"/>
  <c r="C77" i="73"/>
  <c r="C79" i="73"/>
  <c r="C75" i="73"/>
  <c r="C81" i="73"/>
  <c r="C78" i="73"/>
  <c r="F63" i="73"/>
  <c r="H25" i="74"/>
  <c r="G25" i="74"/>
  <c r="F91" i="24"/>
  <c r="H88" i="24"/>
  <c r="D91" i="24"/>
  <c r="H91" i="24" s="1"/>
  <c r="D84" i="73"/>
  <c r="G68" i="73"/>
  <c r="F68" i="73"/>
  <c r="C74" i="73"/>
  <c r="H63" i="74"/>
  <c r="D78" i="74"/>
  <c r="H78" i="74" s="1"/>
  <c r="D76" i="74"/>
  <c r="D81" i="74"/>
  <c r="H81" i="74" s="1"/>
  <c r="D77" i="74"/>
  <c r="D75" i="74"/>
  <c r="D80" i="74"/>
  <c r="D79" i="74"/>
  <c r="H79" i="74" s="1"/>
  <c r="E83" i="76"/>
  <c r="H32" i="76"/>
  <c r="H33" i="76"/>
  <c r="G82" i="76"/>
  <c r="F82" i="76"/>
  <c r="G82" i="73"/>
  <c r="F82" i="73"/>
  <c r="D34" i="76"/>
  <c r="H34" i="76" s="1"/>
  <c r="D34" i="96"/>
  <c r="C34" i="73"/>
  <c r="D37" i="76"/>
  <c r="D38" i="76" s="1"/>
  <c r="E34" i="73"/>
  <c r="E37" i="73"/>
  <c r="E38" i="73" s="1"/>
  <c r="C37" i="73"/>
  <c r="C38" i="73" s="1"/>
  <c r="C34" i="76"/>
  <c r="D34" i="73"/>
  <c r="H34" i="73" s="1"/>
  <c r="D37" i="73"/>
  <c r="D38" i="73" s="1"/>
  <c r="C37" i="76"/>
  <c r="C38" i="76" s="1"/>
  <c r="D88" i="74"/>
  <c r="E88" i="74"/>
  <c r="E52" i="73"/>
  <c r="E84" i="73" s="1"/>
  <c r="E52" i="74"/>
  <c r="E84" i="74" s="1"/>
  <c r="D52" i="74"/>
  <c r="G52" i="74" s="1"/>
  <c r="C88" i="74"/>
  <c r="C70" i="74"/>
  <c r="E70" i="74"/>
  <c r="D70" i="74"/>
  <c r="C70" i="73"/>
  <c r="E70" i="73"/>
  <c r="D70" i="73"/>
  <c r="C67" i="24"/>
  <c r="C62" i="24"/>
  <c r="C73" i="69"/>
  <c r="D64" i="69"/>
  <c r="C64" i="69"/>
  <c r="B64" i="69"/>
  <c r="B63" i="69"/>
  <c r="B62" i="69"/>
  <c r="B61" i="69"/>
  <c r="B60" i="69"/>
  <c r="B59" i="69"/>
  <c r="B58" i="69"/>
  <c r="B57" i="69"/>
  <c r="B56" i="69"/>
  <c r="B55" i="69"/>
  <c r="B54" i="69"/>
  <c r="D53" i="69"/>
  <c r="C53" i="69"/>
  <c r="B53" i="69"/>
  <c r="D52" i="69"/>
  <c r="C52" i="69"/>
  <c r="B52" i="69"/>
  <c r="B51" i="69"/>
  <c r="D50" i="69"/>
  <c r="C50" i="69"/>
  <c r="B50" i="69"/>
  <c r="B49" i="69"/>
  <c r="D48" i="69"/>
  <c r="C48" i="69"/>
  <c r="B48" i="69"/>
  <c r="D47" i="69"/>
  <c r="C47" i="69"/>
  <c r="B47" i="69"/>
  <c r="D46" i="69"/>
  <c r="C46" i="69"/>
  <c r="B46" i="69"/>
  <c r="D45" i="69"/>
  <c r="C45" i="69"/>
  <c r="B45" i="69"/>
  <c r="B44" i="69"/>
  <c r="D43" i="69"/>
  <c r="C43" i="69"/>
  <c r="B43" i="69"/>
  <c r="D42" i="69"/>
  <c r="C42" i="69"/>
  <c r="B42" i="69"/>
  <c r="D41" i="69"/>
  <c r="C41" i="69"/>
  <c r="B41" i="69"/>
  <c r="B40" i="69"/>
  <c r="D39" i="69"/>
  <c r="C39" i="69"/>
  <c r="B39" i="69"/>
  <c r="D38" i="69"/>
  <c r="C38" i="69"/>
  <c r="B38" i="69"/>
  <c r="D37" i="69"/>
  <c r="C37" i="69"/>
  <c r="B37" i="69"/>
  <c r="D36" i="69"/>
  <c r="C36" i="69"/>
  <c r="B36" i="69"/>
  <c r="B35" i="69"/>
  <c r="D34" i="69"/>
  <c r="C34" i="69"/>
  <c r="B34" i="69"/>
  <c r="D33" i="69"/>
  <c r="C33" i="69"/>
  <c r="B33" i="69"/>
  <c r="B32" i="69"/>
  <c r="D31" i="69"/>
  <c r="C31" i="69"/>
  <c r="B31" i="69"/>
  <c r="D30" i="69"/>
  <c r="C30" i="69"/>
  <c r="B30" i="69"/>
  <c r="D29" i="69"/>
  <c r="C29" i="69"/>
  <c r="B29" i="69"/>
  <c r="D28" i="69"/>
  <c r="C28" i="69"/>
  <c r="B28" i="69"/>
  <c r="D27" i="69"/>
  <c r="C27" i="69"/>
  <c r="B27" i="69"/>
  <c r="D26" i="69"/>
  <c r="C26" i="69"/>
  <c r="B26" i="69"/>
  <c r="D25" i="69"/>
  <c r="C25" i="69"/>
  <c r="B25" i="69"/>
  <c r="D24" i="69"/>
  <c r="C24" i="69"/>
  <c r="B24" i="69"/>
  <c r="B23" i="69"/>
  <c r="B21" i="69"/>
  <c r="B20" i="69"/>
  <c r="B19" i="69"/>
  <c r="B18" i="69"/>
  <c r="B17" i="69"/>
  <c r="B16" i="69"/>
  <c r="B15" i="69"/>
  <c r="B14" i="69"/>
  <c r="B13" i="69"/>
  <c r="B12" i="69"/>
  <c r="B11" i="69"/>
  <c r="B10" i="69"/>
  <c r="B9" i="69"/>
  <c r="B8" i="69"/>
  <c r="B7" i="69"/>
  <c r="B6" i="69"/>
  <c r="B5" i="69"/>
  <c r="B4" i="69"/>
  <c r="B3" i="69"/>
  <c r="B2" i="69"/>
  <c r="B22" i="69"/>
  <c r="D21" i="69"/>
  <c r="C21" i="69"/>
  <c r="D18" i="69"/>
  <c r="C18" i="69"/>
  <c r="D15" i="69"/>
  <c r="C15" i="69"/>
  <c r="D14" i="69"/>
  <c r="C14" i="69"/>
  <c r="D11" i="69"/>
  <c r="C11" i="69"/>
  <c r="D10" i="69"/>
  <c r="D9" i="69"/>
  <c r="C9" i="69"/>
  <c r="D6" i="69"/>
  <c r="C6" i="69"/>
  <c r="D4" i="69"/>
  <c r="C4" i="69"/>
  <c r="D3" i="69"/>
  <c r="C3" i="69"/>
  <c r="D2" i="69"/>
  <c r="C2" i="69"/>
  <c r="D1" i="69"/>
  <c r="C1" i="69"/>
  <c r="B1" i="66"/>
  <c r="B2" i="67"/>
  <c r="C10" i="61"/>
  <c r="C11" i="61" s="1"/>
  <c r="H76" i="74" l="1"/>
  <c r="H80" i="74"/>
  <c r="H84" i="73"/>
  <c r="H81" i="73"/>
  <c r="H70" i="73"/>
  <c r="G34" i="73"/>
  <c r="F34" i="73"/>
  <c r="G78" i="73"/>
  <c r="F78" i="73"/>
  <c r="G78" i="74"/>
  <c r="F78" i="74"/>
  <c r="G70" i="74"/>
  <c r="F70" i="74"/>
  <c r="H37" i="73"/>
  <c r="D83" i="73"/>
  <c r="E83" i="73"/>
  <c r="H75" i="74"/>
  <c r="H26" i="74"/>
  <c r="G26" i="74"/>
  <c r="G81" i="73"/>
  <c r="F81" i="73"/>
  <c r="G76" i="73"/>
  <c r="F76" i="73"/>
  <c r="G75" i="74"/>
  <c r="F75" i="74"/>
  <c r="G77" i="74"/>
  <c r="F77" i="74"/>
  <c r="G33" i="73"/>
  <c r="F33" i="73"/>
  <c r="H75" i="73"/>
  <c r="H79" i="73"/>
  <c r="C79" i="24"/>
  <c r="C75" i="24"/>
  <c r="C77" i="24"/>
  <c r="C76" i="24"/>
  <c r="C80" i="24"/>
  <c r="C78" i="24"/>
  <c r="C74" i="24"/>
  <c r="F62" i="24"/>
  <c r="G70" i="73"/>
  <c r="F70" i="73"/>
  <c r="C89" i="74"/>
  <c r="G88" i="74"/>
  <c r="C90" i="74"/>
  <c r="F88" i="74"/>
  <c r="E89" i="74"/>
  <c r="E92" i="74" s="1"/>
  <c r="E90" i="74"/>
  <c r="H77" i="74"/>
  <c r="G75" i="73"/>
  <c r="F75" i="73"/>
  <c r="G80" i="73"/>
  <c r="F80" i="73"/>
  <c r="G76" i="74"/>
  <c r="F76" i="74"/>
  <c r="G81" i="74"/>
  <c r="F81" i="74"/>
  <c r="F84" i="74"/>
  <c r="G74" i="74"/>
  <c r="F74" i="74"/>
  <c r="H80" i="73"/>
  <c r="H77" i="73"/>
  <c r="G37" i="76"/>
  <c r="C83" i="76"/>
  <c r="F37" i="76"/>
  <c r="G37" i="73"/>
  <c r="C83" i="73"/>
  <c r="F37" i="73"/>
  <c r="G77" i="73"/>
  <c r="F77" i="73"/>
  <c r="D35" i="96"/>
  <c r="F67" i="24"/>
  <c r="C73" i="24"/>
  <c r="H70" i="74"/>
  <c r="H52" i="74"/>
  <c r="D84" i="74"/>
  <c r="H84" i="74" s="1"/>
  <c r="D90" i="74"/>
  <c r="H88" i="74"/>
  <c r="D89" i="74"/>
  <c r="H89" i="74" s="1"/>
  <c r="G34" i="76"/>
  <c r="F34" i="76"/>
  <c r="H37" i="76"/>
  <c r="D83" i="76"/>
  <c r="H83" i="76" s="1"/>
  <c r="H38" i="76"/>
  <c r="G74" i="73"/>
  <c r="F74" i="73"/>
  <c r="H52" i="73"/>
  <c r="G91" i="24"/>
  <c r="G79" i="73"/>
  <c r="F79" i="73"/>
  <c r="G33" i="76"/>
  <c r="F33" i="76"/>
  <c r="G79" i="74"/>
  <c r="F79" i="74"/>
  <c r="G80" i="74"/>
  <c r="F80" i="74"/>
  <c r="G84" i="73"/>
  <c r="F84" i="73"/>
  <c r="H76" i="73"/>
  <c r="H78" i="73"/>
  <c r="B107" i="141"/>
  <c r="B108" i="141" s="1"/>
  <c r="C72" i="73"/>
  <c r="C72" i="74"/>
  <c r="E23" i="155"/>
  <c r="E29" i="155" s="1"/>
  <c r="E30" i="155" s="1"/>
  <c r="B102" i="141"/>
  <c r="E41" i="155"/>
  <c r="B6" i="133"/>
  <c r="D101" i="141"/>
  <c r="E72" i="74"/>
  <c r="C10" i="69"/>
  <c r="E72" i="73"/>
  <c r="D72" i="73"/>
  <c r="D72" i="74"/>
  <c r="E29" i="74"/>
  <c r="E30" i="74" s="1"/>
  <c r="C51" i="24"/>
  <c r="D29" i="74"/>
  <c r="D30" i="74" s="1"/>
  <c r="C32" i="74"/>
  <c r="C33" i="74" s="1"/>
  <c r="C69" i="24"/>
  <c r="C24" i="60"/>
  <c r="C27" i="60" s="1"/>
  <c r="D10" i="60"/>
  <c r="B1" i="60"/>
  <c r="C18" i="62"/>
  <c r="C19" i="62" s="1"/>
  <c r="C11" i="62"/>
  <c r="C10" i="62"/>
  <c r="B6" i="62"/>
  <c r="B1" i="62"/>
  <c r="C15" i="61"/>
  <c r="C16" i="61" s="1"/>
  <c r="B6" i="61"/>
  <c r="B1" i="61"/>
  <c r="D92" i="74" l="1"/>
  <c r="H92" i="74" s="1"/>
  <c r="H90" i="74"/>
  <c r="G89" i="74"/>
  <c r="F89" i="74"/>
  <c r="F74" i="24"/>
  <c r="F76" i="24"/>
  <c r="H29" i="74"/>
  <c r="D82" i="74"/>
  <c r="G29" i="74"/>
  <c r="G38" i="73"/>
  <c r="F38" i="73"/>
  <c r="G83" i="76"/>
  <c r="F83" i="76"/>
  <c r="G84" i="74"/>
  <c r="F78" i="24"/>
  <c r="F77" i="24"/>
  <c r="H38" i="73"/>
  <c r="F32" i="74"/>
  <c r="F51" i="24"/>
  <c r="C83" i="24"/>
  <c r="F73" i="24"/>
  <c r="G83" i="73"/>
  <c r="F83" i="73"/>
  <c r="G38" i="76"/>
  <c r="F38" i="76"/>
  <c r="G90" i="74"/>
  <c r="F90" i="74"/>
  <c r="F80" i="24"/>
  <c r="F75" i="24"/>
  <c r="H83" i="73"/>
  <c r="F69" i="24"/>
  <c r="E82" i="74"/>
  <c r="F79" i="24"/>
  <c r="F108" i="141"/>
  <c r="F107" i="141"/>
  <c r="D109" i="141"/>
  <c r="D37" i="96"/>
  <c r="E37" i="96" s="1"/>
  <c r="C37" i="96"/>
  <c r="C92" i="74"/>
  <c r="B4" i="133"/>
  <c r="E123" i="155"/>
  <c r="E124" i="155" s="1"/>
  <c r="E129" i="155" s="1"/>
  <c r="E42" i="155"/>
  <c r="E43" i="155" s="1"/>
  <c r="K24" i="87"/>
  <c r="K22" i="87"/>
  <c r="K25" i="87"/>
  <c r="K19" i="87"/>
  <c r="K23" i="87"/>
  <c r="K21" i="87"/>
  <c r="B15" i="95"/>
  <c r="C34" i="96"/>
  <c r="G8" i="114"/>
  <c r="B16" i="95"/>
  <c r="C35" i="96"/>
  <c r="E32" i="74"/>
  <c r="E33" i="74" s="1"/>
  <c r="C71" i="24"/>
  <c r="E69" i="155" s="1"/>
  <c r="C34" i="74"/>
  <c r="C37" i="74"/>
  <c r="C38" i="74" s="1"/>
  <c r="D32" i="74"/>
  <c r="D33" i="74" s="1"/>
  <c r="C29" i="24"/>
  <c r="C30" i="24" s="1"/>
  <c r="C11" i="60"/>
  <c r="D11" i="60"/>
  <c r="C13" i="60"/>
  <c r="C12" i="62"/>
  <c r="C13" i="62" s="1"/>
  <c r="C14" i="62" s="1"/>
  <c r="E34" i="74" l="1"/>
  <c r="G92" i="74"/>
  <c r="F92" i="74"/>
  <c r="C83" i="74"/>
  <c r="F37" i="74"/>
  <c r="F34" i="74"/>
  <c r="F33" i="74"/>
  <c r="H30" i="74"/>
  <c r="G30" i="74"/>
  <c r="H33" i="74"/>
  <c r="H32" i="74"/>
  <c r="F83" i="24"/>
  <c r="G32" i="74"/>
  <c r="C81" i="24"/>
  <c r="F29" i="24"/>
  <c r="H82" i="74"/>
  <c r="G82" i="74"/>
  <c r="E61" i="155"/>
  <c r="E131" i="155" s="1"/>
  <c r="E44" i="155"/>
  <c r="K18" i="87"/>
  <c r="E37" i="74"/>
  <c r="E38" i="74" s="1"/>
  <c r="B17" i="95"/>
  <c r="D34" i="74"/>
  <c r="H34" i="74" s="1"/>
  <c r="D37" i="74"/>
  <c r="D38" i="74" s="1"/>
  <c r="C32" i="24"/>
  <c r="C33" i="24" s="1"/>
  <c r="C12" i="60"/>
  <c r="C14" i="60" s="1"/>
  <c r="C15" i="60" s="1"/>
  <c r="C18" i="60" s="1"/>
  <c r="C28" i="60" s="1"/>
  <c r="E25" i="37"/>
  <c r="D25" i="37"/>
  <c r="E24" i="37"/>
  <c r="D24" i="37"/>
  <c r="E23" i="37"/>
  <c r="D23" i="37"/>
  <c r="E22" i="37"/>
  <c r="D22" i="37"/>
  <c r="E21" i="37"/>
  <c r="D21" i="37"/>
  <c r="B20" i="37"/>
  <c r="C2" i="55"/>
  <c r="B7" i="54"/>
  <c r="B6" i="52"/>
  <c r="A4" i="24"/>
  <c r="D83" i="74" l="1"/>
  <c r="G83" i="74" s="1"/>
  <c r="H37" i="74"/>
  <c r="F83" i="74"/>
  <c r="F81" i="24"/>
  <c r="G33" i="74"/>
  <c r="G37" i="74"/>
  <c r="F32" i="24"/>
  <c r="E83" i="74"/>
  <c r="F30" i="24"/>
  <c r="G34" i="74"/>
  <c r="F38" i="74"/>
  <c r="F7" i="61"/>
  <c r="F13" i="113"/>
  <c r="H16" i="113" s="1"/>
  <c r="E26" i="37"/>
  <c r="C10" i="52"/>
  <c r="C9" i="54"/>
  <c r="C11" i="54" s="1"/>
  <c r="C34" i="24"/>
  <c r="C19" i="60"/>
  <c r="C36" i="24"/>
  <c r="C37" i="24" s="1"/>
  <c r="H38" i="74" l="1"/>
  <c r="C82" i="24"/>
  <c r="F36" i="24"/>
  <c r="G38" i="74"/>
  <c r="F33" i="24"/>
  <c r="F34" i="24"/>
  <c r="H83" i="74"/>
  <c r="D106" i="141"/>
  <c r="C82" i="69"/>
  <c r="C9" i="93"/>
  <c r="F59" i="55"/>
  <c r="F60" i="55" s="1"/>
  <c r="F61" i="55" s="1"/>
  <c r="F62" i="55" s="1"/>
  <c r="N32" i="55" s="1"/>
  <c r="P32" i="55" s="1"/>
  <c r="Q32" i="55" s="1"/>
  <c r="E59" i="55"/>
  <c r="E60" i="55" s="1"/>
  <c r="E61" i="55" s="1"/>
  <c r="E62" i="55" s="1"/>
  <c r="I32" i="55" s="1"/>
  <c r="K32" i="55" s="1"/>
  <c r="L32" i="55" s="1"/>
  <c r="L58" i="55"/>
  <c r="D60" i="55"/>
  <c r="G43" i="55"/>
  <c r="P38" i="55"/>
  <c r="Q38" i="55" s="1"/>
  <c r="K38" i="55"/>
  <c r="L38" i="55" s="1"/>
  <c r="F38" i="55"/>
  <c r="G38" i="55" s="1"/>
  <c r="P37" i="55"/>
  <c r="Q37" i="55" s="1"/>
  <c r="K37" i="55"/>
  <c r="L37" i="55" s="1"/>
  <c r="F37" i="55"/>
  <c r="G37" i="55" s="1"/>
  <c r="P36" i="55"/>
  <c r="Q36" i="55" s="1"/>
  <c r="K36" i="55"/>
  <c r="L36" i="55" s="1"/>
  <c r="F36" i="55"/>
  <c r="G36" i="55" s="1"/>
  <c r="P35" i="55"/>
  <c r="Q35" i="55" s="1"/>
  <c r="K35" i="55"/>
  <c r="L35" i="55" s="1"/>
  <c r="F35" i="55"/>
  <c r="G35" i="55" s="1"/>
  <c r="P34" i="55"/>
  <c r="Q34" i="55" s="1"/>
  <c r="K34" i="55"/>
  <c r="L34" i="55" s="1"/>
  <c r="F34" i="55"/>
  <c r="G34" i="55" s="1"/>
  <c r="P33" i="55"/>
  <c r="Q33" i="55" s="1"/>
  <c r="K33" i="55"/>
  <c r="L33" i="55" s="1"/>
  <c r="F33" i="55"/>
  <c r="G33" i="55" s="1"/>
  <c r="P31" i="55"/>
  <c r="Q31" i="55" s="1"/>
  <c r="K31" i="55"/>
  <c r="L31" i="55" s="1"/>
  <c r="F31" i="55"/>
  <c r="G31" i="55" s="1"/>
  <c r="P30" i="55"/>
  <c r="Q30" i="55" s="1"/>
  <c r="K30" i="55"/>
  <c r="L30" i="55" s="1"/>
  <c r="F30" i="55"/>
  <c r="G30" i="55" s="1"/>
  <c r="P29" i="55"/>
  <c r="Q29" i="55" s="1"/>
  <c r="K29" i="55"/>
  <c r="L29" i="55" s="1"/>
  <c r="F29" i="55"/>
  <c r="G29" i="55" s="1"/>
  <c r="P28" i="55"/>
  <c r="Q28" i="55" s="1"/>
  <c r="K28" i="55"/>
  <c r="L28" i="55" s="1"/>
  <c r="F28" i="55"/>
  <c r="G28" i="55" s="1"/>
  <c r="P27" i="55"/>
  <c r="Q27" i="55" s="1"/>
  <c r="K27" i="55"/>
  <c r="L27" i="55" s="1"/>
  <c r="F27" i="55"/>
  <c r="G27" i="55" s="1"/>
  <c r="P26" i="55"/>
  <c r="Q26" i="55" s="1"/>
  <c r="K26" i="55"/>
  <c r="L26" i="55" s="1"/>
  <c r="F26" i="55"/>
  <c r="G26" i="55" s="1"/>
  <c r="P25" i="55"/>
  <c r="Q25" i="55" s="1"/>
  <c r="K25" i="55"/>
  <c r="L25" i="55" s="1"/>
  <c r="F25" i="55"/>
  <c r="G25" i="55" s="1"/>
  <c r="P24" i="55"/>
  <c r="Q24" i="55" s="1"/>
  <c r="K24" i="55"/>
  <c r="L24" i="55" s="1"/>
  <c r="F24" i="55"/>
  <c r="G24" i="55" s="1"/>
  <c r="P23" i="55"/>
  <c r="Q23" i="55" s="1"/>
  <c r="K23" i="55"/>
  <c r="L23" i="55" s="1"/>
  <c r="F23" i="55"/>
  <c r="G23" i="55" s="1"/>
  <c r="P22" i="55"/>
  <c r="Q22" i="55" s="1"/>
  <c r="K22" i="55"/>
  <c r="L22" i="55" s="1"/>
  <c r="F22" i="55"/>
  <c r="G22" i="55" s="1"/>
  <c r="P21" i="55"/>
  <c r="Q21" i="55" s="1"/>
  <c r="K21" i="55"/>
  <c r="L21" i="55" s="1"/>
  <c r="F21" i="55"/>
  <c r="G21" i="55" s="1"/>
  <c r="P20" i="55"/>
  <c r="Q20" i="55" s="1"/>
  <c r="K20" i="55"/>
  <c r="L20" i="55" s="1"/>
  <c r="F20" i="55"/>
  <c r="G20" i="55" s="1"/>
  <c r="P19" i="55"/>
  <c r="Q19" i="55" s="1"/>
  <c r="K19" i="55"/>
  <c r="L19" i="55" s="1"/>
  <c r="F19" i="55"/>
  <c r="G19" i="55" s="1"/>
  <c r="E16" i="54"/>
  <c r="F16" i="54" s="1"/>
  <c r="C30" i="54"/>
  <c r="B2" i="54"/>
  <c r="B1" i="52"/>
  <c r="C29" i="52"/>
  <c r="C21" i="52"/>
  <c r="D52" i="55"/>
  <c r="D53" i="55" s="1"/>
  <c r="A1" i="24"/>
  <c r="F37" i="24" l="1"/>
  <c r="F82" i="24"/>
  <c r="K20" i="87"/>
  <c r="D61" i="55"/>
  <c r="D62" i="55" s="1"/>
  <c r="L39" i="55"/>
  <c r="Q39" i="55"/>
  <c r="E8" i="52"/>
  <c r="F8" i="52" s="1"/>
  <c r="D32" i="55" l="1"/>
  <c r="F32" i="55" s="1"/>
  <c r="G32" i="55" s="1"/>
  <c r="G39" i="55" s="1"/>
  <c r="D41" i="55" s="1"/>
  <c r="C21" i="60"/>
  <c r="C25" i="60" s="1"/>
  <c r="L59" i="55" l="1"/>
  <c r="L60" i="55" s="1"/>
  <c r="D42" i="55" s="1"/>
  <c r="D43" i="55" s="1"/>
  <c r="D46" i="55" s="1"/>
  <c r="G47" i="55" l="1"/>
  <c r="D47" i="55"/>
  <c r="D49" i="55" s="1"/>
  <c r="D50" i="55" s="1"/>
  <c r="C32" i="69" l="1"/>
  <c r="C5" i="69"/>
  <c r="D51" i="24" l="1"/>
  <c r="D123" i="155" l="1"/>
  <c r="D124" i="155" s="1"/>
  <c r="D129" i="155" s="1"/>
  <c r="D83" i="24"/>
  <c r="G51" i="24"/>
  <c r="C35" i="69"/>
  <c r="G83" i="24" l="1"/>
  <c r="AQ4" i="37"/>
  <c r="B21" i="37" l="1"/>
  <c r="E67" i="24" l="1"/>
  <c r="E73" i="24" s="1"/>
  <c r="D67" i="24"/>
  <c r="D23" i="155" l="1"/>
  <c r="D29" i="155" s="1"/>
  <c r="D30" i="155" s="1"/>
  <c r="H67" i="24"/>
  <c r="D73" i="24"/>
  <c r="G67" i="24"/>
  <c r="C23" i="155"/>
  <c r="C29" i="155" s="1"/>
  <c r="C30" i="155" s="1"/>
  <c r="D49" i="69"/>
  <c r="C49" i="69"/>
  <c r="AR4" i="37"/>
  <c r="G25" i="37"/>
  <c r="F10" i="93" s="1"/>
  <c r="G24" i="37"/>
  <c r="F9" i="93" s="1"/>
  <c r="G23" i="37"/>
  <c r="F8" i="93" s="1"/>
  <c r="G22" i="37"/>
  <c r="E10" i="93" s="1"/>
  <c r="G21" i="37"/>
  <c r="D20" i="37"/>
  <c r="D26" i="37" s="1"/>
  <c r="H73" i="24" l="1"/>
  <c r="G73" i="24"/>
  <c r="G26" i="37"/>
  <c r="H29" i="37" s="1"/>
  <c r="E9" i="93"/>
  <c r="F11" i="93" s="1"/>
  <c r="C16" i="93" s="1"/>
  <c r="F15" i="93"/>
  <c r="C10" i="93"/>
  <c r="C11" i="93" s="1"/>
  <c r="C81" i="69"/>
  <c r="B22" i="37"/>
  <c r="AS4" i="37"/>
  <c r="H28" i="37" l="1"/>
  <c r="F13" i="93"/>
  <c r="F16" i="93" s="1"/>
  <c r="B23" i="37"/>
  <c r="AT4" i="37"/>
  <c r="F14" i="93" l="1"/>
  <c r="B24" i="37"/>
  <c r="AU4" i="37"/>
  <c r="B25" i="37" l="1"/>
  <c r="C4" i="24"/>
  <c r="D62" i="24" l="1"/>
  <c r="C40" i="69"/>
  <c r="D74" i="24" l="1"/>
  <c r="D77" i="24"/>
  <c r="D76" i="24"/>
  <c r="D75" i="24"/>
  <c r="D79" i="24"/>
  <c r="G62" i="24"/>
  <c r="D41" i="155"/>
  <c r="C44" i="69"/>
  <c r="D69" i="24"/>
  <c r="D25" i="24"/>
  <c r="E62" i="24"/>
  <c r="D78" i="24" l="1"/>
  <c r="D26" i="24"/>
  <c r="D80" i="24"/>
  <c r="G80" i="24" s="1"/>
  <c r="G69" i="24"/>
  <c r="G79" i="24"/>
  <c r="G77" i="24"/>
  <c r="G75" i="24"/>
  <c r="G74" i="24"/>
  <c r="C41" i="155"/>
  <c r="E77" i="24"/>
  <c r="H77" i="24" s="1"/>
  <c r="E76" i="24"/>
  <c r="H76" i="24" s="1"/>
  <c r="E74" i="24"/>
  <c r="H74" i="24" s="1"/>
  <c r="E79" i="24"/>
  <c r="H79" i="24" s="1"/>
  <c r="E75" i="24"/>
  <c r="H75" i="24" s="1"/>
  <c r="G78" i="24"/>
  <c r="G25" i="24"/>
  <c r="G76" i="24"/>
  <c r="H62" i="24"/>
  <c r="D42" i="155"/>
  <c r="D43" i="155" s="1"/>
  <c r="L21" i="87"/>
  <c r="D71" i="24"/>
  <c r="D69" i="155" s="1"/>
  <c r="C62" i="69"/>
  <c r="C54" i="69"/>
  <c r="C51" i="69"/>
  <c r="D44" i="69"/>
  <c r="C7" i="69"/>
  <c r="G26" i="24" l="1"/>
  <c r="D61" i="155"/>
  <c r="D131" i="155" s="1"/>
  <c r="D44" i="155"/>
  <c r="M21" i="87"/>
  <c r="L19" i="87"/>
  <c r="E35" i="96"/>
  <c r="C56" i="69"/>
  <c r="E34" i="96"/>
  <c r="C63" i="69"/>
  <c r="C55" i="69"/>
  <c r="C59" i="69"/>
  <c r="D40" i="69"/>
  <c r="C12" i="69"/>
  <c r="C8" i="69"/>
  <c r="D29" i="24"/>
  <c r="D30" i="24" s="1"/>
  <c r="D81" i="24" l="1"/>
  <c r="G29" i="24"/>
  <c r="L18" i="87"/>
  <c r="E36" i="96"/>
  <c r="C57" i="69"/>
  <c r="C13" i="69"/>
  <c r="D5" i="69"/>
  <c r="C16" i="69"/>
  <c r="D32" i="24"/>
  <c r="D33" i="24" s="1"/>
  <c r="E25" i="24"/>
  <c r="E26" i="24" s="1"/>
  <c r="G81" i="24" l="1"/>
  <c r="G30" i="24"/>
  <c r="G32" i="24"/>
  <c r="H26" i="24"/>
  <c r="E78" i="24"/>
  <c r="H78" i="24" s="1"/>
  <c r="H25" i="24"/>
  <c r="E80" i="24"/>
  <c r="H80" i="24" s="1"/>
  <c r="D15" i="113"/>
  <c r="F15" i="113" s="1"/>
  <c r="D16" i="113" s="1"/>
  <c r="H21" i="113"/>
  <c r="H17" i="113" s="1"/>
  <c r="D10" i="52"/>
  <c r="D9" i="54"/>
  <c r="D7" i="69"/>
  <c r="D34" i="24"/>
  <c r="C17" i="69"/>
  <c r="C58" i="69"/>
  <c r="C19" i="69"/>
  <c r="C14" i="52"/>
  <c r="D36" i="24"/>
  <c r="D37" i="24" s="1"/>
  <c r="D92" i="154" l="1"/>
  <c r="D82" i="24"/>
  <c r="G36" i="24"/>
  <c r="G33" i="24"/>
  <c r="G34" i="24"/>
  <c r="M19" i="87"/>
  <c r="C60" i="69"/>
  <c r="F17" i="113"/>
  <c r="F26" i="113"/>
  <c r="F27" i="113"/>
  <c r="D8" i="69"/>
  <c r="C20" i="69"/>
  <c r="C22" i="69"/>
  <c r="C14" i="54"/>
  <c r="F18" i="54" s="1"/>
  <c r="F11" i="61"/>
  <c r="F15" i="61" s="1"/>
  <c r="F17" i="61" s="1"/>
  <c r="D12" i="69"/>
  <c r="M18" i="87"/>
  <c r="G37" i="24" l="1"/>
  <c r="G82" i="24"/>
  <c r="L20" i="87"/>
  <c r="C61" i="69"/>
  <c r="D13" i="69"/>
  <c r="C23" i="69"/>
  <c r="D32" i="69" l="1"/>
  <c r="E51" i="24"/>
  <c r="E69" i="24"/>
  <c r="E83" i="24" l="1"/>
  <c r="H83" i="24" s="1"/>
  <c r="H51" i="24"/>
  <c r="C42" i="155"/>
  <c r="C43" i="155" s="1"/>
  <c r="C44" i="155" s="1"/>
  <c r="H69" i="24"/>
  <c r="C123" i="155"/>
  <c r="C124" i="155" s="1"/>
  <c r="C129" i="155" s="1"/>
  <c r="D63" i="69"/>
  <c r="E71" i="24"/>
  <c r="C69" i="155" s="1"/>
  <c r="D35" i="69"/>
  <c r="D55" i="69"/>
  <c r="D51" i="69"/>
  <c r="E29" i="24"/>
  <c r="E30" i="24" s="1"/>
  <c r="C61" i="155" l="1"/>
  <c r="E81" i="24"/>
  <c r="H81" i="24" s="1"/>
  <c r="H30" i="24"/>
  <c r="H29" i="24"/>
  <c r="D62" i="69"/>
  <c r="C131" i="155"/>
  <c r="D54" i="69"/>
  <c r="D56" i="69"/>
  <c r="D16" i="69"/>
  <c r="D59" i="69"/>
  <c r="D57" i="69"/>
  <c r="E32" i="24"/>
  <c r="E33" i="24" s="1"/>
  <c r="H33" i="24" l="1"/>
  <c r="H32" i="24"/>
  <c r="E34" i="24"/>
  <c r="H34" i="24" s="1"/>
  <c r="D19" i="69"/>
  <c r="D14" i="52"/>
  <c r="C16" i="52" s="1"/>
  <c r="C18" i="52"/>
  <c r="C23" i="52" s="1"/>
  <c r="D58" i="69"/>
  <c r="D17" i="69"/>
  <c r="E36" i="24"/>
  <c r="E37" i="24" s="1"/>
  <c r="H37" i="24" l="1"/>
  <c r="E82" i="24"/>
  <c r="H82" i="24" s="1"/>
  <c r="H36" i="24"/>
  <c r="C92" i="154"/>
  <c r="D11" i="54"/>
  <c r="D14" i="54" s="1"/>
  <c r="C24" i="52"/>
  <c r="C26" i="52" s="1"/>
  <c r="C27" i="52" s="1"/>
  <c r="C30" i="52"/>
  <c r="D20" i="69"/>
  <c r="D22" i="69"/>
  <c r="M20" i="87" l="1"/>
  <c r="D60" i="69"/>
  <c r="D61" i="69"/>
  <c r="D23" i="69"/>
  <c r="E14" i="52"/>
  <c r="F14" i="52" s="1"/>
  <c r="E14" i="54"/>
  <c r="F14" i="54" l="1"/>
  <c r="C19" i="54" s="1"/>
  <c r="C24" i="54" s="1"/>
  <c r="C25" i="54" s="1"/>
  <c r="C27" i="54" s="1"/>
  <c r="C28" i="54" l="1"/>
  <c r="C31" i="54"/>
  <c r="J32" i="87"/>
  <c r="I34" i="87" s="1"/>
  <c r="P18" i="90" l="1"/>
  <c r="C10" i="156"/>
  <c r="C80" i="6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Neeraj Saraf</author>
  </authors>
  <commentList>
    <comment ref="A18" authorId="0" shapeId="0" xr:uid="{00000000-0006-0000-1200-000001000000}">
      <text>
        <r>
          <rPr>
            <b/>
            <sz val="8"/>
            <color indexed="81"/>
            <rFont val="Tahoma"/>
            <family val="2"/>
          </rPr>
          <t>Neeraj Saraf:</t>
        </r>
        <r>
          <rPr>
            <sz val="8"/>
            <color indexed="81"/>
            <rFont val="Tahoma"/>
            <family val="2"/>
          </rPr>
          <t xml:space="preserve">
Pls share a detailed information</t>
        </r>
      </text>
    </comment>
    <comment ref="A31" authorId="0" shapeId="0" xr:uid="{00000000-0006-0000-1200-000002000000}">
      <text>
        <r>
          <rPr>
            <b/>
            <sz val="8"/>
            <color indexed="81"/>
            <rFont val="Tahoma"/>
            <family val="2"/>
          </rPr>
          <t>Neeraj Saraf:</t>
        </r>
        <r>
          <rPr>
            <sz val="8"/>
            <color indexed="81"/>
            <rFont val="Tahoma"/>
            <family val="2"/>
          </rPr>
          <t xml:space="preserve">
Select whichever is applicable</t>
        </r>
      </text>
    </comment>
    <comment ref="D31" authorId="0" shapeId="0" xr:uid="{00000000-0006-0000-1200-000003000000}">
      <text>
        <r>
          <rPr>
            <b/>
            <sz val="8"/>
            <color indexed="81"/>
            <rFont val="Tahoma"/>
            <family val="2"/>
          </rPr>
          <t>Neeraj Saraf:</t>
        </r>
        <r>
          <rPr>
            <sz val="8"/>
            <color indexed="81"/>
            <rFont val="Tahoma"/>
            <family val="2"/>
          </rPr>
          <t xml:space="preserve">
For atleast 51% shareholding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Saurabh-B Jain</author>
    <author>Satender Prasad</author>
  </authors>
  <commentList>
    <comment ref="D7" authorId="0" shapeId="0" xr:uid="{00000000-0006-0000-1300-000001000000}">
      <text>
        <r>
          <rPr>
            <b/>
            <sz val="10"/>
            <color indexed="81"/>
            <rFont val="Arial"/>
            <family val="2"/>
          </rPr>
          <t>Saurabh-B Jain:</t>
        </r>
        <r>
          <rPr>
            <sz val="10"/>
            <color indexed="81"/>
            <rFont val="Arial"/>
            <family val="2"/>
          </rPr>
          <t xml:space="preserve">
Please mention INR equivalent amount for all facilities with rate as per today's exchange rate</t>
        </r>
      </text>
    </comment>
    <comment ref="B13" authorId="1" shapeId="0" xr:uid="{00000000-0006-0000-1300-000002000000}">
      <text>
        <r>
          <rPr>
            <sz val="9"/>
            <color indexed="81"/>
            <rFont val="Tahoma"/>
            <family val="2"/>
          </rPr>
          <t xml:space="preserve">
&lt;&lt;max 180 days&gt;&gt;</t>
        </r>
      </text>
    </comment>
    <comment ref="B14" authorId="1" shapeId="0" xr:uid="{00000000-0006-0000-1300-000003000000}">
      <text>
        <r>
          <rPr>
            <b/>
            <sz val="9"/>
            <color indexed="81"/>
            <rFont val="Tahoma"/>
            <family val="2"/>
          </rPr>
          <t>&lt;&lt;max 180 days&gt;&gt;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Neeraj Saraf</author>
  </authors>
  <commentList>
    <comment ref="B6" authorId="0" shapeId="0" xr:uid="{7B2132CB-8484-47C1-BD7C-252A184824EC}">
      <text>
        <r>
          <rPr>
            <b/>
            <sz val="9"/>
            <color indexed="81"/>
            <rFont val="Tahoma"/>
            <family val="2"/>
          </rPr>
          <t xml:space="preserve">Only for Projection/Provisional
</t>
        </r>
      </text>
    </comment>
    <comment ref="B7" authorId="0" shapeId="0" xr:uid="{00000000-0006-0000-1500-000001000000}">
      <text>
        <r>
          <rPr>
            <b/>
            <sz val="9"/>
            <color indexed="81"/>
            <rFont val="Tahoma"/>
            <family val="2"/>
          </rPr>
          <t xml:space="preserve">Only for Projection/Provisional
</t>
        </r>
      </text>
    </comment>
    <comment ref="A17" authorId="1" shapeId="0" xr:uid="{00000000-0006-0000-1500-000002000000}">
      <text>
        <r>
          <rPr>
            <b/>
            <sz val="8"/>
            <color indexed="81"/>
            <rFont val="Tahoma"/>
            <family val="2"/>
          </rPr>
          <t>Saurabh-B Jain:</t>
        </r>
        <r>
          <rPr>
            <sz val="8"/>
            <color indexed="81"/>
            <rFont val="Tahoma"/>
            <family val="2"/>
          </rPr>
          <t xml:space="preserve">
COGS = Opening Stock +Purchases + Other Trading Charges - Closing Stock</t>
        </r>
      </text>
    </comment>
    <comment ref="A58" authorId="2" shapeId="0" xr:uid="{00000000-0006-0000-1500-000003000000}">
      <text>
        <r>
          <rPr>
            <b/>
            <sz val="8"/>
            <color indexed="81"/>
            <rFont val="Tahoma"/>
            <family val="2"/>
          </rPr>
          <t>Neeraj Saraf:</t>
        </r>
        <r>
          <rPr>
            <sz val="8"/>
            <color indexed="81"/>
            <rFont val="Tahoma"/>
            <family val="2"/>
          </rPr>
          <t xml:space="preserve">
since the money is moving out of the business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Neeraj Saraf</author>
  </authors>
  <commentList>
    <comment ref="B6" authorId="0" shapeId="0" xr:uid="{49EF7EFC-2191-498E-BB04-3E1744FBE82E}">
      <text>
        <r>
          <rPr>
            <b/>
            <sz val="9"/>
            <color indexed="81"/>
            <rFont val="Tahoma"/>
            <family val="2"/>
          </rPr>
          <t xml:space="preserve">Only for Projection/Provisional
</t>
        </r>
      </text>
    </comment>
    <comment ref="B7" authorId="0" shapeId="0" xr:uid="{00000000-0006-0000-1800-000001000000}">
      <text>
        <r>
          <rPr>
            <b/>
            <sz val="9"/>
            <color indexed="81"/>
            <rFont val="Tahoma"/>
            <family val="2"/>
          </rPr>
          <t xml:space="preserve">Only for Projection/Provisional
</t>
        </r>
      </text>
    </comment>
    <comment ref="A17" authorId="1" shapeId="0" xr:uid="{00000000-0006-0000-1800-000002000000}">
      <text>
        <r>
          <rPr>
            <b/>
            <sz val="8"/>
            <color indexed="81"/>
            <rFont val="Tahoma"/>
            <family val="2"/>
          </rPr>
          <t>Saurabh-B Jain:</t>
        </r>
        <r>
          <rPr>
            <sz val="8"/>
            <color indexed="81"/>
            <rFont val="Tahoma"/>
            <family val="2"/>
          </rPr>
          <t xml:space="preserve">
COGS = Opening Stock +Purchases + Other Trading Charges - Closing Stock</t>
        </r>
      </text>
    </comment>
    <comment ref="A58" authorId="2" shapeId="0" xr:uid="{00000000-0006-0000-1800-000003000000}">
      <text>
        <r>
          <rPr>
            <b/>
            <sz val="8"/>
            <color indexed="81"/>
            <rFont val="Tahoma"/>
            <family val="2"/>
          </rPr>
          <t>Neeraj Saraf:</t>
        </r>
        <r>
          <rPr>
            <sz val="8"/>
            <color indexed="81"/>
            <rFont val="Tahoma"/>
            <family val="2"/>
          </rPr>
          <t xml:space="preserve">
since the money is moving out of the business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Neeraj Saraf</author>
  </authors>
  <commentList>
    <comment ref="B6" authorId="0" shapeId="0" xr:uid="{4DD0F45E-62EC-401C-8FC8-AFF0D0ABEC8B}">
      <text>
        <r>
          <rPr>
            <b/>
            <sz val="9"/>
            <color indexed="81"/>
            <rFont val="Tahoma"/>
            <family val="2"/>
          </rPr>
          <t xml:space="preserve">Only for Projection/Provisional
</t>
        </r>
      </text>
    </comment>
    <comment ref="B7" authorId="0" shapeId="0" xr:uid="{00000000-0006-0000-1B00-000001000000}">
      <text>
        <r>
          <rPr>
            <b/>
            <sz val="9"/>
            <color indexed="81"/>
            <rFont val="Tahoma"/>
            <family val="2"/>
          </rPr>
          <t xml:space="preserve">Only for Projection/Provisional
</t>
        </r>
      </text>
    </comment>
    <comment ref="A17" authorId="1" shapeId="0" xr:uid="{00000000-0006-0000-1B00-000002000000}">
      <text>
        <r>
          <rPr>
            <b/>
            <sz val="8"/>
            <color indexed="81"/>
            <rFont val="Tahoma"/>
            <family val="2"/>
          </rPr>
          <t>Saurabh-B Jain:</t>
        </r>
        <r>
          <rPr>
            <sz val="8"/>
            <color indexed="81"/>
            <rFont val="Tahoma"/>
            <family val="2"/>
          </rPr>
          <t xml:space="preserve">
COGS = Opening Stock +Purchases + Other Trading Charges - Closing Stock</t>
        </r>
      </text>
    </comment>
    <comment ref="A58" authorId="2" shapeId="0" xr:uid="{00000000-0006-0000-1B00-000003000000}">
      <text>
        <r>
          <rPr>
            <b/>
            <sz val="8"/>
            <color indexed="81"/>
            <rFont val="Tahoma"/>
            <family val="2"/>
          </rPr>
          <t>Neeraj Saraf:</t>
        </r>
        <r>
          <rPr>
            <sz val="8"/>
            <color indexed="81"/>
            <rFont val="Tahoma"/>
            <family val="2"/>
          </rPr>
          <t xml:space="preserve">
since the money is moving out of the business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Mahesh Shetty</author>
    <author>Saurabh-B Jain</author>
  </authors>
  <commentList>
    <comment ref="B6" authorId="0" shapeId="0" xr:uid="{785C99C2-9B5E-4234-A7F9-8E925BC8716E}">
      <text>
        <r>
          <rPr>
            <b/>
            <sz val="9"/>
            <color indexed="81"/>
            <rFont val="Tahoma"/>
            <family val="2"/>
          </rPr>
          <t xml:space="preserve">Only for Projection/Provisional
</t>
        </r>
      </text>
    </comment>
    <comment ref="B7" authorId="0" shapeId="0" xr:uid="{00000000-0006-0000-1E00-000001000000}">
      <text>
        <r>
          <rPr>
            <b/>
            <sz val="9"/>
            <color indexed="81"/>
            <rFont val="Tahoma"/>
            <family val="2"/>
          </rPr>
          <t xml:space="preserve">Only for Projection/Provisional
</t>
        </r>
      </text>
    </comment>
    <comment ref="A17" authorId="1" shapeId="0" xr:uid="{00000000-0006-0000-1E00-000002000000}">
      <text>
        <r>
          <rPr>
            <b/>
            <sz val="8"/>
            <color indexed="81"/>
            <rFont val="Tahoma"/>
            <family val="2"/>
          </rPr>
          <t>Saurabh-B Jain:</t>
        </r>
        <r>
          <rPr>
            <sz val="8"/>
            <color indexed="81"/>
            <rFont val="Tahoma"/>
            <family val="2"/>
          </rPr>
          <t xml:space="preserve">
COGS = Opening Stock +Purchases + Other Trading Charges - Closing Stock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Preeti Parameshwaran</author>
  </authors>
  <commentList>
    <comment ref="A8" authorId="0" shapeId="0" xr:uid="{00000000-0006-0000-2700-000001000000}">
      <text>
        <r>
          <rPr>
            <sz val="8"/>
            <color indexed="81"/>
            <rFont val="Tahoma"/>
            <family val="2"/>
          </rPr>
          <t xml:space="preserve">Monthly calculation
</t>
        </r>
      </text>
    </comment>
    <comment ref="A12" authorId="0" shapeId="0" xr:uid="{00000000-0006-0000-2700-000002000000}">
      <text>
        <r>
          <rPr>
            <sz val="8"/>
            <color indexed="81"/>
            <rFont val="Tahoma"/>
            <family val="2"/>
          </rPr>
          <t xml:space="preserve">Monthly calculation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Karan Murthachalam</author>
    <author>Preeti Parameshwaran</author>
  </authors>
  <commentList>
    <comment ref="F8" authorId="0" shapeId="0" xr:uid="{00000000-0006-0000-2800-000001000000}">
      <text>
        <r>
          <rPr>
            <sz val="9"/>
            <color indexed="81"/>
            <rFont val="Tahoma"/>
            <family val="2"/>
          </rPr>
          <t xml:space="preserve">
</t>
        </r>
        <r>
          <rPr>
            <sz val="11"/>
            <color indexed="81"/>
            <rFont val="Tahoma"/>
            <family val="2"/>
          </rPr>
          <t>Restricted to actual GP% of the applicant</t>
        </r>
      </text>
    </comment>
    <comment ref="A9" authorId="1" shapeId="0" xr:uid="{00000000-0006-0000-2800-000002000000}">
      <text>
        <r>
          <rPr>
            <sz val="8"/>
            <color indexed="81"/>
            <rFont val="Tahoma"/>
            <family val="2"/>
          </rPr>
          <t xml:space="preserve">Monthly calculation
</t>
        </r>
      </text>
    </comment>
    <comment ref="A13" authorId="1" shapeId="0" xr:uid="{00000000-0006-0000-2800-000003000000}">
      <text>
        <r>
          <rPr>
            <sz val="8"/>
            <color indexed="81"/>
            <rFont val="Tahoma"/>
            <family val="2"/>
          </rPr>
          <t xml:space="preserve">Monthly calculation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Akshay Jani</author>
  </authors>
  <commentList>
    <comment ref="D5" authorId="0" shapeId="0" xr:uid="{00000000-0006-0000-3400-000001000000}">
      <text>
        <r>
          <rPr>
            <b/>
            <sz val="9"/>
            <color indexed="81"/>
            <rFont val="Tahoma"/>
            <family val="2"/>
          </rPr>
          <t>Deselect "No","NA" and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Neeraj Saraf</author>
  </authors>
  <commentList>
    <comment ref="C18" authorId="0" shapeId="0" xr:uid="{00000000-0006-0000-3500-000001000000}">
      <text>
        <r>
          <rPr>
            <b/>
            <sz val="12"/>
            <color indexed="81"/>
            <rFont val="Tahoma"/>
            <family val="2"/>
          </rPr>
          <t>100% on self occupied residential property and 95% on non self occupied residential property
In case of change in LTV - new LTVs to apply and to be changed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Karan Murthachalam</author>
  </authors>
  <commentList>
    <comment ref="A99" authorId="0" shapeId="0" xr:uid="{00000000-0006-0000-3D00-000001000000}">
      <text>
        <r>
          <rPr>
            <sz val="9"/>
            <color indexed="81"/>
            <rFont val="Tahoma"/>
            <family val="2"/>
          </rPr>
          <t>Value in Lakhs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Karan Murthachalam</author>
  </authors>
  <commentList>
    <comment ref="B17" authorId="0" shapeId="0" xr:uid="{72DDFF14-2DA9-42A5-B9C1-4917708AEF6E}">
      <text>
        <r>
          <rPr>
            <sz val="12"/>
            <color indexed="81"/>
            <rFont val="Tahoma"/>
            <family val="2"/>
          </rPr>
          <t>Low- due to presence of legal heir/more than one active partners/wife or other family members involved running the business
Medium- on account of legal heir with limited experience/interest in business and only one active partner/stakeholders involved in running the business
High (no legal heir/partner/shareholder involved, business is entirely dependent on one person)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Karan Murthachalam</author>
  </authors>
  <commentList>
    <comment ref="I14" authorId="0" shapeId="0" xr:uid="{E45D32D0-ECAB-4251-ACAF-CCCF17CEBC67}">
      <text>
        <r>
          <rPr>
            <sz val="12"/>
            <color indexed="81"/>
            <rFont val="Tahoma"/>
            <family val="2"/>
          </rPr>
          <t>Low- due to presence of legal heir/more than one active partners/wife or other family members involved running the business
Medium- on account of legal heir with limited experience/interest in business and only one active partner/stakeholders involved in running the business
High (no legal heir/partner/shareholder involved, business is entirely dependent on one person)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jayashr</author>
  </authors>
  <commentList>
    <comment ref="B19" authorId="0" shapeId="0" xr:uid="{00000000-0006-0000-4300-000001000000}">
      <text>
        <r>
          <rPr>
            <sz val="9"/>
            <color indexed="81"/>
            <rFont val="Tahoma"/>
            <family val="2"/>
          </rPr>
          <t>Include facilities being taken over only. DO NOT add loans closed to reduce obligations.</t>
        </r>
      </text>
    </comment>
    <comment ref="B24" authorId="0" shapeId="0" xr:uid="{00000000-0006-0000-4300-000002000000}">
      <text>
        <r>
          <rPr>
            <sz val="9"/>
            <color indexed="81"/>
            <rFont val="Tahoma"/>
            <family val="2"/>
          </rPr>
          <t>Include facilities being taken over only. DO NOT add loans closed to reduce obligations.</t>
        </r>
      </text>
    </comment>
    <comment ref="C25" authorId="0" shapeId="0" xr:uid="{00000000-0006-0000-4300-000003000000}">
      <text>
        <r>
          <rPr>
            <sz val="9"/>
            <color indexed="81"/>
            <rFont val="Tahoma"/>
            <family val="2"/>
          </rPr>
          <t>Enter amounts in descending order</t>
        </r>
      </text>
    </comment>
    <comment ref="B32" authorId="0" shapeId="0" xr:uid="{00000000-0006-0000-4300-000004000000}">
      <text>
        <r>
          <rPr>
            <sz val="9"/>
            <color indexed="81"/>
            <rFont val="Tahoma"/>
            <family val="2"/>
          </rPr>
          <t>Includes all sums disbursed towards the applicant and joint applicants</t>
        </r>
      </text>
    </comment>
    <comment ref="C34" authorId="0" shapeId="0" xr:uid="{00000000-0006-0000-4300-000005000000}">
      <text>
        <r>
          <rPr>
            <sz val="9"/>
            <color indexed="81"/>
            <rFont val="Tahoma"/>
            <family val="2"/>
          </rPr>
          <t>Enter amounts in descending order</t>
        </r>
      </text>
    </comment>
    <comment ref="B41" authorId="0" shapeId="0" xr:uid="{00000000-0006-0000-4300-000006000000}">
      <text>
        <r>
          <rPr>
            <sz val="9"/>
            <color indexed="81"/>
            <rFont val="Tahoma"/>
            <family val="2"/>
          </rPr>
          <t>Includes all sums disbursed towards the applicant and joint applicants</t>
        </r>
      </text>
    </comment>
  </commentList>
</comments>
</file>

<file path=xl/sharedStrings.xml><?xml version="1.0" encoding="utf-8"?>
<sst xmlns="http://schemas.openxmlformats.org/spreadsheetml/2006/main" count="8223" uniqueCount="3479">
  <si>
    <t>Business / Industry type</t>
  </si>
  <si>
    <t>Borrower related information</t>
  </si>
  <si>
    <t>Name</t>
  </si>
  <si>
    <t xml:space="preserve">Deutsche Bank </t>
  </si>
  <si>
    <t>Sales / Turnover</t>
  </si>
  <si>
    <t>Unsecured Loans</t>
  </si>
  <si>
    <t>Total Income</t>
  </si>
  <si>
    <t>EBIDTA</t>
  </si>
  <si>
    <t>Interest on Loans</t>
  </si>
  <si>
    <t>Depreciation</t>
  </si>
  <si>
    <t>Profit before Taxation (PBT)</t>
  </si>
  <si>
    <t>Profit after Taxation (PAT)</t>
  </si>
  <si>
    <t>Other long term Debt</t>
  </si>
  <si>
    <t>Total Long term Debt</t>
  </si>
  <si>
    <t>Reserves &amp; Surplus</t>
  </si>
  <si>
    <t>Networth</t>
  </si>
  <si>
    <t>Gearing</t>
  </si>
  <si>
    <t>Leveraging</t>
  </si>
  <si>
    <t>Paid up Capital</t>
  </si>
  <si>
    <t>Long term Debt / EBIDTA</t>
  </si>
  <si>
    <t>Particulars</t>
  </si>
  <si>
    <t>% Holding</t>
  </si>
  <si>
    <t>Amortisation</t>
  </si>
  <si>
    <t>Tax</t>
  </si>
  <si>
    <t>Collateral Details</t>
  </si>
  <si>
    <t>Collateral Type</t>
  </si>
  <si>
    <t>Total</t>
  </si>
  <si>
    <t>Cost of Goods sold</t>
  </si>
  <si>
    <t>Gross Profit</t>
  </si>
  <si>
    <t>ICOR</t>
  </si>
  <si>
    <t>Gross Profit Margins (%)</t>
  </si>
  <si>
    <t>Stock Turn period (days)</t>
  </si>
  <si>
    <t>Trade Debtors period (days)</t>
  </si>
  <si>
    <t>Trade Creditors period (days)</t>
  </si>
  <si>
    <t>Net Working Capital Cycle ( days)</t>
  </si>
  <si>
    <t xml:space="preserve">Date of incorporation </t>
  </si>
  <si>
    <t>Locations operational in</t>
  </si>
  <si>
    <t>Number of offices</t>
  </si>
  <si>
    <t>Group company information</t>
  </si>
  <si>
    <t>EBIT</t>
  </si>
  <si>
    <t>PBT</t>
  </si>
  <si>
    <t>Constitution of entity</t>
  </si>
  <si>
    <t>PAN # of entity</t>
  </si>
  <si>
    <t>Website of entity</t>
  </si>
  <si>
    <t>A</t>
  </si>
  <si>
    <t>B</t>
  </si>
  <si>
    <t xml:space="preserve">Office Address </t>
  </si>
  <si>
    <t>Entity Resident of India</t>
  </si>
  <si>
    <t>CIN No</t>
  </si>
  <si>
    <t>Credit Assessment Template</t>
  </si>
  <si>
    <t xml:space="preserve">Products dealt in/primary line of business </t>
  </si>
  <si>
    <t>Borrower Background</t>
  </si>
  <si>
    <t>Gender</t>
  </si>
  <si>
    <t>Comment on Bank statements</t>
  </si>
  <si>
    <t>Borrower's Details - Description on business background, model.</t>
  </si>
  <si>
    <t>Amount (INR)</t>
  </si>
  <si>
    <t>Facility Details</t>
  </si>
  <si>
    <t>Lendable Value</t>
  </si>
  <si>
    <t>Financials in INR</t>
  </si>
  <si>
    <t>Other Current Assets</t>
  </si>
  <si>
    <t>Total Current Assets</t>
  </si>
  <si>
    <t>Other Current Liabilities</t>
  </si>
  <si>
    <t>Total Current Liabilities</t>
  </si>
  <si>
    <t>Current Ratio</t>
  </si>
  <si>
    <t>Contingent Liabilities</t>
  </si>
  <si>
    <t>Debtors (more than 180 days)</t>
  </si>
  <si>
    <t>Fixed Assets</t>
  </si>
  <si>
    <t>Networth / Total Assets</t>
  </si>
  <si>
    <t>Investments</t>
  </si>
  <si>
    <t>Profit &amp; Loss Account</t>
  </si>
  <si>
    <t>Balance Sheet</t>
  </si>
  <si>
    <t>Closing Stock</t>
  </si>
  <si>
    <t>Current Assets</t>
  </si>
  <si>
    <t>Loans &amp; Advances</t>
  </si>
  <si>
    <t>Total Assets</t>
  </si>
  <si>
    <t>Current Liabilities</t>
  </si>
  <si>
    <t>Total Liabilities</t>
  </si>
  <si>
    <t>Assets</t>
  </si>
  <si>
    <t>Liabilities</t>
  </si>
  <si>
    <t>Assessment Ratios</t>
  </si>
  <si>
    <t>PAT Margin</t>
  </si>
  <si>
    <t>Interest to Partners / Directors</t>
  </si>
  <si>
    <t>Remuneration to Partners / Directors</t>
  </si>
  <si>
    <t>Other Operating / Admn exp excl Interest, Depreciation</t>
  </si>
  <si>
    <t>Advertising &amp; Marketing</t>
  </si>
  <si>
    <t>Agriculture</t>
  </si>
  <si>
    <t>Airlines</t>
  </si>
  <si>
    <t>Armed Forces</t>
  </si>
  <si>
    <t>Automobiles</t>
  </si>
  <si>
    <t>Banking &amp; Insurance</t>
  </si>
  <si>
    <t>CA-Law-Engg-ArchFirm</t>
  </si>
  <si>
    <t>Call Center &amp; BPO</t>
  </si>
  <si>
    <t>Loan Amount</t>
  </si>
  <si>
    <t>Chemicals</t>
  </si>
  <si>
    <t>Commodities</t>
  </si>
  <si>
    <t>Construction &amp; Real Estate</t>
  </si>
  <si>
    <t>Consulting &amp; CA</t>
  </si>
  <si>
    <t>Consumer Goods</t>
  </si>
  <si>
    <t>Courier &amp; Cargo</t>
  </si>
  <si>
    <t>Doctors-Diagnostics</t>
  </si>
  <si>
    <t>Education</t>
  </si>
  <si>
    <t>Educational Institute</t>
  </si>
  <si>
    <t>Electrical-Electronic Goods</t>
  </si>
  <si>
    <t>Engg Goods</t>
  </si>
  <si>
    <t>Export &amp; Import</t>
  </si>
  <si>
    <t>Financial Services</t>
  </si>
  <si>
    <t>Food Products</t>
  </si>
  <si>
    <t>Gems-Jewellers</t>
  </si>
  <si>
    <t>General Retailing</t>
  </si>
  <si>
    <t>Government Bodies</t>
  </si>
  <si>
    <t>Hotels &amp; Restaurants</t>
  </si>
  <si>
    <t>Human Resources</t>
  </si>
  <si>
    <t>Infrastructure</t>
  </si>
  <si>
    <t>IT / Telecom</t>
  </si>
  <si>
    <t>IT Software &amp; Hardware</t>
  </si>
  <si>
    <t>Jute</t>
  </si>
  <si>
    <t>Law</t>
  </si>
  <si>
    <t>Leather</t>
  </si>
  <si>
    <t>Lifestyle Outlet</t>
  </si>
  <si>
    <t>Medical &amp; Healthcare</t>
  </si>
  <si>
    <t>Ministry &amp; State Govt.</t>
  </si>
  <si>
    <t>Others</t>
  </si>
  <si>
    <t>Pharma &amp; Biotech</t>
  </si>
  <si>
    <t>Pharmacuetical</t>
  </si>
  <si>
    <t>Police &amp; Paramilitary</t>
  </si>
  <si>
    <t>Post &amp; Telegraph</t>
  </si>
  <si>
    <t>Power &amp; Electricity</t>
  </si>
  <si>
    <t>Railways</t>
  </si>
  <si>
    <t>Recruitment Firm</t>
  </si>
  <si>
    <t>Retailing</t>
  </si>
  <si>
    <t>Shipping</t>
  </si>
  <si>
    <t>Textile</t>
  </si>
  <si>
    <t>Timber-Furniture</t>
  </si>
  <si>
    <t>Transport/ Logistics/ Cargo</t>
  </si>
  <si>
    <t>Transportation</t>
  </si>
  <si>
    <t>Travel &amp; Tourism</t>
  </si>
  <si>
    <t>Account Number</t>
  </si>
  <si>
    <t>Miscellaneous Assets</t>
  </si>
  <si>
    <t>Marital Status</t>
  </si>
  <si>
    <t>Miscellaneous Liabilities</t>
  </si>
  <si>
    <t>Type of Loan</t>
  </si>
  <si>
    <t>Registered Address</t>
  </si>
  <si>
    <t>Defence equipment</t>
  </si>
  <si>
    <t>Pornography (“red light area”)</t>
  </si>
  <si>
    <t>Betting and gambling</t>
  </si>
  <si>
    <t>Environmental Issues</t>
  </si>
  <si>
    <t>Embargoes and related restrictions</t>
  </si>
  <si>
    <t xml:space="preserve">Politicians / any applicant with Political Links </t>
  </si>
  <si>
    <t>Film Personalities TV and Film industry (actors / artists / producers /directors) / Film Distributors</t>
  </si>
  <si>
    <t>Subscriber’s Trunk Dialling ( STD)/ Public call office ( PCO ) outlets</t>
  </si>
  <si>
    <t>Finance companies / Private Money Lenders / Chit Funds / Nidhis</t>
  </si>
  <si>
    <t xml:space="preserve">Lawyers </t>
  </si>
  <si>
    <t xml:space="preserve">Journalists </t>
  </si>
  <si>
    <t>Security / Police personnel / Security Firms</t>
  </si>
  <si>
    <t xml:space="preserve">Bar / Discos and night clubs </t>
  </si>
  <si>
    <t>DSA's / Verification Agencies / Collection Agencies / Repossession Agencies</t>
  </si>
  <si>
    <t xml:space="preserve">Courier Companies </t>
  </si>
  <si>
    <t>Cybercafes</t>
  </si>
  <si>
    <t xml:space="preserve">Lottery Business / any gambling business </t>
  </si>
  <si>
    <t xml:space="preserve">Cable Operators / Video library owners / Video Parlours </t>
  </si>
  <si>
    <t xml:space="preserve">Interior designers (Non architects/ non qualified) </t>
  </si>
  <si>
    <t xml:space="preserve">Multi level / Network marketing business </t>
  </si>
  <si>
    <t>Motor training schools</t>
  </si>
  <si>
    <t xml:space="preserve">Astrologers </t>
  </si>
  <si>
    <t xml:space="preserve">Hatcheries </t>
  </si>
  <si>
    <t xml:space="preserve">Antique dealers </t>
  </si>
  <si>
    <t xml:space="preserve">Money exchangers </t>
  </si>
  <si>
    <t xml:space="preserve">Real Estate Agents/Brokers </t>
  </si>
  <si>
    <t xml:space="preserve">Houses of worship, religious organisation &amp; charities </t>
  </si>
  <si>
    <t>Trading in endangered species or ivory products</t>
  </si>
  <si>
    <t>Stock Brokers</t>
  </si>
  <si>
    <t xml:space="preserve">Small Travel agencies (non IATA approved) </t>
  </si>
  <si>
    <t xml:space="preserve">Building contractors </t>
  </si>
  <si>
    <t xml:space="preserve">Life Insurance Corporation ( LIC) agents </t>
  </si>
  <si>
    <t xml:space="preserve">Vehicle dealers, car sale/purchase/brokers, Road Transport Office (RTO) agents, vehicle garage owners </t>
  </si>
  <si>
    <t xml:space="preserve">Dairy business Ayurvedic clinics / Alternative medicines </t>
  </si>
  <si>
    <t>IT Return Filing Date</t>
  </si>
  <si>
    <t>Cash and Bank Balance</t>
  </si>
  <si>
    <t>Facility Type (OD / CC / TL / LC / BG…. )</t>
  </si>
  <si>
    <t>Unsecured loans from partners / directors</t>
  </si>
  <si>
    <t>Lacs</t>
  </si>
  <si>
    <t>Sr No</t>
  </si>
  <si>
    <t>Customer Name</t>
  </si>
  <si>
    <t>EBIDTA Margin</t>
  </si>
  <si>
    <t>Bank Overdraft</t>
  </si>
  <si>
    <t>Secured Loans (Other than Bank Overdraft)</t>
  </si>
  <si>
    <t>Do refer the below comments</t>
  </si>
  <si>
    <t>Existing limits with other Banks</t>
  </si>
  <si>
    <t>Loan Outstanding</t>
  </si>
  <si>
    <t>Borrower Name (Loan 1)</t>
  </si>
  <si>
    <t>Borrower Name (Loan 2)</t>
  </si>
  <si>
    <t>Borrower Name (Loan 3)</t>
  </si>
  <si>
    <t>Existing Loans with DB for the borrower &amp; group companies</t>
  </si>
  <si>
    <t>List of Indistries (highlighted in red are neg industries)</t>
  </si>
  <si>
    <t>Business category</t>
  </si>
  <si>
    <t>Collateral Value (lower of 2 values in case of properties)</t>
  </si>
  <si>
    <t>Yes / No</t>
  </si>
  <si>
    <t>Sales</t>
  </si>
  <si>
    <t>PBT Margins</t>
  </si>
  <si>
    <t>EBIDT Margin</t>
  </si>
  <si>
    <t>Directors / Partners / Proprietor (select from drop down)</t>
  </si>
  <si>
    <t>Sector</t>
  </si>
  <si>
    <t>Tenor</t>
  </si>
  <si>
    <t>Loans given (whether related / unrelated parties)</t>
  </si>
  <si>
    <t>Summary</t>
  </si>
  <si>
    <t>Debtors Others (net of advances received)</t>
  </si>
  <si>
    <t>Sundry Creditors  (net of advances paid)</t>
  </si>
  <si>
    <t>If there is any advance received from the debtors, it should be deducted from gross debtors and net amount to be shown here</t>
  </si>
  <si>
    <t>If there is any advance paid to the creditors, it should be deducted from gross creditors and net amount to be shown here</t>
  </si>
  <si>
    <t>Home Loan</t>
  </si>
  <si>
    <t>Gross Profit %</t>
  </si>
  <si>
    <t>S. No.</t>
  </si>
  <si>
    <t>Financier Name</t>
  </si>
  <si>
    <t>MONTHLY Instalment Amt</t>
  </si>
  <si>
    <t>Total Tenor (months)</t>
  </si>
  <si>
    <t>Balance Tenor (months)</t>
  </si>
  <si>
    <t>Is the obligation to be considered - Yes / No</t>
  </si>
  <si>
    <t>EMIs considered as Obligations ( monthly figure )</t>
  </si>
  <si>
    <t>CMIE %</t>
  </si>
  <si>
    <t>Annual income considered as per CMIE</t>
  </si>
  <si>
    <t>Rate</t>
  </si>
  <si>
    <t>EMI per lac</t>
  </si>
  <si>
    <t>DBR applicable ( pl enter as per product )</t>
  </si>
  <si>
    <t>Monthly Income considered</t>
  </si>
  <si>
    <t>Post DBR</t>
  </si>
  <si>
    <t>External Obligations</t>
  </si>
  <si>
    <t>Post obligations</t>
  </si>
  <si>
    <t>Max loan eligibility - lacs</t>
  </si>
  <si>
    <t>Final Loan Amt ( Pl check for loan cap )</t>
  </si>
  <si>
    <t>Final EMI</t>
  </si>
  <si>
    <t>Final DBR</t>
  </si>
  <si>
    <t>Latest Audited Years</t>
  </si>
  <si>
    <t>Considered</t>
  </si>
  <si>
    <t>Cash Profit</t>
  </si>
  <si>
    <t>Interest to Partners</t>
  </si>
  <si>
    <t>Calculation under Cash Profits</t>
  </si>
  <si>
    <t>Other Income Heads</t>
  </si>
  <si>
    <t>Gross Rental - Annual</t>
  </si>
  <si>
    <t>Average</t>
  </si>
  <si>
    <t>Final Loan Amt</t>
  </si>
  <si>
    <t xml:space="preserve"> ** Pls check for loan cap</t>
  </si>
  <si>
    <t xml:space="preserve"> ** If Cash Profit dip is &gt;50% , then case to be declined</t>
  </si>
  <si>
    <t xml:space="preserve">  ** where the EMI is considered as an obligation - Annual</t>
  </si>
  <si>
    <t xml:space="preserve">DBR applicable </t>
  </si>
  <si>
    <t xml:space="preserve">  ** Pls enter as per product</t>
  </si>
  <si>
    <t>Cash Profit (A)</t>
  </si>
  <si>
    <t>Income from other sources (B)</t>
  </si>
  <si>
    <t>Interest on loans added back  (C)</t>
  </si>
  <si>
    <t>Total Income to be considered (A+B+C+D)</t>
  </si>
  <si>
    <t>ELIG CALC SHEET ( Salaried )_2012 - v1</t>
  </si>
  <si>
    <t xml:space="preserve">As per documents </t>
  </si>
  <si>
    <t>As per Policy</t>
  </si>
  <si>
    <t xml:space="preserve">Figure considered as per policy </t>
  </si>
  <si>
    <t xml:space="preserve">Figure as considered by underwriter </t>
  </si>
  <si>
    <t>Monthly   figures</t>
  </si>
  <si>
    <t>Monthly Basic (p.m.)</t>
  </si>
  <si>
    <t>Guaranteed Flexible Benefit Plan  (p.m.)</t>
  </si>
  <si>
    <t>HRA / Company leased acco (p.m.)</t>
  </si>
  <si>
    <t>Regular allowance 1  (p.m.)</t>
  </si>
  <si>
    <t>Regular allowance 2  (p.m.)</t>
  </si>
  <si>
    <t>Regular allowance 3  (p.m.)</t>
  </si>
  <si>
    <t>Regular allowance 4  (p.m.)</t>
  </si>
  <si>
    <t>Regular allowance 5  (p.m.)</t>
  </si>
  <si>
    <t>Interst subsidy (p.m.)</t>
  </si>
  <si>
    <t>Pension Income ( p.m. )</t>
  </si>
  <si>
    <t>Any other monthly component</t>
  </si>
  <si>
    <t>Annual</t>
  </si>
  <si>
    <t>LTA ( annual )</t>
  </si>
  <si>
    <t>Medical ( annual )</t>
  </si>
  <si>
    <t>Other Income considered1(annual)</t>
  </si>
  <si>
    <t>Monthly Salary Income Considered</t>
  </si>
  <si>
    <t>Gross Monthly combined salary income</t>
  </si>
  <si>
    <t>Rental Income monthly (as per calc attached)</t>
  </si>
  <si>
    <t>FINAL Monthly Income considered</t>
  </si>
  <si>
    <t xml:space="preserve">Final Loan Amt </t>
  </si>
  <si>
    <t>Bonus Figure Calculation</t>
  </si>
  <si>
    <t>App 1</t>
  </si>
  <si>
    <t>App 2</t>
  </si>
  <si>
    <t>App 3</t>
  </si>
  <si>
    <t>Previous Year - Annual</t>
  </si>
  <si>
    <t>Latest Year - Annual</t>
  </si>
  <si>
    <t>Figure to consider</t>
  </si>
  <si>
    <t>50% of above</t>
  </si>
  <si>
    <t>Monthly Bonus</t>
  </si>
  <si>
    <t>Rental Income Calculation</t>
  </si>
  <si>
    <t>Monthly Rental Income</t>
  </si>
  <si>
    <t>Monthly Bonus as per below calculation</t>
  </si>
  <si>
    <t>Consolidated Salary Income (Monthly)</t>
  </si>
  <si>
    <t>Rental income considered</t>
  </si>
  <si>
    <t xml:space="preserve">** restricted to 100% of main income </t>
  </si>
  <si>
    <t>Jump in bonus number</t>
  </si>
  <si>
    <t>For Salaried applicants including other income</t>
  </si>
  <si>
    <t>Reimbursement (pm) after applying policy norm</t>
  </si>
  <si>
    <t>Period</t>
  </si>
  <si>
    <t>Designation</t>
  </si>
  <si>
    <t>Borrower Name (Loan 4)</t>
  </si>
  <si>
    <t>Remarks, if any</t>
  </si>
  <si>
    <t>** If Cash Profit dip is &gt;50% , then case to be declined</t>
  </si>
  <si>
    <t>Name of  Main Applicant</t>
  </si>
  <si>
    <t>Credit Summation</t>
  </si>
  <si>
    <t># of IW Bounces</t>
  </si>
  <si>
    <t>Sales (Rs lacs)</t>
  </si>
  <si>
    <t>Name of the Applicant</t>
  </si>
  <si>
    <t>Applicant 1</t>
  </si>
  <si>
    <t>Employer Name</t>
  </si>
  <si>
    <t>Working Since</t>
  </si>
  <si>
    <t>Total Experience</t>
  </si>
  <si>
    <t>Previous Employers (last 5 years)</t>
  </si>
  <si>
    <t>From</t>
  </si>
  <si>
    <t>To</t>
  </si>
  <si>
    <t>TBU</t>
  </si>
  <si>
    <t>Nameof Employer 1</t>
  </si>
  <si>
    <t xml:space="preserve">Nameof Employer </t>
  </si>
  <si>
    <t>Nameof Employer 2</t>
  </si>
  <si>
    <t>Nameof Employer 3</t>
  </si>
  <si>
    <t>Applicant 2</t>
  </si>
  <si>
    <t>Applicant 3</t>
  </si>
  <si>
    <t>Industry Details</t>
  </si>
  <si>
    <t>Industry Margins (%)</t>
  </si>
  <si>
    <t>Other refractories</t>
  </si>
  <si>
    <t>Drive transmission &amp; steering parts</t>
  </si>
  <si>
    <t>Industrial valves</t>
  </si>
  <si>
    <t>Other printed matter</t>
  </si>
  <si>
    <t>Other paper, paperboard products</t>
  </si>
  <si>
    <t>Fertilisers</t>
  </si>
  <si>
    <t>Compressors</t>
  </si>
  <si>
    <t>Miscellaneous articles of base metals</t>
  </si>
  <si>
    <t>Surgical equipment</t>
  </si>
  <si>
    <t>Reclaimed rubber</t>
  </si>
  <si>
    <t>Stainless steel wires</t>
  </si>
  <si>
    <t>Hot rolled coils, strips, sheets</t>
  </si>
  <si>
    <t>Starches</t>
  </si>
  <si>
    <t>Road transport services</t>
  </si>
  <si>
    <t>Printing machinery</t>
  </si>
  <si>
    <t>Prawns</t>
  </si>
  <si>
    <t>Plantation crops</t>
  </si>
  <si>
    <t>Communication services</t>
  </si>
  <si>
    <t>LPG storage &amp; distribution</t>
  </si>
  <si>
    <t>Ferro silico manganese</t>
  </si>
  <si>
    <t>Biaxially oriented polypropylene (BOPP) film</t>
  </si>
  <si>
    <t>Truck transport services</t>
  </si>
  <si>
    <t>Limestone</t>
  </si>
  <si>
    <t>Gears</t>
  </si>
  <si>
    <t>Newsprint</t>
  </si>
  <si>
    <t>Reservoirs, tanks, etc.</t>
  </si>
  <si>
    <t>Water treatment plants</t>
  </si>
  <si>
    <t>Other aluminium products</t>
  </si>
  <si>
    <t>Storage batteries</t>
  </si>
  <si>
    <t>Computer stationery</t>
  </si>
  <si>
    <t>Switching apparatus</t>
  </si>
  <si>
    <t>Database services</t>
  </si>
  <si>
    <t>Oxygen</t>
  </si>
  <si>
    <t>Polyester film</t>
  </si>
  <si>
    <t>Plastic injection moulding items</t>
  </si>
  <si>
    <t>Tourism</t>
  </si>
  <si>
    <t>Wholesale Trade</t>
  </si>
  <si>
    <t>Salt</t>
  </si>
  <si>
    <t>Refractory bricks</t>
  </si>
  <si>
    <t>Ferro alloys</t>
  </si>
  <si>
    <t>Miscellaneous chemicals</t>
  </si>
  <si>
    <t>Automobile engine parts</t>
  </si>
  <si>
    <t>Plastic packaging goods</t>
  </si>
  <si>
    <t>Medical equipment</t>
  </si>
  <si>
    <t>Pigments</t>
  </si>
  <si>
    <t>Amino/phenolic resins &amp; polyurethanes</t>
  </si>
  <si>
    <t>Computer peripherals</t>
  </si>
  <si>
    <t>Industrial paints</t>
  </si>
  <si>
    <t>Pumps</t>
  </si>
  <si>
    <t>Jelly filled cables</t>
  </si>
  <si>
    <t>Dairy products</t>
  </si>
  <si>
    <t>Plywood</t>
  </si>
  <si>
    <t>Cargo handling</t>
  </si>
  <si>
    <t>Marble</t>
  </si>
  <si>
    <t>Transformers</t>
  </si>
  <si>
    <t>Other fabricated metal products</t>
  </si>
  <si>
    <t>Printed circuit boards</t>
  </si>
  <si>
    <t>Communication &amp; broadcasting equipment</t>
  </si>
  <si>
    <t>Machine tools</t>
  </si>
  <si>
    <t>Other sheets, films &amp; foils of plastics</t>
  </si>
  <si>
    <t>Vanaspati</t>
  </si>
  <si>
    <t>Synthetic filament yarn other than sewing threads</t>
  </si>
  <si>
    <t>Industrial machinery</t>
  </si>
  <si>
    <t>Printing and service activities related to printing</t>
  </si>
  <si>
    <t>Road freight transport services</t>
  </si>
  <si>
    <t>Travel agencies and tour operators</t>
  </si>
  <si>
    <t>Shipping services</t>
  </si>
  <si>
    <t>Transport services</t>
  </si>
  <si>
    <t>Shrimps</t>
  </si>
  <si>
    <t>Steel castings</t>
  </si>
  <si>
    <t>Newspapers, journals &amp; periodicals</t>
  </si>
  <si>
    <t>Diamonds</t>
  </si>
  <si>
    <t>Dyes</t>
  </si>
  <si>
    <t>Flat products</t>
  </si>
  <si>
    <t>Jewellery</t>
  </si>
  <si>
    <t>Paper</t>
  </si>
  <si>
    <t>Pesticides</t>
  </si>
  <si>
    <t>Advertising</t>
  </si>
  <si>
    <t>Granite</t>
  </si>
  <si>
    <t>Forgings</t>
  </si>
  <si>
    <t>Automobile ancillaries</t>
  </si>
  <si>
    <t>Renting services</t>
  </si>
  <si>
    <t>Drug formulations</t>
  </si>
  <si>
    <t>Computer software</t>
  </si>
  <si>
    <t>LRD</t>
  </si>
  <si>
    <t>Amount (in Rs.)</t>
  </si>
  <si>
    <t>Approved loan amount</t>
  </si>
  <si>
    <t>ROI</t>
  </si>
  <si>
    <t>Net Rentals</t>
  </si>
  <si>
    <t xml:space="preserve">70% of Gross Rentals (A) </t>
  </si>
  <si>
    <t>90% of Net Rentals (B)</t>
  </si>
  <si>
    <t>Minium of A &amp; B</t>
  </si>
  <si>
    <t>Calculation under Industry Margins</t>
  </si>
  <si>
    <t>Multiplier</t>
  </si>
  <si>
    <t>Gross Professional Receipts</t>
  </si>
  <si>
    <t>Profession Type</t>
  </si>
  <si>
    <t>Professional Fees as per latest audited finanical year</t>
  </si>
  <si>
    <t>Maximum Loan Amount</t>
  </si>
  <si>
    <t>Tenor (months)</t>
  </si>
  <si>
    <t>EMI per lacs</t>
  </si>
  <si>
    <t>EMI on above mentioned loan amount</t>
  </si>
  <si>
    <t>EMI Calender</t>
  </si>
  <si>
    <t xml:space="preserve"># of IW  </t>
  </si>
  <si>
    <t xml:space="preserve"># of IW </t>
  </si>
  <si>
    <t># of OW</t>
  </si>
  <si>
    <t>Bankers Name</t>
  </si>
  <si>
    <t xml:space="preserve">Emi Amt </t>
  </si>
  <si>
    <t xml:space="preserve">Emi debited Bank A/c </t>
  </si>
  <si>
    <t>Yearly obligations excluding DB obligation</t>
  </si>
  <si>
    <t>Whether Cash Profit &gt; Yearly obligations</t>
  </si>
  <si>
    <t>Check Point</t>
  </si>
  <si>
    <t>Lease Rent Discounting</t>
  </si>
  <si>
    <t>Maximum EMI (C)</t>
  </si>
  <si>
    <t>EMI on above mentioned loan amount (D)</t>
  </si>
  <si>
    <t>Check Point : C &gt; D</t>
  </si>
  <si>
    <t>Gross Turnover excluding other income (A)</t>
  </si>
  <si>
    <t>Less : Cost of Goods Sold</t>
  </si>
  <si>
    <t>Less : Direct Expenses</t>
  </si>
  <si>
    <t>Gross Profit (%)</t>
  </si>
  <si>
    <t>Avg. of 2 years Gross Profit % (B)</t>
  </si>
  <si>
    <t>20% of latest year turnover (A*20%)</t>
  </si>
  <si>
    <t>Income basis Gross Profit % (A*B)</t>
  </si>
  <si>
    <t>Gross Income to be cosidered for eligibility purposes</t>
  </si>
  <si>
    <t>Minimum Gross Profit Norms Met</t>
  </si>
  <si>
    <t>DBR applicable</t>
  </si>
  <si>
    <t>Monthly income considered</t>
  </si>
  <si>
    <t>Income post DBR @ 60%</t>
  </si>
  <si>
    <t>Post Obligations</t>
  </si>
  <si>
    <t>Rate (in%)</t>
  </si>
  <si>
    <t>Max Loan Eligibility</t>
  </si>
  <si>
    <t>Final Loan Amount</t>
  </si>
  <si>
    <t>Final DBR (in %)</t>
  </si>
  <si>
    <t>Tenor (in months)</t>
  </si>
  <si>
    <t>Gross Profit Eligibility (Only for a Manufacturing Entity)</t>
  </si>
  <si>
    <t>Click on the sheets below</t>
  </si>
  <si>
    <t>Select applicable sheets below by choosing Y/N and Click on Apply</t>
  </si>
  <si>
    <t>Y</t>
  </si>
  <si>
    <t>Information</t>
  </si>
  <si>
    <t>Applicant - Company</t>
  </si>
  <si>
    <t>Facility &amp; Collateral Details</t>
  </si>
  <si>
    <t>Professional Receipts</t>
  </si>
  <si>
    <t>Industry Margins</t>
  </si>
  <si>
    <t>Salaried</t>
  </si>
  <si>
    <t>EMI Chart</t>
  </si>
  <si>
    <t>CMIE Margins</t>
  </si>
  <si>
    <t>Banking</t>
  </si>
  <si>
    <t>Cibil</t>
  </si>
  <si>
    <t>Customer Information</t>
  </si>
  <si>
    <t>2 years financials</t>
  </si>
  <si>
    <t>Eligibility calculator</t>
  </si>
  <si>
    <t>Consolidated EMI details</t>
  </si>
  <si>
    <t>CMIE Margin Reference</t>
  </si>
  <si>
    <t>CRM PD Observations</t>
  </si>
  <si>
    <t>Apportionment calculator</t>
  </si>
  <si>
    <t>VAT / Service Tax information</t>
  </si>
  <si>
    <t>Banking analysis / EMI calender</t>
  </si>
  <si>
    <t>Cibil Details</t>
  </si>
  <si>
    <t>#</t>
  </si>
  <si>
    <t>Max Outstanding</t>
  </si>
  <si>
    <t>Bank Limit</t>
  </si>
  <si>
    <t>Income as per ITR (to be captured in LOS)</t>
  </si>
  <si>
    <t xml:space="preserve">Exception Income / Non operative income - Not to be considered </t>
  </si>
  <si>
    <t>Other Operational Income</t>
  </si>
  <si>
    <t>As per policy rolled out only the following have been considered - Opening + Purchases + Consumable Stores + Rent on Land &amp; Machinery / factory + Repair of Plant &amp; Machinery + Transportation Charges + Wages &amp; Salary - Closing Stock + Electricity Charges). This excludes  Depreciation, Taxes Paid (Central and Sales Tax, Excise Expenses, Local Body Tax &amp; Octroi Charges</t>
  </si>
  <si>
    <t>Gross Monthly Rentals</t>
  </si>
  <si>
    <t>Signature</t>
  </si>
  <si>
    <t>Min income as per policy - Criteria</t>
  </si>
  <si>
    <t>LOS Id</t>
  </si>
  <si>
    <t>PAN site check</t>
  </si>
  <si>
    <t>CA membership check</t>
  </si>
  <si>
    <t>Negative Area check</t>
  </si>
  <si>
    <t>Court Cases check</t>
  </si>
  <si>
    <t>Exsiting DB relationship (Mention exposure amount)</t>
  </si>
  <si>
    <t>CPA</t>
  </si>
  <si>
    <t>CRM</t>
  </si>
  <si>
    <t>Date:</t>
  </si>
  <si>
    <t>Name:</t>
  </si>
  <si>
    <t>Signature:</t>
  </si>
  <si>
    <t>TELEPHONE VERIFICATION- OFFICE</t>
  </si>
  <si>
    <t>LOS ID</t>
  </si>
  <si>
    <r>
      <rPr>
        <b/>
        <sz val="12"/>
        <rFont val="Arial"/>
        <family val="2"/>
      </rPr>
      <t>Turnover</t>
    </r>
    <r>
      <rPr>
        <sz val="12"/>
        <rFont val="Arial"/>
        <family val="2"/>
      </rPr>
      <t xml:space="preserve">
</t>
    </r>
    <r>
      <rPr>
        <b/>
        <sz val="12"/>
        <rFont val="Arial"/>
        <family val="2"/>
      </rPr>
      <t>Gross Margins</t>
    </r>
    <r>
      <rPr>
        <sz val="12"/>
        <rFont val="Arial"/>
        <family val="2"/>
      </rPr>
      <t xml:space="preserve">
</t>
    </r>
    <r>
      <rPr>
        <b/>
        <sz val="12"/>
        <rFont val="Arial"/>
        <family val="2"/>
      </rPr>
      <t>Net Margin</t>
    </r>
  </si>
  <si>
    <r>
      <rPr>
        <b/>
        <sz val="12"/>
        <rFont val="Arial"/>
        <family val="2"/>
      </rPr>
      <t>Comments on Ratios</t>
    </r>
    <r>
      <rPr>
        <sz val="12"/>
        <rFont val="Arial"/>
        <family val="2"/>
      </rPr>
      <t xml:space="preserve">
</t>
    </r>
  </si>
  <si>
    <t>CMIE Discreption</t>
  </si>
  <si>
    <t>LOS Dedupe Check</t>
  </si>
  <si>
    <t>Control Checklist</t>
  </si>
  <si>
    <t>Remarks</t>
  </si>
  <si>
    <t>Date</t>
  </si>
  <si>
    <t>Note: For multiple applicants with single contact number, check for all to be done with Applicant only</t>
  </si>
  <si>
    <t xml:space="preserve">Name of Person calling  </t>
  </si>
  <si>
    <t>_____________/_______________/__________</t>
  </si>
  <si>
    <t xml:space="preserve">Contact No </t>
  </si>
  <si>
    <t xml:space="preserve">Relationship with Applicant </t>
  </si>
  <si>
    <t xml:space="preserve">Date &amp; Time of call </t>
  </si>
  <si>
    <t>FINAL STATUS OF THE CALL</t>
  </si>
  <si>
    <t xml:space="preserve">Contacted   Disconnected  Does Not exist   </t>
  </si>
  <si>
    <t xml:space="preserve">Remarks (If any) </t>
  </si>
  <si>
    <t>Name of Applicant / s contacted for</t>
  </si>
  <si>
    <t>TELEPHONE VERIFICATION- RESIDENCE</t>
  </si>
  <si>
    <t>Company</t>
  </si>
  <si>
    <t>Control_Checklist</t>
  </si>
  <si>
    <t>Validation checks</t>
  </si>
  <si>
    <t>Observations</t>
  </si>
  <si>
    <t>CPA / UND observations</t>
  </si>
  <si>
    <t>TeleVRs</t>
  </si>
  <si>
    <t>Tele VRs of the applicants</t>
  </si>
  <si>
    <t>Debtors
Stock</t>
  </si>
  <si>
    <t>Capital
Loans</t>
  </si>
  <si>
    <t xml:space="preserve">Creditors
</t>
  </si>
  <si>
    <t>Ideally should be greater than 1</t>
  </si>
  <si>
    <t>Ideally should be lesser than 3</t>
  </si>
  <si>
    <t>Ideally should be lesser than 4</t>
  </si>
  <si>
    <t>Any other comment on financials</t>
  </si>
  <si>
    <t>S.No.</t>
  </si>
  <si>
    <t>I</t>
  </si>
  <si>
    <t>Pre-Disb Check</t>
  </si>
  <si>
    <t xml:space="preserve">KYC Documents matches with the details provided in APP form. </t>
  </si>
  <si>
    <t>OSV is done on KYC + Financial doxs &amp; self attested by applicant.</t>
  </si>
  <si>
    <t>RCU done (relavant stamping done and signed by RCU officer)</t>
  </si>
  <si>
    <t>All Verifications reports available for all applicants</t>
  </si>
  <si>
    <t>Latest format of Sanction letter is used and is accepted and signed by all applicants with date mentioned</t>
  </si>
  <si>
    <t>Legal Agreements are duly Franked, completely filled up and signed by Applicant/s</t>
  </si>
  <si>
    <t>Company Seal available in respective places of the loan agreements</t>
  </si>
  <si>
    <t>Yes / No / NA</t>
  </si>
  <si>
    <t>Application form mentions resident status</t>
  </si>
  <si>
    <t>Power of Attorney Available and as per DB format (in NRI Cases )</t>
  </si>
  <si>
    <t>Vernacular Declaration  ( If Signatures are in Regional Language)</t>
  </si>
  <si>
    <t>CAM is available and signed by CRM (for CPA)</t>
  </si>
  <si>
    <t xml:space="preserve">Loan Amount, Tenor and ROI mentioned in Sanction letter matched with CAM (for CPA)
</t>
  </si>
  <si>
    <t>Countersign available for any material / manual alteration found on 
CAM, Sanction Letter,Legal Kits, PBC-KYC form &amp; Application form.</t>
  </si>
  <si>
    <t>POA to be checked as per DB format for NRI Cases</t>
  </si>
  <si>
    <t xml:space="preserve">LTV Sheet Prepared by Sales </t>
  </si>
  <si>
    <t>DAM signed by CRM. (for CPA)</t>
  </si>
  <si>
    <t>All Credit related documents Signed by 2 authorised signatories to be checked. ( for CPA)</t>
  </si>
  <si>
    <t>Valid Rate Approval</t>
  </si>
  <si>
    <t xml:space="preserve">II  </t>
  </si>
  <si>
    <t>Technical Check</t>
  </si>
  <si>
    <t>Technical Report duly signed by the vendor and photos atttached ( Two Technical reports required for cases loan amount &gt; 50 lakhs and LAP)</t>
  </si>
  <si>
    <t>Property address in Technical Report matches with the Legal Reports &amp; loan agreement</t>
  </si>
  <si>
    <t>If 2 Technicals are in file both Should Match in terms of Property Details</t>
  </si>
  <si>
    <t>Applicant's Name in Technical Should Tally with App Form.</t>
  </si>
  <si>
    <t>Approved Plans / CC / OC to be Captured in Technical</t>
  </si>
  <si>
    <t>Resedual Age of the Property to be Checked. (10 Yrs should be Remaining at the time of Loan Maturity)</t>
  </si>
  <si>
    <t>LTV Sheet to be Prepared Accordingly. If LTV above Norms Deviation to be Captured</t>
  </si>
  <si>
    <t>Value arived by Valuer to be checked (Area x Rate considered)</t>
  </si>
  <si>
    <t>Mortgage Lending Value to be Ckecked as per norms</t>
  </si>
  <si>
    <t>All relavent fields to be filled by Valuers</t>
  </si>
  <si>
    <t>2 Internal Photographs,2 External Photographs and Property MAP to be checked</t>
  </si>
  <si>
    <t>Validity of Valuations to be checked</t>
  </si>
  <si>
    <t>III</t>
  </si>
  <si>
    <t>Legal Report check</t>
  </si>
  <si>
    <t>Confirmation form Sales regarding Sales Clearance</t>
  </si>
  <si>
    <t>Legal Report available and duly stamped &amp; signed by the lawyer</t>
  </si>
  <si>
    <t xml:space="preserve">Name of Applicant on Legal report to be Tallying with Technical and Copy of Draft / Registered Agreement Provided </t>
  </si>
  <si>
    <t>Address of Property as per Legal to Match with Agreement provided &amp; Technical</t>
  </si>
  <si>
    <t>All the Co-Owner as per Legal to be Co-Applicant to the loan to be checked</t>
  </si>
  <si>
    <t>DOC Cards (either collected / pending) to be Prepared accordingly</t>
  </si>
  <si>
    <t>Copies of All documents to be available</t>
  </si>
  <si>
    <t>IV</t>
  </si>
  <si>
    <t>Mode of repayment check</t>
  </si>
  <si>
    <t>a)</t>
  </si>
  <si>
    <t>ECS Cases :</t>
  </si>
  <si>
    <t>Form E-5 is completely filled in triplicate and duly signed by account holder(s)/co. seal(if appl)</t>
  </si>
  <si>
    <t>Bank branch address, MICR#, A/C# , A/c name and A/c type mentioned on Cheque matches with form E-5</t>
  </si>
  <si>
    <t>8 SPDCs (7 EMI+1 loan amt)  provided completely filled and duly signed by account holder(s)</t>
  </si>
  <si>
    <t>ECS mandate verification form is duly filled &amp; signed by account holder(s) &amp; 1 Cancelled Cheque is enclosed</t>
  </si>
  <si>
    <t>Latest Bank statements from the repayment account available in file</t>
  </si>
  <si>
    <t>b)</t>
  </si>
  <si>
    <t>SI Cases :</t>
  </si>
  <si>
    <t>SI Mandate completely filled and signed by account holder(s)</t>
  </si>
  <si>
    <t>6 SPDCs (5 EMI+1 loan amt)  completely filled and duly signed by  account holder(s)</t>
  </si>
  <si>
    <t>c)</t>
  </si>
  <si>
    <t>PDC Cases:</t>
  </si>
  <si>
    <t>36 PDCs (EMI)+1 SPDC (loan amt) completely filled and duly signed by  account holder(s)</t>
  </si>
  <si>
    <t>V</t>
  </si>
  <si>
    <t>Approvals Check</t>
  </si>
  <si>
    <t>Approval available for OTC</t>
  </si>
  <si>
    <t>Approval enclosed for no insurance</t>
  </si>
  <si>
    <t>Rate Approval available in the file</t>
  </si>
  <si>
    <t>Cersai Report to be checked</t>
  </si>
  <si>
    <t>VI</t>
  </si>
  <si>
    <t>Other Checks</t>
  </si>
  <si>
    <t>OCR required to be checked (For Home Loan Cases)</t>
  </si>
  <si>
    <t>Bank Reflection for OCR to be Checked</t>
  </si>
  <si>
    <t>All PSD conditions to be checked</t>
  </si>
  <si>
    <t>For BT Case BT Undertaking &amp; Draft &amp; General undertaking to be checked</t>
  </si>
  <si>
    <t>For BT Case Documents Required to be checked with List of Docs Held with Financer</t>
  </si>
  <si>
    <t>For OCR Refinance Cases Refinance Amount to be Paid within six months to be checked with Bank Reglections</t>
  </si>
  <si>
    <t>Signature :________________________________</t>
  </si>
  <si>
    <t>Disbursement_Checklist</t>
  </si>
  <si>
    <t>Disbursement Checklist</t>
  </si>
  <si>
    <t>NA</t>
  </si>
  <si>
    <r>
      <rPr>
        <b/>
        <sz val="12"/>
        <rFont val="Arial"/>
        <family val="2"/>
      </rPr>
      <t># of Inward Returns</t>
    </r>
    <r>
      <rPr>
        <sz val="12"/>
        <rFont val="Arial"/>
        <family val="2"/>
      </rPr>
      <t xml:space="preserve">
</t>
    </r>
    <r>
      <rPr>
        <b/>
        <sz val="12"/>
        <rFont val="Arial"/>
        <family val="2"/>
      </rPr>
      <t>BTO</t>
    </r>
    <r>
      <rPr>
        <sz val="12"/>
        <rFont val="Arial"/>
        <family val="2"/>
      </rPr>
      <t xml:space="preserve">
</t>
    </r>
    <r>
      <rPr>
        <b/>
        <sz val="12"/>
        <rFont val="Arial"/>
        <family val="2"/>
      </rPr>
      <t>Conduct</t>
    </r>
    <r>
      <rPr>
        <sz val="12"/>
        <rFont val="Arial"/>
        <family val="2"/>
      </rPr>
      <t xml:space="preserve">
</t>
    </r>
    <r>
      <rPr>
        <b/>
        <sz val="12"/>
        <rFont val="Arial"/>
        <family val="2"/>
      </rPr>
      <t>Any other remark</t>
    </r>
  </si>
  <si>
    <t>Balance Sheet Tally</t>
  </si>
  <si>
    <t>Month</t>
  </si>
  <si>
    <t>Date-Credit</t>
  </si>
  <si>
    <t>Salary (Rs)</t>
  </si>
  <si>
    <t>PERSONAL DISCUSSION SHEET-SALARIED CASES</t>
  </si>
  <si>
    <t>Photograph mandatory only if conducted by External Personal Discussion Agency</t>
  </si>
  <si>
    <t>MEETING DETAILS:</t>
  </si>
  <si>
    <t>Date of the Meeting:</t>
  </si>
  <si>
    <t>Place of the Meeting(Office/ Cst Office):</t>
  </si>
  <si>
    <t>Type of Discussion (Personal/Telephonic):</t>
  </si>
  <si>
    <t>Person Met:</t>
  </si>
  <si>
    <t>Personal Discussion Counducted by:</t>
  </si>
  <si>
    <t>APPLICANT DETAILS:</t>
  </si>
  <si>
    <t>Applicant</t>
  </si>
  <si>
    <t>Co-Applicant I</t>
  </si>
  <si>
    <t>Co-Applicant II</t>
  </si>
  <si>
    <t>Co-Applicant III</t>
  </si>
  <si>
    <t>Age of the Applicant</t>
  </si>
  <si>
    <t>Relationship with Applicant</t>
  </si>
  <si>
    <t>Owner of the proposed property (Yes/No)</t>
  </si>
  <si>
    <t>Qualification</t>
  </si>
  <si>
    <r>
      <t>Investment Details</t>
    </r>
    <r>
      <rPr>
        <i/>
        <sz val="8"/>
        <rFont val="Arial"/>
        <family val="2"/>
      </rPr>
      <t>( LIC/ Shares/Property/Cars/ Fixed Deposit/Mutual Funds)</t>
    </r>
  </si>
  <si>
    <t>Family Background</t>
  </si>
  <si>
    <t>Other Details</t>
  </si>
  <si>
    <t>LOAN DETAILS:</t>
  </si>
  <si>
    <t>Loan Type (Home Loan/LAH)</t>
  </si>
  <si>
    <t>Loan Purpose (Home Loan/Top-Up/Home Improvement/BT)</t>
  </si>
  <si>
    <t>Loan Category(Salaried)</t>
  </si>
  <si>
    <t>Loan Amount Applied</t>
  </si>
  <si>
    <t>Comfortable EMI for the loan</t>
  </si>
  <si>
    <t xml:space="preserve">Rate of Interest communicated to the customer by DSE </t>
  </si>
  <si>
    <t>Funding reqd. for SPGT (Yes/No)</t>
  </si>
  <si>
    <t>EMPLOYMENT DETAILS</t>
  </si>
  <si>
    <t>CURRENT EMPLOYMENT DETAILS OF THE APPLICANT</t>
  </si>
  <si>
    <t>Name of the company where employee is currently working</t>
  </si>
  <si>
    <t>Designation/Profile/Department &amp; No of Reportees</t>
  </si>
  <si>
    <t>Associated with the company sine how long</t>
  </si>
  <si>
    <t>Gross monthly salary of the applicant. Aplso provide the details of Basic and HRA component</t>
  </si>
  <si>
    <t xml:space="preserve">Gross:-, Basic:-, HRA:-, </t>
  </si>
  <si>
    <t>Net monthly Salary of the applicant as reflected in last three months bank statements.Also provide the details of all the major deductions from the salary slips.Please confirm whether salary slip has deduction of provident fund &amp; professional tax and they</t>
  </si>
  <si>
    <t>Mar:- , Feb:- , Jan:-</t>
  </si>
  <si>
    <r>
      <t>If Form-16 available…than whether the amount in the Form-16 is in parity with the monthly salary slip.</t>
    </r>
    <r>
      <rPr>
        <u/>
        <sz val="10"/>
        <rFont val="Arial"/>
        <family val="2"/>
      </rPr>
      <t>For Example</t>
    </r>
    <r>
      <rPr>
        <sz val="10"/>
        <rFont val="Arial"/>
        <family val="2"/>
      </rPr>
      <t xml:space="preserve">: Monthly salary slip shows gross income of Rs 1 Lacs and Fomr-16 of only Rs 6 Lacs. There is inconsistencies as ideally Form-16 should be Rs </t>
    </r>
  </si>
  <si>
    <t>Yes, Provided.</t>
  </si>
  <si>
    <t>Try and get the information about the yearly bonus last year</t>
  </si>
  <si>
    <t>In case of Pvt Ltd company please provide following details:</t>
  </si>
  <si>
    <t>(a) Business profile</t>
  </si>
  <si>
    <t>(b) No of yrs of set-up</t>
  </si>
  <si>
    <t>Other details</t>
  </si>
  <si>
    <t>DETAILS OF PREVIOUS EXPERIENCE</t>
  </si>
  <si>
    <t>Total No of previous experience</t>
  </si>
  <si>
    <t>Details of previous employers and designation</t>
  </si>
  <si>
    <t>If Applicant working for less than one year in the current company ensure we have following in the file:</t>
  </si>
  <si>
    <t>(a) Form-16 of previous employer.</t>
  </si>
  <si>
    <t>(b) Appointment letter for current employment</t>
  </si>
  <si>
    <t>DETAILS OF DB RELATIONSHIP</t>
  </si>
  <si>
    <t>II</t>
  </si>
  <si>
    <t>Type of Relationship( Loan, Card, Bank Account)</t>
  </si>
  <si>
    <t>MOB (Relationship since)</t>
  </si>
  <si>
    <t>Amount (Card Limit, Home Loan Amt, CC Limit)</t>
  </si>
  <si>
    <t>Performance</t>
  </si>
  <si>
    <t>Other</t>
  </si>
  <si>
    <t>OTHER IMPORTANT INFORMATION</t>
  </si>
  <si>
    <t>RECOMMENDED BASIS</t>
  </si>
  <si>
    <t>APPROVAL</t>
  </si>
  <si>
    <t>Decision (Recommended/Reject/Refer):</t>
  </si>
  <si>
    <t>Decision (Approved/Reject):</t>
  </si>
  <si>
    <t>PD_Salaried</t>
  </si>
  <si>
    <t>Google Check</t>
  </si>
  <si>
    <t>Debit
Count</t>
  </si>
  <si>
    <t>Debit 
Count</t>
  </si>
  <si>
    <t># of Debits</t>
  </si>
  <si>
    <t>Person Contacted</t>
  </si>
  <si>
    <t>Office Address as confirmed during call</t>
  </si>
  <si>
    <t>Residence Address as confirmed during call</t>
  </si>
  <si>
    <t>Nature of Business</t>
  </si>
  <si>
    <t>1</t>
  </si>
  <si>
    <t>Financials1</t>
  </si>
  <si>
    <t>Financials2</t>
  </si>
  <si>
    <t>Financials_Consolidated</t>
  </si>
  <si>
    <t>Document Checklist</t>
  </si>
  <si>
    <r>
      <t xml:space="preserve">Press  
</t>
    </r>
    <r>
      <rPr>
        <b/>
        <sz val="12"/>
        <color rgb="FFFF0000"/>
        <rFont val="Calibri"/>
        <family val="2"/>
        <scheme val="minor"/>
      </rPr>
      <t>Ctrl + J</t>
    </r>
    <r>
      <rPr>
        <b/>
        <sz val="12"/>
        <color theme="0"/>
        <rFont val="Calibri"/>
        <family val="2"/>
        <scheme val="minor"/>
      </rPr>
      <t xml:space="preserve"> 
to run Macro</t>
    </r>
  </si>
  <si>
    <t>Control J to be used for running macro</t>
  </si>
  <si>
    <t>75% of gross rental</t>
  </si>
  <si>
    <t>Credit
 Summation</t>
  </si>
  <si>
    <t>Credit  
Summation</t>
  </si>
  <si>
    <t>Credit 
Summation</t>
  </si>
  <si>
    <t>Turnover</t>
  </si>
  <si>
    <t>Financials3</t>
  </si>
  <si>
    <t>Annual Income</t>
  </si>
  <si>
    <t>Weighted Average CMIE</t>
  </si>
  <si>
    <t>Loans given (related parties)</t>
  </si>
  <si>
    <t>This excludes debtors &gt; 180 days</t>
  </si>
  <si>
    <t>This will be net of debtors &gt; 180 days</t>
  </si>
  <si>
    <t>Bank Name</t>
  </si>
  <si>
    <t xml:space="preserve"> </t>
  </si>
  <si>
    <t>Name of the applicant</t>
  </si>
  <si>
    <t>Whether client HRP / Non HRP</t>
  </si>
  <si>
    <t>Ratio Analysis Done</t>
  </si>
  <si>
    <t>Bank Statement analysis done</t>
  </si>
  <si>
    <t>LTV sheet prepared</t>
  </si>
  <si>
    <t>ROC (MCA) site check - including signatory details</t>
  </si>
  <si>
    <t>Individual Cibil check for additional matches</t>
  </si>
  <si>
    <t>Legal Compliance Certificate</t>
  </si>
  <si>
    <t>I / We certify that all the applicable due diligence on applicable laws, regulations, credit norms to the transaction detailed below have been complied with by me / us, to the best of my / our knowledge.</t>
  </si>
  <si>
    <t>Name of the customer</t>
  </si>
  <si>
    <t>Details of transaction</t>
  </si>
  <si>
    <t>Facility</t>
  </si>
  <si>
    <t>Balance Transfer, if yes, from which Bank</t>
  </si>
  <si>
    <t>Property</t>
  </si>
  <si>
    <t>Date of transaction</t>
  </si>
  <si>
    <t>Transaction amount</t>
  </si>
  <si>
    <t>Reason for transaction</t>
  </si>
  <si>
    <t>Name and Signature of Approving Authorities</t>
  </si>
  <si>
    <t>CRM 1</t>
  </si>
  <si>
    <t>CRM 2</t>
  </si>
  <si>
    <t xml:space="preserve">Dual name indemnity </t>
  </si>
  <si>
    <t>Indemnity for Dual DOB</t>
  </si>
  <si>
    <t>** Pls change the formula whereever required - for small cities</t>
  </si>
  <si>
    <t>Min income norm met / not met **</t>
  </si>
  <si>
    <t>BTO Achievement</t>
  </si>
  <si>
    <t>BTO Annualised</t>
  </si>
  <si>
    <t>Gross Annual Rental Income (D)</t>
  </si>
  <si>
    <t xml:space="preserve">  * Deviation in case this is more than 75%</t>
  </si>
  <si>
    <t>Annual Rental Income (D)*</t>
  </si>
  <si>
    <t>Depreciation (as per policy)</t>
  </si>
  <si>
    <t>Net Salary (median of last 3 months)</t>
  </si>
  <si>
    <t>Sum of existing obligations and proposed EMI</t>
  </si>
  <si>
    <t>Condition to be complied</t>
  </si>
  <si>
    <t>Whether 90% of Net Salary &gt;= sum of all obligations</t>
  </si>
  <si>
    <t>Name of the Borrower :</t>
  </si>
  <si>
    <t>Name of the person met at the office and his designation:</t>
  </si>
  <si>
    <t>Office Address:</t>
  </si>
  <si>
    <t>Godown Address :</t>
  </si>
  <si>
    <t>Date &amp; Time of Visit:</t>
  </si>
  <si>
    <t>DB representative making the Visit:</t>
  </si>
  <si>
    <t>BUSINESS BACKGROUND</t>
  </si>
  <si>
    <t>Constitution of Business (Self employed / prop/ part / pvt ltd)</t>
  </si>
  <si>
    <t>Number of years in business</t>
  </si>
  <si>
    <t>Number of years in the same location</t>
  </si>
  <si>
    <t>Any plans to move location of office in the next 1 year</t>
  </si>
  <si>
    <t>Does the owner frequently visits the office premises</t>
  </si>
  <si>
    <t>Business Scale ( Retailer / wholesaler / producer/ Services )</t>
  </si>
  <si>
    <t>Products Dealt in/ Primary line of business / Major Product Lines</t>
  </si>
  <si>
    <t>Target Market</t>
  </si>
  <si>
    <t>Peak Season / Lean Season / Average Season</t>
  </si>
  <si>
    <t>LOAN DETAILS</t>
  </si>
  <si>
    <t>Amount of facility applied</t>
  </si>
  <si>
    <t>Purpose of facility applied for / End use</t>
  </si>
  <si>
    <t>Group Company Information</t>
  </si>
  <si>
    <t>Firm / Company Name</t>
  </si>
  <si>
    <t xml:space="preserve">Constitution </t>
  </si>
  <si>
    <t>Any inter company transactions</t>
  </si>
  <si>
    <t>Explanation for loans and advances to group companies or related parties</t>
  </si>
  <si>
    <t>Supplier Information</t>
  </si>
  <si>
    <t>Name of the key suppliers</t>
  </si>
  <si>
    <t xml:space="preserve">% contribution </t>
  </si>
  <si>
    <t>Normal credit terms</t>
  </si>
  <si>
    <t>Current creditor cycle period</t>
  </si>
  <si>
    <t>Buyer Information</t>
  </si>
  <si>
    <t>Name of the key buyers</t>
  </si>
  <si>
    <t>Current debtor cycle period</t>
  </si>
  <si>
    <t>Explanation for debtors &gt; 180 days</t>
  </si>
  <si>
    <t xml:space="preserve">Interior / exterior appearance of the office </t>
  </si>
  <si>
    <t>Commercial / Residential / Chawl/ Factory / Warehouse / Retail Shop / Office complex / Others ______________________________</t>
  </si>
  <si>
    <t>Office name display</t>
  </si>
  <si>
    <t>Total area of the office</t>
  </si>
  <si>
    <t xml:space="preserve">Office Building location  </t>
  </si>
  <si>
    <t>Industrial / Commercial / Residential Area / Others ___________________________________________</t>
  </si>
  <si>
    <t>Office ownership</t>
  </si>
  <si>
    <t>Owned / Rented / Others __________________________________________________</t>
  </si>
  <si>
    <t>Office Interior quality / Furnishings</t>
  </si>
  <si>
    <t>Very good / Good / Average / Poor</t>
  </si>
  <si>
    <t xml:space="preserve">Is the office sharing space with another office </t>
  </si>
  <si>
    <t>Is it a residence cum office</t>
  </si>
  <si>
    <t>Equipment / Assets</t>
  </si>
  <si>
    <t>Assets / Equipment visible in the office / factory</t>
  </si>
  <si>
    <t>Conditions of the equipment / machinery</t>
  </si>
  <si>
    <t>Any idle equipment / machinery noted, etc.</t>
  </si>
  <si>
    <t>Equipment / machinery is in line with the nature of business</t>
  </si>
  <si>
    <t>Other Information</t>
  </si>
  <si>
    <t>Number of employees as per applicant</t>
  </si>
  <si>
    <t xml:space="preserve">Permanent                                         Contractual </t>
  </si>
  <si>
    <t>Number of employees observed</t>
  </si>
  <si>
    <t>Whether the applicant/ industry is falling under any Socio Economic or Environmental Risks</t>
  </si>
  <si>
    <t>Main Banker/s and banking with them since when</t>
  </si>
  <si>
    <t xml:space="preserve">Amount of working capital limit sanctioned </t>
  </si>
  <si>
    <t>Collateral provided to the main banker</t>
  </si>
  <si>
    <t>INTERVIEWER'S COMMENTS</t>
  </si>
  <si>
    <t>Overall comments</t>
  </si>
  <si>
    <t xml:space="preserve">                     Recommended                                   Not Recommended </t>
  </si>
  <si>
    <t xml:space="preserve">   Signature :</t>
  </si>
  <si>
    <t>Constitution</t>
  </si>
  <si>
    <t>Names of Directors / Partners</t>
  </si>
  <si>
    <t>Business activity</t>
  </si>
  <si>
    <t>** Main</t>
  </si>
  <si>
    <t>Allied</t>
  </si>
  <si>
    <t>Names of other financing Banks</t>
  </si>
  <si>
    <t>Net worth of Directors / Partners</t>
  </si>
  <si>
    <t>Group affiliation, if any</t>
  </si>
  <si>
    <t>Date on associate concerns, if banking with the same bank</t>
  </si>
  <si>
    <t>Changes in shareholding and management from the previous report, if any</t>
  </si>
  <si>
    <t>Internal Credit rating with narration</t>
  </si>
  <si>
    <t>External Credit rating, if any</t>
  </si>
  <si>
    <t>Latest available Annual Report of the borrower</t>
  </si>
  <si>
    <t>Extent of control over cash flow</t>
  </si>
  <si>
    <t>Defaults in term commitments / lease rentals / others</t>
  </si>
  <si>
    <t>Any other special information like court cases, statutory dues, major defaults, adverse internal / external audit observations</t>
  </si>
  <si>
    <t>Long positions</t>
  </si>
  <si>
    <t>Short positions</t>
  </si>
  <si>
    <t>Net short- term exposure (a-b)</t>
  </si>
  <si>
    <t>Long term exposures (one year and beyond)</t>
  </si>
  <si>
    <t>Net long-term exposure (a-b)</t>
  </si>
  <si>
    <t>Overall Net Position (I -II) for each currency
(Please give Overall Net Position in this format for each currency)</t>
  </si>
  <si>
    <t>Overall Net Position across all currencies</t>
  </si>
  <si>
    <t>Conduct of funded facilities (based on cash management / tendency to overdraw)</t>
  </si>
  <si>
    <t>Conduct of contingent facilities (based on payment history)</t>
  </si>
  <si>
    <t>Compliance with financial covenants</t>
  </si>
  <si>
    <t>Company's internal systems &amp; procedures</t>
  </si>
  <si>
    <t>Quality of management</t>
  </si>
  <si>
    <t>Overall Assessment</t>
  </si>
  <si>
    <t>Current Bankers (only in case where customer has limits with other banks)</t>
  </si>
  <si>
    <t>If the account is sub standard then report this field as NPA else blank</t>
  </si>
  <si>
    <t>Ops will be communicated by sales / RM in case this is happening else this will be reported as blank</t>
  </si>
  <si>
    <t>If the account is sub standard then report this field as 'Below Par' else 'Good'</t>
  </si>
  <si>
    <t>Prop 1</t>
  </si>
  <si>
    <t>Prop 2</t>
  </si>
  <si>
    <t>Prop 3</t>
  </si>
  <si>
    <t>Prop 4</t>
  </si>
  <si>
    <t>Prop 5</t>
  </si>
  <si>
    <t>Name of the customer :</t>
  </si>
  <si>
    <t>Factor</t>
  </si>
  <si>
    <t>Description</t>
  </si>
  <si>
    <t>Very Good (A)</t>
  </si>
  <si>
    <t>Good (B)</t>
  </si>
  <si>
    <t>Average ( C)</t>
  </si>
  <si>
    <t>Poor (D)</t>
  </si>
  <si>
    <t>Points (A,B,C,D)</t>
  </si>
  <si>
    <t>Qualitative criteria</t>
  </si>
  <si>
    <t>Business outlook</t>
  </si>
  <si>
    <t>Industry prospects - medium term</t>
  </si>
  <si>
    <t>Applicant's industry is growing and has zero volatility</t>
  </si>
  <si>
    <t>Applicant's industry is growing and has low volatility</t>
  </si>
  <si>
    <t>Applicant's industry is Stable/ Growing but is highly volatile</t>
  </si>
  <si>
    <t>Applicant's industry is not growing / declining</t>
  </si>
  <si>
    <t>4,3,2, 0</t>
  </si>
  <si>
    <t>Business Vintage</t>
  </si>
  <si>
    <t>No of years of existence of entity</t>
  </si>
  <si>
    <t>&gt; 10 years</t>
  </si>
  <si>
    <t>5 - 10  years</t>
  </si>
  <si>
    <t>3 - 5 years</t>
  </si>
  <si>
    <t>&lt; = 3 years</t>
  </si>
  <si>
    <t>Years of relevant mgmt experience</t>
  </si>
  <si>
    <t>Aggregate experience of the executive shareholder/ managing director</t>
  </si>
  <si>
    <t>&gt;15  years of management experience of key director</t>
  </si>
  <si>
    <t>&gt;10  years of management experience of key director</t>
  </si>
  <si>
    <t>5 - 10 years of management experience of key director</t>
  </si>
  <si>
    <t>&lt; 5 years of management experience of key director</t>
  </si>
  <si>
    <t>Professional Competence</t>
  </si>
  <si>
    <t xml:space="preserve">Professional Competence / qualification of key person/s </t>
  </si>
  <si>
    <t>Relevant qualification and experience &gt; 10 years</t>
  </si>
  <si>
    <t>Relevant qualification and experience &gt; 5 and &lt; 10 years</t>
  </si>
  <si>
    <t>No professional qualification however working in the same line of business for &gt; 10 years</t>
  </si>
  <si>
    <t>No professional qualification however working in the same line of business for &lt; 10 years</t>
  </si>
  <si>
    <t>Succession Planning / Key man risk</t>
  </si>
  <si>
    <t>Succession Planning with respect to Key man risk</t>
  </si>
  <si>
    <t>Key persons have been designated and are actively involved in the activities</t>
  </si>
  <si>
    <t>Key persons have been designated and are intermittently involved in the activities</t>
  </si>
  <si>
    <t>Key persons have been designated but have not been involved in the activities</t>
  </si>
  <si>
    <t>No succession plan in place for key persons</t>
  </si>
  <si>
    <t>Senior / key management and ownership changes</t>
  </si>
  <si>
    <t>There have been no senior / key management and ownership changes ever</t>
  </si>
  <si>
    <t>There have been no senior / key management and ownership changes &gt; 10 years back</t>
  </si>
  <si>
    <t xml:space="preserve">There have been some marginal changes in key management &gt; 5 years back </t>
  </si>
  <si>
    <t>The Key management / senior changed completely in the last 5 years</t>
  </si>
  <si>
    <t>Company’s core business position</t>
  </si>
  <si>
    <t>Company’s core business position and vintage</t>
  </si>
  <si>
    <t>The company’s core business has not changed at all since inception</t>
  </si>
  <si>
    <t>The company's core business has changed &gt; 10 years back and the company has managed the transition well</t>
  </si>
  <si>
    <t>The company's core business has changed &gt; 5 years back and the company has managed the transition well</t>
  </si>
  <si>
    <t xml:space="preserve">The company's core business has changed &lt; 5 years back </t>
  </si>
  <si>
    <t>Competitive situation</t>
  </si>
  <si>
    <t>Customers competitive standing in industry</t>
  </si>
  <si>
    <t>Niche player. Nil competition</t>
  </si>
  <si>
    <t>Very few competitors. Not much competition</t>
  </si>
  <si>
    <t>Few players and competition managed effectively</t>
  </si>
  <si>
    <t>One among many players. Fierce Competition</t>
  </si>
  <si>
    <t>Bureau performance</t>
  </si>
  <si>
    <t>Repayment history as per Bureau records</t>
  </si>
  <si>
    <t>All facilities, loans and trades are regular with no instance of overdue or default</t>
  </si>
  <si>
    <t>All facilities, loans and trades are regular, however with 1 instance of overdue in the past with adequate justifications</t>
  </si>
  <si>
    <t>All facilities, loans and trades are regular, however with &gt;1 instance of overdue in the past with adequate justifications</t>
  </si>
  <si>
    <t>All facilities, loans and trades are regular, however with &gt;1 instance of overdue in the past without adequate justifications</t>
  </si>
  <si>
    <t xml:space="preserve">Seasonality / cyclicality of demand having effect on cash flows </t>
  </si>
  <si>
    <t>No seasonality of demand having no adverse effect on company cash flows</t>
  </si>
  <si>
    <t>Seasonality exists to a small extent and has a minimal influence on the company cash flows</t>
  </si>
  <si>
    <t>Seasonality exists to a failry large extent and has a some influence on the company cash flows</t>
  </si>
  <si>
    <t>Completely seasonal business and customers cash flows' are affected greatly</t>
  </si>
  <si>
    <t>Quantitative criteria</t>
  </si>
  <si>
    <t>Turnover: 3 year trend</t>
  </si>
  <si>
    <t>Annual sales (CAGR for 3 years)</t>
  </si>
  <si>
    <t>Growing (&gt;20%)</t>
  </si>
  <si>
    <t>Growing (&gt;10%)</t>
  </si>
  <si>
    <t>Stable (0-10%)</t>
  </si>
  <si>
    <t>Declining</t>
  </si>
  <si>
    <t>EBIDTA Margins: 3 year trend</t>
  </si>
  <si>
    <t>EBIDTA = Earnings before interest, tax, depreciation and amortization</t>
  </si>
  <si>
    <t>Last 3 years growing</t>
  </si>
  <si>
    <t>Last 2 years growing</t>
  </si>
  <si>
    <t>Latest year growing</t>
  </si>
  <si>
    <t>Declining / unstable trend</t>
  </si>
  <si>
    <t>Gross Profit Margins</t>
  </si>
  <si>
    <t>GP margins - trending for the last 3 years</t>
  </si>
  <si>
    <t>Net Profit Margins</t>
  </si>
  <si>
    <t>NP margins - comparison for the last 3 years</t>
  </si>
  <si>
    <t>ICOR - trending for the last 3 years</t>
  </si>
  <si>
    <t>Current Assets / Current Liabilities</t>
  </si>
  <si>
    <t>&gt; 2 times</t>
  </si>
  <si>
    <t>&gt; 1.5 times and &lt;=2 times</t>
  </si>
  <si>
    <t xml:space="preserve">&gt;=1 and &lt;= 1.5 times </t>
  </si>
  <si>
    <t>&lt; 1 time</t>
  </si>
  <si>
    <t>Debt / EBIDTA</t>
  </si>
  <si>
    <t>&lt;=1 time</t>
  </si>
  <si>
    <t>&gt;1 and &lt;=2.5 times</t>
  </si>
  <si>
    <t xml:space="preserve">2.5 - 4 times </t>
  </si>
  <si>
    <t xml:space="preserve">&gt; 4 times </t>
  </si>
  <si>
    <t>Total Debt / Net worth</t>
  </si>
  <si>
    <t>&lt;=2 times</t>
  </si>
  <si>
    <t xml:space="preserve">&gt;2 -and &lt;=3 times </t>
  </si>
  <si>
    <t xml:space="preserve">&gt; 3 times </t>
  </si>
  <si>
    <t>Leverage ratio</t>
  </si>
  <si>
    <t>Total liabilities/ Networth (includes subordinated shareholders’/ directors’ loans)</t>
  </si>
  <si>
    <t>&lt; 2 times</t>
  </si>
  <si>
    <t>&lt; 3 times</t>
  </si>
  <si>
    <t xml:space="preserve">3 - 4 times </t>
  </si>
  <si>
    <t>Additional Parameters</t>
  </si>
  <si>
    <t>Factory ownership</t>
  </si>
  <si>
    <t>Ownership of factory</t>
  </si>
  <si>
    <t>Factory owned</t>
  </si>
  <si>
    <t>Factory rented</t>
  </si>
  <si>
    <t>4,0,2, 0</t>
  </si>
  <si>
    <t>Ownership of office</t>
  </si>
  <si>
    <t>Office owned</t>
  </si>
  <si>
    <t>Office rented</t>
  </si>
  <si>
    <t>Audit report qualification and notes to accounts</t>
  </si>
  <si>
    <t>Delay in payment of statutory dues, litigation, etc</t>
  </si>
  <si>
    <t>No adverse remark</t>
  </si>
  <si>
    <t>Adverse remark</t>
  </si>
  <si>
    <t>Legal Status</t>
  </si>
  <si>
    <t>Constitution of the borrower</t>
  </si>
  <si>
    <t>Ltd. Co</t>
  </si>
  <si>
    <t>Pvt. Ltd. Co.</t>
  </si>
  <si>
    <t>Partnership Firm</t>
  </si>
  <si>
    <t>Proprietorship Firm</t>
  </si>
  <si>
    <t>UFCE</t>
  </si>
  <si>
    <t>UFCE Exposure</t>
  </si>
  <si>
    <t>Full Hedging Done</t>
  </si>
  <si>
    <t>Hedging Not Applicable</t>
  </si>
  <si>
    <t>Partial Hedging Done</t>
  </si>
  <si>
    <t>Hedging Not Done</t>
  </si>
  <si>
    <t>4,3,2, 1</t>
  </si>
  <si>
    <t>Banking credits</t>
  </si>
  <si>
    <t>Annualised Banking to Turnover %</t>
  </si>
  <si>
    <t>&gt; 120 %</t>
  </si>
  <si>
    <t xml:space="preserve">100% to 120% </t>
  </si>
  <si>
    <t>80% to 100%</t>
  </si>
  <si>
    <t>&lt; 80%</t>
  </si>
  <si>
    <t>Total Score</t>
  </si>
  <si>
    <t>Customer Rating</t>
  </si>
  <si>
    <t>Maximum points to be scored = 100</t>
  </si>
  <si>
    <t>Customer Classification</t>
  </si>
  <si>
    <t>Category A1</t>
  </si>
  <si>
    <t>Score &gt; 95</t>
  </si>
  <si>
    <t>Category A2</t>
  </si>
  <si>
    <t>Score &gt; 90 and &lt;=95</t>
  </si>
  <si>
    <t>Category A3</t>
  </si>
  <si>
    <t>Score &gt; 85 and &lt;=90</t>
  </si>
  <si>
    <t>Category B1</t>
  </si>
  <si>
    <t>Score &gt; 75 and &lt;=85</t>
  </si>
  <si>
    <t>Category B2</t>
  </si>
  <si>
    <t>Score &gt; 65 and &lt;= 75</t>
  </si>
  <si>
    <t>Category B3</t>
  </si>
  <si>
    <t>Score &gt; 55 and &lt;= 65</t>
  </si>
  <si>
    <t>Category C1</t>
  </si>
  <si>
    <t>Score &gt; 45 and &lt;= 55</t>
  </si>
  <si>
    <t>Category C2</t>
  </si>
  <si>
    <t>Score &gt; 35 and &lt;= 45</t>
  </si>
  <si>
    <t>Category C3</t>
  </si>
  <si>
    <t>Score &lt; =35</t>
  </si>
  <si>
    <t>Value ( Option to be selected from drop down list)</t>
  </si>
  <si>
    <t>Age</t>
  </si>
  <si>
    <t>31-40</t>
  </si>
  <si>
    <t>41-50</t>
  </si>
  <si>
    <t>51-60</t>
  </si>
  <si>
    <t>&lt;31 and &gt; 60</t>
  </si>
  <si>
    <t>10, 7, 4, 0</t>
  </si>
  <si>
    <t>Residence Stability</t>
  </si>
  <si>
    <t>Education Qualification</t>
  </si>
  <si>
    <t>Professionally Qualified</t>
  </si>
  <si>
    <t>Post Graduate</t>
  </si>
  <si>
    <t>Graduate</t>
  </si>
  <si>
    <t>Under Graduate</t>
  </si>
  <si>
    <t>Total Work Experience</t>
  </si>
  <si>
    <t>Employer Profile</t>
  </si>
  <si>
    <t>MNC Category</t>
  </si>
  <si>
    <t>PSU / Other Limited Companies / Self Employed SENP / SEP</t>
  </si>
  <si>
    <t>Private Limited Companies</t>
  </si>
  <si>
    <t>Proprietorship / Partnership Firm</t>
  </si>
  <si>
    <t>Bureau Scoring</t>
  </si>
  <si>
    <t>&gt; 850</t>
  </si>
  <si>
    <t>751-850</t>
  </si>
  <si>
    <t>651-750</t>
  </si>
  <si>
    <t>&lt;= 650</t>
  </si>
  <si>
    <t>Existing Loan Repayments</t>
  </si>
  <si>
    <t>Nil bounces</t>
  </si>
  <si>
    <t>&lt; 3 bounces in last 6 months</t>
  </si>
  <si>
    <t xml:space="preserve">3-6 bounces in last 6 months </t>
  </si>
  <si>
    <t>&gt; 6 bounces in last 6 months</t>
  </si>
  <si>
    <t>Local</t>
  </si>
  <si>
    <t>Regional</t>
  </si>
  <si>
    <t>HO</t>
  </si>
  <si>
    <t>NFD/ EBITDA</t>
  </si>
  <si>
    <t>NFD/ Equity</t>
  </si>
  <si>
    <t>Ops will be communicated by sales / RM / CRM in case this is happening</t>
  </si>
  <si>
    <t>Borrowing partys name</t>
  </si>
  <si>
    <t>Cust ID</t>
  </si>
  <si>
    <t>Branches</t>
  </si>
  <si>
    <t>IRAC Classification</t>
  </si>
  <si>
    <t>Type of Facility</t>
  </si>
  <si>
    <t>Purpose of loan</t>
  </si>
  <si>
    <t>Amount sanctioned (facility wise) (in Cr)</t>
  </si>
  <si>
    <t>Balance outstanding (facility wise)</t>
  </si>
  <si>
    <t>Primary Security</t>
  </si>
  <si>
    <t>Collateral</t>
  </si>
  <si>
    <t>Personal / Corporate Guarantees</t>
  </si>
  <si>
    <t>Nature of the Derivatives Transactions</t>
  </si>
  <si>
    <t>Plain Vanilla Contracts</t>
  </si>
  <si>
    <t>Forex Forward contracts</t>
  </si>
  <si>
    <t>Interest rate Swaps</t>
  </si>
  <si>
    <t>Foreign Currency Options</t>
  </si>
  <si>
    <t>Any other contracts (Please specify)</t>
  </si>
  <si>
    <t>Complex derivatives including various types of option combinations designed as cost reduction / zero cost structures</t>
  </si>
  <si>
    <t>Contracts involving only interest rate derivatives</t>
  </si>
  <si>
    <t>Other contracts including those involving foreign currency derivatives</t>
  </si>
  <si>
    <t xml:space="preserve">Un-hedged Foreign Currency Exposures of the Borrower with Currency-wise Details </t>
  </si>
  <si>
    <t>Short term exposures (less than one year)</t>
  </si>
  <si>
    <t>Add 1</t>
  </si>
  <si>
    <t>Add 2</t>
  </si>
  <si>
    <t>City &amp; PIN</t>
  </si>
  <si>
    <t>Ops</t>
  </si>
  <si>
    <t>Header</t>
  </si>
  <si>
    <t>*</t>
  </si>
  <si>
    <t>-</t>
  </si>
  <si>
    <t>**</t>
  </si>
  <si>
    <t>In Mortgages related parties are taken as co-applicants and not guarantors and so this is to be left blank</t>
  </si>
  <si>
    <t>(a) Long positions</t>
  </si>
  <si>
    <t>(b) Short positions</t>
  </si>
  <si>
    <t>(c) Net short- term exposure (a-b)</t>
  </si>
  <si>
    <t>Overall Net Position (I -II) for each currency (Please give Overall Net Position in this format for each currency)</t>
  </si>
  <si>
    <t>Overall Net Position</t>
  </si>
  <si>
    <r>
      <t xml:space="preserve">Amount of </t>
    </r>
    <r>
      <rPr>
        <b/>
        <sz val="10"/>
        <rFont val="Arial"/>
        <family val="2"/>
      </rPr>
      <t xml:space="preserve">un-hedged foreign currency exposures </t>
    </r>
    <r>
      <rPr>
        <sz val="10"/>
        <rFont val="Arial"/>
        <family val="2"/>
      </rPr>
      <t>(please give currency-wise position in the format given below)</t>
    </r>
  </si>
  <si>
    <t>In case of multiple banking, address of other bank along with city and pin code</t>
  </si>
  <si>
    <t>***</t>
  </si>
  <si>
    <t>Cust Id</t>
  </si>
  <si>
    <t>Rating Sheet</t>
  </si>
  <si>
    <t>Rating_Individuals</t>
  </si>
  <si>
    <t>Apportionment_Calculator</t>
  </si>
  <si>
    <t>(c) No of employees in the company</t>
  </si>
  <si>
    <t>(d) Place of operations of the company</t>
  </si>
  <si>
    <t>Multiple Banking</t>
  </si>
  <si>
    <t>Multiple Banking Details</t>
  </si>
  <si>
    <t>VAT_GST</t>
  </si>
  <si>
    <t>Rating_NonIndividuals</t>
  </si>
  <si>
    <t>Legal_Compliance_Certificate</t>
  </si>
  <si>
    <t>CMIE_Margins</t>
  </si>
  <si>
    <t xml:space="preserve">  </t>
  </si>
  <si>
    <t>Personal Discussion format</t>
  </si>
  <si>
    <t>2 Signatures on CAT / DAM / CAM from either (i) 2 CRMs or (ii) 1 CRM and 1 CPA provided second CRM has approved on Email</t>
  </si>
  <si>
    <t># of Credits</t>
  </si>
  <si>
    <t>PD_Non_Individual</t>
  </si>
  <si>
    <t>Please check the linking</t>
  </si>
  <si>
    <t>Name of entity</t>
  </si>
  <si>
    <t>Entity type</t>
  </si>
  <si>
    <t>Abrasive powder or grain on a base</t>
  </si>
  <si>
    <t>Eligibility calculation</t>
  </si>
  <si>
    <t>Loan amount requested</t>
  </si>
  <si>
    <t>Tenor ( months)</t>
  </si>
  <si>
    <t>Interest rate to be charged</t>
  </si>
  <si>
    <t>Computer Systems</t>
  </si>
  <si>
    <t>Debts as per Bureau / Bank statement</t>
  </si>
  <si>
    <t>Connectors</t>
  </si>
  <si>
    <t>Contact lenses and spectacles</t>
  </si>
  <si>
    <t>Control instrumentation</t>
  </si>
  <si>
    <t>Total of all Debts</t>
  </si>
  <si>
    <t>Conveyor Belts</t>
  </si>
  <si>
    <t>Eligibility Calculation (Please recheck the entity type on the top)</t>
  </si>
  <si>
    <t>DB BIL EMI</t>
  </si>
  <si>
    <t>Income Assessed</t>
  </si>
  <si>
    <t>Cosmetic &amp; toilet preparations</t>
  </si>
  <si>
    <t>Total Debts considered</t>
  </si>
  <si>
    <t>Debt Burden Ratio</t>
  </si>
  <si>
    <t>Eligible as per MSME - Investment</t>
  </si>
  <si>
    <t>Cotton and Blended Yarn</t>
  </si>
  <si>
    <t>Eligible as per DBR</t>
  </si>
  <si>
    <t>Cotton and Cotton textiles</t>
  </si>
  <si>
    <t>Cotton and Jute Fibres</t>
  </si>
  <si>
    <t>Cotton Seed Oil</t>
  </si>
  <si>
    <t>Cycle Tyres</t>
  </si>
  <si>
    <t>Data processing systems</t>
  </si>
  <si>
    <t>Dental Hygiene preparations</t>
  </si>
  <si>
    <t>Domestic appliances</t>
  </si>
  <si>
    <t>Drugs, medicines and allied products</t>
  </si>
  <si>
    <t>Eggs</t>
  </si>
  <si>
    <t>Electrical machinery</t>
  </si>
  <si>
    <t>Electricity meters</t>
  </si>
  <si>
    <t>Electronic Components</t>
  </si>
  <si>
    <t>Electronic testing and measuring equipment</t>
  </si>
  <si>
    <t>Environmental control equipment</t>
  </si>
  <si>
    <t>ERW tubes and pipes</t>
  </si>
  <si>
    <t>Essential Oils</t>
  </si>
  <si>
    <t>Ethyl Alcohol</t>
  </si>
  <si>
    <t>Filaments and Fibres</t>
  </si>
  <si>
    <t>Finished steel - non alloy steel</t>
  </si>
  <si>
    <t>Fire extinguishing systems</t>
  </si>
  <si>
    <t>Flexible packaging materials</t>
  </si>
  <si>
    <t>Floor coverings and Mats</t>
  </si>
  <si>
    <t>Foodgrains</t>
  </si>
  <si>
    <t>Fruit and Nuts</t>
  </si>
  <si>
    <t>Fruit and vegetable products</t>
  </si>
  <si>
    <t>Furniture</t>
  </si>
  <si>
    <t>Galvanised Pipes</t>
  </si>
  <si>
    <t>Generating sets</t>
  </si>
  <si>
    <t>Glass and glass articles</t>
  </si>
  <si>
    <t>Graphite</t>
  </si>
  <si>
    <t>Hand tools, saws, blades</t>
  </si>
  <si>
    <t>HDPE bags, pipes, sacks</t>
  </si>
  <si>
    <t>Heavy structurals</t>
  </si>
  <si>
    <t>Hydrogen rare and other gases</t>
  </si>
  <si>
    <t>Industrial power &amp; electronics equipment</t>
  </si>
  <si>
    <t>Instant &amp; Semi processed foods</t>
  </si>
  <si>
    <t>Internal combustion engines</t>
  </si>
  <si>
    <t>Iron and Steel Castings and Fogings</t>
  </si>
  <si>
    <t>Jute and Jute products</t>
  </si>
  <si>
    <t>Kitchen articles of iron and steel</t>
  </si>
  <si>
    <t>Knitted / Crocheted fabrics</t>
  </si>
  <si>
    <t>Kraft paper and paperboard</t>
  </si>
  <si>
    <t>Lab instruments</t>
  </si>
  <si>
    <t>Lead</t>
  </si>
  <si>
    <t>Leather apparel and accessories</t>
  </si>
  <si>
    <t>Leather footwear</t>
  </si>
  <si>
    <t>Locks</t>
  </si>
  <si>
    <t>LPG cylinders and other gas containers</t>
  </si>
  <si>
    <t>Material handling equipment</t>
  </si>
  <si>
    <t>Meat preparations and Fish</t>
  </si>
  <si>
    <t>Menthol</t>
  </si>
  <si>
    <t>Metal furnitures and fixtures</t>
  </si>
  <si>
    <t>Meters</t>
  </si>
  <si>
    <t>Mineral Water</t>
  </si>
  <si>
    <t>Miscellaneous crops</t>
  </si>
  <si>
    <t>Miscellaneous food products</t>
  </si>
  <si>
    <t>Miscellaneous Manufactured Articles</t>
  </si>
  <si>
    <t>Mosquito repellant</t>
  </si>
  <si>
    <t>Motors and generators</t>
  </si>
  <si>
    <t>Mustard Oil</t>
  </si>
  <si>
    <t>Non electrical cooking appliances</t>
  </si>
  <si>
    <t>Office equipment</t>
  </si>
  <si>
    <t>Oilseeds</t>
  </si>
  <si>
    <t>Optical and Measuring Instrument</t>
  </si>
  <si>
    <t>Other agricultural products</t>
  </si>
  <si>
    <t>Other alloy steel</t>
  </si>
  <si>
    <t>Other articles of iron and steel</t>
  </si>
  <si>
    <t>Other edible &amp; non edible oils</t>
  </si>
  <si>
    <t>Other electrical machinery</t>
  </si>
  <si>
    <t>Other electronic components</t>
  </si>
  <si>
    <t>Other inorganic chemicals</t>
  </si>
  <si>
    <t>Other leather articles</t>
  </si>
  <si>
    <t>Other non ferrous metals</t>
  </si>
  <si>
    <t>Other non metallic minerals</t>
  </si>
  <si>
    <t>Other plastic articles</t>
  </si>
  <si>
    <t>Other plastics in primary form</t>
  </si>
  <si>
    <t>Other steel structures</t>
  </si>
  <si>
    <t>Other textiles</t>
  </si>
  <si>
    <t>Pearls,precious and semi precious stones</t>
  </si>
  <si>
    <t>Pens and Pencils</t>
  </si>
  <si>
    <t>Perfumes</t>
  </si>
  <si>
    <t>Photographic goods</t>
  </si>
  <si>
    <t>Piece embroidery</t>
  </si>
  <si>
    <t>Pistons and piston rings</t>
  </si>
  <si>
    <t>Plastic products</t>
  </si>
  <si>
    <t>Poly vinyl chloride</t>
  </si>
  <si>
    <t>Polyisobutylene</t>
  </si>
  <si>
    <t>Porcelain or china household articles</t>
  </si>
  <si>
    <t>Printed books, newspapers, brochures</t>
  </si>
  <si>
    <t>Printing Ink</t>
  </si>
  <si>
    <t>Process control equipment</t>
  </si>
  <si>
    <t>Processed Cloth</t>
  </si>
  <si>
    <t>PVC products</t>
  </si>
  <si>
    <t>Razors and Blades</t>
  </si>
  <si>
    <t>Reservoirs, tanks and other fabrications</t>
  </si>
  <si>
    <t>Resistors</t>
  </si>
  <si>
    <t>Rice Bran Oil</t>
  </si>
  <si>
    <t>Rubber and plastic products machinery</t>
  </si>
  <si>
    <t>Rubber and rubber products</t>
  </si>
  <si>
    <t>Rubberised coir and textile products</t>
  </si>
  <si>
    <t>Sacks and Bags</t>
  </si>
  <si>
    <t>Scooters, Motorcycles , 2 and 3 wheelers</t>
  </si>
  <si>
    <t>Screws, bolts, nuts, rivets, washers</t>
  </si>
  <si>
    <t>Seamless tubes and pipes</t>
  </si>
  <si>
    <t>Security electronic equipment</t>
  </si>
  <si>
    <t>Semi conductor devices</t>
  </si>
  <si>
    <t>Semi finished steel</t>
  </si>
  <si>
    <t>Sheets of vinyl chloride</t>
  </si>
  <si>
    <t>Sheets, films, etc. of plastic</t>
  </si>
  <si>
    <t>Silk and Silk textiles</t>
  </si>
  <si>
    <t>Soap and Detergents</t>
  </si>
  <si>
    <t>Soft Drinks</t>
  </si>
  <si>
    <t>Solar appliances</t>
  </si>
  <si>
    <t>Soyabean oil and cake</t>
  </si>
  <si>
    <t>Spices and Condiments</t>
  </si>
  <si>
    <t>Sponge Iron</t>
  </si>
  <si>
    <t>Sports goods, toys,games</t>
  </si>
  <si>
    <t>Springs</t>
  </si>
  <si>
    <t>Stainless steel</t>
  </si>
  <si>
    <t>Stainless steel flat rolled products</t>
  </si>
  <si>
    <t>Starches, adhesives, gelatin</t>
  </si>
  <si>
    <t>Steam boilers and turbines</t>
  </si>
  <si>
    <t>Steel ball bearings</t>
  </si>
  <si>
    <t>Steel structures</t>
  </si>
  <si>
    <t>Sulphuric Acid</t>
  </si>
  <si>
    <t>Switchgears</t>
  </si>
  <si>
    <t>Synthetic Rubber</t>
  </si>
  <si>
    <t>Syringes and thermometers</t>
  </si>
  <si>
    <t>Tableware, kitchenware, other household articles</t>
  </si>
  <si>
    <t>Telephone &amp; transmission equipment</t>
  </si>
  <si>
    <t>Terry towels</t>
  </si>
  <si>
    <t>Textile machinery</t>
  </si>
  <si>
    <t>Textured yarn of filament yarn</t>
  </si>
  <si>
    <t>Tin products</t>
  </si>
  <si>
    <t>Tobacco, Cigarettes, Pan Masala</t>
  </si>
  <si>
    <t>Tools</t>
  </si>
  <si>
    <t>Toughened and laminated glass</t>
  </si>
  <si>
    <t>Tubes and Pipes</t>
  </si>
  <si>
    <t>Tubes, pipes &amp; hoses &amp; fittings of plastics</t>
  </si>
  <si>
    <t>TV receivers</t>
  </si>
  <si>
    <t>Tyres, tyre treads and tubes</t>
  </si>
  <si>
    <t>Vegetable Oils</t>
  </si>
  <si>
    <t>Vegetables</t>
  </si>
  <si>
    <t>Voltage stabilisers</t>
  </si>
  <si>
    <t>Vulcanised Rubber - thread and cord</t>
  </si>
  <si>
    <t>Weighing machinery</t>
  </si>
  <si>
    <t>Welding electrodes</t>
  </si>
  <si>
    <t>Wheat and other milling products</t>
  </si>
  <si>
    <t>Wires and Cables</t>
  </si>
  <si>
    <t>Wires and ropes of iron and steel</t>
  </si>
  <si>
    <t>Wood products</t>
  </si>
  <si>
    <t>Wool and wollen textiles</t>
  </si>
  <si>
    <t>Wrist Watches</t>
  </si>
  <si>
    <t>Industries not classified elsewhere ( manufacturing)</t>
  </si>
  <si>
    <t>Airline services</t>
  </si>
  <si>
    <t>Amusement centres</t>
  </si>
  <si>
    <t>Building maintenance services</t>
  </si>
  <si>
    <t>Cargo handling - air transport</t>
  </si>
  <si>
    <t>Cargo handling - water transport</t>
  </si>
  <si>
    <t>Commission agent services</t>
  </si>
  <si>
    <t>Content and Animation</t>
  </si>
  <si>
    <t>Customer care</t>
  </si>
  <si>
    <t>Event Management Services</t>
  </si>
  <si>
    <t>Fitness centre</t>
  </si>
  <si>
    <t>Hospitals and Health care centers</t>
  </si>
  <si>
    <t>Hotels and restaurants</t>
  </si>
  <si>
    <t>Housekeeping Services</t>
  </si>
  <si>
    <t>Interior Design and Architecture</t>
  </si>
  <si>
    <t>ITES BPO</t>
  </si>
  <si>
    <t>Lodging, guest houses &amp; service apartments</t>
  </si>
  <si>
    <t>LPG Bottling</t>
  </si>
  <si>
    <t>Management Consultancy Services</t>
  </si>
  <si>
    <t>Market research and public opinion polling</t>
  </si>
  <si>
    <t>Medical Test centre and laboratories</t>
  </si>
  <si>
    <t>Medical Transcription</t>
  </si>
  <si>
    <t>Movers and Packers</t>
  </si>
  <si>
    <t>Other consultancy</t>
  </si>
  <si>
    <t>Other Motor transport services</t>
  </si>
  <si>
    <t>Recreational and cultural service</t>
  </si>
  <si>
    <t>Research and Development</t>
  </si>
  <si>
    <t>Software services and consultancy</t>
  </si>
  <si>
    <t>Storage and Warehousing services</t>
  </si>
  <si>
    <t>Taxi services</t>
  </si>
  <si>
    <t>Technical consultancy and engineering services</t>
  </si>
  <si>
    <t>Transport services support system</t>
  </si>
  <si>
    <t>Industries not classified elsewhere ( services)</t>
  </si>
  <si>
    <t>Credit Information Report</t>
  </si>
  <si>
    <t>Co-Applicant 1</t>
  </si>
  <si>
    <t>Co-Applicant 2</t>
  </si>
  <si>
    <t>Co-Applicant 3</t>
  </si>
  <si>
    <t>Credit Information Company</t>
  </si>
  <si>
    <t>DOB</t>
  </si>
  <si>
    <t>PAN No</t>
  </si>
  <si>
    <t>Credit Score</t>
  </si>
  <si>
    <t>Principal Outstanding (POS) as per Credit Report</t>
  </si>
  <si>
    <t>High Credit as per Credit Report</t>
  </si>
  <si>
    <t>POS to High Credit (%)</t>
  </si>
  <si>
    <t>Loan Type</t>
  </si>
  <si>
    <t>Source of information</t>
  </si>
  <si>
    <t>EMI Due Date</t>
  </si>
  <si>
    <t>EMI Debit Bank Name</t>
  </si>
  <si>
    <t>Any kind of remarks</t>
  </si>
  <si>
    <t>Total EMIs (Monthly Figure)</t>
  </si>
  <si>
    <t xml:space="preserve">&gt; 25lacs </t>
  </si>
  <si>
    <t xml:space="preserve">Remarks </t>
  </si>
  <si>
    <t>&gt; 3crores (mfg) and&gt;1.5 crores (services</t>
  </si>
  <si>
    <t>&gt; 5years</t>
  </si>
  <si>
    <t>Residence Ownership</t>
  </si>
  <si>
    <t>20 lacs Unsecured or Rs.50 Lacs Secured</t>
  </si>
  <si>
    <t>Start Date (MMM-YY)</t>
  </si>
  <si>
    <t>Goods &amp; Service Tax</t>
  </si>
  <si>
    <t>GSTIN/UIN</t>
  </si>
  <si>
    <t>Legal Name of Business</t>
  </si>
  <si>
    <t>Constitution of Business</t>
  </si>
  <si>
    <t>Taxpayer Type</t>
  </si>
  <si>
    <t>GSTIN / UIN Status</t>
  </si>
  <si>
    <t>Verified on</t>
  </si>
  <si>
    <t>Sl. No</t>
  </si>
  <si>
    <t>Return Type</t>
  </si>
  <si>
    <t>Financial Year</t>
  </si>
  <si>
    <t>Tax Period</t>
  </si>
  <si>
    <t>Date of filing</t>
  </si>
  <si>
    <t>Status</t>
  </si>
  <si>
    <t>Legal Name</t>
  </si>
  <si>
    <t>GSTIN:</t>
  </si>
  <si>
    <t>Return Type:</t>
  </si>
  <si>
    <t>Outward Supplies</t>
  </si>
  <si>
    <t xml:space="preserve">Total </t>
  </si>
  <si>
    <t>Taxable</t>
  </si>
  <si>
    <t>Zero Rated</t>
  </si>
  <si>
    <t>Nil Rated / Exempted</t>
  </si>
  <si>
    <t>Grand Total</t>
  </si>
  <si>
    <t>Name of the borrower</t>
  </si>
  <si>
    <t>Yes</t>
  </si>
  <si>
    <t>N</t>
  </si>
  <si>
    <t>Banking History</t>
  </si>
  <si>
    <t>Number of months statement submitted</t>
  </si>
  <si>
    <t>Credits in the last 6 months</t>
  </si>
  <si>
    <t>Number of debits</t>
  </si>
  <si>
    <t>Number of Inward cheque returns</t>
  </si>
  <si>
    <t>% of inward cheque returns</t>
  </si>
  <si>
    <t>Total Credits</t>
  </si>
  <si>
    <t>Number of credits</t>
  </si>
  <si>
    <t>Number of outward cheque returns</t>
  </si>
  <si>
    <t>Annual turnover basis bank statement credits</t>
  </si>
  <si>
    <t>Value of outward cheque returns</t>
  </si>
  <si>
    <t>Banking to turnover %</t>
  </si>
  <si>
    <t>% of outward cheque returns (#)</t>
  </si>
  <si>
    <t>% of outward cheque returns (value)</t>
  </si>
  <si>
    <t>Other information</t>
  </si>
  <si>
    <t>MMLN - 0006</t>
  </si>
  <si>
    <t>Comment on FI</t>
  </si>
  <si>
    <t>Comment on RCU</t>
  </si>
  <si>
    <t>Comment on CIBIL</t>
  </si>
  <si>
    <t>Overall comments &amp; recommendations</t>
  </si>
  <si>
    <t>MMBN - 0007</t>
  </si>
  <si>
    <t>Approved Loan amount ( INR )</t>
  </si>
  <si>
    <t>MSE - 0008</t>
  </si>
  <si>
    <t>MME - 0012</t>
  </si>
  <si>
    <t>Whether entity qualifies for PSL lending?</t>
  </si>
  <si>
    <t>Code</t>
  </si>
  <si>
    <t>SMLN - 0009</t>
  </si>
  <si>
    <t>Deviation</t>
  </si>
  <si>
    <t>SMBN - 0010</t>
  </si>
  <si>
    <t>Mitigants</t>
  </si>
  <si>
    <t>SSE - 0011</t>
  </si>
  <si>
    <t>Payment to be made in favour of</t>
  </si>
  <si>
    <t>SME - 0013</t>
  </si>
  <si>
    <t>Approval conditions</t>
  </si>
  <si>
    <t>Primary security details</t>
  </si>
  <si>
    <t>CG Pan Number</t>
  </si>
  <si>
    <t>Expiry date of CG</t>
  </si>
  <si>
    <t>List of documents enclosed ( For Ops reference)</t>
  </si>
  <si>
    <t>Document Type</t>
  </si>
  <si>
    <t>Required (Yes / No)</t>
  </si>
  <si>
    <t>EUBE - End Use Letter</t>
  </si>
  <si>
    <t>NOTH - Personal Guarantee</t>
  </si>
  <si>
    <t>CBOA - Board Resolution</t>
  </si>
  <si>
    <t>N813 - ROC ( Charge creation Regd Form 8)</t>
  </si>
  <si>
    <t>PD1 - Deed ofHypothecation</t>
  </si>
  <si>
    <t>COTH1 - Declaration from customer for BIL to Mortgage customer</t>
  </si>
  <si>
    <t>AOL - Accepted Sanction Letter</t>
  </si>
  <si>
    <t>COTH2 - Any other document as per sanctioned condition</t>
  </si>
  <si>
    <t>Name of recommending CRM officers</t>
  </si>
  <si>
    <t>crm</t>
  </si>
  <si>
    <t>Signature of CRM officers with Date</t>
  </si>
  <si>
    <t>Pre Disbursement Conditions 
(For Ops reference)</t>
  </si>
  <si>
    <t>Credit Analysis</t>
  </si>
  <si>
    <t>Annexure E</t>
  </si>
  <si>
    <t>Underwriter Reference</t>
  </si>
  <si>
    <t xml:space="preserve">Other Conditions </t>
  </si>
  <si>
    <t>Deutsche Bank to be the sole working capital banker and Deutsche Bank's NOC to be taken in case you intend to avail any other working capital facility</t>
  </si>
  <si>
    <t>Only 1 of these 2 case be Yes</t>
  </si>
  <si>
    <r>
      <t xml:space="preserve">Deutsche Bank to be the banker along with </t>
    </r>
    <r>
      <rPr>
        <b/>
        <sz val="12"/>
        <color rgb="FFFF0000"/>
        <rFont val="Arial"/>
        <family val="2"/>
      </rPr>
      <t>&lt;&lt;                   &gt;&gt;</t>
    </r>
    <r>
      <rPr>
        <sz val="12"/>
        <rFont val="Arial"/>
        <family val="2"/>
      </rPr>
      <t xml:space="preserve"> (for working capital facilities) Bank and Deutsche Bank's NOC to be taken in case you intend to avail any other working capital facility </t>
    </r>
  </si>
  <si>
    <t>Percentage of credits to be routed through DB Account</t>
  </si>
  <si>
    <t>Deutsche Bank's NOC to be taken in case you intend to open current account with other bank</t>
  </si>
  <si>
    <t>Would be always 'Yes'</t>
  </si>
  <si>
    <t>ROC charge to be created on stock and book debts within 30 days of limit set up</t>
  </si>
  <si>
    <t>Individual, Firm, Private Limited Co, Limited Co, LLP</t>
  </si>
  <si>
    <t>Exclusive ROC charge to be created on property within 30 days of limit set up</t>
  </si>
  <si>
    <t>In case property is owned by company.</t>
  </si>
  <si>
    <t>ROC charge to be created on Corporate Guarantee within 30 days of limit set up.</t>
  </si>
  <si>
    <t>ROC charge to be created on Mutual Funds within 30 days of limit set up</t>
  </si>
  <si>
    <t>In case of MF is owned by company &amp; amount is &gt; 2 Crores</t>
  </si>
  <si>
    <t>ROC charge to be created on Bonds within 30 days of limit set up</t>
  </si>
  <si>
    <t>In case of Bonds is owned by company &amp; amount is &gt; 2 Crores</t>
  </si>
  <si>
    <t>ROC charge to be created on Fixed Deposit within 30 days of limit set up</t>
  </si>
  <si>
    <t>In case of FD is owned by company &amp; amount is &gt; 3 Crores</t>
  </si>
  <si>
    <r>
      <t>Cross Collateralisation to be maintained for business banking a/c of   300033482220019, 300033482220028, 300033482220037</t>
    </r>
    <r>
      <rPr>
        <sz val="12"/>
        <color rgb="FFFF0000"/>
        <rFont val="Arial"/>
        <family val="2"/>
      </rPr>
      <t xml:space="preserve"> </t>
    </r>
    <r>
      <rPr>
        <sz val="12"/>
        <rFont val="Arial"/>
        <family val="2"/>
      </rPr>
      <t>as the collateral is same for both the facilities</t>
    </r>
  </si>
  <si>
    <t>Name of borrowers to carry name of borrowers of existing loans which need to be cross ollateralised</t>
  </si>
  <si>
    <t xml:space="preserve">Additional FD margin to be maintained @  ____________ for (LC/ BC / BG ) </t>
  </si>
  <si>
    <t>In case non funded facilities - LC, BC &amp; BG</t>
  </si>
  <si>
    <t>Security And Support Documents:</t>
  </si>
  <si>
    <t>Insurance on collateral with DB as loss payee for the construction value of the property</t>
  </si>
  <si>
    <t>Duly assigned insurance policy on stock in favour of the Deutsche Bank to be submitted within 30 days of limit set up</t>
  </si>
  <si>
    <t>Additionally cash flow statement for the previous quarter need to be shared</t>
  </si>
  <si>
    <t xml:space="preserve">In case DP is supposed to be based upon operating expenses,  </t>
  </si>
  <si>
    <r>
      <t xml:space="preserve">Personal Guarantee to be executed in our prescribed format stamped and Notarised as per the provisions of the Stamp Act by </t>
    </r>
    <r>
      <rPr>
        <b/>
        <sz val="12"/>
        <color rgb="FFFF0000"/>
        <rFont val="Arial"/>
        <family val="2"/>
      </rPr>
      <t>&lt;&lt;_______________________&gt;&gt;</t>
    </r>
    <r>
      <rPr>
        <sz val="12"/>
        <rFont val="Arial"/>
        <family val="2"/>
      </rPr>
      <t>.</t>
    </r>
  </si>
  <si>
    <r>
      <t xml:space="preserve">Corporate Guarantee to be executed in our prescribed format stamped and as per the provisions of the Stamp Act by by </t>
    </r>
    <r>
      <rPr>
        <b/>
        <sz val="12"/>
        <color rgb="FFFF0000"/>
        <rFont val="Arial"/>
        <family val="2"/>
      </rPr>
      <t>&lt;&lt;__________________________&gt;&gt;</t>
    </r>
  </si>
  <si>
    <t>Pls check for the constitution of the guarantor provider</t>
  </si>
  <si>
    <t>Credit opinion report along with other bank acknowledgement to be submitted before disbursal.</t>
  </si>
  <si>
    <r>
      <t xml:space="preserve">NOC from other bank for creating </t>
    </r>
    <r>
      <rPr>
        <b/>
        <sz val="12"/>
        <color rgb="FFFF0000"/>
        <rFont val="Arial"/>
        <family val="2"/>
      </rPr>
      <t xml:space="preserve">&lt;&lt;          &gt;&gt; </t>
    </r>
    <r>
      <rPr>
        <sz val="12"/>
        <rFont val="Arial"/>
        <family val="2"/>
      </rPr>
      <t>charge on stock and book debts / current asset</t>
    </r>
  </si>
  <si>
    <t>Second / Parripasu</t>
  </si>
  <si>
    <t>Borrower’s existing insurance copy need to be shared with Deutsche Bank.</t>
  </si>
  <si>
    <t>CA certified latest Shareholding pattern and Directors list</t>
  </si>
  <si>
    <r>
      <t xml:space="preserve">In case  of existing ROC charge  appearing and need to be removed, Existing ROC charge with </t>
    </r>
    <r>
      <rPr>
        <b/>
        <sz val="12"/>
        <color rgb="FFFF0000"/>
        <rFont val="Arial"/>
        <family val="2"/>
      </rPr>
      <t>&lt;&lt;__________&gt;&gt;</t>
    </r>
    <r>
      <rPr>
        <sz val="12"/>
        <rFont val="Arial"/>
        <family val="2"/>
      </rPr>
      <t xml:space="preserve"> Bank need to be removed  </t>
    </r>
    <r>
      <rPr>
        <b/>
        <sz val="12"/>
        <color rgb="FFFF0000"/>
        <rFont val="Arial"/>
        <family val="2"/>
      </rPr>
      <t>&lt;&lt;before disbursement / _______ months post disbursement)</t>
    </r>
  </si>
  <si>
    <t>CA certificate for nil overdue statutory dues</t>
  </si>
  <si>
    <r>
      <t xml:space="preserve">NOC from tenant </t>
    </r>
    <r>
      <rPr>
        <b/>
        <sz val="12"/>
        <color rgb="FFFF0000"/>
        <rFont val="Arial"/>
        <family val="2"/>
      </rPr>
      <t xml:space="preserve">&lt;&lt;____________&gt;&gt; </t>
    </r>
    <r>
      <rPr>
        <sz val="12"/>
        <rFont val="Arial"/>
        <family val="2"/>
      </rPr>
      <t xml:space="preserve">required </t>
    </r>
  </si>
  <si>
    <t>In case of collateral proposed is tenanted</t>
  </si>
  <si>
    <r>
      <t xml:space="preserve">Incremental bank statement required from </t>
    </r>
    <r>
      <rPr>
        <b/>
        <sz val="12"/>
        <color rgb="FFFF0000"/>
        <rFont val="Arial"/>
        <family val="2"/>
      </rPr>
      <t xml:space="preserve">&lt;&lt;_____&gt;&gt; </t>
    </r>
    <r>
      <rPr>
        <sz val="12"/>
        <rFont val="Arial"/>
        <family val="2"/>
      </rPr>
      <t>till the date of disbursement</t>
    </r>
  </si>
  <si>
    <t>Incremental bank statement required from which month</t>
  </si>
  <si>
    <t>All collateral documents as specified by Lawyer to be submitted by client along with the facility document</t>
  </si>
  <si>
    <t>Default Yes</t>
  </si>
  <si>
    <t>Any other document duly required by the Bank.</t>
  </si>
  <si>
    <r>
      <t xml:space="preserve">Other Approval Conditions </t>
    </r>
    <r>
      <rPr>
        <b/>
        <sz val="12"/>
        <color rgb="FFFF0000"/>
        <rFont val="Arial"/>
        <family val="2"/>
      </rPr>
      <t>(will be part of Santion Letter Annexure)</t>
    </r>
  </si>
  <si>
    <t>UFCE Declaration required</t>
  </si>
  <si>
    <t xml:space="preserve">Gross Block required/CA Certificate required
</t>
  </si>
  <si>
    <t>Networth Statement required for all Guarantors.</t>
  </si>
  <si>
    <t>Term Insurance to be taken for the proprietor</t>
  </si>
  <si>
    <t>In case of Special Conditions to be added (to be tracked by GTB at a transaction level) to be added / removed / modified whereever required</t>
  </si>
  <si>
    <t>For ex
In case of Bank Guarantee to be issued to be issued only for customs
In case of Bank Guarantee to be issued to M/s ABC only
In case of LC, it should be only Foreign Currency LC
In case of BC, it should be only towards import of capital goods</t>
  </si>
  <si>
    <r>
      <t xml:space="preserve">CRM Tracking Covenants </t>
    </r>
    <r>
      <rPr>
        <b/>
        <sz val="12"/>
        <color rgb="FFFF0000"/>
        <rFont val="Arial"/>
        <family val="2"/>
      </rPr>
      <t>(not be a part of SL - to be changed wherever applicable)</t>
    </r>
  </si>
  <si>
    <t>Approval Date</t>
  </si>
  <si>
    <t>Credit Manager 1</t>
  </si>
  <si>
    <t>Next Review Date</t>
  </si>
  <si>
    <t>&lt;&lt;1 year from Sanction Date&gt;&gt;</t>
  </si>
  <si>
    <t>Credit Manager 2</t>
  </si>
  <si>
    <t>To be validated by Underwriter</t>
  </si>
  <si>
    <t>CRM Assessment</t>
  </si>
  <si>
    <t>Existing Magnus Sanctioned limits</t>
  </si>
  <si>
    <t>Current Magnus O/s</t>
  </si>
  <si>
    <t>New Sanctioned limit (including current limits)</t>
  </si>
  <si>
    <t>Total Exposure (BIL / SBOD / Mortgage)</t>
  </si>
  <si>
    <r>
      <t>In case customer is exisitng property backed customer, pls check use the correct cust id to key in UPI Id (can be checked from RPC if required) in a correct format "</t>
    </r>
    <r>
      <rPr>
        <b/>
        <sz val="10"/>
        <rFont val="Arial"/>
        <family val="2"/>
      </rPr>
      <t>999999999P9</t>
    </r>
    <r>
      <rPr>
        <sz val="10"/>
        <rFont val="Arial"/>
        <family val="2"/>
      </rPr>
      <t>"</t>
    </r>
  </si>
  <si>
    <t>Property Id (UPI)</t>
  </si>
  <si>
    <t>Other Combination Collateral</t>
  </si>
  <si>
    <t>Whether Real Estate Exposure</t>
  </si>
  <si>
    <t>Whether Capital Market Exposure</t>
  </si>
  <si>
    <t>Real Estate Exposure tagging is extremely important</t>
  </si>
  <si>
    <t>Latest Audited Financials available for</t>
  </si>
  <si>
    <t>In case of a BT, favouring details</t>
  </si>
  <si>
    <t>Deviation Type</t>
  </si>
  <si>
    <t>Value</t>
  </si>
  <si>
    <t>Norm</t>
  </si>
  <si>
    <t>Whether a  deviation</t>
  </si>
  <si>
    <t>3 times</t>
  </si>
  <si>
    <t>To be re-validated by Underwriter</t>
  </si>
  <si>
    <t>4 times</t>
  </si>
  <si>
    <t>Actual LTV on Residential Property</t>
  </si>
  <si>
    <t>100% / 95%</t>
  </si>
  <si>
    <t>Actual LTV on Commercial Property</t>
  </si>
  <si>
    <t>INR 300 Crores</t>
  </si>
  <si>
    <t>Group Exposure</t>
  </si>
  <si>
    <t>INR 20 Crores</t>
  </si>
  <si>
    <t>Business Vintage (# of years)</t>
  </si>
  <si>
    <t>3 years</t>
  </si>
  <si>
    <t>Business operation in same city (# of years)</t>
  </si>
  <si>
    <t>Industry</t>
  </si>
  <si>
    <t>Not a Negative Industry</t>
  </si>
  <si>
    <t>Any other deviation</t>
  </si>
  <si>
    <t>CRM Comments</t>
  </si>
  <si>
    <t xml:space="preserve">4) </t>
  </si>
  <si>
    <t xml:space="preserve">5) </t>
  </si>
  <si>
    <t xml:space="preserve">6) </t>
  </si>
  <si>
    <t xml:space="preserve">7) </t>
  </si>
  <si>
    <t xml:space="preserve">8) </t>
  </si>
  <si>
    <t xml:space="preserve">9) </t>
  </si>
  <si>
    <t xml:space="preserve">10) </t>
  </si>
  <si>
    <t>Any CRM tracking item (not a part of Sanction Letter)</t>
  </si>
  <si>
    <t xml:space="preserve">1) </t>
  </si>
  <si>
    <t xml:space="preserve">2) </t>
  </si>
  <si>
    <t xml:space="preserve">3) </t>
  </si>
  <si>
    <t>PD Done By (Name of Underwriter)</t>
  </si>
  <si>
    <t>Case Underwritten by</t>
  </si>
  <si>
    <t>Combo LTV</t>
  </si>
  <si>
    <t>Latest Audited Financial</t>
  </si>
  <si>
    <t>Post Audited Financial</t>
  </si>
  <si>
    <t>Debt including proposed exposure</t>
  </si>
  <si>
    <t>Unsecured Loans from banks</t>
  </si>
  <si>
    <t>Unsecured Loans from other than bank</t>
  </si>
  <si>
    <t>Annualised Obligation</t>
  </si>
  <si>
    <t>Interest Amount</t>
  </si>
  <si>
    <t>Annualized Interest</t>
  </si>
  <si>
    <t>Interest on Enhanced DB facility (monthly)</t>
  </si>
  <si>
    <t>Any other interest to be obligated_monthly (eg Bill disc etc)</t>
  </si>
  <si>
    <t>Total EMI(monthly)</t>
  </si>
  <si>
    <t>Exisiting ratio</t>
  </si>
  <si>
    <t>Post Debt Ratio</t>
  </si>
  <si>
    <t>DSCR</t>
  </si>
  <si>
    <t>Net Debt/EBIDTA</t>
  </si>
  <si>
    <t>Shareholding Equity Ratio</t>
  </si>
  <si>
    <t xml:space="preserve">                 DSCR would be computed as EBIDTA / Annual obligation</t>
  </si>
  <si>
    <t xml:space="preserve">                 Annual Obligations - would be considered as on the date of assessment. It would include annualisation of all the obligation payments (from term loan, OD/ CC, DOD etc) on the data of assessment.  Interest paid on CC / OD would need to be annualized basis average interest of last 6 months.</t>
  </si>
  <si>
    <t xml:space="preserve">                 All loans with balance tenor of 6 months and below can be ignored for DSCR</t>
  </si>
  <si>
    <t>Name of Client</t>
  </si>
  <si>
    <t>DBR &gt; 60%</t>
  </si>
  <si>
    <t>Parameters</t>
  </si>
  <si>
    <t>Actual</t>
  </si>
  <si>
    <t>Met/Not Met</t>
  </si>
  <si>
    <t>Minimum CIBIL score to be 750</t>
  </si>
  <si>
    <t>Minimum business vintage is 7 years</t>
  </si>
  <si>
    <t>Minimum turnover for manufacturing is 5crs &amp;  Service 2 crs</t>
  </si>
  <si>
    <t xml:space="preserve">&gt; 40lacs </t>
  </si>
  <si>
    <t>Creteria Met -       Yes / No</t>
  </si>
  <si>
    <t>&gt;5crores and &gt; 2.5 crores ( services)</t>
  </si>
  <si>
    <t>&gt; 7 years</t>
  </si>
  <si>
    <t>25 lakhs unsecured or Rs. 1 crore secured</t>
  </si>
  <si>
    <t>Client Name :</t>
  </si>
  <si>
    <t>LOS ID :</t>
  </si>
  <si>
    <t xml:space="preserve">Loan running from : </t>
  </si>
  <si>
    <t>S No</t>
  </si>
  <si>
    <t>EMI Amount</t>
  </si>
  <si>
    <t>Pending EMIs</t>
  </si>
  <si>
    <t>Weighted Average</t>
  </si>
  <si>
    <t>Sum</t>
  </si>
  <si>
    <t>Obligation considered</t>
  </si>
  <si>
    <t>Application Details</t>
  </si>
  <si>
    <t>Application under Hybrid Security Model(the MLIs will
 be allowed to obtain collateral security for a part of the 
credit facility, whereas the remaining part, up to a maximum 
of ₹ 200 lakh, can be covered under CGTMSE)</t>
  </si>
  <si>
    <t>No</t>
  </si>
  <si>
    <t>Bank / Institution Branch Code</t>
  </si>
  <si>
    <t>State of credit facility sanctioning / Disbursing branch 
[Please note that in case the state of controlling office
and credit facility sanctioning/disbursing branch is different,please ensure to indicate the state of a later]</t>
  </si>
  <si>
    <t> GSTIN No</t>
  </si>
  <si>
    <t>Borrower Details</t>
  </si>
  <si>
    <t>Whether Borrower Covered by CGTMSE previously</t>
  </si>
  <si>
    <t>None      Borrower ID    CGPAN           View</t>
  </si>
  <si>
    <t> Balance Amount available for Guarantee</t>
  </si>
  <si>
    <t> ITPAN of Firm</t>
  </si>
  <si>
    <t> SSI 
Registration Number</t>
  </si>
  <si>
    <t>Whether the Unit is engaged in 
Training and Constitution is SHG/JLG:</t>
  </si>
  <si>
    <t>Projected 
Optimum Exports</t>
  </si>
  <si>
    <t>Promoter Details</t>
  </si>
  <si>
    <t>Chief Promoter's Information</t>
  </si>
  <si>
    <t>Middle Name</t>
  </si>
  <si>
    <t>Mr</t>
  </si>
  <si>
    <t>Name of Conducting Official</t>
  </si>
  <si>
    <t> ITPAN of 
Chief Promoter</t>
  </si>
  <si>
    <t>Whether the Chief Promoter belongs 
to Minority Community:</t>
  </si>
  <si>
    <t>Date of Birth</t>
  </si>
  <si>
    <t>Social Category</t>
  </si>
  <si>
    <t> Udyog Aadhar Number</t>
  </si>
  <si>
    <t>Other Partners / Promoter Directors</t>
  </si>
  <si>
    <t xml:space="preserve">1. Name </t>
  </si>
  <si>
    <t xml:space="preserve">2. Name </t>
  </si>
  <si>
    <t xml:space="preserve">3. Name </t>
  </si>
  <si>
    <t>Project Details- Outlay</t>
  </si>
  <si>
    <t>Whether Unit assisted is a new unit:</t>
  </si>
  <si>
    <t>Whether the Unit Assisted is Women 
Operated and/or Women Owned:</t>
  </si>
  <si>
    <t>Whether the credit facility is 
covered under NCGTC Mudra Guarantee Programme:</t>
  </si>
  <si>
    <t>Whether the Unit Assisted is an MSE as 
per the MSMED Act 2006 definition of MSE:</t>
  </si>
  <si>
    <t>Whether the Unit Assisted is a Micro 
Enterprise as per the MSMED Act 2006:</t>
  </si>
  <si>
    <t> Guarantee Cover To Credit Facilities 
Backed Solely By Personal Guarantee</t>
  </si>
  <si>
    <t>*  The scheme envisages creation of Primary Security out of the loan / credit provided to the borrower.</t>
  </si>
  <si>
    <t>*  Collateral security is any other security offered for 
the said loan. For example, hypothecation of jewellery, mortgage of house, etc.</t>
  </si>
  <si>
    <t># When the borrower furnishes the guarantee of 
any other person / corporate not connected with
 the project, it is considered as Third Party Guarantee.</t>
  </si>
  <si>
    <t>Joint Finance</t>
  </si>
  <si>
    <t> Joint Cgpan (Existing Cgpan of this borrower) </t>
  </si>
  <si>
    <t>Handicrafts</t>
  </si>
  <si>
    <t> I Card Number:</t>
  </si>
  <si>
    <t>Handlooms</t>
  </si>
  <si>
    <t>  Means Of Finance</t>
  </si>
  <si>
    <t>Working Capital Limit Sanctioned</t>
  </si>
  <si>
    <t>Fund Based</t>
  </si>
  <si>
    <t>Non Fund Based</t>
  </si>
  <si>
    <t>Whether provided 
as margin money under Term Loan</t>
  </si>
  <si>
    <t>Promoters Contribution</t>
  </si>
  <si>
    <t>  Promoters Contribution</t>
  </si>
  <si>
    <t>(in Rs.)</t>
  </si>
  <si>
    <t>  Subsidy / Equity Support</t>
  </si>
  <si>
    <t>  Project Cost</t>
  </si>
  <si>
    <t>  Working Capital Assessed</t>
  </si>
  <si>
    <t>Project Outlay</t>
  </si>
  <si>
    <t>  Market value of collateral security as accepted 
by competent authority at the time of sanction:</t>
  </si>
  <si>
    <t>FacilityDetails</t>
  </si>
  <si>
    <t>  Term Credit Details</t>
  </si>
  <si>
    <t>  Amount Sanctioned</t>
  </si>
  <si>
    <t>  Amount Disbursed</t>
  </si>
  <si>
    <t>  Date of first disbursement if already made</t>
  </si>
  <si>
    <t>  Date of last and final disbursement if already made</t>
  </si>
  <si>
    <t>Credit bureau name2</t>
  </si>
  <si>
    <t>Credit bureau Score of Promoter2</t>
  </si>
  <si>
    <t>Credit bureau name3</t>
  </si>
  <si>
    <t>Credit bureau Score of Promoter3</t>
  </si>
  <si>
    <t>Credit bureau name4</t>
  </si>
  <si>
    <t>Credit bureau Score of Promoter4</t>
  </si>
  <si>
    <t>Credit bureau name5</t>
  </si>
  <si>
    <t>Credit bureau Score of Promoter5</t>
  </si>
  <si>
    <t>contribution of all equity holders to be taken into account)</t>
  </si>
  <si>
    <t>(in Rs. Lacs)</t>
  </si>
  <si>
    <t>Existing Units       Greenfield Units</t>
  </si>
  <si>
    <t>Current Ratio(WC Accounts)</t>
  </si>
  <si>
    <t>  Interest Type</t>
  </si>
  <si>
    <t>Repayment Schedule</t>
  </si>
  <si>
    <t>Moratorium</t>
  </si>
  <si>
    <t xml:space="preserve"> First Instalment Due Date </t>
  </si>
  <si>
    <t xml:space="preserve">Periodicity </t>
  </si>
  <si>
    <t>  Outstanding Amount</t>
  </si>
  <si>
    <t>Location</t>
  </si>
  <si>
    <t>Percentage to be restricted</t>
  </si>
  <si>
    <t>Other Segment checks</t>
  </si>
  <si>
    <t>Date of credit assessment (to check business vintage)       (MM/DD/YYYY)</t>
  </si>
  <si>
    <t>Bureau Score of individuals whose details are captured in the LOS</t>
  </si>
  <si>
    <t xml:space="preserve">No CIBIL Score, for ALL individuals </t>
  </si>
  <si>
    <t>Segment 1</t>
  </si>
  <si>
    <t>Manufacturers, Turnover greater than INR 20 Cr, and Business vintage less than 7 years</t>
  </si>
  <si>
    <t>Segment 2</t>
  </si>
  <si>
    <t>Service Providers, Turnover / Gross Receipts greater than INR 20 Cr, &amp; Business vintage less than 10 years</t>
  </si>
  <si>
    <t>Segment 3</t>
  </si>
  <si>
    <t>Entities with Turnover less than 2 Cr and Business vintage of less than 7 Years (For both manufacturing and service enterprise)</t>
  </si>
  <si>
    <t>Segment 4</t>
  </si>
  <si>
    <t>No CIBIL Score, for all individuals (Incase any one of the individual applicants has a CIBIL score, then it is fine)</t>
  </si>
  <si>
    <t>Segment 5</t>
  </si>
  <si>
    <t xml:space="preserve">Entities with DBR of more than 45%, Business vintage of less than 10 Years and Average Bureau Score of individuals whose details are captured in the LOS &lt; 675 </t>
  </si>
  <si>
    <t>Segment 6</t>
  </si>
  <si>
    <t>Manufactures, with Turnover greater than INR 30 Cr and DBR of more than 45% (to be processed only basis RSM recommendation and needs to be underwritten by RCH)</t>
  </si>
  <si>
    <t>Mitigants, if any to above, if the case is still approved</t>
  </si>
  <si>
    <t>Business Profile</t>
  </si>
  <si>
    <t>NC Reference ID</t>
  </si>
  <si>
    <t>Case Name</t>
  </si>
  <si>
    <t>Name as per PAN document</t>
  </si>
  <si>
    <t>Name as per NSDL database</t>
  </si>
  <si>
    <t>PAN</t>
  </si>
  <si>
    <t>GSTIN</t>
  </si>
  <si>
    <t>Date of Incorporation</t>
  </si>
  <si>
    <t>Vintage</t>
  </si>
  <si>
    <t>CIN</t>
  </si>
  <si>
    <t>Authorised Capital</t>
  </si>
  <si>
    <t>Parent / Group Company</t>
  </si>
  <si>
    <t>Holding Company</t>
  </si>
  <si>
    <t>Business Details</t>
  </si>
  <si>
    <t>Website</t>
  </si>
  <si>
    <t>Google Search</t>
  </si>
  <si>
    <t>Source</t>
  </si>
  <si>
    <t>Shareholding Pattern</t>
  </si>
  <si>
    <t>Equity Shareholders</t>
  </si>
  <si>
    <t>No. of Shares</t>
  </si>
  <si>
    <t>% of Holding</t>
  </si>
  <si>
    <t>Address</t>
  </si>
  <si>
    <t>Preference Shareholders</t>
  </si>
  <si>
    <t>Debentures Holders</t>
  </si>
  <si>
    <t>No. of Debentures</t>
  </si>
  <si>
    <t>Credit Rating</t>
  </si>
  <si>
    <t>Agency</t>
  </si>
  <si>
    <t>Report Date:</t>
  </si>
  <si>
    <t>Credit Rating Long term:</t>
  </si>
  <si>
    <t>Credit Rating Short term:</t>
  </si>
  <si>
    <t>Rating Rationale</t>
  </si>
  <si>
    <t>CA Firms</t>
  </si>
  <si>
    <t>Name as per document</t>
  </si>
  <si>
    <t>Firm ID</t>
  </si>
  <si>
    <t>Firm Name</t>
  </si>
  <si>
    <t>Regd Location</t>
  </si>
  <si>
    <t>Other Locations</t>
  </si>
  <si>
    <t>ID</t>
  </si>
  <si>
    <t>Members Name</t>
  </si>
  <si>
    <t>CA Membership Status</t>
  </si>
  <si>
    <t>CA Membership No.</t>
  </si>
  <si>
    <t>Name as per ICAI database</t>
  </si>
  <si>
    <t>Court</t>
  </si>
  <si>
    <t>Company Profile</t>
  </si>
  <si>
    <t xml:space="preserve">CIN </t>
  </si>
  <si>
    <t>Company Name</t>
  </si>
  <si>
    <t>ROC Code</t>
  </si>
  <si>
    <t>Registration Number</t>
  </si>
  <si>
    <t>Company Category</t>
  </si>
  <si>
    <t>Company SubCategory</t>
  </si>
  <si>
    <t xml:space="preserve">Class of Company </t>
  </si>
  <si>
    <t>Authorised Capital (Rs)</t>
  </si>
  <si>
    <t>Paid up Capital (Rs)</t>
  </si>
  <si>
    <t>Number of Members(If Co. w/o Share Capital)</t>
  </si>
  <si>
    <t>Vintage:</t>
  </si>
  <si>
    <t xml:space="preserve">Registered Address </t>
  </si>
  <si>
    <t>Address other than R/o where all or any books of account and papers are maintained</t>
  </si>
  <si>
    <t>Email Id</t>
  </si>
  <si>
    <t>Whether Listed or not</t>
  </si>
  <si>
    <t>ACTIVE compliance</t>
  </si>
  <si>
    <t>Suspended at stock exchange</t>
  </si>
  <si>
    <t>Date of last AGM</t>
  </si>
  <si>
    <t>Date of Balance Sheet</t>
  </si>
  <si>
    <t>Company Status(for efiling)</t>
  </si>
  <si>
    <t>Loan Details</t>
  </si>
  <si>
    <t>Active Loans</t>
  </si>
  <si>
    <t>Closed Loans</t>
  </si>
  <si>
    <t>Charges Registered</t>
  </si>
  <si>
    <t>SRN</t>
  </si>
  <si>
    <t>Charge Id</t>
  </si>
  <si>
    <t>Charge Holder Name</t>
  </si>
  <si>
    <t>Date of Creation</t>
  </si>
  <si>
    <t>Date of Modification</t>
  </si>
  <si>
    <t>Date of Satisfaction</t>
  </si>
  <si>
    <t>Amount</t>
  </si>
  <si>
    <t>Signatory / Director Details</t>
  </si>
  <si>
    <t>DIN</t>
  </si>
  <si>
    <t>Position</t>
  </si>
  <si>
    <t>Registration Date</t>
  </si>
  <si>
    <t>DSC Registered</t>
  </si>
  <si>
    <t>Expiry Date</t>
  </si>
  <si>
    <t>Individual Verification</t>
  </si>
  <si>
    <t>No. of Individuals</t>
  </si>
  <si>
    <t>Individual Name</t>
  </si>
  <si>
    <t>UIN/DIN</t>
  </si>
  <si>
    <t>DL</t>
  </si>
  <si>
    <t>Voter ID</t>
  </si>
  <si>
    <t>Document</t>
  </si>
  <si>
    <t>Name as per Document</t>
  </si>
  <si>
    <t>ID No.</t>
  </si>
  <si>
    <t>Name as per Database</t>
  </si>
  <si>
    <t>DOB / Age</t>
  </si>
  <si>
    <t>Issued Date</t>
  </si>
  <si>
    <t>Establishment Details</t>
  </si>
  <si>
    <t>Establishment Code :</t>
  </si>
  <si>
    <t>Section Applicable :</t>
  </si>
  <si>
    <t>Primary Business Activity :</t>
  </si>
  <si>
    <t>ESIC CODE :</t>
  </si>
  <si>
    <t>Ownership Type :</t>
  </si>
  <si>
    <t>Date Of Setup Of Establishment :</t>
  </si>
  <si>
    <t>Address :</t>
  </si>
  <si>
    <t>EPFO Office Name :</t>
  </si>
  <si>
    <t>Zone :</t>
  </si>
  <si>
    <t>Region :</t>
  </si>
  <si>
    <t>Exemption Status</t>
  </si>
  <si>
    <t>Working Status</t>
  </si>
  <si>
    <t>Coverage Section</t>
  </si>
  <si>
    <t>Actionable Status</t>
  </si>
  <si>
    <t>Date of Coverage</t>
  </si>
  <si>
    <t>Payment Table</t>
  </si>
  <si>
    <t>Date Of Credit</t>
  </si>
  <si>
    <t>Amount (Rs)</t>
  </si>
  <si>
    <t>Wage Month</t>
  </si>
  <si>
    <t>ECR</t>
  </si>
  <si>
    <t>Establishment Code</t>
  </si>
  <si>
    <t>IP Count</t>
  </si>
  <si>
    <t>Sales / Turnover (Exports + Domestic Sales)</t>
  </si>
  <si>
    <t>Amount of Export Sales of above</t>
  </si>
  <si>
    <t>Acetic Acid</t>
  </si>
  <si>
    <t>Actual GP( Financial)</t>
  </si>
  <si>
    <t>Amount of Domestic Sales of above</t>
  </si>
  <si>
    <t>Alcohol, Spirits, Liquor</t>
  </si>
  <si>
    <t>Industry segment considered</t>
  </si>
  <si>
    <t>Margin considered</t>
  </si>
  <si>
    <t>Exception Income (not to be considered in income)</t>
  </si>
  <si>
    <t>Aluminium</t>
  </si>
  <si>
    <t>Other Income</t>
  </si>
  <si>
    <t>Aluminium containers and foils</t>
  </si>
  <si>
    <t>Animal Products</t>
  </si>
  <si>
    <t>Refunds / Commissions (+)/ Discounts (-)</t>
  </si>
  <si>
    <t>Employee Salary</t>
  </si>
  <si>
    <t>Animal,Bird, poultry  &amp; cattle feed</t>
  </si>
  <si>
    <t>Articles of iron and steel</t>
  </si>
  <si>
    <t>Asbestos cement products</t>
  </si>
  <si>
    <t>Permissible DBR as per policy</t>
  </si>
  <si>
    <t>Asphalt, bitumen, coal, tar or pitch</t>
  </si>
  <si>
    <r>
      <t xml:space="preserve">For </t>
    </r>
    <r>
      <rPr>
        <b/>
        <sz val="14"/>
        <rFont val="Arial"/>
        <family val="2"/>
      </rPr>
      <t>Service Enterprise</t>
    </r>
    <r>
      <rPr>
        <sz val="14"/>
        <rFont val="Arial"/>
        <family val="2"/>
      </rPr>
      <t xml:space="preserve">, </t>
    </r>
    <r>
      <rPr>
        <sz val="14"/>
        <color rgb="FFFF0000"/>
        <rFont val="Arial"/>
        <family val="2"/>
      </rPr>
      <t>GP% will be computed after subtracting employee salary</t>
    </r>
    <r>
      <rPr>
        <sz val="14"/>
        <rFont val="Arial"/>
        <family val="2"/>
      </rPr>
      <t>. In such case, Maximum GP will be restricted to 15% wherever industry is not defined as per Margin List</t>
    </r>
  </si>
  <si>
    <t>Audio and Video cassettes</t>
  </si>
  <si>
    <t>Bakery products</t>
  </si>
  <si>
    <t>Ball and roller bearings</t>
  </si>
  <si>
    <t>Bars and Rods of Iron and Steel</t>
  </si>
  <si>
    <t>Bicycles and Bicycle accessories</t>
  </si>
  <si>
    <t>Bottles</t>
  </si>
  <si>
    <t>Cables and other conductors</t>
  </si>
  <si>
    <t>Capacitors</t>
  </si>
  <si>
    <t>Carpets and Coir mats</t>
  </si>
  <si>
    <t>Cartons, boxes and cases</t>
  </si>
  <si>
    <t>Cast Iron castings</t>
  </si>
  <si>
    <t>Caustic Soda</t>
  </si>
  <si>
    <t>Cellulose &amp; its chemical derivatives &amp; adhesive tapes</t>
  </si>
  <si>
    <t>Cement and cement products</t>
  </si>
  <si>
    <t>Ceramic products</t>
  </si>
  <si>
    <t>Chains and anchors of iron and steel</t>
  </si>
  <si>
    <t>Clocks and Watches</t>
  </si>
  <si>
    <t>Commercial vehicles - LMV and HMV</t>
  </si>
  <si>
    <t>Confectionery</t>
  </si>
  <si>
    <t>Product Type</t>
  </si>
  <si>
    <t>Loan Against Residential Property</t>
  </si>
  <si>
    <t>Loan Against Commercial Property</t>
  </si>
  <si>
    <t>Loan for Commercial Property Purchase</t>
  </si>
  <si>
    <t>Working Capital</t>
  </si>
  <si>
    <t>Unsecured Business Loan</t>
  </si>
  <si>
    <t>Proprietorship</t>
  </si>
  <si>
    <t>Partnership</t>
  </si>
  <si>
    <t>Limited Liablity Partnership</t>
  </si>
  <si>
    <t>Public Ltd Co</t>
  </si>
  <si>
    <t>Trust</t>
  </si>
  <si>
    <t>Society</t>
  </si>
  <si>
    <t>Private Ltd Co</t>
  </si>
  <si>
    <t>Application Received Date:</t>
  </si>
  <si>
    <t>Report type</t>
  </si>
  <si>
    <t>Auditor Name</t>
  </si>
  <si>
    <t>Industry:</t>
  </si>
  <si>
    <t>Co-Applicant 4</t>
  </si>
  <si>
    <t>Co-Applicant 5</t>
  </si>
  <si>
    <t>DOB/DOI</t>
  </si>
  <si>
    <t>No of Loan Accounts</t>
  </si>
  <si>
    <t>No of Active Loans</t>
  </si>
  <si>
    <t>Wilful Defaulter\Suit Filed</t>
  </si>
  <si>
    <t>SMA\SUB\DBT\LSS accounts</t>
  </si>
  <si>
    <t>No of Enquiries - No of Loans Sanctioned in Last 30 Days</t>
  </si>
  <si>
    <t>No of Enquiries - No of Loans Sanctioned in Last 3 Months</t>
  </si>
  <si>
    <t>No of Enquiries - No of Loans Sanctioned in Last 6 Months</t>
  </si>
  <si>
    <t>No of Enquiries - No of Loans Sanctioned in Last 12 Months</t>
  </si>
  <si>
    <t>No of Enquiries - No of Loans Sanctioned in Last 24 Months</t>
  </si>
  <si>
    <t>Repayment-Track</t>
  </si>
  <si>
    <t>Loan Type - Ownership</t>
  </si>
  <si>
    <t>Financier/Source</t>
  </si>
  <si>
    <t>Loan Credit/ Sanction Amt</t>
  </si>
  <si>
    <t>Loan Debit</t>
  </si>
  <si>
    <t>EMI</t>
  </si>
  <si>
    <t>Start on</t>
  </si>
  <si>
    <t>Outstanding Bal</t>
  </si>
  <si>
    <t>Tenor Left</t>
  </si>
  <si>
    <t>EMI Obligation</t>
  </si>
  <si>
    <t>Bank Name (EMI running)</t>
  </si>
  <si>
    <t>Last 12 Months</t>
  </si>
  <si>
    <t>Remarks (Bounces/ DPD etc)</t>
  </si>
  <si>
    <t>EMI Paid</t>
  </si>
  <si>
    <t>EMI Bounce</t>
  </si>
  <si>
    <t>EMI Amt Paid</t>
  </si>
  <si>
    <t>Avg Previous Day Balance</t>
  </si>
  <si>
    <t>Previous Day Balance</t>
  </si>
  <si>
    <t>Previous Bal</t>
  </si>
  <si>
    <t>Banking to turnover % (last 3 month)_ only for topup</t>
  </si>
  <si>
    <t>Banking to turnover % (GST)</t>
  </si>
  <si>
    <t># of OW Bounces</t>
  </si>
  <si>
    <t>Crime Check</t>
  </si>
  <si>
    <t>Summary:</t>
  </si>
  <si>
    <t>Risk Indicator:</t>
  </si>
  <si>
    <t>Risk Interpretation:</t>
  </si>
  <si>
    <t>Verified on:</t>
  </si>
  <si>
    <t>Case Summary</t>
  </si>
  <si>
    <t>Case No</t>
  </si>
  <si>
    <t>Case Against</t>
  </si>
  <si>
    <t>Case Type</t>
  </si>
  <si>
    <t>Matching Criteria</t>
  </si>
  <si>
    <t>Act and
Section</t>
  </si>
  <si>
    <t>Risk Score</t>
  </si>
  <si>
    <t>Petitioner</t>
  </si>
  <si>
    <t>Respondent</t>
  </si>
  <si>
    <t>Risk/Judgement/Order
Summary</t>
  </si>
  <si>
    <t>Order
Link</t>
  </si>
  <si>
    <t>Gearing (excluding Debtors &gt; 180 days adjustment)</t>
  </si>
  <si>
    <t>Leveraging (excluding Debtors &gt; 180 days adjustment)</t>
  </si>
  <si>
    <t>Solvency Ratio</t>
  </si>
  <si>
    <t>Type of facility - Under Customer Lines …. Loan Amount capped at</t>
  </si>
  <si>
    <t>Tenor (pls specify months / days, as applicable)</t>
  </si>
  <si>
    <t>Sub-limit of</t>
  </si>
  <si>
    <t>Cash Credit (CC)</t>
  </si>
  <si>
    <t>Overdraft (OD)</t>
  </si>
  <si>
    <t>Letters of Credit (LC)</t>
  </si>
  <si>
    <t>Bank guarantee (BG)</t>
  </si>
  <si>
    <t>Standby Letter of Credit (SBLC)</t>
  </si>
  <si>
    <t xml:space="preserve">Pre Shipment / Packing Credit (PEA/PCFC) </t>
  </si>
  <si>
    <t>Post Shipment / Bill Discounting (EBP)</t>
  </si>
  <si>
    <t>Any Other facility</t>
  </si>
  <si>
    <t>Total Exposure</t>
  </si>
  <si>
    <r>
      <t xml:space="preserve">Primary Security </t>
    </r>
    <r>
      <rPr>
        <sz val="12"/>
        <color rgb="FFFF0000"/>
        <rFont val="Arial"/>
        <family val="2"/>
      </rPr>
      <t>(not for OD)</t>
    </r>
  </si>
  <si>
    <t>Current Assets and Plant and Machinery</t>
  </si>
  <si>
    <t>Purpose of Facility</t>
  </si>
  <si>
    <t>Working capital Finance</t>
  </si>
  <si>
    <t>(Details in case of others)</t>
  </si>
  <si>
    <t>Type of application</t>
  </si>
  <si>
    <t>Branch of Execution</t>
  </si>
  <si>
    <t>Account No.</t>
  </si>
  <si>
    <t>Existing Customer</t>
  </si>
  <si>
    <t>Relationship since</t>
  </si>
  <si>
    <t>IDMS ID</t>
  </si>
  <si>
    <t>Office Landline No</t>
  </si>
  <si>
    <t>Office Fax No</t>
  </si>
  <si>
    <t>Primary Contact Person</t>
  </si>
  <si>
    <t>Whether Non Profit Organisation</t>
  </si>
  <si>
    <t xml:space="preserve">Email ID </t>
  </si>
  <si>
    <t>Application Serial Number</t>
  </si>
  <si>
    <t>Current Prime Bankers (including CA)</t>
  </si>
  <si>
    <t>Existing Customer Working Capital Facility Since</t>
  </si>
  <si>
    <t>Name of other bank name and address (in case of multiple banking) where WC facility allowed with DB facility</t>
  </si>
  <si>
    <t>Facility Amount (OD / CC / TL / LC / BG…. )</t>
  </si>
  <si>
    <t>Name of the bank from where BT is happening</t>
  </si>
  <si>
    <t>Whether Balance Transfer of facility</t>
  </si>
  <si>
    <t>Whether Balance Transfer of Collateral</t>
  </si>
  <si>
    <t>Ownership Details of company ( where applicable)</t>
  </si>
  <si>
    <t>Net Worth
(in lacs)</t>
  </si>
  <si>
    <r>
      <t xml:space="preserve">Residential Address 
</t>
    </r>
    <r>
      <rPr>
        <b/>
        <i/>
        <sz val="12"/>
        <rFont val="Arial"/>
        <family val="2"/>
      </rPr>
      <t>(with Pin Code)</t>
    </r>
  </si>
  <si>
    <t>Residence Contact No</t>
  </si>
  <si>
    <t>Nationality</t>
  </si>
  <si>
    <t>Avg Score</t>
  </si>
  <si>
    <t>In case of sub-limit, pls mention sub limit of which facility is this</t>
  </si>
  <si>
    <r>
      <t>Collateral Details (</t>
    </r>
    <r>
      <rPr>
        <b/>
        <sz val="12"/>
        <color rgb="FFFF0000"/>
        <rFont val="Arial"/>
        <family val="2"/>
      </rPr>
      <t>Pls update the LTV as is given to the customer rather than LTV norm</t>
    </r>
    <r>
      <rPr>
        <b/>
        <sz val="12"/>
        <rFont val="Arial"/>
        <family val="2"/>
      </rPr>
      <t>)</t>
    </r>
  </si>
  <si>
    <t>Advance Ratio / LTV</t>
  </si>
  <si>
    <t>Residential Property</t>
  </si>
  <si>
    <t>Plot/ Block/ Sec.No field in property address to be added</t>
  </si>
  <si>
    <t>Fixed Deposit as security</t>
  </si>
  <si>
    <t>Fixed Deposit held with Deutsche Bank AG</t>
  </si>
  <si>
    <t>Fixed Deposit as cash margin</t>
  </si>
  <si>
    <t>Property 1</t>
  </si>
  <si>
    <t>FMP</t>
  </si>
  <si>
    <t>Pledge of approved FMP acceptable to Deutsche Bank AG</t>
  </si>
  <si>
    <t>Property 2</t>
  </si>
  <si>
    <t>Equity Mutual Funds</t>
  </si>
  <si>
    <t>Pledge of approved Mutual Funds acceptable to Deutsche Bank AG</t>
  </si>
  <si>
    <t>Property 3</t>
  </si>
  <si>
    <t>Industrial Property</t>
  </si>
  <si>
    <t>Acceptable property as per Deutsche Bank  norms</t>
  </si>
  <si>
    <t>Property 4</t>
  </si>
  <si>
    <t>Residential Plot</t>
  </si>
  <si>
    <t>Property 5</t>
  </si>
  <si>
    <t>Warehouse</t>
  </si>
  <si>
    <t>Debt Mutual Funds</t>
  </si>
  <si>
    <t>Gross Lendable Value (basis all the collaterals and applying respective LTVs)</t>
  </si>
  <si>
    <t>Insurance Policy</t>
  </si>
  <si>
    <t>Absolute Assignment of life insurance policy in favour of Deutsche Bank AG</t>
  </si>
  <si>
    <t>Existing Exposure (against these collaterals offered)</t>
  </si>
  <si>
    <t>SBLC</t>
  </si>
  <si>
    <t>SBLC from approved Financial Institution</t>
  </si>
  <si>
    <t>Net Lendable Value (incremental loan which can be offered basis the above collaterals)</t>
  </si>
  <si>
    <t>Bonds</t>
  </si>
  <si>
    <t>Pledge of approved Bonds acceptable to Deutsche Bank AG</t>
  </si>
  <si>
    <r>
      <t xml:space="preserve">In case collateral is property (Valuation details to be filled by CRM) </t>
    </r>
    <r>
      <rPr>
        <b/>
        <sz val="12"/>
        <color rgb="FFFF0000"/>
        <rFont val="Arial"/>
        <family val="2"/>
      </rPr>
      <t>(Plot/ Block/ Sec.No field in property address to be added explicitly in property address - RM to fill)</t>
    </r>
  </si>
  <si>
    <t>Acceptable residential property as per Deutsche Bank  norms</t>
  </si>
  <si>
    <r>
      <t>Property 1 - Address</t>
    </r>
    <r>
      <rPr>
        <b/>
        <sz val="12"/>
        <color rgb="FFFF0000"/>
        <rFont val="Arial"/>
        <family val="2"/>
      </rPr>
      <t xml:space="preserve"> (including Pin Code)</t>
    </r>
  </si>
  <si>
    <t>Type of Property 1</t>
  </si>
  <si>
    <t>Commercial Property</t>
  </si>
  <si>
    <t>Acceptable commercial property as per Deutsche Bank  norms</t>
  </si>
  <si>
    <t>Name of Valuer 1 _P1</t>
  </si>
  <si>
    <t>Valuation Ref No_P1</t>
  </si>
  <si>
    <t>Market Value_P1</t>
  </si>
  <si>
    <t>Corporate Guarantee</t>
  </si>
  <si>
    <t>Corporate Guarantee from Parent Company</t>
  </si>
  <si>
    <t>Date of Valuation_P1</t>
  </si>
  <si>
    <t>Area of property_P1</t>
  </si>
  <si>
    <t>MLV_P1</t>
  </si>
  <si>
    <t>Name of Valuer 2_P1</t>
  </si>
  <si>
    <t>Property Owners</t>
  </si>
  <si>
    <t>Constitution of property owners</t>
  </si>
  <si>
    <t>Nationality of property owners</t>
  </si>
  <si>
    <t>Property Usage_P1</t>
  </si>
  <si>
    <t>Address of Property Owners</t>
  </si>
  <si>
    <t>Specify relationship with Borrower</t>
  </si>
  <si>
    <t>Actual LTV provided on Property 1 based on  MV and MLV</t>
  </si>
  <si>
    <t>(a) Market Value</t>
  </si>
  <si>
    <t>(b) MLV</t>
  </si>
  <si>
    <t>Pls input the actual LTVs - mandatory field</t>
  </si>
  <si>
    <r>
      <t xml:space="preserve">Property 2 - Address </t>
    </r>
    <r>
      <rPr>
        <b/>
        <sz val="12"/>
        <color rgb="FFFF0000"/>
        <rFont val="Arial"/>
        <family val="2"/>
      </rPr>
      <t>(including Pin Code)</t>
    </r>
  </si>
  <si>
    <t>Type of Property P2</t>
  </si>
  <si>
    <t>Name of Valuer 1 _P2</t>
  </si>
  <si>
    <t>Valuation Ref No_P2</t>
  </si>
  <si>
    <t>Market Value_P2</t>
  </si>
  <si>
    <t>Date of Valuation_P2</t>
  </si>
  <si>
    <t>Area of property_P2</t>
  </si>
  <si>
    <t>MLV_P2</t>
  </si>
  <si>
    <t>Name of Valuer 2_P2</t>
  </si>
  <si>
    <t>Property Usage_P2</t>
  </si>
  <si>
    <t>Actual LTV provided on Property 2 based on MV and MLV</t>
  </si>
  <si>
    <r>
      <t xml:space="preserve">Property 3 - Address </t>
    </r>
    <r>
      <rPr>
        <b/>
        <sz val="12"/>
        <color rgb="FFFF0000"/>
        <rFont val="Arial"/>
        <family val="2"/>
      </rPr>
      <t>(including Pin Code)</t>
    </r>
  </si>
  <si>
    <t>Type of Property P3</t>
  </si>
  <si>
    <t>Name of Valuer 1 _P3</t>
  </si>
  <si>
    <t>Valuation Ref No_P3</t>
  </si>
  <si>
    <t>Market Value_P3</t>
  </si>
  <si>
    <t>Date of Valuation_P3</t>
  </si>
  <si>
    <t>Area of property_P3</t>
  </si>
  <si>
    <t>MLV_P3</t>
  </si>
  <si>
    <t>Name of Valuer 2_P3</t>
  </si>
  <si>
    <t>Property Usage_P3</t>
  </si>
  <si>
    <t>Actual LTV provided on Property 3 based on MV and MLV</t>
  </si>
  <si>
    <t>Property 4 - Address (including Pin Code)</t>
  </si>
  <si>
    <t>Type of Property P4</t>
  </si>
  <si>
    <t>Name of Valuer 1 _P4</t>
  </si>
  <si>
    <t>Valuation Ref No_P4</t>
  </si>
  <si>
    <t>Market Value_P4</t>
  </si>
  <si>
    <t>Date of Valuation_P4</t>
  </si>
  <si>
    <t>Area of property_P4</t>
  </si>
  <si>
    <t>MLV_P4</t>
  </si>
  <si>
    <t>Name of Valuer 2_P4</t>
  </si>
  <si>
    <t>Property Usage_P4</t>
  </si>
  <si>
    <t>Actual LTV provided on Property 4 based on MV and MLV</t>
  </si>
  <si>
    <t>Property 5 - Address (including Pin Code)</t>
  </si>
  <si>
    <t>Type of Property P5</t>
  </si>
  <si>
    <t>Name of Valuer 1 _P5</t>
  </si>
  <si>
    <t>Valuation Ref No_P5</t>
  </si>
  <si>
    <t>Market Value_P5</t>
  </si>
  <si>
    <t>Date of Valuation_P5</t>
  </si>
  <si>
    <t>Area of property_P5</t>
  </si>
  <si>
    <t>MLV_P5</t>
  </si>
  <si>
    <t>Name of Valuer 2_P5</t>
  </si>
  <si>
    <t>Property Usage_P5</t>
  </si>
  <si>
    <t>Actual LTV provided on Property 5 based on MV and MLV</t>
  </si>
  <si>
    <t>Borrower Name (Loan 5)</t>
  </si>
  <si>
    <r>
      <t xml:space="preserve">Collateral Provider Details (other than property backed cases) - </t>
    </r>
    <r>
      <rPr>
        <b/>
        <sz val="12"/>
        <color rgb="FFFF0000"/>
        <rFont val="Arial"/>
        <family val="2"/>
      </rPr>
      <t>in case of multiple collateral providers - pls share the information at collateral level explicitly</t>
    </r>
  </si>
  <si>
    <t>Even for SBLC / CG backed cases, data to be input over here</t>
  </si>
  <si>
    <t>Collateral Owner / SBLC Provider / CG provider / LIP holder … etc</t>
  </si>
  <si>
    <t>Relationship between  collateral provider &amp; borrower</t>
  </si>
  <si>
    <t>Date of Birth / Date of incorporation</t>
  </si>
  <si>
    <t>Telephone No.</t>
  </si>
  <si>
    <t>Pan No.</t>
  </si>
  <si>
    <t>Residence Address</t>
  </si>
  <si>
    <t>Recommendations</t>
  </si>
  <si>
    <t xml:space="preserve">Name of RM / HBB </t>
  </si>
  <si>
    <t>RM Code (as used in LOS)</t>
  </si>
  <si>
    <t>Only 1 of the codes has to be filled</t>
  </si>
  <si>
    <t>Name of Referral</t>
  </si>
  <si>
    <t>Referral Code</t>
  </si>
  <si>
    <t>Name of HBB</t>
  </si>
  <si>
    <t>Name of AM</t>
  </si>
  <si>
    <t>Working Capital requirement</t>
  </si>
  <si>
    <t>Export Credit Eligibility</t>
  </si>
  <si>
    <t>Direct Expense</t>
  </si>
  <si>
    <t>Truecaller Check</t>
  </si>
  <si>
    <t>Contact Number</t>
  </si>
  <si>
    <t>Name as per application</t>
  </si>
  <si>
    <t>Name as per Truecaller</t>
  </si>
  <si>
    <t>Legal Entity Identifier</t>
  </si>
  <si>
    <t>Country/Region</t>
  </si>
  <si>
    <t>Business Registry Code</t>
  </si>
  <si>
    <t>Registry's Identifier</t>
  </si>
  <si>
    <t>Jurisdiction Ctry/Region</t>
  </si>
  <si>
    <t>Legal Form</t>
  </si>
  <si>
    <t>Entity Status</t>
  </si>
  <si>
    <t>Registration Status</t>
  </si>
  <si>
    <t>Last Updated</t>
  </si>
  <si>
    <t>Successor Entity</t>
  </si>
  <si>
    <t>Not Available</t>
  </si>
  <si>
    <t>Title</t>
  </si>
  <si>
    <t>Link</t>
  </si>
  <si>
    <t>No of Emplyess</t>
  </si>
  <si>
    <t/>
  </si>
  <si>
    <t>Axis Bank</t>
  </si>
  <si>
    <t>Type</t>
  </si>
  <si>
    <t>Note</t>
  </si>
  <si>
    <t>Group company transactions</t>
  </si>
  <si>
    <t>Contingent liability</t>
  </si>
  <si>
    <t xml:space="preserve"> Revaluation reserve </t>
  </si>
  <si>
    <t>Sticky debtors and creditors.</t>
  </si>
  <si>
    <t>Associated Comapanies</t>
  </si>
  <si>
    <t>Relation</t>
  </si>
  <si>
    <t>Account Name</t>
  </si>
  <si>
    <t>Product</t>
  </si>
  <si>
    <t>Proposed Loan Amount</t>
  </si>
  <si>
    <t>Details</t>
  </si>
  <si>
    <t>Observation</t>
  </si>
  <si>
    <t>Confirm the sector in which the client conducts his business? For Salaried profile, please mention "Salaried"</t>
  </si>
  <si>
    <t>Does this include takeover of another facility or is it a fresh facility</t>
  </si>
  <si>
    <t>Enterprise Type</t>
  </si>
  <si>
    <t>PSL Status</t>
  </si>
  <si>
    <t>Codes</t>
  </si>
  <si>
    <t>a</t>
  </si>
  <si>
    <t>b</t>
  </si>
  <si>
    <t>Manufacturing Small Enterprise</t>
  </si>
  <si>
    <t>Manufacturing Medium Enterprise</t>
  </si>
  <si>
    <t>Asset Classification</t>
  </si>
  <si>
    <t>Service Small Enterprise</t>
  </si>
  <si>
    <t>Service Medium Enterprise</t>
  </si>
  <si>
    <t>0041</t>
  </si>
  <si>
    <t>c</t>
  </si>
  <si>
    <t>Retail Trade</t>
  </si>
  <si>
    <t>0042</t>
  </si>
  <si>
    <t>d</t>
  </si>
  <si>
    <t>0043</t>
  </si>
  <si>
    <t>Please write remarks below, if any:</t>
  </si>
  <si>
    <t>Manufacturing Large Enterprise</t>
  </si>
  <si>
    <t>Important rules to remember:</t>
  </si>
  <si>
    <t>Applicable only to Manufacturing and Service provider business profiles; Traders do not qualify under MSME Act</t>
  </si>
  <si>
    <t>Service Large Enterprise</t>
  </si>
  <si>
    <t>End usage of funds has to be towards business purpose only</t>
  </si>
  <si>
    <t>In case post a Home Loan, a LAP is booked on the same property, the LAP component taken for the purpose of business can be separately qualified under SME</t>
  </si>
  <si>
    <t>Cells highlighted in black not to be filled</t>
  </si>
  <si>
    <t>Manufacture</t>
  </si>
  <si>
    <t>Service</t>
  </si>
  <si>
    <t>Please make different calculators for different accounts</t>
  </si>
  <si>
    <t>______________________________</t>
  </si>
  <si>
    <t>Signature and Underwriter Name:</t>
  </si>
  <si>
    <t>Signature and CPA Name:</t>
  </si>
  <si>
    <t>Advertising - Service</t>
  </si>
  <si>
    <t>Aluminium products - Manufacturing</t>
  </si>
  <si>
    <t>Aluminium products - Trade</t>
  </si>
  <si>
    <t>Amusement centres etc - Service</t>
  </si>
  <si>
    <t>Animal and bird feeds - Trade</t>
  </si>
  <si>
    <t>Animation content provider - Service</t>
  </si>
  <si>
    <t>Apparels (Readymade garment) - Manufacturing</t>
  </si>
  <si>
    <t>Apparels (Readymade garment) - Trade</t>
  </si>
  <si>
    <t>Articles of iron &amp; steel - Manufacturing</t>
  </si>
  <si>
    <t>Articles of iron &amp; steel - Trade</t>
  </si>
  <si>
    <t>Asphalt, bitumen or coal tar pitch products - Manufacturing</t>
  </si>
  <si>
    <t>Automobile ancillaries - Manufacturing</t>
  </si>
  <si>
    <t>Automobile engine parts - Manufacturing</t>
  </si>
  <si>
    <t>Ayurvedic &amp; unani medicaments - Trade</t>
  </si>
  <si>
    <t>Ball or roller bearings - Manufacturing</t>
  </si>
  <si>
    <t>Ball or roller bearings - Trade</t>
  </si>
  <si>
    <t>Beverages &amp; tobacco - Manufacturing</t>
  </si>
  <si>
    <t>Beverages &amp; tobacco - Trade</t>
  </si>
  <si>
    <t>Bottling of LPG - Manufacturing</t>
  </si>
  <si>
    <t>Bottling of LPG - Trade</t>
  </si>
  <si>
    <t>Bus transport &amp; road logistics - Service</t>
  </si>
  <si>
    <t>Cables &amp; other conductors - Trade</t>
  </si>
  <si>
    <t>Call centres - Service</t>
  </si>
  <si>
    <t>Cargo handling - Service</t>
  </si>
  <si>
    <t>Carpets, etc. - Manufacturing</t>
  </si>
  <si>
    <t>Carpets, etc. - Trade</t>
  </si>
  <si>
    <t>Cartons, boxes, cases, etc. - Manufacturing</t>
  </si>
  <si>
    <t>Cellulose adhesive tapes - Manufacturing</t>
  </si>
  <si>
    <t>Ceramic tiles - Manufacturing</t>
  </si>
  <si>
    <t>Coaching classes - Service</t>
  </si>
  <si>
    <t>Communication &amp; broadcasting equipment - Manufacturing</t>
  </si>
  <si>
    <t>Communication &amp; broadcasting equipment - Trade</t>
  </si>
  <si>
    <t>Compressors - Manufacturing</t>
  </si>
  <si>
    <t>Computer courses - Service</t>
  </si>
  <si>
    <t>Computer stationery - Trade</t>
  </si>
  <si>
    <t>Computer systems and peripherals - Trade</t>
  </si>
  <si>
    <t>Contractors for construction of road, bridges, tunnels - Service</t>
  </si>
  <si>
    <t>Control instrumentation &amp; industrial electronics - Trade</t>
  </si>
  <si>
    <t>Copper tubes &amp; pipes - Manufacturing</t>
  </si>
  <si>
    <t>Copper tubes &amp; pipes - Trade</t>
  </si>
  <si>
    <t>Cosmetics &amp; toilet preparations - Manufacturing</t>
  </si>
  <si>
    <t>Cotton yarn - Manufacturing</t>
  </si>
  <si>
    <t>Cotton yarn - Trade</t>
  </si>
  <si>
    <t>Courier services - Service</t>
  </si>
  <si>
    <t>Domestic appliances (Electro-mechanical) - Trade</t>
  </si>
  <si>
    <t>Dyes - Manufacturing</t>
  </si>
  <si>
    <t>Dyes - Trade</t>
  </si>
  <si>
    <t>Electric motors - Manufacturing</t>
  </si>
  <si>
    <t>Electronic components - Manufacturing</t>
  </si>
  <si>
    <t>Event management services - Service</t>
  </si>
  <si>
    <t>Ferro alloys - Manufacturing</t>
  </si>
  <si>
    <t>Ferro alloys - Trade</t>
  </si>
  <si>
    <t>Fertilisers - Trade</t>
  </si>
  <si>
    <t>Financial consultancy &amp; advisory services - Service</t>
  </si>
  <si>
    <t>Food products - Trade</t>
  </si>
  <si>
    <t>Forgings - Manufacturing</t>
  </si>
  <si>
    <t>Gears including crown wheels - Manufacturing</t>
  </si>
  <si>
    <t>Glass &amp; glass wares - Manufacturing</t>
  </si>
  <si>
    <t>Glass &amp; glass wares - Trade</t>
  </si>
  <si>
    <t>Granite - Trade</t>
  </si>
  <si>
    <t>Hotel &amp; restaurant services - Service</t>
  </si>
  <si>
    <t>Hydrogen, rare &amp; other gases - Manufacturing</t>
  </si>
  <si>
    <t>Industrial machinery - Manufacturing</t>
  </si>
  <si>
    <t>Industrial machinery - Trade</t>
  </si>
  <si>
    <t>Industrial paints - Manufacturing</t>
  </si>
  <si>
    <t>Industrial valves - Manufacturing</t>
  </si>
  <si>
    <t>Information technology enabled service/BPO - Service</t>
  </si>
  <si>
    <t>Internet services - Service</t>
  </si>
  <si>
    <t>Investigation &amp; security activities - Service</t>
  </si>
  <si>
    <t>Jewellery of gold - Manufacturing</t>
  </si>
  <si>
    <t>Jewellery of gold - Trade</t>
  </si>
  <si>
    <t>Leather finished - Manufacturing</t>
  </si>
  <si>
    <t>Limestone - Manufacturing</t>
  </si>
  <si>
    <t>Lube oils &amp; lubricants - Manufacturing</t>
  </si>
  <si>
    <t>Machine tools - Manufacturing</t>
  </si>
  <si>
    <t>Management consultancy services - Service</t>
  </si>
  <si>
    <t>Manpower &amp; housekeeping - Service</t>
  </si>
  <si>
    <t>Marble - Trade</t>
  </si>
  <si>
    <t>Medical &amp; health services - Service</t>
  </si>
  <si>
    <t>Medical equipment - Manufacturing</t>
  </si>
  <si>
    <t>Medical equipment - Trade</t>
  </si>
  <si>
    <t>Medical transcription - Service</t>
  </si>
  <si>
    <t>Milk - Manufacturing</t>
  </si>
  <si>
    <t>Mineral waters - Trade</t>
  </si>
  <si>
    <t>Motion picture production, distribution - Service</t>
  </si>
  <si>
    <t>Newspapers, journals &amp; periodicals - Manufacturing</t>
  </si>
  <si>
    <t>Offshore drilling services - Service</t>
  </si>
  <si>
    <t>Organic chemicals - Manufacturing</t>
  </si>
  <si>
    <t>Organic chemicals - Trade</t>
  </si>
  <si>
    <t>Other ceramic products - Manufacturing</t>
  </si>
  <si>
    <t>Other turkey contractor - civil / electrical - Service</t>
  </si>
  <si>
    <t>Pens - Manufacturing</t>
  </si>
  <si>
    <t>Pesticides - Trade</t>
  </si>
  <si>
    <t>Pharmaceutical products - Manufacturing</t>
  </si>
  <si>
    <t>Pharmaceutical products - Trade</t>
  </si>
  <si>
    <t>Pigments - Manufacturing</t>
  </si>
  <si>
    <t>Plantation crops - Manufacturing</t>
  </si>
  <si>
    <t>Plantation crops - Trade</t>
  </si>
  <si>
    <t>Plastic packaging goods - Manufacturing</t>
  </si>
  <si>
    <t>Plastic packaging goods - Trade</t>
  </si>
  <si>
    <t>Plastic Products - Manufacturing</t>
  </si>
  <si>
    <t>Plastic Products - Trade</t>
  </si>
  <si>
    <t>Plywood - Trade</t>
  </si>
  <si>
    <t>Polyester film - Manufacturing</t>
  </si>
  <si>
    <t>Poultry - Manufacturing</t>
  </si>
  <si>
    <t>Prawns - Manufacturing</t>
  </si>
  <si>
    <t>Prawns - Trade</t>
  </si>
  <si>
    <t>Printed books, brochures, etc. - Manufacturing</t>
  </si>
  <si>
    <t>Printed circuit boards - Trade</t>
  </si>
  <si>
    <t>Printing and printing services - Service</t>
  </si>
  <si>
    <t>Products of cement, concrete, etc. - Manufacturing</t>
  </si>
  <si>
    <t>Professional courses - Service</t>
  </si>
  <si>
    <t>Pumps - Trade</t>
  </si>
  <si>
    <t>Renting services - Service</t>
  </si>
  <si>
    <t>Research &amp; development - Service</t>
  </si>
  <si>
    <t>Retail trade - Trade</t>
  </si>
  <si>
    <t>Rice - Trade</t>
  </si>
  <si>
    <t>Rubber &amp; rubber products - Manufacturing</t>
  </si>
  <si>
    <t>Screws, bolts, nuts, rivets, washers, etc. - Manufacturing</t>
  </si>
  <si>
    <t>Shipping services - Service</t>
  </si>
  <si>
    <t>Shoe uppers - Manufacturing</t>
  </si>
  <si>
    <t>Silk &amp; silk textiles - Manufacturing</t>
  </si>
  <si>
    <t>Silk &amp; silk textiles - Trade</t>
  </si>
  <si>
    <t>Software service and consultancy - Service</t>
  </si>
  <si>
    <t>Soyabean oil cake - Trade</t>
  </si>
  <si>
    <t>Spices &amp; Condiments - Trade</t>
  </si>
  <si>
    <t>Storage &amp; warehousing services - Service</t>
  </si>
  <si>
    <t>Storage batteries - Trade</t>
  </si>
  <si>
    <t>sugar - Manufacturing</t>
  </si>
  <si>
    <t>sugar - Trade</t>
  </si>
  <si>
    <t>Sulphuric acid - Manufacturing</t>
  </si>
  <si>
    <t>Tea - Trade</t>
  </si>
  <si>
    <t>Technical Consultancy &amp; engineering services - Service</t>
  </si>
  <si>
    <t>Terry towelling &amp; similar woven terry fabrics - Manufacturing</t>
  </si>
  <si>
    <t>Terry towelling &amp; similar woven terry fabrics - Trade</t>
  </si>
  <si>
    <t>Textiles - Manufacturing</t>
  </si>
  <si>
    <t>Textiles - Trade</t>
  </si>
  <si>
    <t>Tour Operators - Service</t>
  </si>
  <si>
    <t>Transformers - Manufacturing</t>
  </si>
  <si>
    <t>Tubes, pipes &amp; hoses of PVC - Manufacturing</t>
  </si>
  <si>
    <t>Tubes, pipes &amp; hoses of PVC - Trade</t>
  </si>
  <si>
    <t>Tyres - Trade</t>
  </si>
  <si>
    <t>Vegetable / fruit products - Manufacturing</t>
  </si>
  <si>
    <t>Vegetable / fruit products - Trade</t>
  </si>
  <si>
    <t>Vegetable oils - Manufacturing</t>
  </si>
  <si>
    <t>Vegetable oils - Trade</t>
  </si>
  <si>
    <t>Welding electrodes / sticks / wires / fluxes - Manufacturing</t>
  </si>
  <si>
    <t>Wheat flour - Trade</t>
  </si>
  <si>
    <t>Wind energy - Manufacturing</t>
  </si>
  <si>
    <t>Writing, printing paper - Manufacturing</t>
  </si>
  <si>
    <t>Average Ebdita</t>
  </si>
  <si>
    <t>Max Product based LTV %</t>
  </si>
  <si>
    <t>Prop 6</t>
  </si>
  <si>
    <t>Prop 7</t>
  </si>
  <si>
    <t>Prop 8</t>
  </si>
  <si>
    <t>Prop 9</t>
  </si>
  <si>
    <t>Prop 10</t>
  </si>
  <si>
    <t>Account Details</t>
  </si>
  <si>
    <t>UPID</t>
  </si>
  <si>
    <t>Market Value</t>
  </si>
  <si>
    <t>Fac 01 (Mention A/c No./ LOS ID)</t>
  </si>
  <si>
    <t>Existing</t>
  </si>
  <si>
    <t>Fac 02 (Mention A/c No./ LOS ID)</t>
  </si>
  <si>
    <t>Fac 03 (Mention A/c No./ LOS ID)</t>
  </si>
  <si>
    <t>Fac 04 (Mention A/c No./ LOS ID)</t>
  </si>
  <si>
    <t>Fac 05 (Mention A/c No./ LOS ID)</t>
  </si>
  <si>
    <t>Fac 06 (Mention A/c No./ LOS ID)</t>
  </si>
  <si>
    <t>Fac 07 (Mention A/c No./ LOS ID)</t>
  </si>
  <si>
    <t>Fac 08 (Mention A/c No./ LOS ID)</t>
  </si>
  <si>
    <t>Fac 09 (Mention A/c No./ LOS ID)</t>
  </si>
  <si>
    <t>Fac 10 (Mention A/c No./ LOS ID)</t>
  </si>
  <si>
    <t>Value available for Magnus Facilty</t>
  </si>
  <si>
    <t>Proposed</t>
  </si>
  <si>
    <t>Whether HL involved</t>
  </si>
  <si>
    <t>Magnus Facilty 03 (A/c detail)</t>
  </si>
  <si>
    <t>Magnus Facilty 04 (A/c detail)</t>
  </si>
  <si>
    <t>Check</t>
  </si>
  <si>
    <t>LTV on Individual Property</t>
  </si>
  <si>
    <t>Collateral_  Excluding HL for Customer</t>
  </si>
  <si>
    <t>Exposure - Excluding HL for Customer(Non regulated)</t>
  </si>
  <si>
    <t>LTV Excluding HL</t>
  </si>
  <si>
    <t>Apportioned value</t>
  </si>
  <si>
    <t>Remark</t>
  </si>
  <si>
    <t>LOS Data Entry Date</t>
  </si>
  <si>
    <t>Name of Applicant</t>
  </si>
  <si>
    <t>LOS ID (App ID)</t>
  </si>
  <si>
    <t>Internal Checks / Report Status</t>
  </si>
  <si>
    <t>Basic Checks</t>
  </si>
  <si>
    <t>ROC search where property is owned by the company</t>
  </si>
  <si>
    <t>Cibil check for Individuals</t>
  </si>
  <si>
    <t>Commercial Cibil Check</t>
  </si>
  <si>
    <t>Central Fraud Registry(CFR) check for all applicant</t>
  </si>
  <si>
    <t xml:space="preserve">Negative Profile Check </t>
  </si>
  <si>
    <t>Geo-limit Check</t>
  </si>
  <si>
    <t>Legal,  Valn, VR &amp; RCU Completeness</t>
  </si>
  <si>
    <t>Original Legal Report  (in case of top-up / multiple file, pls mention LOS Id)</t>
  </si>
  <si>
    <t>Property Address Matched with CAT, Legal Report, &amp; Valutaion Report</t>
  </si>
  <si>
    <t>Property Owner name matched with CAT, Legal Report, &amp; Valutaion Report</t>
  </si>
  <si>
    <t>Original Valuation Report 1 (in case of top-up / multiple file, pls mention LOS Id)</t>
  </si>
  <si>
    <t>Original Valuation Report 2 (in case of top-up / multiple file, pls mention LOS Id)</t>
  </si>
  <si>
    <t>Property valuations matched with CAT</t>
  </si>
  <si>
    <t>VR Report - Residence Tele Verification</t>
  </si>
  <si>
    <t>Office Tele Verification</t>
  </si>
  <si>
    <t>Residence Physical Verification</t>
  </si>
  <si>
    <t>Office Pysical Verification</t>
  </si>
  <si>
    <t>RCU Report of Financials Verified</t>
  </si>
  <si>
    <t>RCU Report of Banking and Other Docs</t>
  </si>
  <si>
    <t>Cersai  Check / Mortgage Cibil Check (For property cases)</t>
  </si>
  <si>
    <t>Verifications and validations (Date)</t>
  </si>
  <si>
    <t>PSL Calculator</t>
  </si>
  <si>
    <t>Eligibility Checks</t>
  </si>
  <si>
    <t>Deviations captured</t>
  </si>
  <si>
    <t>UPI (if applicable)</t>
  </si>
  <si>
    <t>LOS Completeness</t>
  </si>
  <si>
    <t>LOS DATA ENTRY QC</t>
  </si>
  <si>
    <t>Group ID (To be captured in LOS) : -</t>
  </si>
  <si>
    <t>Total Exposure / Check one obligor (To be captured in LOS) :-</t>
  </si>
  <si>
    <t>Both Valuation Figures to be Captured in LOS</t>
  </si>
  <si>
    <t>PSL Tagging in LOS (Amt and Code)</t>
  </si>
  <si>
    <t>Eligibility Block (Financial and Banking Information)</t>
  </si>
  <si>
    <t>Property Address</t>
  </si>
  <si>
    <t xml:space="preserve">Data Entry for all Applicants and Collateral  owner </t>
  </si>
  <si>
    <t>Deviations in CAT and LOS should be match</t>
  </si>
  <si>
    <t>Data entry for Multiple Properties as Collateral</t>
  </si>
  <si>
    <t>Amount of Loan (Final Amount)</t>
  </si>
  <si>
    <t>Finacle Cust ID to be captured if existing customer</t>
  </si>
  <si>
    <t>UD fields and One obliger fields</t>
  </si>
  <si>
    <t>Eligibility (For Both Funded and Non Funded Facility)</t>
  </si>
  <si>
    <t>File Completeness on Approval</t>
  </si>
  <si>
    <t>Application Form:</t>
  </si>
  <si>
    <t xml:space="preserve">        Facility amount requested =&gt; than approved limit</t>
  </si>
  <si>
    <t xml:space="preserve">        Photos and Signature of all the parties / collateral provider</t>
  </si>
  <si>
    <t xml:space="preserve">        Authentication for all the corrections</t>
  </si>
  <si>
    <t xml:space="preserve">        MSME declaration</t>
  </si>
  <si>
    <t>Credit analysis Sheet</t>
  </si>
  <si>
    <t>Enduse confirmation letter</t>
  </si>
  <si>
    <t>Enduse Checklist</t>
  </si>
  <si>
    <t>Site Visit Report</t>
  </si>
  <si>
    <t>Scoring Sheet</t>
  </si>
  <si>
    <t xml:space="preserve">Signed Doc Card (for property cases)  </t>
  </si>
  <si>
    <t xml:space="preserve">Signed PD sheet </t>
  </si>
  <si>
    <t>High Value check, for exposure greater than and equal to INR 7.5 Cr</t>
  </si>
  <si>
    <t>Apportioned Calculator if Cross collateral</t>
  </si>
  <si>
    <t>RM OSV available</t>
  </si>
  <si>
    <t>Shareholding pattern available</t>
  </si>
  <si>
    <t xml:space="preserve">Signed BSV Sheet </t>
  </si>
  <si>
    <t xml:space="preserve">In case of SBLC – confirmation from CRM on booking the transaction </t>
  </si>
  <si>
    <t xml:space="preserve">LEI Norms </t>
  </si>
  <si>
    <t xml:space="preserve">WCL Norms </t>
  </si>
  <si>
    <t xml:space="preserve">Commercial Real estate check </t>
  </si>
  <si>
    <t>Additional Documents, if applicable</t>
  </si>
  <si>
    <t>________________________                                                                                           ____________________________</t>
  </si>
  <si>
    <t>CPA Sign</t>
  </si>
  <si>
    <t>CRM Sign</t>
  </si>
  <si>
    <t>Proposed number of employees to be hired by client basis the new facility</t>
  </si>
  <si>
    <t>END USE CHECKLIST (Non PSL)</t>
  </si>
  <si>
    <t>Identifier</t>
  </si>
  <si>
    <t>Min</t>
  </si>
  <si>
    <t>Max</t>
  </si>
  <si>
    <t>Loan Amt slab</t>
  </si>
  <si>
    <t>Product Code</t>
  </si>
  <si>
    <t>Product Description</t>
  </si>
  <si>
    <t>Product Group</t>
  </si>
  <si>
    <t>Concatenate</t>
  </si>
  <si>
    <t>&lt; 75 Lacs</t>
  </si>
  <si>
    <t>LN026</t>
  </si>
  <si>
    <t>BUSINESS INSTALLMENT LOAN</t>
  </si>
  <si>
    <t>BIL</t>
  </si>
  <si>
    <t>75 lacs to 10 Crores</t>
  </si>
  <si>
    <t>LN030</t>
  </si>
  <si>
    <t>EVE BUSINESS LOAN</t>
  </si>
  <si>
    <t>Section 1</t>
  </si>
  <si>
    <t>&gt; 10 Crores</t>
  </si>
  <si>
    <t>LN011</t>
  </si>
  <si>
    <t>DB HOME LOAN</t>
  </si>
  <si>
    <t>HL</t>
  </si>
  <si>
    <t>DB LOAN AGAINST HOME</t>
  </si>
  <si>
    <t>LN022</t>
  </si>
  <si>
    <t>DB HOME LOAN - TOP UP</t>
  </si>
  <si>
    <t>LN018</t>
  </si>
  <si>
    <t>DB HOME LOAN STAFF</t>
  </si>
  <si>
    <t>Balance Transfer</t>
  </si>
  <si>
    <t>LN025</t>
  </si>
  <si>
    <t>PROPERTY PURCHASE LOAN NI</t>
  </si>
  <si>
    <t>Is this a PSL qualified Lending?</t>
  </si>
  <si>
    <t>LN012</t>
  </si>
  <si>
    <t>DB BUSINESS LOAN</t>
  </si>
  <si>
    <t>UBL</t>
  </si>
  <si>
    <t>Disbursal (full or part) into DB Account?</t>
  </si>
  <si>
    <t>LN024</t>
  </si>
  <si>
    <t>DB LAP - TOP UP</t>
  </si>
  <si>
    <t>LAP</t>
  </si>
  <si>
    <t>End Use declared by the client</t>
  </si>
  <si>
    <t>LN019</t>
  </si>
  <si>
    <t>DB LOAN AGAINST COMM PROP</t>
  </si>
  <si>
    <t>(should tally with client declaration)</t>
  </si>
  <si>
    <t>Personal needs</t>
  </si>
  <si>
    <t>PN</t>
  </si>
  <si>
    <t>LN015</t>
  </si>
  <si>
    <t>Purchase of Property</t>
  </si>
  <si>
    <t>PP</t>
  </si>
  <si>
    <t>LN020</t>
  </si>
  <si>
    <t>DB LOAN FOR COMM PROP</t>
  </si>
  <si>
    <t>Section 2</t>
  </si>
  <si>
    <t>Business expansion</t>
  </si>
  <si>
    <t>BE</t>
  </si>
  <si>
    <t>Capital expenditure</t>
  </si>
  <si>
    <t>CE</t>
  </si>
  <si>
    <t>Loan Amount Slab</t>
  </si>
  <si>
    <t>Working capital (Term Loan)</t>
  </si>
  <si>
    <t>WC</t>
  </si>
  <si>
    <t>OT</t>
  </si>
  <si>
    <t>Disbursal amount towards BT</t>
  </si>
  <si>
    <t>Financier's Name</t>
  </si>
  <si>
    <t>PNB Housing Finance Ltd</t>
  </si>
  <si>
    <t>Mention financier's Name (if others / nationalised)</t>
  </si>
  <si>
    <t>Owned by Borrowing Entity</t>
  </si>
  <si>
    <t>Product type at other financier</t>
  </si>
  <si>
    <t>Owned by Promoter(s)</t>
  </si>
  <si>
    <t>PN: Personal needs</t>
  </si>
  <si>
    <t>Aditya Birla Finance</t>
  </si>
  <si>
    <t>Owned by Non-promoter(s)</t>
  </si>
  <si>
    <t>PP: Purchase of Property</t>
  </si>
  <si>
    <t>Balance Transfer details</t>
  </si>
  <si>
    <t>Au Small Finance Bank</t>
  </si>
  <si>
    <t>Machinery Purchase</t>
  </si>
  <si>
    <t>Funds initially used towards</t>
  </si>
  <si>
    <t>Bajaj Finserv</t>
  </si>
  <si>
    <t>New Location / Office Setup</t>
  </si>
  <si>
    <t>Canfin Homes Ltd</t>
  </si>
  <si>
    <t>Others (specify in detailed description)</t>
  </si>
  <si>
    <t>Capital First</t>
  </si>
  <si>
    <t>Cholamandalam Investment and Finance Co Ltd</t>
  </si>
  <si>
    <t>Long Term Working capital</t>
  </si>
  <si>
    <t>Citibank</t>
  </si>
  <si>
    <t>Development Bank of Singapore</t>
  </si>
  <si>
    <t>Disbursal towards Client</t>
  </si>
  <si>
    <t>Development Credit Bank</t>
  </si>
  <si>
    <t>Current usage details</t>
  </si>
  <si>
    <t>Dewan Housing Finance</t>
  </si>
  <si>
    <t>Funds to be used towards</t>
  </si>
  <si>
    <t>Dhanalaxmi Bank</t>
  </si>
  <si>
    <t>Edelweiss Financial Services Ltd</t>
  </si>
  <si>
    <t>Federal Bank</t>
  </si>
  <si>
    <t>GIC Housing Finance</t>
  </si>
  <si>
    <t>Gruh Finance Ltd</t>
  </si>
  <si>
    <t>HDB Financial Services</t>
  </si>
  <si>
    <t>HDFC Bank</t>
  </si>
  <si>
    <t>C</t>
  </si>
  <si>
    <t>Disbursal towards Third Party</t>
  </si>
  <si>
    <t>HDFC Ltd</t>
  </si>
  <si>
    <t>Hero FinCorp</t>
  </si>
  <si>
    <t>HSBC Bank</t>
  </si>
  <si>
    <t>Section 3</t>
  </si>
  <si>
    <t>ICICI Bank</t>
  </si>
  <si>
    <t>End Use as verified by DB Officer</t>
  </si>
  <si>
    <t>ICICI Housing Finance</t>
  </si>
  <si>
    <t>Date of PD</t>
  </si>
  <si>
    <t>IDFC Bank</t>
  </si>
  <si>
    <t>PD done by</t>
  </si>
  <si>
    <t>India Infoline Financial Services</t>
  </si>
  <si>
    <t>Mode of verification</t>
  </si>
  <si>
    <t>Indiabulls Housing Finance Ltd</t>
  </si>
  <si>
    <t>Detailed description of End Use (Max 200 chars)</t>
  </si>
  <si>
    <t>Indostar Capital</t>
  </si>
  <si>
    <t>Indusind Bank</t>
  </si>
  <si>
    <t>Section 4</t>
  </si>
  <si>
    <t xml:space="preserve">Karur Vysya Bank </t>
  </si>
  <si>
    <t>Kotak Mahindra Bank</t>
  </si>
  <si>
    <t>Document Code</t>
  </si>
  <si>
    <t>L&amp;T Finance</t>
  </si>
  <si>
    <t>Document Description</t>
  </si>
  <si>
    <t>LIC Housing Finance Ltd</t>
  </si>
  <si>
    <t>Document Status</t>
  </si>
  <si>
    <t>Received</t>
  </si>
  <si>
    <t>Magma Fincorp</t>
  </si>
  <si>
    <t>RBL Bank</t>
  </si>
  <si>
    <t>Reliance Home Finance</t>
  </si>
  <si>
    <t>Name of CRM Manager:</t>
  </si>
  <si>
    <t>Royal Bank of Scotland</t>
  </si>
  <si>
    <t>Standard Chartered Bank</t>
  </si>
  <si>
    <t>Sundaram BNP Paribas Home Finance Ltd</t>
  </si>
  <si>
    <t>Notes:</t>
  </si>
  <si>
    <t>TATA Capital Ltd</t>
  </si>
  <si>
    <t>End Use declared by the client must be corroborated during site visit / PD.</t>
  </si>
  <si>
    <t>Vijaya Bank</t>
  </si>
  <si>
    <t>If purpose is for business use, the disbursal should be done into the Business Account</t>
  </si>
  <si>
    <t>Yes Bank</t>
  </si>
  <si>
    <t>All Nationalized Banks except for UCO Bank (Please specify below)</t>
  </si>
  <si>
    <t>Others (Please specify below)</t>
  </si>
  <si>
    <t xml:space="preserve">Annexure B1 </t>
  </si>
  <si>
    <t xml:space="preserve">Enhanced Due Diligence Site visit report (Pre Disbursal) </t>
  </si>
  <si>
    <t xml:space="preserve">Site Visit Report </t>
  </si>
  <si>
    <t xml:space="preserve">Name of the Borrower </t>
  </si>
  <si>
    <t>Application / LOS Number</t>
  </si>
  <si>
    <t xml:space="preserve">Name of the person met </t>
  </si>
  <si>
    <t>Place visited - office / factory / warehouse</t>
  </si>
  <si>
    <t xml:space="preserve"> Address of premises visited</t>
  </si>
  <si>
    <t>Date &amp; Time of Visit</t>
  </si>
  <si>
    <t>DB representative making the Visit</t>
  </si>
  <si>
    <t>End Use of loan funds for Balance Transfer</t>
  </si>
  <si>
    <t>Total amount of balance transfer</t>
  </si>
  <si>
    <t>Rs</t>
  </si>
  <si>
    <t>1) Amount thereof</t>
  </si>
  <si>
    <t>End Use as per the customer</t>
  </si>
  <si>
    <t>Have the funds been utilized for stated purpose</t>
  </si>
  <si>
    <t>If Yes , pls provide rationale</t>
  </si>
  <si>
    <t xml:space="preserve">If No , provide the revised usage details </t>
  </si>
  <si>
    <t>2) Amount thereof</t>
  </si>
  <si>
    <t>Interviewer's Comments</t>
  </si>
  <si>
    <t>Below 10 fields highlighted in grey need to filled in by CRM in case of multiple banking (unhdged foreign currency exposure as per customer declaration)</t>
  </si>
  <si>
    <t>*In case banking is other than for 6 months, formula need to be changed</t>
  </si>
  <si>
    <t>HTN-LAP</t>
  </si>
  <si>
    <t>25, 20, 10, 0</t>
  </si>
  <si>
    <t xml:space="preserve">Deutsche Bank                       </t>
  </si>
  <si>
    <t>for Magnus and Mortages</t>
  </si>
  <si>
    <t>for Mortgages</t>
  </si>
  <si>
    <t>for Mortgages and Magnus</t>
  </si>
  <si>
    <t>For Magnus</t>
  </si>
  <si>
    <t>for Magnus</t>
  </si>
  <si>
    <t>for UBL\BIL</t>
  </si>
  <si>
    <t>for Magnus and UBL\BIL</t>
  </si>
  <si>
    <r>
      <rPr>
        <b/>
        <sz val="11"/>
        <rFont val="Arial"/>
        <family val="2"/>
      </rPr>
      <t>1. DSCR</t>
    </r>
    <r>
      <rPr>
        <sz val="11"/>
        <rFont val="Arial"/>
        <family val="2"/>
      </rPr>
      <t xml:space="preserve"> should not be below </t>
    </r>
    <r>
      <rPr>
        <b/>
        <sz val="11"/>
        <rFont val="Arial"/>
        <family val="2"/>
      </rPr>
      <t>1x</t>
    </r>
    <r>
      <rPr>
        <sz val="11"/>
        <rFont val="Arial"/>
        <family val="2"/>
      </rPr>
      <t xml:space="preserve"> for manufacturing &amp; service clients and </t>
    </r>
    <r>
      <rPr>
        <b/>
        <sz val="11"/>
        <rFont val="Arial"/>
        <family val="2"/>
      </rPr>
      <t>1.25x</t>
    </r>
    <r>
      <rPr>
        <sz val="11"/>
        <rFont val="Arial"/>
        <family val="2"/>
      </rPr>
      <t xml:space="preserve"> for traders.</t>
    </r>
  </si>
  <si>
    <r>
      <t>2.</t>
    </r>
    <r>
      <rPr>
        <sz val="7"/>
        <rFont val="Arial"/>
        <family val="2"/>
      </rPr>
      <t xml:space="preserve">       </t>
    </r>
    <r>
      <rPr>
        <b/>
        <sz val="11"/>
        <rFont val="Arial"/>
        <family val="2"/>
      </rPr>
      <t>Leverage and Gearing</t>
    </r>
    <r>
      <rPr>
        <sz val="11"/>
        <rFont val="Arial"/>
        <family val="2"/>
      </rPr>
      <t xml:space="preserve"> including the </t>
    </r>
    <r>
      <rPr>
        <u/>
        <sz val="11"/>
        <rFont val="Arial"/>
        <family val="2"/>
      </rPr>
      <t>proposed exposure</t>
    </r>
    <r>
      <rPr>
        <sz val="11"/>
        <rFont val="Arial"/>
        <family val="2"/>
      </rPr>
      <t xml:space="preserve"> is </t>
    </r>
    <r>
      <rPr>
        <b/>
        <sz val="11"/>
        <rFont val="Arial"/>
        <family val="2"/>
      </rPr>
      <t>4x</t>
    </r>
    <r>
      <rPr>
        <sz val="11"/>
        <rFont val="Arial"/>
        <family val="2"/>
      </rPr>
      <t xml:space="preserve"> and </t>
    </r>
    <r>
      <rPr>
        <b/>
        <sz val="11"/>
        <rFont val="Arial"/>
        <family val="2"/>
      </rPr>
      <t xml:space="preserve">5x </t>
    </r>
    <r>
      <rPr>
        <sz val="11"/>
        <rFont val="Arial"/>
        <family val="2"/>
      </rPr>
      <t>respectively</t>
    </r>
  </si>
  <si>
    <r>
      <t>3.</t>
    </r>
    <r>
      <rPr>
        <sz val="7"/>
        <rFont val="Arial"/>
        <family val="2"/>
      </rPr>
      <t xml:space="preserve">       </t>
    </r>
    <r>
      <rPr>
        <b/>
        <sz val="11"/>
        <rFont val="Arial"/>
        <family val="2"/>
      </rPr>
      <t xml:space="preserve">Net debt to EBIDTA ratio (NFD / EBIDTA) </t>
    </r>
    <r>
      <rPr>
        <sz val="11"/>
        <rFont val="Arial"/>
        <family val="2"/>
      </rPr>
      <t xml:space="preserve">should be less than or equal to 5, where NFD is calculated as: Short / medium / long term bank or other financier debts </t>
    </r>
    <r>
      <rPr>
        <i/>
        <u/>
        <sz val="11"/>
        <rFont val="Arial"/>
        <family val="2"/>
      </rPr>
      <t>less</t>
    </r>
    <r>
      <rPr>
        <sz val="11"/>
        <rFont val="Arial"/>
        <family val="2"/>
      </rPr>
      <t xml:space="preserve"> cash &amp; liquidity.</t>
    </r>
  </si>
  <si>
    <r>
      <t>4.</t>
    </r>
    <r>
      <rPr>
        <sz val="7"/>
        <rFont val="Arial"/>
        <family val="2"/>
      </rPr>
      <t xml:space="preserve">       </t>
    </r>
    <r>
      <rPr>
        <b/>
        <sz val="11"/>
        <rFont val="Arial"/>
        <family val="2"/>
      </rPr>
      <t xml:space="preserve">Shareholder equity ratio (Equity / Total Asset) </t>
    </r>
    <r>
      <rPr>
        <sz val="11"/>
        <rFont val="Arial"/>
        <family val="2"/>
      </rPr>
      <t>should be greater than or equal to 20% where Equity includes Capital, Reserves and profit/loss of the year without debtors deductions.</t>
    </r>
  </si>
  <si>
    <t>Discrepancy</t>
  </si>
  <si>
    <t>Common</t>
  </si>
  <si>
    <t>Associated Companies</t>
  </si>
  <si>
    <t>CA</t>
  </si>
  <si>
    <t>ROC</t>
  </si>
  <si>
    <t>GST</t>
  </si>
  <si>
    <t>KYC</t>
  </si>
  <si>
    <t>Crime</t>
  </si>
  <si>
    <t>Google</t>
  </si>
  <si>
    <t>EPFO</t>
  </si>
  <si>
    <t>LEI</t>
  </si>
  <si>
    <t>Fin Observation</t>
  </si>
  <si>
    <t>Mortgage</t>
  </si>
  <si>
    <t>Unsecured</t>
  </si>
  <si>
    <t>Eligibility_EBIDTA</t>
  </si>
  <si>
    <t>Eligibility_Margin</t>
  </si>
  <si>
    <t>Magnus</t>
  </si>
  <si>
    <t>MSE PSL Calculator</t>
  </si>
  <si>
    <t>App Calc</t>
  </si>
  <si>
    <t>End Use Calc</t>
  </si>
  <si>
    <t>Site Visit</t>
  </si>
  <si>
    <t>Select Product type</t>
  </si>
  <si>
    <t>UPI ID</t>
  </si>
  <si>
    <t>Sl.No</t>
  </si>
  <si>
    <t>Latest Financial Year</t>
  </si>
  <si>
    <t>Annualised</t>
  </si>
  <si>
    <t>GAP</t>
  </si>
  <si>
    <t>CMR Ranking</t>
  </si>
  <si>
    <t>Actuals</t>
  </si>
  <si>
    <t>Notes</t>
  </si>
  <si>
    <t>Financial Ratios</t>
  </si>
  <si>
    <t>Current ratio</t>
  </si>
  <si>
    <t>Current Assets = 100% of Cash in Hand / Bank / Fixed Deposits + 50% of all MFs / Equity  Assets + 50% of all Inventory)</t>
  </si>
  <si>
    <t>ESIC</t>
  </si>
  <si>
    <t>Truecaller</t>
  </si>
  <si>
    <t>Rating_Individual</t>
  </si>
  <si>
    <t>Covenants</t>
  </si>
  <si>
    <t>CRM Rating</t>
  </si>
  <si>
    <t>Mortgage-Magnus</t>
  </si>
  <si>
    <t>Mortgage-Unsecured</t>
  </si>
  <si>
    <t>Property Linked to Loan</t>
  </si>
  <si>
    <t>No of Collateral with BT Bank</t>
  </si>
  <si>
    <t>No of Collateral Coming to Db</t>
  </si>
  <si>
    <t>DB Reference ID</t>
  </si>
  <si>
    <t>Credit analysis</t>
  </si>
  <si>
    <t>CRM approval</t>
  </si>
  <si>
    <t>High ticket norms and DBR</t>
  </si>
  <si>
    <t>Step down</t>
  </si>
  <si>
    <t>Trade Name</t>
  </si>
  <si>
    <t>Effective Date of registration</t>
  </si>
  <si>
    <t>Principal Place of Business</t>
  </si>
  <si>
    <t>Administrative Office</t>
  </si>
  <si>
    <t>Other Office</t>
  </si>
  <si>
    <t>Effective Date of Cancellation</t>
  </si>
  <si>
    <t>GST Returns</t>
  </si>
  <si>
    <t>GST Return Type:</t>
  </si>
  <si>
    <t>Customer is having one HL where the collateral is differebt and same is not considered for Calculating LTV.</t>
  </si>
  <si>
    <t>Control Checklist (Version 2.7)</t>
  </si>
  <si>
    <r>
      <t xml:space="preserve">Satisfactory Stock Audit Report </t>
    </r>
    <r>
      <rPr>
        <sz val="11"/>
        <color theme="8"/>
        <rFont val="Calibri"/>
        <family val="2"/>
        <scheme val="minor"/>
      </rPr>
      <t>(In case of Magnus)</t>
    </r>
  </si>
  <si>
    <r>
      <t xml:space="preserve">Updated the information of </t>
    </r>
    <r>
      <rPr>
        <i/>
        <sz val="11"/>
        <rFont val="Calibri"/>
        <family val="2"/>
        <scheme val="minor"/>
      </rPr>
      <t>No of employees to be hired based on new facility</t>
    </r>
    <r>
      <rPr>
        <sz val="11"/>
        <rFont val="Calibri"/>
        <family val="2"/>
        <scheme val="minor"/>
      </rPr>
      <t xml:space="preserve"> in PD sheet</t>
    </r>
  </si>
  <si>
    <r>
      <rPr>
        <b/>
        <sz val="10"/>
        <color rgb="FFFF0000"/>
        <rFont val="Arial"/>
        <family val="2"/>
      </rPr>
      <t>*</t>
    </r>
    <r>
      <rPr>
        <b/>
        <sz val="8"/>
        <color theme="1"/>
        <rFont val="Arial"/>
        <family val="2"/>
      </rPr>
      <t> Bank / Institution Reference No.</t>
    </r>
  </si>
  <si>
    <r>
      <rPr>
        <b/>
        <sz val="10"/>
        <color rgb="FFFF0000"/>
        <rFont val="Arial"/>
        <family val="2"/>
      </rPr>
      <t>*</t>
    </r>
    <r>
      <rPr>
        <b/>
        <sz val="8"/>
        <color theme="1"/>
        <rFont val="Arial"/>
        <family val="2"/>
      </rPr>
      <t> Bank / Institution Branch Name</t>
    </r>
  </si>
  <si>
    <t>CG</t>
  </si>
  <si>
    <r>
      <t>* </t>
    </r>
    <r>
      <rPr>
        <sz val="11"/>
        <rFont val="Calibri"/>
        <family val="2"/>
        <scheme val="minor"/>
      </rPr>
      <t>Constitution</t>
    </r>
  </si>
  <si>
    <r>
      <t>* </t>
    </r>
    <r>
      <rPr>
        <sz val="11"/>
        <rFont val="Calibri"/>
        <family val="2"/>
        <scheme val="minor"/>
      </rPr>
      <t>Borrower / Unit Name</t>
    </r>
  </si>
  <si>
    <r>
      <t>*</t>
    </r>
    <r>
      <rPr>
        <sz val="11"/>
        <rFont val="Calibri"/>
        <family val="2"/>
        <scheme val="minor"/>
      </rPr>
      <t> Unit Address</t>
    </r>
  </si>
  <si>
    <r>
      <t>*</t>
    </r>
    <r>
      <rPr>
        <sz val="11"/>
        <rFont val="Calibri"/>
        <family val="2"/>
        <scheme val="minor"/>
      </rPr>
      <t xml:space="preserve"> District:</t>
    </r>
  </si>
  <si>
    <r>
      <t>* </t>
    </r>
    <r>
      <rPr>
        <sz val="11"/>
        <rFont val="Calibri"/>
        <family val="2"/>
        <scheme val="minor"/>
      </rPr>
      <t>PIN code</t>
    </r>
  </si>
  <si>
    <r>
      <t>* </t>
    </r>
    <r>
      <rPr>
        <sz val="11"/>
        <rFont val="Calibri"/>
        <family val="2"/>
        <scheme val="minor"/>
      </rPr>
      <t>Nature of Industry Please select correct Nature 
of Industry. In case, the unit is to be covered under 
CGS for Retail Trade, Select Industry as RETAIL TRADE.</t>
    </r>
    <r>
      <rPr>
        <sz val="11"/>
        <color rgb="FFFF0000"/>
        <rFont val="Calibri"/>
        <family val="2"/>
        <scheme val="minor"/>
      </rPr>
      <t xml:space="preserve"> </t>
    </r>
  </si>
  <si>
    <t>Permanent</t>
  </si>
  <si>
    <t>Contractual</t>
  </si>
  <si>
    <r>
      <t xml:space="preserve"> * </t>
    </r>
    <r>
      <rPr>
        <sz val="11"/>
        <rFont val="Calibri"/>
        <family val="2"/>
        <scheme val="minor"/>
      </rPr>
      <t>Type of Activity</t>
    </r>
  </si>
  <si>
    <r>
      <t xml:space="preserve">* </t>
    </r>
    <r>
      <rPr>
        <sz val="11"/>
        <rFont val="Calibri"/>
        <family val="2"/>
        <scheme val="minor"/>
      </rPr>
      <t xml:space="preserve">Number
 of Employees </t>
    </r>
  </si>
  <si>
    <r>
      <t xml:space="preserve">* </t>
    </r>
    <r>
      <rPr>
        <sz val="11"/>
        <rFont val="Calibri"/>
        <family val="2"/>
        <scheme val="minor"/>
      </rPr>
      <t>Projected Optimum Sales Turnover</t>
    </r>
  </si>
  <si>
    <r>
      <t>*</t>
    </r>
    <r>
      <rPr>
        <b/>
        <sz val="8"/>
        <color rgb="FFFF0000"/>
        <rFont val="Arial"/>
        <family val="2"/>
      </rPr>
      <t> </t>
    </r>
    <r>
      <rPr>
        <b/>
        <sz val="8"/>
        <rFont val="Arial"/>
        <family val="2"/>
      </rPr>
      <t>Title</t>
    </r>
  </si>
  <si>
    <r>
      <t>*</t>
    </r>
    <r>
      <rPr>
        <b/>
        <sz val="8"/>
        <color rgb="FFFF0000"/>
        <rFont val="Arial"/>
        <family val="2"/>
      </rPr>
      <t> </t>
    </r>
    <r>
      <rPr>
        <b/>
        <sz val="8"/>
        <rFont val="Arial"/>
        <family val="2"/>
      </rPr>
      <t>First Name</t>
    </r>
  </si>
  <si>
    <r>
      <t>*</t>
    </r>
    <r>
      <rPr>
        <b/>
        <sz val="8"/>
        <color rgb="FFFF0000"/>
        <rFont val="Arial"/>
        <family val="2"/>
      </rPr>
      <t> </t>
    </r>
    <r>
      <rPr>
        <b/>
        <sz val="8"/>
        <rFont val="Arial"/>
        <family val="2"/>
      </rPr>
      <t>Last Name (Surname)</t>
    </r>
  </si>
  <si>
    <r>
      <t>* </t>
    </r>
    <r>
      <rPr>
        <sz val="11"/>
        <rFont val="Calibri"/>
        <family val="2"/>
        <scheme val="minor"/>
      </rPr>
      <t>Gender</t>
    </r>
  </si>
  <si>
    <r>
      <t>* </t>
    </r>
    <r>
      <rPr>
        <sz val="11"/>
        <rFont val="Calibri"/>
        <family val="2"/>
        <scheme val="minor"/>
      </rPr>
      <t>Whether the Chief Promoter is 
Physically Handicapped:</t>
    </r>
  </si>
  <si>
    <r>
      <t>* </t>
    </r>
    <r>
      <rPr>
        <sz val="11"/>
        <rFont val="Calibri"/>
        <family val="2"/>
        <scheme val="minor"/>
      </rPr>
      <t>Loan Account 
Number</t>
    </r>
  </si>
  <si>
    <r>
      <t>* </t>
    </r>
    <r>
      <rPr>
        <sz val="11"/>
        <rFont val="Calibri"/>
        <family val="2"/>
        <scheme val="minor"/>
      </rPr>
      <t>Promoter Adhar Card Number</t>
    </r>
  </si>
  <si>
    <r>
      <t>* </t>
    </r>
    <r>
      <rPr>
        <sz val="11"/>
        <rFont val="Calibri"/>
        <family val="2"/>
        <scheme val="minor"/>
      </rPr>
      <t>Promoter Mobile Number</t>
    </r>
  </si>
  <si>
    <r>
      <t xml:space="preserve">* </t>
    </r>
    <r>
      <rPr>
        <sz val="11"/>
        <rFont val="Calibri"/>
        <family val="2"/>
        <scheme val="minor"/>
      </rPr>
      <t>Whether first charge on Primary 
Securities is available</t>
    </r>
  </si>
  <si>
    <r>
      <t>* </t>
    </r>
    <r>
      <rPr>
        <sz val="11"/>
        <rFont val="Calibri"/>
        <family val="2"/>
        <scheme val="minor"/>
      </rPr>
      <t>Collateral Security Taken</t>
    </r>
  </si>
  <si>
    <r>
      <rPr>
        <sz val="11"/>
        <color rgb="FFFF0000"/>
        <rFont val="Calibri"/>
        <family val="2"/>
        <scheme val="minor"/>
      </rPr>
      <t>  #</t>
    </r>
    <r>
      <rPr>
        <sz val="10"/>
        <rFont val="Arial"/>
        <family val="2"/>
      </rPr>
      <t> Third Party Guarantee</t>
    </r>
  </si>
  <si>
    <r>
      <t>* </t>
    </r>
    <r>
      <rPr>
        <sz val="10"/>
        <rFont val="Arial"/>
        <family val="2"/>
      </rPr>
      <t>Whether the credit is sanctioned under Joint Finance scheme:</t>
    </r>
  </si>
  <si>
    <r>
      <t>* </t>
    </r>
    <r>
      <rPr>
        <sz val="11"/>
        <rFont val="Calibri"/>
        <family val="2"/>
        <scheme val="minor"/>
      </rPr>
      <t>Whether the credit is sanctioned under 
Artisan Credit Card (ACC) scheme for Handicraft 
Artisans operated by DC(Handicrafts), Govt.of India:</t>
    </r>
  </si>
  <si>
    <r>
      <t>* </t>
    </r>
    <r>
      <rPr>
        <sz val="11"/>
        <rFont val="Calibri"/>
        <family val="2"/>
        <scheme val="minor"/>
      </rPr>
      <t>Whether GF/ASF is re-imbursable from
 O/o DC(Handicrafts) Govt.of India:</t>
    </r>
  </si>
  <si>
    <r>
      <t>* </t>
    </r>
    <r>
      <rPr>
        <sz val="11"/>
        <rFont val="Calibri"/>
        <family val="2"/>
        <scheme val="minor"/>
      </rPr>
      <t>Whether the credit is sanctioned under 
DC(Handloom) scheme for Handoom Weavers</t>
    </r>
  </si>
  <si>
    <r>
      <t>*</t>
    </r>
    <r>
      <rPr>
        <sz val="11"/>
        <rFont val="Calibri"/>
        <family val="2"/>
        <scheme val="minor"/>
      </rPr>
      <t> If Yes,Please select the name of the Scheme</t>
    </r>
  </si>
  <si>
    <r>
      <t>* </t>
    </r>
    <r>
      <rPr>
        <sz val="11"/>
        <rFont val="Calibri"/>
        <family val="2"/>
        <scheme val="minor"/>
      </rPr>
      <t xml:space="preserve"> </t>
    </r>
    <r>
      <rPr>
        <sz val="11"/>
        <color rgb="FF00B050"/>
        <rFont val="Calibri"/>
        <family val="2"/>
        <scheme val="minor"/>
      </rPr>
      <t>If Yes,Please certify by ticking the checkbox.</t>
    </r>
    <r>
      <rPr>
        <sz val="11"/>
        <rFont val="Calibri"/>
        <family val="2"/>
        <scheme val="minor"/>
      </rPr>
      <t xml:space="preserve">
We certify that the credit facility being covered
 under CGTMSE and for which reimbursement of 
GF/ASF in being availed adheres to all guidelines 
as issued by Office of DC(Handloom) from time to
 time for sanction of Credit under the respective 
schemes</t>
    </r>
  </si>
  <si>
    <r>
      <t xml:space="preserve">*  </t>
    </r>
    <r>
      <rPr>
        <sz val="11"/>
        <color rgb="FF00B050"/>
        <rFont val="Calibri"/>
        <family val="2"/>
        <scheme val="minor"/>
      </rPr>
      <t>Credit facilities above Rs. 50 lakh and upto
 Rs.200 lakh will have to be rated internally by the
 MLI and should be of investment grade.For loan
 facility upto 50 lakhs MLIs may indicate ‘N.A’ if 
rating is not available.</t>
    </r>
  </si>
  <si>
    <r>
      <t>* </t>
    </r>
    <r>
      <rPr>
        <sz val="11"/>
        <rFont val="Calibri"/>
        <family val="2"/>
        <scheme val="minor"/>
      </rPr>
      <t>Internal Rating</t>
    </r>
  </si>
  <si>
    <r>
      <t xml:space="preserve">* </t>
    </r>
    <r>
      <rPr>
        <sz val="11"/>
        <rFont val="Calibri"/>
        <family val="2"/>
        <scheme val="minor"/>
      </rPr>
      <t>Term Credit Sanctioned</t>
    </r>
  </si>
  <si>
    <r>
      <t xml:space="preserve">* </t>
    </r>
    <r>
      <rPr>
        <sz val="11"/>
        <rFont val="Calibri"/>
        <family val="2"/>
        <scheme val="minor"/>
      </rPr>
      <t>Loan Termination Date</t>
    </r>
  </si>
  <si>
    <r>
      <t xml:space="preserve">* </t>
    </r>
    <r>
      <rPr>
        <sz val="11"/>
        <rFont val="Calibri"/>
        <family val="2"/>
        <scheme val="minor"/>
      </rPr>
      <t>a. Market value of movable collateral security</t>
    </r>
  </si>
  <si>
    <r>
      <t>*</t>
    </r>
    <r>
      <rPr>
        <b/>
        <sz val="8"/>
        <color rgb="FFFF0000"/>
        <rFont val="Arial"/>
        <family val="2"/>
      </rPr>
      <t xml:space="preserve"> </t>
    </r>
    <r>
      <rPr>
        <b/>
        <sz val="8"/>
        <rFont val="Arial"/>
        <family val="2"/>
      </rPr>
      <t>b. Market value of immovable collateral security</t>
    </r>
  </si>
  <si>
    <r>
      <t xml:space="preserve">* </t>
    </r>
    <r>
      <rPr>
        <sz val="11"/>
        <rFont val="Calibri"/>
        <family val="2"/>
        <scheme val="minor"/>
      </rPr>
      <t>Total(a+b)</t>
    </r>
  </si>
  <si>
    <r>
      <t>  * </t>
    </r>
    <r>
      <rPr>
        <sz val="11"/>
        <rFont val="Calibri"/>
        <family val="2"/>
        <scheme val="minor"/>
      </rPr>
      <t>Date of Sanction</t>
    </r>
  </si>
  <si>
    <r>
      <t>* </t>
    </r>
    <r>
      <rPr>
        <sz val="11"/>
        <rFont val="Calibri"/>
        <family val="2"/>
        <scheme val="minor"/>
      </rPr>
      <t>Credit to be Guaranteed</t>
    </r>
  </si>
  <si>
    <r>
      <t>*</t>
    </r>
    <r>
      <rPr>
        <sz val="11"/>
        <rFont val="Calibri"/>
        <family val="2"/>
        <scheme val="minor"/>
      </rPr>
      <t xml:space="preserve"> Is any of the Promoter's/Directors/Key 
management personnel in the CRILC/CIBIL/RBI
 list of defaulters</t>
    </r>
  </si>
  <si>
    <r>
      <t xml:space="preserve">* </t>
    </r>
    <r>
      <rPr>
        <sz val="11"/>
        <rFont val="Calibri"/>
        <family val="2"/>
        <scheme val="minor"/>
      </rPr>
      <t>Credit bureau name</t>
    </r>
  </si>
  <si>
    <r>
      <t xml:space="preserve"> * </t>
    </r>
    <r>
      <rPr>
        <sz val="11"/>
        <rFont val="Calibri"/>
        <family val="2"/>
        <scheme val="minor"/>
      </rPr>
      <t>Credit bureau Score of key Promoter</t>
    </r>
  </si>
  <si>
    <r>
      <t>*</t>
    </r>
    <r>
      <rPr>
        <sz val="11"/>
        <rFont val="Calibri"/>
        <family val="2"/>
        <scheme val="minor"/>
      </rPr>
      <t>CIBIL MSME Rank of the firm(if available)</t>
    </r>
  </si>
  <si>
    <r>
      <t> *</t>
    </r>
    <r>
      <rPr>
        <sz val="11"/>
        <rFont val="Calibri"/>
        <family val="2"/>
        <scheme val="minor"/>
      </rPr>
      <t xml:space="preserve"> Experian Commerical Score(if available)</t>
    </r>
  </si>
  <si>
    <r>
      <t>*</t>
    </r>
    <r>
      <rPr>
        <sz val="11"/>
        <rFont val="Calibri"/>
        <family val="2"/>
        <scheme val="minor"/>
      </rPr>
      <t>Networth of the key Promoter/borrower(in Rs Lac)</t>
    </r>
  </si>
  <si>
    <r>
      <t xml:space="preserve"> * </t>
    </r>
    <r>
      <rPr>
        <sz val="11"/>
        <rFont val="Calibri"/>
        <family val="2"/>
        <scheme val="minor"/>
      </rPr>
      <t>Promotr's contribution in the entity(%)(If there are multiple contributors,</t>
    </r>
  </si>
  <si>
    <r>
      <t>*</t>
    </r>
    <r>
      <rPr>
        <sz val="11"/>
        <rFont val="Calibri"/>
        <family val="2"/>
        <scheme val="minor"/>
      </rPr>
      <t>Group/associate entities of promoter's 
have been into NPA category in past 1 year</t>
    </r>
  </si>
  <si>
    <r>
      <t xml:space="preserve"> * </t>
    </r>
    <r>
      <rPr>
        <sz val="11"/>
        <rFont val="Calibri"/>
        <family val="2"/>
        <scheme val="minor"/>
      </rPr>
      <t>Promoter's experience in current/related business(in years)</t>
    </r>
  </si>
  <si>
    <r>
      <t>*</t>
    </r>
    <r>
      <rPr>
        <sz val="11"/>
        <rFont val="Calibri"/>
        <family val="2"/>
        <scheme val="minor"/>
      </rPr>
      <t>Sales/Revenue</t>
    </r>
  </si>
  <si>
    <r>
      <t xml:space="preserve"> * </t>
    </r>
    <r>
      <rPr>
        <sz val="11"/>
        <rFont val="Calibri"/>
        <family val="2"/>
        <scheme val="minor"/>
      </rPr>
      <t>PBDIT(Profit before depreciation,interest and tax)</t>
    </r>
  </si>
  <si>
    <r>
      <t>*</t>
    </r>
    <r>
      <rPr>
        <sz val="11"/>
        <rFont val="Calibri"/>
        <family val="2"/>
        <scheme val="minor"/>
      </rPr>
      <t>Interest Payment</t>
    </r>
  </si>
  <si>
    <r>
      <t xml:space="preserve"> * </t>
    </r>
    <r>
      <rPr>
        <sz val="11"/>
        <rFont val="Calibri"/>
        <family val="2"/>
        <scheme val="minor"/>
      </rPr>
      <t>Tax(Current+Provision) Amount</t>
    </r>
  </si>
  <si>
    <r>
      <t>*</t>
    </r>
    <r>
      <rPr>
        <sz val="11"/>
        <rFont val="Calibri"/>
        <family val="2"/>
        <scheme val="minor"/>
      </rPr>
      <t>Total Current Assets</t>
    </r>
  </si>
  <si>
    <r>
      <t xml:space="preserve"> * </t>
    </r>
    <r>
      <rPr>
        <sz val="11"/>
        <rFont val="Calibri"/>
        <family val="2"/>
        <scheme val="minor"/>
      </rPr>
      <t>Total current Liabilities</t>
    </r>
  </si>
  <si>
    <r>
      <t>*</t>
    </r>
    <r>
      <rPr>
        <sz val="11"/>
        <rFont val="Calibri"/>
        <family val="2"/>
        <scheme val="minor"/>
      </rPr>
      <t>Total term Liabilities</t>
    </r>
  </si>
  <si>
    <r>
      <t xml:space="preserve"> * </t>
    </r>
    <r>
      <rPr>
        <sz val="11"/>
        <rFont val="Calibri"/>
        <family val="2"/>
        <scheme val="minor"/>
      </rPr>
      <t>Equity Capital</t>
    </r>
  </si>
  <si>
    <r>
      <t>*</t>
    </r>
    <r>
      <rPr>
        <sz val="11"/>
        <rFont val="Calibri"/>
        <family val="2"/>
        <scheme val="minor"/>
      </rPr>
      <t>Preference Capital</t>
    </r>
  </si>
  <si>
    <r>
      <t xml:space="preserve"> * </t>
    </r>
    <r>
      <rPr>
        <sz val="11"/>
        <rFont val="Calibri"/>
        <family val="2"/>
        <scheme val="minor"/>
      </rPr>
      <t>Reserves and Surplus</t>
    </r>
  </si>
  <si>
    <r>
      <t>*</t>
    </r>
    <r>
      <rPr>
        <b/>
        <sz val="8"/>
        <rFont val="Arial"/>
        <family val="2"/>
      </rPr>
      <t>Repayments due within an Year(Current 
portion of long term deu</t>
    </r>
  </si>
  <si>
    <r>
      <t xml:space="preserve">* </t>
    </r>
    <r>
      <rPr>
        <sz val="11"/>
        <rFont val="Calibri"/>
        <family val="2"/>
        <scheme val="minor"/>
      </rPr>
      <t>Guarantee Amount-wise financial Record Unit</t>
    </r>
  </si>
  <si>
    <r>
      <t xml:space="preserve">* </t>
    </r>
    <r>
      <rPr>
        <sz val="11"/>
        <rFont val="Calibri"/>
        <family val="2"/>
        <scheme val="minor"/>
      </rPr>
      <t>Operating Income</t>
    </r>
  </si>
  <si>
    <r>
      <t xml:space="preserve"> * </t>
    </r>
    <r>
      <rPr>
        <sz val="11"/>
        <rFont val="Calibri"/>
        <family val="2"/>
        <scheme val="minor"/>
      </rPr>
      <t>Profit after Tax(PAT)</t>
    </r>
  </si>
  <si>
    <r>
      <t>*</t>
    </r>
    <r>
      <rPr>
        <sz val="11"/>
        <rFont val="Calibri"/>
        <family val="2"/>
        <scheme val="minor"/>
      </rPr>
      <t>Networth</t>
    </r>
  </si>
  <si>
    <r>
      <t>*</t>
    </r>
    <r>
      <rPr>
        <sz val="11"/>
        <rFont val="Calibri"/>
        <family val="2"/>
        <scheme val="minor"/>
      </rPr>
      <t>Debt Equity Ratio(for the unit)</t>
    </r>
  </si>
  <si>
    <r>
      <t xml:space="preserve"> * </t>
    </r>
    <r>
      <rPr>
        <sz val="11"/>
        <rFont val="Calibri"/>
        <family val="2"/>
        <scheme val="minor"/>
      </rPr>
      <t>Debt Service Coverage Ratio(TL Account)</t>
    </r>
  </si>
  <si>
    <r>
      <t>*</t>
    </r>
    <r>
      <rPr>
        <sz val="11"/>
        <rFont val="Calibri"/>
        <family val="2"/>
        <scheme val="minor"/>
      </rPr>
      <t>Debt Equity Ratio</t>
    </r>
  </si>
  <si>
    <r>
      <t xml:space="preserve"> * </t>
    </r>
    <r>
      <rPr>
        <sz val="11"/>
        <rFont val="Calibri"/>
        <family val="2"/>
        <scheme val="minor"/>
      </rPr>
      <t>Debt Service Coverage Ratio</t>
    </r>
  </si>
  <si>
    <r>
      <t>*</t>
    </r>
    <r>
      <rPr>
        <sz val="11"/>
        <rFont val="Calibri"/>
        <family val="2"/>
        <scheme val="minor"/>
      </rPr>
      <t>Current Ratio</t>
    </r>
  </si>
  <si>
    <r>
      <t xml:space="preserve">* </t>
    </r>
    <r>
      <rPr>
        <sz val="11"/>
        <rFont val="Calibri"/>
        <family val="2"/>
        <scheme val="minor"/>
      </rPr>
      <t>Credit Bureau Personal Score of Chief Promoters</t>
    </r>
  </si>
  <si>
    <r>
      <t>*</t>
    </r>
    <r>
      <rPr>
        <sz val="11"/>
        <rFont val="Calibri"/>
        <family val="2"/>
        <scheme val="minor"/>
      </rPr>
      <t>Total Assets</t>
    </r>
  </si>
  <si>
    <r>
      <t>  * </t>
    </r>
    <r>
      <rPr>
        <sz val="11"/>
        <rFont val="Calibri"/>
        <family val="2"/>
        <scheme val="minor"/>
      </rPr>
      <t>Tenure </t>
    </r>
  </si>
  <si>
    <r>
      <t xml:space="preserve">  *  </t>
    </r>
    <r>
      <rPr>
        <sz val="11"/>
        <rFont val="Calibri"/>
        <family val="2"/>
        <scheme val="minor"/>
      </rPr>
      <t>Type of Base Rate</t>
    </r>
  </si>
  <si>
    <r>
      <t>  * </t>
    </r>
    <r>
      <rPr>
        <sz val="11"/>
        <rFont val="Calibri"/>
        <family val="2"/>
        <scheme val="minor"/>
      </rPr>
      <t>Base Rate</t>
    </r>
  </si>
  <si>
    <r>
      <t>  *</t>
    </r>
    <r>
      <rPr>
        <sz val="11"/>
        <rFont val="Calibri"/>
        <family val="2"/>
        <scheme val="minor"/>
      </rPr>
      <t> Interest Rate</t>
    </r>
  </si>
  <si>
    <r>
      <t xml:space="preserve">*  </t>
    </r>
    <r>
      <rPr>
        <sz val="11"/>
        <rFont val="Calibri"/>
        <family val="2"/>
        <scheme val="minor"/>
      </rPr>
      <t xml:space="preserve">No of Instalments </t>
    </r>
  </si>
  <si>
    <t>Deutsche Bank</t>
  </si>
  <si>
    <r>
      <t xml:space="preserve">* </t>
    </r>
    <r>
      <rPr>
        <sz val="11"/>
        <rFont val="Calibri"/>
        <family val="2"/>
        <scheme val="minor"/>
      </rPr>
      <t>Term Credit Sanctioned(In Rs.)</t>
    </r>
  </si>
  <si>
    <t>Working Capital Limit Sanctioned (In Rs.)</t>
  </si>
  <si>
    <t>Fund Based(In Rs.)</t>
  </si>
  <si>
    <t>Non Fund Based (In Rs.)</t>
  </si>
  <si>
    <r>
      <t xml:space="preserve">* </t>
    </r>
    <r>
      <rPr>
        <sz val="11"/>
        <rFont val="Calibri"/>
        <family val="2"/>
        <scheme val="minor"/>
      </rPr>
      <t>a. Market value of movable collateral security(in Rs.)</t>
    </r>
  </si>
  <si>
    <r>
      <t>*</t>
    </r>
    <r>
      <rPr>
        <b/>
        <sz val="8"/>
        <color rgb="FFFF0000"/>
        <rFont val="Arial"/>
        <family val="2"/>
      </rPr>
      <t xml:space="preserve"> </t>
    </r>
    <r>
      <rPr>
        <b/>
        <sz val="8"/>
        <rFont val="Arial"/>
        <family val="2"/>
      </rPr>
      <t>b. Market value of immovable collateral security(in Rs.)</t>
    </r>
  </si>
  <si>
    <r>
      <t>  * </t>
    </r>
    <r>
      <rPr>
        <sz val="11"/>
        <rFont val="Calibri"/>
        <family val="2"/>
        <scheme val="minor"/>
      </rPr>
      <t>Base Rate (  in % (p.a.))</t>
    </r>
  </si>
  <si>
    <r>
      <t>  *</t>
    </r>
    <r>
      <rPr>
        <sz val="11"/>
        <rFont val="Calibri"/>
        <family val="2"/>
        <scheme val="minor"/>
      </rPr>
      <t> Interest Rate (  in % (p.a.))</t>
    </r>
  </si>
  <si>
    <t>Moratorium(in months)</t>
  </si>
  <si>
    <t>Monthly</t>
  </si>
  <si>
    <t>What type of HL product</t>
  </si>
  <si>
    <t>Amount of Home Loan (Refer point 4 below)</t>
  </si>
  <si>
    <t>If it is a HL BT Loan, confirm if the initial loan was &lt;= INR 25 / 35 Lacs? [Proof has been obtained - Refer to point (d) below]</t>
  </si>
  <si>
    <t>Overall cost of the dwelling unit is &lt;= 30 Lacs / 45 Lacs (Refer point e below)</t>
  </si>
  <si>
    <t>Property is located in the following city?</t>
  </si>
  <si>
    <t>If loan is not being availed by any staff, please mention "Yes" (Refer pt a below). Else "No"</t>
  </si>
  <si>
    <t>Residential status of the property owner</t>
  </si>
  <si>
    <t>The property should be the only residential unit owned by the family</t>
  </si>
  <si>
    <t>Home Loan Declaration Annexure has been obtained? (Signed by all applicants to the loan)</t>
  </si>
  <si>
    <t>CIBIL has been checked for additional property backed facility and found no additional residential property</t>
  </si>
  <si>
    <t>Subsector Code</t>
  </si>
  <si>
    <t>Any loan given to staff may it be Entitlement or Commercial loan, does not qualify as PSL</t>
  </si>
  <si>
    <t>The property being bought should be the only residential unit owned by the family</t>
  </si>
  <si>
    <t>The family is defined as spouse and Children, and parents, brother, sister dependent on the prospective client, but excludes legally separated spouse</t>
  </si>
  <si>
    <t>d)</t>
  </si>
  <si>
    <t>For PSL qualification, original Home Loan should not be &gt; INR 35 Lacs. For Kohlapur, Salem and Vellore, the original Home Loan should not be &gt; INR 25 Lacs.</t>
  </si>
  <si>
    <t>e)</t>
  </si>
  <si>
    <t>For PSL qualification, the cost of the dwelling unit should not be &gt; INR 45 Lacs. For Kohlapur, Salem and Vellore, the cost of the dwelling unit should not be &gt; INR 30 Lacs.</t>
  </si>
  <si>
    <t>Date of Calculator</t>
  </si>
  <si>
    <t>Manufacturing Micro Enterprise</t>
  </si>
  <si>
    <t>0065</t>
  </si>
  <si>
    <t>0066</t>
  </si>
  <si>
    <t>0067</t>
  </si>
  <si>
    <t>Service Micro Enterprise</t>
  </si>
  <si>
    <t>0068</t>
  </si>
  <si>
    <t>Quantum of investment in Plant and Machinery / Equipment in detail below</t>
  </si>
  <si>
    <t>Sales/Turnover (Only Local Sales)</t>
  </si>
  <si>
    <t>0069</t>
  </si>
  <si>
    <t>0070</t>
  </si>
  <si>
    <t>0071</t>
  </si>
  <si>
    <t>0072</t>
  </si>
  <si>
    <t>0073</t>
  </si>
  <si>
    <t>0078</t>
  </si>
  <si>
    <t>0074</t>
  </si>
  <si>
    <t>0075</t>
  </si>
  <si>
    <t>0076</t>
  </si>
  <si>
    <t>0077</t>
  </si>
  <si>
    <t>Micro, Small and Medium enterprise would qualify under PSL</t>
  </si>
  <si>
    <t>Non Salaried Individual</t>
  </si>
  <si>
    <t>0045</t>
  </si>
  <si>
    <t>Investment</t>
  </si>
  <si>
    <t>T/o</t>
  </si>
  <si>
    <t>Micro</t>
  </si>
  <si>
    <t>1cr</t>
  </si>
  <si>
    <t>5cr</t>
  </si>
  <si>
    <t>"Client" is defined as the entity or person who is the main borrower to the facility</t>
  </si>
  <si>
    <t>Small</t>
  </si>
  <si>
    <t>10cr</t>
  </si>
  <si>
    <t>50cr</t>
  </si>
  <si>
    <t>Medium</t>
  </si>
  <si>
    <t>250cr</t>
  </si>
  <si>
    <t>All units GSTIN listed against the same PAN shall be collectively treated as one enterprise and the turnover and investment figures for all of such entities shall be seen together and only the aggregate values will be considered for deciding the category as MSME</t>
  </si>
  <si>
    <t>Exports of goods or services or both, shall be excluded while calculating the turnover of any enterprise whether micro, small or medium, for the purposes of classification.</t>
  </si>
  <si>
    <t>Period Ended</t>
  </si>
  <si>
    <t>Financial Report Type</t>
  </si>
  <si>
    <t>Months</t>
  </si>
  <si>
    <t>12</t>
  </si>
  <si>
    <t>INCOME</t>
  </si>
  <si>
    <t>1.1</t>
  </si>
  <si>
    <t>(I) GROSS DOMESTIC SALES</t>
  </si>
  <si>
    <t>1.2</t>
  </si>
  <si>
    <t>(II) EXPORT SALES</t>
  </si>
  <si>
    <t>1.3</t>
  </si>
  <si>
    <t>GROSS SALES TOTAL</t>
  </si>
  <si>
    <t>1.4</t>
  </si>
  <si>
    <t>EXCISE DUTY</t>
  </si>
  <si>
    <t>1.5</t>
  </si>
  <si>
    <t>NET SALES</t>
  </si>
  <si>
    <t>1.6</t>
  </si>
  <si>
    <t>ADD: TRADING / OTHER OPERATING INCOME</t>
  </si>
  <si>
    <t>1.7</t>
  </si>
  <si>
    <t>EXPORT INCENTIVES</t>
  </si>
  <si>
    <t>1.8</t>
  </si>
  <si>
    <t>DUTY DRAWBACK</t>
  </si>
  <si>
    <t>1.9</t>
  </si>
  <si>
    <t>OTHERS</t>
  </si>
  <si>
    <t>1.10</t>
  </si>
  <si>
    <t>TOTAL OPERATING INCOME</t>
  </si>
  <si>
    <t>2</t>
  </si>
  <si>
    <t>COST OF SALES</t>
  </si>
  <si>
    <t>2.1</t>
  </si>
  <si>
    <t>RAW MATERIALS</t>
  </si>
  <si>
    <t>2.1.1</t>
  </si>
  <si>
    <t>IMPORTED</t>
  </si>
  <si>
    <t>2.1.2</t>
  </si>
  <si>
    <t>INDIGENOUS</t>
  </si>
  <si>
    <t>2.2</t>
  </si>
  <si>
    <t>OTHER SPARES</t>
  </si>
  <si>
    <t>2.2.1</t>
  </si>
  <si>
    <t>2.2.2</t>
  </si>
  <si>
    <t>2.3</t>
  </si>
  <si>
    <t>POWER &amp; FUEL</t>
  </si>
  <si>
    <t>2.4</t>
  </si>
  <si>
    <t>DIRECT LABOUR</t>
  </si>
  <si>
    <t>2.5</t>
  </si>
  <si>
    <t>OTHER MANUFACTURING EXPENSES</t>
  </si>
  <si>
    <t>2.6</t>
  </si>
  <si>
    <t>DEPRECIATION</t>
  </si>
  <si>
    <t>2.7</t>
  </si>
  <si>
    <t>REPAIRS &amp; MAINTENANCE</t>
  </si>
  <si>
    <t>2.8</t>
  </si>
  <si>
    <t>COST OF TRADING GOODS</t>
  </si>
  <si>
    <t>2.9</t>
  </si>
  <si>
    <t>PURCHASES TRADE</t>
  </si>
  <si>
    <t>2.10</t>
  </si>
  <si>
    <t>SUB TOTAL</t>
  </si>
  <si>
    <t>2.11</t>
  </si>
  <si>
    <t>ADD: OPENING STOCK IN PROCESS</t>
  </si>
  <si>
    <t>2.12</t>
  </si>
  <si>
    <t>DEDUCT: CLOSING STOCK IN PROCESS</t>
  </si>
  <si>
    <t>2.13</t>
  </si>
  <si>
    <t>COST OF PRODUCTION:</t>
  </si>
  <si>
    <t>2.14</t>
  </si>
  <si>
    <t>ADD: OPENING STOCK OF FINISHED GOODS</t>
  </si>
  <si>
    <t>2.15</t>
  </si>
  <si>
    <t>DEDUCT: CLOSING STOCK OF FINISHED GOODS</t>
  </si>
  <si>
    <t>2.16</t>
  </si>
  <si>
    <t>COST OF SALES:</t>
  </si>
  <si>
    <t>2.17</t>
  </si>
  <si>
    <t>SELLING, GENERAL &amp; ADM EXPENSES</t>
  </si>
  <si>
    <t>2.18</t>
  </si>
  <si>
    <t>Cost of Sales + SGA</t>
  </si>
  <si>
    <t>2.19</t>
  </si>
  <si>
    <t>PROFIT BEFORE INTEREST &amp; TAX (PBIT)</t>
  </si>
  <si>
    <t>2.20</t>
  </si>
  <si>
    <t>Interest payment to Banks</t>
  </si>
  <si>
    <t>2.20.1</t>
  </si>
  <si>
    <t>INTEREST - WC</t>
  </si>
  <si>
    <t>2.20.2</t>
  </si>
  <si>
    <t>INTEREST - TERM LOANS</t>
  </si>
  <si>
    <t>2.21</t>
  </si>
  <si>
    <t>INTEREST PAYMENT TO FIS</t>
  </si>
  <si>
    <t>2.21.1</t>
  </si>
  <si>
    <t>2.21.2</t>
  </si>
  <si>
    <t>2.22</t>
  </si>
  <si>
    <t>BANK CHARGES</t>
  </si>
  <si>
    <t>2.23</t>
  </si>
  <si>
    <t>INTEREST &amp; OTHER FINANCE CHARGES:</t>
  </si>
  <si>
    <t>2.24</t>
  </si>
  <si>
    <t>OPERATING PROFIT BEFORE TAX (OPBT)</t>
  </si>
  <si>
    <t>3</t>
  </si>
  <si>
    <t>OTHER NON OPERATIVE INCOME</t>
  </si>
  <si>
    <t>3.1</t>
  </si>
  <si>
    <t>CASH INFLOW ITEMS</t>
  </si>
  <si>
    <t>3.1.1</t>
  </si>
  <si>
    <t>(I) INTEREST ON DEPOSITS &amp; DIVIDEND RECEIVED</t>
  </si>
  <si>
    <t>3.1.2</t>
  </si>
  <si>
    <t>(II) FOREX GAINS</t>
  </si>
  <si>
    <t>3.1.3</t>
  </si>
  <si>
    <t>(III) NON OPERATING INCOME FROM SUBSIDIARIES</t>
  </si>
  <si>
    <t>3.1.4</t>
  </si>
  <si>
    <t>(IV) TAX REFUND</t>
  </si>
  <si>
    <t>3.1.5</t>
  </si>
  <si>
    <t>(V) MISC INCOME</t>
  </si>
  <si>
    <t>3.1.6</t>
  </si>
  <si>
    <t>(VI) PROFIT ON SALE OF ASSETS &amp; INVESTMENTS</t>
  </si>
  <si>
    <t>3.2</t>
  </si>
  <si>
    <t>OTHER INCOME</t>
  </si>
  <si>
    <t>3.3</t>
  </si>
  <si>
    <t>NON CASH INFLOW ITEMS</t>
  </si>
  <si>
    <t>3.3.1</t>
  </si>
  <si>
    <t>(I) PROVISIONS / EXPENSES WRITTEN BACK</t>
  </si>
  <si>
    <t>3.4</t>
  </si>
  <si>
    <t>TOTAL NON OPERATING INCOME</t>
  </si>
  <si>
    <t>4</t>
  </si>
  <si>
    <t>OTHER NON OPERATING EXP.</t>
  </si>
  <si>
    <t>4.1</t>
  </si>
  <si>
    <t>CASH OUTFLOW ITEMS</t>
  </si>
  <si>
    <t>4.1.1</t>
  </si>
  <si>
    <t>(I) LOSS ON SALE OF INVESTMENTS</t>
  </si>
  <si>
    <t>4.1.2</t>
  </si>
  <si>
    <t>(II) LOSS ON SALE OF FA</t>
  </si>
  <si>
    <t>4.1.3</t>
  </si>
  <si>
    <t>(III)  DERIVATIVE LOSSES BOOKED</t>
  </si>
  <si>
    <t>4.2</t>
  </si>
  <si>
    <t>NON CASH OUTFLOW ITEMS</t>
  </si>
  <si>
    <t>4.2.1</t>
  </si>
  <si>
    <t>(I) PRELI.EXP / ONE TIME EXPENSES WRITTEN OFF</t>
  </si>
  <si>
    <t>4.2.2</t>
  </si>
  <si>
    <t>(II) MISC EXP. WRITTEN OFF</t>
  </si>
  <si>
    <t>4.2.3</t>
  </si>
  <si>
    <t>(III) PROV. FOR DOUB.DEBTS &amp; DIM.IN THE VAL. OF INV.</t>
  </si>
  <si>
    <t>4.2.4</t>
  </si>
  <si>
    <t>(IV) WEALTH TAX</t>
  </si>
  <si>
    <t>4.3</t>
  </si>
  <si>
    <t>TOTAL NON OPERATING EXPENSES</t>
  </si>
  <si>
    <t>5</t>
  </si>
  <si>
    <t>NET OF NON OPERATING INCOME/EXPENSES</t>
  </si>
  <si>
    <t>6</t>
  </si>
  <si>
    <t>PROFIT BEFORE INTEREST, DEPRECIATION &amp; TAX (PBIDT)</t>
  </si>
  <si>
    <t>7</t>
  </si>
  <si>
    <t>PROFIT BEFORE TAX / LOSS (PBT)</t>
  </si>
  <si>
    <t>8</t>
  </si>
  <si>
    <t>TAX PAID</t>
  </si>
  <si>
    <t>9</t>
  </si>
  <si>
    <t>PROVISION FOR TAXES</t>
  </si>
  <si>
    <t>9.1</t>
  </si>
  <si>
    <t>CURRENT PERIOD</t>
  </si>
  <si>
    <t>9.2</t>
  </si>
  <si>
    <t>DEFFERED TAXES</t>
  </si>
  <si>
    <t>9.3</t>
  </si>
  <si>
    <t>PROVISION FOR TAXES - TOTAL</t>
  </si>
  <si>
    <t>10</t>
  </si>
  <si>
    <t>NET PROFIT/LOSS (PAT)</t>
  </si>
  <si>
    <t>11</t>
  </si>
  <si>
    <t>EXTRAORDINARY ITEMS ADJUSTMENTS:</t>
  </si>
  <si>
    <t>11.1</t>
  </si>
  <si>
    <t>EXTRAORDINARY INCOME ADJUSTMENTS(+)</t>
  </si>
  <si>
    <t>11.2</t>
  </si>
  <si>
    <t>EXTRAORDINARY INCOME ADJUSTMENTS(-)</t>
  </si>
  <si>
    <t>11.3</t>
  </si>
  <si>
    <t>TOTAL EXTRAORDINARY ITEMS</t>
  </si>
  <si>
    <t>ADJUSTED PAT (EXCL EXTRAORDINARY ITEMS)</t>
  </si>
  <si>
    <t>13</t>
  </si>
  <si>
    <t>EQUITY DIVIDEND PAID</t>
  </si>
  <si>
    <t>13.1</t>
  </si>
  <si>
    <t>(I)  AMOUNT</t>
  </si>
  <si>
    <t>13.2</t>
  </si>
  <si>
    <t>(II)  RATE</t>
  </si>
  <si>
    <t>14</t>
  </si>
  <si>
    <t>DIVIDEND TAX</t>
  </si>
  <si>
    <t>15</t>
  </si>
  <si>
    <t>PARTNERS' WITHDRAWAL</t>
  </si>
  <si>
    <t>16</t>
  </si>
  <si>
    <t>DIVIDEND -PREFERENCE</t>
  </si>
  <si>
    <t>17</t>
  </si>
  <si>
    <t>RETAINED PROFIT</t>
  </si>
  <si>
    <t>Domestic Sale</t>
  </si>
  <si>
    <t>Export Sale</t>
  </si>
  <si>
    <t>Other operating Income</t>
  </si>
  <si>
    <t>Direct Expenses</t>
  </si>
  <si>
    <t xml:space="preserve">Depreciation + Ammortisation </t>
  </si>
  <si>
    <t>Interest to Partners and Remuneration (21 &amp; 22) mapped here in addition to Admin exp - Only Admin Expenses to be Mapped here</t>
  </si>
  <si>
    <t>Interest on loans</t>
  </si>
  <si>
    <t>LIABILITIES</t>
  </si>
  <si>
    <t>CURRENT LIABILITIES:</t>
  </si>
  <si>
    <t>1.1.1</t>
  </si>
  <si>
    <t>SHORT TERM BORROWINGS FROM BANKS (INCLUDING BILL PURCHASED/DISCOUNTED)</t>
  </si>
  <si>
    <t>1.1.1.1</t>
  </si>
  <si>
    <t>(I)FROM APPLICANT BANK (CC / WCDL)</t>
  </si>
  <si>
    <t>1.1.1.2</t>
  </si>
  <si>
    <t>(II)FROM OTHER BANKS</t>
  </si>
  <si>
    <t>1.1.1.3</t>
  </si>
  <si>
    <t>(OF (I) AND (II) IN WHICH BILL PURCHASED &amp; DISC.)</t>
  </si>
  <si>
    <t>1.1.1.4</t>
  </si>
  <si>
    <t>1.1.2</t>
  </si>
  <si>
    <t>SUNDRY CREDITORS (TRADE)</t>
  </si>
  <si>
    <t>1.1.3</t>
  </si>
  <si>
    <t>SHORT TERM BORROWINGS FROM ASSOCIATES &amp; GROUP CONCERNS</t>
  </si>
  <si>
    <t>1.1.4</t>
  </si>
  <si>
    <t>SHORT TERM BORROWINGS / COMMERCIAL PAPER</t>
  </si>
  <si>
    <t>1.1.5</t>
  </si>
  <si>
    <t>SHORT TERM BORROWINGS FROM OTHERS</t>
  </si>
  <si>
    <t>1.1.6</t>
  </si>
  <si>
    <t>ADVANCES/ PAYMENTS FROM CUSTOMERS/DEPOSITS FROM DEALERS.</t>
  </si>
  <si>
    <t>1.1.7</t>
  </si>
  <si>
    <t>PROVISION FOR TAXATION</t>
  </si>
  <si>
    <t>1.1.8</t>
  </si>
  <si>
    <t>PROPOSED DIVIDEND</t>
  </si>
  <si>
    <t>1.1.9</t>
  </si>
  <si>
    <t>OTHER STATUTORY LIABILITIES( DUE WITHIN ONE YEAR)</t>
  </si>
  <si>
    <t>1.1.10</t>
  </si>
  <si>
    <t>INSTALLMENTS OF TERM LOANS / DEBENTURES / DPGS ETC. (DUE WITHIN 1 YEAR)</t>
  </si>
  <si>
    <t>1.1.11</t>
  </si>
  <si>
    <t>DEPOSITS DUE FOR REPAYMENT (DUE WITHIN 1 YEAR)</t>
  </si>
  <si>
    <t>1.1.12</t>
  </si>
  <si>
    <t>PREFERENCE SHARES REDEEMABLE (WITHIN 1 YEAR)</t>
  </si>
  <si>
    <t>1.1.13</t>
  </si>
  <si>
    <t>TOTAL REPAYMENTS DUE WITHIN 1 YEAR</t>
  </si>
  <si>
    <t>1.1.14</t>
  </si>
  <si>
    <t>OTHER CURRENT LIABILITIES &amp; PROVISIONS (DUE WITHIN 1 YEAR)</t>
  </si>
  <si>
    <t>1.1.15</t>
  </si>
  <si>
    <t>INTEREST ACC BUT NOT DUE</t>
  </si>
  <si>
    <t>1.1.16</t>
  </si>
  <si>
    <t>PROVISION FOR NPA</t>
  </si>
  <si>
    <t>1.1.17</t>
  </si>
  <si>
    <t>PROVISION FOR LEAVE ENCASHMENT &amp; GRATUITY</t>
  </si>
  <si>
    <t>1.1.18</t>
  </si>
  <si>
    <t>UNCLAIMED DIVIDEND</t>
  </si>
  <si>
    <t>1.1.19</t>
  </si>
  <si>
    <t>LEASE EQUALISATION RESERVE</t>
  </si>
  <si>
    <t>1.1.20</t>
  </si>
  <si>
    <t>1.1.21</t>
  </si>
  <si>
    <t>TOTAL CURRENT LIABILITIES</t>
  </si>
  <si>
    <t>TERM LIABILITIES</t>
  </si>
  <si>
    <t>1.2.1</t>
  </si>
  <si>
    <t>WCTL</t>
  </si>
  <si>
    <t>1.2.2</t>
  </si>
  <si>
    <t>PREF. SHARES (PORTION REDEEMABLE AFTER 1 YR)</t>
  </si>
  <si>
    <t>1.2.3</t>
  </si>
  <si>
    <t>TERM LOANS (EXCLUDING INSTALLMENTS PAYABLE WITHIN ONE YEAR)</t>
  </si>
  <si>
    <t>1.2.4</t>
  </si>
  <si>
    <t>TERM LOANS - FROM FIS</t>
  </si>
  <si>
    <t>1.2.5</t>
  </si>
  <si>
    <t>DEBENTURES</t>
  </si>
  <si>
    <t>1.2.6</t>
  </si>
  <si>
    <t>TERM DEPOSITS</t>
  </si>
  <si>
    <t>1.2.7</t>
  </si>
  <si>
    <t>UNSECURED LOANS</t>
  </si>
  <si>
    <t>1.2.8</t>
  </si>
  <si>
    <t>BORROWINGS FROM SUBSIDIARIES / AFFILIATES (QUASI EQUITY)</t>
  </si>
  <si>
    <t>1.2.9</t>
  </si>
  <si>
    <t>DEPOSIT FROM DEALERS (ONLY IF CONSIDERED AS AVAILABLE FOR LONG TERM)</t>
  </si>
  <si>
    <t>1.2.10</t>
  </si>
  <si>
    <t>OTHER TERM LIABILITIES</t>
  </si>
  <si>
    <t>1.2.11</t>
  </si>
  <si>
    <t>DEFERRED TAX LIABILITY</t>
  </si>
  <si>
    <t>1.2.12</t>
  </si>
  <si>
    <t>TOTAL TERM LIABILITIES</t>
  </si>
  <si>
    <t>TOTAL OUTSIDE LIABILITIES (TOL)</t>
  </si>
  <si>
    <t>NET WORTH</t>
  </si>
  <si>
    <t>1.4.1</t>
  </si>
  <si>
    <t>PARTNERS CAPITAL / PROPRIETOR'S CAPITAL</t>
  </si>
  <si>
    <t>1.4.2</t>
  </si>
  <si>
    <t>SHARE CAPITAL (PAID-UP)</t>
  </si>
  <si>
    <t>1.4.3</t>
  </si>
  <si>
    <t>SHARE APPLICATION (FINALIZED FOR ALLOTMENT)</t>
  </si>
  <si>
    <t>1.4.4</t>
  </si>
  <si>
    <t>TOTAL SHARE CAPITAL</t>
  </si>
  <si>
    <t>1.4.5</t>
  </si>
  <si>
    <t>RESERVES</t>
  </si>
  <si>
    <t>1.4.5.1</t>
  </si>
  <si>
    <t>STATUTORY AND CAPITAL RESERVES</t>
  </si>
  <si>
    <t>1.4.5.2</t>
  </si>
  <si>
    <t>GENERAL RESERVE</t>
  </si>
  <si>
    <t>1.4.5.3</t>
  </si>
  <si>
    <t>REVALUATION RESERVE</t>
  </si>
  <si>
    <t>1.4.5.4</t>
  </si>
  <si>
    <t>1.4.6</t>
  </si>
  <si>
    <t>OTHER RESERVES ( EXCLUDING PROVISIONS)</t>
  </si>
  <si>
    <t>1.4.7</t>
  </si>
  <si>
    <t>SURPLUS (+) OR DEFICIT (-) IN P &amp; L ACCOUNT</t>
  </si>
  <si>
    <t>1.4.8</t>
  </si>
  <si>
    <t>SHARE PREMIUM A/C</t>
  </si>
  <si>
    <t>1.4.9</t>
  </si>
  <si>
    <t>CAPITAL SUBSIDY</t>
  </si>
  <si>
    <t>1.4.10</t>
  </si>
  <si>
    <t>INVESTMENT ALLOWANCE UTILIZATION RESERVE</t>
  </si>
  <si>
    <t>1.4.11</t>
  </si>
  <si>
    <t>TOTAL NET WORTH</t>
  </si>
  <si>
    <t>TOTAL LIABILITIES</t>
  </si>
  <si>
    <t>CONTINGENT LIABILITIES</t>
  </si>
  <si>
    <t>1.6.1</t>
  </si>
  <si>
    <t>ARREARS OF CUMULATIVE DIVIDENDS</t>
  </si>
  <si>
    <t>1.6.2</t>
  </si>
  <si>
    <t>DISPUTED EXCISE / CUSTOMS / INCOME TAX / SALES TAX LIABILITIES</t>
  </si>
  <si>
    <t>1.6.3</t>
  </si>
  <si>
    <t>GRATUITY LIABILITY NOT PROVIDED FOR</t>
  </si>
  <si>
    <t>1.6.4</t>
  </si>
  <si>
    <t>GUARANTEES ISSUED (RELATING TO BUSINESS)</t>
  </si>
  <si>
    <t>1.6.5</t>
  </si>
  <si>
    <t>GUARANTEES ISSUED (FOR GROUP COMPANIES)</t>
  </si>
  <si>
    <t>1.6.6</t>
  </si>
  <si>
    <t>LCS</t>
  </si>
  <si>
    <t>1.6.7</t>
  </si>
  <si>
    <t>ALL OTHER CONTINGENT LIABILITIES -(INCLDG. BILLS PURCHASED - UNDER LC)</t>
  </si>
  <si>
    <t>ASSETS</t>
  </si>
  <si>
    <t>CURRENT ASSETS</t>
  </si>
  <si>
    <t>CASH AND BANK BALANCES</t>
  </si>
  <si>
    <t>INVESTMENTS (OTHER THAN LONG TERM)</t>
  </si>
  <si>
    <t>(I) GOVT. &amp; OTHER SECURITIES</t>
  </si>
  <si>
    <t>(II) FIXED DEPOSITS WITH BANKS</t>
  </si>
  <si>
    <t>2.2.3</t>
  </si>
  <si>
    <t>(III) OTHERS</t>
  </si>
  <si>
    <t>RECEIVABLES</t>
  </si>
  <si>
    <t>2.3.1</t>
  </si>
  <si>
    <t>RECEIVABLES OTHER THAN DEFERRED &amp; EXPORTS (INCL. BILLS PURCHASED &amp; DISCOUNTED BY BANKS)</t>
  </si>
  <si>
    <t>2.3.2</t>
  </si>
  <si>
    <t>EXPORT RECEIVABLES (INCLUDING BILL PURCHASED AND DISCOUNTED)</t>
  </si>
  <si>
    <t>2.3.3</t>
  </si>
  <si>
    <t>RETENTION MONEY / SECURITY DEPOSIT</t>
  </si>
  <si>
    <t>INVENTORY</t>
  </si>
  <si>
    <t>2.4.1</t>
  </si>
  <si>
    <t>RAW MATERIAL - INDIGENOUS</t>
  </si>
  <si>
    <t>2.4.2</t>
  </si>
  <si>
    <t>RAW MATERIAL - IMPORTED</t>
  </si>
  <si>
    <t>2.4.3</t>
  </si>
  <si>
    <t>STOCK IN PROCESS</t>
  </si>
  <si>
    <t>2.4.4</t>
  </si>
  <si>
    <t>FINISHED GOODS</t>
  </si>
  <si>
    <t>2.4.5</t>
  </si>
  <si>
    <t>OTHER CONSUMABLE SPARES - INDIGENOUS</t>
  </si>
  <si>
    <t>2.4.6</t>
  </si>
  <si>
    <t>OTHER CONSUMABLE SPARES - IMPORTED</t>
  </si>
  <si>
    <t>2.4.7</t>
  </si>
  <si>
    <t>SUB TOTAL: OTHER CONSUMABLE SPARES</t>
  </si>
  <si>
    <t>2.4.8</t>
  </si>
  <si>
    <t>OTHER  STOCKS</t>
  </si>
  <si>
    <t>2.4.9</t>
  </si>
  <si>
    <t>SUB TOTAL: INVENTORY</t>
  </si>
  <si>
    <t>2.4.10</t>
  </si>
  <si>
    <t>ADVANCES TO SUPPLIERS OF RAW MATERIAL</t>
  </si>
  <si>
    <t>2.4.11</t>
  </si>
  <si>
    <t>ADVANCE PAYMENT OF TAX</t>
  </si>
  <si>
    <t>OTHER CURRENT ASSETS:</t>
  </si>
  <si>
    <t>2.5.1</t>
  </si>
  <si>
    <t>INTEREST ACCRUED</t>
  </si>
  <si>
    <t>2.5.2</t>
  </si>
  <si>
    <t>ADVANCE RECEIVABLE IN CASH OR KIND</t>
  </si>
  <si>
    <t>2.5.3</t>
  </si>
  <si>
    <t>SUNDRY DEPOSIT</t>
  </si>
  <si>
    <t>2.5.4</t>
  </si>
  <si>
    <t>MODVAT CREDIT RECEIVABLE</t>
  </si>
  <si>
    <t>2.5.5</t>
  </si>
  <si>
    <t>OTHER CURRENT ASSETS</t>
  </si>
  <si>
    <t>TOTAL CURRENT ASSETS</t>
  </si>
  <si>
    <t>FIXED ASSETS</t>
  </si>
  <si>
    <t>2.7.1</t>
  </si>
  <si>
    <t>(I) LAND</t>
  </si>
  <si>
    <t>2.7.2</t>
  </si>
  <si>
    <t>(II) BUILDING</t>
  </si>
  <si>
    <t>2.7.3</t>
  </si>
  <si>
    <t>(III) VEHICLES</t>
  </si>
  <si>
    <t>2.7.4</t>
  </si>
  <si>
    <t>(IV) PLANT &amp; MACHINERY</t>
  </si>
  <si>
    <t>2.7.5</t>
  </si>
  <si>
    <t>(V) FURNITURE &amp; FIXTURES</t>
  </si>
  <si>
    <t>2.7.6</t>
  </si>
  <si>
    <t>(VI) OTHER FIXED ASSETS</t>
  </si>
  <si>
    <t>2.7.7</t>
  </si>
  <si>
    <t>(VII) CAPITAL WIP</t>
  </si>
  <si>
    <t>2.7.8</t>
  </si>
  <si>
    <t>GROSS BLOCK</t>
  </si>
  <si>
    <t>2.7.9</t>
  </si>
  <si>
    <t>LESS: ACCUMULATED DEPRECIATION</t>
  </si>
  <si>
    <t>2.7.10</t>
  </si>
  <si>
    <t>NET BLOCK</t>
  </si>
  <si>
    <t>OTHER NON CURRENT ASSETS</t>
  </si>
  <si>
    <t>2.8.1</t>
  </si>
  <si>
    <t>(I) INVESTMENTS IN SUBSIDIARY COMPANIES/ AFFILIATES</t>
  </si>
  <si>
    <t>2.8.2</t>
  </si>
  <si>
    <t>(II) OTHER INVESTMENTS &amp; INVESTMENT FOR ACQUISITION</t>
  </si>
  <si>
    <t>2.8.3</t>
  </si>
  <si>
    <t>(III) DUE FROM SUBSIDIARIES</t>
  </si>
  <si>
    <t>2.8.4</t>
  </si>
  <si>
    <t>(IV) DEFERRED RECEIVABLES (MATURITY EXCEEDING 1 YEAR)</t>
  </si>
  <si>
    <t>2.8.5</t>
  </si>
  <si>
    <t>(V) MARGIN MONEY KEPT WITH BANKS.</t>
  </si>
  <si>
    <t>2.8.6</t>
  </si>
  <si>
    <t>(VI)DEBTORS MORE THAN 6 MONTHS</t>
  </si>
  <si>
    <t>2.8.7</t>
  </si>
  <si>
    <t>(VII) ADVANCE AGAINST MORTGAGE OF HOUSE PROPERTY</t>
  </si>
  <si>
    <t>2.8.8</t>
  </si>
  <si>
    <t>(VIII) DEFERRED REVENUE EXPENDITURE</t>
  </si>
  <si>
    <t>2.8.9</t>
  </si>
  <si>
    <t>(IX) OTHER NON CURRENT ASSETS (SURPLUS FOR FUTURE EXPANSION, LOANS &amp; ADVANCES NON CURRENT IN NATURE, ICD'S, DUES FROM DIRECTORS)</t>
  </si>
  <si>
    <t>2.8.10</t>
  </si>
  <si>
    <t>(X) BALANCE WITH GOVT. AUTHORITIES</t>
  </si>
  <si>
    <t>2.8.11</t>
  </si>
  <si>
    <t>(XI) SECURITY DEPOSITS</t>
  </si>
  <si>
    <t>2.8.12</t>
  </si>
  <si>
    <t>(XII) ALTERNATE MINIMUM TAX CREDIT</t>
  </si>
  <si>
    <t>2.8.13</t>
  </si>
  <si>
    <t>TOTAL OTHER NON CURRENT ASSETS</t>
  </si>
  <si>
    <t>INTANGIBLE ASSETS (PATENTS, GOODWILL, PRELIM. EXPENSES, BAD/DOUBTFUL EXPENSES NOT PROVIDED FOR)</t>
  </si>
  <si>
    <t>2.9.1</t>
  </si>
  <si>
    <t>(I) ACCUMULATED LOSSES, PRELIMINARY EXPENSES, MISCELLANEOUS EXPENDITURE NOT W/OFF, OTHER DEFERRED REVENUE EXPENSES</t>
  </si>
  <si>
    <t>2.9.2</t>
  </si>
  <si>
    <t>(II) DEFERRED TAX ASSET</t>
  </si>
  <si>
    <t>2.9.3</t>
  </si>
  <si>
    <t>TOTAL ASSETS</t>
  </si>
  <si>
    <t>TANGIBLE NETWORTH</t>
  </si>
  <si>
    <t>TOTAL LIABILITIES - TOTAL ASSETS</t>
  </si>
  <si>
    <r>
      <t>* </t>
    </r>
    <r>
      <rPr>
        <sz val="11"/>
        <rFont val="Calibri"/>
        <family val="2"/>
        <scheme val="minor"/>
      </rPr>
      <t>Credit to be Guaranteed (in Rs.)</t>
    </r>
  </si>
  <si>
    <r>
      <t xml:space="preserve"> * </t>
    </r>
    <r>
      <rPr>
        <sz val="11"/>
        <rFont val="Calibri"/>
        <family val="2"/>
        <scheme val="minor"/>
      </rPr>
      <t>Promotr's contribution in the entity(%)(If there are multiple contributors,((Between 0-100%))</t>
    </r>
  </si>
  <si>
    <r>
      <t>  * </t>
    </r>
    <r>
      <rPr>
        <sz val="11"/>
        <rFont val="Calibri"/>
        <family val="2"/>
        <scheme val="minor"/>
      </rPr>
      <t>Tenure (In Months)</t>
    </r>
  </si>
  <si>
    <t>Credit Bureau Name</t>
  </si>
  <si>
    <t>Credit Bureau Score</t>
  </si>
  <si>
    <t>CIBIL MSME Rank of the firm(if available)</t>
  </si>
  <si>
    <t>Experian Commerical Score(if available)</t>
  </si>
  <si>
    <t>Final Working capital Limits</t>
  </si>
  <si>
    <t>Tenant name</t>
  </si>
  <si>
    <t>Tenant Rating</t>
  </si>
  <si>
    <t>Gross Monthly Rent</t>
  </si>
  <si>
    <t>Net Rental</t>
  </si>
  <si>
    <t>UD FIELD 1</t>
  </si>
  <si>
    <t>Ownership detail</t>
  </si>
  <si>
    <t>Drop down</t>
  </si>
  <si>
    <t>UD FIELD 2</t>
  </si>
  <si>
    <t>Commercial Usage</t>
  </si>
  <si>
    <t>UD FIELD 3</t>
  </si>
  <si>
    <t>Rent Income from Property</t>
  </si>
  <si>
    <t>UD FIELD 4</t>
  </si>
  <si>
    <t>ALV</t>
  </si>
  <si>
    <t>UD FIELD 5</t>
  </si>
  <si>
    <t>MLV1</t>
  </si>
  <si>
    <t>UD FIELD 6</t>
  </si>
  <si>
    <t>MLV2 value</t>
  </si>
  <si>
    <t>UD FIELD 7</t>
  </si>
  <si>
    <t>Application Input date in LOS</t>
  </si>
  <si>
    <t>Input date</t>
  </si>
  <si>
    <t>UD FIELD 8</t>
  </si>
  <si>
    <t>pd done date- dd/mm/yyyy</t>
  </si>
  <si>
    <t>Kindly input date in PD sheet(MM/DD/YYYY)</t>
  </si>
  <si>
    <t>UD FIELD 9</t>
  </si>
  <si>
    <t>RARBM for Mortgages or Rating for BIL/TWC cases</t>
  </si>
  <si>
    <t>Kindly fill details in Rating sheet</t>
  </si>
  <si>
    <t>UD FIELD 10</t>
  </si>
  <si>
    <t>PSL subsector Code</t>
  </si>
  <si>
    <t>UD FIELD 11</t>
  </si>
  <si>
    <t>Yes/No (PSL Sales Confirmation to be untouched by Underwriters)</t>
  </si>
  <si>
    <t>Update basis sales confirmation</t>
  </si>
  <si>
    <t>UD FIELD 12</t>
  </si>
  <si>
    <t>amount of unhedged foreign currency</t>
  </si>
  <si>
    <t>UD FIELD 13</t>
  </si>
  <si>
    <t>Mention PBDIT if case done in PBDIT or else NA</t>
  </si>
  <si>
    <t>Input value</t>
  </si>
  <si>
    <t>UD FIELD 14</t>
  </si>
  <si>
    <t>Combo case or else NA</t>
  </si>
  <si>
    <t>UD FIELD 15</t>
  </si>
  <si>
    <t>UD FIELD 16</t>
  </si>
  <si>
    <t>Applicable” / “Not Applicable</t>
  </si>
  <si>
    <t>UD FIELD 17</t>
  </si>
  <si>
    <t>UD FIELD 18</t>
  </si>
  <si>
    <t>Segment Classification</t>
  </si>
  <si>
    <t>Manufacturing Micro Minor</t>
  </si>
  <si>
    <t xml:space="preserve">Manufacturing Micro Major </t>
  </si>
  <si>
    <t xml:space="preserve">Manufacturing Small </t>
  </si>
  <si>
    <t xml:space="preserve">Manufacturing Medium </t>
  </si>
  <si>
    <t xml:space="preserve">Service Micro Minor </t>
  </si>
  <si>
    <t xml:space="preserve">Service Micro Major </t>
  </si>
  <si>
    <t xml:space="preserve">Service Small </t>
  </si>
  <si>
    <t xml:space="preserve">Service Medium </t>
  </si>
  <si>
    <t xml:space="preserve">Manufacturing Large </t>
  </si>
  <si>
    <t xml:space="preserve">Service Large </t>
  </si>
  <si>
    <t>Non-PSL Others</t>
  </si>
  <si>
    <t>UD FIELD 19</t>
  </si>
  <si>
    <t xml:space="preserve">&lt; INR 25 Crores and &lt; INR 25 Crores </t>
  </si>
  <si>
    <t>Total Banking Exposure</t>
  </si>
  <si>
    <t>UD FIELD 20</t>
  </si>
  <si>
    <t>FCE - Customer is in to foreign Exporter or not</t>
  </si>
  <si>
    <t xml:space="preserve">CGTMSE </t>
  </si>
  <si>
    <t>Backed by CGTMSE</t>
  </si>
  <si>
    <t>Letter of Credit - Eligibility</t>
  </si>
  <si>
    <t xml:space="preserve">Projected        </t>
  </si>
  <si>
    <t>Raw material to be purchased under LC during next 12 months</t>
  </si>
  <si>
    <t>C (lakhs/crores)</t>
  </si>
  <si>
    <t>Lead time from opening of credit to shipment</t>
  </si>
  <si>
    <t>L (No. of days)</t>
  </si>
  <si>
    <t>Transit period of goods till it arrives at the factory</t>
  </si>
  <si>
    <t>T (No. of days)</t>
  </si>
  <si>
    <t>D</t>
  </si>
  <si>
    <t>Average Usance period (Stock + creditors days)</t>
  </si>
  <si>
    <t>U (No of months * 30)</t>
  </si>
  <si>
    <t>no of month</t>
  </si>
  <si>
    <t>E</t>
  </si>
  <si>
    <t xml:space="preserve">Operating cycle of the borrower </t>
  </si>
  <si>
    <t>P 365/(L+T+U)</t>
  </si>
  <si>
    <t>F</t>
  </si>
  <si>
    <t>LC requirment</t>
  </si>
  <si>
    <t>C/P</t>
  </si>
  <si>
    <t>S No.</t>
  </si>
  <si>
    <t xml:space="preserve">Tenor of BG </t>
  </si>
  <si>
    <t>Total BG o/s as on date</t>
  </si>
  <si>
    <t xml:space="preserve">BG required for bid bond </t>
  </si>
  <si>
    <t>BG required for performance guarantee in next 12 months</t>
  </si>
  <si>
    <t>BG required for retention money in next 12 months</t>
  </si>
  <si>
    <t>Any other BG requirement in next 12 months</t>
  </si>
  <si>
    <t>BG will be returned in next 12 months</t>
  </si>
  <si>
    <t>G</t>
  </si>
  <si>
    <t>Total requirement in next 12 months (A+B+C+D+E-F)</t>
  </si>
  <si>
    <t>EMI on proposed DB mortgage loan (monthy)</t>
  </si>
  <si>
    <t>Magnus-Unsecured</t>
  </si>
  <si>
    <t>CGTMSE Input</t>
  </si>
  <si>
    <t>CGTMSE OUtput Sheet</t>
  </si>
  <si>
    <t>LC Eligibility</t>
  </si>
  <si>
    <t>BG Eligibilty</t>
  </si>
  <si>
    <t>HL PSL Calculator</t>
  </si>
  <si>
    <t>UD Fields</t>
  </si>
  <si>
    <t>Tenor (in Months)</t>
  </si>
  <si>
    <t>Purpose of facility</t>
  </si>
  <si>
    <t>Approved Facility Details (under CGTMSE backed)</t>
  </si>
  <si>
    <t>Date of Approval</t>
  </si>
  <si>
    <t>Paragon (GCRS) Check</t>
  </si>
  <si>
    <t>Name of Applicant - 2</t>
  </si>
  <si>
    <t>Name of Applicant - 3</t>
  </si>
  <si>
    <t>Delta</t>
  </si>
  <si>
    <t>PAN:</t>
  </si>
  <si>
    <t>Factory / Manufacturing / GSTN</t>
  </si>
  <si>
    <t>Year</t>
  </si>
  <si>
    <t>Year1</t>
  </si>
  <si>
    <t>Year2</t>
  </si>
  <si>
    <t>Year3</t>
  </si>
  <si>
    <t>Year4</t>
  </si>
  <si>
    <t>FY</t>
  </si>
  <si>
    <t>UBL/BIL CAT Version 7.6 - Jan 2020</t>
  </si>
  <si>
    <t>UBL/BIL - Personal Discussion format</t>
  </si>
  <si>
    <t>Factory / Godown Address :</t>
  </si>
  <si>
    <t>List of directors / partners</t>
  </si>
  <si>
    <t>Shareholding pattern / Stakeholders ( partnership firms)</t>
  </si>
  <si>
    <t>Relevant Qualification of Promoter</t>
  </si>
  <si>
    <t>Key man risk</t>
  </si>
  <si>
    <t>High</t>
  </si>
  <si>
    <t>20 Years &amp; 0 Months</t>
  </si>
  <si>
    <t>Ownership of Business premises/Key machine</t>
  </si>
  <si>
    <t>Manufacturing</t>
  </si>
  <si>
    <t>Entity has multiple product lines/product variants contributing to total revenue with contribution of top 3 products/customers to revenue is less than 20%</t>
  </si>
  <si>
    <t>Diversification of Revenue Base</t>
  </si>
  <si>
    <t>Limited number of customers/products (&gt;=3 to &lt;=7) and contribution of top 3 products/customers to revenue is less than 50%</t>
  </si>
  <si>
    <t>Limited number of customers/products (&gt;=3 to &lt;=7) and contribution of top 3 products/customers to revenue is more than 50%</t>
  </si>
  <si>
    <t>Presence of Local Competition</t>
  </si>
  <si>
    <t>Low</t>
  </si>
  <si>
    <t>Scalability of the business</t>
  </si>
  <si>
    <t>Low scalability due to captial intensive nature of business</t>
  </si>
  <si>
    <t>Very few (less than 3) customers/products resulting in high concentration risk</t>
  </si>
  <si>
    <t>Foreign Exchange Exposure (Deflator)</t>
  </si>
  <si>
    <t>High Risk</t>
  </si>
  <si>
    <t>Regulatory Concession (Deflator)</t>
  </si>
  <si>
    <t>Concessions likely to be withdrawn in near term (Within 3 years)</t>
  </si>
  <si>
    <t>Medium Term Working Capital</t>
  </si>
  <si>
    <t>Supplier Feedback</t>
  </si>
  <si>
    <t>Neutral</t>
  </si>
  <si>
    <t>Customer Feedback</t>
  </si>
  <si>
    <t>Supply to high risk industries - Deflator</t>
  </si>
  <si>
    <t>All other scenarios</t>
  </si>
  <si>
    <r>
      <t>Commercial / Residential / Chawl/ Factory / Warehouse /</t>
    </r>
    <r>
      <rPr>
        <b/>
        <sz val="12"/>
        <rFont val="Tahoma"/>
        <family val="2"/>
      </rPr>
      <t xml:space="preserve"> </t>
    </r>
    <r>
      <rPr>
        <sz val="12"/>
        <rFont val="Tahoma"/>
        <family val="2"/>
      </rPr>
      <t>Retail Shop</t>
    </r>
    <r>
      <rPr>
        <b/>
        <sz val="12"/>
        <color rgb="FF00B0F0"/>
        <rFont val="Tahoma"/>
        <family val="2"/>
      </rPr>
      <t xml:space="preserve"> </t>
    </r>
    <r>
      <rPr>
        <sz val="12"/>
        <rFont val="Tahoma"/>
        <family val="2"/>
      </rPr>
      <t>/ Office complex / Others ______________________________</t>
    </r>
  </si>
  <si>
    <r>
      <t>Owned / Rented /</t>
    </r>
    <r>
      <rPr>
        <b/>
        <sz val="12"/>
        <rFont val="Tahoma"/>
        <family val="2"/>
      </rPr>
      <t xml:space="preserve"> </t>
    </r>
    <r>
      <rPr>
        <sz val="12"/>
        <rFont val="Tahoma"/>
        <family val="2"/>
      </rPr>
      <t>Others</t>
    </r>
    <r>
      <rPr>
        <b/>
        <sz val="12"/>
        <rFont val="Tahoma"/>
        <family val="2"/>
      </rPr>
      <t xml:space="preserve"> </t>
    </r>
    <r>
      <rPr>
        <sz val="12"/>
        <rFont val="Tahoma"/>
        <family val="2"/>
      </rPr>
      <t>__________________________________________________</t>
    </r>
  </si>
  <si>
    <r>
      <t xml:space="preserve">           </t>
    </r>
    <r>
      <rPr>
        <sz val="12"/>
        <rFont val="Symbol"/>
        <family val="1"/>
        <charset val="2"/>
      </rPr>
      <t></t>
    </r>
    <r>
      <rPr>
        <sz val="12"/>
        <rFont val="Tahoma"/>
        <family val="2"/>
      </rPr>
      <t xml:space="preserve">          Recommended                       </t>
    </r>
    <r>
      <rPr>
        <sz val="12"/>
        <rFont val="Symbol"/>
        <family val="1"/>
        <charset val="2"/>
      </rPr>
      <t></t>
    </r>
    <r>
      <rPr>
        <sz val="12"/>
        <rFont val="Tahoma"/>
        <family val="2"/>
      </rPr>
      <t xml:space="preserve">            Not Recommended </t>
    </r>
  </si>
  <si>
    <t>Management Succession Plans</t>
  </si>
  <si>
    <t xml:space="preserve">Company is witnessing legal battles with respect to ownership. Succession related issues have affected the continuity of operations. Business shows uncertainty regarding the future allocation of key managerial roles. </t>
  </si>
  <si>
    <t xml:space="preserve">Extremely conservative management. Diversifications, if any, are in related areas, and have been implemented in a phase wise manner, so as to avoid strain on existing cash flows. Company avoids high risk investments such as ICDs to weak companies, etc. </t>
  </si>
  <si>
    <t>Competence/Technical skills of Management</t>
  </si>
  <si>
    <t>Faulty management decisions are known to have affected the company significantly in the past. Top management is underqualified to be leading the company. Company pursues fairly outdated systems and procedures</t>
  </si>
  <si>
    <t xml:space="preserve">Propensity to undertake expansions significant in relation to existing size. Moderate to high leveraging. </t>
  </si>
  <si>
    <t>Business &amp; Financial Policy</t>
  </si>
  <si>
    <t xml:space="preserve">The company has access to a large managerial pool for future leadership. The dependence on a single/small group is low. Company's operations are expected to proceed smoothly in the event of a change in top management. </t>
  </si>
  <si>
    <t xml:space="preserve">Gearing is on the higher side and needs to be controlled. Fairly conservative with respect to investment of short term surpluses. </t>
  </si>
  <si>
    <t xml:space="preserve">There is a little risk of infighting for the top posts subsequent to the exit of the present leadership and needs to be controlled in order to facilitate successful and effective management succession. </t>
  </si>
  <si>
    <t xml:space="preserve">Management is highly risk prone. Undertakes substantial risks in the form of debt funded expansion in unrelated areas, high risk investments, etc. </t>
  </si>
  <si>
    <t xml:space="preserve">Company's operations are fairly dependent on the present leadership for strategic direction. </t>
  </si>
  <si>
    <t>Management is highly qualified, and perceived to be of exceptional quality. The quality of senior personnel provides the company a definite competitive edge</t>
  </si>
  <si>
    <t>Qualified management held in high regard among peers but there is a need for improvement in decision making</t>
  </si>
  <si>
    <t>Capabilities of the top management perceived to be well below that of the industry leaders</t>
  </si>
  <si>
    <t>Impact of Government Policies</t>
  </si>
  <si>
    <t>Demand Supply Scenario</t>
  </si>
  <si>
    <t>Extremely favourable demand supply gap</t>
  </si>
  <si>
    <t>Supplier Concentration</t>
  </si>
  <si>
    <t>Top 5 suppliers accounting for 70% or more of raw materials</t>
  </si>
  <si>
    <t>Volatility in Raw Material Prices</t>
  </si>
  <si>
    <t>More than 40% increase</t>
  </si>
  <si>
    <t>More than 60% sales to high risk industries</t>
  </si>
  <si>
    <t>Competitive Advantage</t>
  </si>
  <si>
    <t xml:space="preserve">High competitive environment with large number of players </t>
  </si>
  <si>
    <t>Competition</t>
  </si>
  <si>
    <t>Highly fragmented players</t>
  </si>
  <si>
    <t xml:space="preserve">                                                                                                                                                         </t>
  </si>
  <si>
    <t>Nature of Technology Employed(Manufacturing)</t>
  </si>
  <si>
    <t>The most advanced and proven technology</t>
  </si>
  <si>
    <t>Capacity Utilization of installed capacity  (In %)</t>
  </si>
  <si>
    <t>PD - MSME</t>
  </si>
  <si>
    <t>PD - Others</t>
  </si>
  <si>
    <t>year</t>
  </si>
  <si>
    <t>fy</t>
  </si>
  <si>
    <t>report_type</t>
  </si>
  <si>
    <t>auditor_name</t>
  </si>
  <si>
    <t>PL01</t>
  </si>
  <si>
    <t>PL02</t>
  </si>
  <si>
    <t>PL03</t>
  </si>
  <si>
    <t>PL04</t>
  </si>
  <si>
    <t>PL05</t>
  </si>
  <si>
    <t>PL06</t>
  </si>
  <si>
    <t>PL07</t>
  </si>
  <si>
    <t>PL08</t>
  </si>
  <si>
    <t>PL09</t>
  </si>
  <si>
    <t>PL10</t>
  </si>
  <si>
    <t>PL11</t>
  </si>
  <si>
    <t>PL12</t>
  </si>
  <si>
    <t>PL13</t>
  </si>
  <si>
    <t>PL14</t>
  </si>
  <si>
    <t>PL15</t>
  </si>
  <si>
    <t>PL16</t>
  </si>
  <si>
    <t>PL17</t>
  </si>
  <si>
    <t>PL18</t>
  </si>
  <si>
    <t>PL19</t>
  </si>
  <si>
    <t>PL20</t>
  </si>
  <si>
    <t>PL21</t>
  </si>
  <si>
    <t>PL22</t>
  </si>
  <si>
    <t>PL23</t>
  </si>
  <si>
    <t>PL24</t>
  </si>
  <si>
    <t>PL25</t>
  </si>
  <si>
    <t>PL26</t>
  </si>
  <si>
    <t>PL27</t>
  </si>
  <si>
    <t>PL28</t>
  </si>
  <si>
    <t>BS01</t>
  </si>
  <si>
    <t>BS02</t>
  </si>
  <si>
    <t>BS03</t>
  </si>
  <si>
    <t>BS04</t>
  </si>
  <si>
    <t>BS05</t>
  </si>
  <si>
    <t>BS06</t>
  </si>
  <si>
    <t>BS07</t>
  </si>
  <si>
    <t>BS08</t>
  </si>
  <si>
    <t>BS09</t>
  </si>
  <si>
    <t>BS10</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</si>
  <si>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</si>
  <si>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</si>
  <si>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</si>
  <si>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</si>
  <si>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</si>
  <si>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</si>
  <si>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</si>
  <si>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</si>
  <si>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</si>
  <si>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</si>
  <si>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</si>
  <si>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</si>
  <si>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</si>
  <si>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</si>
  <si>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</si>
  <si>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</si>
  <si>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</si>
  <si>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</si>
  <si>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</si>
  <si>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</si>
  <si>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</si>
  <si>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</si>
  <si>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BS33</t>
  </si>
  <si>
    <t>BS34</t>
  </si>
  <si>
    <t>BS35</t>
  </si>
  <si>
    <t>BS36</t>
  </si>
  <si>
    <t>BS37</t>
  </si>
  <si>
    <t>BS38</t>
  </si>
  <si>
    <t>BS39</t>
  </si>
  <si>
    <t>BS40</t>
  </si>
  <si>
    <t>BS41</t>
  </si>
  <si>
    <t>BS42</t>
  </si>
  <si>
    <t>BS43</t>
  </si>
  <si>
    <t>BS44</t>
  </si>
  <si>
    <t>BS45</t>
  </si>
  <si>
    <t>BS46</t>
  </si>
  <si>
    <t>BS47</t>
  </si>
  <si>
    <t>Sal01</t>
  </si>
  <si>
    <t>Sal02</t>
  </si>
  <si>
    <t>Sal03</t>
  </si>
  <si>
    <t>Sal04</t>
  </si>
  <si>
    <t>Sal05</t>
  </si>
  <si>
    <t>Sal06</t>
  </si>
  <si>
    <t>Sal07</t>
  </si>
  <si>
    <t>Sal08</t>
  </si>
  <si>
    <t>Sal09</t>
  </si>
  <si>
    <t>Sal10</t>
  </si>
  <si>
    <t>Sal11</t>
  </si>
  <si>
    <t>Sal12</t>
  </si>
  <si>
    <t>Sal13</t>
  </si>
  <si>
    <t>Sal14</t>
  </si>
  <si>
    <t>Sal15</t>
  </si>
  <si>
    <t>Sal16</t>
  </si>
  <si>
    <t>Sal17</t>
  </si>
  <si>
    <t>Sal18</t>
  </si>
  <si>
    <t>Sal19</t>
  </si>
  <si>
    <t>Sal20</t>
  </si>
  <si>
    <t>Sal21</t>
  </si>
  <si>
    <t>HOME LOAN - PSL (Version 6.11)</t>
  </si>
  <si>
    <t>MSE PSL Template (Version 6.11)</t>
  </si>
  <si>
    <t>If it is a fresh facility in above, please confirm if the loan taken is for the purpose of business</t>
  </si>
  <si>
    <t>0006</t>
  </si>
  <si>
    <t>Answer this only when the assessed  loan being taken over, was used for the purpose of business</t>
  </si>
  <si>
    <t>0007</t>
  </si>
  <si>
    <t>Whether Udyam Received</t>
  </si>
  <si>
    <t>0008</t>
  </si>
  <si>
    <t>Udyam Date (DD-MMM-YY)</t>
  </si>
  <si>
    <t>0009</t>
  </si>
  <si>
    <t>Exisiting Sub Sector code  (incase customer having existing active lending relationship with DB)</t>
  </si>
  <si>
    <t>0010</t>
  </si>
  <si>
    <t>Exisiting MSME sector</t>
  </si>
  <si>
    <t>0011</t>
  </si>
  <si>
    <t>Classifying MSME basis:</t>
  </si>
  <si>
    <t>0012</t>
  </si>
  <si>
    <t>0013</t>
  </si>
  <si>
    <t xml:space="preserve">WDV in Plant &amp; Machinery or Equipment          </t>
  </si>
  <si>
    <t>0017</t>
  </si>
  <si>
    <t>NonMsme</t>
  </si>
  <si>
    <t>0018</t>
  </si>
  <si>
    <t>0031</t>
  </si>
  <si>
    <t>0032</t>
  </si>
  <si>
    <t>0033</t>
  </si>
  <si>
    <t>0034</t>
  </si>
  <si>
    <t>Type of Enterpise (Enterprse classification basis the defination effective July 2020)</t>
  </si>
  <si>
    <t>0035</t>
  </si>
  <si>
    <t>Is the case PSL/Non PSL</t>
  </si>
  <si>
    <t>0036</t>
  </si>
  <si>
    <t>0037</t>
  </si>
  <si>
    <t>Basis the new classification as calculated now, whether the customer will be updgraded or downgraded for MSME classification</t>
  </si>
  <si>
    <t>0038</t>
  </si>
  <si>
    <t>Date on which new sector code will be applicable</t>
  </si>
  <si>
    <t>0039</t>
  </si>
  <si>
    <t>If the customer availaing loan for the first time ever in banking system</t>
  </si>
  <si>
    <t>0040</t>
  </si>
  <si>
    <t>0044</t>
  </si>
  <si>
    <t>HOUSING LOAN NON PSL</t>
  </si>
  <si>
    <t>Only update cells in "Grey"</t>
  </si>
  <si>
    <t>Apr</t>
  </si>
  <si>
    <t>May</t>
  </si>
  <si>
    <t>Mar</t>
  </si>
  <si>
    <t>Jun</t>
  </si>
  <si>
    <t>Jul</t>
  </si>
  <si>
    <t>Balance</t>
  </si>
  <si>
    <t>Aug</t>
  </si>
  <si>
    <t>Sep</t>
  </si>
  <si>
    <t>01-Apr-</t>
  </si>
  <si>
    <t>Oct</t>
  </si>
  <si>
    <t>Nov</t>
  </si>
  <si>
    <t>Dec</t>
  </si>
  <si>
    <t>Jan</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</si>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</sst>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5" formatCode="&quot;₹&quot;\ #,##0;&quot;₹&quot;\ \-#,##0"/>
    <numFmt numFmtId="43" formatCode="_ * #,##0.00_ ;_ * \-#,##0.00_ ;_ * &quot;-&quot;??_ ;_ @_ "/>
    <numFmt numFmtId="164" formatCode="_(* #,##0.00_);_(* \(#,##0.00\);_(* &quot;-&quot;??_);_(@_)"/>
    <numFmt numFmtId="165" formatCode="_(* #,##0_);_(* \(#,##0\);_(* &quot;-&quot;??_);_(@_)"/>
    <numFmt numFmtId="166" formatCode="[$-409]dd\-mmm\-yy;@"/>
    <numFmt numFmtId="167" formatCode="[$-409]mmm\-yy;@"/>
    <numFmt numFmtId="168" formatCode="#,##0;\(#,##0\);\-#"/>
    <numFmt numFmtId="169" formatCode="[$-409]d\-mmm\-yy;@"/>
    <numFmt numFmtId="170" formatCode="mmmm\ d\,\ yyyy"/>
    <numFmt numFmtId="171" formatCode="_-* #,##0.00_-;\-* #,##0.00_-;_-* &quot;-&quot;??_-;_-@_-"/>
    <numFmt numFmtId="172" formatCode="_-* #,##0.00_-;_-* #,##0.00\-;_-* &quot;-&quot;??_-;_-@_-"/>
    <numFmt numFmtId="173" formatCode="_(* #,##0.0000_);_(* \(#,##0.0000\);_(* &quot;-&quot;??_);_(@_)"/>
    <numFmt numFmtId="174" formatCode="[$-409]d/mmm/yy;@"/>
    <numFmt numFmtId="175" formatCode="General;General;\-"/>
    <numFmt numFmtId="176" formatCode="&quot;₹&quot;\ #,##0;&quot;₹&quot;\ \-#,##0;\-"/>
    <numFmt numFmtId="177" formatCode="\ ##0;\-##0;\-"/>
    <numFmt numFmtId="178" formatCode="\ ##,##0;\-##,##0;\-"/>
    <numFmt numFmtId="179" formatCode="0%;\-0%;\-"/>
    <numFmt numFmtId="180" formatCode="_-* dd/mm/yyyy\ hh:mm;\-*dd/mm/yyyy\ hh:mm;\-"/>
    <numFmt numFmtId="181" formatCode="0.00000000000%"/>
    <numFmt numFmtId="182" formatCode="&quot;FY-&quot;yyyy"/>
    <numFmt numFmtId="183" formatCode="dd/mmm/yyyy"/>
    <numFmt numFmtId="184" formatCode="mmmm/yyyy"/>
    <numFmt numFmtId="185" formatCode="0;;;@"/>
    <numFmt numFmtId="186" formatCode="[&gt;99999]##\,##\,##0;[&lt;-99999.99]\-##\,##\,##0;##,##0"/>
    <numFmt numFmtId="187" formatCode="[$-F800]dddd\,\ mmmm\ dd\,\ yyyy"/>
    <numFmt numFmtId="188" formatCode="yyyy"/>
  </numFmts>
  <fonts count="15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8"/>
      <color indexed="81"/>
      <name val="Tahoma"/>
      <family val="2"/>
    </font>
    <font>
      <sz val="10"/>
      <color rgb="FFFF0000"/>
      <name val="Arial"/>
      <family val="2"/>
    </font>
    <font>
      <sz val="11"/>
      <name val="Arial"/>
      <family val="2"/>
    </font>
    <font>
      <b/>
      <sz val="12"/>
      <name val="Arial"/>
      <family val="2"/>
    </font>
    <font>
      <b/>
      <sz val="13"/>
      <color theme="0"/>
      <name val="Arial"/>
      <family val="2"/>
    </font>
    <font>
      <sz val="11"/>
      <color theme="0"/>
      <name val="Arial"/>
      <family val="2"/>
    </font>
    <font>
      <b/>
      <sz val="11"/>
      <color theme="0"/>
      <name val="Arial"/>
      <family val="2"/>
    </font>
    <font>
      <sz val="12"/>
      <name val="Arial"/>
      <family val="2"/>
    </font>
    <font>
      <b/>
      <sz val="12"/>
      <color theme="0"/>
      <name val="Arial"/>
      <family val="2"/>
    </font>
    <font>
      <sz val="12"/>
      <color theme="0"/>
      <name val="Arial"/>
      <family val="2"/>
    </font>
    <font>
      <b/>
      <sz val="8"/>
      <color indexed="81"/>
      <name val="Tahoma"/>
      <family val="2"/>
    </font>
    <font>
      <sz val="11"/>
      <color indexed="81"/>
      <name val="Tahoma"/>
      <family val="2"/>
    </font>
    <font>
      <b/>
      <sz val="11"/>
      <color theme="1"/>
      <name val="Calibri"/>
      <family val="2"/>
      <scheme val="minor"/>
    </font>
    <font>
      <b/>
      <sz val="11"/>
      <name val="Arial"/>
      <family val="2"/>
    </font>
    <font>
      <sz val="11"/>
      <name val="Calibri"/>
      <family val="2"/>
      <scheme val="minor"/>
    </font>
    <font>
      <sz val="12"/>
      <color rgb="FFFF0000"/>
      <name val="Arial"/>
      <family val="2"/>
    </font>
    <font>
      <sz val="12"/>
      <name val="Calibri"/>
      <family val="2"/>
      <scheme val="minor"/>
    </font>
    <font>
      <b/>
      <sz val="10"/>
      <color indexed="9"/>
      <name val="Arial"/>
      <family val="2"/>
    </font>
    <font>
      <sz val="9"/>
      <name val="Arial"/>
      <family val="2"/>
    </font>
    <font>
      <b/>
      <sz val="12"/>
      <color indexed="12"/>
      <name val="Arial"/>
      <family val="2"/>
    </font>
    <font>
      <sz val="11"/>
      <color indexed="8"/>
      <name val="Calibri"/>
      <family val="2"/>
    </font>
    <font>
      <b/>
      <i/>
      <u/>
      <sz val="12"/>
      <name val="Arial"/>
      <family val="2"/>
    </font>
    <font>
      <sz val="10"/>
      <name val="Times New Roman"/>
      <family val="1"/>
    </font>
    <font>
      <b/>
      <sz val="10"/>
      <color indexed="10"/>
      <name val="Arial"/>
      <family val="2"/>
    </font>
    <font>
      <sz val="10"/>
      <color theme="1"/>
      <name val="Arial"/>
      <family val="2"/>
    </font>
    <font>
      <b/>
      <sz val="10"/>
      <color theme="1"/>
      <name val="Arial"/>
      <family val="2"/>
    </font>
    <font>
      <sz val="13"/>
      <color theme="0"/>
      <name val="Arial"/>
      <family val="2"/>
    </font>
    <font>
      <sz val="10"/>
      <color theme="0"/>
      <name val="Arial"/>
      <family val="2"/>
    </font>
    <font>
      <b/>
      <sz val="10"/>
      <color indexed="18"/>
      <name val="Arial"/>
      <family val="2"/>
    </font>
    <font>
      <sz val="10"/>
      <color indexed="8"/>
      <name val="Calibri"/>
      <family val="2"/>
    </font>
    <font>
      <b/>
      <sz val="10"/>
      <color theme="1"/>
      <name val="Calibri"/>
      <family val="2"/>
      <scheme val="minor"/>
    </font>
    <font>
      <b/>
      <sz val="10"/>
      <color theme="0"/>
      <name val="Arial"/>
      <family val="2"/>
    </font>
    <font>
      <b/>
      <sz val="8"/>
      <name val="Arial"/>
      <family val="2"/>
    </font>
    <font>
      <sz val="8"/>
      <name val="Arial"/>
      <family val="2"/>
    </font>
    <font>
      <b/>
      <sz val="8"/>
      <color theme="1"/>
      <name val="Calibri"/>
      <family val="2"/>
      <scheme val="minor"/>
    </font>
    <font>
      <b/>
      <sz val="9"/>
      <name val="Arial"/>
      <family val="2"/>
    </font>
    <font>
      <sz val="15"/>
      <name val="Arial"/>
      <family val="2"/>
    </font>
    <font>
      <b/>
      <i/>
      <sz val="15"/>
      <color indexed="8"/>
      <name val="Calibri"/>
      <family val="2"/>
    </font>
    <font>
      <sz val="10"/>
      <color indexed="8"/>
      <name val="Arial"/>
      <family val="2"/>
    </font>
    <font>
      <u/>
      <sz val="10"/>
      <color indexed="12"/>
      <name val="Arial"/>
      <family val="2"/>
    </font>
    <font>
      <sz val="10"/>
      <name val="Tahoma"/>
      <family val="2"/>
    </font>
    <font>
      <u/>
      <sz val="12"/>
      <color indexed="12"/>
      <name val="Calibri"/>
      <family val="2"/>
      <scheme val="minor"/>
    </font>
    <font>
      <b/>
      <sz val="12"/>
      <color theme="0"/>
      <name val="Calibri"/>
      <family val="2"/>
      <scheme val="minor"/>
    </font>
    <font>
      <b/>
      <sz val="12"/>
      <color rgb="FFFF0000"/>
      <name val="Calibri"/>
      <family val="2"/>
      <scheme val="minor"/>
    </font>
    <font>
      <sz val="12"/>
      <color theme="1"/>
      <name val="Calibri"/>
      <family val="2"/>
      <scheme val="minor"/>
    </font>
    <font>
      <sz val="10"/>
      <name val="Calibri"/>
      <family val="2"/>
    </font>
    <font>
      <b/>
      <sz val="10"/>
      <name val="Calibri"/>
      <family val="2"/>
    </font>
    <font>
      <b/>
      <u/>
      <sz val="10"/>
      <name val="Calibri"/>
      <family val="2"/>
    </font>
    <font>
      <b/>
      <sz val="11"/>
      <name val="Calibri"/>
      <family val="2"/>
    </font>
    <font>
      <b/>
      <sz val="11"/>
      <color theme="0"/>
      <name val="Calibri"/>
      <family val="2"/>
      <scheme val="minor"/>
    </font>
    <font>
      <b/>
      <i/>
      <sz val="10"/>
      <name val="Arial"/>
      <family val="2"/>
    </font>
    <font>
      <b/>
      <sz val="10"/>
      <color indexed="12"/>
      <name val="Arial"/>
      <family val="2"/>
    </font>
    <font>
      <b/>
      <u/>
      <sz val="10"/>
      <name val="Arial"/>
      <family val="2"/>
    </font>
    <font>
      <i/>
      <sz val="8"/>
      <name val="Arial"/>
      <family val="2"/>
    </font>
    <font>
      <u/>
      <sz val="10"/>
      <name val="Arial"/>
      <family val="2"/>
    </font>
    <font>
      <sz val="10"/>
      <color indexed="12"/>
      <name val="Arial"/>
      <family val="2"/>
    </font>
    <font>
      <sz val="10"/>
      <color theme="1"/>
      <name val="Calibri"/>
      <family val="2"/>
      <scheme val="minor"/>
    </font>
    <font>
      <b/>
      <sz val="12"/>
      <color theme="0"/>
      <name val="Tahoma"/>
      <family val="2"/>
    </font>
    <font>
      <sz val="12"/>
      <name val="Tahoma"/>
      <family val="2"/>
    </font>
    <font>
      <b/>
      <sz val="12"/>
      <color indexed="9"/>
      <name val="Tahoma"/>
      <family val="2"/>
    </font>
    <font>
      <b/>
      <sz val="12"/>
      <name val="Tahoma"/>
      <family val="2"/>
    </font>
    <font>
      <sz val="11"/>
      <color rgb="FFFF0000"/>
      <name val="Calibri"/>
      <family val="2"/>
      <scheme val="minor"/>
    </font>
    <font>
      <sz val="12"/>
      <color indexed="12"/>
      <name val="Calibri"/>
      <family val="2"/>
      <scheme val="minor"/>
    </font>
    <font>
      <b/>
      <sz val="12"/>
      <color theme="1"/>
      <name val="Arial"/>
      <family val="2"/>
    </font>
    <font>
      <b/>
      <sz val="10"/>
      <color theme="0"/>
      <name val="Calibri"/>
      <family val="2"/>
      <scheme val="minor"/>
    </font>
    <font>
      <b/>
      <sz val="14"/>
      <color theme="0"/>
      <name val="Arial"/>
      <family val="2"/>
    </font>
    <font>
      <sz val="10"/>
      <name val="MS Sans Serif"/>
      <family val="2"/>
    </font>
    <font>
      <sz val="12"/>
      <color rgb="FF000000"/>
      <name val="Verdana"/>
      <family val="2"/>
    </font>
    <font>
      <u/>
      <sz val="11"/>
      <color theme="10"/>
      <name val="Calibri"/>
      <family val="2"/>
      <scheme val="minor"/>
    </font>
    <font>
      <sz val="11"/>
      <color indexed="8"/>
      <name val="Calibri"/>
      <family val="2"/>
      <scheme val="minor"/>
    </font>
    <font>
      <sz val="11"/>
      <color theme="1"/>
      <name val="Arial"/>
      <family val="2"/>
    </font>
    <font>
      <b/>
      <sz val="14"/>
      <name val="Arial"/>
      <family val="2"/>
    </font>
    <font>
      <sz val="10"/>
      <color theme="2" tint="-9.9978637043366805E-2"/>
      <name val="Arial"/>
      <family val="2"/>
    </font>
    <font>
      <b/>
      <sz val="12"/>
      <color rgb="FFFF0000"/>
      <name val="Arial"/>
      <family val="2"/>
    </font>
    <font>
      <b/>
      <sz val="9"/>
      <color indexed="81"/>
      <name val="Tahoma"/>
      <family val="2"/>
    </font>
    <font>
      <strike/>
      <sz val="10"/>
      <name val="Arial"/>
      <family val="2"/>
    </font>
    <font>
      <b/>
      <sz val="12"/>
      <color indexed="81"/>
      <name val="Tahoma"/>
      <family val="2"/>
    </font>
    <font>
      <b/>
      <sz val="10"/>
      <name val="Calibri"/>
      <family val="2"/>
      <scheme val="minor"/>
    </font>
    <font>
      <b/>
      <sz val="14"/>
      <color rgb="FFFFFFFF"/>
      <name val="Arial"/>
      <family val="2"/>
    </font>
    <font>
      <b/>
      <sz val="11"/>
      <color rgb="FFFFFFFF"/>
      <name val="Arial"/>
      <family val="2"/>
    </font>
    <font>
      <sz val="9"/>
      <color theme="1"/>
      <name val="Arial"/>
      <family val="2"/>
    </font>
    <font>
      <b/>
      <sz val="11"/>
      <color theme="1"/>
      <name val="Arial"/>
      <family val="2"/>
    </font>
    <font>
      <b/>
      <sz val="12"/>
      <name val="Calibri"/>
      <family val="2"/>
      <scheme val="minor"/>
    </font>
    <font>
      <sz val="16"/>
      <name val="Arial"/>
      <family val="2"/>
    </font>
    <font>
      <sz val="14"/>
      <name val="Arial"/>
      <family val="2"/>
    </font>
    <font>
      <sz val="14"/>
      <color rgb="FFFF0000"/>
      <name val="Arial"/>
      <family val="2"/>
    </font>
    <font>
      <sz val="9"/>
      <color indexed="81"/>
      <name val="Tahoma"/>
      <family val="2"/>
    </font>
    <font>
      <b/>
      <sz val="10"/>
      <color indexed="81"/>
      <name val="Arial"/>
      <family val="2"/>
    </font>
    <font>
      <sz val="10"/>
      <color indexed="81"/>
      <name val="Arial"/>
      <family val="2"/>
    </font>
    <font>
      <b/>
      <i/>
      <sz val="12"/>
      <name val="Arial"/>
      <family val="2"/>
    </font>
    <font>
      <b/>
      <sz val="11"/>
      <color rgb="FFFF0000"/>
      <name val="Arial"/>
      <family val="2"/>
    </font>
    <font>
      <sz val="12"/>
      <color theme="1"/>
      <name val="Arial"/>
      <family val="2"/>
    </font>
    <font>
      <sz val="9"/>
      <color rgb="FFFF0000"/>
      <name val="Arial"/>
      <family val="2"/>
    </font>
    <font>
      <sz val="10"/>
      <color theme="1"/>
      <name val="Times New Roman"/>
      <family val="1"/>
    </font>
    <font>
      <sz val="10"/>
      <color rgb="FF333333"/>
      <name val="Arial"/>
      <family val="2"/>
    </font>
    <font>
      <u/>
      <sz val="10"/>
      <color theme="10"/>
      <name val="Arial"/>
      <family val="2"/>
    </font>
    <font>
      <sz val="8"/>
      <color theme="0"/>
      <name val="Arial"/>
      <family val="2"/>
    </font>
    <font>
      <b/>
      <sz val="8"/>
      <color theme="0"/>
      <name val="Arial"/>
      <family val="2"/>
    </font>
    <font>
      <sz val="13"/>
      <color theme="1"/>
      <name val="Arial"/>
      <family val="2"/>
    </font>
    <font>
      <b/>
      <sz val="12"/>
      <color indexed="9"/>
      <name val="Arial"/>
      <family val="2"/>
    </font>
    <font>
      <b/>
      <sz val="9"/>
      <color theme="0"/>
      <name val="Calibri"/>
      <family val="2"/>
      <scheme val="minor"/>
    </font>
    <font>
      <b/>
      <sz val="11"/>
      <color indexed="8"/>
      <name val="Arial"/>
      <family val="2"/>
    </font>
    <font>
      <sz val="11"/>
      <color indexed="8"/>
      <name val="Arial"/>
      <family val="2"/>
    </font>
    <font>
      <sz val="8"/>
      <color indexed="18"/>
      <name val="Arial"/>
      <family val="2"/>
    </font>
    <font>
      <sz val="8"/>
      <color rgb="FF002060"/>
      <name val="Arial"/>
      <family val="2"/>
    </font>
    <font>
      <b/>
      <sz val="8"/>
      <color indexed="18"/>
      <name val="Arial"/>
      <family val="2"/>
    </font>
    <font>
      <b/>
      <sz val="8"/>
      <color rgb="FF002060"/>
      <name val="Arial"/>
      <family val="2"/>
    </font>
    <font>
      <sz val="7"/>
      <name val="Arial"/>
      <family val="2"/>
    </font>
    <font>
      <u/>
      <sz val="11"/>
      <name val="Arial"/>
      <family val="2"/>
    </font>
    <font>
      <i/>
      <u/>
      <sz val="11"/>
      <name val="Arial"/>
      <family val="2"/>
    </font>
    <font>
      <sz val="10"/>
      <color rgb="FF000000"/>
      <name val="Arial"/>
      <family val="2"/>
    </font>
    <font>
      <b/>
      <sz val="10"/>
      <color rgb="FF000000"/>
      <name val="Arial"/>
      <family val="2"/>
    </font>
    <font>
      <i/>
      <sz val="10"/>
      <color rgb="FF000000"/>
      <name val="Arial"/>
      <family val="2"/>
    </font>
    <font>
      <b/>
      <sz val="14"/>
      <color theme="0"/>
      <name val="Calibri"/>
      <family val="2"/>
      <scheme val="minor"/>
    </font>
    <font>
      <sz val="9"/>
      <color theme="1"/>
      <name val="Calibri"/>
      <family val="2"/>
      <scheme val="minor"/>
    </font>
    <font>
      <b/>
      <sz val="16"/>
      <color theme="1"/>
      <name val="Calibri"/>
      <family val="2"/>
      <scheme val="minor"/>
    </font>
    <font>
      <sz val="11"/>
      <color theme="8"/>
      <name val="Calibri"/>
      <family val="2"/>
      <scheme val="minor"/>
    </font>
    <font>
      <i/>
      <sz val="11"/>
      <name val="Calibri"/>
      <family val="2"/>
      <scheme val="minor"/>
    </font>
    <font>
      <b/>
      <sz val="14"/>
      <color theme="1"/>
      <name val="Calibri"/>
      <family val="2"/>
      <scheme val="minor"/>
    </font>
    <font>
      <b/>
      <sz val="8"/>
      <color theme="1"/>
      <name val="Arial"/>
      <family val="2"/>
    </font>
    <font>
      <b/>
      <sz val="10"/>
      <color rgb="FFFF0000"/>
      <name val="Arial"/>
      <family val="2"/>
    </font>
    <font>
      <b/>
      <sz val="8"/>
      <color rgb="FFFF0000"/>
      <name val="Arial"/>
      <family val="2"/>
    </font>
    <font>
      <b/>
      <sz val="14"/>
      <color rgb="FF00B050"/>
      <name val="Calibri"/>
      <family val="2"/>
      <scheme val="minor"/>
    </font>
    <font>
      <b/>
      <sz val="14"/>
      <color rgb="FFFF0000"/>
      <name val="Calibri"/>
      <family val="2"/>
      <scheme val="minor"/>
    </font>
    <font>
      <sz val="11"/>
      <color rgb="FF00B050"/>
      <name val="Calibri"/>
      <family val="2"/>
      <scheme val="minor"/>
    </font>
    <font>
      <sz val="11"/>
      <color rgb="FFC00000"/>
      <name val="Calibri"/>
      <family val="2"/>
      <scheme val="minor"/>
    </font>
    <font>
      <sz val="11"/>
      <color rgb="FF000000"/>
      <name val="Calibri"/>
      <family val="2"/>
      <scheme val="minor"/>
    </font>
    <font>
      <b/>
      <sz val="9"/>
      <name val="Arial"/>
      <family val="2"/>
    </font>
    <font>
      <sz val="8"/>
      <name val="Arial"/>
      <family val="2"/>
    </font>
    <font>
      <b/>
      <sz val="8"/>
      <name val="Arial"/>
      <family val="2"/>
    </font>
    <font>
      <sz val="11"/>
      <color rgb="FF000000"/>
      <name val="Calibri"/>
      <family val="2"/>
    </font>
    <font>
      <b/>
      <sz val="11"/>
      <color rgb="FF000000"/>
      <name val="Calibri"/>
      <family val="2"/>
    </font>
    <font>
      <b/>
      <sz val="12"/>
      <color rgb="FF00B0F0"/>
      <name val="Tahoma"/>
      <family val="2"/>
    </font>
    <font>
      <sz val="12"/>
      <name val="Symbol"/>
      <family val="1"/>
      <charset val="2"/>
    </font>
    <font>
      <sz val="12"/>
      <color indexed="81"/>
      <name val="Tahoma"/>
      <family val="2"/>
    </font>
    <font>
      <sz val="10"/>
      <color rgb="FF000000"/>
      <name val="Calibri"/>
      <family val="2"/>
    </font>
    <font>
      <sz val="11"/>
      <color theme="1" tint="4.9989318521683403E-2"/>
      <name val="Calibri"/>
      <family val="2"/>
      <scheme val="minor"/>
    </font>
    <font>
      <sz val="10"/>
      <color theme="1" tint="4.9989318521683403E-2"/>
      <name val="Calibri"/>
      <family val="2"/>
      <scheme val="minor"/>
    </font>
  </fonts>
  <fills count="54">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bgColor indexed="64"/>
      </patternFill>
    </fill>
    <fill>
      <patternFill patternType="solid">
        <fgColor rgb="FFFF0000"/>
        <bgColor indexed="64"/>
      </patternFill>
    </fill>
    <fill>
      <patternFill patternType="solid">
        <fgColor theme="4" tint="0.59999389629810485"/>
        <bgColor indexed="8"/>
      </patternFill>
    </fill>
    <fill>
      <patternFill patternType="solid">
        <fgColor theme="2" tint="-0.249977111117893"/>
        <bgColor indexed="64"/>
      </patternFill>
    </fill>
    <fill>
      <patternFill patternType="solid">
        <fgColor theme="3" tint="0.79998168889431442"/>
        <bgColor indexed="8"/>
      </patternFill>
    </fill>
    <fill>
      <patternFill patternType="solid">
        <fgColor theme="0" tint="-0.14999847407452621"/>
        <bgColor indexed="8"/>
      </patternFill>
    </fill>
    <fill>
      <patternFill patternType="solid">
        <fgColor theme="4" tint="0.59999389629810485"/>
        <bgColor indexed="64"/>
      </patternFill>
    </fill>
    <fill>
      <patternFill patternType="solid">
        <fgColor theme="4" tint="0.39997558519241921"/>
        <bgColor indexed="8"/>
      </patternFill>
    </fill>
    <fill>
      <patternFill patternType="solid">
        <fgColor theme="0" tint="-0.499984740745262"/>
        <bgColor indexed="64"/>
      </patternFill>
    </fill>
    <fill>
      <patternFill patternType="solid">
        <fgColor theme="4"/>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theme="5"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indexed="55"/>
        <bgColor indexed="64"/>
      </patternFill>
    </fill>
    <fill>
      <patternFill patternType="solid">
        <fgColor indexed="44"/>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A5A5A5"/>
      </patternFill>
    </fill>
    <fill>
      <patternFill patternType="solid">
        <fgColor indexed="22"/>
        <bgColor indexed="64"/>
      </patternFill>
    </fill>
    <fill>
      <patternFill patternType="solid">
        <fgColor indexed="42"/>
        <bgColor indexed="64"/>
      </patternFill>
    </fill>
    <fill>
      <patternFill patternType="solid">
        <fgColor indexed="45"/>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6" tint="0.59999389629810485"/>
        <bgColor indexed="64"/>
      </patternFill>
    </fill>
    <fill>
      <patternFill patternType="solid">
        <fgColor theme="4"/>
        <bgColor indexed="8"/>
      </patternFill>
    </fill>
    <fill>
      <patternFill patternType="solid">
        <fgColor theme="2" tint="-9.9978637043366805E-2"/>
        <bgColor indexed="64"/>
      </patternFill>
    </fill>
    <fill>
      <patternFill patternType="solid">
        <fgColor theme="0" tint="-0.249977111117893"/>
        <bgColor indexed="64"/>
      </patternFill>
    </fill>
    <fill>
      <patternFill patternType="solid">
        <fgColor theme="3" tint="-0.499984740745262"/>
        <bgColor indexed="64"/>
      </patternFill>
    </fill>
    <fill>
      <patternFill patternType="solid">
        <fgColor rgb="FFFFFF99"/>
        <bgColor indexed="64"/>
      </patternFill>
    </fill>
    <fill>
      <patternFill patternType="solid">
        <fgColor rgb="FFB4C6E7"/>
        <bgColor indexed="64"/>
      </patternFill>
    </fill>
    <fill>
      <patternFill patternType="solid">
        <fgColor rgb="FFEDF1F9"/>
        <bgColor indexed="64"/>
      </patternFill>
    </fill>
    <fill>
      <patternFill patternType="solid">
        <fgColor theme="7" tint="0.59999389629810485"/>
        <bgColor indexed="64"/>
      </patternFill>
    </fill>
    <fill>
      <patternFill patternType="solid">
        <fgColor rgb="FFFFFFFF"/>
        <bgColor indexed="64"/>
      </patternFill>
    </fill>
    <fill>
      <patternFill patternType="solid">
        <fgColor indexed="31"/>
        <bgColor indexed="64"/>
      </patternFill>
    </fill>
    <fill>
      <patternFill patternType="solid">
        <fgColor theme="7" tint="0.39997558519241921"/>
        <bgColor indexed="64"/>
      </patternFill>
    </fill>
    <fill>
      <patternFill patternType="solid">
        <fgColor theme="5"/>
        <bgColor indexed="64"/>
      </patternFill>
    </fill>
    <fill>
      <patternFill patternType="solid">
        <fgColor theme="9" tint="0.59999389629810485"/>
        <bgColor indexed="64"/>
      </patternFill>
    </fill>
  </fills>
  <borders count="1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medium">
        <color indexed="64"/>
      </top>
      <bottom/>
      <diagonal/>
    </border>
    <border>
      <left/>
      <right/>
      <top style="hair">
        <color indexed="18"/>
      </top>
      <bottom style="hair">
        <color indexed="18"/>
      </bottom>
      <diagonal/>
    </border>
    <border>
      <left style="hair">
        <color indexed="18"/>
      </left>
      <right style="hair">
        <color indexed="18"/>
      </right>
      <top style="hair">
        <color indexed="18"/>
      </top>
      <bottom style="hair">
        <color indexed="18"/>
      </bottom>
      <diagonal/>
    </border>
    <border>
      <left style="hair">
        <color indexed="18"/>
      </left>
      <right style="hair">
        <color indexed="18"/>
      </right>
      <top style="hair">
        <color indexed="18"/>
      </top>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indexed="64"/>
      </left>
      <right style="thin">
        <color indexed="64"/>
      </right>
      <top style="medium">
        <color theme="1"/>
      </top>
      <bottom/>
      <diagonal/>
    </border>
    <border>
      <left style="medium">
        <color indexed="64"/>
      </left>
      <right style="medium">
        <color indexed="64"/>
      </right>
      <top/>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thin">
        <color rgb="FF7030A0"/>
      </right>
      <top style="thin">
        <color indexed="64"/>
      </top>
      <bottom/>
      <diagonal/>
    </border>
    <border>
      <left style="thin">
        <color rgb="FF7030A0"/>
      </left>
      <right style="thin">
        <color rgb="FF7030A0"/>
      </right>
      <top/>
      <bottom style="thin">
        <color rgb="FF7030A0"/>
      </bottom>
      <diagonal/>
    </border>
    <border>
      <left/>
      <right style="thin">
        <color rgb="FF7030A0"/>
      </right>
      <top/>
      <bottom style="thin">
        <color rgb="FF7030A0"/>
      </bottom>
      <diagonal/>
    </border>
    <border>
      <left style="thin">
        <color rgb="FF7030A0"/>
      </left>
      <right style="thin">
        <color rgb="FF7030A0"/>
      </right>
      <top style="thin">
        <color rgb="FF7030A0"/>
      </top>
      <bottom style="thin">
        <color rgb="FF7030A0"/>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right style="thin">
        <color indexed="64"/>
      </right>
      <top style="medium">
        <color indexed="64"/>
      </top>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style="medium">
        <color indexed="64"/>
      </left>
      <right/>
      <top style="hair">
        <color indexed="18"/>
      </top>
      <bottom style="hair">
        <color indexed="18"/>
      </bottom>
      <diagonal/>
    </border>
    <border>
      <left/>
      <right style="medium">
        <color indexed="64"/>
      </right>
      <top style="hair">
        <color indexed="18"/>
      </top>
      <bottom style="hair">
        <color indexed="18"/>
      </bottom>
      <diagonal/>
    </border>
    <border>
      <left style="medium">
        <color indexed="64"/>
      </left>
      <right style="hair">
        <color indexed="18"/>
      </right>
      <top style="hair">
        <color indexed="18"/>
      </top>
      <bottom style="hair">
        <color indexed="18"/>
      </bottom>
      <diagonal/>
    </border>
    <border>
      <left style="hair">
        <color indexed="18"/>
      </left>
      <right style="medium">
        <color indexed="64"/>
      </right>
      <top style="hair">
        <color indexed="18"/>
      </top>
      <bottom style="hair">
        <color indexed="18"/>
      </bottom>
      <diagonal/>
    </border>
    <border>
      <left style="medium">
        <color indexed="64"/>
      </left>
      <right style="hair">
        <color indexed="18"/>
      </right>
      <top style="hair">
        <color indexed="18"/>
      </top>
      <bottom/>
      <diagonal/>
    </border>
    <border>
      <left style="medium">
        <color indexed="64"/>
      </left>
      <right style="hair">
        <color indexed="18"/>
      </right>
      <top style="hair">
        <color indexed="18"/>
      </top>
      <bottom style="medium">
        <color indexed="64"/>
      </bottom>
      <diagonal/>
    </border>
    <border>
      <left style="hair">
        <color indexed="18"/>
      </left>
      <right style="hair">
        <color indexed="18"/>
      </right>
      <top style="hair">
        <color indexed="18"/>
      </top>
      <bottom style="medium">
        <color indexed="64"/>
      </bottom>
      <diagonal/>
    </border>
    <border>
      <left style="hair">
        <color indexed="18"/>
      </left>
      <right style="medium">
        <color indexed="64"/>
      </right>
      <top style="hair">
        <color indexed="18"/>
      </top>
      <bottom style="medium">
        <color indexed="64"/>
      </bottom>
      <diagonal/>
    </border>
    <border>
      <left style="medium">
        <color indexed="64"/>
      </left>
      <right/>
      <top/>
      <bottom style="hair">
        <color indexed="18"/>
      </bottom>
      <diagonal/>
    </border>
    <border>
      <left/>
      <right/>
      <top/>
      <bottom style="hair">
        <color indexed="18"/>
      </bottom>
      <diagonal/>
    </border>
    <border>
      <left/>
      <right style="medium">
        <color indexed="64"/>
      </right>
      <top/>
      <bottom style="hair">
        <color indexed="18"/>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s>
  <cellStyleXfs count="109">
    <xf numFmtId="0" fontId="0" fillId="0" borderId="0"/>
    <xf numFmtId="164" fontId="13" fillId="0" borderId="0" applyFont="0" applyFill="0" applyBorder="0" applyAlignment="0" applyProtection="0"/>
    <xf numFmtId="0" fontId="13" fillId="0" borderId="0"/>
    <xf numFmtId="0" fontId="13" fillId="0" borderId="0"/>
    <xf numFmtId="9" fontId="13" fillId="0" borderId="0" applyFont="0" applyFill="0" applyBorder="0" applyAlignment="0" applyProtection="0"/>
    <xf numFmtId="0" fontId="15" fillId="0" borderId="0" applyNumberFormat="0" applyFill="0" applyBorder="0" applyAlignment="0" applyProtection="0"/>
    <xf numFmtId="0" fontId="13" fillId="0" borderId="0"/>
    <xf numFmtId="0" fontId="13" fillId="0" borderId="0" applyNumberFormat="0" applyFill="0" applyBorder="0" applyAlignment="0" applyProtection="0"/>
    <xf numFmtId="0" fontId="12" fillId="0" borderId="0"/>
    <xf numFmtId="9" fontId="36" fillId="0" borderId="0" applyFont="0" applyFill="0" applyBorder="0" applyAlignment="0" applyProtection="0"/>
    <xf numFmtId="0" fontId="38" fillId="0" borderId="0"/>
    <xf numFmtId="0" fontId="36" fillId="0" borderId="0"/>
    <xf numFmtId="0" fontId="55" fillId="0" borderId="0" applyNumberFormat="0" applyFill="0" applyBorder="0" applyAlignment="0" applyProtection="0">
      <alignment vertical="top"/>
      <protection locked="0"/>
    </xf>
    <xf numFmtId="0" fontId="13" fillId="0" borderId="0"/>
    <xf numFmtId="164" fontId="13" fillId="0" borderId="0" applyFont="0" applyFill="0" applyBorder="0" applyAlignment="0" applyProtection="0"/>
    <xf numFmtId="0" fontId="65" fillId="29" borderId="65" applyNumberFormat="0" applyAlignment="0" applyProtection="0"/>
    <xf numFmtId="0" fontId="13" fillId="0" borderId="0"/>
    <xf numFmtId="0" fontId="11" fillId="0" borderId="0"/>
    <xf numFmtId="0" fontId="82" fillId="0" borderId="0"/>
    <xf numFmtId="0" fontId="11" fillId="0" borderId="0"/>
    <xf numFmtId="0" fontId="82" fillId="0" borderId="0"/>
    <xf numFmtId="0" fontId="82" fillId="0" borderId="0"/>
    <xf numFmtId="9" fontId="82" fillId="0" borderId="0" applyFont="0" applyFill="0" applyBorder="0" applyAlignment="0" applyProtection="0"/>
    <xf numFmtId="0" fontId="82" fillId="0" borderId="0"/>
    <xf numFmtId="0" fontId="11" fillId="0" borderId="0"/>
    <xf numFmtId="0" fontId="82" fillId="0" borderId="0"/>
    <xf numFmtId="9" fontId="82" fillId="0" borderId="0" applyFont="0" applyFill="0" applyBorder="0" applyAlignment="0" applyProtection="0"/>
    <xf numFmtId="172" fontId="11" fillId="0" borderId="0" applyFont="0" applyFill="0" applyBorder="0" applyAlignment="0" applyProtection="0"/>
    <xf numFmtId="9" fontId="11" fillId="0" borderId="0" applyFont="0" applyFill="0" applyBorder="0" applyAlignment="0" applyProtection="0"/>
    <xf numFmtId="0" fontId="23" fillId="0" borderId="0"/>
    <xf numFmtId="171" fontId="23" fillId="0" borderId="0" applyFont="0" applyFill="0" applyBorder="0" applyAlignment="0" applyProtection="0"/>
    <xf numFmtId="0" fontId="83" fillId="0" borderId="0" applyNumberFormat="0" applyBorder="0" applyProtection="0">
      <alignment vertical="top" wrapText="1"/>
    </xf>
    <xf numFmtId="0" fontId="11" fillId="0" borderId="0"/>
    <xf numFmtId="0" fontId="85" fillId="0" borderId="0"/>
    <xf numFmtId="0" fontId="11" fillId="0" borderId="0"/>
    <xf numFmtId="0" fontId="13" fillId="0" borderId="0" applyNumberFormat="0" applyFill="0" applyBorder="0" applyAlignment="0" applyProtection="0"/>
    <xf numFmtId="0" fontId="13" fillId="0" borderId="0" applyNumberFormat="0" applyFill="0" applyBorder="0" applyAlignment="0" applyProtection="0"/>
    <xf numFmtId="0" fontId="11" fillId="0" borderId="0"/>
    <xf numFmtId="0" fontId="84" fillId="0" borderId="0" applyNumberFormat="0" applyFill="0" applyBorder="0" applyAlignment="0" applyProtection="0"/>
    <xf numFmtId="9" fontId="11" fillId="0" borderId="0" applyFont="0" applyFill="0" applyBorder="0" applyAlignment="0" applyProtection="0"/>
    <xf numFmtId="43" fontId="13" fillId="0" borderId="0" applyFont="0" applyFill="0" applyBorder="0" applyAlignment="0" applyProtection="0"/>
    <xf numFmtId="0" fontId="13" fillId="0" borderId="0" applyNumberFormat="0" applyFill="0" applyBorder="0" applyAlignment="0" applyProtection="0"/>
    <xf numFmtId="9" fontId="13"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72" fontId="10" fillId="0" borderId="0" applyFont="0" applyFill="0" applyBorder="0" applyAlignment="0" applyProtection="0"/>
    <xf numFmtId="9" fontId="10" fillId="0" borderId="0" applyFont="0" applyFill="0" applyBorder="0" applyAlignment="0" applyProtection="0"/>
    <xf numFmtId="0" fontId="10" fillId="0" borderId="0"/>
    <xf numFmtId="0" fontId="10" fillId="0" borderId="0"/>
    <xf numFmtId="0" fontId="10" fillId="0" borderId="0"/>
    <xf numFmtId="9" fontId="10"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0" fontId="7" fillId="0" borderId="0"/>
    <xf numFmtId="9" fontId="7" fillId="0" borderId="0" applyFont="0" applyFill="0" applyBorder="0" applyAlignment="0" applyProtection="0"/>
    <xf numFmtId="0" fontId="7" fillId="0" borderId="0"/>
    <xf numFmtId="0" fontId="13" fillId="0" borderId="0"/>
    <xf numFmtId="0" fontId="6" fillId="0" borderId="0"/>
    <xf numFmtId="43" fontId="13" fillId="0" borderId="0" applyFont="0" applyFill="0" applyBorder="0" applyAlignment="0" applyProtection="0"/>
    <xf numFmtId="0" fontId="6" fillId="0" borderId="0"/>
    <xf numFmtId="0" fontId="6" fillId="0" borderId="0"/>
    <xf numFmtId="0" fontId="6" fillId="0" borderId="0"/>
    <xf numFmtId="172"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43" fontId="13"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172"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5" fillId="0" borderId="0"/>
    <xf numFmtId="164" fontId="5" fillId="0" borderId="0" applyFont="0" applyFill="0" applyBorder="0" applyAlignment="0" applyProtection="0"/>
    <xf numFmtId="9" fontId="5" fillId="0" borderId="0" applyFont="0" applyFill="0" applyBorder="0" applyAlignment="0" applyProtection="0"/>
    <xf numFmtId="0" fontId="13" fillId="0" borderId="0"/>
    <xf numFmtId="0" fontId="4" fillId="0" borderId="0"/>
    <xf numFmtId="0" fontId="1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164" fontId="1" fillId="0" borderId="0" applyFont="0" applyFill="0" applyBorder="0" applyAlignment="0" applyProtection="0"/>
  </cellStyleXfs>
  <cellXfs count="3121">
    <xf numFmtId="0" fontId="0" fillId="0" borderId="0" xfId="0"/>
    <xf numFmtId="3" fontId="23" fillId="3" borderId="1" xfId="1" applyNumberFormat="1" applyFont="1" applyFill="1" applyBorder="1" applyAlignment="1" applyProtection="1">
      <alignment horizontal="center" vertical="center"/>
      <protection locked="0"/>
    </xf>
    <xf numFmtId="3" fontId="23" fillId="3" borderId="3" xfId="1" applyNumberFormat="1" applyFont="1" applyFill="1" applyBorder="1" applyAlignment="1" applyProtection="1">
      <alignment horizontal="center" vertical="center"/>
      <protection locked="0"/>
    </xf>
    <xf numFmtId="37" fontId="23" fillId="3" borderId="1" xfId="1" applyNumberFormat="1" applyFont="1" applyFill="1" applyBorder="1" applyAlignment="1" applyProtection="1">
      <alignment horizontal="center" vertical="center"/>
      <protection locked="0"/>
    </xf>
    <xf numFmtId="166" fontId="23" fillId="3" borderId="1" xfId="1" applyNumberFormat="1" applyFont="1" applyFill="1" applyBorder="1" applyAlignment="1" applyProtection="1">
      <alignment horizontal="center" vertical="center"/>
      <protection locked="0"/>
    </xf>
    <xf numFmtId="0" fontId="23" fillId="0" borderId="0" xfId="0" applyFont="1" applyAlignment="1" applyProtection="1">
      <alignment vertical="center"/>
      <protection locked="0"/>
    </xf>
    <xf numFmtId="49" fontId="23" fillId="3" borderId="27" xfId="0" applyNumberFormat="1" applyFont="1" applyFill="1" applyBorder="1" applyAlignment="1" applyProtection="1">
      <alignment vertical="center"/>
      <protection locked="0"/>
    </xf>
    <xf numFmtId="165" fontId="23" fillId="3" borderId="22" xfId="1" applyNumberFormat="1" applyFont="1" applyFill="1" applyBorder="1" applyAlignment="1" applyProtection="1">
      <alignment vertical="center"/>
      <protection locked="0"/>
    </xf>
    <xf numFmtId="49" fontId="23" fillId="3" borderId="3" xfId="0" applyNumberFormat="1" applyFont="1" applyFill="1" applyBorder="1" applyAlignment="1" applyProtection="1">
      <alignment vertical="center"/>
      <protection locked="0"/>
    </xf>
    <xf numFmtId="0" fontId="23" fillId="10" borderId="1" xfId="0" applyFont="1" applyFill="1" applyBorder="1" applyAlignment="1" applyProtection="1">
      <alignment horizontal="left" vertical="center" wrapText="1"/>
      <protection locked="0"/>
    </xf>
    <xf numFmtId="0" fontId="23" fillId="10" borderId="6" xfId="0" applyFont="1" applyFill="1" applyBorder="1" applyAlignment="1" applyProtection="1">
      <alignment horizontal="left" vertical="center" wrapText="1"/>
      <protection locked="0"/>
    </xf>
    <xf numFmtId="0" fontId="18" fillId="0" borderId="0" xfId="0" applyNumberFormat="1" applyFont="1" applyAlignment="1" applyProtection="1">
      <alignment vertical="center"/>
      <protection locked="0"/>
    </xf>
    <xf numFmtId="0" fontId="0" fillId="0" borderId="1" xfId="0" applyBorder="1"/>
    <xf numFmtId="9" fontId="23" fillId="3" borderId="1" xfId="1" applyNumberFormat="1" applyFont="1" applyFill="1" applyBorder="1" applyAlignment="1" applyProtection="1">
      <alignment horizontal="center" vertical="center"/>
      <protection locked="0"/>
    </xf>
    <xf numFmtId="0" fontId="13" fillId="0" borderId="1" xfId="5" applyFont="1" applyBorder="1" applyAlignment="1" applyProtection="1">
      <alignment vertical="center"/>
      <protection locked="0"/>
    </xf>
    <xf numFmtId="0" fontId="13" fillId="0" borderId="1" xfId="5" applyFont="1" applyBorder="1" applyAlignment="1" applyProtection="1">
      <alignment horizontal="right" vertical="center"/>
      <protection locked="0"/>
    </xf>
    <xf numFmtId="0" fontId="40" fillId="0" borderId="1" xfId="0" applyFont="1" applyBorder="1" applyAlignment="1" applyProtection="1">
      <alignment horizontal="center" vertical="center"/>
      <protection locked="0"/>
    </xf>
    <xf numFmtId="165" fontId="23" fillId="3" borderId="6" xfId="1" applyNumberFormat="1" applyFont="1" applyFill="1" applyBorder="1" applyAlignment="1" applyProtection="1">
      <alignment horizontal="center" vertical="center"/>
      <protection locked="0"/>
    </xf>
    <xf numFmtId="0" fontId="13" fillId="26" borderId="1" xfId="5" applyFont="1" applyFill="1" applyBorder="1" applyAlignment="1" applyProtection="1">
      <alignment horizontal="center" vertical="center"/>
      <protection locked="0"/>
    </xf>
    <xf numFmtId="1" fontId="13" fillId="26" borderId="1" xfId="5" applyNumberFormat="1" applyFont="1" applyFill="1" applyBorder="1" applyAlignment="1" applyProtection="1">
      <alignment horizontal="center" vertical="center"/>
      <protection locked="0"/>
    </xf>
    <xf numFmtId="10" fontId="13" fillId="26" borderId="1" xfId="5" applyNumberFormat="1" applyFont="1" applyFill="1" applyBorder="1" applyAlignment="1" applyProtection="1">
      <alignment horizontal="center" vertical="center"/>
      <protection locked="0"/>
    </xf>
    <xf numFmtId="9" fontId="45" fillId="26" borderId="1" xfId="9" applyFont="1" applyFill="1" applyBorder="1" applyAlignment="1" applyProtection="1">
      <protection locked="0"/>
    </xf>
    <xf numFmtId="49" fontId="23" fillId="3" borderId="1" xfId="0" applyNumberFormat="1" applyFont="1" applyFill="1" applyBorder="1" applyAlignment="1" applyProtection="1">
      <alignment vertical="center" wrapText="1"/>
      <protection locked="0"/>
    </xf>
    <xf numFmtId="165" fontId="23" fillId="3" borderId="6" xfId="1" applyNumberFormat="1" applyFont="1" applyFill="1" applyBorder="1" applyAlignment="1" applyProtection="1">
      <alignment vertical="center"/>
      <protection locked="0"/>
    </xf>
    <xf numFmtId="0" fontId="49" fillId="0" borderId="0" xfId="0" applyFont="1"/>
    <xf numFmtId="0" fontId="34" fillId="0" borderId="0" xfId="0" applyFont="1"/>
    <xf numFmtId="0" fontId="48" fillId="0" borderId="0" xfId="0" applyFont="1"/>
    <xf numFmtId="0" fontId="58" fillId="5" borderId="1" xfId="0" applyFont="1" applyFill="1" applyBorder="1" applyAlignment="1" applyProtection="1">
      <alignment horizontal="center" vertical="center" wrapText="1"/>
      <protection locked="0"/>
    </xf>
    <xf numFmtId="0" fontId="58" fillId="5" borderId="1" xfId="0" applyFont="1" applyFill="1" applyBorder="1" applyAlignment="1" applyProtection="1">
      <alignment horizontal="center" vertical="top" wrapText="1"/>
      <protection locked="0"/>
    </xf>
    <xf numFmtId="0" fontId="30" fillId="19" borderId="0" xfId="0" applyFont="1" applyFill="1" applyProtection="1">
      <protection locked="0"/>
    </xf>
    <xf numFmtId="0" fontId="32" fillId="19" borderId="1" xfId="0" applyFont="1" applyFill="1" applyBorder="1" applyAlignment="1" applyProtection="1">
      <alignment horizontal="center"/>
      <protection locked="0"/>
    </xf>
    <xf numFmtId="0" fontId="30" fillId="19" borderId="0" xfId="0" applyFont="1" applyFill="1" applyAlignment="1" applyProtection="1">
      <alignment horizontal="center"/>
      <protection locked="0"/>
    </xf>
    <xf numFmtId="0" fontId="23" fillId="0" borderId="0" xfId="0" applyFont="1" applyAlignment="1" applyProtection="1">
      <alignment vertical="center"/>
    </xf>
    <xf numFmtId="0" fontId="0" fillId="0" borderId="0" xfId="0" applyAlignment="1" applyProtection="1">
      <alignment vertical="center"/>
    </xf>
    <xf numFmtId="0" fontId="18" fillId="0" borderId="0" xfId="0" applyFont="1" applyAlignment="1" applyProtection="1">
      <alignment vertical="center"/>
    </xf>
    <xf numFmtId="0" fontId="19" fillId="9" borderId="57" xfId="0" applyFont="1" applyFill="1" applyBorder="1" applyAlignment="1" applyProtection="1">
      <alignment horizontal="left" vertical="center" wrapText="1"/>
      <protection locked="0"/>
    </xf>
    <xf numFmtId="0" fontId="0" fillId="19" borderId="0" xfId="0" applyFill="1" applyProtection="1"/>
    <xf numFmtId="165" fontId="13" fillId="0" borderId="1" xfId="1" applyNumberFormat="1" applyFont="1" applyFill="1" applyBorder="1" applyAlignment="1" applyProtection="1">
      <alignment horizontal="right"/>
      <protection locked="0"/>
    </xf>
    <xf numFmtId="0" fontId="13" fillId="19" borderId="0" xfId="5" applyFont="1" applyFill="1" applyAlignment="1" applyProtection="1">
      <alignment horizontal="center"/>
      <protection locked="0"/>
    </xf>
    <xf numFmtId="0" fontId="14" fillId="3" borderId="1" xfId="5" applyFont="1" applyFill="1" applyBorder="1" applyAlignment="1" applyProtection="1">
      <alignment horizontal="center"/>
      <protection locked="0"/>
    </xf>
    <xf numFmtId="0" fontId="0" fillId="19" borderId="0" xfId="0" applyFill="1" applyProtection="1">
      <protection locked="0"/>
    </xf>
    <xf numFmtId="0" fontId="0" fillId="19" borderId="0" xfId="0" applyFill="1" applyAlignment="1" applyProtection="1">
      <alignment horizontal="center"/>
    </xf>
    <xf numFmtId="0" fontId="13" fillId="0" borderId="0" xfId="5" applyFont="1" applyAlignment="1" applyProtection="1">
      <alignment vertical="center" textRotation="90"/>
    </xf>
    <xf numFmtId="0" fontId="13" fillId="0" borderId="0" xfId="5" applyFont="1" applyAlignment="1" applyProtection="1">
      <alignment vertical="center"/>
    </xf>
    <xf numFmtId="0" fontId="13" fillId="0" borderId="0" xfId="5" applyFont="1" applyAlignment="1" applyProtection="1">
      <alignment horizontal="center" vertical="center" wrapText="1"/>
    </xf>
    <xf numFmtId="0" fontId="52" fillId="0" borderId="0" xfId="5" applyFont="1" applyAlignment="1" applyProtection="1">
      <alignment vertical="center"/>
    </xf>
    <xf numFmtId="0" fontId="19" fillId="7" borderId="6" xfId="0" applyFont="1" applyFill="1" applyBorder="1" applyAlignment="1" applyProtection="1">
      <alignment horizontal="center" vertical="center" wrapText="1"/>
      <protection locked="0"/>
    </xf>
    <xf numFmtId="0" fontId="13" fillId="0" borderId="15" xfId="0" applyFont="1" applyBorder="1" applyAlignment="1" applyProtection="1">
      <protection locked="0"/>
    </xf>
    <xf numFmtId="165" fontId="13" fillId="26" borderId="1" xfId="1" applyNumberFormat="1" applyFont="1" applyFill="1" applyBorder="1" applyAlignment="1" applyProtection="1">
      <alignment horizontal="center" vertical="center"/>
      <protection locked="0"/>
    </xf>
    <xf numFmtId="0" fontId="13" fillId="0" borderId="0" xfId="8" applyFont="1" applyAlignment="1">
      <alignment wrapText="1"/>
    </xf>
    <xf numFmtId="0" fontId="13" fillId="2" borderId="0" xfId="8" applyFont="1" applyFill="1" applyAlignment="1">
      <alignment wrapText="1"/>
    </xf>
    <xf numFmtId="0" fontId="71" fillId="2" borderId="0" xfId="8" applyFont="1" applyFill="1" applyAlignment="1">
      <alignment wrapText="1"/>
    </xf>
    <xf numFmtId="10" fontId="23" fillId="3" borderId="1" xfId="1" applyNumberFormat="1" applyFont="1" applyFill="1" applyBorder="1" applyAlignment="1" applyProtection="1">
      <alignment horizontal="center" vertical="center"/>
      <protection locked="0"/>
    </xf>
    <xf numFmtId="3" fontId="39" fillId="24" borderId="1" xfId="10" applyNumberFormat="1" applyFont="1" applyFill="1" applyBorder="1" applyAlignment="1" applyProtection="1">
      <alignment horizontal="center"/>
      <protection locked="0"/>
    </xf>
    <xf numFmtId="0" fontId="13" fillId="9" borderId="1" xfId="0" applyFont="1" applyFill="1" applyBorder="1" applyAlignment="1" applyProtection="1">
      <alignment horizontal="left" vertical="center"/>
      <protection locked="0"/>
    </xf>
    <xf numFmtId="0" fontId="14" fillId="4" borderId="1" xfId="0" applyFont="1" applyFill="1" applyBorder="1" applyProtection="1">
      <protection locked="0"/>
    </xf>
    <xf numFmtId="17" fontId="13" fillId="0" borderId="1" xfId="5" applyNumberFormat="1" applyFont="1" applyBorder="1" applyAlignment="1" applyProtection="1">
      <alignment vertical="center"/>
      <protection locked="0"/>
    </xf>
    <xf numFmtId="0" fontId="32" fillId="19" borderId="1" xfId="0" quotePrefix="1" applyFont="1" applyFill="1" applyBorder="1" applyAlignment="1" applyProtection="1">
      <alignment horizontal="center"/>
      <protection locked="0"/>
    </xf>
    <xf numFmtId="0" fontId="19" fillId="9" borderId="38" xfId="0" applyFont="1" applyFill="1" applyBorder="1" applyAlignment="1" applyProtection="1">
      <alignment horizontal="left" vertical="center" wrapText="1"/>
      <protection locked="0"/>
    </xf>
    <xf numFmtId="0" fontId="61" fillId="19" borderId="0" xfId="0" applyFont="1" applyFill="1" applyAlignment="1">
      <alignment vertical="center"/>
    </xf>
    <xf numFmtId="0" fontId="61" fillId="19" borderId="0" xfId="0" applyFont="1" applyFill="1" applyAlignment="1" applyProtection="1">
      <alignment vertical="center"/>
    </xf>
    <xf numFmtId="0" fontId="61" fillId="19" borderId="0" xfId="0" applyFont="1" applyFill="1" applyAlignment="1" applyProtection="1">
      <alignment horizontal="center" vertical="center"/>
    </xf>
    <xf numFmtId="0" fontId="61" fillId="0" borderId="3" xfId="0" applyFont="1" applyBorder="1" applyAlignment="1" applyProtection="1">
      <alignment vertical="center"/>
      <protection locked="0"/>
    </xf>
    <xf numFmtId="0" fontId="61" fillId="0" borderId="1" xfId="0" applyFont="1" applyBorder="1" applyAlignment="1" applyProtection="1">
      <alignment vertical="center"/>
      <protection locked="0"/>
    </xf>
    <xf numFmtId="0" fontId="62" fillId="0" borderId="1" xfId="0" applyFont="1" applyBorder="1" applyAlignment="1" applyProtection="1">
      <alignment vertical="center"/>
      <protection locked="0"/>
    </xf>
    <xf numFmtId="0" fontId="23" fillId="19" borderId="0" xfId="0" applyFont="1" applyFill="1" applyAlignment="1" applyProtection="1">
      <alignment vertical="center"/>
    </xf>
    <xf numFmtId="0" fontId="0" fillId="19" borderId="0" xfId="0" applyFill="1" applyAlignment="1" applyProtection="1">
      <alignment vertical="center"/>
    </xf>
    <xf numFmtId="0" fontId="30" fillId="21" borderId="0" xfId="0" applyFont="1" applyFill="1" applyAlignment="1" applyProtection="1">
      <alignment horizontal="center" vertical="center" wrapText="1"/>
      <protection locked="0"/>
    </xf>
    <xf numFmtId="0" fontId="23" fillId="3" borderId="22" xfId="0" applyFont="1" applyFill="1" applyBorder="1" applyAlignment="1" applyProtection="1">
      <alignment vertical="center"/>
      <protection locked="0"/>
    </xf>
    <xf numFmtId="0" fontId="13" fillId="19" borderId="0" xfId="0" applyFont="1" applyFill="1" applyProtection="1"/>
    <xf numFmtId="0" fontId="23" fillId="19" borderId="1" xfId="0" applyFont="1" applyFill="1" applyBorder="1" applyProtection="1">
      <protection locked="0"/>
    </xf>
    <xf numFmtId="0" fontId="46" fillId="19" borderId="1" xfId="0" applyFont="1" applyFill="1" applyBorder="1" applyAlignment="1" applyProtection="1">
      <alignment horizontal="left" vertical="center" wrapText="1"/>
      <protection locked="0"/>
    </xf>
    <xf numFmtId="9" fontId="13" fillId="3" borderId="1" xfId="5" applyNumberFormat="1" applyFont="1" applyFill="1" applyBorder="1" applyAlignment="1" applyProtection="1">
      <alignment horizontal="center" vertical="center" wrapText="1"/>
      <protection locked="0"/>
    </xf>
    <xf numFmtId="0" fontId="0" fillId="0" borderId="0" xfId="0" applyProtection="1"/>
    <xf numFmtId="9" fontId="0" fillId="0" borderId="0" xfId="0" applyNumberFormat="1" applyProtection="1"/>
    <xf numFmtId="17" fontId="0" fillId="0" borderId="0" xfId="0" applyNumberFormat="1" applyProtection="1"/>
    <xf numFmtId="17" fontId="13" fillId="0" borderId="0" xfId="5" applyNumberFormat="1" applyFont="1" applyBorder="1" applyAlignment="1" applyProtection="1">
      <alignment vertical="center"/>
      <protection locked="0"/>
    </xf>
    <xf numFmtId="0" fontId="13" fillId="0" borderId="0" xfId="5" applyFont="1" applyBorder="1" applyAlignment="1" applyProtection="1">
      <alignment vertical="center"/>
      <protection locked="0"/>
    </xf>
    <xf numFmtId="0" fontId="23" fillId="0" borderId="0" xfId="6" applyFont="1"/>
    <xf numFmtId="0" fontId="74" fillId="0" borderId="43" xfId="7" applyFont="1" applyBorder="1" applyAlignment="1" applyProtection="1">
      <alignment horizontal="left" vertical="center"/>
      <protection locked="0"/>
    </xf>
    <xf numFmtId="0" fontId="74" fillId="0" borderId="7" xfId="7" applyFont="1" applyBorder="1" applyAlignment="1" applyProtection="1">
      <alignment horizontal="left" vertical="center"/>
      <protection locked="0"/>
    </xf>
    <xf numFmtId="0" fontId="74" fillId="0" borderId="5" xfId="7" applyFont="1" applyBorder="1" applyAlignment="1" applyProtection="1">
      <alignment vertical="center"/>
      <protection locked="0"/>
    </xf>
    <xf numFmtId="0" fontId="74" fillId="0" borderId="10" xfId="7" applyFont="1" applyBorder="1" applyAlignment="1" applyProtection="1">
      <alignment vertical="center"/>
      <protection locked="0"/>
    </xf>
    <xf numFmtId="0" fontId="74" fillId="0" borderId="26" xfId="7" applyFont="1" applyBorder="1" applyAlignment="1" applyProtection="1">
      <alignment vertical="center" wrapText="1"/>
      <protection locked="0"/>
    </xf>
    <xf numFmtId="0" fontId="74" fillId="0" borderId="51" xfId="7" applyFont="1" applyBorder="1" applyAlignment="1" applyProtection="1">
      <alignment vertical="center" wrapText="1"/>
      <protection locked="0"/>
    </xf>
    <xf numFmtId="0" fontId="76" fillId="11" borderId="69" xfId="7" applyFont="1" applyFill="1" applyBorder="1" applyAlignment="1" applyProtection="1">
      <alignment horizontal="center" vertical="center"/>
      <protection locked="0"/>
    </xf>
    <xf numFmtId="0" fontId="74" fillId="0" borderId="7" xfId="7" applyFont="1" applyBorder="1" applyAlignment="1" applyProtection="1">
      <alignment vertical="center" wrapText="1"/>
      <protection locked="0"/>
    </xf>
    <xf numFmtId="0" fontId="76" fillId="11" borderId="5" xfId="7" applyFont="1" applyFill="1" applyBorder="1" applyAlignment="1" applyProtection="1">
      <alignment horizontal="center" vertical="center"/>
      <protection locked="0"/>
    </xf>
    <xf numFmtId="0" fontId="74" fillId="0" borderId="5" xfId="7" applyFont="1" applyFill="1" applyBorder="1" applyAlignment="1" applyProtection="1">
      <alignment vertical="center"/>
      <protection locked="0"/>
    </xf>
    <xf numFmtId="0" fontId="74" fillId="0" borderId="7" xfId="7" applyFont="1" applyFill="1" applyBorder="1" applyAlignment="1" applyProtection="1">
      <alignment vertical="center"/>
      <protection locked="0"/>
    </xf>
    <xf numFmtId="0" fontId="76" fillId="11" borderId="25" xfId="7" applyFont="1" applyFill="1" applyBorder="1" applyAlignment="1" applyProtection="1">
      <alignment horizontal="center" vertical="center"/>
      <protection locked="0"/>
    </xf>
    <xf numFmtId="0" fontId="76" fillId="0" borderId="59" xfId="7" applyFont="1" applyFill="1" applyBorder="1" applyAlignment="1" applyProtection="1">
      <alignment vertical="center"/>
      <protection locked="0"/>
    </xf>
    <xf numFmtId="0" fontId="13" fillId="0" borderId="0" xfId="0" applyFont="1"/>
    <xf numFmtId="0" fontId="0" fillId="0" borderId="0" xfId="0"/>
    <xf numFmtId="0" fontId="0" fillId="0" borderId="0" xfId="0" applyAlignment="1">
      <alignment horizontal="left" vertical="center" wrapText="1"/>
    </xf>
    <xf numFmtId="0" fontId="0" fillId="0" borderId="0" xfId="0" applyProtection="1"/>
    <xf numFmtId="0" fontId="0" fillId="0" borderId="0" xfId="0" applyAlignment="1"/>
    <xf numFmtId="0" fontId="0" fillId="0" borderId="0" xfId="0" applyNumberFormat="1" applyProtection="1"/>
    <xf numFmtId="0" fontId="0" fillId="0" borderId="0" xfId="0" applyProtection="1">
      <protection locked="0"/>
    </xf>
    <xf numFmtId="3" fontId="23" fillId="0" borderId="57" xfId="0" applyNumberFormat="1" applyFont="1" applyBorder="1" applyProtection="1">
      <protection locked="0"/>
    </xf>
    <xf numFmtId="0" fontId="0" fillId="0" borderId="0" xfId="0"/>
    <xf numFmtId="0" fontId="13" fillId="17" borderId="1" xfId="41" applyFont="1" applyFill="1" applyBorder="1" applyAlignment="1" applyProtection="1">
      <alignment horizontal="center" vertical="center" wrapText="1"/>
      <protection locked="0"/>
    </xf>
    <xf numFmtId="0" fontId="13" fillId="0" borderId="1" xfId="41" applyFont="1" applyBorder="1" applyAlignment="1" applyProtection="1">
      <alignment horizontal="center" vertical="center" wrapText="1"/>
      <protection locked="0"/>
    </xf>
    <xf numFmtId="0" fontId="13" fillId="0" borderId="1" xfId="41" applyFont="1" applyFill="1" applyBorder="1" applyAlignment="1" applyProtection="1">
      <alignment horizontal="center" vertical="center" wrapText="1"/>
      <protection locked="0"/>
    </xf>
    <xf numFmtId="0" fontId="14" fillId="15" borderId="1" xfId="41" applyFont="1" applyFill="1" applyBorder="1" applyAlignment="1" applyProtection="1">
      <alignment horizontal="center" vertical="center" wrapText="1"/>
      <protection locked="0"/>
    </xf>
    <xf numFmtId="173" fontId="14" fillId="15" borderId="1" xfId="40" applyNumberFormat="1" applyFont="1" applyFill="1" applyBorder="1" applyAlignment="1" applyProtection="1">
      <alignment horizontal="center" vertical="center" wrapText="1"/>
      <protection locked="0"/>
    </xf>
    <xf numFmtId="0" fontId="33" fillId="38" borderId="1" xfId="41" applyFont="1" applyFill="1" applyBorder="1" applyAlignment="1" applyProtection="1">
      <alignment horizontal="center" vertical="center" wrapText="1"/>
      <protection locked="0"/>
    </xf>
    <xf numFmtId="0" fontId="13" fillId="2" borderId="0" xfId="0" applyFont="1" applyFill="1"/>
    <xf numFmtId="0" fontId="43" fillId="2" borderId="0" xfId="0" applyFont="1" applyFill="1"/>
    <xf numFmtId="3" fontId="14" fillId="0" borderId="1" xfId="1" applyNumberFormat="1" applyFont="1" applyBorder="1" applyAlignment="1" applyProtection="1">
      <alignment horizontal="center" vertical="center"/>
      <protection locked="0"/>
    </xf>
    <xf numFmtId="3" fontId="14" fillId="0" borderId="6" xfId="0" applyNumberFormat="1" applyFont="1" applyBorder="1" applyAlignment="1" applyProtection="1">
      <alignment horizontal="center" vertical="center"/>
      <protection locked="0"/>
    </xf>
    <xf numFmtId="0" fontId="14" fillId="9" borderId="47" xfId="0" applyFont="1" applyFill="1" applyBorder="1" applyAlignment="1" applyProtection="1">
      <alignment horizontal="left" vertical="center"/>
      <protection locked="0"/>
    </xf>
    <xf numFmtId="1" fontId="13" fillId="0" borderId="21" xfId="0" applyNumberFormat="1" applyFont="1" applyBorder="1" applyAlignment="1" applyProtection="1">
      <alignment horizontal="center" vertical="center"/>
      <protection locked="0"/>
    </xf>
    <xf numFmtId="0" fontId="14" fillId="9" borderId="57" xfId="0" applyFont="1" applyFill="1" applyBorder="1" applyAlignment="1" applyProtection="1">
      <alignment horizontal="left" vertical="center"/>
      <protection locked="0"/>
    </xf>
    <xf numFmtId="0" fontId="13" fillId="0" borderId="15" xfId="0" applyFont="1" applyBorder="1" applyAlignment="1" applyProtection="1">
      <alignment horizontal="center"/>
      <protection locked="0"/>
    </xf>
    <xf numFmtId="0" fontId="14" fillId="9" borderId="1" xfId="0" applyFont="1" applyFill="1" applyBorder="1" applyAlignment="1" applyProtection="1">
      <alignment horizontal="center" vertical="center"/>
      <protection locked="0"/>
    </xf>
    <xf numFmtId="0" fontId="14" fillId="9" borderId="5" xfId="0" applyFont="1" applyFill="1" applyBorder="1" applyAlignment="1" applyProtection="1">
      <alignment horizontal="left" vertical="center"/>
      <protection locked="0"/>
    </xf>
    <xf numFmtId="0" fontId="14" fillId="9" borderId="29" xfId="0" applyFont="1" applyFill="1" applyBorder="1" applyAlignment="1" applyProtection="1">
      <alignment horizontal="left" vertical="center"/>
      <protection locked="0"/>
    </xf>
    <xf numFmtId="0" fontId="14" fillId="9" borderId="62" xfId="0" applyFont="1" applyFill="1" applyBorder="1" applyAlignment="1" applyProtection="1">
      <alignment horizontal="left" vertical="center" wrapText="1"/>
      <protection locked="0"/>
    </xf>
    <xf numFmtId="0" fontId="14" fillId="9" borderId="5" xfId="0" applyFont="1" applyFill="1" applyBorder="1" applyAlignment="1" applyProtection="1">
      <alignment horizontal="left" vertical="center" wrapText="1"/>
      <protection locked="0"/>
    </xf>
    <xf numFmtId="0" fontId="14" fillId="9" borderId="10" xfId="0" applyFont="1" applyFill="1" applyBorder="1" applyAlignment="1" applyProtection="1">
      <alignment horizontal="left" vertical="center" wrapText="1"/>
      <protection locked="0"/>
    </xf>
    <xf numFmtId="0" fontId="14" fillId="9" borderId="1" xfId="0" applyFont="1" applyFill="1" applyBorder="1" applyAlignment="1" applyProtection="1">
      <alignment horizontal="center" vertical="center" wrapText="1"/>
      <protection locked="0"/>
    </xf>
    <xf numFmtId="0" fontId="14" fillId="9" borderId="43" xfId="0" applyFont="1" applyFill="1" applyBorder="1" applyAlignment="1" applyProtection="1">
      <alignment horizontal="left" vertical="center" wrapText="1"/>
      <protection locked="0"/>
    </xf>
    <xf numFmtId="0" fontId="13" fillId="0" borderId="45" xfId="0" applyFont="1" applyBorder="1" applyAlignment="1" applyProtection="1">
      <alignment horizontal="center" vertical="center"/>
      <protection locked="0"/>
    </xf>
    <xf numFmtId="0" fontId="14" fillId="9" borderId="26" xfId="0" applyFont="1" applyFill="1" applyBorder="1" applyAlignment="1" applyProtection="1">
      <alignment horizontal="left" vertical="center" wrapText="1"/>
      <protection locked="0"/>
    </xf>
    <xf numFmtId="0" fontId="13" fillId="0" borderId="6" xfId="0" applyFont="1" applyBorder="1" applyAlignment="1" applyProtection="1">
      <alignment wrapText="1"/>
      <protection locked="0"/>
    </xf>
    <xf numFmtId="0" fontId="19" fillId="8" borderId="16" xfId="54" applyFont="1" applyFill="1" applyBorder="1" applyAlignment="1" applyProtection="1">
      <alignment vertical="center"/>
      <protection locked="0"/>
    </xf>
    <xf numFmtId="0" fontId="9" fillId="19" borderId="0" xfId="54" applyFill="1" applyProtection="1">
      <protection locked="0"/>
    </xf>
    <xf numFmtId="0" fontId="9" fillId="0" borderId="0" xfId="54" applyProtection="1">
      <protection locked="0"/>
    </xf>
    <xf numFmtId="0" fontId="88" fillId="26" borderId="1" xfId="54" applyFont="1" applyFill="1" applyBorder="1" applyAlignment="1" applyProtection="1">
      <alignment horizontal="center" vertical="center"/>
      <protection locked="0"/>
    </xf>
    <xf numFmtId="0" fontId="9" fillId="26" borderId="1" xfId="54" applyFill="1" applyBorder="1" applyAlignment="1" applyProtection="1">
      <alignment horizontal="center" vertical="center"/>
      <protection locked="0"/>
    </xf>
    <xf numFmtId="9" fontId="0" fillId="26" borderId="1" xfId="55" applyFont="1" applyFill="1" applyBorder="1" applyAlignment="1" applyProtection="1">
      <alignment horizontal="center" vertical="center"/>
      <protection locked="0"/>
    </xf>
    <xf numFmtId="0" fontId="13" fillId="19" borderId="0" xfId="54" applyFont="1" applyFill="1" applyAlignment="1" applyProtection="1">
      <alignment horizontal="left" vertical="center"/>
      <protection locked="0"/>
    </xf>
    <xf numFmtId="0" fontId="13" fillId="19" borderId="0" xfId="54" applyFont="1" applyFill="1" applyProtection="1">
      <protection locked="0"/>
    </xf>
    <xf numFmtId="0" fontId="9" fillId="26" borderId="16" xfId="54" applyFill="1" applyBorder="1" applyAlignment="1" applyProtection="1">
      <alignment horizontal="center" vertical="center"/>
      <protection locked="0"/>
    </xf>
    <xf numFmtId="169" fontId="23" fillId="26" borderId="1" xfId="54" applyNumberFormat="1" applyFont="1" applyFill="1" applyBorder="1" applyAlignment="1" applyProtection="1">
      <alignment horizontal="left" vertical="center"/>
      <protection locked="0"/>
    </xf>
    <xf numFmtId="0" fontId="23" fillId="26" borderId="1" xfId="54" applyFont="1" applyFill="1" applyBorder="1" applyAlignment="1" applyProtection="1">
      <alignment horizontal="left" vertical="center"/>
      <protection locked="0"/>
    </xf>
    <xf numFmtId="0" fontId="91" fillId="19" borderId="0" xfId="54" applyFont="1" applyFill="1" applyProtection="1">
      <protection locked="0"/>
    </xf>
    <xf numFmtId="0" fontId="91" fillId="0" borderId="0" xfId="54" applyFont="1" applyProtection="1">
      <protection locked="0"/>
    </xf>
    <xf numFmtId="0" fontId="19" fillId="19" borderId="0" xfId="54" applyFont="1" applyFill="1" applyAlignment="1" applyProtection="1">
      <alignment vertical="center"/>
      <protection locked="0"/>
    </xf>
    <xf numFmtId="0" fontId="23" fillId="26" borderId="1" xfId="54" applyFont="1" applyFill="1" applyBorder="1" applyAlignment="1" applyProtection="1">
      <alignment horizontal="center" vertical="center"/>
      <protection locked="0"/>
    </xf>
    <xf numFmtId="37" fontId="23" fillId="26" borderId="1" xfId="54" applyNumberFormat="1" applyFont="1" applyFill="1" applyBorder="1" applyAlignment="1" applyProtection="1">
      <alignment horizontal="center" vertical="center"/>
      <protection locked="0"/>
    </xf>
    <xf numFmtId="0" fontId="23" fillId="26" borderId="1" xfId="54" quotePrefix="1" applyFont="1" applyFill="1" applyBorder="1" applyAlignment="1" applyProtection="1">
      <alignment horizontal="center" vertical="center"/>
      <protection locked="0"/>
    </xf>
    <xf numFmtId="9" fontId="23" fillId="26" borderId="1" xfId="54" applyNumberFormat="1" applyFont="1" applyFill="1" applyBorder="1" applyAlignment="1" applyProtection="1">
      <alignment horizontal="center" vertical="center"/>
      <protection locked="0"/>
    </xf>
    <xf numFmtId="3" fontId="23" fillId="26" borderId="1" xfId="54" applyNumberFormat="1" applyFont="1" applyFill="1" applyBorder="1" applyAlignment="1" applyProtection="1">
      <alignment horizontal="center" vertical="center"/>
      <protection locked="0"/>
    </xf>
    <xf numFmtId="43" fontId="23" fillId="26" borderId="15" xfId="56" applyFont="1" applyFill="1" applyBorder="1" applyAlignment="1" applyProtection="1">
      <alignment horizontal="center" vertical="center"/>
      <protection locked="0"/>
    </xf>
    <xf numFmtId="0" fontId="51" fillId="7" borderId="1" xfId="54" applyFont="1" applyFill="1" applyBorder="1" applyAlignment="1" applyProtection="1">
      <alignment horizontal="center" vertical="center"/>
      <protection locked="0"/>
    </xf>
    <xf numFmtId="3" fontId="14" fillId="0" borderId="21" xfId="1" applyNumberFormat="1" applyFont="1" applyFill="1" applyBorder="1" applyAlignment="1" applyProtection="1">
      <alignment horizontal="center" vertical="center"/>
      <protection locked="0"/>
    </xf>
    <xf numFmtId="3" fontId="14" fillId="0" borderId="49" xfId="1" applyNumberFormat="1" applyFont="1" applyFill="1" applyBorder="1" applyAlignment="1" applyProtection="1">
      <alignment horizontal="center" vertical="center"/>
      <protection locked="0"/>
    </xf>
    <xf numFmtId="0" fontId="86" fillId="0" borderId="80" xfId="57" applyFont="1" applyBorder="1" applyAlignment="1">
      <alignment vertical="center"/>
    </xf>
    <xf numFmtId="0" fontId="8" fillId="0" borderId="0" xfId="57"/>
    <xf numFmtId="10" fontId="14" fillId="0" borderId="15" xfId="4" applyNumberFormat="1" applyFont="1" applyFill="1" applyBorder="1" applyAlignment="1" applyProtection="1">
      <alignment horizontal="center" vertical="center"/>
      <protection locked="0"/>
    </xf>
    <xf numFmtId="3" fontId="19" fillId="43" borderId="1" xfId="1" applyNumberFormat="1" applyFont="1" applyFill="1" applyBorder="1" applyAlignment="1" applyProtection="1">
      <alignment horizontal="center" vertical="center"/>
      <protection locked="0"/>
    </xf>
    <xf numFmtId="0" fontId="19" fillId="7" borderId="28" xfId="0" applyFont="1" applyFill="1" applyBorder="1" applyAlignment="1" applyProtection="1">
      <alignment horizontal="center" vertical="center" wrapText="1"/>
      <protection locked="0"/>
    </xf>
    <xf numFmtId="0" fontId="13" fillId="0" borderId="0" xfId="16" applyProtection="1">
      <protection locked="0"/>
    </xf>
    <xf numFmtId="0" fontId="14" fillId="0" borderId="0" xfId="16" applyFont="1"/>
    <xf numFmtId="0" fontId="23" fillId="0" borderId="0" xfId="16" applyFont="1" applyProtection="1">
      <protection locked="0"/>
    </xf>
    <xf numFmtId="0" fontId="14" fillId="0" borderId="0" xfId="16" applyFont="1" applyAlignment="1">
      <alignment vertical="center"/>
    </xf>
    <xf numFmtId="3" fontId="23" fillId="0" borderId="57" xfId="16" applyNumberFormat="1" applyFont="1" applyBorder="1" applyProtection="1">
      <protection locked="0"/>
    </xf>
    <xf numFmtId="3" fontId="23" fillId="0" borderId="3" xfId="16" applyNumberFormat="1" applyFont="1" applyBorder="1" applyProtection="1">
      <protection locked="0"/>
    </xf>
    <xf numFmtId="0" fontId="23" fillId="0" borderId="3" xfId="16" applyFont="1" applyBorder="1" applyProtection="1">
      <protection locked="0"/>
    </xf>
    <xf numFmtId="0" fontId="18" fillId="0" borderId="0" xfId="16" applyFont="1" applyAlignment="1" applyProtection="1">
      <alignment horizontal="center" vertical="center"/>
      <protection locked="0"/>
    </xf>
    <xf numFmtId="0" fontId="18" fillId="0" borderId="3" xfId="16" applyFont="1" applyBorder="1" applyAlignment="1" applyProtection="1">
      <alignment horizontal="center" vertical="center"/>
      <protection locked="0"/>
    </xf>
    <xf numFmtId="0" fontId="23" fillId="0" borderId="1" xfId="16" applyFont="1" applyBorder="1" applyProtection="1">
      <protection locked="0"/>
    </xf>
    <xf numFmtId="0" fontId="18" fillId="0" borderId="1" xfId="16" applyFont="1" applyBorder="1" applyAlignment="1" applyProtection="1">
      <alignment horizontal="center" vertical="center"/>
      <protection locked="0"/>
    </xf>
    <xf numFmtId="9" fontId="23" fillId="43" borderId="0" xfId="16" applyNumberFormat="1" applyFont="1" applyFill="1" applyAlignment="1" applyProtection="1">
      <alignment horizontal="center" vertical="center"/>
      <protection locked="0"/>
    </xf>
    <xf numFmtId="0" fontId="13" fillId="37" borderId="39" xfId="16" applyFill="1" applyBorder="1" applyProtection="1">
      <protection locked="0"/>
    </xf>
    <xf numFmtId="0" fontId="13" fillId="37" borderId="42" xfId="16" applyFill="1" applyBorder="1" applyProtection="1">
      <protection locked="0"/>
    </xf>
    <xf numFmtId="0" fontId="18" fillId="0" borderId="0" xfId="16" applyFont="1" applyProtection="1">
      <protection locked="0"/>
    </xf>
    <xf numFmtId="0" fontId="13" fillId="19" borderId="0" xfId="16" applyFill="1" applyProtection="1">
      <protection locked="0"/>
    </xf>
    <xf numFmtId="0" fontId="19" fillId="0" borderId="0" xfId="16" applyFont="1"/>
    <xf numFmtId="0" fontId="47" fillId="0" borderId="0" xfId="16" applyFont="1"/>
    <xf numFmtId="0" fontId="23" fillId="19" borderId="0" xfId="16" applyFont="1" applyFill="1" applyProtection="1">
      <protection locked="0"/>
    </xf>
    <xf numFmtId="0" fontId="19" fillId="0" borderId="0" xfId="16" applyFont="1" applyAlignment="1">
      <alignment vertical="center"/>
    </xf>
    <xf numFmtId="0" fontId="47" fillId="0" borderId="0" xfId="16" applyFont="1" applyAlignment="1">
      <alignment vertical="center"/>
    </xf>
    <xf numFmtId="0" fontId="23" fillId="19" borderId="1" xfId="16" applyFont="1" applyFill="1" applyBorder="1" applyAlignment="1" applyProtection="1">
      <alignment horizontal="center" vertical="center"/>
      <protection locked="0"/>
    </xf>
    <xf numFmtId="169" fontId="13" fillId="19" borderId="0" xfId="16" applyNumberFormat="1" applyFill="1" applyProtection="1">
      <protection locked="0"/>
    </xf>
    <xf numFmtId="0" fontId="13" fillId="45" borderId="1" xfId="16" applyFill="1" applyBorder="1" applyAlignment="1" applyProtection="1">
      <alignment horizontal="center" vertical="center"/>
      <protection locked="0"/>
    </xf>
    <xf numFmtId="169" fontId="13" fillId="0" borderId="0" xfId="16" applyNumberFormat="1" applyProtection="1">
      <protection locked="0"/>
    </xf>
    <xf numFmtId="169" fontId="23" fillId="36" borderId="1" xfId="16" applyNumberFormat="1" applyFont="1" applyFill="1" applyBorder="1" applyAlignment="1" applyProtection="1">
      <alignment horizontal="center" vertical="center" wrapText="1"/>
      <protection locked="0"/>
    </xf>
    <xf numFmtId="0" fontId="13" fillId="0" borderId="0" xfId="16" applyAlignment="1" applyProtection="1">
      <alignment wrapText="1"/>
      <protection locked="0"/>
    </xf>
    <xf numFmtId="0" fontId="23" fillId="3" borderId="1" xfId="16" applyFont="1" applyFill="1" applyBorder="1" applyAlignment="1" applyProtection="1">
      <alignment vertical="center" wrapText="1"/>
      <protection locked="0"/>
    </xf>
    <xf numFmtId="0" fontId="47" fillId="0" borderId="0" xfId="16" applyFont="1" applyAlignment="1">
      <alignment vertical="center" wrapText="1"/>
    </xf>
    <xf numFmtId="0" fontId="19" fillId="0" borderId="0" xfId="16" applyFont="1" applyAlignment="1">
      <alignment vertical="center" wrapText="1"/>
    </xf>
    <xf numFmtId="165" fontId="23" fillId="3" borderId="4" xfId="1" applyNumberFormat="1" applyFont="1" applyFill="1" applyBorder="1" applyAlignment="1" applyProtection="1">
      <alignment horizontal="center" vertical="center"/>
      <protection locked="0"/>
    </xf>
    <xf numFmtId="165" fontId="23" fillId="3" borderId="1" xfId="1" applyNumberFormat="1" applyFont="1" applyFill="1" applyBorder="1" applyAlignment="1" applyProtection="1">
      <alignment horizontal="center" vertical="center" wrapText="1"/>
      <protection locked="0"/>
    </xf>
    <xf numFmtId="37" fontId="23" fillId="7" borderId="9" xfId="0" applyNumberFormat="1" applyFont="1" applyFill="1" applyBorder="1" applyAlignment="1" applyProtection="1">
      <alignment horizontal="right" vertical="center" wrapText="1"/>
      <protection locked="0"/>
    </xf>
    <xf numFmtId="0" fontId="23" fillId="7" borderId="21" xfId="0" applyFont="1" applyFill="1" applyBorder="1" applyAlignment="1" applyProtection="1">
      <alignment vertical="center" wrapText="1"/>
      <protection locked="0"/>
    </xf>
    <xf numFmtId="165" fontId="23" fillId="3" borderId="93" xfId="1" applyNumberFormat="1" applyFont="1" applyFill="1" applyBorder="1" applyAlignment="1" applyProtection="1">
      <alignment vertical="center" wrapText="1"/>
      <protection locked="0"/>
    </xf>
    <xf numFmtId="165" fontId="23" fillId="3" borderId="46" xfId="1" quotePrefix="1" applyNumberFormat="1" applyFont="1" applyFill="1" applyBorder="1" applyAlignment="1" applyProtection="1">
      <alignment vertical="center" wrapText="1"/>
      <protection locked="0"/>
    </xf>
    <xf numFmtId="0" fontId="23" fillId="3" borderId="1" xfId="0" applyFont="1" applyFill="1" applyBorder="1" applyAlignment="1" applyProtection="1">
      <alignment horizontal="center" vertical="center" wrapText="1"/>
      <protection locked="0"/>
    </xf>
    <xf numFmtId="9" fontId="23" fillId="3" borderId="1" xfId="4" applyFont="1" applyFill="1" applyBorder="1" applyAlignment="1" applyProtection="1">
      <alignment horizontal="center" vertical="center"/>
      <protection locked="0"/>
    </xf>
    <xf numFmtId="0" fontId="23" fillId="3" borderId="1" xfId="0" applyFont="1" applyFill="1" applyBorder="1" applyAlignment="1" applyProtection="1">
      <alignment horizontal="left" vertical="center" wrapText="1"/>
      <protection locked="0"/>
    </xf>
    <xf numFmtId="0" fontId="23" fillId="3" borderId="1" xfId="0" applyFont="1" applyFill="1" applyBorder="1" applyAlignment="1" applyProtection="1">
      <alignment vertical="center"/>
      <protection locked="0"/>
    </xf>
    <xf numFmtId="0" fontId="24" fillId="0" borderId="0" xfId="0" applyFont="1" applyAlignment="1" applyProtection="1">
      <alignment horizontal="center" vertical="center"/>
      <protection locked="0"/>
    </xf>
    <xf numFmtId="165" fontId="23" fillId="3" borderId="3" xfId="1" applyNumberFormat="1" applyFont="1" applyFill="1" applyBorder="1" applyAlignment="1" applyProtection="1">
      <alignment vertical="center"/>
      <protection locked="0"/>
    </xf>
    <xf numFmtId="9" fontId="23" fillId="3" borderId="3" xfId="4" applyFont="1" applyFill="1" applyBorder="1" applyAlignment="1" applyProtection="1">
      <alignment vertical="center"/>
      <protection locked="0"/>
    </xf>
    <xf numFmtId="0" fontId="23" fillId="0" borderId="0" xfId="0" applyFont="1" applyAlignment="1" applyProtection="1">
      <alignment horizontal="center" vertical="center"/>
      <protection locked="0"/>
    </xf>
    <xf numFmtId="0" fontId="25" fillId="0" borderId="0" xfId="0" applyFont="1" applyAlignment="1" applyProtection="1">
      <alignment horizontal="left" vertical="center"/>
      <protection locked="0"/>
    </xf>
    <xf numFmtId="169" fontId="23" fillId="10" borderId="1" xfId="0" applyNumberFormat="1" applyFont="1" applyFill="1" applyBorder="1" applyAlignment="1" applyProtection="1">
      <alignment horizontal="left" vertical="center" wrapText="1"/>
      <protection locked="0"/>
    </xf>
    <xf numFmtId="0" fontId="23" fillId="0" borderId="0" xfId="0" applyFont="1" applyAlignment="1" applyProtection="1">
      <alignment horizontal="left" vertical="center"/>
      <protection locked="0"/>
    </xf>
    <xf numFmtId="169" fontId="23" fillId="10" borderId="6" xfId="0" applyNumberFormat="1" applyFont="1" applyFill="1" applyBorder="1" applyAlignment="1" applyProtection="1">
      <alignment horizontal="left" vertical="center" wrapText="1"/>
      <protection locked="0"/>
    </xf>
    <xf numFmtId="10" fontId="23" fillId="10" borderId="9" xfId="4" applyNumberFormat="1" applyFont="1" applyFill="1" applyBorder="1" applyAlignment="1" applyProtection="1">
      <alignment horizontal="right" vertical="center" wrapText="1"/>
      <protection locked="0"/>
    </xf>
    <xf numFmtId="0" fontId="31" fillId="0" borderId="0" xfId="0" applyFont="1" applyAlignment="1" applyProtection="1">
      <alignment horizontal="left" vertical="center"/>
      <protection locked="0"/>
    </xf>
    <xf numFmtId="49" fontId="23" fillId="3" borderId="27" xfId="0" applyNumberFormat="1" applyFont="1" applyFill="1" applyBorder="1" applyAlignment="1" applyProtection="1">
      <alignment horizontal="center" vertical="center" wrapText="1"/>
      <protection locked="0"/>
    </xf>
    <xf numFmtId="165" fontId="23" fillId="3" borderId="4" xfId="1" applyNumberFormat="1" applyFont="1" applyFill="1" applyBorder="1" applyAlignment="1" applyProtection="1">
      <alignment vertical="center"/>
      <protection locked="0"/>
    </xf>
    <xf numFmtId="165" fontId="23" fillId="3" borderId="8" xfId="1" applyNumberFormat="1" applyFont="1" applyFill="1" applyBorder="1" applyAlignment="1" applyProtection="1">
      <alignment horizontal="center" vertical="center"/>
      <protection locked="0"/>
    </xf>
    <xf numFmtId="165" fontId="23" fillId="3" borderId="8" xfId="1" applyNumberFormat="1" applyFont="1" applyFill="1" applyBorder="1" applyAlignment="1" applyProtection="1">
      <alignment vertical="center"/>
      <protection locked="0"/>
    </xf>
    <xf numFmtId="0" fontId="23" fillId="3" borderId="53" xfId="0" applyFont="1" applyFill="1" applyBorder="1" applyAlignment="1" applyProtection="1">
      <alignment horizontal="left" vertical="center"/>
      <protection locked="0"/>
    </xf>
    <xf numFmtId="0" fontId="23" fillId="3" borderId="40" xfId="0" applyFont="1" applyFill="1" applyBorder="1" applyAlignment="1" applyProtection="1">
      <alignment vertical="center"/>
      <protection locked="0"/>
    </xf>
    <xf numFmtId="3" fontId="13" fillId="3" borderId="3" xfId="1" applyNumberFormat="1" applyFont="1" applyFill="1" applyBorder="1" applyAlignment="1" applyProtection="1">
      <alignment horizontal="center" vertical="center"/>
      <protection locked="0"/>
    </xf>
    <xf numFmtId="0" fontId="13" fillId="19" borderId="0" xfId="0" applyFont="1" applyFill="1" applyAlignment="1" applyProtection="1">
      <alignment vertical="center"/>
    </xf>
    <xf numFmtId="0" fontId="40" fillId="19" borderId="0" xfId="35" applyFont="1" applyFill="1"/>
    <xf numFmtId="0" fontId="40" fillId="0" borderId="0" xfId="35" applyFont="1"/>
    <xf numFmtId="0" fontId="40" fillId="19" borderId="0" xfId="35" applyFont="1" applyFill="1" applyAlignment="1">
      <alignment wrapText="1"/>
    </xf>
    <xf numFmtId="0" fontId="0" fillId="0" borderId="9" xfId="0" applyBorder="1"/>
    <xf numFmtId="0" fontId="31" fillId="0" borderId="0" xfId="0" applyFont="1" applyAlignment="1" applyProtection="1">
      <alignment vertical="center"/>
      <protection locked="0"/>
    </xf>
    <xf numFmtId="0" fontId="18" fillId="0" borderId="0" xfId="0" applyFont="1" applyAlignment="1" applyProtection="1">
      <alignment vertical="center"/>
      <protection locked="0"/>
    </xf>
    <xf numFmtId="165" fontId="19" fillId="43" borderId="1" xfId="1" applyNumberFormat="1" applyFont="1" applyFill="1" applyBorder="1" applyAlignment="1" applyProtection="1">
      <alignment horizontal="center" vertical="center" wrapText="1"/>
      <protection locked="0"/>
    </xf>
    <xf numFmtId="165" fontId="19" fillId="43" borderId="4" xfId="1" applyNumberFormat="1" applyFont="1" applyFill="1" applyBorder="1" applyAlignment="1" applyProtection="1">
      <alignment horizontal="center" vertical="center" wrapText="1"/>
      <protection locked="0"/>
    </xf>
    <xf numFmtId="0" fontId="5" fillId="0" borderId="0" xfId="96" applyProtection="1">
      <protection hidden="1"/>
    </xf>
    <xf numFmtId="0" fontId="40" fillId="0" borderId="0" xfId="96" applyFont="1" applyAlignment="1" applyProtection="1">
      <alignment horizontal="right"/>
      <protection hidden="1"/>
    </xf>
    <xf numFmtId="0" fontId="40" fillId="0" borderId="0" xfId="96" applyFont="1" applyProtection="1">
      <protection hidden="1"/>
    </xf>
    <xf numFmtId="0" fontId="40" fillId="0" borderId="0" xfId="96" applyFont="1" applyAlignment="1" applyProtection="1">
      <alignment horizontal="left"/>
      <protection hidden="1"/>
    </xf>
    <xf numFmtId="3" fontId="40" fillId="0" borderId="0" xfId="96" applyNumberFormat="1" applyFont="1" applyProtection="1">
      <protection hidden="1"/>
    </xf>
    <xf numFmtId="0" fontId="40" fillId="27" borderId="1" xfId="96" applyFont="1" applyFill="1" applyBorder="1" applyAlignment="1" applyProtection="1">
      <alignment horizontal="left"/>
      <protection locked="0"/>
    </xf>
    <xf numFmtId="0" fontId="40" fillId="26" borderId="1" xfId="96" applyFont="1" applyFill="1" applyBorder="1" applyAlignment="1" applyProtection="1">
      <alignment horizontal="left"/>
      <protection hidden="1"/>
    </xf>
    <xf numFmtId="0" fontId="108" fillId="0" borderId="0" xfId="96" applyFont="1" applyProtection="1">
      <protection hidden="1"/>
    </xf>
    <xf numFmtId="0" fontId="108" fillId="0" borderId="0" xfId="96" applyFont="1" applyAlignment="1" applyProtection="1">
      <alignment horizontal="left"/>
      <protection hidden="1"/>
    </xf>
    <xf numFmtId="3" fontId="79" fillId="27" borderId="1" xfId="96" applyNumberFormat="1" applyFont="1" applyFill="1" applyBorder="1" applyAlignment="1" applyProtection="1">
      <alignment horizontal="left"/>
      <protection locked="0"/>
    </xf>
    <xf numFmtId="0" fontId="17" fillId="0" borderId="0" xfId="96" applyFont="1" applyProtection="1">
      <protection hidden="1"/>
    </xf>
    <xf numFmtId="3" fontId="107" fillId="27" borderId="1" xfId="96" applyNumberFormat="1" applyFont="1" applyFill="1" applyBorder="1" applyAlignment="1" applyProtection="1">
      <alignment horizontal="left"/>
      <protection locked="0"/>
    </xf>
    <xf numFmtId="3" fontId="40" fillId="27" borderId="1" xfId="96" applyNumberFormat="1" applyFont="1" applyFill="1" applyBorder="1" applyAlignment="1" applyProtection="1">
      <alignment horizontal="left"/>
      <protection locked="0"/>
    </xf>
    <xf numFmtId="3" fontId="108" fillId="0" borderId="0" xfId="96" applyNumberFormat="1" applyFont="1" applyAlignment="1" applyProtection="1">
      <alignment horizontal="left"/>
      <protection hidden="1"/>
    </xf>
    <xf numFmtId="0" fontId="96" fillId="0" borderId="0" xfId="96" applyFont="1" applyAlignment="1" applyProtection="1">
      <alignment horizontal="left"/>
      <protection hidden="1"/>
    </xf>
    <xf numFmtId="187" fontId="40" fillId="27" borderId="1" xfId="96" applyNumberFormat="1" applyFont="1" applyFill="1" applyBorder="1" applyAlignment="1" applyProtection="1">
      <alignment horizontal="left"/>
      <protection locked="0"/>
    </xf>
    <xf numFmtId="0" fontId="40" fillId="27" borderId="1" xfId="96" applyFont="1" applyFill="1" applyBorder="1" applyAlignment="1" applyProtection="1">
      <alignment vertical="top" wrapText="1"/>
      <protection locked="0"/>
    </xf>
    <xf numFmtId="0" fontId="40" fillId="26" borderId="1" xfId="96" applyFont="1" applyFill="1" applyBorder="1" applyAlignment="1" applyProtection="1">
      <alignment vertical="top" wrapText="1"/>
      <protection hidden="1"/>
    </xf>
    <xf numFmtId="0" fontId="40" fillId="27" borderId="0" xfId="96" applyFont="1" applyFill="1" applyAlignment="1" applyProtection="1">
      <alignment horizontal="left"/>
      <protection locked="0"/>
    </xf>
    <xf numFmtId="0" fontId="86" fillId="0" borderId="0" xfId="94" applyFont="1"/>
    <xf numFmtId="0" fontId="40" fillId="0" borderId="0" xfId="90" applyFont="1" applyAlignment="1">
      <alignment vertical="center" wrapText="1"/>
    </xf>
    <xf numFmtId="0" fontId="40" fillId="0" borderId="0" xfId="90" applyFont="1"/>
    <xf numFmtId="0" fontId="40" fillId="0" borderId="0" xfId="57" applyFont="1"/>
    <xf numFmtId="3" fontId="23" fillId="3" borderId="6" xfId="1" applyNumberFormat="1" applyFont="1" applyFill="1" applyBorder="1" applyAlignment="1" applyProtection="1">
      <alignment horizontal="center" vertical="center"/>
      <protection locked="0"/>
    </xf>
    <xf numFmtId="0" fontId="51" fillId="7" borderId="6" xfId="54" applyFont="1" applyFill="1" applyBorder="1" applyAlignment="1" applyProtection="1">
      <alignment horizontal="center" vertical="center"/>
      <protection locked="0"/>
    </xf>
    <xf numFmtId="0" fontId="13" fillId="0" borderId="6" xfId="5" applyFont="1" applyBorder="1" applyAlignment="1" applyProtection="1">
      <alignment vertical="center"/>
      <protection locked="0"/>
    </xf>
    <xf numFmtId="0" fontId="13" fillId="0" borderId="45" xfId="5" applyFont="1" applyBorder="1" applyAlignment="1" applyProtection="1">
      <alignment vertical="center"/>
      <protection locked="0"/>
    </xf>
    <xf numFmtId="0" fontId="52" fillId="0" borderId="0" xfId="5" applyFont="1" applyBorder="1" applyAlignment="1" applyProtection="1">
      <alignment vertical="center"/>
      <protection locked="0"/>
    </xf>
    <xf numFmtId="0" fontId="52" fillId="0" borderId="45" xfId="5" applyFont="1" applyBorder="1" applyAlignment="1" applyProtection="1">
      <alignment vertical="center"/>
      <protection locked="0"/>
    </xf>
    <xf numFmtId="0" fontId="13" fillId="0" borderId="8" xfId="5" applyFont="1" applyBorder="1" applyAlignment="1" applyProtection="1">
      <alignment vertical="center"/>
      <protection locked="0"/>
    </xf>
    <xf numFmtId="0" fontId="13" fillId="0" borderId="9" xfId="5" applyFont="1" applyBorder="1" applyAlignment="1" applyProtection="1">
      <alignment vertical="center"/>
      <protection locked="0"/>
    </xf>
    <xf numFmtId="0" fontId="25" fillId="0" borderId="0" xfId="0" applyFont="1" applyBorder="1" applyAlignment="1" applyProtection="1">
      <alignment vertical="center"/>
      <protection locked="0"/>
    </xf>
    <xf numFmtId="0" fontId="23" fillId="3" borderId="5" xfId="0" applyFont="1" applyFill="1" applyBorder="1" applyAlignment="1" applyProtection="1">
      <alignment vertical="center"/>
      <protection locked="0"/>
    </xf>
    <xf numFmtId="0" fontId="107" fillId="19" borderId="0" xfId="0" applyFont="1" applyFill="1" applyBorder="1" applyProtection="1">
      <protection locked="0"/>
    </xf>
    <xf numFmtId="0" fontId="14" fillId="3" borderId="6" xfId="5" applyFont="1" applyFill="1" applyBorder="1" applyAlignment="1" applyProtection="1">
      <alignment horizontal="center"/>
      <protection locked="0"/>
    </xf>
    <xf numFmtId="165" fontId="13" fillId="3" borderId="6" xfId="1" applyNumberFormat="1" applyFont="1" applyFill="1" applyBorder="1" applyAlignment="1" applyProtection="1">
      <alignment horizontal="right"/>
      <protection locked="0"/>
    </xf>
    <xf numFmtId="0" fontId="23" fillId="0" borderId="6" xfId="0" applyFont="1" applyBorder="1" applyProtection="1">
      <protection locked="0"/>
    </xf>
    <xf numFmtId="10" fontId="14" fillId="0" borderId="6" xfId="4" applyNumberFormat="1" applyFont="1" applyFill="1" applyBorder="1" applyAlignment="1" applyProtection="1">
      <alignment horizontal="center" vertical="center"/>
      <protection locked="0"/>
    </xf>
    <xf numFmtId="0" fontId="18" fillId="0" borderId="0" xfId="16" applyFont="1" applyBorder="1" applyAlignment="1" applyProtection="1">
      <alignment horizontal="center" vertical="center"/>
      <protection locked="0"/>
    </xf>
    <xf numFmtId="0" fontId="18" fillId="0" borderId="11" xfId="16" applyFont="1" applyBorder="1" applyAlignment="1" applyProtection="1">
      <alignment horizontal="center" vertical="center"/>
      <protection locked="0"/>
    </xf>
    <xf numFmtId="0" fontId="18" fillId="0" borderId="6" xfId="16" applyFont="1" applyBorder="1" applyAlignment="1" applyProtection="1">
      <alignment horizontal="center" vertical="center"/>
      <protection locked="0"/>
    </xf>
    <xf numFmtId="3" fontId="19" fillId="0" borderId="6" xfId="1" applyNumberFormat="1" applyFont="1" applyFill="1" applyBorder="1" applyAlignment="1" applyProtection="1">
      <alignment horizontal="center" vertical="center"/>
      <protection locked="0"/>
    </xf>
    <xf numFmtId="0" fontId="13" fillId="37" borderId="38" xfId="16" applyFill="1" applyBorder="1" applyProtection="1">
      <protection locked="0"/>
    </xf>
    <xf numFmtId="0" fontId="23" fillId="0" borderId="51" xfId="16" applyFont="1" applyBorder="1" applyAlignment="1" applyProtection="1">
      <alignment horizontal="left" vertical="center"/>
      <protection locked="0"/>
    </xf>
    <xf numFmtId="0" fontId="23" fillId="0" borderId="0" xfId="16" applyFont="1" applyBorder="1" applyAlignment="1" applyProtection="1">
      <alignment horizontal="left" vertical="center"/>
      <protection locked="0"/>
    </xf>
    <xf numFmtId="0" fontId="23" fillId="3" borderId="5" xfId="16" applyFont="1" applyFill="1" applyBorder="1" applyAlignment="1" applyProtection="1">
      <alignment vertical="center"/>
      <protection locked="0"/>
    </xf>
    <xf numFmtId="0" fontId="18" fillId="0" borderId="51" xfId="16" applyFont="1" applyBorder="1" applyProtection="1">
      <protection locked="0"/>
    </xf>
    <xf numFmtId="0" fontId="18" fillId="0" borderId="0" xfId="16" applyFont="1" applyBorder="1" applyProtection="1">
      <protection locked="0"/>
    </xf>
    <xf numFmtId="0" fontId="18" fillId="0" borderId="45" xfId="16" applyFont="1" applyBorder="1" applyProtection="1">
      <protection locked="0"/>
    </xf>
    <xf numFmtId="0" fontId="23" fillId="3" borderId="7" xfId="16" applyFont="1" applyFill="1" applyBorder="1" applyAlignment="1" applyProtection="1">
      <alignment vertical="center"/>
      <protection locked="0"/>
    </xf>
    <xf numFmtId="0" fontId="0" fillId="0" borderId="1" xfId="0" applyFont="1" applyBorder="1"/>
    <xf numFmtId="169" fontId="116" fillId="5" borderId="27" xfId="0" applyNumberFormat="1" applyFont="1" applyFill="1" applyBorder="1" applyAlignment="1">
      <alignment vertical="center" wrapText="1"/>
    </xf>
    <xf numFmtId="169" fontId="116" fillId="5" borderId="22" xfId="0" applyNumberFormat="1" applyFont="1" applyFill="1" applyBorder="1" applyAlignment="1">
      <alignment vertical="center" wrapText="1"/>
    </xf>
    <xf numFmtId="0" fontId="0" fillId="0" borderId="6" xfId="0" applyFont="1" applyBorder="1"/>
    <xf numFmtId="0" fontId="0" fillId="0" borderId="8" xfId="0" applyBorder="1"/>
    <xf numFmtId="0" fontId="13" fillId="3" borderId="6" xfId="0" applyFont="1" applyFill="1" applyBorder="1" applyProtection="1">
      <protection locked="0"/>
    </xf>
    <xf numFmtId="0" fontId="0" fillId="3" borderId="6" xfId="0" applyFill="1" applyBorder="1" applyProtection="1">
      <protection locked="0"/>
    </xf>
    <xf numFmtId="0" fontId="0" fillId="3" borderId="6" xfId="0" applyFill="1" applyBorder="1" applyAlignment="1" applyProtection="1">
      <protection locked="0"/>
    </xf>
    <xf numFmtId="0" fontId="0" fillId="3" borderId="6" xfId="0" applyFill="1" applyBorder="1" applyAlignment="1" applyProtection="1">
      <alignment horizontal="left" vertical="center" wrapText="1"/>
      <protection locked="0"/>
    </xf>
    <xf numFmtId="0" fontId="13" fillId="3" borderId="6" xfId="0" applyFont="1" applyFill="1" applyBorder="1" applyAlignment="1" applyProtection="1">
      <alignment horizontal="left" vertical="center" wrapText="1"/>
      <protection locked="0"/>
    </xf>
    <xf numFmtId="0" fontId="13" fillId="3" borderId="9" xfId="0" applyFont="1" applyFill="1" applyBorder="1" applyAlignment="1" applyProtection="1">
      <alignment horizontal="left" vertical="center" wrapText="1"/>
      <protection locked="0"/>
    </xf>
    <xf numFmtId="0" fontId="13" fillId="3" borderId="14" xfId="0" applyFont="1" applyFill="1" applyBorder="1" applyProtection="1">
      <protection locked="0"/>
    </xf>
    <xf numFmtId="0" fontId="40" fillId="19" borderId="0" xfId="0" applyFont="1" applyFill="1" applyBorder="1" applyProtection="1">
      <protection locked="0"/>
    </xf>
    <xf numFmtId="0" fontId="40" fillId="4" borderId="5" xfId="0" applyFont="1" applyFill="1" applyBorder="1" applyProtection="1">
      <protection locked="0"/>
    </xf>
    <xf numFmtId="0" fontId="40" fillId="19" borderId="58" xfId="0" applyFont="1" applyFill="1" applyBorder="1" applyProtection="1">
      <protection locked="0"/>
    </xf>
    <xf numFmtId="0" fontId="40" fillId="19" borderId="55" xfId="0" applyFont="1" applyFill="1" applyBorder="1" applyAlignment="1" applyProtection="1">
      <alignment horizontal="center"/>
      <protection locked="0"/>
    </xf>
    <xf numFmtId="0" fontId="40" fillId="19" borderId="51" xfId="0" applyFont="1" applyFill="1" applyBorder="1" applyProtection="1">
      <protection locked="0"/>
    </xf>
    <xf numFmtId="0" fontId="40" fillId="19" borderId="45" xfId="0" applyFont="1" applyFill="1" applyBorder="1" applyProtection="1">
      <protection locked="0"/>
    </xf>
    <xf numFmtId="0" fontId="41" fillId="19" borderId="0" xfId="0" applyFont="1" applyFill="1" applyAlignment="1" applyProtection="1">
      <protection locked="0"/>
    </xf>
    <xf numFmtId="0" fontId="41" fillId="19" borderId="51" xfId="0" applyFont="1" applyFill="1" applyBorder="1" applyAlignment="1" applyProtection="1">
      <protection locked="0"/>
    </xf>
    <xf numFmtId="0" fontId="40" fillId="19" borderId="45" xfId="0" applyFont="1" applyFill="1" applyBorder="1" applyAlignment="1" applyProtection="1">
      <protection locked="0"/>
    </xf>
    <xf numFmtId="0" fontId="40" fillId="19" borderId="29" xfId="0" applyFont="1" applyFill="1" applyBorder="1" applyProtection="1">
      <protection locked="0"/>
    </xf>
    <xf numFmtId="0" fontId="40" fillId="19" borderId="31" xfId="0" applyFont="1" applyFill="1" applyBorder="1" applyProtection="1">
      <protection locked="0"/>
    </xf>
    <xf numFmtId="1" fontId="40" fillId="19" borderId="45" xfId="0" applyNumberFormat="1" applyFont="1" applyFill="1" applyBorder="1" applyProtection="1">
      <protection locked="0"/>
    </xf>
    <xf numFmtId="0" fontId="40" fillId="19" borderId="31" xfId="0" applyFont="1" applyFill="1" applyBorder="1" applyAlignment="1" applyProtection="1">
      <alignment wrapText="1"/>
      <protection locked="0"/>
    </xf>
    <xf numFmtId="165" fontId="13" fillId="19" borderId="1" xfId="1" applyNumberFormat="1" applyFont="1" applyFill="1" applyBorder="1" applyAlignment="1" applyProtection="1">
      <alignment horizontal="right"/>
      <protection locked="0"/>
    </xf>
    <xf numFmtId="10" fontId="13" fillId="0" borderId="1" xfId="1" applyNumberFormat="1" applyFont="1" applyFill="1" applyBorder="1" applyAlignment="1" applyProtection="1">
      <alignment horizontal="right"/>
      <protection locked="0"/>
    </xf>
    <xf numFmtId="0" fontId="13" fillId="19" borderId="1" xfId="0" applyFont="1" applyFill="1" applyBorder="1" applyProtection="1">
      <protection locked="0"/>
    </xf>
    <xf numFmtId="0" fontId="117" fillId="0" borderId="1" xfId="11" applyFont="1" applyBorder="1" applyAlignment="1" applyProtection="1">
      <alignment horizontal="center"/>
      <protection locked="0"/>
    </xf>
    <xf numFmtId="0" fontId="117" fillId="0" borderId="1" xfId="11" applyFont="1" applyBorder="1" applyAlignment="1" applyProtection="1">
      <alignment horizontal="left"/>
      <protection locked="0"/>
    </xf>
    <xf numFmtId="0" fontId="13" fillId="19" borderId="0" xfId="0" applyFont="1" applyFill="1" applyProtection="1">
      <protection locked="0"/>
    </xf>
    <xf numFmtId="0" fontId="118" fillId="19" borderId="1" xfId="11" applyFont="1" applyFill="1" applyBorder="1" applyAlignment="1" applyProtection="1">
      <alignment horizontal="center"/>
      <protection locked="0"/>
    </xf>
    <xf numFmtId="0" fontId="118" fillId="19" borderId="1" xfId="11" applyFont="1" applyFill="1" applyBorder="1" applyAlignment="1" applyProtection="1">
      <alignment horizontal="left"/>
      <protection locked="0"/>
    </xf>
    <xf numFmtId="0" fontId="13" fillId="19" borderId="0" xfId="0" applyFont="1" applyFill="1"/>
    <xf numFmtId="0" fontId="13" fillId="19" borderId="0" xfId="0" applyFont="1" applyFill="1" applyAlignment="1">
      <alignment horizontal="left"/>
    </xf>
    <xf numFmtId="10" fontId="13" fillId="3" borderId="6" xfId="1" applyNumberFormat="1" applyFont="1" applyFill="1" applyBorder="1" applyAlignment="1" applyProtection="1">
      <alignment horizontal="right"/>
      <protection locked="0"/>
    </xf>
    <xf numFmtId="3" fontId="13" fillId="17" borderId="1" xfId="41" applyNumberFormat="1" applyFont="1" applyFill="1" applyBorder="1" applyAlignment="1" applyProtection="1">
      <alignment horizontal="center" vertical="center" wrapText="1"/>
      <protection locked="0"/>
    </xf>
    <xf numFmtId="174" fontId="13" fillId="17" borderId="1" xfId="41" applyNumberFormat="1" applyFont="1" applyFill="1" applyBorder="1" applyAlignment="1" applyProtection="1">
      <alignment horizontal="center" vertical="center" wrapText="1"/>
      <protection locked="0"/>
    </xf>
    <xf numFmtId="165" fontId="13" fillId="17" borderId="1" xfId="40" applyNumberFormat="1" applyFont="1" applyFill="1" applyBorder="1" applyAlignment="1" applyProtection="1">
      <alignment horizontal="center" vertical="center" wrapText="1"/>
      <protection locked="0"/>
    </xf>
    <xf numFmtId="1" fontId="13" fillId="17" borderId="1" xfId="41" applyNumberFormat="1" applyFont="1" applyFill="1" applyBorder="1" applyAlignment="1" applyProtection="1">
      <alignment horizontal="center" vertical="center" wrapText="1"/>
      <protection locked="0"/>
    </xf>
    <xf numFmtId="167" fontId="13" fillId="17" borderId="1" xfId="41" applyNumberFormat="1" applyFont="1" applyFill="1" applyBorder="1" applyAlignment="1" applyProtection="1">
      <alignment horizontal="center" vertical="center" wrapText="1"/>
      <protection locked="0"/>
    </xf>
    <xf numFmtId="3" fontId="13" fillId="0" borderId="1" xfId="41" applyNumberFormat="1" applyFont="1" applyBorder="1" applyAlignment="1" applyProtection="1">
      <alignment horizontal="center" vertical="center" wrapText="1"/>
      <protection locked="0"/>
    </xf>
    <xf numFmtId="174" fontId="13" fillId="0" borderId="1" xfId="41" applyNumberFormat="1" applyFont="1" applyBorder="1" applyAlignment="1" applyProtection="1">
      <alignment horizontal="center" vertical="center" wrapText="1"/>
      <protection locked="0"/>
    </xf>
    <xf numFmtId="165" fontId="13" fillId="0" borderId="1" xfId="40" applyNumberFormat="1" applyFont="1" applyFill="1" applyBorder="1" applyAlignment="1" applyProtection="1">
      <alignment horizontal="center" vertical="center" wrapText="1"/>
      <protection locked="0"/>
    </xf>
    <xf numFmtId="173" fontId="13" fillId="0" borderId="1" xfId="40" applyNumberFormat="1" applyFont="1" applyBorder="1" applyAlignment="1" applyProtection="1">
      <alignment horizontal="center" vertical="center" wrapText="1"/>
      <protection locked="0"/>
    </xf>
    <xf numFmtId="1" fontId="13" fillId="0" borderId="1" xfId="41" applyNumberFormat="1" applyFont="1" applyBorder="1" applyAlignment="1" applyProtection="1">
      <alignment horizontal="center" vertical="center" wrapText="1"/>
      <protection locked="0"/>
    </xf>
    <xf numFmtId="167" fontId="13" fillId="0" borderId="1" xfId="41" applyNumberFormat="1" applyFont="1" applyBorder="1" applyAlignment="1" applyProtection="1">
      <alignment horizontal="center" vertical="center" wrapText="1"/>
      <protection locked="0"/>
    </xf>
    <xf numFmtId="0" fontId="13" fillId="0" borderId="1" xfId="41" applyNumberFormat="1" applyFont="1" applyBorder="1" applyAlignment="1" applyProtection="1">
      <alignment horizontal="center" vertical="center" wrapText="1"/>
      <protection locked="0"/>
    </xf>
    <xf numFmtId="0" fontId="13" fillId="17" borderId="1" xfId="40" applyNumberFormat="1" applyFont="1" applyFill="1" applyBorder="1" applyAlignment="1" applyProtection="1">
      <alignment horizontal="center" vertical="center" wrapText="1"/>
      <protection locked="0"/>
    </xf>
    <xf numFmtId="0" fontId="13" fillId="17" borderId="1" xfId="41" applyNumberFormat="1" applyFont="1" applyFill="1" applyBorder="1" applyAlignment="1" applyProtection="1">
      <alignment horizontal="center" vertical="center" wrapText="1"/>
      <protection locked="0"/>
    </xf>
    <xf numFmtId="0" fontId="13" fillId="23" borderId="0" xfId="41" applyFont="1" applyFill="1" applyAlignment="1" applyProtection="1">
      <alignment horizontal="center" vertical="center" wrapText="1"/>
      <protection locked="0"/>
    </xf>
    <xf numFmtId="173" fontId="13" fillId="23" borderId="0" xfId="40" applyNumberFormat="1" applyFont="1" applyFill="1" applyAlignment="1" applyProtection="1">
      <alignment horizontal="center" vertical="center" wrapText="1"/>
      <protection locked="0"/>
    </xf>
    <xf numFmtId="0" fontId="119" fillId="2" borderId="0" xfId="0" applyFont="1" applyFill="1" applyProtection="1">
      <protection hidden="1"/>
    </xf>
    <xf numFmtId="0" fontId="120" fillId="2" borderId="0" xfId="0" applyFont="1" applyFill="1" applyProtection="1">
      <protection hidden="1"/>
    </xf>
    <xf numFmtId="0" fontId="112" fillId="2" borderId="0" xfId="0" applyFont="1" applyFill="1" applyProtection="1">
      <protection hidden="1"/>
    </xf>
    <xf numFmtId="0" fontId="119" fillId="2" borderId="0" xfId="0" applyFont="1" applyFill="1" applyAlignment="1" applyProtection="1">
      <protection hidden="1"/>
    </xf>
    <xf numFmtId="0" fontId="86" fillId="0" borderId="0" xfId="54" applyFont="1"/>
    <xf numFmtId="0" fontId="40" fillId="0" borderId="0" xfId="54" applyFont="1"/>
    <xf numFmtId="0" fontId="86" fillId="0" borderId="0" xfId="54" applyFont="1" applyProtection="1">
      <protection hidden="1"/>
    </xf>
    <xf numFmtId="0" fontId="86" fillId="0" borderId="1" xfId="54" applyFont="1" applyFill="1" applyBorder="1" applyAlignment="1" applyProtection="1">
      <alignment horizontal="center"/>
      <protection locked="0"/>
    </xf>
    <xf numFmtId="49" fontId="40" fillId="19" borderId="6" xfId="0" applyNumberFormat="1" applyFont="1" applyFill="1" applyBorder="1" applyAlignment="1" applyProtection="1">
      <alignment horizontal="center"/>
      <protection locked="0"/>
    </xf>
    <xf numFmtId="0" fontId="40" fillId="19" borderId="6" xfId="0" applyFont="1" applyFill="1" applyBorder="1" applyAlignment="1" applyProtection="1">
      <alignment horizontal="left"/>
      <protection locked="0"/>
    </xf>
    <xf numFmtId="0" fontId="72" fillId="0" borderId="0" xfId="96" applyFont="1"/>
    <xf numFmtId="0" fontId="18" fillId="0" borderId="0" xfId="54" applyFont="1"/>
    <xf numFmtId="0" fontId="43" fillId="19" borderId="0" xfId="93" applyFont="1" applyFill="1"/>
    <xf numFmtId="0" fontId="40" fillId="19" borderId="0" xfId="93" applyFont="1" applyFill="1"/>
    <xf numFmtId="0" fontId="40" fillId="19" borderId="80" xfId="93" applyFont="1" applyFill="1" applyBorder="1"/>
    <xf numFmtId="0" fontId="40" fillId="19" borderId="0" xfId="93" applyFont="1" applyFill="1" applyAlignment="1">
      <alignment vertical="center"/>
    </xf>
    <xf numFmtId="0" fontId="40" fillId="19" borderId="80" xfId="93" applyFont="1" applyFill="1" applyBorder="1" applyAlignment="1">
      <alignment vertical="center"/>
    </xf>
    <xf numFmtId="0" fontId="79" fillId="19" borderId="80" xfId="93" applyFont="1" applyFill="1" applyBorder="1"/>
    <xf numFmtId="0" fontId="13" fillId="19" borderId="51" xfId="0" applyFont="1" applyFill="1" applyBorder="1" applyAlignment="1" applyProtection="1">
      <alignment horizontal="center"/>
      <protection locked="0"/>
    </xf>
    <xf numFmtId="0" fontId="13" fillId="19" borderId="6" xfId="0" applyFont="1" applyFill="1" applyBorder="1" applyProtection="1">
      <protection locked="0"/>
    </xf>
    <xf numFmtId="0" fontId="13" fillId="19" borderId="0" xfId="0" applyFont="1" applyFill="1" applyAlignment="1" applyProtection="1">
      <alignment horizontal="center"/>
      <protection locked="0"/>
    </xf>
    <xf numFmtId="0" fontId="19" fillId="9" borderId="18" xfId="0" applyFont="1" applyFill="1" applyBorder="1" applyAlignment="1" applyProtection="1">
      <alignment horizontal="left" vertical="center" wrapText="1"/>
      <protection locked="0"/>
    </xf>
    <xf numFmtId="0" fontId="19" fillId="9" borderId="30" xfId="0" applyFont="1" applyFill="1" applyBorder="1" applyAlignment="1" applyProtection="1">
      <alignment horizontal="left" vertical="center" wrapText="1"/>
      <protection locked="0"/>
    </xf>
    <xf numFmtId="0" fontId="4" fillId="19" borderId="0" xfId="100" applyFill="1"/>
    <xf numFmtId="0" fontId="4" fillId="19" borderId="0" xfId="100" applyFill="1" applyAlignment="1">
      <alignment horizontal="center"/>
    </xf>
    <xf numFmtId="0" fontId="84" fillId="0" borderId="0" xfId="38" applyProtection="1">
      <protection hidden="1"/>
    </xf>
    <xf numFmtId="0" fontId="3" fillId="0" borderId="0" xfId="102"/>
    <xf numFmtId="0" fontId="13" fillId="34" borderId="1" xfId="99" applyFill="1" applyBorder="1" applyAlignment="1" applyProtection="1">
      <alignment horizontal="center" wrapText="1"/>
      <protection locked="0"/>
    </xf>
    <xf numFmtId="0" fontId="13" fillId="34" borderId="1" xfId="99" applyFill="1" applyBorder="1" applyAlignment="1" applyProtection="1">
      <alignment horizontal="center"/>
      <protection locked="0"/>
    </xf>
    <xf numFmtId="0" fontId="3" fillId="0" borderId="1" xfId="99" applyFont="1" applyBorder="1" applyAlignment="1" applyProtection="1">
      <alignment wrapText="1"/>
      <protection locked="0"/>
    </xf>
    <xf numFmtId="0" fontId="13" fillId="0" borderId="1" xfId="99" applyBorder="1" applyProtection="1">
      <protection locked="0"/>
    </xf>
    <xf numFmtId="0" fontId="3" fillId="0" borderId="0" xfId="102" applyAlignment="1">
      <alignment wrapText="1"/>
    </xf>
    <xf numFmtId="0" fontId="3" fillId="0" borderId="0" xfId="102" applyAlignment="1">
      <alignment horizontal="center" wrapText="1"/>
    </xf>
    <xf numFmtId="0" fontId="3" fillId="0" borderId="0" xfId="102" applyProtection="1">
      <protection hidden="1"/>
    </xf>
    <xf numFmtId="165" fontId="28" fillId="18" borderId="27" xfId="103" applyNumberFormat="1" applyFont="1" applyFill="1" applyBorder="1" applyAlignment="1" applyProtection="1">
      <alignment horizontal="center" vertical="center" wrapText="1"/>
      <protection locked="0"/>
    </xf>
    <xf numFmtId="165" fontId="28" fillId="18" borderId="27" xfId="103" applyNumberFormat="1" applyFont="1" applyFill="1" applyBorder="1" applyAlignment="1" applyProtection="1">
      <alignment horizontal="center" vertical="center"/>
      <protection locked="0"/>
    </xf>
    <xf numFmtId="165" fontId="28" fillId="18" borderId="49" xfId="103" applyNumberFormat="1" applyFont="1" applyFill="1" applyBorder="1" applyAlignment="1" applyProtection="1">
      <alignment horizontal="center" vertical="center"/>
      <protection locked="0"/>
    </xf>
    <xf numFmtId="9" fontId="28" fillId="21" borderId="19" xfId="104" applyFont="1" applyFill="1" applyBorder="1" applyAlignment="1" applyProtection="1">
      <alignment horizontal="center"/>
      <protection locked="0"/>
    </xf>
    <xf numFmtId="0" fontId="28" fillId="18" borderId="99" xfId="102" applyFont="1" applyFill="1" applyBorder="1" applyAlignment="1" applyProtection="1">
      <alignment horizontal="left"/>
      <protection hidden="1"/>
    </xf>
    <xf numFmtId="165" fontId="28" fillId="21" borderId="19" xfId="103" quotePrefix="1" applyNumberFormat="1" applyFont="1" applyFill="1" applyBorder="1" applyAlignment="1" applyProtection="1">
      <alignment horizontal="center"/>
      <protection locked="0"/>
    </xf>
    <xf numFmtId="165" fontId="28" fillId="21" borderId="19" xfId="103" applyNumberFormat="1" applyFont="1" applyFill="1" applyBorder="1" applyAlignment="1" applyProtection="1">
      <alignment horizontal="center"/>
      <protection locked="0"/>
    </xf>
    <xf numFmtId="0" fontId="14" fillId="18" borderId="101" xfId="102" applyFont="1" applyFill="1" applyBorder="1" applyAlignment="1" applyProtection="1">
      <alignment horizontal="center" vertical="top" wrapText="1"/>
      <protection hidden="1"/>
    </xf>
    <xf numFmtId="0" fontId="3" fillId="21" borderId="102" xfId="102" applyFill="1" applyBorder="1" applyAlignment="1" applyProtection="1">
      <alignment horizontal="center" vertical="center"/>
      <protection locked="0"/>
    </xf>
    <xf numFmtId="2" fontId="0" fillId="35" borderId="6" xfId="103" applyNumberFormat="1" applyFont="1" applyFill="1" applyBorder="1" applyAlignment="1" applyProtection="1">
      <alignment horizontal="center" vertical="center"/>
      <protection hidden="1"/>
    </xf>
    <xf numFmtId="1" fontId="3" fillId="21" borderId="5" xfId="102" applyNumberFormat="1" applyFill="1" applyBorder="1" applyAlignment="1" applyProtection="1">
      <alignment horizontal="left"/>
      <protection locked="0"/>
    </xf>
    <xf numFmtId="0" fontId="3" fillId="21" borderId="3" xfId="102" applyFill="1" applyBorder="1" applyAlignment="1" applyProtection="1">
      <alignment horizontal="center" vertical="center"/>
      <protection locked="0"/>
    </xf>
    <xf numFmtId="1" fontId="0" fillId="21" borderId="1" xfId="103" applyNumberFormat="1" applyFont="1" applyFill="1" applyBorder="1" applyAlignment="1" applyProtection="1">
      <alignment horizontal="center" vertical="center"/>
      <protection locked="0"/>
    </xf>
    <xf numFmtId="2" fontId="0" fillId="0" borderId="6" xfId="103" applyNumberFormat="1" applyFont="1" applyBorder="1" applyAlignment="1" applyProtection="1">
      <alignment horizontal="center" vertical="center"/>
      <protection hidden="1"/>
    </xf>
    <xf numFmtId="0" fontId="3" fillId="21" borderId="1" xfId="102" applyFill="1" applyBorder="1" applyAlignment="1" applyProtection="1">
      <alignment horizontal="center" vertical="center"/>
      <protection locked="0"/>
    </xf>
    <xf numFmtId="0" fontId="3" fillId="0" borderId="41" xfId="102" applyBorder="1" applyProtection="1">
      <protection hidden="1"/>
    </xf>
    <xf numFmtId="1" fontId="0" fillId="21" borderId="4" xfId="103" applyNumberFormat="1" applyFont="1" applyFill="1" applyBorder="1" applyAlignment="1" applyProtection="1">
      <alignment horizontal="center" vertical="center"/>
      <protection locked="0"/>
    </xf>
    <xf numFmtId="1" fontId="0" fillId="21" borderId="15" xfId="103" applyNumberFormat="1" applyFont="1" applyFill="1" applyBorder="1" applyAlignment="1" applyProtection="1">
      <alignment horizontal="center" vertical="center"/>
      <protection locked="0"/>
    </xf>
    <xf numFmtId="1" fontId="0" fillId="19" borderId="0" xfId="103" applyNumberFormat="1" applyFont="1" applyFill="1" applyBorder="1" applyAlignment="1" applyProtection="1">
      <alignment horizontal="center" vertical="center"/>
      <protection hidden="1"/>
    </xf>
    <xf numFmtId="1" fontId="0" fillId="18" borderId="1" xfId="103" applyNumberFormat="1" applyFont="1" applyFill="1" applyBorder="1" applyAlignment="1" applyProtection="1">
      <alignment horizontal="center" vertical="center"/>
      <protection hidden="1"/>
    </xf>
    <xf numFmtId="2" fontId="0" fillId="18" borderId="6" xfId="103" applyNumberFormat="1" applyFont="1" applyFill="1" applyBorder="1" applyAlignment="1" applyProtection="1">
      <alignment horizontal="center" vertical="center"/>
      <protection hidden="1"/>
    </xf>
    <xf numFmtId="165" fontId="65" fillId="0" borderId="0" xfId="103" applyNumberFormat="1" applyFont="1" applyFill="1" applyBorder="1" applyAlignment="1" applyProtection="1">
      <alignment horizontal="center" vertical="center"/>
      <protection locked="0"/>
    </xf>
    <xf numFmtId="0" fontId="3" fillId="0" borderId="1" xfId="102" applyBorder="1" applyAlignment="1" applyProtection="1">
      <alignment horizontal="center" vertical="center"/>
      <protection hidden="1"/>
    </xf>
    <xf numFmtId="2" fontId="0" fillId="0" borderId="46" xfId="103" applyNumberFormat="1" applyFont="1" applyBorder="1" applyAlignment="1" applyProtection="1">
      <alignment horizontal="center" vertical="center"/>
      <protection hidden="1"/>
    </xf>
    <xf numFmtId="1" fontId="3" fillId="0" borderId="0" xfId="102" applyNumberFormat="1" applyProtection="1">
      <protection hidden="1"/>
    </xf>
    <xf numFmtId="1" fontId="3" fillId="21" borderId="5" xfId="102" applyNumberFormat="1" applyFill="1" applyBorder="1" applyAlignment="1" applyProtection="1">
      <alignment horizontal="left" vertical="center" wrapText="1"/>
      <protection locked="0"/>
    </xf>
    <xf numFmtId="0" fontId="3" fillId="21" borderId="103" xfId="102" applyFill="1" applyBorder="1" applyAlignment="1" applyProtection="1">
      <alignment horizontal="center" vertical="center"/>
      <protection locked="0"/>
    </xf>
    <xf numFmtId="2" fontId="0" fillId="21" borderId="28" xfId="103" applyNumberFormat="1" applyFont="1" applyFill="1" applyBorder="1" applyAlignment="1" applyProtection="1">
      <alignment horizontal="center" vertical="center"/>
      <protection hidden="1"/>
    </xf>
    <xf numFmtId="0" fontId="3" fillId="21" borderId="33" xfId="102" applyFill="1" applyBorder="1" applyAlignment="1" applyProtection="1">
      <alignment horizontal="center" vertical="center"/>
      <protection locked="0"/>
    </xf>
    <xf numFmtId="0" fontId="3" fillId="33" borderId="4" xfId="102" applyFill="1" applyBorder="1" applyAlignment="1" applyProtection="1">
      <alignment horizontal="center" vertical="center"/>
      <protection hidden="1"/>
    </xf>
    <xf numFmtId="0" fontId="3" fillId="33" borderId="28" xfId="102" applyFill="1" applyBorder="1" applyAlignment="1" applyProtection="1">
      <alignment horizontal="center" vertical="center"/>
      <protection hidden="1"/>
    </xf>
    <xf numFmtId="165" fontId="30" fillId="18" borderId="13" xfId="103" applyNumberFormat="1" applyFont="1" applyFill="1" applyBorder="1" applyProtection="1">
      <protection hidden="1"/>
    </xf>
    <xf numFmtId="2" fontId="0" fillId="35" borderId="14" xfId="103" applyNumberFormat="1" applyFont="1" applyFill="1" applyBorder="1" applyAlignment="1" applyProtection="1">
      <alignment horizontal="center"/>
      <protection hidden="1"/>
    </xf>
    <xf numFmtId="10" fontId="0" fillId="24" borderId="27" xfId="104" applyNumberFormat="1" applyFont="1" applyFill="1" applyBorder="1" applyProtection="1">
      <protection hidden="1"/>
    </xf>
    <xf numFmtId="10" fontId="0" fillId="24" borderId="22" xfId="104" applyNumberFormat="1" applyFont="1" applyFill="1" applyBorder="1" applyAlignment="1" applyProtection="1">
      <alignment horizontal="center" vertical="center"/>
      <protection hidden="1"/>
    </xf>
    <xf numFmtId="0" fontId="3" fillId="24" borderId="1" xfId="102" applyFill="1" applyBorder="1" applyAlignment="1" applyProtection="1">
      <alignment horizontal="center" vertical="center"/>
      <protection hidden="1"/>
    </xf>
    <xf numFmtId="0" fontId="3" fillId="24" borderId="6" xfId="102" applyFill="1" applyBorder="1" applyAlignment="1" applyProtection="1">
      <alignment horizontal="center"/>
      <protection hidden="1"/>
    </xf>
    <xf numFmtId="0" fontId="3" fillId="24" borderId="8" xfId="102" applyFill="1" applyBorder="1" applyAlignment="1" applyProtection="1">
      <alignment horizontal="center" vertical="center"/>
      <protection hidden="1"/>
    </xf>
    <xf numFmtId="0" fontId="3" fillId="24" borderId="9" xfId="102" applyFill="1" applyBorder="1" applyAlignment="1" applyProtection="1">
      <alignment horizontal="center"/>
      <protection hidden="1"/>
    </xf>
    <xf numFmtId="10" fontId="60" fillId="19" borderId="0" xfId="104" applyNumberFormat="1" applyFont="1" applyFill="1" applyBorder="1" applyProtection="1">
      <protection hidden="1"/>
    </xf>
    <xf numFmtId="0" fontId="60" fillId="19" borderId="45" xfId="102" applyFont="1" applyFill="1" applyBorder="1" applyProtection="1">
      <protection hidden="1"/>
    </xf>
    <xf numFmtId="0" fontId="60" fillId="0" borderId="0" xfId="102" applyFont="1" applyProtection="1">
      <protection hidden="1"/>
    </xf>
    <xf numFmtId="165" fontId="28" fillId="18" borderId="27" xfId="103" applyNumberFormat="1" applyFont="1" applyFill="1" applyBorder="1" applyAlignment="1" applyProtection="1">
      <alignment horizontal="center"/>
      <protection hidden="1"/>
    </xf>
    <xf numFmtId="2" fontId="3" fillId="48" borderId="3" xfId="102" applyNumberFormat="1" applyFill="1" applyBorder="1" applyAlignment="1" applyProtection="1">
      <alignment horizontal="center" vertical="center"/>
      <protection hidden="1"/>
    </xf>
    <xf numFmtId="2" fontId="3" fillId="48" borderId="1" xfId="102" applyNumberFormat="1" applyFill="1" applyBorder="1" applyAlignment="1" applyProtection="1">
      <alignment horizontal="center" vertical="center"/>
      <protection hidden="1"/>
    </xf>
    <xf numFmtId="0" fontId="3" fillId="19" borderId="79" xfId="102" applyFill="1" applyBorder="1" applyAlignment="1" applyProtection="1">
      <alignment horizontal="center" vertical="center"/>
      <protection hidden="1"/>
    </xf>
    <xf numFmtId="2" fontId="3" fillId="11" borderId="1" xfId="102" applyNumberFormat="1" applyFill="1" applyBorder="1" applyAlignment="1" applyProtection="1">
      <alignment horizontal="center" vertical="center"/>
      <protection hidden="1"/>
    </xf>
    <xf numFmtId="2" fontId="28" fillId="18" borderId="8" xfId="102" applyNumberFormat="1" applyFont="1" applyFill="1" applyBorder="1" applyAlignment="1" applyProtection="1">
      <alignment horizontal="center" vertical="center"/>
      <protection hidden="1"/>
    </xf>
    <xf numFmtId="2" fontId="28" fillId="18" borderId="9" xfId="102" applyNumberFormat="1" applyFont="1" applyFill="1" applyBorder="1" applyAlignment="1" applyProtection="1">
      <alignment horizontal="center" vertical="center"/>
      <protection hidden="1"/>
    </xf>
    <xf numFmtId="10" fontId="0" fillId="0" borderId="0" xfId="104" applyNumberFormat="1" applyFont="1" applyProtection="1">
      <protection hidden="1"/>
    </xf>
    <xf numFmtId="0" fontId="0" fillId="0" borderId="0" xfId="0" applyProtection="1"/>
    <xf numFmtId="0" fontId="18" fillId="0" borderId="0" xfId="0" applyNumberFormat="1" applyFont="1" applyBorder="1" applyAlignment="1" applyProtection="1">
      <alignment vertical="center"/>
      <protection locked="0"/>
    </xf>
    <xf numFmtId="0" fontId="18" fillId="0" borderId="18" xfId="0" applyNumberFormat="1" applyFont="1" applyBorder="1" applyAlignment="1" applyProtection="1">
      <alignment vertical="center"/>
      <protection locked="0"/>
    </xf>
    <xf numFmtId="0" fontId="18" fillId="0" borderId="19" xfId="0" applyNumberFormat="1" applyFont="1" applyBorder="1" applyAlignment="1" applyProtection="1">
      <alignment vertical="center"/>
      <protection locked="0"/>
    </xf>
    <xf numFmtId="3" fontId="23" fillId="3" borderId="46" xfId="1" applyNumberFormat="1" applyFont="1" applyFill="1" applyBorder="1" applyAlignment="1" applyProtection="1">
      <alignment horizontal="center" vertical="top" wrapText="1"/>
      <protection locked="0"/>
    </xf>
    <xf numFmtId="0" fontId="13" fillId="0" borderId="0" xfId="0" applyFont="1" applyAlignment="1" applyProtection="1">
      <alignment horizontal="center" vertical="center"/>
      <protection locked="0"/>
    </xf>
    <xf numFmtId="0" fontId="13" fillId="0" borderId="0" xfId="0" applyFont="1" applyProtection="1">
      <protection locked="0"/>
    </xf>
    <xf numFmtId="0" fontId="0" fillId="0" borderId="0" xfId="0" applyAlignment="1" applyProtection="1">
      <alignment horizontal="center" vertical="center"/>
      <protection locked="0"/>
    </xf>
    <xf numFmtId="0" fontId="24" fillId="5" borderId="54" xfId="0" applyFont="1" applyFill="1" applyBorder="1" applyAlignment="1" applyProtection="1">
      <alignment horizontal="center" vertical="center"/>
      <protection locked="0"/>
    </xf>
    <xf numFmtId="0" fontId="21" fillId="5" borderId="55" xfId="0" applyFont="1" applyFill="1" applyBorder="1" applyAlignment="1" applyProtection="1">
      <alignment vertical="center"/>
      <protection locked="0"/>
    </xf>
    <xf numFmtId="0" fontId="24" fillId="5" borderId="0" xfId="0" applyFont="1" applyFill="1" applyBorder="1" applyAlignment="1" applyProtection="1">
      <alignment horizontal="center" vertical="center"/>
      <protection locked="0"/>
    </xf>
    <xf numFmtId="0" fontId="81" fillId="5" borderId="45" xfId="0" applyFont="1" applyFill="1" applyBorder="1" applyAlignment="1" applyProtection="1">
      <alignment horizontal="left" vertical="center"/>
      <protection locked="0"/>
    </xf>
    <xf numFmtId="0" fontId="21" fillId="5" borderId="45" xfId="0" applyFont="1" applyFill="1" applyBorder="1" applyAlignment="1" applyProtection="1">
      <alignment vertical="center"/>
      <protection locked="0"/>
    </xf>
    <xf numFmtId="0" fontId="19" fillId="9" borderId="5" xfId="3" applyFont="1" applyFill="1" applyBorder="1" applyAlignment="1" applyProtection="1">
      <alignment vertical="center"/>
      <protection locked="0"/>
    </xf>
    <xf numFmtId="0" fontId="19" fillId="9" borderId="18" xfId="3" applyFont="1" applyFill="1" applyBorder="1" applyAlignment="1" applyProtection="1">
      <alignment vertical="center"/>
      <protection locked="0"/>
    </xf>
    <xf numFmtId="0" fontId="19" fillId="11" borderId="1" xfId="0" applyFont="1" applyFill="1" applyBorder="1" applyAlignment="1" applyProtection="1">
      <alignment horizontal="left" vertical="center"/>
      <protection locked="0"/>
    </xf>
    <xf numFmtId="0" fontId="23" fillId="19" borderId="0" xfId="0" applyFont="1" applyFill="1" applyAlignment="1" applyProtection="1">
      <alignment vertical="center"/>
      <protection locked="0"/>
    </xf>
    <xf numFmtId="165" fontId="19" fillId="11" borderId="5" xfId="1" applyNumberFormat="1" applyFont="1" applyFill="1" applyBorder="1" applyAlignment="1" applyProtection="1">
      <alignment horizontal="center" vertical="center"/>
      <protection locked="0"/>
    </xf>
    <xf numFmtId="0" fontId="23" fillId="9" borderId="57" xfId="0" applyFont="1" applyFill="1" applyBorder="1" applyAlignment="1" applyProtection="1">
      <alignment horizontal="left" vertical="center"/>
      <protection locked="0"/>
    </xf>
    <xf numFmtId="9" fontId="31" fillId="19" borderId="0" xfId="0" applyNumberFormat="1" applyFont="1" applyFill="1" applyAlignment="1" applyProtection="1">
      <alignment vertical="center"/>
      <protection locked="0"/>
    </xf>
    <xf numFmtId="0" fontId="31" fillId="19" borderId="0" xfId="0" applyFont="1" applyFill="1" applyAlignment="1" applyProtection="1">
      <alignment vertical="center"/>
      <protection locked="0"/>
    </xf>
    <xf numFmtId="0" fontId="13" fillId="9" borderId="57" xfId="0" applyFont="1" applyFill="1" applyBorder="1" applyAlignment="1" applyProtection="1">
      <alignment horizontal="right" vertical="center"/>
      <protection locked="0"/>
    </xf>
    <xf numFmtId="9" fontId="17" fillId="19" borderId="0" xfId="0" applyNumberFormat="1" applyFont="1" applyFill="1" applyAlignment="1" applyProtection="1">
      <alignment vertical="center"/>
      <protection locked="0"/>
    </xf>
    <xf numFmtId="0" fontId="17" fillId="19" borderId="0" xfId="0" applyFont="1" applyFill="1" applyAlignment="1" applyProtection="1">
      <alignment vertical="center"/>
      <protection locked="0"/>
    </xf>
    <xf numFmtId="0" fontId="23" fillId="9" borderId="23" xfId="0" applyFont="1" applyFill="1" applyBorder="1" applyAlignment="1" applyProtection="1">
      <alignment horizontal="left" vertical="center"/>
      <protection locked="0"/>
    </xf>
    <xf numFmtId="9" fontId="23" fillId="0" borderId="1" xfId="1" applyNumberFormat="1" applyFont="1" applyFill="1" applyBorder="1" applyAlignment="1" applyProtection="1">
      <alignment horizontal="center" vertical="center"/>
      <protection locked="0"/>
    </xf>
    <xf numFmtId="0" fontId="23" fillId="9" borderId="23" xfId="0" applyFont="1" applyFill="1" applyBorder="1" applyAlignment="1" applyProtection="1">
      <alignment horizontal="left" vertical="center" wrapText="1"/>
      <protection locked="0"/>
    </xf>
    <xf numFmtId="0" fontId="19" fillId="9" borderId="5" xfId="0" applyFont="1" applyFill="1" applyBorder="1" applyAlignment="1" applyProtection="1">
      <alignment horizontal="left" vertical="center"/>
      <protection locked="0"/>
    </xf>
    <xf numFmtId="0" fontId="19" fillId="9" borderId="50" xfId="0" applyFont="1" applyFill="1" applyBorder="1" applyAlignment="1" applyProtection="1">
      <alignment horizontal="left" vertical="center"/>
      <protection locked="0"/>
    </xf>
    <xf numFmtId="0" fontId="19" fillId="9" borderId="7" xfId="0" applyFont="1" applyFill="1" applyBorder="1" applyAlignment="1" applyProtection="1">
      <alignment horizontal="left" vertical="center"/>
      <protection locked="0"/>
    </xf>
    <xf numFmtId="0" fontId="19" fillId="9" borderId="0" xfId="0" applyFont="1" applyFill="1" applyBorder="1" applyAlignment="1" applyProtection="1">
      <alignment horizontal="left" vertical="center"/>
      <protection locked="0"/>
    </xf>
    <xf numFmtId="0" fontId="24" fillId="0" borderId="23" xfId="0" applyFont="1" applyFill="1" applyBorder="1" applyAlignment="1" applyProtection="1">
      <alignment horizontal="left" vertical="center"/>
      <protection locked="0"/>
    </xf>
    <xf numFmtId="3" fontId="24" fillId="0" borderId="2" xfId="1" applyNumberFormat="1" applyFont="1" applyFill="1" applyBorder="1" applyAlignment="1" applyProtection="1">
      <alignment horizontal="center" vertical="center"/>
      <protection locked="0"/>
    </xf>
    <xf numFmtId="3" fontId="24" fillId="0" borderId="53" xfId="1" applyNumberFormat="1" applyFont="1" applyFill="1" applyBorder="1" applyAlignment="1" applyProtection="1">
      <alignment horizontal="center" vertical="center"/>
      <protection locked="0"/>
    </xf>
    <xf numFmtId="0" fontId="19" fillId="9" borderId="23" xfId="0"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19" borderId="0" xfId="0" applyFill="1" applyAlignment="1" applyProtection="1">
      <alignment vertical="center"/>
      <protection locked="0"/>
    </xf>
    <xf numFmtId="0" fontId="13" fillId="19" borderId="0" xfId="0" applyFont="1" applyFill="1" applyAlignment="1" applyProtection="1">
      <alignment vertical="center"/>
      <protection locked="0"/>
    </xf>
    <xf numFmtId="0" fontId="18" fillId="19" borderId="0" xfId="0" applyFont="1" applyFill="1" applyAlignment="1" applyProtection="1">
      <alignment vertical="center"/>
      <protection locked="0"/>
    </xf>
    <xf numFmtId="0" fontId="23" fillId="9" borderId="47" xfId="0" applyFont="1" applyFill="1" applyBorder="1" applyAlignment="1" applyProtection="1">
      <alignment horizontal="left" vertical="center"/>
      <protection locked="0"/>
    </xf>
    <xf numFmtId="9" fontId="17" fillId="0" borderId="0" xfId="0" applyNumberFormat="1" applyFont="1" applyAlignment="1" applyProtection="1">
      <alignment vertical="center"/>
      <protection locked="0"/>
    </xf>
    <xf numFmtId="0" fontId="17" fillId="0" borderId="0" xfId="0" applyFont="1" applyAlignment="1" applyProtection="1">
      <alignment vertical="center"/>
      <protection locked="0"/>
    </xf>
    <xf numFmtId="0" fontId="19" fillId="9" borderId="39" xfId="0" applyFont="1" applyFill="1" applyBorder="1" applyAlignment="1" applyProtection="1">
      <alignment horizontal="left" vertical="center" wrapText="1"/>
      <protection locked="0"/>
    </xf>
    <xf numFmtId="0" fontId="20" fillId="5" borderId="54" xfId="0" applyFont="1" applyFill="1" applyBorder="1" applyAlignment="1" applyProtection="1">
      <alignment vertical="center"/>
      <protection locked="0"/>
    </xf>
    <xf numFmtId="0" fontId="20" fillId="5" borderId="0" xfId="0" applyFont="1" applyFill="1" applyBorder="1" applyAlignment="1" applyProtection="1">
      <alignment horizontal="left" vertical="center"/>
      <protection locked="0"/>
    </xf>
    <xf numFmtId="0" fontId="20" fillId="5" borderId="18" xfId="0" applyFont="1" applyFill="1" applyBorder="1" applyAlignment="1" applyProtection="1">
      <alignment vertical="center"/>
      <protection locked="0"/>
    </xf>
    <xf numFmtId="165" fontId="14" fillId="4" borderId="1" xfId="1" applyNumberFormat="1" applyFont="1" applyFill="1" applyBorder="1" applyAlignment="1" applyProtection="1">
      <alignment horizontal="left" vertical="center"/>
      <protection locked="0"/>
    </xf>
    <xf numFmtId="0" fontId="14" fillId="19" borderId="1" xfId="0" applyFont="1" applyFill="1" applyBorder="1" applyAlignment="1" applyProtection="1">
      <alignment horizontal="left"/>
      <protection locked="0"/>
    </xf>
    <xf numFmtId="0" fontId="14" fillId="19" borderId="1" xfId="0" applyFont="1" applyFill="1" applyBorder="1" applyAlignment="1" applyProtection="1">
      <alignment horizontal="center"/>
      <protection locked="0"/>
    </xf>
    <xf numFmtId="0" fontId="13" fillId="19" borderId="1" xfId="0" applyFont="1" applyFill="1" applyBorder="1" applyAlignment="1" applyProtection="1">
      <alignment horizontal="left" wrapText="1"/>
      <protection locked="0"/>
    </xf>
    <xf numFmtId="0" fontId="13" fillId="0" borderId="1" xfId="0" applyFont="1" applyFill="1" applyBorder="1" applyAlignment="1" applyProtection="1">
      <alignment horizontal="left" wrapText="1"/>
      <protection locked="0"/>
    </xf>
    <xf numFmtId="0" fontId="13" fillId="19" borderId="1" xfId="0" applyFont="1" applyFill="1" applyBorder="1" applyAlignment="1" applyProtection="1">
      <alignment horizontal="left"/>
      <protection locked="0"/>
    </xf>
    <xf numFmtId="0" fontId="20" fillId="5" borderId="0" xfId="0" applyFont="1" applyFill="1" applyBorder="1" applyAlignment="1" applyProtection="1">
      <alignment vertical="center"/>
      <protection locked="0"/>
    </xf>
    <xf numFmtId="0" fontId="22" fillId="5" borderId="45" xfId="0" applyFont="1" applyFill="1" applyBorder="1" applyAlignment="1" applyProtection="1">
      <alignment vertical="center"/>
      <protection locked="0"/>
    </xf>
    <xf numFmtId="0" fontId="20" fillId="5" borderId="30" xfId="0" applyFont="1" applyFill="1" applyBorder="1" applyAlignment="1" applyProtection="1">
      <alignment vertical="center"/>
      <protection locked="0"/>
    </xf>
    <xf numFmtId="0" fontId="21" fillId="5" borderId="31" xfId="0" applyFont="1" applyFill="1" applyBorder="1" applyAlignment="1" applyProtection="1">
      <alignment vertical="center"/>
      <protection locked="0"/>
    </xf>
    <xf numFmtId="0" fontId="13" fillId="0" borderId="1" xfId="0" applyFont="1" applyBorder="1" applyAlignment="1" applyProtection="1">
      <alignment horizontal="center"/>
      <protection locked="0"/>
    </xf>
    <xf numFmtId="0" fontId="13" fillId="0" borderId="1" xfId="0" applyFont="1" applyBorder="1" applyProtection="1">
      <protection locked="0"/>
    </xf>
    <xf numFmtId="10" fontId="13" fillId="0" borderId="1" xfId="0" applyNumberFormat="1" applyFont="1" applyBorder="1" applyAlignment="1" applyProtection="1">
      <alignment horizontal="center" wrapText="1"/>
      <protection locked="0"/>
    </xf>
    <xf numFmtId="165" fontId="19" fillId="4" borderId="1" xfId="1" applyNumberFormat="1" applyFont="1" applyFill="1" applyBorder="1" applyAlignment="1" applyProtection="1">
      <alignment horizontal="left" vertical="center"/>
      <protection locked="0"/>
    </xf>
    <xf numFmtId="165" fontId="19" fillId="4" borderId="1" xfId="1" applyNumberFormat="1" applyFont="1" applyFill="1" applyBorder="1" applyAlignment="1" applyProtection="1">
      <alignment horizontal="center" vertical="center"/>
      <protection locked="0"/>
    </xf>
    <xf numFmtId="0" fontId="23" fillId="9" borderId="1" xfId="0" applyFont="1" applyFill="1" applyBorder="1" applyAlignment="1" applyProtection="1">
      <alignment horizontal="left" vertical="center"/>
      <protection locked="0"/>
    </xf>
    <xf numFmtId="0" fontId="23" fillId="19" borderId="0" xfId="0" applyFont="1" applyFill="1" applyBorder="1" applyProtection="1">
      <protection locked="0"/>
    </xf>
    <xf numFmtId="0" fontId="23" fillId="19" borderId="0" xfId="0" applyFont="1" applyFill="1" applyProtection="1">
      <protection locked="0"/>
    </xf>
    <xf numFmtId="0" fontId="23" fillId="19" borderId="25" xfId="0" applyFont="1" applyFill="1" applyBorder="1" applyProtection="1">
      <protection locked="0"/>
    </xf>
    <xf numFmtId="0" fontId="23" fillId="19" borderId="27" xfId="0" applyFont="1" applyFill="1" applyBorder="1" applyProtection="1">
      <protection locked="0"/>
    </xf>
    <xf numFmtId="0" fontId="23" fillId="19" borderId="22" xfId="0" applyFont="1" applyFill="1" applyBorder="1" applyProtection="1">
      <protection locked="0"/>
    </xf>
    <xf numFmtId="0" fontId="23" fillId="19" borderId="5" xfId="0" applyFont="1" applyFill="1" applyBorder="1" applyProtection="1">
      <protection locked="0"/>
    </xf>
    <xf numFmtId="0" fontId="23" fillId="19" borderId="7" xfId="0" applyFont="1" applyFill="1" applyBorder="1" applyProtection="1">
      <protection locked="0"/>
    </xf>
    <xf numFmtId="0" fontId="23" fillId="19" borderId="8" xfId="0" applyFont="1" applyFill="1" applyBorder="1" applyProtection="1">
      <protection locked="0"/>
    </xf>
    <xf numFmtId="0" fontId="23" fillId="19" borderId="9" xfId="0" applyFont="1" applyFill="1" applyBorder="1" applyProtection="1">
      <protection locked="0"/>
    </xf>
    <xf numFmtId="0" fontId="20" fillId="5" borderId="55" xfId="0" applyFont="1" applyFill="1" applyBorder="1" applyAlignment="1" applyProtection="1">
      <alignment vertical="center"/>
      <protection locked="0"/>
    </xf>
    <xf numFmtId="0" fontId="20" fillId="5" borderId="45" xfId="0" applyFont="1" applyFill="1" applyBorder="1" applyAlignment="1" applyProtection="1">
      <alignment horizontal="left" vertical="center"/>
      <protection locked="0"/>
    </xf>
    <xf numFmtId="0" fontId="20" fillId="5" borderId="46" xfId="0" applyFont="1" applyFill="1" applyBorder="1" applyAlignment="1" applyProtection="1">
      <alignment vertical="center"/>
      <protection locked="0"/>
    </xf>
    <xf numFmtId="0" fontId="14" fillId="4" borderId="5" xfId="5" applyFont="1" applyFill="1" applyBorder="1" applyAlignment="1" applyProtection="1">
      <alignment horizontal="left" vertical="center"/>
      <protection locked="0"/>
    </xf>
    <xf numFmtId="0" fontId="14" fillId="4" borderId="5" xfId="5" applyFont="1" applyFill="1" applyBorder="1" applyAlignment="1" applyProtection="1">
      <alignment horizontal="left"/>
      <protection locked="0"/>
    </xf>
    <xf numFmtId="0" fontId="13" fillId="9" borderId="5" xfId="0" applyFont="1" applyFill="1" applyBorder="1" applyAlignment="1" applyProtection="1">
      <alignment horizontal="left" vertical="center"/>
      <protection locked="0"/>
    </xf>
    <xf numFmtId="0" fontId="13" fillId="4" borderId="5" xfId="5" applyFont="1" applyFill="1" applyBorder="1" applyAlignment="1" applyProtection="1">
      <alignment horizontal="left"/>
      <protection locked="0"/>
    </xf>
    <xf numFmtId="3" fontId="14" fillId="19" borderId="1" xfId="5" applyNumberFormat="1" applyFont="1" applyFill="1" applyBorder="1" applyAlignment="1" applyProtection="1">
      <alignment horizontal="center"/>
      <protection locked="0"/>
    </xf>
    <xf numFmtId="1" fontId="13" fillId="19" borderId="0" xfId="5" applyNumberFormat="1" applyFont="1" applyFill="1" applyAlignment="1" applyProtection="1">
      <alignment horizontal="center"/>
      <protection locked="0"/>
    </xf>
    <xf numFmtId="0" fontId="14" fillId="19" borderId="0" xfId="5" applyFont="1" applyFill="1" applyAlignment="1" applyProtection="1">
      <alignment horizontal="center"/>
      <protection locked="0"/>
    </xf>
    <xf numFmtId="0" fontId="14" fillId="4" borderId="7" xfId="5" applyFont="1" applyFill="1" applyBorder="1" applyAlignment="1" applyProtection="1">
      <alignment horizontal="left"/>
      <protection locked="0"/>
    </xf>
    <xf numFmtId="0" fontId="13" fillId="19" borderId="0" xfId="0" applyFont="1" applyFill="1" applyAlignment="1" applyProtection="1">
      <alignment horizontal="left"/>
      <protection locked="0"/>
    </xf>
    <xf numFmtId="0" fontId="14" fillId="19" borderId="5" xfId="0" applyFont="1" applyFill="1" applyBorder="1" applyAlignment="1" applyProtection="1">
      <alignment horizontal="left"/>
      <protection locked="0"/>
    </xf>
    <xf numFmtId="0" fontId="14" fillId="19" borderId="6" xfId="0" applyFont="1" applyFill="1" applyBorder="1" applyAlignment="1" applyProtection="1">
      <alignment horizontal="center"/>
      <protection locked="0"/>
    </xf>
    <xf numFmtId="0" fontId="13" fillId="19" borderId="5" xfId="0" applyFont="1" applyFill="1" applyBorder="1" applyAlignment="1" applyProtection="1">
      <alignment horizontal="left" wrapText="1"/>
      <protection locked="0"/>
    </xf>
    <xf numFmtId="0" fontId="13" fillId="19" borderId="5" xfId="0" applyFont="1" applyFill="1" applyBorder="1" applyAlignment="1" applyProtection="1">
      <alignment horizontal="left"/>
      <protection locked="0"/>
    </xf>
    <xf numFmtId="0" fontId="14" fillId="19" borderId="7" xfId="0" applyFont="1" applyFill="1" applyBorder="1" applyAlignment="1" applyProtection="1">
      <alignment horizontal="left"/>
      <protection locked="0"/>
    </xf>
    <xf numFmtId="0" fontId="14" fillId="19" borderId="0" xfId="0" applyFont="1" applyFill="1" applyProtection="1">
      <protection locked="0"/>
    </xf>
    <xf numFmtId="0" fontId="0" fillId="19" borderId="1" xfId="0" applyFill="1" applyBorder="1" applyAlignment="1" applyProtection="1">
      <alignment horizontal="left"/>
      <protection locked="0"/>
    </xf>
    <xf numFmtId="0" fontId="0" fillId="19" borderId="1" xfId="0" applyFill="1" applyBorder="1" applyProtection="1">
      <protection locked="0"/>
    </xf>
    <xf numFmtId="0" fontId="54" fillId="19" borderId="1" xfId="0" applyFont="1" applyFill="1" applyBorder="1" applyAlignment="1" applyProtection="1">
      <alignment horizontal="left"/>
      <protection locked="0"/>
    </xf>
    <xf numFmtId="0" fontId="54" fillId="19" borderId="1" xfId="0" applyFont="1" applyFill="1" applyBorder="1" applyAlignment="1" applyProtection="1">
      <alignment horizontal="center"/>
      <protection locked="0"/>
    </xf>
    <xf numFmtId="0" fontId="13" fillId="19" borderId="1" xfId="12" applyFont="1" applyFill="1" applyBorder="1" applyAlignment="1" applyProtection="1">
      <alignment horizontal="left"/>
      <protection locked="0"/>
    </xf>
    <xf numFmtId="1" fontId="0" fillId="19" borderId="1" xfId="0" applyNumberFormat="1" applyFill="1" applyBorder="1" applyAlignment="1" applyProtection="1">
      <alignment horizontal="center"/>
      <protection locked="0"/>
    </xf>
    <xf numFmtId="168" fontId="54" fillId="19" borderId="1" xfId="0" applyNumberFormat="1" applyFont="1" applyFill="1" applyBorder="1" applyAlignment="1" applyProtection="1">
      <alignment horizontal="left"/>
      <protection locked="0"/>
    </xf>
    <xf numFmtId="168" fontId="13" fillId="19" borderId="1" xfId="12" applyNumberFormat="1" applyFont="1" applyFill="1" applyBorder="1" applyAlignment="1" applyProtection="1">
      <alignment horizontal="left"/>
      <protection locked="0"/>
    </xf>
    <xf numFmtId="1" fontId="54" fillId="19" borderId="1" xfId="0" applyNumberFormat="1" applyFont="1" applyFill="1" applyBorder="1" applyAlignment="1" applyProtection="1">
      <alignment horizontal="center"/>
      <protection locked="0"/>
    </xf>
    <xf numFmtId="0" fontId="21" fillId="5" borderId="54" xfId="0" applyFont="1" applyFill="1" applyBorder="1" applyProtection="1">
      <protection locked="0"/>
    </xf>
    <xf numFmtId="0" fontId="21" fillId="5" borderId="55" xfId="0" applyFont="1" applyFill="1" applyBorder="1" applyProtection="1">
      <protection locked="0"/>
    </xf>
    <xf numFmtId="0" fontId="21" fillId="5" borderId="30" xfId="0" applyFont="1" applyFill="1" applyBorder="1" applyProtection="1">
      <protection locked="0"/>
    </xf>
    <xf numFmtId="0" fontId="21" fillId="5" borderId="31" xfId="0" applyFont="1" applyFill="1" applyBorder="1" applyProtection="1">
      <protection locked="0"/>
    </xf>
    <xf numFmtId="0" fontId="19" fillId="11" borderId="1" xfId="16" applyFont="1" applyFill="1" applyBorder="1" applyAlignment="1" applyProtection="1">
      <alignment horizontal="center" vertical="center"/>
      <protection locked="0"/>
    </xf>
    <xf numFmtId="0" fontId="19" fillId="9" borderId="5" xfId="16" applyFont="1" applyFill="1" applyBorder="1" applyAlignment="1" applyProtection="1">
      <alignment horizontal="left" vertical="center"/>
      <protection locked="0"/>
    </xf>
    <xf numFmtId="170" fontId="19" fillId="11" borderId="1" xfId="16" applyNumberFormat="1" applyFont="1" applyFill="1" applyBorder="1" applyAlignment="1" applyProtection="1">
      <alignment horizontal="center" vertical="center"/>
      <protection locked="0"/>
    </xf>
    <xf numFmtId="0" fontId="19" fillId="9" borderId="4" xfId="16" applyFont="1" applyFill="1" applyBorder="1" applyAlignment="1" applyProtection="1">
      <alignment horizontal="center" vertical="center"/>
      <protection locked="0"/>
    </xf>
    <xf numFmtId="0" fontId="23" fillId="9" borderId="23" xfId="16" applyFont="1" applyFill="1" applyBorder="1" applyAlignment="1" applyProtection="1">
      <alignment horizontal="left" vertical="center"/>
      <protection locked="0"/>
    </xf>
    <xf numFmtId="0" fontId="23" fillId="9" borderId="23" xfId="0" applyFont="1" applyFill="1" applyBorder="1" applyAlignment="1" applyProtection="1">
      <alignment horizontal="left" vertical="center" indent="1"/>
      <protection locked="0"/>
    </xf>
    <xf numFmtId="0" fontId="23" fillId="3" borderId="58" xfId="16" applyFont="1" applyFill="1" applyBorder="1" applyAlignment="1" applyProtection="1">
      <alignment vertical="center"/>
      <protection locked="0"/>
    </xf>
    <xf numFmtId="37" fontId="23" fillId="3" borderId="27" xfId="1" applyNumberFormat="1" applyFont="1" applyFill="1" applyBorder="1" applyAlignment="1" applyProtection="1">
      <alignment horizontal="left" vertical="center"/>
      <protection locked="0"/>
    </xf>
    <xf numFmtId="37" fontId="23" fillId="3" borderId="5" xfId="1" applyNumberFormat="1" applyFont="1" applyFill="1" applyBorder="1" applyAlignment="1" applyProtection="1">
      <alignment horizontal="left" vertical="center"/>
      <protection locked="0"/>
    </xf>
    <xf numFmtId="37" fontId="23" fillId="3" borderId="1" xfId="1" applyNumberFormat="1" applyFont="1" applyFill="1" applyBorder="1" applyAlignment="1" applyProtection="1">
      <alignment horizontal="left" vertical="center"/>
      <protection locked="0"/>
    </xf>
    <xf numFmtId="37" fontId="23" fillId="3" borderId="8" xfId="1" applyNumberFormat="1" applyFont="1" applyFill="1" applyBorder="1" applyAlignment="1" applyProtection="1">
      <alignment vertical="center"/>
      <protection locked="0"/>
    </xf>
    <xf numFmtId="169" fontId="23" fillId="36" borderId="1" xfId="16" applyNumberFormat="1" applyFont="1" applyFill="1" applyBorder="1" applyAlignment="1" applyProtection="1">
      <alignment horizontal="center" vertical="center"/>
      <protection locked="0"/>
    </xf>
    <xf numFmtId="169" fontId="23" fillId="0" borderId="0" xfId="16" applyNumberFormat="1" applyFont="1" applyBorder="1" applyAlignment="1" applyProtection="1">
      <alignment horizontal="center" vertical="center"/>
      <protection locked="0"/>
    </xf>
    <xf numFmtId="37" fontId="23" fillId="0" borderId="45" xfId="1" applyNumberFormat="1" applyFont="1" applyFill="1" applyBorder="1" applyAlignment="1" applyProtection="1">
      <alignment horizontal="center" vertical="center"/>
      <protection locked="0"/>
    </xf>
    <xf numFmtId="165" fontId="19" fillId="11" borderId="1" xfId="1" applyNumberFormat="1" applyFont="1" applyFill="1" applyBorder="1" applyAlignment="1" applyProtection="1">
      <alignment horizontal="center" vertical="center"/>
      <protection locked="0"/>
    </xf>
    <xf numFmtId="0" fontId="23" fillId="9" borderId="1" xfId="16" applyFont="1" applyFill="1" applyBorder="1" applyAlignment="1" applyProtection="1">
      <alignment horizontal="left" vertical="center"/>
      <protection locked="0"/>
    </xf>
    <xf numFmtId="0" fontId="19" fillId="11" borderId="1" xfId="16" applyFont="1" applyFill="1" applyBorder="1" applyAlignment="1" applyProtection="1">
      <alignment horizontal="center" vertical="center" wrapText="1"/>
      <protection locked="0"/>
    </xf>
    <xf numFmtId="0" fontId="23" fillId="9" borderId="1" xfId="16" applyFont="1" applyFill="1" applyBorder="1" applyAlignment="1" applyProtection="1">
      <alignment horizontal="right" vertical="center"/>
      <protection locked="0"/>
    </xf>
    <xf numFmtId="0" fontId="19" fillId="9" borderId="26" xfId="16" applyFont="1" applyFill="1" applyBorder="1" applyAlignment="1" applyProtection="1">
      <alignment horizontal="left" vertical="center"/>
      <protection locked="0"/>
    </xf>
    <xf numFmtId="0" fontId="19" fillId="9" borderId="1" xfId="16" applyFont="1" applyFill="1" applyBorder="1" applyAlignment="1" applyProtection="1">
      <alignment horizontal="center" vertical="center"/>
      <protection locked="0"/>
    </xf>
    <xf numFmtId="0" fontId="19" fillId="9" borderId="1" xfId="16" applyFont="1" applyFill="1" applyBorder="1" applyAlignment="1" applyProtection="1">
      <alignment horizontal="left" vertical="center"/>
      <protection locked="0"/>
    </xf>
    <xf numFmtId="37" fontId="23" fillId="3" borderId="1" xfId="1" applyNumberFormat="1" applyFont="1" applyFill="1" applyBorder="1" applyAlignment="1" applyProtection="1">
      <alignment horizontal="left" vertical="center" wrapText="1"/>
      <protection locked="0"/>
    </xf>
    <xf numFmtId="37" fontId="23" fillId="3" borderId="8" xfId="1" applyNumberFormat="1" applyFont="1" applyFill="1" applyBorder="1" applyAlignment="1" applyProtection="1">
      <alignment vertical="center" wrapText="1"/>
      <protection locked="0"/>
    </xf>
    <xf numFmtId="0" fontId="0" fillId="19" borderId="0" xfId="0" applyFill="1" applyAlignment="1" applyProtection="1">
      <alignment horizontal="center"/>
      <protection locked="0"/>
    </xf>
    <xf numFmtId="165" fontId="19" fillId="4" borderId="5" xfId="1" applyNumberFormat="1" applyFont="1" applyFill="1" applyBorder="1" applyAlignment="1" applyProtection="1">
      <alignment horizontal="left" vertical="center"/>
      <protection locked="0"/>
    </xf>
    <xf numFmtId="165" fontId="19" fillId="4" borderId="6" xfId="1" applyNumberFormat="1" applyFont="1" applyFill="1" applyBorder="1" applyAlignment="1" applyProtection="1">
      <alignment horizontal="left" vertical="center"/>
      <protection locked="0"/>
    </xf>
    <xf numFmtId="0" fontId="23" fillId="9" borderId="5" xfId="0" applyFont="1" applyFill="1" applyBorder="1" applyAlignment="1" applyProtection="1">
      <alignment horizontal="left" vertical="center"/>
      <protection locked="0"/>
    </xf>
    <xf numFmtId="0" fontId="23" fillId="19" borderId="45" xfId="0" applyFont="1" applyFill="1" applyBorder="1" applyProtection="1">
      <protection locked="0"/>
    </xf>
    <xf numFmtId="0" fontId="37" fillId="9" borderId="5" xfId="0" applyFont="1" applyFill="1" applyBorder="1" applyAlignment="1" applyProtection="1">
      <alignment horizontal="left" vertical="center"/>
      <protection locked="0"/>
    </xf>
    <xf numFmtId="3" fontId="23" fillId="0" borderId="0" xfId="1" applyNumberFormat="1" applyFont="1" applyFill="1" applyBorder="1" applyAlignment="1" applyProtection="1">
      <alignment horizontal="center" vertical="center"/>
      <protection locked="0"/>
    </xf>
    <xf numFmtId="3" fontId="23" fillId="19" borderId="0" xfId="1" applyNumberFormat="1" applyFont="1" applyFill="1" applyBorder="1" applyAlignment="1" applyProtection="1">
      <alignment horizontal="center" vertical="center"/>
      <protection locked="0"/>
    </xf>
    <xf numFmtId="3" fontId="23" fillId="19" borderId="45" xfId="1" applyNumberFormat="1" applyFont="1" applyFill="1" applyBorder="1" applyAlignment="1" applyProtection="1">
      <alignment horizontal="center" vertical="center"/>
      <protection locked="0"/>
    </xf>
    <xf numFmtId="0" fontId="0" fillId="19" borderId="0" xfId="0" applyFill="1" applyBorder="1" applyProtection="1">
      <protection locked="0"/>
    </xf>
    <xf numFmtId="0" fontId="23" fillId="9" borderId="15" xfId="0" applyFont="1" applyFill="1" applyBorder="1" applyAlignment="1" applyProtection="1">
      <alignment horizontal="center" vertical="center"/>
      <protection locked="0"/>
    </xf>
    <xf numFmtId="0" fontId="23" fillId="9" borderId="7" xfId="0" applyFont="1" applyFill="1" applyBorder="1" applyAlignment="1" applyProtection="1">
      <alignment horizontal="left" vertical="center"/>
      <protection locked="0"/>
    </xf>
    <xf numFmtId="0" fontId="23" fillId="19" borderId="30" xfId="0" applyFont="1" applyFill="1" applyBorder="1" applyProtection="1">
      <protection locked="0"/>
    </xf>
    <xf numFmtId="0" fontId="23" fillId="19" borderId="31" xfId="0" applyFont="1" applyFill="1" applyBorder="1" applyProtection="1">
      <protection locked="0"/>
    </xf>
    <xf numFmtId="0" fontId="13" fillId="0" borderId="5" xfId="5" applyFont="1" applyBorder="1" applyAlignment="1" applyProtection="1">
      <alignment vertical="center"/>
      <protection locked="0"/>
    </xf>
    <xf numFmtId="0" fontId="13" fillId="0" borderId="1" xfId="5" applyFont="1" applyBorder="1" applyAlignment="1" applyProtection="1">
      <alignment vertical="center" wrapText="1"/>
      <protection locked="0"/>
    </xf>
    <xf numFmtId="0" fontId="13" fillId="0" borderId="6" xfId="5" applyFont="1" applyBorder="1" applyAlignment="1" applyProtection="1">
      <alignment horizontal="center" vertical="center"/>
      <protection locked="0"/>
    </xf>
    <xf numFmtId="0" fontId="13" fillId="0" borderId="51" xfId="5" applyFont="1" applyBorder="1" applyAlignment="1" applyProtection="1">
      <alignment vertical="center"/>
      <protection locked="0"/>
    </xf>
    <xf numFmtId="0" fontId="42" fillId="14" borderId="26" xfId="5" applyFont="1" applyFill="1" applyBorder="1" applyAlignment="1" applyProtection="1">
      <alignment horizontal="center" vertical="center" wrapText="1"/>
      <protection locked="0"/>
    </xf>
    <xf numFmtId="0" fontId="43" fillId="14" borderId="1" xfId="5" applyFont="1" applyFill="1" applyBorder="1" applyAlignment="1" applyProtection="1">
      <alignment horizontal="center" vertical="center" wrapText="1"/>
      <protection locked="0"/>
    </xf>
    <xf numFmtId="0" fontId="43" fillId="14" borderId="6" xfId="5" applyFont="1" applyFill="1" applyBorder="1" applyAlignment="1" applyProtection="1">
      <alignment horizontal="center" vertical="center" wrapText="1"/>
      <protection locked="0"/>
    </xf>
    <xf numFmtId="0" fontId="13" fillId="4" borderId="5" xfId="5" applyFont="1" applyFill="1" applyBorder="1" applyAlignment="1" applyProtection="1">
      <alignment vertical="center"/>
      <protection locked="0"/>
    </xf>
    <xf numFmtId="9" fontId="13" fillId="0" borderId="1" xfId="5" applyNumberFormat="1" applyFont="1" applyBorder="1" applyAlignment="1" applyProtection="1">
      <alignment horizontal="center" vertical="center"/>
      <protection locked="0"/>
    </xf>
    <xf numFmtId="0" fontId="13" fillId="4" borderId="5" xfId="5" applyFont="1" applyFill="1" applyBorder="1" applyAlignment="1" applyProtection="1">
      <alignment vertical="center" wrapText="1"/>
      <protection locked="0"/>
    </xf>
    <xf numFmtId="0" fontId="13" fillId="4" borderId="5" xfId="5" applyFont="1" applyFill="1" applyBorder="1" applyAlignment="1" applyProtection="1">
      <alignment horizontal="left" vertical="center" wrapText="1"/>
      <protection locked="0"/>
    </xf>
    <xf numFmtId="9" fontId="13" fillId="0" borderId="1" xfId="5" applyNumberFormat="1" applyFont="1" applyFill="1" applyBorder="1" applyAlignment="1" applyProtection="1">
      <alignment horizontal="center" vertical="center"/>
      <protection locked="0"/>
    </xf>
    <xf numFmtId="9" fontId="13" fillId="25" borderId="1" xfId="5" applyNumberFormat="1" applyFont="1" applyFill="1" applyBorder="1" applyAlignment="1" applyProtection="1">
      <alignment horizontal="center" vertical="center"/>
      <protection locked="0"/>
    </xf>
    <xf numFmtId="0" fontId="13" fillId="0" borderId="5" xfId="0" applyFont="1" applyBorder="1" applyProtection="1">
      <protection locked="0"/>
    </xf>
    <xf numFmtId="0" fontId="13" fillId="0" borderId="1" xfId="0" applyFont="1" applyFill="1" applyBorder="1" applyProtection="1">
      <protection locked="0"/>
    </xf>
    <xf numFmtId="0" fontId="13" fillId="0" borderId="0" xfId="5" applyFont="1" applyBorder="1" applyAlignment="1" applyProtection="1">
      <alignment horizontal="center" vertical="center"/>
      <protection locked="0"/>
    </xf>
    <xf numFmtId="0" fontId="13" fillId="0" borderId="5" xfId="0" applyFont="1" applyFill="1" applyBorder="1" applyProtection="1">
      <protection locked="0"/>
    </xf>
    <xf numFmtId="0" fontId="13" fillId="0" borderId="43" xfId="0" applyFont="1" applyFill="1" applyBorder="1" applyProtection="1">
      <protection locked="0"/>
    </xf>
    <xf numFmtId="0" fontId="14" fillId="0" borderId="43" xfId="0" applyFont="1" applyFill="1" applyBorder="1" applyProtection="1">
      <protection locked="0"/>
    </xf>
    <xf numFmtId="0" fontId="14" fillId="0" borderId="0" xfId="5" applyFont="1" applyBorder="1" applyAlignment="1" applyProtection="1">
      <alignment vertical="center"/>
      <protection locked="0"/>
    </xf>
    <xf numFmtId="0" fontId="0" fillId="0" borderId="51" xfId="0" applyBorder="1" applyProtection="1">
      <protection locked="0"/>
    </xf>
    <xf numFmtId="0" fontId="0" fillId="0" borderId="0" xfId="0" applyBorder="1" applyAlignment="1" applyProtection="1">
      <protection locked="0"/>
    </xf>
    <xf numFmtId="0" fontId="52" fillId="0" borderId="0" xfId="8" applyFont="1" applyBorder="1" applyProtection="1">
      <protection locked="0"/>
    </xf>
    <xf numFmtId="0" fontId="14" fillId="0" borderId="1" xfId="8" applyFont="1" applyBorder="1" applyAlignment="1" applyProtection="1">
      <alignment horizontal="center" vertical="center"/>
      <protection locked="0"/>
    </xf>
    <xf numFmtId="0" fontId="13" fillId="0" borderId="0" xfId="8" applyFont="1" applyBorder="1" applyProtection="1">
      <protection locked="0"/>
    </xf>
    <xf numFmtId="0" fontId="40" fillId="0" borderId="2" xfId="0" applyFont="1" applyBorder="1" applyAlignment="1" applyProtection="1">
      <alignment horizontal="left" vertical="center"/>
      <protection locked="0"/>
    </xf>
    <xf numFmtId="0" fontId="40" fillId="0" borderId="16" xfId="0" applyFont="1" applyBorder="1" applyAlignment="1" applyProtection="1">
      <alignment horizontal="left" vertical="center"/>
      <protection locked="0"/>
    </xf>
    <xf numFmtId="0" fontId="13" fillId="0" borderId="5" xfId="8" applyFont="1" applyBorder="1" applyAlignment="1" applyProtection="1">
      <alignment horizontal="left"/>
      <protection locked="0"/>
    </xf>
    <xf numFmtId="0" fontId="46" fillId="3" borderId="5" xfId="8" applyFont="1" applyFill="1" applyBorder="1" applyAlignment="1" applyProtection="1">
      <alignment horizontal="left"/>
      <protection locked="0"/>
    </xf>
    <xf numFmtId="0" fontId="17" fillId="0" borderId="51" xfId="8" applyFont="1" applyBorder="1" applyProtection="1">
      <protection locked="0"/>
    </xf>
    <xf numFmtId="0" fontId="13" fillId="0" borderId="29" xfId="5" applyFont="1" applyBorder="1" applyAlignment="1" applyProtection="1">
      <alignment vertical="center"/>
      <protection locked="0"/>
    </xf>
    <xf numFmtId="0" fontId="13" fillId="0" borderId="30" xfId="5" applyFont="1" applyBorder="1" applyAlignment="1" applyProtection="1">
      <alignment vertical="center"/>
      <protection locked="0"/>
    </xf>
    <xf numFmtId="0" fontId="13" fillId="0" borderId="30" xfId="8" applyFont="1" applyBorder="1" applyProtection="1">
      <protection locked="0"/>
    </xf>
    <xf numFmtId="0" fontId="43" fillId="19" borderId="0" xfId="60" applyFont="1" applyFill="1" applyProtection="1">
      <protection locked="0"/>
    </xf>
    <xf numFmtId="0" fontId="40" fillId="19" borderId="0" xfId="60" applyFont="1" applyFill="1" applyProtection="1">
      <protection locked="0"/>
    </xf>
    <xf numFmtId="0" fontId="43" fillId="19" borderId="0" xfId="60" applyFont="1" applyFill="1" applyAlignment="1" applyProtection="1">
      <alignment vertical="center"/>
      <protection locked="0"/>
    </xf>
    <xf numFmtId="0" fontId="40" fillId="19" borderId="0" xfId="60" applyFont="1" applyFill="1" applyAlignment="1" applyProtection="1">
      <alignment vertical="center"/>
      <protection locked="0"/>
    </xf>
    <xf numFmtId="0" fontId="40" fillId="19" borderId="80" xfId="60" applyFont="1" applyFill="1" applyBorder="1" applyAlignment="1" applyProtection="1">
      <alignment vertical="center"/>
      <protection locked="0"/>
    </xf>
    <xf numFmtId="0" fontId="40" fillId="19" borderId="80" xfId="60" applyFont="1" applyFill="1" applyBorder="1" applyProtection="1">
      <protection locked="0"/>
    </xf>
    <xf numFmtId="0" fontId="47" fillId="19" borderId="0" xfId="60" applyFont="1" applyFill="1" applyProtection="1">
      <protection locked="0"/>
    </xf>
    <xf numFmtId="0" fontId="79" fillId="19" borderId="0" xfId="60" applyFont="1" applyFill="1" applyProtection="1">
      <protection locked="0"/>
    </xf>
    <xf numFmtId="0" fontId="79" fillId="19" borderId="80" xfId="60" applyFont="1" applyFill="1" applyBorder="1" applyProtection="1">
      <protection locked="0"/>
    </xf>
    <xf numFmtId="0" fontId="49" fillId="0" borderId="0" xfId="0" applyFont="1" applyProtection="1">
      <protection locked="0"/>
    </xf>
    <xf numFmtId="0" fontId="49" fillId="0" borderId="0" xfId="0" applyFont="1" applyAlignment="1" applyProtection="1">
      <alignment horizontal="center" vertical="center"/>
      <protection locked="0"/>
    </xf>
    <xf numFmtId="0" fontId="48" fillId="4" borderId="26" xfId="0" applyFont="1" applyFill="1" applyBorder="1" applyAlignment="1" applyProtection="1">
      <alignment horizontal="center" vertical="center" wrapText="1"/>
      <protection locked="0"/>
    </xf>
    <xf numFmtId="0" fontId="48" fillId="4" borderId="4" xfId="0" applyFont="1" applyFill="1" applyBorder="1" applyAlignment="1" applyProtection="1">
      <alignment horizontal="center" vertical="center" wrapText="1"/>
      <protection locked="0"/>
    </xf>
    <xf numFmtId="0" fontId="48" fillId="4" borderId="28" xfId="0" applyFont="1" applyFill="1" applyBorder="1" applyAlignment="1" applyProtection="1">
      <alignment horizontal="center" vertical="center" wrapText="1"/>
      <protection locked="0"/>
    </xf>
    <xf numFmtId="0" fontId="48" fillId="27" borderId="12" xfId="0" applyFont="1" applyFill="1" applyBorder="1" applyAlignment="1" applyProtection="1">
      <alignment horizontal="center" vertical="center" wrapText="1"/>
      <protection locked="0"/>
    </xf>
    <xf numFmtId="0" fontId="48" fillId="27" borderId="13" xfId="0" applyFont="1" applyFill="1" applyBorder="1" applyAlignment="1" applyProtection="1">
      <alignment horizontal="center" vertical="center" wrapText="1"/>
      <protection locked="0"/>
    </xf>
    <xf numFmtId="0" fontId="48" fillId="27" borderId="37" xfId="0" applyFont="1" applyFill="1" applyBorder="1" applyAlignment="1" applyProtection="1">
      <alignment horizontal="center" vertical="center" wrapText="1"/>
      <protection locked="0"/>
    </xf>
    <xf numFmtId="0" fontId="49" fillId="0" borderId="10" xfId="0" applyFont="1" applyBorder="1" applyProtection="1">
      <protection locked="0"/>
    </xf>
    <xf numFmtId="0" fontId="49" fillId="0" borderId="17" xfId="0" applyFont="1" applyBorder="1" applyProtection="1">
      <protection locked="0"/>
    </xf>
    <xf numFmtId="3" fontId="49" fillId="0" borderId="25" xfId="0" applyNumberFormat="1" applyFont="1" applyBorder="1" applyAlignment="1" applyProtection="1">
      <alignment horizontal="center" vertical="center"/>
      <protection locked="0"/>
    </xf>
    <xf numFmtId="3" fontId="49" fillId="0" borderId="27" xfId="0" applyNumberFormat="1" applyFont="1" applyBorder="1" applyAlignment="1" applyProtection="1">
      <alignment horizontal="center" vertical="center"/>
      <protection locked="0"/>
    </xf>
    <xf numFmtId="4" fontId="49" fillId="0" borderId="27" xfId="0" applyNumberFormat="1" applyFont="1" applyBorder="1" applyAlignment="1" applyProtection="1">
      <alignment horizontal="center" vertical="center"/>
      <protection locked="0"/>
    </xf>
    <xf numFmtId="3" fontId="49" fillId="0" borderId="27" xfId="0" applyNumberFormat="1" applyFont="1" applyBorder="1" applyProtection="1">
      <protection locked="0"/>
    </xf>
    <xf numFmtId="3" fontId="49" fillId="0" borderId="22" xfId="0" applyNumberFormat="1" applyFont="1" applyBorder="1" applyAlignment="1" applyProtection="1">
      <alignment horizontal="center" vertical="center"/>
      <protection locked="0"/>
    </xf>
    <xf numFmtId="0" fontId="49" fillId="19" borderId="25" xfId="13" applyFont="1" applyFill="1" applyBorder="1" applyAlignment="1" applyProtection="1">
      <protection locked="0"/>
    </xf>
    <xf numFmtId="0" fontId="49" fillId="19" borderId="27" xfId="13" applyFont="1" applyFill="1" applyBorder="1" applyAlignment="1" applyProtection="1">
      <protection locked="0"/>
    </xf>
    <xf numFmtId="0" fontId="49" fillId="19" borderId="22" xfId="13" applyFont="1" applyFill="1" applyBorder="1" applyAlignment="1" applyProtection="1">
      <protection locked="0"/>
    </xf>
    <xf numFmtId="0" fontId="49" fillId="0" borderId="5" xfId="0" applyFont="1" applyBorder="1" applyAlignment="1" applyProtection="1">
      <alignment horizontal="left" vertical="center"/>
      <protection locked="0"/>
    </xf>
    <xf numFmtId="0" fontId="49" fillId="0" borderId="15" xfId="0" applyFont="1" applyBorder="1" applyAlignment="1" applyProtection="1">
      <alignment horizontal="left" vertical="center"/>
      <protection locked="0"/>
    </xf>
    <xf numFmtId="3" fontId="49" fillId="0" borderId="5" xfId="0" applyNumberFormat="1" applyFont="1" applyBorder="1" applyAlignment="1" applyProtection="1">
      <alignment horizontal="center" vertical="center"/>
      <protection locked="0"/>
    </xf>
    <xf numFmtId="3" fontId="49" fillId="0" borderId="1" xfId="0" applyNumberFormat="1" applyFont="1" applyBorder="1" applyAlignment="1" applyProtection="1">
      <alignment horizontal="center" vertical="center"/>
      <protection locked="0"/>
    </xf>
    <xf numFmtId="4" fontId="49" fillId="0" borderId="1" xfId="0" applyNumberFormat="1" applyFont="1" applyBorder="1" applyAlignment="1" applyProtection="1">
      <alignment horizontal="center" vertical="center"/>
      <protection locked="0"/>
    </xf>
    <xf numFmtId="3" fontId="49" fillId="0" borderId="1" xfId="0" applyNumberFormat="1" applyFont="1" applyBorder="1" applyProtection="1">
      <protection locked="0"/>
    </xf>
    <xf numFmtId="3" fontId="49" fillId="0" borderId="6" xfId="0" applyNumberFormat="1" applyFont="1" applyBorder="1" applyAlignment="1" applyProtection="1">
      <alignment horizontal="center" vertical="center"/>
      <protection locked="0"/>
    </xf>
    <xf numFmtId="0" fontId="49" fillId="19" borderId="5" xfId="13" applyFont="1" applyFill="1" applyBorder="1" applyAlignment="1" applyProtection="1">
      <protection locked="0"/>
    </xf>
    <xf numFmtId="0" fontId="49" fillId="19" borderId="1" xfId="13" applyFont="1" applyFill="1" applyBorder="1" applyAlignment="1" applyProtection="1">
      <protection locked="0"/>
    </xf>
    <xf numFmtId="0" fontId="49" fillId="19" borderId="6" xfId="13" applyFont="1" applyFill="1" applyBorder="1" applyAlignment="1" applyProtection="1">
      <protection locked="0"/>
    </xf>
    <xf numFmtId="0" fontId="49" fillId="0" borderId="5" xfId="0" applyFont="1" applyBorder="1" applyProtection="1">
      <protection locked="0"/>
    </xf>
    <xf numFmtId="0" fontId="49" fillId="0" borderId="15" xfId="0" applyFont="1" applyBorder="1" applyProtection="1">
      <protection locked="0"/>
    </xf>
    <xf numFmtId="0" fontId="49" fillId="0" borderId="26" xfId="0" applyFont="1" applyBorder="1" applyProtection="1">
      <protection locked="0"/>
    </xf>
    <xf numFmtId="0" fontId="49" fillId="0" borderId="20" xfId="0" applyFont="1" applyBorder="1" applyProtection="1">
      <protection locked="0"/>
    </xf>
    <xf numFmtId="3" fontId="49" fillId="0" borderId="7" xfId="0" applyNumberFormat="1" applyFont="1" applyBorder="1" applyAlignment="1" applyProtection="1">
      <alignment horizontal="center" vertical="center"/>
      <protection locked="0"/>
    </xf>
    <xf numFmtId="3" fontId="49" fillId="0" borderId="8" xfId="0" applyNumberFormat="1" applyFont="1" applyBorder="1" applyAlignment="1" applyProtection="1">
      <alignment horizontal="center" vertical="center"/>
      <protection locked="0"/>
    </xf>
    <xf numFmtId="4" fontId="49" fillId="0" borderId="8" xfId="0" applyNumberFormat="1" applyFont="1" applyBorder="1" applyAlignment="1" applyProtection="1">
      <alignment horizontal="center" vertical="center"/>
      <protection locked="0"/>
    </xf>
    <xf numFmtId="3" fontId="49" fillId="0" borderId="9" xfId="0" applyNumberFormat="1" applyFont="1" applyBorder="1" applyAlignment="1" applyProtection="1">
      <alignment horizontal="center" vertical="center"/>
      <protection locked="0"/>
    </xf>
    <xf numFmtId="0" fontId="49" fillId="19" borderId="43" xfId="13" applyFont="1" applyFill="1" applyBorder="1" applyAlignment="1" applyProtection="1">
      <protection locked="0"/>
    </xf>
    <xf numFmtId="0" fontId="49" fillId="19" borderId="60" xfId="13" applyFont="1" applyFill="1" applyBorder="1" applyAlignment="1" applyProtection="1">
      <protection locked="0"/>
    </xf>
    <xf numFmtId="0" fontId="49" fillId="19" borderId="61" xfId="13" applyFont="1" applyFill="1" applyBorder="1" applyAlignment="1" applyProtection="1">
      <protection locked="0"/>
    </xf>
    <xf numFmtId="0" fontId="48" fillId="27" borderId="12" xfId="0" applyFont="1" applyFill="1" applyBorder="1" applyProtection="1">
      <protection locked="0"/>
    </xf>
    <xf numFmtId="0" fontId="48" fillId="27" borderId="14" xfId="0" applyFont="1" applyFill="1" applyBorder="1" applyProtection="1">
      <protection locked="0"/>
    </xf>
    <xf numFmtId="0" fontId="49" fillId="19" borderId="7" xfId="13" applyFont="1" applyFill="1" applyBorder="1" applyAlignment="1" applyProtection="1">
      <protection locked="0"/>
    </xf>
    <xf numFmtId="0" fontId="49" fillId="19" borderId="8" xfId="13" applyFont="1" applyFill="1" applyBorder="1" applyAlignment="1" applyProtection="1">
      <protection locked="0"/>
    </xf>
    <xf numFmtId="0" fontId="49" fillId="19" borderId="9" xfId="13" applyFont="1" applyFill="1" applyBorder="1" applyAlignment="1" applyProtection="1">
      <protection locked="0"/>
    </xf>
    <xf numFmtId="0" fontId="48" fillId="0" borderId="0" xfId="0" applyFont="1" applyBorder="1" applyProtection="1">
      <protection locked="0"/>
    </xf>
    <xf numFmtId="0" fontId="48" fillId="0" borderId="0" xfId="0" applyFont="1" applyBorder="1" applyAlignment="1" applyProtection="1">
      <alignment horizontal="center" vertical="center"/>
      <protection locked="0"/>
    </xf>
    <xf numFmtId="0" fontId="48" fillId="0" borderId="0" xfId="0" applyFont="1" applyAlignment="1" applyProtection="1">
      <alignment horizontal="center" vertical="center"/>
      <protection locked="0"/>
    </xf>
    <xf numFmtId="0" fontId="48" fillId="0" borderId="0" xfId="0" applyFont="1" applyProtection="1">
      <protection locked="0"/>
    </xf>
    <xf numFmtId="0" fontId="34" fillId="0" borderId="0" xfId="0" applyFont="1" applyProtection="1">
      <protection locked="0"/>
    </xf>
    <xf numFmtId="0" fontId="34" fillId="0" borderId="0" xfId="0" applyFont="1" applyAlignment="1" applyProtection="1">
      <alignment horizontal="center" vertical="center"/>
      <protection locked="0"/>
    </xf>
    <xf numFmtId="0" fontId="34" fillId="0" borderId="0" xfId="0" applyFont="1" applyBorder="1" applyAlignment="1" applyProtection="1">
      <alignment horizontal="center" vertical="center" wrapText="1"/>
      <protection locked="0"/>
    </xf>
    <xf numFmtId="0" fontId="34" fillId="0" borderId="0" xfId="0" applyFont="1" applyBorder="1" applyAlignment="1" applyProtection="1">
      <alignment horizontal="center" vertical="center"/>
      <protection locked="0"/>
    </xf>
    <xf numFmtId="17" fontId="51" fillId="27" borderId="5" xfId="0" applyNumberFormat="1" applyFont="1" applyFill="1" applyBorder="1" applyAlignment="1" applyProtection="1">
      <alignment horizontal="center" vertical="center"/>
      <protection locked="0"/>
    </xf>
    <xf numFmtId="0" fontId="51" fillId="0" borderId="0" xfId="0" applyFont="1" applyBorder="1" applyAlignment="1" applyProtection="1">
      <alignment horizontal="center" vertical="center"/>
      <protection locked="0"/>
    </xf>
    <xf numFmtId="10" fontId="49" fillId="0" borderId="0" xfId="0" applyNumberFormat="1" applyFont="1" applyProtection="1">
      <protection locked="0"/>
    </xf>
    <xf numFmtId="17" fontId="51" fillId="0" borderId="5" xfId="0" applyNumberFormat="1" applyFont="1" applyBorder="1" applyAlignment="1" applyProtection="1">
      <alignment horizontal="left" vertical="center"/>
      <protection locked="0"/>
    </xf>
    <xf numFmtId="17" fontId="51" fillId="0" borderId="1" xfId="0" applyNumberFormat="1" applyFont="1" applyBorder="1" applyAlignment="1" applyProtection="1">
      <alignment horizontal="center" vertical="center"/>
      <protection locked="0"/>
    </xf>
    <xf numFmtId="9" fontId="49" fillId="0" borderId="0" xfId="0" applyNumberFormat="1" applyFont="1" applyBorder="1" applyAlignment="1" applyProtection="1">
      <alignment horizontal="center"/>
      <protection locked="0"/>
    </xf>
    <xf numFmtId="0" fontId="22" fillId="5" borderId="37" xfId="0" applyFont="1" applyFill="1" applyBorder="1" applyAlignment="1" applyProtection="1">
      <alignment vertical="center" wrapText="1"/>
      <protection locked="0"/>
    </xf>
    <xf numFmtId="0" fontId="47" fillId="39" borderId="5" xfId="0" applyFont="1" applyFill="1" applyBorder="1" applyAlignment="1" applyProtection="1">
      <alignment vertical="center"/>
      <protection locked="0"/>
    </xf>
    <xf numFmtId="0" fontId="14" fillId="11" borderId="6" xfId="0" applyFont="1" applyFill="1" applyBorder="1" applyAlignment="1" applyProtection="1">
      <alignment horizontal="center"/>
      <protection locked="0"/>
    </xf>
    <xf numFmtId="0" fontId="47" fillId="39" borderId="5" xfId="0" applyFont="1" applyFill="1" applyBorder="1" applyAlignment="1" applyProtection="1">
      <alignment horizontal="left" vertical="center" wrapText="1"/>
      <protection locked="0"/>
    </xf>
    <xf numFmtId="0" fontId="47" fillId="39" borderId="59" xfId="0" applyFont="1" applyFill="1" applyBorder="1" applyAlignment="1" applyProtection="1">
      <alignment horizontal="left" vertical="center" wrapText="1"/>
      <protection locked="0"/>
    </xf>
    <xf numFmtId="0" fontId="13" fillId="4" borderId="1" xfId="5" applyFont="1" applyFill="1" applyBorder="1" applyAlignment="1" applyProtection="1">
      <alignment horizontal="left"/>
      <protection locked="0"/>
    </xf>
    <xf numFmtId="0" fontId="13" fillId="4" borderId="1" xfId="5" applyFont="1" applyFill="1" applyBorder="1" applyAlignment="1" applyProtection="1">
      <alignment horizontal="right"/>
      <protection locked="0"/>
    </xf>
    <xf numFmtId="0" fontId="13" fillId="4" borderId="1" xfId="5" applyFont="1" applyFill="1" applyBorder="1" applyAlignment="1" applyProtection="1">
      <alignment horizontal="left" vertical="center"/>
      <protection locked="0"/>
    </xf>
    <xf numFmtId="1" fontId="13" fillId="19" borderId="1" xfId="5" applyNumberFormat="1" applyFont="1" applyFill="1" applyBorder="1" applyAlignment="1" applyProtection="1">
      <alignment horizontal="center"/>
      <protection locked="0"/>
    </xf>
    <xf numFmtId="0" fontId="44" fillId="0" borderId="108" xfId="0" applyFont="1" applyBorder="1" applyAlignment="1" applyProtection="1">
      <alignment vertical="center"/>
      <protection locked="0"/>
    </xf>
    <xf numFmtId="0" fontId="44" fillId="30" borderId="110" xfId="0" applyFont="1" applyFill="1" applyBorder="1" applyAlignment="1" applyProtection="1">
      <alignment horizontal="center" vertical="center" wrapText="1"/>
      <protection locked="0"/>
    </xf>
    <xf numFmtId="0" fontId="44" fillId="30" borderId="77" xfId="0" applyFont="1" applyFill="1" applyBorder="1" applyAlignment="1" applyProtection="1">
      <alignment horizontal="center" vertical="center" wrapText="1"/>
      <protection locked="0"/>
    </xf>
    <xf numFmtId="49" fontId="44" fillId="30" borderId="77" xfId="0" applyNumberFormat="1" applyFont="1" applyFill="1" applyBorder="1" applyAlignment="1" applyProtection="1">
      <alignment horizontal="center" vertical="center" wrapText="1"/>
      <protection locked="0"/>
    </xf>
    <xf numFmtId="0" fontId="121" fillId="15" borderId="77" xfId="0" applyFont="1" applyFill="1" applyBorder="1" applyAlignment="1" applyProtection="1">
      <alignment horizontal="center" vertical="center" wrapText="1"/>
      <protection locked="0"/>
    </xf>
    <xf numFmtId="0" fontId="121" fillId="17" borderId="110" xfId="0" applyFont="1" applyFill="1" applyBorder="1" applyAlignment="1" applyProtection="1">
      <alignment vertical="center" wrapText="1"/>
      <protection locked="0"/>
    </xf>
    <xf numFmtId="0" fontId="119" fillId="2" borderId="77" xfId="0" applyFont="1" applyFill="1" applyBorder="1" applyAlignment="1" applyProtection="1">
      <alignment horizontal="center" vertical="center" wrapText="1"/>
      <protection locked="0"/>
    </xf>
    <xf numFmtId="0" fontId="121" fillId="17" borderId="114" xfId="0" applyFont="1" applyFill="1" applyBorder="1" applyAlignment="1" applyProtection="1">
      <alignment vertical="center" wrapText="1"/>
      <protection locked="0"/>
    </xf>
    <xf numFmtId="0" fontId="119" fillId="2" borderId="0" xfId="0" applyFont="1" applyFill="1" applyProtection="1">
      <protection locked="0"/>
    </xf>
    <xf numFmtId="0" fontId="120" fillId="2" borderId="0" xfId="0" applyFont="1" applyFill="1" applyProtection="1">
      <protection locked="0"/>
    </xf>
    <xf numFmtId="0" fontId="112" fillId="2" borderId="0" xfId="0" applyFont="1" applyFill="1" applyProtection="1">
      <protection locked="0"/>
    </xf>
    <xf numFmtId="0" fontId="119" fillId="2" borderId="45" xfId="0" applyFont="1" applyFill="1" applyBorder="1" applyProtection="1">
      <protection locked="0"/>
    </xf>
    <xf numFmtId="0" fontId="121" fillId="31" borderId="77" xfId="0" applyFont="1" applyFill="1" applyBorder="1" applyAlignment="1" applyProtection="1">
      <alignment horizontal="center" vertical="center" wrapText="1"/>
      <protection locked="0"/>
    </xf>
    <xf numFmtId="0" fontId="121" fillId="16" borderId="111" xfId="0" applyFont="1" applyFill="1" applyBorder="1" applyAlignment="1" applyProtection="1">
      <alignment horizontal="center" vertical="center" wrapText="1"/>
      <protection locked="0"/>
    </xf>
    <xf numFmtId="0" fontId="120" fillId="31" borderId="77" xfId="0" quotePrefix="1" applyFont="1" applyFill="1" applyBorder="1" applyAlignment="1" applyProtection="1">
      <alignment horizontal="center" vertical="center" wrapText="1"/>
      <protection locked="0"/>
    </xf>
    <xf numFmtId="1" fontId="119" fillId="15" borderId="77" xfId="0" applyNumberFormat="1" applyFont="1" applyFill="1" applyBorder="1" applyAlignment="1" applyProtection="1">
      <alignment horizontal="center" vertical="center" wrapText="1"/>
      <protection locked="0"/>
    </xf>
    <xf numFmtId="0" fontId="120" fillId="2" borderId="0" xfId="0" applyFont="1" applyFill="1" applyAlignment="1" applyProtection="1">
      <alignment horizontal="center" vertical="center"/>
      <protection locked="0"/>
    </xf>
    <xf numFmtId="0" fontId="119" fillId="2" borderId="58" xfId="0" applyFont="1" applyFill="1" applyBorder="1" applyProtection="1">
      <protection locked="0"/>
    </xf>
    <xf numFmtId="0" fontId="119" fillId="2" borderId="54" xfId="0" applyFont="1" applyFill="1" applyBorder="1" applyProtection="1">
      <protection locked="0"/>
    </xf>
    <xf numFmtId="0" fontId="119" fillId="2" borderId="55" xfId="0" applyFont="1" applyFill="1" applyBorder="1" applyProtection="1">
      <protection locked="0"/>
    </xf>
    <xf numFmtId="0" fontId="119" fillId="2" borderId="29" xfId="0" applyFont="1" applyFill="1" applyBorder="1" applyProtection="1">
      <protection locked="0"/>
    </xf>
    <xf numFmtId="0" fontId="119" fillId="2" borderId="30" xfId="0" applyFont="1" applyFill="1" applyBorder="1" applyProtection="1">
      <protection locked="0"/>
    </xf>
    <xf numFmtId="0" fontId="119" fillId="2" borderId="31" xfId="0" applyFont="1" applyFill="1" applyBorder="1" applyProtection="1">
      <protection locked="0"/>
    </xf>
    <xf numFmtId="0" fontId="119" fillId="2" borderId="1" xfId="0" applyFont="1" applyFill="1" applyBorder="1" applyProtection="1">
      <protection locked="0"/>
    </xf>
    <xf numFmtId="0" fontId="44" fillId="0" borderId="108" xfId="0" applyFont="1" applyFill="1" applyBorder="1" applyAlignment="1" applyProtection="1">
      <alignment vertical="center"/>
      <protection locked="0"/>
    </xf>
    <xf numFmtId="0" fontId="44" fillId="0" borderId="76" xfId="0" applyFont="1" applyFill="1" applyBorder="1" applyAlignment="1" applyProtection="1">
      <alignment vertical="center"/>
      <protection locked="0"/>
    </xf>
    <xf numFmtId="0" fontId="44" fillId="30" borderId="111" xfId="0" applyFont="1" applyFill="1" applyBorder="1" applyAlignment="1" applyProtection="1">
      <alignment horizontal="center" vertical="center" wrapText="1"/>
      <protection locked="0"/>
    </xf>
    <xf numFmtId="0" fontId="121" fillId="17" borderId="110" xfId="0" applyFont="1" applyFill="1" applyBorder="1" applyAlignment="1" applyProtection="1">
      <alignment horizontal="left" vertical="center" wrapText="1"/>
      <protection locked="0"/>
    </xf>
    <xf numFmtId="0" fontId="121" fillId="17" borderId="112" xfId="0" applyFont="1" applyFill="1" applyBorder="1" applyAlignment="1" applyProtection="1">
      <alignment vertical="center"/>
      <protection locked="0"/>
    </xf>
    <xf numFmtId="0" fontId="120" fillId="2" borderId="0" xfId="0" applyFont="1" applyFill="1" applyAlignment="1" applyProtection="1">
      <protection locked="0"/>
    </xf>
    <xf numFmtId="0" fontId="112" fillId="2" borderId="0" xfId="0" applyFont="1" applyFill="1" applyAlignment="1" applyProtection="1">
      <protection locked="0"/>
    </xf>
    <xf numFmtId="4" fontId="120" fillId="2" borderId="0" xfId="0" applyNumberFormat="1" applyFont="1" applyFill="1" applyProtection="1">
      <protection locked="0"/>
    </xf>
    <xf numFmtId="0" fontId="120" fillId="31" borderId="78" xfId="0" quotePrefix="1" applyFont="1" applyFill="1" applyBorder="1" applyAlignment="1" applyProtection="1">
      <alignment horizontal="center" vertical="center" wrapText="1"/>
      <protection locked="0"/>
    </xf>
    <xf numFmtId="0" fontId="19" fillId="7" borderId="1" xfId="3" applyFont="1" applyFill="1" applyBorder="1" applyAlignment="1" applyProtection="1">
      <alignment vertical="center"/>
      <protection locked="0"/>
    </xf>
    <xf numFmtId="0" fontId="24" fillId="41" borderId="1" xfId="54" applyFont="1" applyFill="1" applyBorder="1" applyAlignment="1" applyProtection="1">
      <alignment horizontal="left" vertical="center" wrapText="1"/>
      <protection locked="0"/>
    </xf>
    <xf numFmtId="0" fontId="24" fillId="41" borderId="1" xfId="54" applyFont="1" applyFill="1" applyBorder="1" applyAlignment="1" applyProtection="1">
      <alignment horizontal="center" vertical="center" wrapText="1"/>
      <protection locked="0"/>
    </xf>
    <xf numFmtId="0" fontId="23" fillId="9" borderId="1" xfId="54" applyFont="1" applyFill="1" applyBorder="1" applyAlignment="1" applyProtection="1">
      <alignment horizontal="center" vertical="center" wrapText="1"/>
      <protection locked="0"/>
    </xf>
    <xf numFmtId="9" fontId="23" fillId="9" borderId="1" xfId="54" applyNumberFormat="1" applyFont="1" applyFill="1" applyBorder="1" applyAlignment="1" applyProtection="1">
      <alignment horizontal="center" vertical="center" wrapText="1"/>
      <protection locked="0"/>
    </xf>
    <xf numFmtId="165" fontId="14" fillId="11" borderId="10" xfId="56" applyNumberFormat="1" applyFont="1" applyFill="1" applyBorder="1" applyAlignment="1" applyProtection="1">
      <alignment horizontal="left" vertical="center"/>
      <protection locked="0"/>
    </xf>
    <xf numFmtId="0" fontId="40" fillId="0" borderId="5" xfId="54" applyFont="1" applyBorder="1" applyProtection="1">
      <protection locked="0"/>
    </xf>
    <xf numFmtId="0" fontId="40" fillId="0" borderId="51" xfId="54" applyFont="1" applyBorder="1" applyProtection="1">
      <protection locked="0"/>
    </xf>
    <xf numFmtId="1" fontId="40" fillId="0" borderId="0" xfId="54" applyNumberFormat="1" applyFont="1" applyBorder="1" applyProtection="1">
      <protection locked="0"/>
    </xf>
    <xf numFmtId="0" fontId="40" fillId="0" borderId="0" xfId="54" applyFont="1" applyBorder="1" applyProtection="1">
      <protection locked="0"/>
    </xf>
    <xf numFmtId="0" fontId="40" fillId="0" borderId="45" xfId="54" applyFont="1" applyBorder="1" applyProtection="1">
      <protection locked="0"/>
    </xf>
    <xf numFmtId="165" fontId="14" fillId="11" borderId="5" xfId="56" applyNumberFormat="1" applyFont="1" applyFill="1" applyBorder="1" applyAlignment="1" applyProtection="1">
      <alignment horizontal="left" vertical="center"/>
      <protection locked="0"/>
    </xf>
    <xf numFmtId="3" fontId="40" fillId="0" borderId="1" xfId="54" applyNumberFormat="1" applyFont="1" applyBorder="1" applyProtection="1">
      <protection locked="0"/>
    </xf>
    <xf numFmtId="0" fontId="51" fillId="0" borderId="5" xfId="54" applyFont="1" applyBorder="1" applyAlignment="1" applyProtection="1">
      <alignment horizontal="left" vertical="center"/>
      <protection locked="0"/>
    </xf>
    <xf numFmtId="0" fontId="86" fillId="0" borderId="51" xfId="54" applyFont="1" applyBorder="1" applyProtection="1">
      <protection locked="0"/>
    </xf>
    <xf numFmtId="0" fontId="86" fillId="0" borderId="0" xfId="54" applyFont="1" applyBorder="1" applyProtection="1">
      <protection locked="0"/>
    </xf>
    <xf numFmtId="0" fontId="86" fillId="0" borderId="45" xfId="54" applyFont="1" applyBorder="1" applyProtection="1">
      <protection locked="0"/>
    </xf>
    <xf numFmtId="165" fontId="14" fillId="11" borderId="23" xfId="56" applyNumberFormat="1" applyFont="1" applyFill="1" applyBorder="1" applyAlignment="1" applyProtection="1">
      <alignment vertical="center"/>
      <protection locked="0"/>
    </xf>
    <xf numFmtId="165" fontId="14" fillId="11" borderId="16" xfId="56" applyNumberFormat="1" applyFont="1" applyFill="1" applyBorder="1" applyAlignment="1" applyProtection="1">
      <alignment horizontal="center" vertical="center"/>
      <protection locked="0"/>
    </xf>
    <xf numFmtId="0" fontId="40" fillId="0" borderId="7" xfId="54" applyFont="1" applyBorder="1" applyProtection="1">
      <protection locked="0"/>
    </xf>
    <xf numFmtId="0" fontId="47" fillId="5" borderId="25" xfId="0" applyFont="1" applyFill="1" applyBorder="1" applyAlignment="1" applyProtection="1">
      <alignment vertical="center"/>
      <protection locked="0"/>
    </xf>
    <xf numFmtId="0" fontId="47" fillId="5" borderId="27" xfId="0" applyFont="1" applyFill="1" applyBorder="1" applyAlignment="1" applyProtection="1">
      <alignment vertical="center"/>
      <protection locked="0"/>
    </xf>
    <xf numFmtId="0" fontId="47" fillId="5" borderId="22" xfId="0" applyFont="1" applyFill="1" applyBorder="1" applyAlignment="1" applyProtection="1">
      <alignment vertical="center"/>
      <protection locked="0"/>
    </xf>
    <xf numFmtId="0" fontId="126" fillId="49" borderId="5" xfId="0" applyFont="1" applyFill="1" applyBorder="1" applyAlignment="1" applyProtection="1">
      <alignment vertical="center"/>
      <protection locked="0"/>
    </xf>
    <xf numFmtId="0" fontId="126" fillId="49" borderId="1" xfId="0" applyFont="1" applyFill="1" applyBorder="1" applyAlignment="1" applyProtection="1">
      <alignment vertical="center"/>
      <protection locked="0"/>
    </xf>
    <xf numFmtId="0" fontId="126" fillId="49" borderId="6" xfId="0" applyFont="1" applyFill="1" applyBorder="1" applyAlignment="1" applyProtection="1">
      <alignment vertical="center"/>
      <protection locked="0"/>
    </xf>
    <xf numFmtId="0" fontId="128" fillId="49" borderId="5" xfId="0" applyFont="1" applyFill="1" applyBorder="1" applyAlignment="1" applyProtection="1">
      <alignment vertical="center"/>
      <protection locked="0"/>
    </xf>
    <xf numFmtId="4" fontId="126" fillId="49" borderId="6" xfId="0" applyNumberFormat="1" applyFont="1" applyFill="1" applyBorder="1" applyAlignment="1" applyProtection="1">
      <alignment vertical="center" wrapText="1"/>
      <protection locked="0"/>
    </xf>
    <xf numFmtId="4" fontId="126" fillId="49" borderId="6" xfId="0" applyNumberFormat="1" applyFont="1" applyFill="1" applyBorder="1" applyAlignment="1" applyProtection="1">
      <alignment vertical="center"/>
      <protection locked="0"/>
    </xf>
    <xf numFmtId="0" fontId="128" fillId="49" borderId="7" xfId="0" applyFont="1" applyFill="1" applyBorder="1" applyAlignment="1" applyProtection="1">
      <alignment vertical="center"/>
      <protection locked="0"/>
    </xf>
    <xf numFmtId="0" fontId="126" fillId="49" borderId="9" xfId="0" applyFont="1" applyFill="1" applyBorder="1" applyAlignment="1" applyProtection="1">
      <alignment vertical="center" wrapText="1"/>
      <protection locked="0"/>
    </xf>
    <xf numFmtId="0" fontId="13" fillId="0" borderId="5" xfId="0" applyFont="1" applyBorder="1" applyAlignment="1" applyProtection="1">
      <alignment horizontal="center" vertical="center"/>
      <protection locked="0"/>
    </xf>
    <xf numFmtId="0" fontId="13" fillId="42" borderId="6" xfId="1" applyNumberFormat="1" applyFont="1" applyFill="1" applyBorder="1" applyAlignment="1" applyProtection="1">
      <alignment horizontal="center" vertical="center"/>
      <protection locked="0"/>
    </xf>
    <xf numFmtId="0" fontId="0" fillId="42" borderId="16" xfId="0" applyFill="1" applyBorder="1" applyAlignment="1" applyProtection="1">
      <alignment horizontal="center" vertical="center"/>
      <protection locked="0"/>
    </xf>
    <xf numFmtId="0" fontId="0" fillId="0" borderId="0" xfId="0" applyAlignment="1" applyProtection="1">
      <alignment horizontal="right"/>
      <protection locked="0"/>
    </xf>
    <xf numFmtId="0" fontId="146" fillId="28" borderId="1" xfId="0" applyFont="1" applyFill="1" applyBorder="1" applyAlignment="1" applyProtection="1">
      <alignment horizontal="left" vertical="center"/>
      <protection locked="0"/>
    </xf>
    <xf numFmtId="0" fontId="146" fillId="0" borderId="1" xfId="0" applyFont="1" applyBorder="1" applyAlignment="1" applyProtection="1">
      <alignment vertical="center"/>
      <protection locked="0"/>
    </xf>
    <xf numFmtId="0" fontId="146" fillId="21" borderId="1" xfId="0" applyFont="1" applyFill="1" applyBorder="1" applyAlignment="1" applyProtection="1">
      <alignment horizontal="right" vertical="center"/>
      <protection locked="0"/>
    </xf>
    <xf numFmtId="0" fontId="146" fillId="0" borderId="1" xfId="0" applyFont="1" applyBorder="1" applyAlignment="1" applyProtection="1">
      <alignment horizontal="right" vertical="center"/>
      <protection locked="0"/>
    </xf>
    <xf numFmtId="0" fontId="20" fillId="5" borderId="45" xfId="0" applyFont="1" applyFill="1" applyBorder="1" applyAlignment="1" applyProtection="1">
      <alignment vertical="center"/>
      <protection locked="0"/>
    </xf>
    <xf numFmtId="0" fontId="18" fillId="0" borderId="0" xfId="54" applyFont="1" applyBorder="1" applyProtection="1">
      <protection locked="0"/>
    </xf>
    <xf numFmtId="0" fontId="18" fillId="0" borderId="45" xfId="54" applyFont="1" applyBorder="1" applyProtection="1">
      <protection locked="0"/>
    </xf>
    <xf numFmtId="0" fontId="13" fillId="19" borderId="5" xfId="16" applyFont="1" applyFill="1" applyBorder="1" applyProtection="1">
      <protection locked="0"/>
    </xf>
    <xf numFmtId="0" fontId="13" fillId="19" borderId="1" xfId="16" applyFont="1" applyFill="1" applyBorder="1" applyAlignment="1" applyProtection="1">
      <alignment horizontal="left"/>
      <protection locked="0"/>
    </xf>
    <xf numFmtId="0" fontId="18" fillId="0" borderId="51" xfId="54" applyFont="1" applyBorder="1" applyProtection="1">
      <protection locked="0"/>
    </xf>
    <xf numFmtId="0" fontId="14" fillId="0" borderId="8" xfId="41" applyFont="1" applyBorder="1" applyAlignment="1" applyProtection="1">
      <alignment horizontal="center" vertical="center" wrapText="1"/>
      <protection locked="0"/>
    </xf>
    <xf numFmtId="0" fontId="97" fillId="27" borderId="5" xfId="54" applyFont="1" applyFill="1" applyBorder="1" applyAlignment="1" applyProtection="1">
      <alignment horizontal="center" vertical="center"/>
      <protection locked="0"/>
    </xf>
    <xf numFmtId="0" fontId="97" fillId="27" borderId="1" xfId="54" applyFont="1" applyFill="1" applyBorder="1" applyAlignment="1" applyProtection="1">
      <alignment horizontal="center" vertical="center"/>
      <protection locked="0"/>
    </xf>
    <xf numFmtId="0" fontId="97" fillId="27" borderId="6" xfId="54" applyFont="1" applyFill="1" applyBorder="1" applyAlignment="1" applyProtection="1">
      <alignment horizontal="center" vertical="center" wrapText="1"/>
      <protection locked="0"/>
    </xf>
    <xf numFmtId="0" fontId="86" fillId="0" borderId="5" xfId="54" applyFont="1" applyBorder="1" applyProtection="1">
      <protection locked="0"/>
    </xf>
    <xf numFmtId="0" fontId="86" fillId="0" borderId="7" xfId="54" applyFont="1" applyBorder="1" applyProtection="1">
      <protection locked="0"/>
    </xf>
    <xf numFmtId="0" fontId="19" fillId="0" borderId="46" xfId="0" applyFont="1" applyFill="1" applyBorder="1" applyAlignment="1" applyProtection="1">
      <alignment horizontal="left" vertical="center"/>
      <protection locked="0"/>
    </xf>
    <xf numFmtId="0" fontId="19" fillId="25" borderId="46" xfId="0" applyFont="1" applyFill="1" applyBorder="1" applyAlignment="1" applyProtection="1">
      <alignment horizontal="left" vertical="center"/>
      <protection locked="0"/>
    </xf>
    <xf numFmtId="0" fontId="87" fillId="11" borderId="1" xfId="1" applyNumberFormat="1" applyFont="1" applyFill="1" applyBorder="1" applyAlignment="1" applyProtection="1">
      <alignment horizontal="center" vertical="center" wrapText="1"/>
      <protection locked="0"/>
    </xf>
    <xf numFmtId="0" fontId="48" fillId="4" borderId="25" xfId="0" applyFont="1" applyFill="1" applyBorder="1" applyAlignment="1" applyProtection="1">
      <alignment vertical="center" wrapText="1"/>
      <protection locked="0"/>
    </xf>
    <xf numFmtId="0" fontId="50" fillId="4" borderId="7" xfId="0" applyFont="1" applyFill="1" applyBorder="1" applyAlignment="1" applyProtection="1">
      <alignment vertical="center" wrapText="1"/>
      <protection locked="0"/>
    </xf>
    <xf numFmtId="0" fontId="23" fillId="0" borderId="0" xfId="105" applyFont="1"/>
    <xf numFmtId="0" fontId="74" fillId="51" borderId="5" xfId="7" applyFont="1" applyFill="1" applyBorder="1" applyAlignment="1" applyProtection="1">
      <alignment vertical="center"/>
      <protection locked="0"/>
    </xf>
    <xf numFmtId="0" fontId="74" fillId="51" borderId="10" xfId="7" applyFont="1" applyFill="1" applyBorder="1" applyAlignment="1" applyProtection="1">
      <alignment vertical="center"/>
      <protection locked="0"/>
    </xf>
    <xf numFmtId="0" fontId="74" fillId="51" borderId="26" xfId="7" applyFont="1" applyFill="1" applyBorder="1" applyAlignment="1" applyProtection="1">
      <alignment vertical="center" wrapText="1"/>
      <protection locked="0"/>
    </xf>
    <xf numFmtId="0" fontId="74" fillId="51" borderId="5" xfId="7" applyFont="1" applyFill="1" applyBorder="1" applyAlignment="1" applyProtection="1">
      <alignment vertical="center" wrapText="1"/>
      <protection locked="0"/>
    </xf>
    <xf numFmtId="0" fontId="74" fillId="51" borderId="34" xfId="7" applyFont="1" applyFill="1" applyBorder="1" applyAlignment="1" applyProtection="1">
      <alignment vertical="center" wrapText="1"/>
      <protection locked="0"/>
    </xf>
    <xf numFmtId="0" fontId="74" fillId="0" borderId="2" xfId="7" applyFont="1" applyBorder="1" applyAlignment="1" applyProtection="1">
      <alignment vertical="center"/>
      <protection locked="0"/>
    </xf>
    <xf numFmtId="0" fontId="74" fillId="0" borderId="0" xfId="7" applyFont="1" applyBorder="1" applyAlignment="1" applyProtection="1">
      <alignment horizontal="left" vertical="center"/>
      <protection locked="0"/>
    </xf>
    <xf numFmtId="0" fontId="74" fillId="0" borderId="45" xfId="7" applyFont="1" applyBorder="1" applyAlignment="1" applyProtection="1">
      <alignment horizontal="left" vertical="center"/>
      <protection locked="0"/>
    </xf>
    <xf numFmtId="0" fontId="74" fillId="0" borderId="10" xfId="7" applyFont="1" applyBorder="1" applyAlignment="1" applyProtection="1">
      <alignment horizontal="center" vertical="center" wrapText="1"/>
      <protection locked="0"/>
    </xf>
    <xf numFmtId="0" fontId="74" fillId="0" borderId="26" xfId="7" applyFont="1" applyFill="1" applyBorder="1" applyAlignment="1" applyProtection="1">
      <alignment vertical="center"/>
      <protection locked="0"/>
    </xf>
    <xf numFmtId="0" fontId="76" fillId="0" borderId="43" xfId="7" applyFont="1" applyFill="1" applyBorder="1" applyAlignment="1" applyProtection="1">
      <alignment vertical="center"/>
      <protection locked="0"/>
    </xf>
    <xf numFmtId="0" fontId="74" fillId="0" borderId="15" xfId="7" applyFont="1" applyBorder="1" applyAlignment="1" applyProtection="1">
      <alignment vertical="center"/>
      <protection locked="0"/>
    </xf>
    <xf numFmtId="0" fontId="74" fillId="51" borderId="16" xfId="7" applyFont="1" applyFill="1" applyBorder="1" applyAlignment="1" applyProtection="1">
      <alignment vertical="center"/>
      <protection locked="0"/>
    </xf>
    <xf numFmtId="0" fontId="76" fillId="48" borderId="5" xfId="7" applyFont="1" applyFill="1" applyBorder="1" applyAlignment="1" applyProtection="1">
      <alignment vertical="center"/>
      <protection locked="0"/>
    </xf>
    <xf numFmtId="0" fontId="40" fillId="19" borderId="0" xfId="36" applyFont="1" applyFill="1" applyProtection="1">
      <protection locked="0"/>
    </xf>
    <xf numFmtId="0" fontId="86" fillId="19" borderId="0" xfId="36" applyFont="1" applyFill="1" applyProtection="1">
      <protection locked="0"/>
    </xf>
    <xf numFmtId="0" fontId="86" fillId="19" borderId="0" xfId="36" applyFont="1" applyFill="1" applyAlignment="1" applyProtection="1">
      <alignment wrapText="1"/>
      <protection locked="0"/>
    </xf>
    <xf numFmtId="0" fontId="86" fillId="19" borderId="51" xfId="36" applyFont="1" applyFill="1" applyBorder="1" applyProtection="1">
      <protection locked="0"/>
    </xf>
    <xf numFmtId="0" fontId="86" fillId="19" borderId="0" xfId="36" applyFont="1" applyFill="1" applyBorder="1" applyProtection="1">
      <protection locked="0"/>
    </xf>
    <xf numFmtId="0" fontId="86" fillId="19" borderId="45" xfId="36" applyFont="1" applyFill="1" applyBorder="1" applyProtection="1">
      <protection locked="0"/>
    </xf>
    <xf numFmtId="0" fontId="41" fillId="11" borderId="5" xfId="36" applyFont="1" applyFill="1" applyBorder="1" applyAlignment="1" applyProtection="1">
      <alignment horizontal="center" vertical="center" wrapText="1"/>
      <protection locked="0"/>
    </xf>
    <xf numFmtId="0" fontId="41" fillId="11" borderId="1" xfId="36" applyFont="1" applyFill="1" applyBorder="1" applyAlignment="1" applyProtection="1">
      <alignment horizontal="center" vertical="center"/>
      <protection locked="0"/>
    </xf>
    <xf numFmtId="0" fontId="41" fillId="11" borderId="6" xfId="36" applyFont="1" applyFill="1" applyBorder="1" applyAlignment="1" applyProtection="1">
      <alignment horizontal="center" vertical="center"/>
      <protection locked="0"/>
    </xf>
    <xf numFmtId="0" fontId="86" fillId="19" borderId="5" xfId="36" applyFont="1" applyFill="1" applyBorder="1" applyProtection="1">
      <protection locked="0"/>
    </xf>
    <xf numFmtId="0" fontId="40" fillId="19" borderId="1" xfId="36" applyFont="1" applyFill="1" applyBorder="1" applyAlignment="1" applyProtection="1">
      <alignment horizontal="center" vertical="center"/>
      <protection locked="0"/>
    </xf>
    <xf numFmtId="14" fontId="40" fillId="19" borderId="1" xfId="36" applyNumberFormat="1" applyFont="1" applyFill="1" applyBorder="1" applyAlignment="1" applyProtection="1">
      <alignment horizontal="center" vertical="center"/>
      <protection locked="0"/>
    </xf>
    <xf numFmtId="0" fontId="40" fillId="19" borderId="6" xfId="36" applyFont="1" applyFill="1" applyBorder="1" applyAlignment="1" applyProtection="1">
      <alignment horizontal="center" vertical="center"/>
      <protection locked="0"/>
    </xf>
    <xf numFmtId="0" fontId="86" fillId="19" borderId="7" xfId="36" applyFont="1" applyFill="1" applyBorder="1" applyProtection="1">
      <protection locked="0"/>
    </xf>
    <xf numFmtId="0" fontId="40" fillId="19" borderId="8" xfId="36" applyFont="1" applyFill="1" applyBorder="1" applyAlignment="1" applyProtection="1">
      <alignment horizontal="center" vertical="center"/>
      <protection locked="0"/>
    </xf>
    <xf numFmtId="14" fontId="40" fillId="19" borderId="8" xfId="36" applyNumberFormat="1" applyFont="1" applyFill="1" applyBorder="1" applyAlignment="1" applyProtection="1">
      <alignment horizontal="center" vertical="center"/>
      <protection locked="0"/>
    </xf>
    <xf numFmtId="0" fontId="40" fillId="19" borderId="9" xfId="36" applyFont="1" applyFill="1" applyBorder="1" applyAlignment="1" applyProtection="1">
      <alignment horizontal="center" vertical="center"/>
      <protection locked="0"/>
    </xf>
    <xf numFmtId="0" fontId="4" fillId="0" borderId="17" xfId="101" applyFont="1" applyBorder="1" applyAlignment="1" applyProtection="1">
      <alignment vertical="center"/>
      <protection locked="0"/>
    </xf>
    <xf numFmtId="0" fontId="4" fillId="0" borderId="18" xfId="101" applyFont="1" applyBorder="1" applyAlignment="1" applyProtection="1">
      <alignment vertical="center"/>
      <protection locked="0"/>
    </xf>
    <xf numFmtId="0" fontId="28" fillId="11" borderId="1" xfId="101" applyFont="1" applyFill="1" applyBorder="1" applyAlignment="1" applyProtection="1">
      <alignment vertical="center" wrapText="1"/>
      <protection locked="0"/>
    </xf>
    <xf numFmtId="0" fontId="4" fillId="0" borderId="46" xfId="101" applyFont="1" applyBorder="1" applyAlignment="1" applyProtection="1">
      <alignment vertical="center"/>
      <protection locked="0"/>
    </xf>
    <xf numFmtId="0" fontId="28" fillId="11" borderId="1" xfId="101" applyFont="1" applyFill="1" applyBorder="1" applyAlignment="1" applyProtection="1">
      <alignment vertical="center"/>
      <protection locked="0"/>
    </xf>
    <xf numFmtId="3" fontId="13" fillId="0" borderId="1" xfId="101" applyNumberFormat="1" applyBorder="1" applyAlignment="1" applyProtection="1">
      <alignment horizontal="right"/>
      <protection locked="0"/>
    </xf>
    <xf numFmtId="0" fontId="14" fillId="11" borderId="5" xfId="101" applyFont="1" applyFill="1" applyBorder="1" applyProtection="1">
      <protection locked="0"/>
    </xf>
    <xf numFmtId="0" fontId="14" fillId="11" borderId="1" xfId="101" applyFont="1" applyFill="1" applyBorder="1" applyProtection="1">
      <protection locked="0"/>
    </xf>
    <xf numFmtId="0" fontId="23" fillId="19" borderId="0" xfId="0" applyFont="1" applyFill="1" applyAlignment="1">
      <alignment vertical="center"/>
    </xf>
    <xf numFmtId="0" fontId="13" fillId="0" borderId="0" xfId="7" applyAlignment="1" applyProtection="1">
      <alignment vertical="center"/>
    </xf>
    <xf numFmtId="0" fontId="1" fillId="0" borderId="0" xfId="107" applyProtection="1">
      <protection hidden="1"/>
    </xf>
    <xf numFmtId="0" fontId="28" fillId="27" borderId="95" xfId="107" applyFont="1" applyFill="1" applyBorder="1" applyAlignment="1" applyProtection="1">
      <alignment horizontal="center"/>
      <protection hidden="1"/>
    </xf>
    <xf numFmtId="0" fontId="28" fillId="27" borderId="54" xfId="107" applyFont="1" applyFill="1" applyBorder="1" applyAlignment="1" applyProtection="1">
      <alignment horizontal="center"/>
      <protection hidden="1"/>
    </xf>
    <xf numFmtId="0" fontId="28" fillId="27" borderId="119" xfId="107" applyFont="1" applyFill="1" applyBorder="1" applyAlignment="1" applyProtection="1">
      <alignment horizontal="center"/>
      <protection hidden="1"/>
    </xf>
    <xf numFmtId="0" fontId="1" fillId="0" borderId="120" xfId="107" applyBorder="1" applyAlignment="1" applyProtection="1">
      <alignment horizontal="center"/>
      <protection hidden="1"/>
    </xf>
    <xf numFmtId="0" fontId="1" fillId="0" borderId="55" xfId="107" applyBorder="1" applyProtection="1">
      <protection hidden="1"/>
    </xf>
    <xf numFmtId="186" fontId="1" fillId="3" borderId="95" xfId="107" applyNumberFormat="1" applyFill="1" applyBorder="1" applyAlignment="1" applyProtection="1">
      <alignment horizontal="center"/>
      <protection locked="0"/>
    </xf>
    <xf numFmtId="186" fontId="1" fillId="0" borderId="0" xfId="107" applyNumberFormat="1" applyAlignment="1" applyProtection="1">
      <alignment horizontal="center"/>
      <protection hidden="1"/>
    </xf>
    <xf numFmtId="0" fontId="1" fillId="0" borderId="93" xfId="107" applyBorder="1" applyAlignment="1" applyProtection="1">
      <alignment horizontal="center"/>
      <protection hidden="1"/>
    </xf>
    <xf numFmtId="0" fontId="1" fillId="0" borderId="53" xfId="107" applyBorder="1" applyProtection="1">
      <protection hidden="1"/>
    </xf>
    <xf numFmtId="186" fontId="1" fillId="3" borderId="93" xfId="107" applyNumberFormat="1" applyFill="1" applyBorder="1" applyAlignment="1" applyProtection="1">
      <alignment horizontal="center"/>
      <protection locked="0"/>
    </xf>
    <xf numFmtId="0" fontId="1" fillId="0" borderId="53" xfId="107" applyBorder="1" applyAlignment="1" applyProtection="1">
      <alignment wrapText="1"/>
      <protection hidden="1"/>
    </xf>
    <xf numFmtId="0" fontId="1" fillId="3" borderId="93" xfId="107" applyFill="1" applyBorder="1" applyAlignment="1" applyProtection="1">
      <alignment horizontal="center"/>
      <protection locked="0"/>
    </xf>
    <xf numFmtId="0" fontId="1" fillId="3" borderId="97" xfId="107" applyFill="1" applyBorder="1" applyAlignment="1" applyProtection="1">
      <alignment horizontal="center"/>
      <protection locked="0"/>
    </xf>
    <xf numFmtId="0" fontId="1" fillId="3" borderId="121" xfId="107" applyFill="1" applyBorder="1" applyAlignment="1" applyProtection="1">
      <alignment horizontal="center"/>
      <protection locked="0"/>
    </xf>
    <xf numFmtId="0" fontId="1" fillId="0" borderId="93" xfId="107" applyBorder="1" applyAlignment="1" applyProtection="1">
      <alignment horizontal="center" wrapText="1"/>
      <protection hidden="1"/>
    </xf>
    <xf numFmtId="0" fontId="1" fillId="0" borderId="122" xfId="107" applyBorder="1" applyAlignment="1" applyProtection="1">
      <alignment horizontal="center"/>
      <protection hidden="1"/>
    </xf>
    <xf numFmtId="0" fontId="1" fillId="0" borderId="40" xfId="107" applyBorder="1" applyProtection="1">
      <protection hidden="1"/>
    </xf>
    <xf numFmtId="0" fontId="1" fillId="0" borderId="0" xfId="107" applyAlignment="1" applyProtection="1">
      <alignment horizontal="center"/>
      <protection hidden="1"/>
    </xf>
    <xf numFmtId="0" fontId="28" fillId="0" borderId="0" xfId="107" applyFont="1" applyProtection="1">
      <protection hidden="1"/>
    </xf>
    <xf numFmtId="0" fontId="1" fillId="0" borderId="0" xfId="107" applyAlignment="1" applyProtection="1">
      <alignment horizontal="center" vertical="center"/>
      <protection hidden="1"/>
    </xf>
    <xf numFmtId="0" fontId="1" fillId="0" borderId="0" xfId="107" applyAlignment="1">
      <alignment horizontal="left"/>
    </xf>
    <xf numFmtId="0" fontId="28" fillId="27" borderId="1" xfId="107" applyFont="1" applyFill="1" applyBorder="1" applyProtection="1">
      <protection hidden="1"/>
    </xf>
    <xf numFmtId="0" fontId="28" fillId="27" borderId="1" xfId="107" applyFont="1" applyFill="1" applyBorder="1" applyAlignment="1" applyProtection="1">
      <alignment horizontal="center"/>
      <protection hidden="1"/>
    </xf>
    <xf numFmtId="0" fontId="28" fillId="43" borderId="1" xfId="107" applyFont="1" applyFill="1" applyBorder="1" applyProtection="1">
      <protection locked="0"/>
    </xf>
    <xf numFmtId="169" fontId="28" fillId="43" borderId="1" xfId="107" applyNumberFormat="1" applyFont="1" applyFill="1" applyBorder="1" applyAlignment="1" applyProtection="1">
      <alignment horizontal="center"/>
      <protection locked="0"/>
    </xf>
    <xf numFmtId="0" fontId="28" fillId="43" borderId="1" xfId="107" applyFont="1" applyFill="1" applyBorder="1" applyAlignment="1" applyProtection="1">
      <alignment horizontal="left"/>
      <protection locked="0"/>
    </xf>
    <xf numFmtId="49" fontId="28" fillId="43" borderId="1" xfId="107" applyNumberFormat="1" applyFont="1" applyFill="1" applyBorder="1" applyAlignment="1" applyProtection="1">
      <alignment horizontal="left"/>
      <protection locked="0"/>
    </xf>
    <xf numFmtId="186" fontId="1" fillId="43" borderId="1" xfId="107" applyNumberFormat="1" applyFill="1" applyBorder="1" applyAlignment="1" applyProtection="1">
      <alignment horizontal="center" wrapText="1"/>
      <protection locked="0"/>
    </xf>
    <xf numFmtId="0" fontId="1" fillId="0" borderId="15" xfId="107" applyBorder="1" applyProtection="1">
      <protection hidden="1"/>
    </xf>
    <xf numFmtId="0" fontId="1" fillId="0" borderId="16" xfId="107" applyBorder="1" applyProtection="1">
      <protection hidden="1"/>
    </xf>
    <xf numFmtId="0" fontId="1" fillId="0" borderId="1" xfId="107" applyBorder="1" applyAlignment="1" applyProtection="1">
      <alignment horizontal="center" vertical="center"/>
      <protection hidden="1"/>
    </xf>
    <xf numFmtId="0" fontId="1" fillId="43" borderId="1" xfId="107" applyFill="1" applyBorder="1" applyAlignment="1" applyProtection="1">
      <alignment horizontal="center" vertical="center"/>
      <protection locked="0"/>
    </xf>
    <xf numFmtId="0" fontId="1" fillId="0" borderId="1" xfId="107" applyBorder="1" applyAlignment="1" applyProtection="1">
      <alignment horizontal="right" vertical="center"/>
      <protection hidden="1"/>
    </xf>
    <xf numFmtId="0" fontId="142" fillId="0" borderId="0" xfId="107" quotePrefix="1" applyFont="1" applyAlignment="1">
      <alignment horizontal="center"/>
    </xf>
    <xf numFmtId="0" fontId="151" fillId="0" borderId="0" xfId="107" applyFont="1" applyAlignment="1">
      <alignment horizontal="center" vertical="center"/>
    </xf>
    <xf numFmtId="0" fontId="1" fillId="0" borderId="1" xfId="107" applyBorder="1" applyProtection="1">
      <protection hidden="1"/>
    </xf>
    <xf numFmtId="14" fontId="1" fillId="43" borderId="1" xfId="107" applyNumberFormat="1" applyFill="1" applyBorder="1" applyAlignment="1" applyProtection="1">
      <alignment horizontal="center" vertical="center"/>
      <protection locked="0"/>
    </xf>
    <xf numFmtId="169" fontId="1" fillId="43" borderId="1" xfId="107" applyNumberFormat="1" applyFill="1" applyBorder="1" applyAlignment="1" applyProtection="1">
      <alignment horizontal="center" vertical="center"/>
      <protection locked="0"/>
    </xf>
    <xf numFmtId="0" fontId="28" fillId="0" borderId="1" xfId="107" applyFont="1" applyBorder="1" applyAlignment="1">
      <alignment horizontal="center" vertical="center"/>
    </xf>
    <xf numFmtId="0" fontId="1" fillId="43" borderId="1" xfId="107" applyFill="1" applyBorder="1" applyAlignment="1" applyProtection="1">
      <alignment horizontal="center" vertical="center" wrapText="1"/>
      <protection locked="0"/>
    </xf>
    <xf numFmtId="0" fontId="153" fillId="0" borderId="1" xfId="107" applyFont="1" applyBorder="1" applyAlignment="1" applyProtection="1">
      <alignment horizontal="center" vertical="center" wrapText="1"/>
      <protection hidden="1"/>
    </xf>
    <xf numFmtId="186" fontId="1" fillId="43" borderId="1" xfId="107" applyNumberFormat="1" applyFill="1" applyBorder="1" applyAlignment="1" applyProtection="1">
      <alignment vertical="center" wrapText="1"/>
      <protection locked="0"/>
    </xf>
    <xf numFmtId="186" fontId="65" fillId="0" borderId="1" xfId="107" applyNumberFormat="1" applyFont="1" applyBorder="1" applyAlignment="1" applyProtection="1">
      <alignment horizontal="center" vertical="center" wrapText="1"/>
      <protection hidden="1"/>
    </xf>
    <xf numFmtId="186" fontId="1" fillId="3" borderId="1" xfId="107" applyNumberFormat="1" applyFill="1" applyBorder="1" applyAlignment="1">
      <alignment horizontal="center" vertical="center" wrapText="1"/>
    </xf>
    <xf numFmtId="186" fontId="1" fillId="43" borderId="1" xfId="107" applyNumberFormat="1" applyFill="1" applyBorder="1" applyAlignment="1" applyProtection="1">
      <alignment horizontal="center" vertical="center"/>
      <protection hidden="1"/>
    </xf>
    <xf numFmtId="0" fontId="134" fillId="27" borderId="1" xfId="107" applyFont="1" applyFill="1" applyBorder="1" applyAlignment="1" applyProtection="1">
      <alignment horizontal="center" vertical="center"/>
      <protection hidden="1"/>
    </xf>
    <xf numFmtId="0" fontId="134" fillId="27" borderId="1" xfId="107" applyFont="1" applyFill="1" applyBorder="1" applyAlignment="1" applyProtection="1">
      <alignment horizontal="center" vertical="center" wrapText="1"/>
      <protection hidden="1"/>
    </xf>
    <xf numFmtId="0" fontId="1" fillId="0" borderId="0" xfId="107"/>
    <xf numFmtId="0" fontId="1" fillId="0" borderId="0" xfId="107" applyAlignment="1">
      <alignment horizontal="center"/>
    </xf>
    <xf numFmtId="0" fontId="134" fillId="27" borderId="1" xfId="107" applyFont="1" applyFill="1" applyBorder="1" applyAlignment="1">
      <alignment horizontal="center" vertical="center" wrapText="1"/>
    </xf>
    <xf numFmtId="169" fontId="134" fillId="27" borderId="1" xfId="107" applyNumberFormat="1" applyFont="1" applyFill="1" applyBorder="1" applyAlignment="1">
      <alignment horizontal="center" vertical="center" wrapText="1"/>
    </xf>
    <xf numFmtId="0" fontId="151" fillId="0" borderId="1" xfId="107" applyFont="1" applyBorder="1" applyAlignment="1">
      <alignment horizontal="center" vertical="center"/>
    </xf>
    <xf numFmtId="0" fontId="142" fillId="0" borderId="1" xfId="107" quotePrefix="1" applyFont="1" applyBorder="1" applyAlignment="1">
      <alignment horizontal="center"/>
    </xf>
    <xf numFmtId="0" fontId="1" fillId="0" borderId="0" xfId="107" applyAlignment="1">
      <alignment horizontal="center" vertical="center"/>
    </xf>
    <xf numFmtId="0" fontId="28" fillId="0" borderId="0" xfId="107" applyFont="1" applyAlignment="1" applyProtection="1">
      <alignment vertical="center"/>
      <protection hidden="1"/>
    </xf>
    <xf numFmtId="0" fontId="1" fillId="0" borderId="0" xfId="107" applyAlignment="1" applyProtection="1">
      <alignment vertical="center"/>
      <protection hidden="1"/>
    </xf>
    <xf numFmtId="186" fontId="1" fillId="0" borderId="1" xfId="107" applyNumberFormat="1" applyBorder="1" applyProtection="1">
      <protection hidden="1"/>
    </xf>
    <xf numFmtId="0" fontId="1" fillId="33" borderId="0" xfId="107" applyFill="1" applyProtection="1">
      <protection hidden="1"/>
    </xf>
    <xf numFmtId="0" fontId="1" fillId="34" borderId="0" xfId="107" applyFill="1" applyProtection="1">
      <protection hidden="1"/>
    </xf>
    <xf numFmtId="165" fontId="0" fillId="0" borderId="1" xfId="108" applyNumberFormat="1" applyFont="1" applyBorder="1" applyProtection="1">
      <protection hidden="1"/>
    </xf>
    <xf numFmtId="165" fontId="1" fillId="0" borderId="0" xfId="107" applyNumberFormat="1" applyProtection="1">
      <protection hidden="1"/>
    </xf>
    <xf numFmtId="14" fontId="1" fillId="0" borderId="0" xfId="107" applyNumberFormat="1" applyProtection="1">
      <protection hidden="1"/>
    </xf>
    <xf numFmtId="16" fontId="1" fillId="0" borderId="0" xfId="107" applyNumberFormat="1" applyProtection="1">
      <protection hidden="1"/>
    </xf>
    <xf numFmtId="0" fontId="19" fillId="0" borderId="18" xfId="0" applyFont="1" applyBorder="1" applyAlignment="1" applyProtection="1">
      <alignment vertical="center"/>
      <protection locked="0"/>
    </xf>
    <xf numFmtId="0" fontId="40" fillId="19" borderId="15" xfId="35" applyFont="1" applyFill="1" applyBorder="1" applyAlignment="1" applyProtection="1">
      <alignment horizontal="right" vertical="center"/>
      <protection locked="0"/>
    </xf>
    <xf numFmtId="0" fontId="40" fillId="19" borderId="1" xfId="35" applyFont="1" applyFill="1" applyBorder="1" applyAlignment="1" applyProtection="1">
      <alignment horizontal="right" vertical="center"/>
      <protection locked="0"/>
    </xf>
    <xf numFmtId="0" fontId="40" fillId="19" borderId="6" xfId="35" applyFont="1" applyFill="1" applyBorder="1" applyAlignment="1" applyProtection="1">
      <alignment horizontal="right" vertical="center"/>
      <protection locked="0"/>
    </xf>
    <xf numFmtId="0" fontId="40" fillId="19" borderId="15" xfId="35" applyFont="1" applyFill="1" applyBorder="1" applyAlignment="1" applyProtection="1">
      <alignment horizontal="right" vertical="center" wrapText="1"/>
      <protection locked="0"/>
    </xf>
    <xf numFmtId="0" fontId="40" fillId="19" borderId="1" xfId="35" applyFont="1" applyFill="1" applyBorder="1" applyAlignment="1" applyProtection="1">
      <alignment horizontal="right" vertical="center" wrapText="1"/>
      <protection locked="0"/>
    </xf>
    <xf numFmtId="0" fontId="40" fillId="19" borderId="6" xfId="35" applyFont="1" applyFill="1" applyBorder="1" applyAlignment="1" applyProtection="1">
      <alignment horizontal="right" vertical="center" wrapText="1"/>
      <protection locked="0"/>
    </xf>
    <xf numFmtId="14" fontId="40" fillId="19" borderId="1" xfId="35" applyNumberFormat="1" applyFont="1" applyFill="1" applyBorder="1" applyAlignment="1" applyProtection="1">
      <alignment horizontal="right" vertical="center"/>
      <protection locked="0"/>
    </xf>
    <xf numFmtId="14" fontId="40" fillId="19" borderId="6" xfId="35" applyNumberFormat="1" applyFont="1" applyFill="1" applyBorder="1" applyAlignment="1" applyProtection="1">
      <alignment horizontal="right" vertical="center"/>
      <protection locked="0"/>
    </xf>
    <xf numFmtId="14" fontId="40" fillId="19" borderId="15" xfId="35" applyNumberFormat="1" applyFont="1" applyFill="1" applyBorder="1" applyAlignment="1" applyProtection="1">
      <alignment horizontal="right" vertical="center"/>
      <protection locked="0"/>
    </xf>
    <xf numFmtId="15" fontId="40" fillId="19" borderId="1" xfId="35" applyNumberFormat="1" applyFont="1" applyFill="1" applyBorder="1" applyAlignment="1" applyProtection="1">
      <alignment horizontal="right" vertical="center"/>
      <protection locked="0"/>
    </xf>
    <xf numFmtId="15" fontId="40" fillId="19" borderId="6" xfId="35" applyNumberFormat="1" applyFont="1" applyFill="1" applyBorder="1" applyAlignment="1" applyProtection="1">
      <alignment horizontal="right" vertical="center"/>
      <protection locked="0"/>
    </xf>
    <xf numFmtId="22" fontId="40" fillId="19" borderId="1" xfId="35" applyNumberFormat="1" applyFont="1" applyFill="1" applyBorder="1" applyAlignment="1" applyProtection="1">
      <alignment horizontal="right" vertical="center"/>
      <protection locked="0"/>
    </xf>
    <xf numFmtId="22" fontId="40" fillId="19" borderId="6" xfId="35" applyNumberFormat="1" applyFont="1" applyFill="1" applyBorder="1" applyAlignment="1" applyProtection="1">
      <alignment horizontal="right" vertical="center"/>
      <protection locked="0"/>
    </xf>
    <xf numFmtId="22" fontId="40" fillId="19" borderId="15" xfId="35" applyNumberFormat="1" applyFont="1" applyFill="1" applyBorder="1" applyAlignment="1" applyProtection="1">
      <alignment horizontal="right" vertical="center"/>
      <protection locked="0"/>
    </xf>
    <xf numFmtId="0" fontId="40" fillId="19" borderId="15" xfId="35" applyFont="1" applyFill="1" applyBorder="1" applyAlignment="1" applyProtection="1">
      <alignment horizontal="center" vertical="top"/>
      <protection locked="0"/>
    </xf>
    <xf numFmtId="49" fontId="40" fillId="19" borderId="6" xfId="35" applyNumberFormat="1" applyFont="1" applyFill="1" applyBorder="1" applyAlignment="1" applyProtection="1">
      <alignment horizontal="center" vertical="top"/>
      <protection locked="0"/>
    </xf>
    <xf numFmtId="0" fontId="40" fillId="19" borderId="21" xfId="35" applyFont="1" applyFill="1" applyBorder="1" applyAlignment="1" applyProtection="1">
      <alignment horizontal="center" vertical="center"/>
      <protection locked="0"/>
    </xf>
    <xf numFmtId="0" fontId="40" fillId="19" borderId="11" xfId="35" applyFont="1" applyFill="1" applyBorder="1" applyAlignment="1" applyProtection="1">
      <alignment horizontal="center" vertical="center"/>
      <protection locked="0"/>
    </xf>
    <xf numFmtId="0" fontId="23" fillId="0" borderId="1" xfId="0" applyNumberFormat="1" applyFont="1" applyBorder="1" applyAlignment="1" applyProtection="1">
      <alignment vertical="center"/>
      <protection locked="0"/>
    </xf>
    <xf numFmtId="0" fontId="19" fillId="9" borderId="5" xfId="3" applyFont="1" applyFill="1" applyBorder="1" applyAlignment="1" applyProtection="1">
      <alignment vertical="center"/>
      <protection hidden="1"/>
    </xf>
    <xf numFmtId="188" fontId="87" fillId="11" borderId="1" xfId="1" applyNumberFormat="1" applyFont="1" applyFill="1" applyBorder="1" applyAlignment="1" applyProtection="1">
      <alignment horizontal="center" vertical="center" wrapText="1"/>
      <protection hidden="1"/>
    </xf>
    <xf numFmtId="165" fontId="19" fillId="11" borderId="4" xfId="1" applyNumberFormat="1" applyFont="1" applyFill="1" applyBorder="1" applyAlignment="1" applyProtection="1">
      <alignment vertical="center" wrapText="1"/>
      <protection hidden="1"/>
    </xf>
    <xf numFmtId="3" fontId="23" fillId="3" borderId="3" xfId="1" applyNumberFormat="1" applyFont="1" applyFill="1" applyBorder="1" applyAlignment="1" applyProtection="1">
      <alignment horizontal="center" vertical="center"/>
      <protection hidden="1"/>
    </xf>
    <xf numFmtId="9" fontId="23" fillId="2" borderId="3" xfId="1" applyNumberFormat="1" applyFont="1" applyFill="1" applyBorder="1" applyAlignment="1" applyProtection="1">
      <alignment horizontal="center" vertical="center"/>
      <protection hidden="1"/>
    </xf>
    <xf numFmtId="9" fontId="13" fillId="2" borderId="3" xfId="1" applyNumberFormat="1" applyFont="1" applyFill="1" applyBorder="1" applyAlignment="1" applyProtection="1">
      <alignment horizontal="center" vertical="center"/>
      <protection hidden="1"/>
    </xf>
    <xf numFmtId="9" fontId="23" fillId="2" borderId="1" xfId="1" applyNumberFormat="1" applyFont="1" applyFill="1" applyBorder="1" applyAlignment="1" applyProtection="1">
      <alignment horizontal="center" vertical="center"/>
      <protection hidden="1"/>
    </xf>
    <xf numFmtId="3" fontId="19" fillId="0" borderId="1" xfId="1" applyNumberFormat="1" applyFont="1" applyFill="1" applyBorder="1" applyAlignment="1" applyProtection="1">
      <alignment horizontal="center" vertical="center"/>
      <protection hidden="1"/>
    </xf>
    <xf numFmtId="2" fontId="19" fillId="2" borderId="1" xfId="4" applyNumberFormat="1" applyFont="1" applyFill="1" applyBorder="1" applyAlignment="1" applyProtection="1">
      <alignment horizontal="center" vertical="center"/>
      <protection hidden="1"/>
    </xf>
    <xf numFmtId="3" fontId="19" fillId="0" borderId="0" xfId="0" applyNumberFormat="1" applyFont="1" applyFill="1" applyBorder="1" applyAlignment="1" applyProtection="1">
      <alignment horizontal="center" vertical="center"/>
      <protection hidden="1"/>
    </xf>
    <xf numFmtId="3" fontId="19" fillId="0" borderId="1" xfId="0" applyNumberFormat="1" applyFont="1" applyFill="1" applyBorder="1" applyAlignment="1" applyProtection="1">
      <alignment horizontal="center" vertical="center"/>
      <protection hidden="1"/>
    </xf>
    <xf numFmtId="3" fontId="19" fillId="0" borderId="4" xfId="1" applyNumberFormat="1" applyFont="1" applyFill="1" applyBorder="1" applyAlignment="1" applyProtection="1">
      <alignment horizontal="center" vertical="center"/>
      <protection hidden="1"/>
    </xf>
    <xf numFmtId="2" fontId="19" fillId="2" borderId="8" xfId="4" applyNumberFormat="1" applyFont="1" applyFill="1" applyBorder="1" applyAlignment="1" applyProtection="1">
      <alignment horizontal="center" vertical="center"/>
      <protection hidden="1"/>
    </xf>
    <xf numFmtId="9" fontId="23" fillId="2" borderId="8" xfId="1" applyNumberFormat="1" applyFont="1" applyFill="1" applyBorder="1" applyAlignment="1" applyProtection="1">
      <alignment horizontal="center" vertical="center"/>
      <protection hidden="1"/>
    </xf>
    <xf numFmtId="3" fontId="58" fillId="29" borderId="65" xfId="15" applyNumberFormat="1" applyFont="1" applyBorder="1" applyAlignment="1" applyProtection="1">
      <alignment horizontal="center"/>
      <protection hidden="1"/>
    </xf>
    <xf numFmtId="4" fontId="19" fillId="2" borderId="1" xfId="1" applyNumberFormat="1" applyFont="1" applyFill="1" applyBorder="1" applyAlignment="1" applyProtection="1">
      <alignment horizontal="center" vertical="center"/>
      <protection hidden="1"/>
    </xf>
    <xf numFmtId="2" fontId="23" fillId="2" borderId="1" xfId="1" applyNumberFormat="1" applyFont="1" applyFill="1" applyBorder="1" applyAlignment="1" applyProtection="1">
      <alignment horizontal="center" vertical="center"/>
      <protection hidden="1"/>
    </xf>
    <xf numFmtId="3" fontId="19" fillId="2" borderId="1" xfId="1" applyNumberFormat="1" applyFont="1" applyFill="1" applyBorder="1" applyAlignment="1" applyProtection="1">
      <alignment horizontal="center" vertical="center"/>
      <protection hidden="1"/>
    </xf>
    <xf numFmtId="0" fontId="61" fillId="0" borderId="15" xfId="0" applyFont="1" applyBorder="1" applyAlignment="1" applyProtection="1">
      <alignment horizontal="left" vertical="center"/>
      <protection locked="0"/>
    </xf>
    <xf numFmtId="0" fontId="61" fillId="0" borderId="16" xfId="0" applyFont="1" applyBorder="1" applyAlignment="1" applyProtection="1">
      <alignment horizontal="left" vertical="center"/>
      <protection locked="0"/>
    </xf>
    <xf numFmtId="0" fontId="14" fillId="11" borderId="1" xfId="101" applyFont="1" applyFill="1" applyBorder="1" applyAlignment="1" applyProtection="1">
      <alignment horizontal="center" vertical="center" wrapText="1"/>
      <protection locked="0"/>
    </xf>
    <xf numFmtId="0" fontId="40" fillId="19" borderId="6" xfId="36" applyFont="1" applyFill="1" applyBorder="1" applyAlignment="1" applyProtection="1">
      <alignment horizontal="right" vertical="center"/>
      <protection locked="0"/>
    </xf>
    <xf numFmtId="0" fontId="40" fillId="19" borderId="1" xfId="0" applyFont="1" applyFill="1" applyBorder="1" applyAlignment="1" applyProtection="1">
      <alignment vertical="center" wrapText="1"/>
      <protection locked="0"/>
    </xf>
    <xf numFmtId="0" fontId="23" fillId="3" borderId="1" xfId="0" applyFont="1" applyFill="1" applyBorder="1" applyAlignment="1" applyProtection="1">
      <alignment horizontal="center" vertical="center"/>
      <protection locked="0"/>
    </xf>
    <xf numFmtId="15" fontId="23" fillId="3" borderId="1" xfId="0" applyNumberFormat="1" applyFont="1" applyFill="1" applyBorder="1" applyAlignment="1" applyProtection="1">
      <alignment horizontal="center" vertical="center"/>
      <protection locked="0"/>
    </xf>
    <xf numFmtId="0" fontId="19" fillId="9" borderId="23" xfId="0" applyFont="1" applyFill="1" applyBorder="1" applyAlignment="1" applyProtection="1">
      <alignment horizontal="left" vertical="center"/>
      <protection locked="0"/>
    </xf>
    <xf numFmtId="3" fontId="19" fillId="3" borderId="46" xfId="1" applyNumberFormat="1" applyFont="1" applyFill="1" applyBorder="1" applyAlignment="1" applyProtection="1">
      <alignment horizontal="center" vertical="top" wrapText="1"/>
      <protection locked="0"/>
    </xf>
    <xf numFmtId="0" fontId="19" fillId="12" borderId="23" xfId="0" applyFont="1" applyFill="1" applyBorder="1" applyAlignment="1" applyProtection="1">
      <alignment horizontal="left" vertical="center"/>
      <protection locked="0"/>
    </xf>
    <xf numFmtId="9" fontId="13" fillId="3" borderId="1" xfId="5" applyNumberFormat="1" applyFont="1" applyFill="1" applyBorder="1" applyAlignment="1" applyProtection="1">
      <alignment horizontal="center"/>
      <protection locked="0"/>
    </xf>
    <xf numFmtId="0" fontId="20" fillId="5" borderId="0" xfId="0" applyFont="1" applyFill="1" applyBorder="1" applyAlignment="1" applyProtection="1">
      <alignment horizontal="center" vertical="center"/>
      <protection locked="0"/>
    </xf>
    <xf numFmtId="0" fontId="13" fillId="0" borderId="1" xfId="5" applyFont="1" applyBorder="1" applyAlignment="1" applyProtection="1">
      <alignment horizontal="center" vertical="center"/>
      <protection locked="0"/>
    </xf>
    <xf numFmtId="0" fontId="40" fillId="0" borderId="15" xfId="0" applyFont="1" applyBorder="1" applyAlignment="1" applyProtection="1">
      <alignment horizontal="left" vertical="center"/>
      <protection locked="0"/>
    </xf>
    <xf numFmtId="0" fontId="13" fillId="0" borderId="2" xfId="0" applyFont="1" applyBorder="1" applyAlignment="1" applyProtection="1">
      <alignment horizontal="left" vertical="center"/>
      <protection locked="0"/>
    </xf>
    <xf numFmtId="0" fontId="13" fillId="0" borderId="16" xfId="0" applyFont="1" applyBorder="1" applyAlignment="1" applyProtection="1">
      <alignment horizontal="left" vertical="center"/>
      <protection locked="0"/>
    </xf>
    <xf numFmtId="0" fontId="14" fillId="0" borderId="1" xfId="41" applyFont="1" applyBorder="1" applyAlignment="1" applyProtection="1">
      <alignment horizontal="center" vertical="center" wrapText="1"/>
      <protection locked="0"/>
    </xf>
    <xf numFmtId="0" fontId="14" fillId="17" borderId="1" xfId="41" applyFont="1" applyFill="1" applyBorder="1" applyAlignment="1" applyProtection="1">
      <alignment horizontal="center" vertical="center" wrapText="1"/>
      <protection locked="0"/>
    </xf>
    <xf numFmtId="0" fontId="74" fillId="0" borderId="5" xfId="7" applyFont="1" applyBorder="1" applyAlignment="1" applyProtection="1">
      <alignment vertical="center" wrapText="1"/>
      <protection locked="0"/>
    </xf>
    <xf numFmtId="0" fontId="74" fillId="0" borderId="10" xfId="7" applyFont="1" applyBorder="1" applyAlignment="1" applyProtection="1">
      <alignment horizontal="left" vertical="center" wrapText="1"/>
      <protection locked="0"/>
    </xf>
    <xf numFmtId="0" fontId="74" fillId="0" borderId="1" xfId="7" applyFont="1" applyBorder="1" applyAlignment="1" applyProtection="1">
      <alignment horizontal="left" vertical="center"/>
      <protection locked="0"/>
    </xf>
    <xf numFmtId="0" fontId="74" fillId="0" borderId="26" xfId="7" applyFont="1" applyBorder="1" applyAlignment="1" applyProtection="1">
      <alignment horizontal="left" vertical="center"/>
      <protection locked="0"/>
    </xf>
    <xf numFmtId="0" fontId="74" fillId="0" borderId="10" xfId="7" applyFont="1" applyBorder="1" applyAlignment="1" applyProtection="1">
      <alignment horizontal="left" vertical="center"/>
      <protection locked="0"/>
    </xf>
    <xf numFmtId="0" fontId="13" fillId="2" borderId="15" xfId="0" applyFont="1" applyFill="1" applyBorder="1" applyAlignment="1" applyProtection="1">
      <alignment horizontal="left" vertical="center"/>
      <protection locked="0"/>
    </xf>
    <xf numFmtId="0" fontId="13" fillId="2" borderId="2" xfId="0" applyFont="1" applyFill="1" applyBorder="1" applyAlignment="1" applyProtection="1">
      <alignment horizontal="left" vertical="center"/>
      <protection locked="0"/>
    </xf>
    <xf numFmtId="0" fontId="13" fillId="2" borderId="53" xfId="0" applyFont="1" applyFill="1" applyBorder="1" applyAlignment="1" applyProtection="1">
      <alignment horizontal="left" vertical="center"/>
      <protection locked="0"/>
    </xf>
    <xf numFmtId="0" fontId="13" fillId="2" borderId="15" xfId="0" applyFont="1" applyFill="1" applyBorder="1" applyAlignment="1" applyProtection="1">
      <alignment horizontal="center" vertical="center"/>
      <protection locked="0"/>
    </xf>
    <xf numFmtId="0" fontId="14" fillId="9" borderId="15" xfId="0" applyFont="1" applyFill="1" applyBorder="1" applyAlignment="1" applyProtection="1">
      <alignment horizontal="left" vertical="center"/>
      <protection locked="0"/>
    </xf>
    <xf numFmtId="0" fontId="72" fillId="19" borderId="1" xfId="0" applyFont="1" applyFill="1" applyBorder="1" applyAlignment="1" applyProtection="1">
      <alignment vertical="center" wrapText="1"/>
      <protection locked="0"/>
    </xf>
    <xf numFmtId="0" fontId="13" fillId="19" borderId="0" xfId="54" applyFont="1" applyFill="1" applyAlignment="1" applyProtection="1">
      <alignment horizontal="center" vertical="center" wrapText="1"/>
      <protection locked="0"/>
    </xf>
    <xf numFmtId="0" fontId="23" fillId="9" borderId="1" xfId="54" applyFont="1" applyFill="1" applyBorder="1" applyAlignment="1" applyProtection="1">
      <alignment horizontal="left" vertical="center" wrapText="1"/>
      <protection locked="0"/>
    </xf>
    <xf numFmtId="0" fontId="24" fillId="19" borderId="0" xfId="54" applyFont="1" applyFill="1" applyAlignment="1" applyProtection="1">
      <alignment horizontal="center" vertical="center" wrapText="1"/>
      <protection locked="0"/>
    </xf>
    <xf numFmtId="165" fontId="14" fillId="11" borderId="1" xfId="56" applyNumberFormat="1" applyFont="1" applyFill="1" applyBorder="1" applyAlignment="1" applyProtection="1">
      <alignment horizontal="center" vertical="center"/>
      <protection locked="0"/>
    </xf>
    <xf numFmtId="165" fontId="14" fillId="11" borderId="6" xfId="56" applyNumberFormat="1" applyFont="1" applyFill="1" applyBorder="1" applyAlignment="1" applyProtection="1">
      <alignment horizontal="center" vertical="center"/>
      <protection locked="0"/>
    </xf>
    <xf numFmtId="0" fontId="14" fillId="0" borderId="1" xfId="54" applyFont="1" applyBorder="1" applyAlignment="1" applyProtection="1">
      <alignment horizontal="left"/>
      <protection locked="0"/>
    </xf>
    <xf numFmtId="0" fontId="86" fillId="0" borderId="5" xfId="54" applyFont="1" applyBorder="1" applyAlignment="1" applyProtection="1">
      <alignment horizontal="center"/>
      <protection locked="0"/>
    </xf>
    <xf numFmtId="0" fontId="86" fillId="0" borderId="1" xfId="54" applyFont="1" applyBorder="1" applyAlignment="1" applyProtection="1">
      <alignment horizontal="center"/>
      <protection locked="0"/>
    </xf>
    <xf numFmtId="0" fontId="74" fillId="51" borderId="1" xfId="7" applyFont="1" applyFill="1" applyBorder="1" applyAlignment="1" applyProtection="1">
      <alignment horizontal="center" vertical="center"/>
      <protection locked="0"/>
    </xf>
    <xf numFmtId="0" fontId="74" fillId="51" borderId="6" xfId="7" applyFont="1" applyFill="1" applyBorder="1" applyAlignment="1" applyProtection="1">
      <alignment horizontal="center" vertical="center"/>
      <protection locked="0"/>
    </xf>
    <xf numFmtId="0" fontId="74" fillId="0" borderId="5" xfId="7" applyFont="1" applyBorder="1" applyAlignment="1" applyProtection="1">
      <alignment horizontal="left" vertical="center"/>
      <protection locked="0"/>
    </xf>
    <xf numFmtId="0" fontId="19" fillId="19" borderId="1" xfId="0" applyFont="1" applyFill="1" applyBorder="1" applyProtection="1">
      <protection locked="0"/>
    </xf>
    <xf numFmtId="0" fontId="47" fillId="5" borderId="94" xfId="0" applyFont="1" applyFill="1" applyBorder="1" applyAlignment="1" applyProtection="1">
      <alignment horizontal="center"/>
      <protection locked="0"/>
    </xf>
    <xf numFmtId="0" fontId="47" fillId="5" borderId="24" xfId="0" applyFont="1" applyFill="1" applyBorder="1" applyAlignment="1" applyProtection="1">
      <alignment horizontal="center"/>
      <protection locked="0"/>
    </xf>
    <xf numFmtId="0" fontId="47" fillId="5" borderId="68" xfId="0" applyFont="1" applyFill="1" applyBorder="1" applyAlignment="1" applyProtection="1">
      <alignment horizontal="center"/>
      <protection locked="0"/>
    </xf>
    <xf numFmtId="0" fontId="0" fillId="0" borderId="19" xfId="0" applyBorder="1" applyProtection="1">
      <protection locked="0"/>
    </xf>
    <xf numFmtId="0" fontId="13" fillId="0" borderId="0" xfId="12" quotePrefix="1" applyFont="1" applyAlignment="1" applyProtection="1">
      <protection locked="0"/>
    </xf>
    <xf numFmtId="0" fontId="0" fillId="0" borderId="17" xfId="0" applyBorder="1" applyProtection="1">
      <protection locked="0"/>
    </xf>
    <xf numFmtId="0" fontId="0" fillId="0" borderId="16" xfId="0" applyBorder="1" applyProtection="1">
      <protection locked="0"/>
    </xf>
    <xf numFmtId="0" fontId="13" fillId="0" borderId="15" xfId="0" applyFont="1" applyBorder="1" applyProtection="1">
      <protection locked="0"/>
    </xf>
    <xf numFmtId="0" fontId="0" fillId="0" borderId="15" xfId="0" applyBorder="1" applyProtection="1">
      <protection locked="0"/>
    </xf>
    <xf numFmtId="0" fontId="0" fillId="0" borderId="20" xfId="0" applyBorder="1" applyProtection="1">
      <protection locked="0"/>
    </xf>
    <xf numFmtId="0" fontId="13" fillId="0" borderId="4" xfId="12" quotePrefix="1" applyFont="1" applyBorder="1" applyAlignment="1" applyProtection="1">
      <protection locked="0"/>
    </xf>
    <xf numFmtId="0" fontId="13" fillId="0" borderId="33" xfId="0" applyFont="1" applyBorder="1" applyProtection="1">
      <protection locked="0"/>
    </xf>
    <xf numFmtId="0" fontId="58" fillId="5" borderId="1" xfId="0" applyFont="1" applyFill="1" applyBorder="1" applyAlignment="1" applyProtection="1">
      <alignment horizontal="center" vertical="center"/>
      <protection locked="0"/>
    </xf>
    <xf numFmtId="0" fontId="78" fillId="4" borderId="1" xfId="12" applyFont="1" applyFill="1" applyBorder="1" applyAlignment="1" applyProtection="1">
      <protection locked="0"/>
    </xf>
    <xf numFmtId="0" fontId="57" fillId="19" borderId="1" xfId="12" applyFont="1" applyFill="1" applyBorder="1" applyAlignment="1" applyProtection="1">
      <protection locked="0"/>
    </xf>
    <xf numFmtId="0" fontId="57" fillId="4" borderId="1" xfId="12" applyFont="1" applyFill="1" applyBorder="1" applyAlignment="1" applyProtection="1">
      <protection locked="0"/>
    </xf>
    <xf numFmtId="0" fontId="32" fillId="19" borderId="1" xfId="12" applyFont="1" applyFill="1" applyBorder="1" applyAlignment="1" applyProtection="1">
      <protection locked="0"/>
    </xf>
    <xf numFmtId="0" fontId="61" fillId="19" borderId="0" xfId="0" applyFont="1" applyFill="1" applyAlignment="1" applyProtection="1">
      <alignment vertical="center"/>
      <protection locked="0"/>
    </xf>
    <xf numFmtId="0" fontId="62" fillId="0" borderId="1" xfId="0" applyFont="1" applyBorder="1" applyAlignment="1" applyProtection="1">
      <alignment horizontal="center" vertical="center"/>
      <protection locked="0"/>
    </xf>
    <xf numFmtId="0" fontId="62" fillId="22" borderId="1" xfId="0" applyFont="1" applyFill="1" applyBorder="1" applyAlignment="1" applyProtection="1">
      <alignment horizontal="center" vertical="center"/>
      <protection locked="0"/>
    </xf>
    <xf numFmtId="0" fontId="61" fillId="0" borderId="1" xfId="0" applyFont="1" applyBorder="1" applyAlignment="1" applyProtection="1">
      <alignment horizontal="center" vertical="center"/>
      <protection locked="0"/>
    </xf>
    <xf numFmtId="0" fontId="64" fillId="0" borderId="1" xfId="0" applyFont="1" applyBorder="1" applyAlignment="1" applyProtection="1">
      <alignment horizontal="center" vertical="center"/>
      <protection locked="0"/>
    </xf>
    <xf numFmtId="0" fontId="61" fillId="0" borderId="1" xfId="0" applyFont="1" applyBorder="1" applyAlignment="1" applyProtection="1">
      <alignment horizontal="left" vertical="center"/>
      <protection locked="0"/>
    </xf>
    <xf numFmtId="0" fontId="61" fillId="19" borderId="0" xfId="0" applyFont="1" applyFill="1" applyBorder="1" applyAlignment="1" applyProtection="1">
      <alignment horizontal="center" vertical="center"/>
      <protection locked="0"/>
    </xf>
    <xf numFmtId="0" fontId="61" fillId="19" borderId="0" xfId="0" applyFont="1" applyFill="1" applyBorder="1" applyAlignment="1" applyProtection="1">
      <alignment horizontal="left" vertical="center"/>
      <protection locked="0"/>
    </xf>
    <xf numFmtId="0" fontId="62" fillId="19" borderId="0" xfId="0" applyFont="1" applyFill="1" applyAlignment="1" applyProtection="1">
      <alignment horizontal="left" vertical="center"/>
      <protection locked="0"/>
    </xf>
    <xf numFmtId="0" fontId="61" fillId="19" borderId="0" xfId="0" applyFont="1" applyFill="1" applyAlignment="1" applyProtection="1">
      <alignment horizontal="center" vertical="center"/>
      <protection locked="0"/>
    </xf>
    <xf numFmtId="10" fontId="61" fillId="19" borderId="0" xfId="4" applyNumberFormat="1" applyFont="1" applyFill="1" applyAlignment="1" applyProtection="1">
      <alignment vertical="center"/>
      <protection locked="0"/>
    </xf>
    <xf numFmtId="0" fontId="86" fillId="0" borderId="80" xfId="57" applyFont="1" applyBorder="1" applyAlignment="1" applyProtection="1">
      <alignment vertical="center"/>
      <protection locked="0"/>
    </xf>
    <xf numFmtId="0" fontId="86" fillId="0" borderId="81" xfId="57" applyFont="1" applyBorder="1" applyAlignment="1" applyProtection="1">
      <alignment vertical="center"/>
      <protection locked="0"/>
    </xf>
    <xf numFmtId="0" fontId="86" fillId="0" borderId="82" xfId="57" applyFont="1" applyBorder="1" applyAlignment="1" applyProtection="1">
      <alignment vertical="center"/>
      <protection locked="0"/>
    </xf>
    <xf numFmtId="0" fontId="86" fillId="0" borderId="83" xfId="57" applyFont="1" applyBorder="1" applyAlignment="1" applyProtection="1">
      <alignment vertical="center"/>
      <protection locked="0"/>
    </xf>
    <xf numFmtId="0" fontId="14" fillId="11" borderId="27" xfId="23" applyFont="1" applyFill="1" applyBorder="1" applyAlignment="1" applyProtection="1">
      <alignment horizontal="left" vertical="center"/>
      <protection locked="0"/>
    </xf>
    <xf numFmtId="0" fontId="14" fillId="11" borderId="1" xfId="23" applyFont="1" applyFill="1" applyBorder="1" applyAlignment="1" applyProtection="1">
      <alignment horizontal="left" vertical="center"/>
      <protection locked="0"/>
    </xf>
    <xf numFmtId="0" fontId="14" fillId="11" borderId="5" xfId="23" applyFont="1" applyFill="1" applyBorder="1" applyAlignment="1" applyProtection="1">
      <alignment horizontal="center" vertical="center" wrapText="1"/>
      <protection locked="0"/>
    </xf>
    <xf numFmtId="0" fontId="14" fillId="11" borderId="1" xfId="23" applyFont="1" applyFill="1" applyBorder="1" applyAlignment="1" applyProtection="1">
      <alignment horizontal="center" vertical="center"/>
      <protection locked="0"/>
    </xf>
    <xf numFmtId="0" fontId="41" fillId="11" borderId="1" xfId="38" applyFont="1" applyFill="1" applyBorder="1" applyAlignment="1" applyProtection="1">
      <alignment horizontal="center" vertical="center" wrapText="1"/>
      <protection locked="0"/>
    </xf>
    <xf numFmtId="0" fontId="86" fillId="0" borderId="5" xfId="90" applyFont="1" applyBorder="1" applyAlignment="1" applyProtection="1">
      <alignment vertical="center"/>
      <protection locked="0"/>
    </xf>
    <xf numFmtId="0" fontId="40" fillId="19" borderId="1" xfId="23" applyFont="1" applyFill="1" applyBorder="1" applyAlignment="1" applyProtection="1">
      <alignment horizontal="left" vertical="center"/>
      <protection locked="0"/>
    </xf>
    <xf numFmtId="0" fontId="40" fillId="0" borderId="1" xfId="38" applyFont="1" applyBorder="1" applyAlignment="1" applyProtection="1">
      <alignment horizontal="right" vertical="center" wrapText="1"/>
      <protection locked="0"/>
    </xf>
    <xf numFmtId="9" fontId="40" fillId="0" borderId="1" xfId="91" applyFont="1" applyBorder="1" applyAlignment="1" applyProtection="1">
      <alignment horizontal="right" vertical="center" wrapText="1"/>
      <protection locked="0"/>
    </xf>
    <xf numFmtId="0" fontId="86" fillId="0" borderId="5" xfId="57" applyFont="1" applyBorder="1" applyAlignment="1" applyProtection="1">
      <alignment vertical="center"/>
      <protection locked="0"/>
    </xf>
    <xf numFmtId="177" fontId="40" fillId="0" borderId="1" xfId="38" applyNumberFormat="1" applyFont="1" applyBorder="1" applyAlignment="1" applyProtection="1">
      <alignment horizontal="right" vertical="center" wrapText="1"/>
      <protection locked="0"/>
    </xf>
    <xf numFmtId="9" fontId="40" fillId="0" borderId="1" xfId="58" applyFont="1" applyBorder="1" applyAlignment="1" applyProtection="1">
      <alignment horizontal="right" vertical="center" wrapText="1"/>
      <protection locked="0"/>
    </xf>
    <xf numFmtId="0" fontId="14" fillId="11" borderId="10" xfId="23" applyFont="1" applyFill="1" applyBorder="1" applyAlignment="1" applyProtection="1">
      <alignment horizontal="center" vertical="center" wrapText="1"/>
      <protection locked="0"/>
    </xf>
    <xf numFmtId="0" fontId="14" fillId="11" borderId="3" xfId="23" applyFont="1" applyFill="1" applyBorder="1" applyAlignment="1" applyProtection="1">
      <alignment horizontal="center" vertical="center"/>
      <protection locked="0"/>
    </xf>
    <xf numFmtId="0" fontId="41" fillId="11" borderId="3" xfId="38" applyFont="1" applyFill="1" applyBorder="1" applyAlignment="1" applyProtection="1">
      <alignment horizontal="center" vertical="center" wrapText="1"/>
      <protection locked="0"/>
    </xf>
    <xf numFmtId="0" fontId="86" fillId="0" borderId="52" xfId="57" applyFont="1" applyBorder="1" applyAlignment="1" applyProtection="1">
      <alignment vertical="center"/>
      <protection locked="0"/>
    </xf>
    <xf numFmtId="0" fontId="47" fillId="19" borderId="36" xfId="23" applyFont="1" applyFill="1" applyBorder="1" applyAlignment="1" applyProtection="1">
      <alignment vertical="center"/>
      <protection locked="0"/>
    </xf>
    <xf numFmtId="0" fontId="47" fillId="19" borderId="37" xfId="23" applyFont="1" applyFill="1" applyBorder="1" applyAlignment="1" applyProtection="1">
      <alignment vertical="center"/>
      <protection locked="0"/>
    </xf>
    <xf numFmtId="0" fontId="86" fillId="0" borderId="84" xfId="57" applyFont="1" applyBorder="1" applyAlignment="1" applyProtection="1">
      <alignment vertical="center"/>
      <protection locked="0"/>
    </xf>
    <xf numFmtId="0" fontId="41" fillId="11" borderId="10" xfId="57" applyFont="1" applyFill="1" applyBorder="1" applyAlignment="1" applyProtection="1">
      <alignment horizontal="center" vertical="center"/>
      <protection locked="0"/>
    </xf>
    <xf numFmtId="0" fontId="41" fillId="11" borderId="97" xfId="57" applyFont="1" applyFill="1" applyBorder="1" applyAlignment="1" applyProtection="1">
      <alignment horizontal="center" vertical="center"/>
      <protection locked="0"/>
    </xf>
    <xf numFmtId="0" fontId="40" fillId="0" borderId="5" xfId="57" applyFont="1" applyFill="1" applyBorder="1" applyAlignment="1" applyProtection="1">
      <alignment vertical="center"/>
      <protection locked="0"/>
    </xf>
    <xf numFmtId="0" fontId="40" fillId="0" borderId="1" xfId="57" applyFont="1" applyFill="1" applyBorder="1" applyAlignment="1" applyProtection="1">
      <alignment vertical="center"/>
      <protection locked="0"/>
    </xf>
    <xf numFmtId="0" fontId="13" fillId="0" borderId="6" xfId="0" applyFont="1" applyFill="1" applyBorder="1" applyProtection="1">
      <protection locked="0"/>
    </xf>
    <xf numFmtId="0" fontId="40" fillId="0" borderId="7" xfId="57" applyFont="1" applyFill="1" applyBorder="1" applyAlignment="1" applyProtection="1">
      <alignment vertical="center"/>
      <protection locked="0"/>
    </xf>
    <xf numFmtId="0" fontId="40" fillId="0" borderId="8" xfId="57" applyFont="1" applyFill="1" applyBorder="1" applyAlignment="1" applyProtection="1">
      <alignment vertical="center"/>
      <protection locked="0"/>
    </xf>
    <xf numFmtId="0" fontId="13" fillId="0" borderId="9" xfId="0" applyFont="1" applyFill="1" applyBorder="1" applyProtection="1">
      <protection locked="0"/>
    </xf>
    <xf numFmtId="0" fontId="4" fillId="19" borderId="0" xfId="100" applyFill="1" applyProtection="1">
      <protection locked="0"/>
    </xf>
    <xf numFmtId="14" fontId="4" fillId="19" borderId="1" xfId="100" applyNumberFormat="1" applyFill="1" applyBorder="1" applyAlignment="1" applyProtection="1">
      <alignment horizontal="right" vertical="center"/>
      <protection locked="0"/>
    </xf>
    <xf numFmtId="14" fontId="28" fillId="11" borderId="1" xfId="100" applyNumberFormat="1" applyFont="1" applyFill="1" applyBorder="1" applyAlignment="1" applyProtection="1">
      <alignment horizontal="left" vertical="center"/>
      <protection locked="0"/>
    </xf>
    <xf numFmtId="0" fontId="28" fillId="11" borderId="10" xfId="100" applyFont="1" applyFill="1" applyBorder="1" applyAlignment="1" applyProtection="1">
      <alignment horizontal="center" vertical="center" wrapText="1"/>
      <protection locked="0"/>
    </xf>
    <xf numFmtId="0" fontId="28" fillId="11" borderId="3" xfId="100" applyFont="1" applyFill="1" applyBorder="1" applyAlignment="1" applyProtection="1">
      <alignment horizontal="center" vertical="center" wrapText="1"/>
      <protection locked="0"/>
    </xf>
    <xf numFmtId="0" fontId="28" fillId="11" borderId="11" xfId="100" applyFont="1" applyFill="1" applyBorder="1" applyAlignment="1" applyProtection="1">
      <alignment horizontal="center" vertical="center" wrapText="1"/>
      <protection locked="0"/>
    </xf>
    <xf numFmtId="0" fontId="130" fillId="19" borderId="5" xfId="100" applyFont="1" applyFill="1" applyBorder="1" applyAlignment="1" applyProtection="1">
      <alignment horizontal="center" vertical="center" wrapText="1"/>
      <protection locked="0"/>
    </xf>
    <xf numFmtId="0" fontId="130" fillId="19" borderId="1" xfId="100" applyFont="1" applyFill="1" applyBorder="1" applyAlignment="1" applyProtection="1">
      <alignment horizontal="center" vertical="center" wrapText="1"/>
      <protection locked="0"/>
    </xf>
    <xf numFmtId="14" fontId="130" fillId="19" borderId="1" xfId="100" applyNumberFormat="1" applyFont="1" applyFill="1" applyBorder="1" applyAlignment="1" applyProtection="1">
      <alignment horizontal="center" vertical="center" wrapText="1"/>
      <protection locked="0"/>
    </xf>
    <xf numFmtId="5" fontId="130" fillId="19" borderId="1" xfId="100" applyNumberFormat="1" applyFont="1" applyFill="1" applyBorder="1" applyAlignment="1" applyProtection="1">
      <alignment horizontal="center" vertical="center" wrapText="1"/>
      <protection locked="0"/>
    </xf>
    <xf numFmtId="0" fontId="130" fillId="19" borderId="6" xfId="100" applyFont="1" applyFill="1" applyBorder="1" applyAlignment="1" applyProtection="1">
      <alignment horizontal="center" vertical="center" wrapText="1"/>
      <protection locked="0"/>
    </xf>
    <xf numFmtId="0" fontId="130" fillId="19" borderId="7" xfId="100" applyFont="1" applyFill="1" applyBorder="1" applyAlignment="1" applyProtection="1">
      <alignment horizontal="center" vertical="center" wrapText="1"/>
      <protection locked="0"/>
    </xf>
    <xf numFmtId="0" fontId="130" fillId="19" borderId="8" xfId="100" applyFont="1" applyFill="1" applyBorder="1" applyAlignment="1" applyProtection="1">
      <alignment horizontal="center" vertical="center" wrapText="1"/>
      <protection locked="0"/>
    </xf>
    <xf numFmtId="14" fontId="130" fillId="19" borderId="8" xfId="100" applyNumberFormat="1" applyFont="1" applyFill="1" applyBorder="1" applyAlignment="1" applyProtection="1">
      <alignment horizontal="center" vertical="center" wrapText="1"/>
      <protection locked="0"/>
    </xf>
    <xf numFmtId="5" fontId="130" fillId="19" borderId="8" xfId="100" applyNumberFormat="1" applyFont="1" applyFill="1" applyBorder="1" applyAlignment="1" applyProtection="1">
      <alignment horizontal="center" vertical="center" wrapText="1"/>
      <protection locked="0"/>
    </xf>
    <xf numFmtId="0" fontId="130" fillId="19" borderId="9" xfId="100" applyFont="1" applyFill="1" applyBorder="1" applyAlignment="1" applyProtection="1">
      <alignment horizontal="center" vertical="center" wrapText="1"/>
      <protection locked="0"/>
    </xf>
    <xf numFmtId="0" fontId="4" fillId="19" borderId="0" xfId="100" applyFill="1" applyAlignment="1" applyProtection="1">
      <alignment wrapText="1"/>
      <protection locked="0"/>
    </xf>
    <xf numFmtId="0" fontId="4" fillId="19" borderId="0" xfId="100" applyFill="1" applyAlignment="1" applyProtection="1">
      <alignment horizontal="center"/>
      <protection locked="0"/>
    </xf>
    <xf numFmtId="0" fontId="28" fillId="11" borderId="25" xfId="100" applyFont="1" applyFill="1" applyBorder="1" applyAlignment="1" applyProtection="1">
      <alignment horizontal="center" vertical="center" wrapText="1"/>
      <protection locked="0"/>
    </xf>
    <xf numFmtId="0" fontId="28" fillId="11" borderId="27" xfId="100" applyFont="1" applyFill="1" applyBorder="1" applyAlignment="1" applyProtection="1">
      <alignment horizontal="center" vertical="center" wrapText="1"/>
      <protection locked="0"/>
    </xf>
    <xf numFmtId="1" fontId="130" fillId="19" borderId="5" xfId="100" applyNumberFormat="1" applyFont="1" applyFill="1" applyBorder="1" applyAlignment="1" applyProtection="1">
      <alignment horizontal="center" vertical="center" wrapText="1"/>
      <protection locked="0"/>
    </xf>
    <xf numFmtId="49" fontId="130" fillId="19" borderId="1" xfId="100" applyNumberFormat="1" applyFont="1" applyFill="1" applyBorder="1" applyAlignment="1" applyProtection="1">
      <alignment horizontal="center" vertical="center" wrapText="1"/>
      <protection locked="0"/>
    </xf>
    <xf numFmtId="1" fontId="130" fillId="19" borderId="7" xfId="100" applyNumberFormat="1" applyFont="1" applyFill="1" applyBorder="1" applyAlignment="1" applyProtection="1">
      <alignment horizontal="center" vertical="center" wrapText="1"/>
      <protection locked="0"/>
    </xf>
    <xf numFmtId="49" fontId="130" fillId="19" borderId="8" xfId="100" applyNumberFormat="1" applyFont="1" applyFill="1" applyBorder="1" applyAlignment="1" applyProtection="1">
      <alignment horizontal="center" vertical="center" wrapText="1"/>
      <protection locked="0"/>
    </xf>
    <xf numFmtId="0" fontId="8" fillId="0" borderId="0" xfId="57" applyProtection="1">
      <protection locked="0"/>
    </xf>
    <xf numFmtId="0" fontId="14" fillId="11" borderId="10" xfId="23" applyFont="1" applyFill="1" applyBorder="1" applyAlignment="1" applyProtection="1">
      <alignment horizontal="left" vertical="center"/>
      <protection locked="0"/>
    </xf>
    <xf numFmtId="0" fontId="40" fillId="0" borderId="11" xfId="90" applyFont="1" applyBorder="1" applyAlignment="1" applyProtection="1">
      <alignment horizontal="right" vertical="center"/>
      <protection locked="0"/>
    </xf>
    <xf numFmtId="0" fontId="14" fillId="11" borderId="5" xfId="23" applyFont="1" applyFill="1" applyBorder="1" applyAlignment="1" applyProtection="1">
      <alignment horizontal="left" vertical="center"/>
      <protection locked="0"/>
    </xf>
    <xf numFmtId="175" fontId="40" fillId="0" borderId="6" xfId="90" applyNumberFormat="1" applyFont="1" applyBorder="1" applyAlignment="1" applyProtection="1">
      <alignment horizontal="right" vertical="center"/>
      <protection locked="0"/>
    </xf>
    <xf numFmtId="0" fontId="14" fillId="11" borderId="5" xfId="23" applyFont="1" applyFill="1" applyBorder="1" applyAlignment="1" applyProtection="1">
      <alignment horizontal="center" vertical="center"/>
      <protection locked="0"/>
    </xf>
    <xf numFmtId="175" fontId="41" fillId="11" borderId="6" xfId="90" applyNumberFormat="1" applyFont="1" applyFill="1" applyBorder="1" applyAlignment="1" applyProtection="1">
      <alignment horizontal="center" vertical="center"/>
      <protection locked="0"/>
    </xf>
    <xf numFmtId="0" fontId="13" fillId="0" borderId="5" xfId="23" applyFont="1" applyBorder="1" applyAlignment="1" applyProtection="1">
      <alignment horizontal="right" vertical="center"/>
      <protection locked="0"/>
    </xf>
    <xf numFmtId="0" fontId="14" fillId="11" borderId="7" xfId="23" applyFont="1" applyFill="1" applyBorder="1" applyAlignment="1" applyProtection="1">
      <alignment horizontal="left" vertical="center"/>
      <protection locked="0"/>
    </xf>
    <xf numFmtId="180" fontId="40" fillId="0" borderId="9" xfId="90" applyNumberFormat="1" applyFont="1" applyBorder="1" applyAlignment="1" applyProtection="1">
      <alignment horizontal="right" vertical="center"/>
      <protection locked="0"/>
    </xf>
    <xf numFmtId="0" fontId="14" fillId="11" borderId="25" xfId="23" applyFont="1" applyFill="1" applyBorder="1" applyAlignment="1" applyProtection="1">
      <alignment horizontal="left" vertical="center"/>
      <protection locked="0"/>
    </xf>
    <xf numFmtId="0" fontId="40" fillId="0" borderId="22" xfId="90" applyFont="1" applyBorder="1" applyAlignment="1" applyProtection="1">
      <alignment horizontal="right" vertical="center"/>
      <protection locked="0"/>
    </xf>
    <xf numFmtId="0" fontId="86" fillId="0" borderId="0" xfId="94" applyFont="1" applyProtection="1">
      <protection locked="0"/>
    </xf>
    <xf numFmtId="0" fontId="41" fillId="11" borderId="25" xfId="95" applyFont="1" applyFill="1" applyBorder="1" applyAlignment="1" applyProtection="1">
      <alignment horizontal="center" vertical="center" wrapText="1"/>
      <protection locked="0"/>
    </xf>
    <xf numFmtId="0" fontId="41" fillId="11" borderId="27" xfId="95" applyFont="1" applyFill="1" applyBorder="1" applyAlignment="1" applyProtection="1">
      <alignment horizontal="center" vertical="center" wrapText="1"/>
      <protection locked="0"/>
    </xf>
    <xf numFmtId="0" fontId="41" fillId="11" borderId="22" xfId="95" applyFont="1" applyFill="1" applyBorder="1" applyAlignment="1" applyProtection="1">
      <alignment horizontal="center" vertical="center" wrapText="1"/>
      <protection locked="0"/>
    </xf>
    <xf numFmtId="0" fontId="96" fillId="0" borderId="5" xfId="94" applyFont="1" applyBorder="1" applyProtection="1">
      <protection locked="0"/>
    </xf>
    <xf numFmtId="0" fontId="96" fillId="0" borderId="1" xfId="94" applyFont="1" applyBorder="1" applyProtection="1">
      <protection locked="0"/>
    </xf>
    <xf numFmtId="0" fontId="96" fillId="0" borderId="6" xfId="94" applyFont="1" applyBorder="1" applyProtection="1">
      <protection locked="0"/>
    </xf>
    <xf numFmtId="0" fontId="96" fillId="0" borderId="7" xfId="94" applyFont="1" applyBorder="1" applyProtection="1">
      <protection locked="0"/>
    </xf>
    <xf numFmtId="0" fontId="96" fillId="0" borderId="8" xfId="94" applyFont="1" applyBorder="1" applyProtection="1">
      <protection locked="0"/>
    </xf>
    <xf numFmtId="0" fontId="96" fillId="0" borderId="9" xfId="94" applyFont="1" applyBorder="1" applyProtection="1">
      <protection locked="0"/>
    </xf>
    <xf numFmtId="0" fontId="41" fillId="11" borderId="5" xfId="92" applyFont="1" applyFill="1" applyBorder="1" applyAlignment="1" applyProtection="1">
      <alignment horizontal="center" vertical="center" wrapText="1"/>
      <protection locked="0"/>
    </xf>
    <xf numFmtId="0" fontId="41" fillId="11" borderId="1" xfId="92" applyFont="1" applyFill="1" applyBorder="1" applyAlignment="1" applyProtection="1">
      <alignment horizontal="center" vertical="center" wrapText="1"/>
      <protection locked="0"/>
    </xf>
    <xf numFmtId="0" fontId="41" fillId="11" borderId="6" xfId="92" applyFont="1" applyFill="1" applyBorder="1" applyAlignment="1" applyProtection="1">
      <alignment horizontal="center" vertical="center" wrapText="1"/>
      <protection locked="0"/>
    </xf>
    <xf numFmtId="0" fontId="13" fillId="0" borderId="1" xfId="0" applyFont="1" applyBorder="1" applyAlignment="1" applyProtection="1">
      <alignment vertical="center"/>
      <protection locked="0"/>
    </xf>
    <xf numFmtId="0" fontId="0" fillId="0" borderId="6" xfId="0" applyBorder="1" applyAlignment="1" applyProtection="1">
      <alignment vertical="center"/>
      <protection locked="0"/>
    </xf>
    <xf numFmtId="0" fontId="55" fillId="0" borderId="6" xfId="12" applyBorder="1" applyAlignment="1" applyProtection="1">
      <alignment vertical="center"/>
      <protection locked="0"/>
    </xf>
    <xf numFmtId="0" fontId="13" fillId="0" borderId="8" xfId="0" applyFont="1" applyBorder="1" applyAlignment="1" applyProtection="1">
      <alignment vertical="center"/>
      <protection locked="0"/>
    </xf>
    <xf numFmtId="0" fontId="55" fillId="0" borderId="9" xfId="12" applyBorder="1" applyAlignment="1" applyProtection="1">
      <alignment vertical="center"/>
      <protection locked="0"/>
    </xf>
    <xf numFmtId="0" fontId="40" fillId="0" borderId="0" xfId="90" applyFont="1" applyProtection="1">
      <protection locked="0"/>
    </xf>
    <xf numFmtId="0" fontId="40" fillId="0" borderId="0" xfId="90" applyFont="1" applyAlignment="1" applyProtection="1">
      <alignment vertical="center" wrapText="1"/>
      <protection locked="0"/>
    </xf>
    <xf numFmtId="0" fontId="41" fillId="11" borderId="10" xfId="90" applyFont="1" applyFill="1" applyBorder="1" applyAlignment="1" applyProtection="1">
      <alignment vertical="center" wrapText="1"/>
      <protection locked="0"/>
    </xf>
    <xf numFmtId="0" fontId="40" fillId="0" borderId="11" xfId="90" applyFont="1" applyBorder="1" applyAlignment="1" applyProtection="1">
      <alignment vertical="center" wrapText="1"/>
      <protection locked="0"/>
    </xf>
    <xf numFmtId="0" fontId="41" fillId="11" borderId="5" xfId="90" applyFont="1" applyFill="1" applyBorder="1" applyAlignment="1" applyProtection="1">
      <alignment vertical="center" wrapText="1"/>
      <protection locked="0"/>
    </xf>
    <xf numFmtId="0" fontId="40" fillId="0" borderId="6" xfId="90" applyFont="1" applyBorder="1" applyAlignment="1" applyProtection="1">
      <alignment vertical="center" wrapText="1"/>
      <protection locked="0"/>
    </xf>
    <xf numFmtId="22" fontId="40" fillId="0" borderId="0" xfId="90" applyNumberFormat="1" applyFont="1" applyProtection="1">
      <protection locked="0"/>
    </xf>
    <xf numFmtId="3" fontId="40" fillId="0" borderId="0" xfId="90" applyNumberFormat="1" applyFont="1" applyProtection="1">
      <protection locked="0"/>
    </xf>
    <xf numFmtId="17" fontId="40" fillId="0" borderId="0" xfId="90" applyNumberFormat="1" applyFont="1" applyProtection="1">
      <protection locked="0"/>
    </xf>
    <xf numFmtId="15" fontId="40" fillId="0" borderId="6" xfId="90" applyNumberFormat="1" applyFont="1" applyBorder="1" applyAlignment="1" applyProtection="1">
      <alignment horizontal="left" vertical="center" wrapText="1"/>
      <protection locked="0"/>
    </xf>
    <xf numFmtId="15" fontId="40" fillId="0" borderId="6" xfId="90" applyNumberFormat="1" applyFont="1" applyBorder="1" applyAlignment="1" applyProtection="1">
      <alignment vertical="center" wrapText="1"/>
      <protection locked="0"/>
    </xf>
    <xf numFmtId="0" fontId="41" fillId="11" borderId="7" xfId="90" applyFont="1" applyFill="1" applyBorder="1" applyAlignment="1" applyProtection="1">
      <alignment vertical="center" wrapText="1"/>
      <protection locked="0"/>
    </xf>
    <xf numFmtId="22" fontId="40" fillId="0" borderId="9" xfId="90" applyNumberFormat="1" applyFont="1" applyBorder="1" applyAlignment="1" applyProtection="1">
      <alignment horizontal="left" vertical="center" wrapText="1"/>
      <protection locked="0"/>
    </xf>
    <xf numFmtId="0" fontId="41" fillId="11" borderId="10" xfId="90" applyFont="1" applyFill="1" applyBorder="1" applyAlignment="1" applyProtection="1">
      <alignment horizontal="center" vertical="center" wrapText="1"/>
      <protection locked="0"/>
    </xf>
    <xf numFmtId="0" fontId="41" fillId="11" borderId="3" xfId="90" applyFont="1" applyFill="1" applyBorder="1" applyAlignment="1" applyProtection="1">
      <alignment horizontal="center" vertical="center" wrapText="1"/>
      <protection locked="0"/>
    </xf>
    <xf numFmtId="0" fontId="41" fillId="11" borderId="3" xfId="90" applyFont="1" applyFill="1" applyBorder="1" applyAlignment="1" applyProtection="1">
      <alignment horizontal="center"/>
      <protection locked="0"/>
    </xf>
    <xf numFmtId="0" fontId="41" fillId="11" borderId="17" xfId="90" applyFont="1" applyFill="1" applyBorder="1" applyAlignment="1" applyProtection="1">
      <alignment horizontal="center"/>
      <protection locked="0"/>
    </xf>
    <xf numFmtId="0" fontId="41" fillId="11" borderId="11" xfId="90" applyFont="1" applyFill="1" applyBorder="1" applyAlignment="1" applyProtection="1">
      <alignment horizontal="center"/>
      <protection locked="0"/>
    </xf>
    <xf numFmtId="22" fontId="40" fillId="0" borderId="5" xfId="90" applyNumberFormat="1" applyFont="1" applyBorder="1" applyAlignment="1" applyProtection="1">
      <alignment vertical="center" wrapText="1"/>
      <protection locked="0"/>
    </xf>
    <xf numFmtId="3" fontId="40" fillId="0" borderId="1" xfId="90" applyNumberFormat="1" applyFont="1" applyBorder="1" applyAlignment="1" applyProtection="1">
      <alignment horizontal="center" vertical="center" wrapText="1"/>
      <protection locked="0"/>
    </xf>
    <xf numFmtId="17" fontId="40" fillId="0" borderId="1" xfId="90" applyNumberFormat="1" applyFont="1" applyBorder="1" applyAlignment="1" applyProtection="1">
      <alignment horizontal="center"/>
      <protection locked="0"/>
    </xf>
    <xf numFmtId="0" fontId="40" fillId="0" borderId="15" xfId="90" applyFont="1" applyBorder="1" applyAlignment="1" applyProtection="1">
      <alignment horizontal="center"/>
      <protection locked="0"/>
    </xf>
    <xf numFmtId="0" fontId="40" fillId="0" borderId="6" xfId="90" applyFont="1" applyBorder="1" applyAlignment="1" applyProtection="1">
      <alignment horizontal="center"/>
      <protection locked="0"/>
    </xf>
    <xf numFmtId="22" fontId="40" fillId="0" borderId="7" xfId="90" applyNumberFormat="1" applyFont="1" applyBorder="1" applyAlignment="1" applyProtection="1">
      <alignment vertical="center" wrapText="1"/>
      <protection locked="0"/>
    </xf>
    <xf numFmtId="3" fontId="40" fillId="0" borderId="8" xfId="90" applyNumberFormat="1" applyFont="1" applyBorder="1" applyAlignment="1" applyProtection="1">
      <alignment horizontal="center" vertical="center" wrapText="1"/>
      <protection locked="0"/>
    </xf>
    <xf numFmtId="17" fontId="40" fillId="0" borderId="8" xfId="90" applyNumberFormat="1" applyFont="1" applyBorder="1" applyAlignment="1" applyProtection="1">
      <alignment horizontal="center"/>
      <protection locked="0"/>
    </xf>
    <xf numFmtId="0" fontId="40" fillId="0" borderId="56" xfId="90" applyFont="1" applyBorder="1" applyAlignment="1" applyProtection="1">
      <alignment horizontal="center"/>
      <protection locked="0"/>
    </xf>
    <xf numFmtId="0" fontId="40" fillId="0" borderId="9" xfId="90" applyFont="1" applyBorder="1" applyAlignment="1" applyProtection="1">
      <alignment horizontal="center"/>
      <protection locked="0"/>
    </xf>
    <xf numFmtId="0" fontId="40" fillId="0" borderId="0" xfId="57" applyFont="1" applyProtection="1">
      <protection locked="0"/>
    </xf>
    <xf numFmtId="0" fontId="41" fillId="11" borderId="10" xfId="57" applyFont="1" applyFill="1" applyBorder="1" applyAlignment="1" applyProtection="1">
      <alignment vertical="center"/>
      <protection locked="0"/>
    </xf>
    <xf numFmtId="0" fontId="40" fillId="0" borderId="11" xfId="57" applyFont="1" applyBorder="1" applyAlignment="1" applyProtection="1">
      <alignment vertical="center"/>
      <protection locked="0"/>
    </xf>
    <xf numFmtId="0" fontId="41" fillId="11" borderId="5" xfId="57" applyFont="1" applyFill="1" applyBorder="1" applyAlignment="1" applyProtection="1">
      <alignment vertical="center"/>
      <protection locked="0"/>
    </xf>
    <xf numFmtId="0" fontId="40" fillId="0" borderId="6" xfId="57" applyFont="1" applyBorder="1" applyAlignment="1" applyProtection="1">
      <alignment vertical="center"/>
      <protection locked="0"/>
    </xf>
    <xf numFmtId="0" fontId="41" fillId="11" borderId="7" xfId="57" applyFont="1" applyFill="1" applyBorder="1" applyAlignment="1" applyProtection="1">
      <alignment vertical="center"/>
      <protection locked="0"/>
    </xf>
    <xf numFmtId="0" fontId="40" fillId="0" borderId="9" xfId="57" applyFont="1" applyBorder="1" applyAlignment="1" applyProtection="1">
      <alignment vertical="center"/>
      <protection locked="0"/>
    </xf>
    <xf numFmtId="0" fontId="40" fillId="0" borderId="3" xfId="57" applyFont="1" applyBorder="1" applyAlignment="1" applyProtection="1">
      <alignment vertical="center"/>
      <protection locked="0"/>
    </xf>
    <xf numFmtId="0" fontId="40" fillId="0" borderId="1" xfId="57" applyFont="1" applyBorder="1" applyAlignment="1" applyProtection="1">
      <alignment vertical="center"/>
      <protection locked="0"/>
    </xf>
    <xf numFmtId="0" fontId="25" fillId="5" borderId="55" xfId="0" applyFont="1" applyFill="1" applyBorder="1" applyAlignment="1" applyProtection="1">
      <alignment vertical="center"/>
      <protection locked="0"/>
    </xf>
    <xf numFmtId="0" fontId="25" fillId="5" borderId="45" xfId="0" applyFont="1" applyFill="1" applyBorder="1" applyAlignment="1" applyProtection="1">
      <alignment vertical="center"/>
      <protection locked="0"/>
    </xf>
    <xf numFmtId="0" fontId="25" fillId="5" borderId="31" xfId="0" applyFont="1" applyFill="1" applyBorder="1" applyAlignment="1" applyProtection="1">
      <alignment vertical="center"/>
      <protection locked="0"/>
    </xf>
    <xf numFmtId="0" fontId="19" fillId="7" borderId="43" xfId="3" applyFont="1" applyFill="1" applyBorder="1" applyAlignment="1" applyProtection="1">
      <alignment vertical="center"/>
      <protection locked="0"/>
    </xf>
    <xf numFmtId="0" fontId="19" fillId="7" borderId="25" xfId="0" applyFont="1" applyFill="1" applyBorder="1" applyAlignment="1" applyProtection="1">
      <alignment vertical="center" wrapText="1"/>
      <protection locked="0"/>
    </xf>
    <xf numFmtId="0" fontId="19" fillId="7" borderId="27" xfId="0" applyFont="1" applyFill="1" applyBorder="1" applyAlignment="1" applyProtection="1">
      <alignment horizontal="center" vertical="center" wrapText="1"/>
      <protection locked="0"/>
    </xf>
    <xf numFmtId="0" fontId="19" fillId="7" borderId="22" xfId="0" applyFont="1" applyFill="1" applyBorder="1" applyAlignment="1" applyProtection="1">
      <alignment horizontal="center" vertical="center" wrapText="1"/>
      <protection locked="0"/>
    </xf>
    <xf numFmtId="0" fontId="23" fillId="9" borderId="5" xfId="0" applyFont="1" applyFill="1" applyBorder="1" applyAlignment="1" applyProtection="1">
      <alignment vertical="center" wrapText="1"/>
      <protection locked="0"/>
    </xf>
    <xf numFmtId="0" fontId="23" fillId="9" borderId="25" xfId="0" applyFont="1" applyFill="1" applyBorder="1" applyAlignment="1" applyProtection="1">
      <alignment vertical="center" wrapText="1"/>
      <protection locked="0"/>
    </xf>
    <xf numFmtId="0" fontId="19" fillId="7" borderId="12" xfId="0" applyFont="1" applyFill="1" applyBorder="1" applyAlignment="1" applyProtection="1">
      <alignment horizontal="left" vertical="center" wrapText="1"/>
      <protection locked="0"/>
    </xf>
    <xf numFmtId="0" fontId="19" fillId="7" borderId="13" xfId="0" applyFont="1" applyFill="1" applyBorder="1" applyAlignment="1" applyProtection="1">
      <alignment horizontal="center" vertical="center" wrapText="1"/>
      <protection locked="0"/>
    </xf>
    <xf numFmtId="0" fontId="19" fillId="7" borderId="14" xfId="0" applyFont="1" applyFill="1" applyBorder="1" applyAlignment="1" applyProtection="1">
      <alignment horizontal="center" vertical="center" wrapText="1"/>
      <protection locked="0"/>
    </xf>
    <xf numFmtId="164" fontId="23" fillId="0" borderId="0" xfId="1" applyFont="1" applyFill="1" applyBorder="1" applyAlignment="1" applyProtection="1">
      <alignment vertical="center"/>
      <protection locked="0"/>
    </xf>
    <xf numFmtId="164" fontId="23" fillId="0" borderId="0" xfId="1" applyFont="1" applyFill="1" applyBorder="1" applyAlignment="1" applyProtection="1">
      <alignment horizontal="left" vertical="center"/>
      <protection locked="0"/>
    </xf>
    <xf numFmtId="0" fontId="19" fillId="11" borderId="25" xfId="0" applyFont="1" applyFill="1" applyBorder="1" applyAlignment="1" applyProtection="1">
      <alignment horizontal="left" vertical="center" wrapText="1"/>
      <protection locked="0"/>
    </xf>
    <xf numFmtId="0" fontId="23" fillId="7" borderId="27" xfId="0" applyFont="1" applyFill="1" applyBorder="1" applyAlignment="1" applyProtection="1">
      <alignment horizontal="center" vertical="center" wrapText="1"/>
      <protection locked="0"/>
    </xf>
    <xf numFmtId="0" fontId="19" fillId="7" borderId="5" xfId="0" applyFont="1" applyFill="1" applyBorder="1" applyAlignment="1" applyProtection="1">
      <alignment horizontal="left" vertical="center" wrapText="1"/>
      <protection locked="0"/>
    </xf>
    <xf numFmtId="0" fontId="23" fillId="11" borderId="1" xfId="0" applyFont="1" applyFill="1" applyBorder="1" applyAlignment="1" applyProtection="1">
      <alignment vertical="center"/>
      <protection locked="0"/>
    </xf>
    <xf numFmtId="0" fontId="23" fillId="7" borderId="1" xfId="0" applyFont="1" applyFill="1" applyBorder="1" applyAlignment="1" applyProtection="1">
      <alignment horizontal="center" vertical="center" wrapText="1"/>
      <protection locked="0"/>
    </xf>
    <xf numFmtId="0" fontId="23" fillId="7" borderId="5" xfId="0" applyFont="1" applyFill="1" applyBorder="1" applyAlignment="1" applyProtection="1">
      <alignment horizontal="left" vertical="center" wrapText="1"/>
      <protection locked="0"/>
    </xf>
    <xf numFmtId="164" fontId="23" fillId="0" borderId="0" xfId="1" quotePrefix="1" applyFont="1" applyFill="1" applyBorder="1" applyAlignment="1" applyProtection="1">
      <alignment horizontal="left" vertical="center"/>
      <protection locked="0"/>
    </xf>
    <xf numFmtId="0" fontId="23" fillId="11" borderId="1" xfId="0" applyFont="1" applyFill="1" applyBorder="1" applyAlignment="1" applyProtection="1">
      <alignment vertical="center" wrapText="1"/>
      <protection locked="0"/>
    </xf>
    <xf numFmtId="0" fontId="23" fillId="7" borderId="8" xfId="0" applyFont="1" applyFill="1" applyBorder="1" applyAlignment="1" applyProtection="1">
      <alignment horizontal="left" vertical="center" wrapText="1"/>
      <protection locked="0"/>
    </xf>
    <xf numFmtId="0" fontId="23" fillId="4" borderId="25" xfId="0" applyFont="1" applyFill="1" applyBorder="1" applyAlignment="1" applyProtection="1">
      <alignment vertical="center"/>
      <protection locked="0"/>
    </xf>
    <xf numFmtId="0" fontId="23" fillId="4" borderId="27" xfId="0" applyFont="1" applyFill="1" applyBorder="1" applyAlignment="1" applyProtection="1">
      <alignment vertical="center"/>
      <protection locked="0"/>
    </xf>
    <xf numFmtId="0" fontId="23" fillId="4" borderId="26" xfId="0" applyFont="1" applyFill="1" applyBorder="1" applyAlignment="1" applyProtection="1">
      <alignment vertical="center"/>
      <protection locked="0"/>
    </xf>
    <xf numFmtId="0" fontId="23" fillId="4" borderId="4" xfId="0" applyFont="1" applyFill="1" applyBorder="1" applyAlignment="1" applyProtection="1">
      <alignment vertical="center"/>
      <protection locked="0"/>
    </xf>
    <xf numFmtId="0" fontId="23" fillId="4" borderId="7" xfId="0" applyFont="1" applyFill="1" applyBorder="1" applyAlignment="1" applyProtection="1">
      <alignment vertical="center"/>
      <protection locked="0"/>
    </xf>
    <xf numFmtId="0" fontId="23" fillId="4" borderId="8" xfId="0" applyFont="1" applyFill="1" applyBorder="1" applyAlignment="1" applyProtection="1">
      <alignment vertical="center"/>
      <protection locked="0"/>
    </xf>
    <xf numFmtId="0" fontId="23" fillId="4" borderId="10" xfId="0" applyFont="1" applyFill="1" applyBorder="1" applyAlignment="1" applyProtection="1">
      <alignment vertical="center"/>
      <protection locked="0"/>
    </xf>
    <xf numFmtId="0" fontId="23" fillId="4" borderId="3" xfId="0" applyFont="1" applyFill="1" applyBorder="1" applyAlignment="1" applyProtection="1">
      <alignment vertical="center"/>
      <protection locked="0"/>
    </xf>
    <xf numFmtId="0" fontId="23" fillId="9" borderId="25" xfId="0" applyFont="1" applyFill="1" applyBorder="1" applyAlignment="1" applyProtection="1">
      <alignment horizontal="left" vertical="center" wrapText="1"/>
      <protection locked="0"/>
    </xf>
    <xf numFmtId="0" fontId="23" fillId="9" borderId="27" xfId="0" applyFont="1" applyFill="1" applyBorder="1" applyAlignment="1" applyProtection="1">
      <alignment horizontal="left" vertical="center" wrapText="1"/>
      <protection locked="0"/>
    </xf>
    <xf numFmtId="0" fontId="23" fillId="9" borderId="5" xfId="0" applyFont="1" applyFill="1" applyBorder="1" applyAlignment="1" applyProtection="1">
      <alignment horizontal="left" vertical="center" wrapText="1"/>
      <protection locked="0"/>
    </xf>
    <xf numFmtId="0" fontId="23" fillId="9" borderId="1" xfId="0" applyFont="1" applyFill="1" applyBorder="1" applyAlignment="1" applyProtection="1">
      <alignment horizontal="left" vertical="center" wrapText="1"/>
      <protection locked="0"/>
    </xf>
    <xf numFmtId="0" fontId="23" fillId="9" borderId="7" xfId="0" applyFont="1" applyFill="1" applyBorder="1" applyAlignment="1" applyProtection="1">
      <alignment horizontal="left" vertical="center" wrapText="1"/>
      <protection locked="0"/>
    </xf>
    <xf numFmtId="0" fontId="23" fillId="9" borderId="8" xfId="0" applyFont="1" applyFill="1" applyBorder="1" applyAlignment="1" applyProtection="1">
      <alignment horizontal="left" vertical="center" wrapText="1"/>
      <protection locked="0"/>
    </xf>
    <xf numFmtId="0" fontId="0" fillId="0" borderId="12" xfId="0" applyBorder="1" applyProtection="1">
      <protection locked="0"/>
    </xf>
    <xf numFmtId="0" fontId="13" fillId="0" borderId="25" xfId="0" applyFont="1" applyBorder="1" applyProtection="1">
      <protection locked="0"/>
    </xf>
    <xf numFmtId="0" fontId="0" fillId="0" borderId="27" xfId="0" applyBorder="1" applyProtection="1">
      <protection locked="0"/>
    </xf>
    <xf numFmtId="0" fontId="0" fillId="0" borderId="22" xfId="0" applyBorder="1" applyProtection="1">
      <protection locked="0"/>
    </xf>
    <xf numFmtId="0" fontId="13" fillId="0" borderId="0" xfId="0" applyFont="1" applyAlignment="1" applyProtection="1">
      <protection locked="0"/>
    </xf>
    <xf numFmtId="0" fontId="0" fillId="0" borderId="25" xfId="0" applyBorder="1" applyProtection="1">
      <protection locked="0"/>
    </xf>
    <xf numFmtId="0" fontId="0" fillId="0" borderId="5" xfId="0" applyFill="1" applyBorder="1" applyProtection="1">
      <protection locked="0"/>
    </xf>
    <xf numFmtId="0" fontId="0" fillId="0" borderId="0" xfId="0" applyAlignment="1" applyProtection="1">
      <protection locked="0"/>
    </xf>
    <xf numFmtId="0" fontId="0" fillId="0" borderId="5" xfId="0" applyFill="1" applyBorder="1" applyAlignment="1" applyProtection="1">
      <protection locked="0"/>
    </xf>
    <xf numFmtId="0" fontId="0" fillId="0" borderId="5" xfId="0" applyBorder="1" applyAlignment="1" applyProtection="1">
      <alignment horizontal="left" vertical="center"/>
      <protection locked="0"/>
    </xf>
    <xf numFmtId="0" fontId="0" fillId="0" borderId="6" xfId="0" applyBorder="1" applyAlignment="1" applyProtection="1">
      <alignment horizontal="left" vertical="center" wrapText="1"/>
      <protection locked="0"/>
    </xf>
    <xf numFmtId="0" fontId="13" fillId="0" borderId="0" xfId="0" applyFont="1" applyAlignment="1" applyProtection="1">
      <alignment horizontal="left" vertical="center" wrapText="1"/>
      <protection locked="0"/>
    </xf>
    <xf numFmtId="0" fontId="0" fillId="0" borderId="0" xfId="0" applyAlignment="1" applyProtection="1">
      <alignment horizontal="left" vertical="center" wrapText="1"/>
      <protection locked="0"/>
    </xf>
    <xf numFmtId="0" fontId="0" fillId="0" borderId="5" xfId="0" applyBorder="1" applyAlignment="1" applyProtection="1">
      <alignment horizontal="left" vertical="center" wrapText="1"/>
      <protection locked="0"/>
    </xf>
    <xf numFmtId="0" fontId="0" fillId="0" borderId="7" xfId="0" applyBorder="1" applyAlignment="1" applyProtection="1">
      <alignment horizontal="left" vertical="center"/>
      <protection locked="0"/>
    </xf>
    <xf numFmtId="0" fontId="0" fillId="0" borderId="0" xfId="0" applyAlignment="1" applyProtection="1">
      <alignment horizontal="left" vertical="center"/>
      <protection locked="0"/>
    </xf>
    <xf numFmtId="0" fontId="116" fillId="5" borderId="25" xfId="0" applyFont="1" applyFill="1" applyBorder="1" applyAlignment="1" applyProtection="1">
      <alignment horizontal="left" vertical="center" wrapText="1"/>
      <protection locked="0"/>
    </xf>
    <xf numFmtId="169" fontId="116" fillId="5" borderId="27" xfId="0" applyNumberFormat="1" applyFont="1" applyFill="1" applyBorder="1" applyAlignment="1" applyProtection="1">
      <alignment vertical="center" wrapText="1"/>
      <protection locked="0"/>
    </xf>
    <xf numFmtId="0" fontId="116" fillId="5" borderId="27" xfId="0" applyFont="1" applyFill="1" applyBorder="1" applyAlignment="1" applyProtection="1">
      <alignment horizontal="left" vertical="center" wrapText="1"/>
      <protection locked="0"/>
    </xf>
    <xf numFmtId="0" fontId="0" fillId="0" borderId="5" xfId="0" applyBorder="1" applyProtection="1">
      <protection locked="0"/>
    </xf>
    <xf numFmtId="0" fontId="0" fillId="0" borderId="1" xfId="0" applyBorder="1" applyProtection="1">
      <protection locked="0"/>
    </xf>
    <xf numFmtId="0" fontId="0" fillId="0" borderId="1" xfId="0" quotePrefix="1" applyBorder="1" applyProtection="1">
      <protection locked="0"/>
    </xf>
    <xf numFmtId="0" fontId="0" fillId="0" borderId="1" xfId="0" applyFont="1" applyBorder="1" applyProtection="1">
      <protection locked="0"/>
    </xf>
    <xf numFmtId="0" fontId="0" fillId="0" borderId="7" xfId="0" applyBorder="1" applyProtection="1">
      <protection locked="0"/>
    </xf>
    <xf numFmtId="0" fontId="0" fillId="0" borderId="8" xfId="0" applyBorder="1" applyProtection="1">
      <protection locked="0"/>
    </xf>
    <xf numFmtId="0" fontId="13" fillId="0" borderId="8" xfId="0" applyFont="1" applyBorder="1" applyProtection="1">
      <protection locked="0"/>
    </xf>
    <xf numFmtId="0" fontId="0" fillId="0" borderId="0" xfId="0" applyFill="1" applyBorder="1" applyProtection="1">
      <protection locked="0"/>
    </xf>
    <xf numFmtId="0" fontId="13" fillId="0" borderId="0" xfId="0" applyFont="1" applyAlignment="1" applyProtection="1">
      <alignment horizontal="left" vertical="center"/>
      <protection locked="0"/>
    </xf>
    <xf numFmtId="0" fontId="0" fillId="0" borderId="0" xfId="0" applyFont="1" applyProtection="1">
      <protection locked="0"/>
    </xf>
    <xf numFmtId="0" fontId="19" fillId="11" borderId="4" xfId="1" applyNumberFormat="1" applyFont="1" applyFill="1" applyBorder="1" applyAlignment="1" applyProtection="1">
      <alignment vertical="center" wrapText="1"/>
      <protection locked="0"/>
    </xf>
    <xf numFmtId="165" fontId="19" fillId="11" borderId="1" xfId="1" applyNumberFormat="1" applyFont="1" applyFill="1" applyBorder="1" applyAlignment="1" applyProtection="1">
      <alignment vertical="center" wrapText="1"/>
      <protection locked="0"/>
    </xf>
    <xf numFmtId="165" fontId="19" fillId="11" borderId="26" xfId="1" applyNumberFormat="1" applyFont="1" applyFill="1" applyBorder="1" applyAlignment="1" applyProtection="1">
      <alignment horizontal="center" vertical="center"/>
      <protection locked="0"/>
    </xf>
    <xf numFmtId="0" fontId="143" fillId="30" borderId="123" xfId="0" applyFont="1" applyFill="1" applyBorder="1" applyAlignment="1" applyProtection="1">
      <alignment wrapText="1"/>
      <protection locked="0"/>
    </xf>
    <xf numFmtId="0" fontId="144" fillId="50" borderId="123" xfId="0" applyNumberFormat="1" applyFont="1" applyFill="1" applyBorder="1" applyAlignment="1" applyProtection="1">
      <alignment horizontal="center"/>
      <protection locked="0"/>
    </xf>
    <xf numFmtId="0" fontId="145" fillId="0" borderId="123" xfId="0" applyFont="1" applyBorder="1" applyAlignment="1" applyProtection="1">
      <alignment wrapText="1"/>
      <protection locked="0"/>
    </xf>
    <xf numFmtId="0" fontId="144" fillId="2" borderId="123" xfId="0" applyFont="1" applyFill="1" applyBorder="1" applyAlignment="1" applyProtection="1">
      <alignment horizontal="right"/>
      <protection locked="0"/>
    </xf>
    <xf numFmtId="0" fontId="144" fillId="0" borderId="123" xfId="0" applyFont="1" applyBorder="1" applyAlignment="1" applyProtection="1">
      <alignment wrapText="1" indent="1"/>
      <protection locked="0"/>
    </xf>
    <xf numFmtId="3" fontId="144" fillId="50" borderId="123" xfId="0" applyNumberFormat="1" applyFont="1" applyFill="1" applyBorder="1" applyAlignment="1" applyProtection="1">
      <alignment horizontal="right"/>
      <protection locked="0"/>
    </xf>
    <xf numFmtId="0" fontId="144" fillId="30" borderId="123" xfId="0" applyFont="1" applyFill="1" applyBorder="1" applyAlignment="1" applyProtection="1">
      <alignment horizontal="right"/>
      <protection locked="0"/>
    </xf>
    <xf numFmtId="0" fontId="144" fillId="50" borderId="123" xfId="0" applyFont="1" applyFill="1" applyBorder="1" applyAlignment="1" applyProtection="1">
      <alignment horizontal="right"/>
      <protection locked="0"/>
    </xf>
    <xf numFmtId="0" fontId="144" fillId="0" borderId="123" xfId="0" applyFont="1" applyBorder="1" applyAlignment="1" applyProtection="1">
      <alignment wrapText="1" indent="2"/>
      <protection locked="0"/>
    </xf>
    <xf numFmtId="0" fontId="144" fillId="0" borderId="123" xfId="0" applyFont="1" applyBorder="1" applyAlignment="1" applyProtection="1">
      <alignment wrapText="1" indent="3"/>
      <protection locked="0"/>
    </xf>
    <xf numFmtId="3" fontId="144" fillId="50" borderId="123" xfId="0" quotePrefix="1" applyNumberFormat="1" applyFont="1" applyFill="1" applyBorder="1" applyAlignment="1" applyProtection="1">
      <alignment horizontal="right"/>
      <protection locked="0"/>
    </xf>
    <xf numFmtId="0" fontId="47" fillId="44" borderId="12" xfId="0" applyFont="1" applyFill="1" applyBorder="1" applyAlignment="1" applyProtection="1">
      <alignment horizontal="center"/>
      <protection locked="0"/>
    </xf>
    <xf numFmtId="0" fontId="47" fillId="44" borderId="13" xfId="0" applyFont="1" applyFill="1" applyBorder="1" applyAlignment="1" applyProtection="1">
      <alignment horizontal="center"/>
      <protection locked="0"/>
    </xf>
    <xf numFmtId="0" fontId="47" fillId="44" borderId="37" xfId="0" applyFont="1" applyFill="1" applyBorder="1" applyAlignment="1" applyProtection="1">
      <alignment horizontal="center"/>
      <protection locked="0"/>
    </xf>
    <xf numFmtId="0" fontId="13" fillId="11" borderId="10" xfId="0" applyFont="1" applyFill="1" applyBorder="1" applyAlignment="1" applyProtection="1">
      <alignment vertical="center"/>
      <protection locked="0"/>
    </xf>
    <xf numFmtId="0" fontId="13" fillId="0" borderId="3" xfId="0" applyFont="1" applyBorder="1" applyAlignment="1" applyProtection="1">
      <alignment vertical="center" wrapText="1"/>
      <protection locked="0"/>
    </xf>
    <xf numFmtId="0" fontId="13" fillId="0" borderId="46" xfId="0" applyFont="1" applyBorder="1" applyAlignment="1" applyProtection="1">
      <alignment vertical="center" wrapText="1"/>
      <protection locked="0"/>
    </xf>
    <xf numFmtId="0" fontId="0" fillId="0" borderId="5" xfId="0" applyBorder="1" applyAlignment="1" applyProtection="1">
      <alignment vertical="center"/>
      <protection locked="0"/>
    </xf>
    <xf numFmtId="0" fontId="0" fillId="0" borderId="1" xfId="0" applyBorder="1" applyAlignment="1" applyProtection="1">
      <alignment vertical="center"/>
      <protection locked="0"/>
    </xf>
    <xf numFmtId="0" fontId="0" fillId="0" borderId="53" xfId="0" applyBorder="1" applyAlignment="1" applyProtection="1">
      <alignment vertical="center"/>
      <protection locked="0"/>
    </xf>
    <xf numFmtId="0" fontId="13" fillId="11" borderId="5" xfId="0" applyFont="1" applyFill="1" applyBorder="1" applyAlignment="1" applyProtection="1">
      <alignment vertical="center"/>
      <protection locked="0"/>
    </xf>
    <xf numFmtId="0" fontId="13" fillId="0" borderId="3" xfId="0" applyFont="1" applyBorder="1" applyAlignment="1" applyProtection="1">
      <alignment vertical="center"/>
      <protection locked="0"/>
    </xf>
    <xf numFmtId="0" fontId="13" fillId="0" borderId="46" xfId="0" applyFont="1" applyBorder="1" applyAlignment="1" applyProtection="1">
      <alignment vertical="center"/>
      <protection locked="0"/>
    </xf>
    <xf numFmtId="0" fontId="13" fillId="11" borderId="5" xfId="0" applyFont="1" applyFill="1" applyBorder="1" applyAlignment="1" applyProtection="1">
      <alignment horizontal="left" vertical="center"/>
      <protection locked="0"/>
    </xf>
    <xf numFmtId="0" fontId="13" fillId="11" borderId="7" xfId="0" applyFont="1" applyFill="1" applyBorder="1" applyAlignment="1" applyProtection="1">
      <alignment vertical="center"/>
      <protection locked="0"/>
    </xf>
    <xf numFmtId="0" fontId="13" fillId="0" borderId="24" xfId="0" applyFont="1" applyBorder="1" applyAlignment="1" applyProtection="1">
      <alignment vertical="center"/>
      <protection locked="0"/>
    </xf>
    <xf numFmtId="0" fontId="13" fillId="0" borderId="31" xfId="0" applyFont="1" applyBorder="1" applyAlignment="1" applyProtection="1">
      <alignment vertical="center"/>
      <protection locked="0"/>
    </xf>
    <xf numFmtId="0" fontId="23" fillId="0" borderId="0" xfId="6" applyFont="1" applyProtection="1">
      <protection locked="0"/>
    </xf>
    <xf numFmtId="0" fontId="24" fillId="20" borderId="1" xfId="6" applyFont="1" applyFill="1" applyBorder="1" applyAlignment="1" applyProtection="1">
      <alignment horizontal="center" vertical="center" wrapText="1"/>
      <protection locked="0"/>
    </xf>
    <xf numFmtId="0" fontId="23" fillId="0" borderId="0" xfId="7" applyFont="1" applyProtection="1">
      <protection locked="0"/>
    </xf>
    <xf numFmtId="0" fontId="74" fillId="0" borderId="0" xfId="7" applyFont="1" applyBorder="1" applyProtection="1">
      <protection locked="0"/>
    </xf>
    <xf numFmtId="0" fontId="75" fillId="0" borderId="0" xfId="7" applyFont="1" applyFill="1" applyBorder="1" applyAlignment="1" applyProtection="1">
      <alignment vertical="center" wrapText="1"/>
      <protection locked="0"/>
    </xf>
    <xf numFmtId="0" fontId="74" fillId="0" borderId="0" xfId="7" applyFont="1" applyFill="1" applyBorder="1" applyProtection="1">
      <protection locked="0"/>
    </xf>
    <xf numFmtId="0" fontId="74" fillId="0" borderId="0" xfId="7" applyFont="1" applyFill="1" applyProtection="1">
      <protection locked="0"/>
    </xf>
    <xf numFmtId="0" fontId="74" fillId="11" borderId="10" xfId="7" applyFont="1" applyFill="1" applyBorder="1" applyAlignment="1" applyProtection="1">
      <alignment horizontal="left" vertical="center" wrapText="1"/>
      <protection locked="0"/>
    </xf>
    <xf numFmtId="0" fontId="74" fillId="11" borderId="5" xfId="7" applyFont="1" applyFill="1" applyBorder="1" applyAlignment="1" applyProtection="1">
      <alignment horizontal="left" vertical="center" wrapText="1"/>
      <protection locked="0"/>
    </xf>
    <xf numFmtId="0" fontId="74" fillId="11" borderId="1" xfId="7" applyFont="1" applyFill="1" applyBorder="1" applyAlignment="1" applyProtection="1">
      <alignment horizontal="left" vertical="center" wrapText="1"/>
      <protection locked="0"/>
    </xf>
    <xf numFmtId="0" fontId="74" fillId="0" borderId="0" xfId="7" applyFont="1" applyBorder="1" applyAlignment="1" applyProtection="1">
      <alignment horizontal="center" vertical="top" wrapText="1"/>
      <protection locked="0"/>
    </xf>
    <xf numFmtId="0" fontId="13" fillId="0" borderId="0" xfId="8" applyFont="1" applyAlignment="1" applyProtection="1">
      <alignment wrapText="1"/>
      <protection locked="0"/>
    </xf>
    <xf numFmtId="0" fontId="67" fillId="2" borderId="20" xfId="8" applyFont="1" applyFill="1" applyBorder="1" applyAlignment="1" applyProtection="1">
      <alignment horizontal="left" wrapText="1"/>
      <protection locked="0"/>
    </xf>
    <xf numFmtId="0" fontId="67" fillId="2" borderId="33" xfId="8" applyFont="1" applyFill="1" applyBorder="1" applyAlignment="1" applyProtection="1">
      <alignment horizontal="left" wrapText="1"/>
      <protection locked="0"/>
    </xf>
    <xf numFmtId="0" fontId="67" fillId="2" borderId="34" xfId="8" applyFont="1" applyFill="1" applyBorder="1" applyAlignment="1" applyProtection="1">
      <alignment horizontal="left" wrapText="1"/>
      <protection locked="0"/>
    </xf>
    <xf numFmtId="0" fontId="67" fillId="2" borderId="44" xfId="8" applyFont="1" applyFill="1" applyBorder="1" applyAlignment="1" applyProtection="1">
      <alignment horizontal="left" wrapText="1"/>
      <protection locked="0"/>
    </xf>
    <xf numFmtId="0" fontId="13" fillId="2" borderId="0" xfId="8" applyFont="1" applyFill="1" applyAlignment="1" applyProtection="1">
      <alignment wrapText="1"/>
      <protection locked="0"/>
    </xf>
    <xf numFmtId="0" fontId="71" fillId="2" borderId="0" xfId="8" applyFont="1" applyFill="1" applyAlignment="1" applyProtection="1">
      <alignment wrapText="1"/>
      <protection locked="0"/>
    </xf>
    <xf numFmtId="0" fontId="43" fillId="19" borderId="0" xfId="93" applyFont="1" applyFill="1" applyProtection="1">
      <protection locked="0"/>
    </xf>
    <xf numFmtId="0" fontId="40" fillId="19" borderId="0" xfId="93" applyFont="1" applyFill="1" applyProtection="1">
      <protection locked="0"/>
    </xf>
    <xf numFmtId="0" fontId="40" fillId="19" borderId="80" xfId="93" applyFont="1" applyFill="1" applyBorder="1" applyProtection="1">
      <protection locked="0"/>
    </xf>
    <xf numFmtId="0" fontId="43" fillId="19" borderId="0" xfId="93" applyFont="1" applyFill="1" applyAlignment="1" applyProtection="1">
      <alignment vertical="center"/>
      <protection locked="0"/>
    </xf>
    <xf numFmtId="0" fontId="40" fillId="19" borderId="0" xfId="93" applyFont="1" applyFill="1" applyAlignment="1" applyProtection="1">
      <alignment vertical="center"/>
      <protection locked="0"/>
    </xf>
    <xf numFmtId="0" fontId="40" fillId="19" borderId="80" xfId="93" applyFont="1" applyFill="1" applyBorder="1" applyAlignment="1" applyProtection="1">
      <alignment vertical="center"/>
      <protection locked="0"/>
    </xf>
    <xf numFmtId="0" fontId="47" fillId="19" borderId="0" xfId="93" applyFont="1" applyFill="1" applyProtection="1">
      <protection locked="0"/>
    </xf>
    <xf numFmtId="0" fontId="79" fillId="19" borderId="0" xfId="93" applyFont="1" applyFill="1" applyProtection="1">
      <protection locked="0"/>
    </xf>
    <xf numFmtId="0" fontId="79" fillId="19" borderId="80" xfId="93" applyFont="1" applyFill="1" applyBorder="1" applyProtection="1">
      <protection locked="0"/>
    </xf>
    <xf numFmtId="17" fontId="97" fillId="46" borderId="34" xfId="93" applyNumberFormat="1" applyFont="1" applyFill="1" applyBorder="1" applyAlignment="1" applyProtection="1">
      <alignment horizontal="center" vertical="center" wrapText="1"/>
      <protection locked="0"/>
    </xf>
    <xf numFmtId="0" fontId="97" fillId="46" borderId="4" xfId="93" applyFont="1" applyFill="1" applyBorder="1" applyAlignment="1" applyProtection="1">
      <alignment horizontal="center" vertical="center" wrapText="1"/>
      <protection locked="0"/>
    </xf>
    <xf numFmtId="0" fontId="97" fillId="46" borderId="28" xfId="93" applyFont="1" applyFill="1" applyBorder="1" applyAlignment="1" applyProtection="1">
      <alignment horizontal="center" vertical="center" wrapText="1"/>
      <protection locked="0"/>
    </xf>
    <xf numFmtId="17" fontId="97" fillId="46" borderId="34" xfId="93" applyNumberFormat="1" applyFont="1" applyFill="1" applyBorder="1" applyAlignment="1" applyProtection="1">
      <alignment horizontal="center" vertical="center"/>
      <protection locked="0"/>
    </xf>
    <xf numFmtId="0" fontId="97" fillId="46" borderId="4" xfId="93" applyFont="1" applyFill="1" applyBorder="1" applyAlignment="1" applyProtection="1">
      <alignment horizontal="center" vertical="center"/>
      <protection locked="0"/>
    </xf>
    <xf numFmtId="17" fontId="97" fillId="46" borderId="26" xfId="93" applyNumberFormat="1" applyFont="1" applyFill="1" applyBorder="1" applyAlignment="1" applyProtection="1">
      <alignment horizontal="center" vertical="center"/>
      <protection locked="0"/>
    </xf>
    <xf numFmtId="0" fontId="97" fillId="46" borderId="28" xfId="93" applyFont="1" applyFill="1" applyBorder="1" applyAlignment="1" applyProtection="1">
      <alignment horizontal="center" vertical="center"/>
      <protection locked="0"/>
    </xf>
    <xf numFmtId="0" fontId="40" fillId="19" borderId="19" xfId="93" applyFont="1" applyFill="1" applyBorder="1" applyAlignment="1" applyProtection="1">
      <alignment vertical="center"/>
      <protection locked="0"/>
    </xf>
    <xf numFmtId="0" fontId="40" fillId="19" borderId="60" xfId="93" applyFont="1" applyFill="1" applyBorder="1" applyAlignment="1" applyProtection="1">
      <alignment vertical="center"/>
      <protection locked="0"/>
    </xf>
    <xf numFmtId="0" fontId="40" fillId="19" borderId="3" xfId="93" applyFont="1" applyFill="1" applyBorder="1" applyAlignment="1" applyProtection="1">
      <alignment vertical="center"/>
      <protection locked="0"/>
    </xf>
    <xf numFmtId="3" fontId="40" fillId="19" borderId="60" xfId="93" applyNumberFormat="1" applyFont="1" applyFill="1" applyBorder="1" applyAlignment="1" applyProtection="1">
      <alignment vertical="center"/>
      <protection locked="0"/>
    </xf>
    <xf numFmtId="3" fontId="40" fillId="19" borderId="3" xfId="93" applyNumberFormat="1" applyFont="1" applyFill="1" applyBorder="1" applyAlignment="1" applyProtection="1">
      <alignment vertical="center"/>
      <protection locked="0"/>
    </xf>
    <xf numFmtId="3" fontId="13" fillId="0" borderId="0" xfId="93" applyNumberFormat="1" applyFont="1" applyAlignment="1" applyProtection="1">
      <alignment vertical="center"/>
      <protection locked="0"/>
    </xf>
    <xf numFmtId="14" fontId="40" fillId="19" borderId="60" xfId="93" applyNumberFormat="1" applyFont="1" applyFill="1" applyBorder="1" applyAlignment="1" applyProtection="1">
      <alignment vertical="center"/>
      <protection locked="0"/>
    </xf>
    <xf numFmtId="0" fontId="40" fillId="19" borderId="60" xfId="93" applyFont="1" applyFill="1" applyBorder="1" applyAlignment="1" applyProtection="1">
      <alignment horizontal="center" vertical="center"/>
      <protection locked="0"/>
    </xf>
    <xf numFmtId="185" fontId="40" fillId="47" borderId="3" xfId="93" applyNumberFormat="1" applyFont="1" applyFill="1" applyBorder="1" applyAlignment="1" applyProtection="1">
      <alignment vertical="center"/>
      <protection locked="0"/>
    </xf>
    <xf numFmtId="3" fontId="40" fillId="47" borderId="3" xfId="93" applyNumberFormat="1" applyFont="1" applyFill="1" applyBorder="1" applyAlignment="1" applyProtection="1">
      <alignment vertical="center"/>
      <protection locked="0"/>
    </xf>
    <xf numFmtId="0" fontId="40" fillId="19" borderId="41" xfId="93" applyFont="1" applyFill="1" applyBorder="1" applyAlignment="1" applyProtection="1">
      <alignment vertical="center"/>
      <protection locked="0"/>
    </xf>
    <xf numFmtId="0" fontId="86" fillId="11" borderId="90" xfId="90" applyFont="1" applyFill="1" applyBorder="1" applyAlignment="1" applyProtection="1">
      <alignment vertical="center"/>
      <protection locked="0"/>
    </xf>
    <xf numFmtId="0" fontId="86" fillId="11" borderId="91" xfId="90" applyFont="1" applyFill="1" applyBorder="1" applyAlignment="1" applyProtection="1">
      <alignment vertical="center"/>
      <protection locked="0"/>
    </xf>
    <xf numFmtId="0" fontId="135" fillId="0" borderId="1" xfId="102" applyFont="1" applyBorder="1" applyAlignment="1" applyProtection="1">
      <alignment horizontal="left" vertical="center" wrapText="1"/>
      <protection locked="0"/>
    </xf>
    <xf numFmtId="0" fontId="3" fillId="0" borderId="1" xfId="102" applyBorder="1" applyAlignment="1" applyProtection="1">
      <alignment horizontal="center" vertical="center" wrapText="1"/>
      <protection locked="0"/>
    </xf>
    <xf numFmtId="0" fontId="3" fillId="0" borderId="0" xfId="102" applyProtection="1">
      <protection locked="0"/>
    </xf>
    <xf numFmtId="0" fontId="41" fillId="0" borderId="1" xfId="102" applyFont="1" applyBorder="1" applyAlignment="1" applyProtection="1">
      <alignment horizontal="left" vertical="center" wrapText="1"/>
      <protection locked="0"/>
    </xf>
    <xf numFmtId="0" fontId="3" fillId="25" borderId="1" xfId="102" applyFill="1" applyBorder="1" applyAlignment="1" applyProtection="1">
      <alignment horizontal="center" vertical="center" wrapText="1"/>
      <protection locked="0"/>
    </xf>
    <xf numFmtId="0" fontId="3" fillId="0" borderId="1" xfId="102" applyBorder="1" applyAlignment="1" applyProtection="1">
      <alignment wrapText="1"/>
      <protection locked="0"/>
    </xf>
    <xf numFmtId="0" fontId="3" fillId="25" borderId="1" xfId="102" applyFill="1" applyBorder="1" applyAlignment="1" applyProtection="1">
      <alignment horizontal="center" wrapText="1"/>
      <protection locked="0"/>
    </xf>
    <xf numFmtId="0" fontId="13" fillId="25" borderId="1" xfId="102" applyFont="1" applyFill="1" applyBorder="1" applyAlignment="1" applyProtection="1">
      <alignment horizontal="center" vertical="center" wrapText="1"/>
      <protection locked="0"/>
    </xf>
    <xf numFmtId="0" fontId="77" fillId="0" borderId="1" xfId="102" applyFont="1" applyBorder="1" applyAlignment="1" applyProtection="1">
      <alignment wrapText="1"/>
      <protection locked="0"/>
    </xf>
    <xf numFmtId="0" fontId="13" fillId="0" borderId="1" xfId="102" applyFont="1" applyBorder="1" applyAlignment="1" applyProtection="1">
      <alignment horizontal="center" vertical="center" wrapText="1"/>
      <protection locked="0"/>
    </xf>
    <xf numFmtId="0" fontId="77" fillId="21" borderId="1" xfId="102" applyFont="1" applyFill="1" applyBorder="1" applyAlignment="1" applyProtection="1">
      <alignment wrapText="1"/>
      <protection locked="0"/>
    </xf>
    <xf numFmtId="0" fontId="13" fillId="0" borderId="1" xfId="102" applyFont="1" applyBorder="1" applyAlignment="1" applyProtection="1">
      <alignment horizontal="center"/>
      <protection locked="0"/>
    </xf>
    <xf numFmtId="0" fontId="3" fillId="21" borderId="1" xfId="102" applyFill="1" applyBorder="1" applyAlignment="1" applyProtection="1">
      <alignment wrapText="1"/>
      <protection locked="0"/>
    </xf>
    <xf numFmtId="0" fontId="13" fillId="0" borderId="1" xfId="102" applyFont="1" applyBorder="1" applyAlignment="1" applyProtection="1">
      <alignment horizontal="center" wrapText="1"/>
      <protection locked="0"/>
    </xf>
    <xf numFmtId="14" fontId="3" fillId="25" borderId="1" xfId="102" applyNumberFormat="1" applyFill="1" applyBorder="1" applyAlignment="1" applyProtection="1">
      <alignment horizontal="center" wrapText="1"/>
      <protection locked="0"/>
    </xf>
    <xf numFmtId="0" fontId="3" fillId="0" borderId="1" xfId="102" applyBorder="1" applyAlignment="1" applyProtection="1">
      <alignment horizontal="center" wrapText="1"/>
      <protection locked="0"/>
    </xf>
    <xf numFmtId="0" fontId="77" fillId="0" borderId="1" xfId="0" applyFont="1" applyBorder="1" applyAlignment="1" applyProtection="1">
      <alignment wrapText="1"/>
      <protection locked="0"/>
    </xf>
    <xf numFmtId="0" fontId="0" fillId="25" borderId="1" xfId="0" applyFill="1" applyBorder="1" applyAlignment="1" applyProtection="1">
      <alignment wrapText="1"/>
      <protection locked="0"/>
    </xf>
    <xf numFmtId="0" fontId="13" fillId="25" borderId="1" xfId="102" applyFont="1" applyFill="1" applyBorder="1" applyAlignment="1" applyProtection="1">
      <alignment horizontal="center" wrapText="1"/>
      <protection locked="0"/>
    </xf>
    <xf numFmtId="0" fontId="0" fillId="0" borderId="1" xfId="0" applyBorder="1" applyAlignment="1" applyProtection="1">
      <alignment wrapText="1"/>
      <protection locked="0"/>
    </xf>
    <xf numFmtId="0" fontId="141" fillId="0" borderId="0" xfId="102" applyFont="1" applyProtection="1">
      <protection locked="0"/>
    </xf>
    <xf numFmtId="0" fontId="3" fillId="0" borderId="0" xfId="102" applyAlignment="1" applyProtection="1">
      <alignment horizontal="center" wrapText="1"/>
      <protection locked="0"/>
    </xf>
    <xf numFmtId="0" fontId="3" fillId="0" borderId="0" xfId="102" applyAlignment="1" applyProtection="1">
      <alignment wrapText="1"/>
      <protection locked="0"/>
    </xf>
    <xf numFmtId="0" fontId="134" fillId="21" borderId="0" xfId="102" applyFont="1" applyFill="1" applyProtection="1">
      <protection locked="0"/>
    </xf>
    <xf numFmtId="0" fontId="135" fillId="19" borderId="0" xfId="102" applyFont="1" applyFill="1" applyAlignment="1" applyProtection="1">
      <alignment horizontal="left" vertical="center" wrapText="1"/>
      <protection locked="0"/>
    </xf>
    <xf numFmtId="0" fontId="3" fillId="21" borderId="0" xfId="102" applyFill="1" applyAlignment="1" applyProtection="1">
      <alignment horizontal="center" vertical="center"/>
      <protection locked="0"/>
    </xf>
    <xf numFmtId="0" fontId="41" fillId="19" borderId="0" xfId="102" applyFont="1" applyFill="1" applyAlignment="1" applyProtection="1">
      <alignment horizontal="left" vertical="center" wrapText="1"/>
      <protection locked="0"/>
    </xf>
    <xf numFmtId="0" fontId="3" fillId="26" borderId="0" xfId="102" applyFill="1" applyAlignment="1" applyProtection="1">
      <alignment horizontal="center" vertical="center"/>
      <protection locked="0"/>
    </xf>
    <xf numFmtId="0" fontId="77" fillId="0" borderId="0" xfId="102" applyFont="1" applyProtection="1">
      <protection locked="0"/>
    </xf>
    <xf numFmtId="0" fontId="77" fillId="0" borderId="0" xfId="102" applyFont="1" applyAlignment="1" applyProtection="1">
      <alignment wrapText="1"/>
      <protection locked="0"/>
    </xf>
    <xf numFmtId="0" fontId="3" fillId="0" borderId="0" xfId="102" applyAlignment="1" applyProtection="1">
      <alignment horizontal="center"/>
      <protection locked="0"/>
    </xf>
    <xf numFmtId="0" fontId="3" fillId="0" borderId="0" xfId="102" applyAlignment="1" applyProtection="1">
      <alignment horizontal="center" vertical="center"/>
      <protection locked="0"/>
    </xf>
    <xf numFmtId="0" fontId="3" fillId="26" borderId="0" xfId="102" applyFill="1" applyAlignment="1" applyProtection="1">
      <alignment horizontal="center"/>
      <protection locked="0"/>
    </xf>
    <xf numFmtId="0" fontId="3" fillId="21" borderId="0" xfId="102" applyFill="1" applyProtection="1">
      <protection locked="0"/>
    </xf>
    <xf numFmtId="0" fontId="136" fillId="19" borderId="0" xfId="102" applyFont="1" applyFill="1" applyAlignment="1" applyProtection="1">
      <alignment horizontal="left" vertical="center" wrapText="1"/>
      <protection locked="0"/>
    </xf>
    <xf numFmtId="0" fontId="3" fillId="19" borderId="0" xfId="102" applyFill="1" applyProtection="1">
      <protection locked="0"/>
    </xf>
    <xf numFmtId="0" fontId="3" fillId="26" borderId="0" xfId="102" applyFill="1" applyProtection="1">
      <protection locked="0"/>
    </xf>
    <xf numFmtId="49" fontId="3" fillId="21" borderId="0" xfId="102" applyNumberFormat="1" applyFill="1" applyAlignment="1" applyProtection="1">
      <alignment horizontal="center" vertical="center"/>
      <protection locked="0"/>
    </xf>
    <xf numFmtId="0" fontId="138" fillId="19" borderId="0" xfId="102" applyFont="1" applyFill="1" applyProtection="1">
      <protection locked="0"/>
    </xf>
    <xf numFmtId="0" fontId="139" fillId="19" borderId="0" xfId="102" applyFont="1" applyFill="1" applyProtection="1">
      <protection locked="0"/>
    </xf>
    <xf numFmtId="0" fontId="77" fillId="21" borderId="0" xfId="102" applyFont="1" applyFill="1" applyAlignment="1" applyProtection="1">
      <alignment wrapText="1"/>
      <protection locked="0"/>
    </xf>
    <xf numFmtId="2" fontId="3" fillId="26" borderId="0" xfId="102" applyNumberFormat="1" applyFill="1" applyAlignment="1" applyProtection="1">
      <alignment horizontal="center" vertical="center"/>
      <protection locked="0"/>
    </xf>
    <xf numFmtId="0" fontId="77" fillId="21" borderId="0" xfId="102" applyFont="1" applyFill="1" applyProtection="1">
      <protection locked="0"/>
    </xf>
    <xf numFmtId="4" fontId="3" fillId="0" borderId="0" xfId="102" applyNumberFormat="1" applyAlignment="1" applyProtection="1">
      <alignment horizontal="center" vertical="center"/>
      <protection locked="0"/>
    </xf>
    <xf numFmtId="4" fontId="3" fillId="21" borderId="0" xfId="102" applyNumberFormat="1" applyFill="1" applyAlignment="1" applyProtection="1">
      <alignment horizontal="center" vertical="center"/>
      <protection locked="0"/>
    </xf>
    <xf numFmtId="4" fontId="3" fillId="26" borderId="0" xfId="102" applyNumberFormat="1" applyFill="1" applyAlignment="1" applyProtection="1">
      <alignment horizontal="center"/>
      <protection locked="0"/>
    </xf>
    <xf numFmtId="0" fontId="77" fillId="21" borderId="0" xfId="102" applyFont="1" applyFill="1" applyAlignment="1" applyProtection="1">
      <alignment horizontal="center" vertical="center"/>
      <protection locked="0"/>
    </xf>
    <xf numFmtId="4" fontId="3" fillId="26" borderId="0" xfId="102" applyNumberFormat="1" applyFill="1" applyProtection="1">
      <protection locked="0"/>
    </xf>
    <xf numFmtId="3" fontId="3" fillId="21" borderId="0" xfId="102" applyNumberFormat="1" applyFill="1" applyAlignment="1" applyProtection="1">
      <alignment horizontal="center" vertical="center"/>
      <protection locked="0"/>
    </xf>
    <xf numFmtId="0" fontId="30" fillId="0" borderId="1" xfId="99" applyFont="1" applyBorder="1" applyAlignment="1" applyProtection="1">
      <alignment wrapText="1"/>
      <protection locked="0"/>
    </xf>
    <xf numFmtId="0" fontId="28" fillId="28" borderId="1" xfId="99" applyFont="1" applyFill="1" applyBorder="1" applyAlignment="1" applyProtection="1">
      <alignment wrapText="1"/>
      <protection locked="0"/>
    </xf>
    <xf numFmtId="0" fontId="28" fillId="28" borderId="1" xfId="99" applyFont="1" applyFill="1" applyBorder="1" applyAlignment="1" applyProtection="1">
      <alignment horizontal="center" vertical="center" wrapText="1"/>
      <protection locked="0"/>
    </xf>
    <xf numFmtId="0" fontId="28" fillId="28" borderId="1" xfId="99" applyFont="1" applyFill="1" applyBorder="1" applyAlignment="1" applyProtection="1">
      <alignment horizontal="center" wrapText="1"/>
      <protection locked="0"/>
    </xf>
    <xf numFmtId="0" fontId="30" fillId="0" borderId="1" xfId="99" applyFont="1" applyBorder="1" applyProtection="1">
      <protection locked="0"/>
    </xf>
    <xf numFmtId="0" fontId="23" fillId="0" borderId="0" xfId="105" applyFont="1" applyProtection="1">
      <protection locked="0"/>
    </xf>
    <xf numFmtId="0" fontId="79" fillId="18" borderId="1" xfId="105" applyFont="1" applyFill="1" applyBorder="1" applyAlignment="1" applyProtection="1">
      <alignment horizontal="center" vertical="center" wrapText="1"/>
      <protection locked="0"/>
    </xf>
    <xf numFmtId="0" fontId="2" fillId="0" borderId="0" xfId="105" applyProtection="1">
      <protection locked="0"/>
    </xf>
    <xf numFmtId="0" fontId="23" fillId="14" borderId="0" xfId="7" applyFont="1" applyFill="1" applyProtection="1">
      <protection locked="0"/>
    </xf>
    <xf numFmtId="0" fontId="23" fillId="52" borderId="0" xfId="7" applyFont="1" applyFill="1" applyProtection="1">
      <protection locked="0"/>
    </xf>
    <xf numFmtId="0" fontId="23" fillId="52" borderId="0" xfId="6" applyFont="1" applyFill="1" applyProtection="1">
      <protection locked="0"/>
    </xf>
    <xf numFmtId="0" fontId="23" fillId="53" borderId="0" xfId="7" applyFont="1" applyFill="1" applyProtection="1">
      <protection locked="0"/>
    </xf>
    <xf numFmtId="0" fontId="23" fillId="53" borderId="0" xfId="6" applyFont="1" applyFill="1" applyProtection="1">
      <protection locked="0"/>
    </xf>
    <xf numFmtId="0" fontId="23" fillId="0" borderId="0" xfId="6" applyFont="1" applyAlignment="1" applyProtection="1">
      <alignment wrapText="1"/>
      <protection locked="0"/>
    </xf>
    <xf numFmtId="0" fontId="40" fillId="0" borderId="0" xfId="96" applyFont="1" applyAlignment="1" applyProtection="1">
      <alignment horizontal="right"/>
      <protection locked="0" hidden="1"/>
    </xf>
    <xf numFmtId="0" fontId="40" fillId="0" borderId="0" xfId="96" applyFont="1" applyProtection="1">
      <protection locked="0" hidden="1"/>
    </xf>
    <xf numFmtId="3" fontId="40" fillId="0" borderId="0" xfId="96" applyNumberFormat="1" applyFont="1" applyProtection="1">
      <protection locked="0" hidden="1"/>
    </xf>
    <xf numFmtId="0" fontId="40" fillId="0" borderId="15" xfId="96" applyFont="1" applyBorder="1" applyAlignment="1" applyProtection="1">
      <alignment horizontal="right"/>
      <protection locked="0" hidden="1"/>
    </xf>
    <xf numFmtId="0" fontId="41" fillId="0" borderId="0" xfId="96" applyFont="1" applyProtection="1">
      <protection locked="0" hidden="1"/>
    </xf>
    <xf numFmtId="0" fontId="40" fillId="0" borderId="0" xfId="96" applyFont="1" applyAlignment="1" applyProtection="1">
      <alignment horizontal="left"/>
      <protection locked="0" hidden="1"/>
    </xf>
    <xf numFmtId="0" fontId="40" fillId="0" borderId="16" xfId="96" applyFont="1" applyBorder="1" applyProtection="1">
      <protection locked="0" hidden="1"/>
    </xf>
    <xf numFmtId="0" fontId="107" fillId="0" borderId="0" xfId="96" applyFont="1" applyProtection="1">
      <protection locked="0" hidden="1"/>
    </xf>
    <xf numFmtId="0" fontId="40" fillId="26" borderId="15" xfId="96" applyFont="1" applyFill="1" applyBorder="1" applyAlignment="1" applyProtection="1">
      <alignment horizontal="right"/>
      <protection locked="0" hidden="1"/>
    </xf>
    <xf numFmtId="0" fontId="40" fillId="0" borderId="1" xfId="96" applyFont="1" applyBorder="1" applyProtection="1">
      <protection locked="0" hidden="1"/>
    </xf>
    <xf numFmtId="0" fontId="96" fillId="0" borderId="0" xfId="96" applyFont="1" applyProtection="1">
      <protection locked="0" hidden="1"/>
    </xf>
    <xf numFmtId="0" fontId="40" fillId="0" borderId="1" xfId="96" applyFont="1" applyBorder="1" applyAlignment="1" applyProtection="1">
      <alignment wrapText="1"/>
      <protection locked="0" hidden="1"/>
    </xf>
    <xf numFmtId="0" fontId="41" fillId="0" borderId="1" xfId="96" applyFont="1" applyBorder="1" applyProtection="1">
      <protection locked="0" hidden="1"/>
    </xf>
    <xf numFmtId="3" fontId="108" fillId="0" borderId="1" xfId="96" applyNumberFormat="1" applyFont="1" applyBorder="1" applyAlignment="1" applyProtection="1">
      <alignment horizontal="left"/>
      <protection locked="0" hidden="1"/>
    </xf>
    <xf numFmtId="0" fontId="41" fillId="0" borderId="1" xfId="96" applyFont="1" applyBorder="1" applyAlignment="1" applyProtection="1">
      <alignment horizontal="left"/>
      <protection locked="0" hidden="1"/>
    </xf>
    <xf numFmtId="0" fontId="40" fillId="0" borderId="1" xfId="96" applyFont="1" applyBorder="1" applyAlignment="1" applyProtection="1">
      <alignment horizontal="right"/>
      <protection locked="0" hidden="1"/>
    </xf>
    <xf numFmtId="0" fontId="5" fillId="0" borderId="0" xfId="96" applyProtection="1">
      <protection locked="0" hidden="1"/>
    </xf>
    <xf numFmtId="0" fontId="40" fillId="0" borderId="1" xfId="96" applyFont="1" applyBorder="1" applyAlignment="1" applyProtection="1">
      <alignment horizontal="left" vertical="top" wrapText="1"/>
      <protection locked="0" hidden="1"/>
    </xf>
    <xf numFmtId="0" fontId="40" fillId="0" borderId="0" xfId="96" applyFont="1" applyAlignment="1" applyProtection="1">
      <alignment vertical="top" wrapText="1"/>
      <protection locked="0" hidden="1"/>
    </xf>
    <xf numFmtId="0" fontId="41" fillId="26" borderId="2" xfId="96" applyFont="1" applyFill="1" applyBorder="1" applyAlignment="1" applyProtection="1">
      <alignment horizontal="center"/>
      <protection locked="0" hidden="1"/>
    </xf>
    <xf numFmtId="0" fontId="41" fillId="26" borderId="16" xfId="96" applyFont="1" applyFill="1" applyBorder="1" applyAlignment="1" applyProtection="1">
      <alignment horizontal="center"/>
      <protection locked="0" hidden="1"/>
    </xf>
    <xf numFmtId="0" fontId="40" fillId="26" borderId="1" xfId="96" applyFont="1" applyFill="1" applyBorder="1" applyAlignment="1" applyProtection="1">
      <alignment vertical="top" wrapText="1"/>
      <protection locked="0" hidden="1"/>
    </xf>
    <xf numFmtId="0" fontId="40" fillId="0" borderId="18" xfId="96" applyFont="1" applyBorder="1" applyAlignment="1" applyProtection="1">
      <alignment horizontal="left"/>
      <protection locked="0" hidden="1"/>
    </xf>
    <xf numFmtId="0" fontId="72" fillId="0" borderId="0" xfId="96" applyFont="1" applyProtection="1">
      <protection locked="0"/>
    </xf>
    <xf numFmtId="0" fontId="126" fillId="0" borderId="5" xfId="96" applyFont="1" applyBorder="1" applyAlignment="1" applyProtection="1">
      <alignment horizontal="left" vertical="center"/>
      <protection locked="0"/>
    </xf>
    <xf numFmtId="0" fontId="72" fillId="0" borderId="6" xfId="96" applyFont="1" applyBorder="1" applyProtection="1">
      <protection locked="0"/>
    </xf>
    <xf numFmtId="0" fontId="126" fillId="0" borderId="0" xfId="96" applyFont="1" applyAlignment="1" applyProtection="1">
      <alignment horizontal="left" vertical="center"/>
      <protection locked="0"/>
    </xf>
    <xf numFmtId="0" fontId="109" fillId="0" borderId="0" xfId="96" applyFont="1" applyAlignment="1" applyProtection="1">
      <alignment vertical="center" wrapText="1"/>
      <protection locked="0"/>
    </xf>
    <xf numFmtId="0" fontId="126" fillId="0" borderId="5" xfId="96" applyFont="1" applyBorder="1" applyAlignment="1" applyProtection="1">
      <alignment horizontal="left" vertical="center" wrapText="1"/>
      <protection locked="0"/>
    </xf>
    <xf numFmtId="0" fontId="109" fillId="0" borderId="6" xfId="96" applyFont="1" applyBorder="1" applyAlignment="1" applyProtection="1">
      <alignment vertical="top" wrapText="1"/>
      <protection locked="0"/>
    </xf>
    <xf numFmtId="0" fontId="126" fillId="0" borderId="6" xfId="96" applyFont="1" applyBorder="1" applyAlignment="1" applyProtection="1">
      <alignment horizontal="left" vertical="center" wrapText="1"/>
      <protection locked="0"/>
    </xf>
    <xf numFmtId="0" fontId="127" fillId="0" borderId="5" xfId="96" applyFont="1" applyBorder="1" applyAlignment="1" applyProtection="1">
      <alignment horizontal="left" vertical="center" wrapText="1"/>
      <protection locked="0"/>
    </xf>
    <xf numFmtId="0" fontId="127" fillId="0" borderId="6" xfId="96" applyFont="1" applyBorder="1" applyAlignment="1" applyProtection="1">
      <alignment horizontal="left" vertical="center" wrapText="1"/>
      <protection locked="0"/>
    </xf>
    <xf numFmtId="0" fontId="127" fillId="0" borderId="7" xfId="96" applyFont="1" applyBorder="1" applyAlignment="1" applyProtection="1">
      <alignment horizontal="left" vertical="center" wrapText="1"/>
      <protection locked="0"/>
    </xf>
    <xf numFmtId="0" fontId="127" fillId="0" borderId="9" xfId="96" applyFont="1" applyBorder="1" applyAlignment="1" applyProtection="1">
      <alignment horizontal="left" vertical="center" wrapText="1"/>
      <protection locked="0"/>
    </xf>
    <xf numFmtId="0" fontId="147" fillId="0" borderId="1" xfId="0" applyFont="1" applyBorder="1" applyAlignment="1" applyProtection="1">
      <alignment vertical="center"/>
      <protection locked="0"/>
    </xf>
    <xf numFmtId="14" fontId="0" fillId="0" borderId="1" xfId="0" applyNumberFormat="1" applyBorder="1" applyProtection="1">
      <protection locked="0"/>
    </xf>
    <xf numFmtId="0" fontId="0" fillId="0" borderId="1" xfId="0" applyBorder="1" applyAlignment="1" applyProtection="1">
      <alignment horizontal="center" vertical="center"/>
      <protection locked="0"/>
    </xf>
    <xf numFmtId="0" fontId="147" fillId="0" borderId="1" xfId="0" applyFont="1" applyBorder="1" applyAlignment="1" applyProtection="1">
      <alignment vertical="center" wrapText="1"/>
      <protection locked="0"/>
    </xf>
    <xf numFmtId="0" fontId="0" fillId="3" borderId="1" xfId="0" applyFill="1" applyBorder="1" applyProtection="1">
      <protection locked="0"/>
    </xf>
    <xf numFmtId="0" fontId="32" fillId="19" borderId="1" xfId="0" quotePrefix="1" applyFont="1" applyFill="1" applyBorder="1" applyAlignment="1" applyProtection="1">
      <alignment horizontal="center"/>
      <protection hidden="1"/>
    </xf>
    <xf numFmtId="178" fontId="41" fillId="27" borderId="4" xfId="38" applyNumberFormat="1" applyFont="1" applyFill="1" applyBorder="1" applyAlignment="1" applyProtection="1">
      <alignment horizontal="right" vertical="center" wrapText="1"/>
      <protection hidden="1"/>
    </xf>
    <xf numFmtId="179" fontId="41" fillId="27" borderId="4" xfId="58" applyNumberFormat="1" applyFont="1" applyFill="1" applyBorder="1" applyAlignment="1" applyProtection="1">
      <alignment horizontal="right" vertical="center" wrapText="1"/>
      <protection hidden="1"/>
    </xf>
    <xf numFmtId="9" fontId="40" fillId="0" borderId="1" xfId="58" applyFont="1" applyBorder="1" applyAlignment="1" applyProtection="1">
      <alignment horizontal="right" vertical="center" wrapText="1"/>
      <protection hidden="1"/>
    </xf>
    <xf numFmtId="178" fontId="41" fillId="27" borderId="1" xfId="38" applyNumberFormat="1" applyFont="1" applyFill="1" applyBorder="1" applyAlignment="1" applyProtection="1">
      <alignment horizontal="right" vertical="center" wrapText="1"/>
      <protection hidden="1"/>
    </xf>
    <xf numFmtId="179" fontId="41" fillId="27" borderId="1" xfId="58" applyNumberFormat="1" applyFont="1" applyFill="1" applyBorder="1" applyAlignment="1" applyProtection="1">
      <alignment horizontal="right" vertical="center" wrapText="1"/>
      <protection hidden="1"/>
    </xf>
    <xf numFmtId="1" fontId="4" fillId="19" borderId="6" xfId="100" applyNumberFormat="1" applyFill="1" applyBorder="1" applyAlignment="1" applyProtection="1">
      <alignment horizontal="right" vertical="center"/>
      <protection hidden="1"/>
    </xf>
    <xf numFmtId="175" fontId="40" fillId="19" borderId="1" xfId="100" applyNumberFormat="1" applyFont="1" applyFill="1" applyBorder="1" applyProtection="1">
      <protection hidden="1"/>
    </xf>
    <xf numFmtId="176" fontId="40" fillId="19" borderId="6" xfId="100" applyNumberFormat="1" applyFont="1" applyFill="1" applyBorder="1" applyProtection="1">
      <protection hidden="1"/>
    </xf>
    <xf numFmtId="175" fontId="40" fillId="27" borderId="8" xfId="100" applyNumberFormat="1" applyFont="1" applyFill="1" applyBorder="1" applyProtection="1">
      <protection hidden="1"/>
    </xf>
    <xf numFmtId="176" fontId="40" fillId="27" borderId="9" xfId="100" applyNumberFormat="1" applyFont="1" applyFill="1" applyBorder="1" applyProtection="1">
      <protection hidden="1"/>
    </xf>
    <xf numFmtId="3" fontId="13" fillId="0" borderId="6" xfId="101" applyNumberFormat="1" applyBorder="1" applyAlignment="1" applyProtection="1">
      <alignment horizontal="right"/>
      <protection hidden="1"/>
    </xf>
    <xf numFmtId="3" fontId="14" fillId="11" borderId="1" xfId="101" applyNumberFormat="1" applyFont="1" applyFill="1" applyBorder="1" applyAlignment="1" applyProtection="1">
      <alignment horizontal="right"/>
      <protection hidden="1"/>
    </xf>
    <xf numFmtId="3" fontId="28" fillId="11" borderId="6" xfId="101" applyNumberFormat="1" applyFont="1" applyFill="1" applyBorder="1" applyAlignment="1" applyProtection="1">
      <alignment horizontal="right"/>
      <protection hidden="1"/>
    </xf>
    <xf numFmtId="0" fontId="40" fillId="19" borderId="0" xfId="35" applyFont="1" applyFill="1" applyProtection="1">
      <protection locked="0"/>
    </xf>
    <xf numFmtId="0" fontId="43" fillId="19" borderId="0" xfId="35" applyFont="1" applyFill="1" applyProtection="1">
      <protection locked="0"/>
    </xf>
    <xf numFmtId="0" fontId="41" fillId="11" borderId="3" xfId="35" applyFont="1" applyFill="1" applyBorder="1" applyAlignment="1" applyProtection="1">
      <alignment horizontal="right" vertical="center"/>
      <protection locked="0"/>
    </xf>
    <xf numFmtId="0" fontId="43" fillId="0" borderId="0" xfId="35" applyFont="1" applyProtection="1">
      <protection locked="0"/>
    </xf>
    <xf numFmtId="0" fontId="40" fillId="0" borderId="0" xfId="35" applyFont="1" applyProtection="1">
      <protection locked="0"/>
    </xf>
    <xf numFmtId="0" fontId="40" fillId="19" borderId="5" xfId="35" applyFont="1" applyFill="1" applyBorder="1" applyProtection="1">
      <protection locked="0"/>
    </xf>
    <xf numFmtId="0" fontId="41" fillId="11" borderId="1" xfId="35" applyFont="1" applyFill="1" applyBorder="1" applyAlignment="1" applyProtection="1">
      <alignment horizontal="left" vertical="center"/>
      <protection locked="0"/>
    </xf>
    <xf numFmtId="0" fontId="41" fillId="11" borderId="1" xfId="35" applyFont="1" applyFill="1" applyBorder="1" applyAlignment="1" applyProtection="1">
      <alignment horizontal="right" vertical="center"/>
      <protection locked="0"/>
    </xf>
    <xf numFmtId="0" fontId="40" fillId="19" borderId="51" xfId="35" applyFont="1" applyFill="1" applyBorder="1" applyProtection="1">
      <protection locked="0"/>
    </xf>
    <xf numFmtId="0" fontId="22" fillId="28" borderId="1" xfId="35" applyFont="1" applyFill="1" applyBorder="1" applyAlignment="1" applyProtection="1">
      <alignment horizontal="left" vertical="center"/>
      <protection locked="0"/>
    </xf>
    <xf numFmtId="0" fontId="97" fillId="28" borderId="15" xfId="35" applyFont="1" applyFill="1" applyBorder="1" applyAlignment="1" applyProtection="1">
      <alignment horizontal="center" vertical="center"/>
      <protection locked="0"/>
    </xf>
    <xf numFmtId="0" fontId="97" fillId="28" borderId="1" xfId="35" applyFont="1" applyFill="1" applyBorder="1" applyAlignment="1" applyProtection="1">
      <alignment horizontal="center" vertical="center"/>
      <protection locked="0"/>
    </xf>
    <xf numFmtId="0" fontId="97" fillId="28" borderId="6" xfId="35" applyFont="1" applyFill="1" applyBorder="1" applyAlignment="1" applyProtection="1">
      <alignment horizontal="center" vertical="center"/>
      <protection locked="0"/>
    </xf>
    <xf numFmtId="0" fontId="41" fillId="11" borderId="1" xfId="35" applyFont="1" applyFill="1" applyBorder="1" applyAlignment="1" applyProtection="1">
      <alignment vertical="center"/>
      <protection locked="0"/>
    </xf>
    <xf numFmtId="0" fontId="40" fillId="19" borderId="0" xfId="35" applyFont="1" applyFill="1" applyAlignment="1" applyProtection="1">
      <alignment wrapText="1"/>
      <protection locked="0"/>
    </xf>
    <xf numFmtId="0" fontId="41" fillId="11" borderId="1" xfId="35" applyFont="1" applyFill="1" applyBorder="1" applyAlignment="1" applyProtection="1">
      <alignment vertical="center" wrapText="1"/>
      <protection locked="0"/>
    </xf>
    <xf numFmtId="0" fontId="40" fillId="19" borderId="57" xfId="35" applyFont="1" applyFill="1" applyBorder="1" applyProtection="1">
      <protection locked="0"/>
    </xf>
    <xf numFmtId="0" fontId="23" fillId="7" borderId="5" xfId="0" applyFont="1" applyFill="1" applyBorder="1" applyAlignment="1" applyProtection="1">
      <alignment vertical="center"/>
      <protection locked="0"/>
    </xf>
    <xf numFmtId="0" fontId="23" fillId="7" borderId="1" xfId="0" applyFont="1" applyFill="1" applyBorder="1" applyAlignment="1" applyProtection="1">
      <alignment vertical="center"/>
      <protection locked="0"/>
    </xf>
    <xf numFmtId="0" fontId="23" fillId="7" borderId="26" xfId="0" applyFont="1" applyFill="1" applyBorder="1" applyAlignment="1" applyProtection="1">
      <alignment vertical="center"/>
      <protection locked="0"/>
    </xf>
    <xf numFmtId="0" fontId="23" fillId="9" borderId="10" xfId="0" applyNumberFormat="1" applyFont="1" applyFill="1" applyBorder="1" applyAlignment="1" applyProtection="1">
      <alignment vertical="center"/>
      <protection locked="0"/>
    </xf>
    <xf numFmtId="0" fontId="23" fillId="9" borderId="1" xfId="0" applyNumberFormat="1" applyFont="1" applyFill="1" applyBorder="1" applyAlignment="1" applyProtection="1">
      <alignment vertical="center"/>
      <protection locked="0"/>
    </xf>
    <xf numFmtId="0" fontId="23" fillId="9" borderId="5" xfId="0" applyNumberFormat="1" applyFont="1" applyFill="1" applyBorder="1" applyAlignment="1" applyProtection="1">
      <alignment vertical="center"/>
      <protection locked="0"/>
    </xf>
    <xf numFmtId="0" fontId="23" fillId="9" borderId="5" xfId="0" applyNumberFormat="1" applyFont="1" applyFill="1" applyBorder="1" applyAlignment="1" applyProtection="1">
      <alignment vertical="center" wrapText="1"/>
      <protection locked="0"/>
    </xf>
    <xf numFmtId="0" fontId="23" fillId="9" borderId="5" xfId="0" applyFont="1" applyFill="1" applyBorder="1" applyAlignment="1" applyProtection="1">
      <alignment vertical="center"/>
      <protection locked="0"/>
    </xf>
    <xf numFmtId="0" fontId="23" fillId="9" borderId="1" xfId="0" applyFont="1" applyFill="1" applyBorder="1" applyAlignment="1" applyProtection="1">
      <alignment vertical="center"/>
      <protection locked="0"/>
    </xf>
    <xf numFmtId="0" fontId="23" fillId="9" borderId="26" xfId="0" applyNumberFormat="1" applyFont="1" applyFill="1" applyBorder="1" applyAlignment="1" applyProtection="1">
      <alignment vertical="center"/>
      <protection locked="0"/>
    </xf>
    <xf numFmtId="0" fontId="23" fillId="9" borderId="4" xfId="0" applyNumberFormat="1" applyFont="1" applyFill="1" applyBorder="1" applyAlignment="1" applyProtection="1">
      <alignment vertical="center"/>
      <protection locked="0"/>
    </xf>
    <xf numFmtId="0" fontId="19" fillId="7" borderId="1" xfId="0" applyFont="1" applyFill="1" applyBorder="1" applyAlignment="1" applyProtection="1">
      <alignment vertical="center" wrapText="1"/>
      <protection locked="0"/>
    </xf>
    <xf numFmtId="0" fontId="19" fillId="7" borderId="1" xfId="2" applyFont="1" applyFill="1" applyBorder="1" applyAlignment="1" applyProtection="1">
      <alignment horizontal="center" vertical="center" wrapText="1"/>
      <protection locked="0"/>
    </xf>
    <xf numFmtId="0" fontId="19" fillId="7" borderId="15" xfId="2" applyFont="1" applyFill="1" applyBorder="1" applyAlignment="1" applyProtection="1">
      <alignment horizontal="center" vertical="center"/>
      <protection locked="0"/>
    </xf>
    <xf numFmtId="0" fontId="19" fillId="7" borderId="15" xfId="2" applyFont="1" applyFill="1" applyBorder="1" applyAlignment="1" applyProtection="1">
      <alignment horizontal="center" vertical="center" wrapText="1"/>
      <protection locked="0"/>
    </xf>
    <xf numFmtId="0" fontId="19" fillId="7" borderId="1" xfId="2" applyFont="1" applyFill="1" applyBorder="1" applyAlignment="1" applyProtection="1">
      <alignment horizontal="center" vertical="center"/>
      <protection locked="0"/>
    </xf>
    <xf numFmtId="0" fontId="23" fillId="9" borderId="1" xfId="2" applyFont="1" applyFill="1" applyBorder="1" applyAlignment="1" applyProtection="1">
      <alignment vertical="center"/>
      <protection locked="0"/>
    </xf>
    <xf numFmtId="1" fontId="23" fillId="3" borderId="1" xfId="0" applyNumberFormat="1" applyFont="1" applyFill="1" applyBorder="1" applyAlignment="1" applyProtection="1">
      <alignment horizontal="center" vertical="center"/>
      <protection locked="0"/>
    </xf>
    <xf numFmtId="0" fontId="13" fillId="9" borderId="1" xfId="2" applyFont="1" applyFill="1" applyBorder="1" applyAlignment="1" applyProtection="1">
      <alignment vertical="center" wrapText="1"/>
      <protection locked="0"/>
    </xf>
    <xf numFmtId="0" fontId="23" fillId="9" borderId="1" xfId="2" applyFont="1" applyFill="1" applyBorder="1" applyAlignment="1" applyProtection="1">
      <alignment vertical="center" wrapText="1"/>
      <protection locked="0"/>
    </xf>
    <xf numFmtId="0" fontId="23" fillId="9" borderId="15" xfId="2" applyFont="1" applyFill="1" applyBorder="1" applyAlignment="1" applyProtection="1">
      <alignment vertical="center" wrapText="1"/>
      <protection locked="0"/>
    </xf>
    <xf numFmtId="0" fontId="23" fillId="3" borderId="1" xfId="0" applyFont="1" applyFill="1" applyBorder="1" applyAlignment="1" applyProtection="1">
      <alignment horizontal="center" vertical="center" wrapText="1"/>
      <protection hidden="1"/>
    </xf>
    <xf numFmtId="15" fontId="23" fillId="3" borderId="1" xfId="0" applyNumberFormat="1" applyFont="1" applyFill="1" applyBorder="1" applyAlignment="1" applyProtection="1">
      <alignment horizontal="center" vertical="center"/>
      <protection hidden="1"/>
    </xf>
    <xf numFmtId="1" fontId="23" fillId="3" borderId="1" xfId="0" applyNumberFormat="1" applyFont="1" applyFill="1" applyBorder="1" applyAlignment="1" applyProtection="1">
      <alignment horizontal="center" vertical="center"/>
      <protection hidden="1"/>
    </xf>
    <xf numFmtId="1" fontId="18" fillId="0" borderId="79" xfId="0" applyNumberFormat="1" applyFont="1" applyBorder="1" applyAlignment="1" applyProtection="1">
      <alignment vertical="center"/>
      <protection hidden="1"/>
    </xf>
    <xf numFmtId="165" fontId="23" fillId="4" borderId="11" xfId="1" applyNumberFormat="1" applyFont="1" applyFill="1" applyBorder="1" applyAlignment="1" applyProtection="1">
      <alignment horizontal="center" vertical="center"/>
      <protection hidden="1"/>
    </xf>
    <xf numFmtId="165" fontId="23" fillId="4" borderId="6" xfId="1" applyNumberFormat="1" applyFont="1" applyFill="1" applyBorder="1" applyAlignment="1" applyProtection="1">
      <alignment horizontal="center" vertical="center"/>
      <protection hidden="1"/>
    </xf>
    <xf numFmtId="0" fontId="23" fillId="0" borderId="0" xfId="0" applyFont="1" applyAlignment="1" applyProtection="1">
      <alignment vertical="center"/>
      <protection hidden="1"/>
    </xf>
    <xf numFmtId="165" fontId="19" fillId="4" borderId="9" xfId="1" applyNumberFormat="1" applyFont="1" applyFill="1" applyBorder="1" applyAlignment="1" applyProtection="1">
      <alignment horizontal="center" vertical="center"/>
      <protection hidden="1"/>
    </xf>
    <xf numFmtId="0" fontId="0" fillId="0" borderId="1" xfId="0" applyBorder="1" applyProtection="1">
      <protection hidden="1"/>
    </xf>
    <xf numFmtId="0" fontId="0" fillId="0" borderId="1" xfId="0" quotePrefix="1" applyBorder="1" applyProtection="1">
      <protection hidden="1"/>
    </xf>
    <xf numFmtId="2" fontId="0" fillId="0" borderId="1" xfId="0" applyNumberFormat="1" applyBorder="1" applyProtection="1">
      <protection hidden="1"/>
    </xf>
    <xf numFmtId="14" fontId="144" fillId="50" borderId="123" xfId="0" applyNumberFormat="1" applyFont="1" applyFill="1" applyBorder="1" applyAlignment="1" applyProtection="1">
      <alignment horizontal="center"/>
      <protection hidden="1"/>
    </xf>
    <xf numFmtId="0" fontId="144" fillId="50" borderId="123" xfId="0" applyNumberFormat="1" applyFont="1" applyFill="1" applyBorder="1" applyAlignment="1" applyProtection="1">
      <alignment horizontal="center"/>
      <protection hidden="1"/>
    </xf>
    <xf numFmtId="3" fontId="144" fillId="50" borderId="123" xfId="0" applyNumberFormat="1" applyFont="1" applyFill="1" applyBorder="1" applyAlignment="1" applyProtection="1">
      <alignment horizontal="right"/>
      <protection hidden="1"/>
    </xf>
    <xf numFmtId="0" fontId="144" fillId="30" borderId="123" xfId="0" applyFont="1" applyFill="1" applyBorder="1" applyAlignment="1" applyProtection="1">
      <alignment horizontal="right"/>
      <protection hidden="1"/>
    </xf>
    <xf numFmtId="3" fontId="49" fillId="50" borderId="123" xfId="0" quotePrefix="1" applyNumberFormat="1" applyFont="1" applyFill="1" applyBorder="1" applyAlignment="1" applyProtection="1">
      <alignment horizontal="right"/>
      <protection hidden="1"/>
    </xf>
    <xf numFmtId="0" fontId="0" fillId="0" borderId="0" xfId="0" applyProtection="1">
      <protection hidden="1"/>
    </xf>
    <xf numFmtId="3" fontId="0" fillId="0" borderId="0" xfId="0" applyNumberFormat="1" applyProtection="1">
      <protection hidden="1"/>
    </xf>
    <xf numFmtId="3" fontId="144" fillId="50" borderId="123" xfId="0" quotePrefix="1" applyNumberFormat="1" applyFont="1" applyFill="1" applyBorder="1" applyAlignment="1" applyProtection="1">
      <alignment horizontal="right"/>
      <protection hidden="1"/>
    </xf>
    <xf numFmtId="3" fontId="65" fillId="29" borderId="65" xfId="15" applyNumberFormat="1" applyBorder="1" applyAlignment="1" applyProtection="1">
      <alignment horizontal="center"/>
      <protection hidden="1"/>
    </xf>
    <xf numFmtId="3" fontId="23" fillId="3" borderId="1" xfId="1" applyNumberFormat="1" applyFont="1" applyFill="1" applyBorder="1" applyAlignment="1" applyProtection="1">
      <alignment horizontal="center" vertical="center"/>
      <protection hidden="1"/>
    </xf>
    <xf numFmtId="3" fontId="65" fillId="29" borderId="65" xfId="15" applyNumberFormat="1" applyAlignment="1" applyProtection="1">
      <alignment horizontal="center"/>
      <protection hidden="1"/>
    </xf>
    <xf numFmtId="0" fontId="19" fillId="9" borderId="1" xfId="3" applyFont="1" applyFill="1" applyBorder="1" applyAlignment="1" applyProtection="1">
      <alignment vertical="center"/>
      <protection hidden="1"/>
    </xf>
    <xf numFmtId="0" fontId="19" fillId="19" borderId="1" xfId="0" applyFont="1" applyFill="1" applyBorder="1" applyAlignment="1" applyProtection="1">
      <alignment horizontal="left" vertical="center" wrapText="1"/>
      <protection hidden="1"/>
    </xf>
    <xf numFmtId="182" fontId="14" fillId="4" borderId="1" xfId="1" applyNumberFormat="1" applyFont="1" applyFill="1" applyBorder="1" applyAlignment="1" applyProtection="1">
      <alignment horizontal="center" vertical="center" wrapText="1"/>
      <protection hidden="1"/>
    </xf>
    <xf numFmtId="165" fontId="13" fillId="0" borderId="1" xfId="1" applyNumberFormat="1" applyFont="1" applyFill="1" applyBorder="1" applyAlignment="1" applyProtection="1">
      <alignment horizontal="center" vertical="center"/>
      <protection hidden="1"/>
    </xf>
    <xf numFmtId="165" fontId="13" fillId="19" borderId="1" xfId="1" applyNumberFormat="1" applyFont="1" applyFill="1" applyBorder="1" applyAlignment="1" applyProtection="1">
      <alignment horizontal="right"/>
      <protection hidden="1"/>
    </xf>
    <xf numFmtId="165" fontId="13" fillId="4" borderId="1" xfId="1" applyNumberFormat="1" applyFont="1" applyFill="1" applyBorder="1" applyAlignment="1" applyProtection="1">
      <alignment horizontal="right"/>
      <protection hidden="1"/>
    </xf>
    <xf numFmtId="3" fontId="13" fillId="19" borderId="1" xfId="0" applyNumberFormat="1" applyFont="1" applyFill="1" applyBorder="1" applyProtection="1">
      <protection hidden="1"/>
    </xf>
    <xf numFmtId="0" fontId="13" fillId="19" borderId="1" xfId="0" applyFont="1" applyFill="1" applyBorder="1" applyProtection="1">
      <protection hidden="1"/>
    </xf>
    <xf numFmtId="182" fontId="19" fillId="4" borderId="1" xfId="1" applyNumberFormat="1" applyFont="1" applyFill="1" applyBorder="1" applyAlignment="1" applyProtection="1">
      <alignment horizontal="center" vertical="center" wrapText="1"/>
      <protection hidden="1"/>
    </xf>
    <xf numFmtId="3" fontId="23" fillId="0" borderId="1" xfId="1" applyNumberFormat="1" applyFont="1" applyFill="1" applyBorder="1" applyAlignment="1" applyProtection="1">
      <alignment horizontal="center" vertical="center"/>
      <protection hidden="1"/>
    </xf>
    <xf numFmtId="2" fontId="23" fillId="0" borderId="1" xfId="1" applyNumberFormat="1" applyFont="1" applyFill="1" applyBorder="1" applyAlignment="1" applyProtection="1">
      <alignment horizontal="center" vertical="center"/>
      <protection hidden="1"/>
    </xf>
    <xf numFmtId="10" fontId="23" fillId="0" borderId="1" xfId="4" applyNumberFormat="1" applyFont="1" applyFill="1" applyBorder="1" applyAlignment="1" applyProtection="1">
      <alignment horizontal="center" vertical="center"/>
      <protection hidden="1"/>
    </xf>
    <xf numFmtId="3" fontId="23" fillId="3" borderId="1" xfId="0" applyNumberFormat="1" applyFont="1" applyFill="1" applyBorder="1" applyProtection="1">
      <protection hidden="1"/>
    </xf>
    <xf numFmtId="2" fontId="23" fillId="0" borderId="1" xfId="0" applyNumberFormat="1" applyFont="1" applyFill="1" applyBorder="1" applyProtection="1">
      <protection hidden="1"/>
    </xf>
    <xf numFmtId="165" fontId="23" fillId="19" borderId="6" xfId="1" applyNumberFormat="1" applyFont="1" applyFill="1" applyBorder="1" applyProtection="1">
      <protection hidden="1"/>
    </xf>
    <xf numFmtId="2" fontId="23" fillId="19" borderId="1" xfId="0" applyNumberFormat="1" applyFont="1" applyFill="1" applyBorder="1" applyProtection="1">
      <protection hidden="1"/>
    </xf>
    <xf numFmtId="10" fontId="23" fillId="19" borderId="8" xfId="0" applyNumberFormat="1" applyFont="1" applyFill="1" applyBorder="1" applyProtection="1">
      <protection hidden="1"/>
    </xf>
    <xf numFmtId="182" fontId="19" fillId="4" borderId="6" xfId="1" applyNumberFormat="1" applyFont="1" applyFill="1" applyBorder="1" applyAlignment="1" applyProtection="1">
      <alignment horizontal="center" vertical="center" wrapText="1"/>
      <protection hidden="1"/>
    </xf>
    <xf numFmtId="3" fontId="13" fillId="19" borderId="1" xfId="14" applyNumberFormat="1" applyFont="1" applyFill="1" applyBorder="1" applyAlignment="1" applyProtection="1">
      <alignment horizontal="center"/>
      <protection hidden="1"/>
    </xf>
    <xf numFmtId="3" fontId="13" fillId="19" borderId="6" xfId="14" applyNumberFormat="1" applyFont="1" applyFill="1" applyBorder="1" applyAlignment="1" applyProtection="1">
      <alignment horizontal="center"/>
      <protection hidden="1"/>
    </xf>
    <xf numFmtId="3" fontId="13" fillId="26" borderId="1" xfId="14" applyNumberFormat="1" applyFont="1" applyFill="1" applyBorder="1" applyAlignment="1" applyProtection="1">
      <alignment horizontal="center"/>
      <protection hidden="1"/>
    </xf>
    <xf numFmtId="3" fontId="13" fillId="26" borderId="6" xfId="14" applyNumberFormat="1" applyFont="1" applyFill="1" applyBorder="1" applyAlignment="1" applyProtection="1">
      <alignment horizontal="center"/>
      <protection hidden="1"/>
    </xf>
    <xf numFmtId="3" fontId="14" fillId="19" borderId="1" xfId="5" applyNumberFormat="1" applyFont="1" applyFill="1" applyBorder="1" applyAlignment="1" applyProtection="1">
      <alignment horizontal="center"/>
      <protection hidden="1"/>
    </xf>
    <xf numFmtId="3" fontId="14" fillId="19" borderId="6" xfId="5" applyNumberFormat="1" applyFont="1" applyFill="1" applyBorder="1" applyAlignment="1" applyProtection="1">
      <alignment horizontal="center"/>
      <protection hidden="1"/>
    </xf>
    <xf numFmtId="10" fontId="14" fillId="19" borderId="1" xfId="5" applyNumberFormat="1" applyFont="1" applyFill="1" applyBorder="1" applyAlignment="1" applyProtection="1">
      <alignment horizontal="center"/>
      <protection hidden="1"/>
    </xf>
    <xf numFmtId="10" fontId="14" fillId="19" borderId="6" xfId="5" applyNumberFormat="1" applyFont="1" applyFill="1" applyBorder="1" applyAlignment="1" applyProtection="1">
      <alignment horizontal="center"/>
      <protection hidden="1"/>
    </xf>
    <xf numFmtId="0" fontId="19" fillId="19" borderId="6" xfId="0" applyFont="1" applyFill="1" applyBorder="1" applyAlignment="1" applyProtection="1">
      <alignment horizontal="left" vertical="center" wrapText="1"/>
      <protection hidden="1"/>
    </xf>
    <xf numFmtId="165" fontId="13" fillId="19" borderId="6" xfId="1" applyNumberFormat="1" applyFont="1" applyFill="1" applyBorder="1" applyAlignment="1" applyProtection="1">
      <alignment horizontal="right"/>
      <protection hidden="1"/>
    </xf>
    <xf numFmtId="165" fontId="13" fillId="19" borderId="9" xfId="1" applyNumberFormat="1" applyFont="1" applyFill="1" applyBorder="1" applyAlignment="1" applyProtection="1">
      <alignment horizontal="right"/>
      <protection hidden="1"/>
    </xf>
    <xf numFmtId="0" fontId="0" fillId="19" borderId="1" xfId="0" applyFill="1" applyBorder="1" applyProtection="1">
      <protection hidden="1"/>
    </xf>
    <xf numFmtId="0" fontId="14" fillId="0" borderId="0" xfId="16" applyFont="1" applyProtection="1">
      <protection locked="0"/>
    </xf>
    <xf numFmtId="0" fontId="93" fillId="0" borderId="0" xfId="16" applyFont="1" applyAlignment="1" applyProtection="1">
      <alignment horizontal="center"/>
      <protection locked="0"/>
    </xf>
    <xf numFmtId="0" fontId="14" fillId="0" borderId="0" xfId="16" applyFont="1" applyAlignment="1" applyProtection="1">
      <alignment vertical="center"/>
      <protection locked="0"/>
    </xf>
    <xf numFmtId="0" fontId="23" fillId="0" borderId="45" xfId="16" applyFont="1" applyBorder="1" applyProtection="1">
      <protection hidden="1"/>
    </xf>
    <xf numFmtId="3" fontId="23" fillId="0" borderId="57" xfId="16" applyNumberFormat="1" applyFont="1" applyBorder="1" applyProtection="1">
      <protection hidden="1"/>
    </xf>
    <xf numFmtId="37" fontId="23" fillId="36" borderId="6" xfId="1" applyNumberFormat="1" applyFont="1" applyFill="1" applyBorder="1" applyAlignment="1" applyProtection="1">
      <alignment horizontal="center" vertical="center"/>
      <protection hidden="1"/>
    </xf>
    <xf numFmtId="3" fontId="23" fillId="0" borderId="1" xfId="1" applyNumberFormat="1" applyFont="1" applyBorder="1" applyAlignment="1" applyProtection="1">
      <alignment horizontal="center" vertical="center"/>
      <protection hidden="1"/>
    </xf>
    <xf numFmtId="3" fontId="23" fillId="0" borderId="6" xfId="1" applyNumberFormat="1" applyFont="1" applyBorder="1" applyAlignment="1" applyProtection="1">
      <alignment horizontal="center" vertical="center"/>
      <protection hidden="1"/>
    </xf>
    <xf numFmtId="40" fontId="23" fillId="36" borderId="21" xfId="16" applyNumberFormat="1" applyFont="1" applyFill="1" applyBorder="1" applyAlignment="1" applyProtection="1">
      <alignment horizontal="center" vertical="center"/>
      <protection hidden="1"/>
    </xf>
    <xf numFmtId="37" fontId="23" fillId="36" borderId="27" xfId="1" applyNumberFormat="1" applyFont="1" applyFill="1" applyBorder="1" applyAlignment="1" applyProtection="1">
      <alignment horizontal="center" vertical="center"/>
      <protection hidden="1"/>
    </xf>
    <xf numFmtId="37" fontId="23" fillId="36" borderId="22" xfId="1" applyNumberFormat="1" applyFont="1" applyFill="1" applyBorder="1" applyAlignment="1" applyProtection="1">
      <alignment horizontal="center" vertical="center"/>
      <protection hidden="1"/>
    </xf>
    <xf numFmtId="0" fontId="13" fillId="0" borderId="0" xfId="16" applyProtection="1">
      <protection hidden="1"/>
    </xf>
    <xf numFmtId="4" fontId="23" fillId="36" borderId="1" xfId="16" applyNumberFormat="1" applyFont="1" applyFill="1" applyBorder="1" applyAlignment="1" applyProtection="1">
      <alignment horizontal="center" vertical="center"/>
      <protection hidden="1"/>
    </xf>
    <xf numFmtId="10" fontId="23" fillId="36" borderId="1" xfId="4" applyNumberFormat="1" applyFont="1" applyFill="1" applyBorder="1" applyAlignment="1" applyProtection="1">
      <alignment horizontal="center" vertical="center"/>
      <protection hidden="1"/>
    </xf>
    <xf numFmtId="3" fontId="19" fillId="36" borderId="9" xfId="16" applyNumberFormat="1" applyFont="1" applyFill="1" applyBorder="1" applyAlignment="1" applyProtection="1">
      <alignment horizontal="center" vertical="center"/>
      <protection hidden="1"/>
    </xf>
    <xf numFmtId="169" fontId="23" fillId="36" borderId="1" xfId="16" applyNumberFormat="1" applyFont="1" applyFill="1" applyBorder="1" applyAlignment="1" applyProtection="1">
      <alignment horizontal="center" vertical="center"/>
      <protection hidden="1"/>
    </xf>
    <xf numFmtId="3" fontId="13" fillId="0" borderId="0" xfId="16" applyNumberFormat="1" applyProtection="1">
      <protection hidden="1"/>
    </xf>
    <xf numFmtId="10" fontId="13" fillId="0" borderId="0" xfId="4" applyNumberFormat="1" applyFont="1" applyFill="1" applyAlignment="1" applyProtection="1">
      <protection hidden="1"/>
    </xf>
    <xf numFmtId="0" fontId="19" fillId="0" borderId="0" xfId="16" applyFont="1" applyProtection="1">
      <protection locked="0"/>
    </xf>
    <xf numFmtId="0" fontId="47" fillId="0" borderId="0" xfId="16" applyFont="1" applyProtection="1">
      <protection locked="0"/>
    </xf>
    <xf numFmtId="0" fontId="98" fillId="0" borderId="0" xfId="16" applyFont="1" applyAlignment="1" applyProtection="1">
      <alignment horizontal="center"/>
      <protection locked="0"/>
    </xf>
    <xf numFmtId="0" fontId="80" fillId="0" borderId="0" xfId="16" applyFont="1" applyAlignment="1" applyProtection="1">
      <alignment horizontal="center"/>
      <protection locked="0"/>
    </xf>
    <xf numFmtId="0" fontId="19" fillId="0" borderId="0" xfId="16" applyFont="1" applyAlignment="1" applyProtection="1">
      <alignment vertical="center"/>
      <protection locked="0"/>
    </xf>
    <xf numFmtId="0" fontId="47" fillId="0" borderId="0" xfId="16" applyFont="1" applyAlignment="1" applyProtection="1">
      <alignment vertical="center"/>
      <protection locked="0"/>
    </xf>
    <xf numFmtId="0" fontId="19" fillId="0" borderId="0" xfId="16" applyFont="1" applyAlignment="1" applyProtection="1">
      <alignment wrapText="1"/>
      <protection locked="0"/>
    </xf>
    <xf numFmtId="0" fontId="19" fillId="19" borderId="0" xfId="16" applyFont="1" applyFill="1" applyAlignment="1" applyProtection="1">
      <alignment vertical="center"/>
      <protection locked="0"/>
    </xf>
    <xf numFmtId="0" fontId="47" fillId="19" borderId="0" xfId="16" applyFont="1" applyFill="1" applyProtection="1">
      <protection locked="0"/>
    </xf>
    <xf numFmtId="0" fontId="19" fillId="19" borderId="0" xfId="16" applyFont="1" applyFill="1" applyProtection="1">
      <protection locked="0"/>
    </xf>
    <xf numFmtId="0" fontId="47" fillId="19" borderId="0" xfId="16" applyFont="1" applyFill="1" applyAlignment="1" applyProtection="1">
      <alignment vertical="center"/>
      <protection locked="0"/>
    </xf>
    <xf numFmtId="0" fontId="47" fillId="0" borderId="0" xfId="16" applyFont="1" applyAlignment="1" applyProtection="1">
      <alignment vertical="center" wrapText="1"/>
      <protection locked="0"/>
    </xf>
    <xf numFmtId="0" fontId="19" fillId="0" borderId="0" xfId="16" applyFont="1" applyAlignment="1" applyProtection="1">
      <alignment vertical="center" wrapText="1"/>
      <protection locked="0"/>
    </xf>
    <xf numFmtId="182" fontId="19" fillId="7" borderId="1" xfId="16" applyNumberFormat="1" applyFont="1" applyFill="1" applyBorder="1" applyAlignment="1" applyProtection="1">
      <alignment horizontal="center" vertical="center"/>
      <protection hidden="1"/>
    </xf>
    <xf numFmtId="3" fontId="13" fillId="42" borderId="1" xfId="16" applyNumberFormat="1" applyFill="1" applyBorder="1" applyAlignment="1" applyProtection="1">
      <alignment horizontal="center" vertical="center"/>
      <protection hidden="1"/>
    </xf>
    <xf numFmtId="0" fontId="23" fillId="0" borderId="0" xfId="16" applyFont="1" applyAlignment="1" applyProtection="1">
      <alignment horizontal="center" vertical="center"/>
      <protection hidden="1"/>
    </xf>
    <xf numFmtId="9" fontId="14" fillId="0" borderId="33" xfId="4" applyFont="1" applyFill="1" applyBorder="1" applyAlignment="1" applyProtection="1">
      <alignment horizontal="center" vertical="center" wrapText="1"/>
      <protection hidden="1"/>
    </xf>
    <xf numFmtId="10" fontId="23" fillId="19" borderId="1" xfId="16" applyNumberFormat="1" applyFont="1" applyFill="1" applyBorder="1" applyAlignment="1" applyProtection="1">
      <alignment horizontal="center" vertical="center"/>
      <protection hidden="1"/>
    </xf>
    <xf numFmtId="3" fontId="14" fillId="42" borderId="1" xfId="16" applyNumberFormat="1" applyFont="1" applyFill="1" applyBorder="1" applyAlignment="1" applyProtection="1">
      <alignment horizontal="center" vertical="center"/>
      <protection hidden="1"/>
    </xf>
    <xf numFmtId="37" fontId="23" fillId="36" borderId="1" xfId="1" applyNumberFormat="1" applyFont="1" applyFill="1" applyBorder="1" applyAlignment="1" applyProtection="1">
      <alignment horizontal="center" vertical="center"/>
      <protection hidden="1"/>
    </xf>
    <xf numFmtId="10" fontId="19" fillId="42" borderId="1" xfId="4" applyNumberFormat="1" applyFont="1" applyFill="1" applyBorder="1" applyAlignment="1" applyProtection="1">
      <alignment horizontal="center" vertical="center"/>
      <protection hidden="1"/>
    </xf>
    <xf numFmtId="0" fontId="13" fillId="19" borderId="0" xfId="16" applyFill="1" applyProtection="1">
      <protection hidden="1"/>
    </xf>
    <xf numFmtId="9" fontId="23" fillId="36" borderId="1" xfId="4" applyFont="1" applyFill="1" applyBorder="1" applyAlignment="1" applyProtection="1">
      <alignment horizontal="center" vertical="center"/>
      <protection hidden="1"/>
    </xf>
    <xf numFmtId="2" fontId="13" fillId="19" borderId="0" xfId="16" applyNumberFormat="1" applyFill="1" applyProtection="1">
      <protection hidden="1"/>
    </xf>
    <xf numFmtId="14" fontId="13" fillId="19" borderId="0" xfId="16" applyNumberFormat="1" applyFill="1" applyProtection="1">
      <protection hidden="1"/>
    </xf>
    <xf numFmtId="169" fontId="23" fillId="36" borderId="1" xfId="16" applyNumberFormat="1" applyFont="1" applyFill="1" applyBorder="1" applyAlignment="1" applyProtection="1">
      <alignment horizontal="center" vertical="center" wrapText="1"/>
      <protection hidden="1"/>
    </xf>
    <xf numFmtId="3" fontId="23" fillId="19" borderId="1" xfId="1" applyNumberFormat="1" applyFont="1" applyFill="1" applyBorder="1" applyAlignment="1" applyProtection="1">
      <alignment horizontal="center" vertical="center"/>
      <protection hidden="1"/>
    </xf>
    <xf numFmtId="3" fontId="19" fillId="19" borderId="6" xfId="1" applyNumberFormat="1" applyFont="1" applyFill="1" applyBorder="1" applyAlignment="1" applyProtection="1">
      <alignment horizontal="center" vertical="center"/>
      <protection hidden="1"/>
    </xf>
    <xf numFmtId="10" fontId="23" fillId="0" borderId="8" xfId="4" applyNumberFormat="1" applyFont="1" applyFill="1" applyBorder="1" applyAlignment="1" applyProtection="1">
      <alignment horizontal="center" vertical="center"/>
      <protection hidden="1"/>
    </xf>
    <xf numFmtId="0" fontId="13" fillId="0" borderId="0" xfId="5" applyFont="1" applyAlignment="1" applyProtection="1">
      <alignment vertical="center"/>
      <protection locked="0"/>
    </xf>
    <xf numFmtId="0" fontId="13" fillId="0" borderId="0" xfId="5" applyFont="1" applyAlignment="1" applyProtection="1">
      <alignment vertical="center" textRotation="90"/>
      <protection locked="0"/>
    </xf>
    <xf numFmtId="0" fontId="13" fillId="0" borderId="0" xfId="7" applyAlignment="1" applyProtection="1">
      <alignment vertical="center"/>
      <protection locked="0"/>
    </xf>
    <xf numFmtId="0" fontId="13" fillId="0" borderId="0" xfId="5" applyFont="1" applyAlignment="1" applyProtection="1">
      <alignment horizontal="center" vertical="center" wrapText="1"/>
      <protection locked="0"/>
    </xf>
    <xf numFmtId="0" fontId="13" fillId="0" borderId="0" xfId="5" applyFont="1" applyAlignment="1" applyProtection="1">
      <alignment horizontal="center" vertical="center" textRotation="90" wrapText="1"/>
      <protection locked="0"/>
    </xf>
    <xf numFmtId="0" fontId="13" fillId="0" borderId="0" xfId="7" applyAlignment="1" applyProtection="1">
      <alignment horizontal="center" vertical="center" wrapText="1"/>
      <protection locked="0"/>
    </xf>
    <xf numFmtId="17" fontId="13" fillId="0" borderId="0" xfId="7" applyNumberFormat="1" applyAlignment="1" applyProtection="1">
      <alignment vertical="center"/>
      <protection locked="0"/>
    </xf>
    <xf numFmtId="165" fontId="13" fillId="0" borderId="0" xfId="1" applyNumberFormat="1" applyFont="1" applyAlignment="1" applyProtection="1">
      <alignment vertical="center"/>
      <protection locked="0"/>
    </xf>
    <xf numFmtId="165" fontId="13" fillId="0" borderId="0" xfId="5" applyNumberFormat="1" applyFont="1" applyAlignment="1" applyProtection="1">
      <alignment vertical="center"/>
      <protection locked="0"/>
    </xf>
    <xf numFmtId="0" fontId="52" fillId="0" borderId="0" xfId="5" applyFont="1" applyAlignment="1" applyProtection="1">
      <alignment vertical="center"/>
      <protection locked="0"/>
    </xf>
    <xf numFmtId="0" fontId="52" fillId="0" borderId="0" xfId="5" applyFont="1" applyAlignment="1" applyProtection="1">
      <alignment vertical="center" textRotation="90"/>
      <protection locked="0"/>
    </xf>
    <xf numFmtId="0" fontId="52" fillId="0" borderId="0" xfId="7" applyFont="1" applyAlignment="1" applyProtection="1">
      <alignment vertical="center"/>
      <protection locked="0"/>
    </xf>
    <xf numFmtId="0" fontId="13" fillId="0" borderId="0" xfId="8" applyFont="1" applyProtection="1">
      <protection locked="0"/>
    </xf>
    <xf numFmtId="0" fontId="13" fillId="24" borderId="1" xfId="5" applyFont="1" applyFill="1" applyBorder="1" applyAlignment="1" applyProtection="1">
      <alignment horizontal="center" vertical="center"/>
      <protection hidden="1"/>
    </xf>
    <xf numFmtId="0" fontId="13" fillId="24" borderId="6" xfId="5" applyFont="1" applyFill="1" applyBorder="1" applyAlignment="1" applyProtection="1">
      <alignment horizontal="center" vertical="center"/>
      <protection hidden="1"/>
    </xf>
    <xf numFmtId="165" fontId="13" fillId="26" borderId="1" xfId="1" applyNumberFormat="1" applyFont="1" applyFill="1" applyBorder="1" applyAlignment="1" applyProtection="1">
      <alignment horizontal="center" vertical="center"/>
      <protection hidden="1"/>
    </xf>
    <xf numFmtId="1" fontId="13" fillId="26" borderId="1" xfId="5" applyNumberFormat="1" applyFont="1" applyFill="1" applyBorder="1" applyAlignment="1" applyProtection="1">
      <alignment horizontal="center" vertical="center"/>
      <protection hidden="1"/>
    </xf>
    <xf numFmtId="0" fontId="14" fillId="24" borderId="1" xfId="5" applyFont="1" applyFill="1" applyBorder="1" applyAlignment="1" applyProtection="1">
      <alignment horizontal="center" vertical="center"/>
      <protection hidden="1"/>
    </xf>
    <xf numFmtId="0" fontId="14" fillId="24" borderId="6" xfId="5" applyFont="1" applyFill="1" applyBorder="1" applyAlignment="1" applyProtection="1">
      <alignment horizontal="center" vertical="center"/>
      <protection hidden="1"/>
    </xf>
    <xf numFmtId="165" fontId="13" fillId="24" borderId="1" xfId="1" applyNumberFormat="1" applyFont="1" applyFill="1" applyBorder="1" applyAlignment="1" applyProtection="1">
      <alignment horizontal="center" vertical="center"/>
      <protection hidden="1"/>
    </xf>
    <xf numFmtId="3" fontId="39" fillId="24" borderId="1" xfId="10" applyNumberFormat="1" applyFont="1" applyFill="1" applyBorder="1" applyAlignment="1" applyProtection="1">
      <alignment horizontal="center"/>
      <protection hidden="1"/>
    </xf>
    <xf numFmtId="17" fontId="13" fillId="0" borderId="1" xfId="5" applyNumberFormat="1" applyFont="1" applyBorder="1" applyAlignment="1" applyProtection="1">
      <alignment vertical="center"/>
      <protection hidden="1"/>
    </xf>
    <xf numFmtId="165" fontId="13" fillId="24" borderId="1" xfId="1" applyNumberFormat="1" applyFont="1" applyFill="1" applyBorder="1" applyAlignment="1" applyProtection="1">
      <protection hidden="1"/>
    </xf>
    <xf numFmtId="10" fontId="45" fillId="24" borderId="1" xfId="9" applyNumberFormat="1" applyFont="1" applyFill="1" applyBorder="1" applyAlignment="1" applyProtection="1">
      <protection hidden="1"/>
    </xf>
    <xf numFmtId="164" fontId="13" fillId="24" borderId="1" xfId="1" applyFont="1" applyFill="1" applyBorder="1" applyAlignment="1" applyProtection="1">
      <protection hidden="1"/>
    </xf>
    <xf numFmtId="165" fontId="14" fillId="24" borderId="1" xfId="1" applyNumberFormat="1" applyFont="1" applyFill="1" applyBorder="1" applyAlignment="1" applyProtection="1">
      <protection hidden="1"/>
    </xf>
    <xf numFmtId="0" fontId="40" fillId="24" borderId="1" xfId="0" applyFont="1" applyFill="1" applyBorder="1" applyAlignment="1" applyProtection="1">
      <alignment horizontal="center" vertical="center"/>
      <protection hidden="1"/>
    </xf>
    <xf numFmtId="10" fontId="46" fillId="24" borderId="1" xfId="9" applyNumberFormat="1" applyFont="1" applyFill="1" applyBorder="1" applyProtection="1">
      <protection hidden="1"/>
    </xf>
    <xf numFmtId="0" fontId="13" fillId="24" borderId="1" xfId="0" applyFont="1" applyFill="1" applyBorder="1" applyAlignment="1" applyProtection="1">
      <protection hidden="1"/>
    </xf>
    <xf numFmtId="0" fontId="41" fillId="24" borderId="1" xfId="0" applyFont="1" applyFill="1" applyBorder="1" applyAlignment="1" applyProtection="1">
      <alignment horizontal="center" vertical="center"/>
      <protection hidden="1"/>
    </xf>
    <xf numFmtId="0" fontId="46" fillId="24" borderId="1" xfId="8" applyFont="1" applyFill="1" applyBorder="1" applyProtection="1">
      <protection hidden="1"/>
    </xf>
    <xf numFmtId="1" fontId="17" fillId="24" borderId="1" xfId="8" applyNumberFormat="1" applyFont="1" applyFill="1" applyBorder="1" applyProtection="1">
      <protection hidden="1"/>
    </xf>
    <xf numFmtId="17" fontId="48" fillId="27" borderId="13" xfId="0" applyNumberFormat="1" applyFont="1" applyFill="1" applyBorder="1" applyAlignment="1" applyProtection="1">
      <alignment horizontal="center" vertical="center" wrapText="1"/>
      <protection hidden="1"/>
    </xf>
    <xf numFmtId="3" fontId="48" fillId="27" borderId="29" xfId="0" applyNumberFormat="1" applyFont="1" applyFill="1" applyBorder="1" applyAlignment="1" applyProtection="1">
      <alignment horizontal="center" vertical="center"/>
      <protection hidden="1"/>
    </xf>
    <xf numFmtId="17" fontId="51" fillId="27" borderId="10" xfId="0" applyNumberFormat="1" applyFont="1" applyFill="1" applyBorder="1" applyAlignment="1" applyProtection="1">
      <alignment horizontal="center" vertical="center"/>
      <protection hidden="1"/>
    </xf>
    <xf numFmtId="3" fontId="34" fillId="0" borderId="3" xfId="0" applyNumberFormat="1" applyFont="1" applyBorder="1" applyProtection="1">
      <protection hidden="1"/>
    </xf>
    <xf numFmtId="3" fontId="34" fillId="0" borderId="3" xfId="0" applyNumberFormat="1" applyFont="1" applyBorder="1" applyAlignment="1" applyProtection="1">
      <alignment horizontal="center"/>
      <protection hidden="1"/>
    </xf>
    <xf numFmtId="17" fontId="51" fillId="27" borderId="5" xfId="0" applyNumberFormat="1" applyFont="1" applyFill="1" applyBorder="1" applyAlignment="1" applyProtection="1">
      <alignment horizontal="center" vertical="center"/>
      <protection hidden="1"/>
    </xf>
    <xf numFmtId="3" fontId="34" fillId="0" borderId="1" xfId="0" applyNumberFormat="1" applyFont="1" applyBorder="1" applyProtection="1">
      <protection hidden="1"/>
    </xf>
    <xf numFmtId="3" fontId="34" fillId="0" borderId="1" xfId="0" applyNumberFormat="1" applyFont="1" applyBorder="1" applyAlignment="1" applyProtection="1">
      <alignment horizontal="center"/>
      <protection hidden="1"/>
    </xf>
    <xf numFmtId="3" fontId="48" fillId="27" borderId="1" xfId="0" applyNumberFormat="1" applyFont="1" applyFill="1" applyBorder="1" applyProtection="1">
      <protection hidden="1"/>
    </xf>
    <xf numFmtId="3" fontId="48" fillId="27" borderId="1" xfId="0" applyNumberFormat="1" applyFont="1" applyFill="1" applyBorder="1" applyAlignment="1" applyProtection="1">
      <alignment horizontal="center"/>
      <protection hidden="1"/>
    </xf>
    <xf numFmtId="0" fontId="51" fillId="0" borderId="6" xfId="0" applyFont="1" applyBorder="1" applyAlignment="1" applyProtection="1">
      <alignment horizontal="center" vertical="center"/>
      <protection hidden="1"/>
    </xf>
    <xf numFmtId="9" fontId="49" fillId="0" borderId="6" xfId="0" applyNumberFormat="1" applyFont="1" applyBorder="1" applyAlignment="1" applyProtection="1">
      <alignment horizontal="center"/>
      <protection hidden="1"/>
    </xf>
    <xf numFmtId="0" fontId="49" fillId="0" borderId="9" xfId="4" applyNumberFormat="1" applyFont="1" applyBorder="1" applyAlignment="1" applyProtection="1">
      <alignment horizontal="center"/>
      <protection hidden="1"/>
    </xf>
    <xf numFmtId="1" fontId="40" fillId="47" borderId="3" xfId="93" applyNumberFormat="1" applyFont="1" applyFill="1" applyBorder="1" applyAlignment="1" applyProtection="1">
      <alignment vertical="center"/>
      <protection hidden="1"/>
    </xf>
    <xf numFmtId="0" fontId="40" fillId="47" borderId="3" xfId="93" applyFont="1" applyFill="1" applyBorder="1" applyAlignment="1" applyProtection="1">
      <alignment vertical="center"/>
      <protection hidden="1"/>
    </xf>
    <xf numFmtId="185" fontId="40" fillId="47" borderId="3" xfId="93" applyNumberFormat="1" applyFont="1" applyFill="1" applyBorder="1" applyAlignment="1" applyProtection="1">
      <alignment vertical="center"/>
      <protection hidden="1"/>
    </xf>
    <xf numFmtId="3" fontId="40" fillId="47" borderId="3" xfId="93" applyNumberFormat="1" applyFont="1" applyFill="1" applyBorder="1" applyAlignment="1" applyProtection="1">
      <alignment vertical="center"/>
      <protection hidden="1"/>
    </xf>
    <xf numFmtId="185" fontId="86" fillId="11" borderId="91" xfId="90" applyNumberFormat="1" applyFont="1" applyFill="1" applyBorder="1" applyAlignment="1" applyProtection="1">
      <alignment vertical="center"/>
      <protection hidden="1"/>
    </xf>
    <xf numFmtId="3" fontId="86" fillId="11" borderId="91" xfId="90" applyNumberFormat="1" applyFont="1" applyFill="1" applyBorder="1" applyAlignment="1" applyProtection="1">
      <alignment vertical="center"/>
      <protection hidden="1"/>
    </xf>
    <xf numFmtId="3" fontId="86" fillId="11" borderId="86" xfId="90" applyNumberFormat="1" applyFont="1" applyFill="1" applyBorder="1" applyAlignment="1" applyProtection="1">
      <alignment vertical="center"/>
      <protection hidden="1"/>
    </xf>
    <xf numFmtId="0" fontId="86" fillId="11" borderId="91" xfId="90" applyFont="1" applyFill="1" applyBorder="1" applyAlignment="1" applyProtection="1">
      <alignment vertical="center"/>
      <protection hidden="1"/>
    </xf>
    <xf numFmtId="185" fontId="86" fillId="11" borderId="92" xfId="90" applyNumberFormat="1" applyFont="1" applyFill="1" applyBorder="1" applyAlignment="1" applyProtection="1">
      <alignment vertical="center"/>
      <protection hidden="1"/>
    </xf>
    <xf numFmtId="0" fontId="13" fillId="2" borderId="0" xfId="0" applyFont="1" applyFill="1" applyProtection="1">
      <protection locked="0"/>
    </xf>
    <xf numFmtId="0" fontId="43" fillId="2" borderId="0" xfId="0" applyFont="1" applyFill="1" applyProtection="1">
      <protection locked="0"/>
    </xf>
    <xf numFmtId="0" fontId="43" fillId="2" borderId="0" xfId="0" applyFont="1" applyFill="1" applyAlignment="1" applyProtection="1">
      <alignment horizontal="center" vertical="center"/>
      <protection locked="0"/>
    </xf>
    <xf numFmtId="0" fontId="43" fillId="2" borderId="0" xfId="0" quotePrefix="1" applyFont="1" applyFill="1" applyAlignment="1" applyProtection="1">
      <alignment horizontal="center"/>
      <protection locked="0"/>
    </xf>
    <xf numFmtId="0" fontId="43" fillId="0" borderId="0" xfId="0" applyFont="1" applyProtection="1">
      <protection locked="0"/>
    </xf>
    <xf numFmtId="0" fontId="47" fillId="5" borderId="25" xfId="0" applyFont="1" applyFill="1" applyBorder="1" applyAlignment="1" applyProtection="1">
      <alignment horizontal="center" vertical="center" wrapText="1"/>
      <protection hidden="1"/>
    </xf>
    <xf numFmtId="3" fontId="13" fillId="0" borderId="27" xfId="0" applyNumberFormat="1" applyFont="1" applyBorder="1" applyAlignment="1" applyProtection="1">
      <alignment horizontal="center"/>
      <protection hidden="1"/>
    </xf>
    <xf numFmtId="3" fontId="13" fillId="0" borderId="22" xfId="0" applyNumberFormat="1" applyFont="1" applyBorder="1" applyAlignment="1" applyProtection="1">
      <alignment horizontal="center"/>
      <protection hidden="1"/>
    </xf>
    <xf numFmtId="0" fontId="13" fillId="0" borderId="15" xfId="0" applyFont="1" applyBorder="1" applyAlignment="1" applyProtection="1">
      <alignment horizontal="center"/>
      <protection hidden="1"/>
    </xf>
    <xf numFmtId="3" fontId="13" fillId="0" borderId="1" xfId="0" applyNumberFormat="1" applyFont="1" applyBorder="1" applyAlignment="1" applyProtection="1">
      <alignment horizontal="center"/>
      <protection hidden="1"/>
    </xf>
    <xf numFmtId="3" fontId="13" fillId="0" borderId="6" xfId="0" applyNumberFormat="1" applyFont="1" applyBorder="1" applyAlignment="1" applyProtection="1">
      <alignment horizontal="center"/>
      <protection hidden="1"/>
    </xf>
    <xf numFmtId="9" fontId="14" fillId="40" borderId="15" xfId="4" applyFont="1" applyFill="1" applyBorder="1" applyAlignment="1" applyProtection="1">
      <alignment horizontal="center"/>
      <protection hidden="1"/>
    </xf>
    <xf numFmtId="3" fontId="13" fillId="36" borderId="53" xfId="0" applyNumberFormat="1" applyFont="1" applyFill="1" applyBorder="1" applyAlignment="1" applyProtection="1">
      <alignment horizontal="center" vertical="center"/>
      <protection hidden="1"/>
    </xf>
    <xf numFmtId="3" fontId="13" fillId="36" borderId="28" xfId="0" applyNumberFormat="1" applyFont="1" applyFill="1" applyBorder="1" applyAlignment="1" applyProtection="1">
      <alignment horizontal="center"/>
      <protection hidden="1"/>
    </xf>
    <xf numFmtId="9" fontId="13" fillId="36" borderId="44" xfId="4" applyFill="1" applyBorder="1" applyAlignment="1" applyProtection="1">
      <alignment horizontal="center" vertical="center"/>
      <protection hidden="1"/>
    </xf>
    <xf numFmtId="9" fontId="14" fillId="40" borderId="20" xfId="4" applyFont="1" applyFill="1" applyBorder="1" applyAlignment="1" applyProtection="1">
      <alignment horizontal="center"/>
      <protection hidden="1"/>
    </xf>
    <xf numFmtId="9" fontId="14" fillId="40" borderId="44" xfId="4" applyFont="1" applyFill="1" applyBorder="1" applyAlignment="1" applyProtection="1">
      <alignment horizontal="center" vertical="center"/>
      <protection hidden="1"/>
    </xf>
    <xf numFmtId="3" fontId="56" fillId="26" borderId="15" xfId="14" applyNumberFormat="1" applyFont="1" applyFill="1" applyBorder="1" applyAlignment="1" applyProtection="1">
      <alignment horizontal="left"/>
      <protection hidden="1"/>
    </xf>
    <xf numFmtId="0" fontId="119" fillId="2" borderId="0" xfId="0" applyFont="1" applyFill="1" applyProtection="1">
      <protection locked="0" hidden="1"/>
    </xf>
    <xf numFmtId="0" fontId="120" fillId="2" borderId="0" xfId="0" applyFont="1" applyFill="1" applyProtection="1">
      <protection locked="0" hidden="1"/>
    </xf>
    <xf numFmtId="0" fontId="112" fillId="2" borderId="0" xfId="0" applyFont="1" applyFill="1" applyProtection="1">
      <protection locked="0" hidden="1"/>
    </xf>
    <xf numFmtId="2" fontId="121" fillId="16" borderId="111" xfId="0" quotePrefix="1" applyNumberFormat="1" applyFont="1" applyFill="1" applyBorder="1" applyAlignment="1" applyProtection="1">
      <alignment horizontal="center" vertical="center" wrapText="1"/>
      <protection hidden="1"/>
    </xf>
    <xf numFmtId="1" fontId="121" fillId="11" borderId="111" xfId="0" applyNumberFormat="1" applyFont="1" applyFill="1" applyBorder="1" applyAlignment="1" applyProtection="1">
      <alignment horizontal="center"/>
      <protection hidden="1"/>
    </xf>
    <xf numFmtId="2" fontId="121" fillId="18" borderId="115" xfId="0" quotePrefix="1" applyNumberFormat="1" applyFont="1" applyFill="1" applyBorder="1" applyAlignment="1" applyProtection="1">
      <alignment horizontal="center" vertical="center" wrapText="1"/>
      <protection hidden="1"/>
    </xf>
    <xf numFmtId="0" fontId="119" fillId="2" borderId="0" xfId="0" applyFont="1" applyFill="1" applyAlignment="1" applyProtection="1">
      <protection locked="0" hidden="1"/>
    </xf>
    <xf numFmtId="10" fontId="120" fillId="2" borderId="0" xfId="0" applyNumberFormat="1" applyFont="1" applyFill="1" applyProtection="1">
      <protection hidden="1"/>
    </xf>
    <xf numFmtId="4" fontId="120" fillId="2" borderId="0" xfId="0" applyNumberFormat="1" applyFont="1" applyFill="1" applyProtection="1">
      <protection hidden="1"/>
    </xf>
    <xf numFmtId="1" fontId="121" fillId="11" borderId="115" xfId="0" applyNumberFormat="1" applyFont="1" applyFill="1" applyBorder="1" applyAlignment="1" applyProtection="1">
      <alignment horizontal="center"/>
      <protection hidden="1"/>
    </xf>
    <xf numFmtId="2" fontId="121" fillId="18" borderId="114" xfId="0" quotePrefix="1" applyNumberFormat="1" applyFont="1" applyFill="1" applyBorder="1" applyAlignment="1" applyProtection="1">
      <alignment horizontal="center" vertical="center" wrapText="1"/>
      <protection hidden="1"/>
    </xf>
    <xf numFmtId="4" fontId="23" fillId="26" borderId="1" xfId="54" applyNumberFormat="1" applyFont="1" applyFill="1" applyBorder="1" applyAlignment="1" applyProtection="1">
      <alignment horizontal="center" vertical="center"/>
      <protection hidden="1"/>
    </xf>
    <xf numFmtId="3" fontId="23" fillId="26" borderId="1" xfId="54" applyNumberFormat="1" applyFont="1" applyFill="1" applyBorder="1" applyAlignment="1" applyProtection="1">
      <alignment horizontal="center" vertical="center"/>
      <protection hidden="1"/>
    </xf>
    <xf numFmtId="0" fontId="86" fillId="0" borderId="0" xfId="54" applyFont="1" applyProtection="1">
      <protection locked="0"/>
    </xf>
    <xf numFmtId="0" fontId="40" fillId="0" borderId="0" xfId="54" applyFont="1" applyProtection="1">
      <protection locked="0"/>
    </xf>
    <xf numFmtId="0" fontId="14" fillId="0" borderId="0" xfId="54" applyFont="1" applyProtection="1">
      <protection locked="0"/>
    </xf>
    <xf numFmtId="2" fontId="40" fillId="0" borderId="0" xfId="54" applyNumberFormat="1" applyFont="1" applyProtection="1">
      <protection locked="0"/>
    </xf>
    <xf numFmtId="2" fontId="86" fillId="0" borderId="0" xfId="54" applyNumberFormat="1" applyFont="1" applyProtection="1">
      <protection locked="0"/>
    </xf>
    <xf numFmtId="3" fontId="40" fillId="0" borderId="0" xfId="54" applyNumberFormat="1" applyFont="1" applyProtection="1">
      <protection locked="0"/>
    </xf>
    <xf numFmtId="0" fontId="18" fillId="0" borderId="0" xfId="54" applyFont="1" applyAlignment="1" applyProtection="1">
      <alignment horizontal="left" vertical="center" indent="2"/>
      <protection locked="0"/>
    </xf>
    <xf numFmtId="3" fontId="40" fillId="0" borderId="1" xfId="54" applyNumberFormat="1" applyFont="1" applyBorder="1" applyProtection="1">
      <protection hidden="1"/>
    </xf>
    <xf numFmtId="3" fontId="40" fillId="0" borderId="6" xfId="54" applyNumberFormat="1" applyFont="1" applyBorder="1" applyProtection="1">
      <protection hidden="1"/>
    </xf>
    <xf numFmtId="3" fontId="86" fillId="0" borderId="1" xfId="54" applyNumberFormat="1" applyFont="1" applyBorder="1" applyProtection="1">
      <protection hidden="1"/>
    </xf>
    <xf numFmtId="3" fontId="86" fillId="0" borderId="6" xfId="54" applyNumberFormat="1" applyFont="1" applyBorder="1" applyProtection="1">
      <protection hidden="1"/>
    </xf>
    <xf numFmtId="4" fontId="9" fillId="21" borderId="1" xfId="54" applyNumberFormat="1" applyFill="1" applyBorder="1" applyProtection="1">
      <protection hidden="1"/>
    </xf>
    <xf numFmtId="4" fontId="9" fillId="0" borderId="1" xfId="54" applyNumberFormat="1" applyBorder="1" applyProtection="1">
      <protection hidden="1"/>
    </xf>
    <xf numFmtId="0" fontId="0" fillId="0" borderId="6" xfId="0" applyBorder="1" applyProtection="1">
      <protection hidden="1"/>
    </xf>
    <xf numFmtId="2" fontId="40" fillId="0" borderId="1" xfId="54" applyNumberFormat="1" applyFont="1" applyBorder="1" applyProtection="1">
      <protection hidden="1"/>
    </xf>
    <xf numFmtId="0" fontId="40" fillId="0" borderId="6" xfId="54" quotePrefix="1" applyFont="1" applyBorder="1" applyProtection="1">
      <protection hidden="1"/>
    </xf>
    <xf numFmtId="2" fontId="40" fillId="21" borderId="1" xfId="54" applyNumberFormat="1" applyFont="1" applyFill="1" applyBorder="1" applyProtection="1">
      <protection hidden="1"/>
    </xf>
    <xf numFmtId="2" fontId="40" fillId="0" borderId="8" xfId="54" applyNumberFormat="1" applyFont="1" applyBorder="1" applyProtection="1">
      <protection hidden="1"/>
    </xf>
    <xf numFmtId="2" fontId="40" fillId="21" borderId="8" xfId="54" applyNumberFormat="1" applyFont="1" applyFill="1" applyBorder="1" applyProtection="1">
      <protection hidden="1"/>
    </xf>
    <xf numFmtId="0" fontId="40" fillId="0" borderId="9" xfId="54" quotePrefix="1" applyFont="1" applyBorder="1" applyProtection="1">
      <protection hidden="1"/>
    </xf>
    <xf numFmtId="4" fontId="126" fillId="49" borderId="1" xfId="0" applyNumberFormat="1" applyFont="1" applyFill="1" applyBorder="1" applyAlignment="1" applyProtection="1">
      <alignment vertical="center"/>
      <protection hidden="1"/>
    </xf>
    <xf numFmtId="0" fontId="126" fillId="49" borderId="8" xfId="0" applyFont="1" applyFill="1" applyBorder="1" applyAlignment="1" applyProtection="1">
      <alignment vertical="center"/>
      <protection hidden="1"/>
    </xf>
    <xf numFmtId="0" fontId="13" fillId="0" borderId="6" xfId="1" applyNumberFormat="1" applyFont="1" applyFill="1" applyBorder="1" applyAlignment="1" applyProtection="1">
      <alignment horizontal="center" vertical="center"/>
      <protection hidden="1"/>
    </xf>
    <xf numFmtId="0" fontId="13" fillId="0" borderId="6" xfId="1" applyNumberFormat="1" applyFont="1" applyBorder="1" applyAlignment="1" applyProtection="1">
      <alignment horizontal="center" vertical="center"/>
      <protection hidden="1"/>
    </xf>
    <xf numFmtId="0" fontId="29" fillId="0" borderId="6" xfId="1" applyNumberFormat="1" applyFont="1" applyBorder="1" applyAlignment="1" applyProtection="1">
      <alignment horizontal="center" vertical="center"/>
      <protection hidden="1"/>
    </xf>
    <xf numFmtId="0" fontId="146" fillId="0" borderId="1" xfId="0" applyFont="1" applyBorder="1" applyAlignment="1" applyProtection="1">
      <alignment horizontal="right" vertical="center"/>
      <protection hidden="1"/>
    </xf>
    <xf numFmtId="0" fontId="18" fillId="0" borderId="0" xfId="54" applyFont="1" applyProtection="1">
      <protection locked="0"/>
    </xf>
    <xf numFmtId="1" fontId="13" fillId="0" borderId="1" xfId="54" applyNumberFormat="1" applyFont="1" applyBorder="1" applyAlignment="1" applyProtection="1">
      <alignment horizontal="left"/>
      <protection hidden="1"/>
    </xf>
    <xf numFmtId="0" fontId="13" fillId="0" borderId="1" xfId="54" applyFont="1" applyBorder="1" applyAlignment="1" applyProtection="1">
      <alignment horizontal="left"/>
      <protection hidden="1"/>
    </xf>
    <xf numFmtId="3" fontId="13" fillId="0" borderId="1" xfId="54" applyNumberFormat="1" applyFont="1" applyBorder="1" applyAlignment="1" applyProtection="1">
      <alignment horizontal="left"/>
      <protection hidden="1"/>
    </xf>
    <xf numFmtId="0" fontId="86" fillId="0" borderId="0" xfId="54" applyFont="1" applyProtection="1">
      <protection locked="0" hidden="1"/>
    </xf>
    <xf numFmtId="0" fontId="86" fillId="0" borderId="6" xfId="54" applyFont="1" applyBorder="1" applyProtection="1">
      <protection hidden="1"/>
    </xf>
    <xf numFmtId="0" fontId="86" fillId="0" borderId="1" xfId="54" applyFont="1" applyBorder="1" applyAlignment="1" applyProtection="1">
      <alignment horizontal="center"/>
      <protection hidden="1"/>
    </xf>
    <xf numFmtId="1" fontId="86" fillId="0" borderId="9" xfId="54" applyNumberFormat="1" applyFont="1" applyBorder="1" applyProtection="1">
      <protection hidden="1"/>
    </xf>
    <xf numFmtId="0" fontId="3" fillId="25" borderId="1" xfId="102" applyFill="1" applyBorder="1" applyAlignment="1" applyProtection="1">
      <alignment horizontal="center" wrapText="1"/>
      <protection hidden="1"/>
    </xf>
    <xf numFmtId="0" fontId="3" fillId="0" borderId="1" xfId="102" applyBorder="1" applyAlignment="1" applyProtection="1">
      <alignment horizontal="center" wrapText="1"/>
      <protection hidden="1"/>
    </xf>
    <xf numFmtId="0" fontId="3" fillId="21" borderId="0" xfId="102" applyFill="1" applyAlignment="1" applyProtection="1">
      <alignment horizontal="center" vertical="center"/>
      <protection hidden="1"/>
    </xf>
    <xf numFmtId="0" fontId="3" fillId="21" borderId="0" xfId="102" applyFill="1" applyAlignment="1" applyProtection="1">
      <alignment horizontal="center"/>
      <protection hidden="1"/>
    </xf>
    <xf numFmtId="0" fontId="3" fillId="3" borderId="0" xfId="102" applyFill="1" applyAlignment="1" applyProtection="1">
      <alignment horizontal="center" vertical="center"/>
      <protection hidden="1"/>
    </xf>
    <xf numFmtId="0" fontId="3" fillId="26" borderId="0" xfId="102" applyNumberFormat="1" applyFill="1" applyAlignment="1" applyProtection="1">
      <alignment horizontal="center" vertical="center"/>
      <protection hidden="1"/>
    </xf>
    <xf numFmtId="0" fontId="3" fillId="0" borderId="0" xfId="102" applyAlignment="1" applyProtection="1">
      <alignment horizontal="center" vertical="center"/>
      <protection hidden="1"/>
    </xf>
    <xf numFmtId="0" fontId="3" fillId="26" borderId="0" xfId="102" applyFill="1" applyAlignment="1" applyProtection="1">
      <alignment horizontal="center"/>
      <protection hidden="1"/>
    </xf>
    <xf numFmtId="3" fontId="3" fillId="26" borderId="0" xfId="102" applyNumberFormat="1" applyFill="1" applyAlignment="1" applyProtection="1">
      <alignment horizontal="center" vertical="center"/>
      <protection hidden="1"/>
    </xf>
    <xf numFmtId="0" fontId="3" fillId="26" borderId="0" xfId="102" applyFill="1" applyAlignment="1" applyProtection="1">
      <alignment horizontal="center" vertical="center"/>
      <protection hidden="1"/>
    </xf>
    <xf numFmtId="15" fontId="3" fillId="26" borderId="0" xfId="102" applyNumberFormat="1" applyFill="1" applyAlignment="1" applyProtection="1">
      <alignment horizontal="center" vertical="center"/>
      <protection hidden="1"/>
    </xf>
    <xf numFmtId="0" fontId="3" fillId="3" borderId="0" xfId="102" applyFill="1" applyProtection="1">
      <protection hidden="1"/>
    </xf>
    <xf numFmtId="14" fontId="3" fillId="21" borderId="0" xfId="102" applyNumberFormat="1" applyFill="1" applyAlignment="1" applyProtection="1">
      <alignment horizontal="center" vertical="center"/>
      <protection hidden="1"/>
    </xf>
    <xf numFmtId="0" fontId="3" fillId="0" borderId="0" xfId="102" applyAlignment="1" applyProtection="1">
      <alignment horizontal="center"/>
      <protection hidden="1"/>
    </xf>
    <xf numFmtId="37" fontId="3" fillId="0" borderId="0" xfId="102" applyNumberFormat="1" applyAlignment="1" applyProtection="1">
      <alignment horizontal="center" vertical="center"/>
      <protection hidden="1"/>
    </xf>
    <xf numFmtId="14" fontId="3" fillId="0" borderId="0" xfId="102" applyNumberFormat="1" applyAlignment="1" applyProtection="1">
      <alignment horizontal="center" vertical="center"/>
      <protection hidden="1"/>
    </xf>
    <xf numFmtId="9" fontId="3" fillId="0" borderId="0" xfId="102" applyNumberFormat="1" applyAlignment="1" applyProtection="1">
      <alignment horizontal="center"/>
      <protection hidden="1"/>
    </xf>
    <xf numFmtId="2" fontId="3" fillId="26" borderId="0" xfId="102" applyNumberFormat="1" applyFill="1" applyAlignment="1" applyProtection="1">
      <alignment horizontal="center" vertical="center"/>
      <protection hidden="1"/>
    </xf>
    <xf numFmtId="4" fontId="3" fillId="0" borderId="0" xfId="102" applyNumberFormat="1" applyAlignment="1" applyProtection="1">
      <alignment horizontal="center" vertical="center"/>
      <protection hidden="1"/>
    </xf>
    <xf numFmtId="0" fontId="107" fillId="27" borderId="1" xfId="96" applyFont="1" applyFill="1" applyBorder="1" applyProtection="1">
      <protection hidden="1"/>
    </xf>
    <xf numFmtId="187" fontId="40" fillId="27" borderId="0" xfId="96" applyNumberFormat="1" applyFont="1" applyFill="1" applyAlignment="1" applyProtection="1">
      <alignment horizontal="left"/>
      <protection hidden="1"/>
    </xf>
    <xf numFmtId="0" fontId="109" fillId="0" borderId="6" xfId="96" applyFont="1" applyBorder="1" applyAlignment="1" applyProtection="1">
      <alignment vertical="top" wrapText="1"/>
      <protection hidden="1"/>
    </xf>
    <xf numFmtId="14" fontId="0" fillId="0" borderId="1" xfId="0" applyNumberFormat="1" applyBorder="1" applyProtection="1">
      <protection hidden="1"/>
    </xf>
    <xf numFmtId="0" fontId="23" fillId="9" borderId="1" xfId="0" applyNumberFormat="1" applyFont="1" applyFill="1" applyBorder="1" applyAlignment="1" applyProtection="1">
      <alignment vertical="center"/>
      <protection hidden="1"/>
    </xf>
    <xf numFmtId="2" fontId="13" fillId="19" borderId="1" xfId="0" applyNumberFormat="1" applyFont="1" applyFill="1" applyBorder="1" applyProtection="1">
      <protection hidden="1"/>
    </xf>
    <xf numFmtId="17" fontId="33" fillId="38" borderId="1" xfId="41" applyNumberFormat="1" applyFont="1" applyFill="1" applyBorder="1" applyAlignment="1" applyProtection="1">
      <alignment horizontal="center" vertical="center" wrapText="1"/>
      <protection locked="0"/>
    </xf>
    <xf numFmtId="0" fontId="61" fillId="0" borderId="15" xfId="0" applyFont="1" applyBorder="1" applyAlignment="1" applyProtection="1">
      <alignment horizontal="left" vertical="center"/>
      <protection locked="0"/>
    </xf>
    <xf numFmtId="0" fontId="61" fillId="0" borderId="16" xfId="0" applyFont="1" applyBorder="1" applyAlignment="1" applyProtection="1">
      <alignment horizontal="left" vertical="center"/>
      <protection locked="0"/>
    </xf>
    <xf numFmtId="0" fontId="63" fillId="22" borderId="1" xfId="0" applyFont="1" applyFill="1" applyBorder="1" applyAlignment="1" applyProtection="1">
      <alignment horizontal="left" vertical="center"/>
      <protection locked="0"/>
    </xf>
    <xf numFmtId="0" fontId="61" fillId="0" borderId="3" xfId="0" applyFont="1" applyBorder="1" applyAlignment="1" applyProtection="1">
      <alignment horizontal="left" vertical="center"/>
      <protection locked="0"/>
    </xf>
    <xf numFmtId="0" fontId="64" fillId="0" borderId="1" xfId="0" applyFont="1" applyBorder="1" applyAlignment="1" applyProtection="1">
      <alignment horizontal="left" vertical="center"/>
      <protection locked="0"/>
    </xf>
    <xf numFmtId="0" fontId="61" fillId="0" borderId="1" xfId="0" applyFont="1" applyBorder="1" applyAlignment="1" applyProtection="1">
      <alignment horizontal="left" vertical="center"/>
      <protection locked="0"/>
    </xf>
    <xf numFmtId="0" fontId="61" fillId="0" borderId="15" xfId="0" applyFont="1" applyBorder="1" applyAlignment="1" applyProtection="1">
      <alignment horizontal="center" vertical="center"/>
      <protection locked="0"/>
    </xf>
    <xf numFmtId="0" fontId="61" fillId="0" borderId="16" xfId="0" applyFont="1" applyBorder="1" applyAlignment="1" applyProtection="1">
      <alignment horizontal="center" vertical="center"/>
      <protection locked="0"/>
    </xf>
    <xf numFmtId="0" fontId="61" fillId="0" borderId="15" xfId="0" applyFont="1" applyBorder="1" applyAlignment="1" applyProtection="1">
      <alignment horizontal="left" vertical="center" wrapText="1"/>
      <protection locked="0"/>
    </xf>
    <xf numFmtId="0" fontId="61" fillId="0" borderId="16" xfId="0" applyFont="1" applyBorder="1" applyAlignment="1" applyProtection="1">
      <alignment horizontal="left" vertical="center" wrapText="1"/>
      <protection locked="0"/>
    </xf>
    <xf numFmtId="0" fontId="61" fillId="0" borderId="2" xfId="0" applyFont="1" applyBorder="1" applyAlignment="1" applyProtection="1">
      <alignment horizontal="left" vertical="center" wrapText="1"/>
      <protection locked="0"/>
    </xf>
    <xf numFmtId="0" fontId="61" fillId="0" borderId="3" xfId="0" applyFont="1" applyBorder="1" applyAlignment="1" applyProtection="1">
      <alignment horizontal="left" vertical="center" wrapText="1"/>
      <protection locked="0"/>
    </xf>
    <xf numFmtId="0" fontId="61" fillId="0" borderId="1" xfId="0" applyFont="1" applyBorder="1" applyAlignment="1" applyProtection="1">
      <alignment horizontal="left" vertical="center" wrapText="1"/>
      <protection locked="0"/>
    </xf>
    <xf numFmtId="0" fontId="61" fillId="0" borderId="15" xfId="0" applyFont="1" applyBorder="1" applyAlignment="1" applyProtection="1">
      <alignment vertical="center" wrapText="1"/>
      <protection locked="0"/>
    </xf>
    <xf numFmtId="0" fontId="61" fillId="0" borderId="2" xfId="0" applyFont="1" applyBorder="1" applyAlignment="1" applyProtection="1">
      <alignment vertical="center" wrapText="1"/>
      <protection locked="0"/>
    </xf>
    <xf numFmtId="0" fontId="24" fillId="5" borderId="58" xfId="0" applyNumberFormat="1" applyFont="1" applyFill="1" applyBorder="1" applyAlignment="1" applyProtection="1">
      <alignment horizontal="center" vertical="center"/>
      <protection locked="0"/>
    </xf>
    <xf numFmtId="0" fontId="0" fillId="0" borderId="54" xfId="0" applyBorder="1" applyProtection="1">
      <protection locked="0"/>
    </xf>
    <xf numFmtId="0" fontId="0" fillId="0" borderId="51" xfId="0" applyBorder="1" applyProtection="1">
      <protection locked="0"/>
    </xf>
    <xf numFmtId="0" fontId="0" fillId="0" borderId="0" xfId="0" applyProtection="1">
      <protection locked="0"/>
    </xf>
    <xf numFmtId="0" fontId="0" fillId="0" borderId="57" xfId="0" applyBorder="1" applyProtection="1">
      <protection locked="0"/>
    </xf>
    <xf numFmtId="0" fontId="0" fillId="0" borderId="18" xfId="0" applyBorder="1" applyProtection="1">
      <protection locked="0"/>
    </xf>
    <xf numFmtId="0" fontId="20" fillId="5" borderId="54" xfId="0" applyNumberFormat="1" applyFont="1" applyFill="1" applyBorder="1" applyAlignment="1" applyProtection="1">
      <alignment horizontal="center" vertical="center" wrapText="1"/>
      <protection locked="0"/>
    </xf>
    <xf numFmtId="0" fontId="20" fillId="5" borderId="0" xfId="0" applyNumberFormat="1" applyFont="1" applyFill="1" applyBorder="1" applyAlignment="1" applyProtection="1">
      <alignment horizontal="center" vertical="center" wrapText="1"/>
      <protection locked="0"/>
    </xf>
    <xf numFmtId="0" fontId="20" fillId="5" borderId="18" xfId="0" applyNumberFormat="1" applyFont="1" applyFill="1" applyBorder="1" applyAlignment="1" applyProtection="1">
      <alignment horizontal="center" vertical="center" wrapText="1"/>
      <protection locked="0"/>
    </xf>
    <xf numFmtId="0" fontId="19" fillId="8" borderId="0" xfId="0" applyNumberFormat="1" applyFont="1" applyFill="1" applyBorder="1" applyAlignment="1" applyProtection="1">
      <alignment horizontal="center" vertical="center"/>
      <protection locked="0"/>
    </xf>
    <xf numFmtId="0" fontId="62" fillId="0" borderId="1" xfId="0" applyFont="1" applyBorder="1" applyAlignment="1" applyProtection="1">
      <alignment horizontal="center" vertical="center"/>
      <protection locked="0"/>
    </xf>
    <xf numFmtId="0" fontId="47" fillId="5" borderId="52" xfId="0" applyFont="1" applyFill="1" applyBorder="1" applyAlignment="1" applyProtection="1">
      <alignment horizontal="center"/>
      <protection locked="0"/>
    </xf>
    <xf numFmtId="0" fontId="47" fillId="5" borderId="36" xfId="0" applyFont="1" applyFill="1" applyBorder="1" applyAlignment="1" applyProtection="1">
      <alignment horizontal="center"/>
      <protection locked="0"/>
    </xf>
    <xf numFmtId="0" fontId="47" fillId="5" borderId="37" xfId="0" applyFont="1" applyFill="1" applyBorder="1" applyAlignment="1" applyProtection="1">
      <alignment horizontal="center"/>
      <protection locked="0"/>
    </xf>
    <xf numFmtId="0" fontId="14" fillId="3" borderId="52" xfId="0" applyFont="1" applyFill="1" applyBorder="1" applyAlignment="1" applyProtection="1">
      <alignment horizontal="center" vertical="center"/>
      <protection locked="0"/>
    </xf>
    <xf numFmtId="0" fontId="14" fillId="3" borderId="36" xfId="0" applyFont="1" applyFill="1" applyBorder="1" applyAlignment="1" applyProtection="1">
      <alignment horizontal="center" vertical="center"/>
      <protection locked="0"/>
    </xf>
    <xf numFmtId="0" fontId="14" fillId="3" borderId="37" xfId="0" applyFont="1" applyFill="1" applyBorder="1" applyAlignment="1" applyProtection="1">
      <alignment horizontal="center" vertical="center"/>
      <protection locked="0"/>
    </xf>
    <xf numFmtId="0" fontId="94" fillId="38" borderId="58" xfId="23" applyFont="1" applyFill="1" applyBorder="1" applyAlignment="1" applyProtection="1">
      <alignment horizontal="center" vertical="center"/>
      <protection locked="0"/>
    </xf>
    <xf numFmtId="0" fontId="94" fillId="38" borderId="54" xfId="23" applyFont="1" applyFill="1" applyBorder="1" applyAlignment="1" applyProtection="1">
      <alignment horizontal="center" vertical="center"/>
      <protection locked="0"/>
    </xf>
    <xf numFmtId="0" fontId="94" fillId="38" borderId="55" xfId="23" applyFont="1" applyFill="1" applyBorder="1" applyAlignment="1" applyProtection="1">
      <alignment horizontal="center" vertical="center"/>
      <protection locked="0"/>
    </xf>
    <xf numFmtId="0" fontId="14" fillId="11" borderId="25" xfId="23" applyFont="1" applyFill="1" applyBorder="1" applyAlignment="1" applyProtection="1">
      <alignment horizontal="left" vertical="center"/>
      <protection locked="0"/>
    </xf>
    <xf numFmtId="0" fontId="14" fillId="11" borderId="27" xfId="23" applyFont="1" applyFill="1" applyBorder="1" applyAlignment="1" applyProtection="1">
      <alignment horizontal="left" vertical="center"/>
      <protection locked="0"/>
    </xf>
    <xf numFmtId="0" fontId="110" fillId="0" borderId="21" xfId="57" applyFont="1" applyBorder="1" applyAlignment="1" applyProtection="1">
      <alignment horizontal="right" vertical="center" wrapText="1"/>
      <protection locked="0"/>
    </xf>
    <xf numFmtId="0" fontId="110" fillId="0" borderId="49" xfId="57" applyFont="1" applyBorder="1" applyAlignment="1" applyProtection="1">
      <alignment horizontal="right" vertical="center" wrapText="1"/>
      <protection locked="0"/>
    </xf>
    <xf numFmtId="0" fontId="110" fillId="0" borderId="48" xfId="57" applyFont="1" applyBorder="1" applyAlignment="1" applyProtection="1">
      <alignment horizontal="right" vertical="center" wrapText="1"/>
      <protection locked="0"/>
    </xf>
    <xf numFmtId="0" fontId="14" fillId="11" borderId="5" xfId="23" applyFont="1" applyFill="1" applyBorder="1" applyAlignment="1" applyProtection="1">
      <alignment horizontal="left" vertical="center"/>
      <protection locked="0"/>
    </xf>
    <xf numFmtId="0" fontId="14" fillId="11" borderId="1" xfId="23" applyFont="1" applyFill="1" applyBorder="1" applyAlignment="1" applyProtection="1">
      <alignment horizontal="left" vertical="center"/>
      <protection locked="0"/>
    </xf>
    <xf numFmtId="0" fontId="110" fillId="0" borderId="1" xfId="90" applyFont="1" applyBorder="1" applyAlignment="1" applyProtection="1">
      <alignment horizontal="right" vertical="center" wrapText="1"/>
      <protection locked="0"/>
    </xf>
    <xf numFmtId="0" fontId="110" fillId="0" borderId="6" xfId="90" applyFont="1" applyBorder="1" applyAlignment="1" applyProtection="1">
      <alignment horizontal="right" vertical="center" wrapText="1"/>
      <protection locked="0"/>
    </xf>
    <xf numFmtId="0" fontId="110" fillId="0" borderId="15" xfId="57" applyFont="1" applyBorder="1" applyAlignment="1" applyProtection="1">
      <alignment horizontal="right" vertical="center" wrapText="1"/>
      <protection locked="0"/>
    </xf>
    <xf numFmtId="0" fontId="110" fillId="0" borderId="16" xfId="57" applyFont="1" applyBorder="1" applyAlignment="1" applyProtection="1">
      <alignment horizontal="right" vertical="center" wrapText="1"/>
      <protection locked="0"/>
    </xf>
    <xf numFmtId="22" fontId="110" fillId="0" borderId="15" xfId="57" applyNumberFormat="1" applyFont="1" applyBorder="1" applyAlignment="1" applyProtection="1">
      <alignment horizontal="right" vertical="center" wrapText="1"/>
      <protection locked="0"/>
    </xf>
    <xf numFmtId="22" fontId="110" fillId="0" borderId="53" xfId="57" applyNumberFormat="1" applyFont="1" applyBorder="1" applyAlignment="1" applyProtection="1">
      <alignment horizontal="right" vertical="center" wrapText="1"/>
      <protection locked="0"/>
    </xf>
    <xf numFmtId="175" fontId="110" fillId="0" borderId="15" xfId="57" applyNumberFormat="1" applyFont="1" applyBorder="1" applyAlignment="1" applyProtection="1">
      <alignment horizontal="right" vertical="center" wrapText="1"/>
      <protection locked="0" hidden="1"/>
    </xf>
    <xf numFmtId="175" fontId="110" fillId="0" borderId="16" xfId="57" applyNumberFormat="1" applyFont="1" applyBorder="1" applyAlignment="1" applyProtection="1">
      <alignment horizontal="right" vertical="center" wrapText="1"/>
      <protection locked="0" hidden="1"/>
    </xf>
    <xf numFmtId="175" fontId="110" fillId="0" borderId="53" xfId="57" applyNumberFormat="1" applyFont="1" applyBorder="1" applyAlignment="1" applyProtection="1">
      <alignment horizontal="right" vertical="center" wrapText="1"/>
      <protection locked="0" hidden="1"/>
    </xf>
    <xf numFmtId="14" fontId="13" fillId="0" borderId="1" xfId="23" applyNumberFormat="1" applyFont="1" applyBorder="1" applyAlignment="1" applyProtection="1">
      <alignment horizontal="right" vertical="center" wrapText="1"/>
      <protection locked="0"/>
    </xf>
    <xf numFmtId="0" fontId="13" fillId="0" borderId="1" xfId="23" applyFont="1" applyBorder="1" applyAlignment="1" applyProtection="1">
      <alignment horizontal="right" vertical="center" wrapText="1"/>
      <protection locked="0" hidden="1"/>
    </xf>
    <xf numFmtId="0" fontId="13" fillId="0" borderId="6" xfId="23" applyFont="1" applyBorder="1" applyAlignment="1" applyProtection="1">
      <alignment horizontal="right" vertical="center" wrapText="1"/>
      <protection locked="0" hidden="1"/>
    </xf>
    <xf numFmtId="175" fontId="13" fillId="0" borderId="15" xfId="23" applyNumberFormat="1" applyFont="1" applyBorder="1" applyAlignment="1" applyProtection="1">
      <alignment horizontal="right" vertical="center"/>
      <protection locked="0"/>
    </xf>
    <xf numFmtId="175" fontId="13" fillId="0" borderId="2" xfId="23" applyNumberFormat="1" applyFont="1" applyBorder="1" applyAlignment="1" applyProtection="1">
      <alignment horizontal="right" vertical="center"/>
      <protection locked="0"/>
    </xf>
    <xf numFmtId="175" fontId="13" fillId="0" borderId="53" xfId="23" applyNumberFormat="1" applyFont="1" applyBorder="1" applyAlignment="1" applyProtection="1">
      <alignment horizontal="right" vertical="center"/>
      <protection locked="0"/>
    </xf>
    <xf numFmtId="0" fontId="13" fillId="0" borderId="15" xfId="23" applyFont="1" applyBorder="1" applyAlignment="1" applyProtection="1">
      <alignment horizontal="right" vertical="center" wrapText="1"/>
      <protection locked="0"/>
    </xf>
    <xf numFmtId="0" fontId="13" fillId="0" borderId="16" xfId="23" applyFont="1" applyBorder="1" applyAlignment="1" applyProtection="1">
      <alignment horizontal="right" vertical="center" wrapText="1"/>
      <protection locked="0"/>
    </xf>
    <xf numFmtId="0" fontId="13" fillId="0" borderId="53" xfId="23" applyFont="1" applyBorder="1" applyAlignment="1" applyProtection="1">
      <alignment horizontal="right" vertical="center" wrapText="1"/>
      <protection locked="0"/>
    </xf>
    <xf numFmtId="175" fontId="13" fillId="0" borderId="1" xfId="23" applyNumberFormat="1" applyFont="1" applyBorder="1" applyAlignment="1" applyProtection="1">
      <alignment horizontal="right" vertical="center" wrapText="1"/>
      <protection locked="0" hidden="1"/>
    </xf>
    <xf numFmtId="175" fontId="13" fillId="0" borderId="6" xfId="23" applyNumberFormat="1" applyFont="1" applyBorder="1" applyAlignment="1" applyProtection="1">
      <alignment horizontal="right" vertical="center" wrapText="1"/>
      <protection locked="0" hidden="1"/>
    </xf>
    <xf numFmtId="176" fontId="13" fillId="0" borderId="15" xfId="23" applyNumberFormat="1" applyFont="1" applyBorder="1" applyAlignment="1" applyProtection="1">
      <alignment horizontal="right" vertical="center"/>
      <protection locked="0" hidden="1"/>
    </xf>
    <xf numFmtId="176" fontId="13" fillId="0" borderId="2" xfId="23" applyNumberFormat="1" applyFont="1" applyBorder="1" applyAlignment="1" applyProtection="1">
      <alignment horizontal="right" vertical="center"/>
      <protection locked="0" hidden="1"/>
    </xf>
    <xf numFmtId="176" fontId="13" fillId="0" borderId="53" xfId="23" applyNumberFormat="1" applyFont="1" applyBorder="1" applyAlignment="1" applyProtection="1">
      <alignment horizontal="right" vertical="center"/>
      <protection locked="0" hidden="1"/>
    </xf>
    <xf numFmtId="175" fontId="13" fillId="0" borderId="15" xfId="23" applyNumberFormat="1" applyFont="1" applyBorder="1" applyAlignment="1" applyProtection="1">
      <alignment horizontal="right" vertical="center" wrapText="1"/>
      <protection locked="0"/>
    </xf>
    <xf numFmtId="175" fontId="13" fillId="0" borderId="2" xfId="23" applyNumberFormat="1" applyFont="1" applyBorder="1" applyAlignment="1" applyProtection="1">
      <alignment horizontal="right" vertical="center" wrapText="1"/>
      <protection locked="0"/>
    </xf>
    <xf numFmtId="175" fontId="13" fillId="0" borderId="53" xfId="23" applyNumberFormat="1" applyFont="1" applyBorder="1" applyAlignment="1" applyProtection="1">
      <alignment horizontal="right" vertical="center" wrapText="1"/>
      <protection locked="0"/>
    </xf>
    <xf numFmtId="0" fontId="40" fillId="0" borderId="15" xfId="38" applyFont="1" applyBorder="1" applyAlignment="1" applyProtection="1">
      <alignment horizontal="right" vertical="center" wrapText="1"/>
      <protection locked="0"/>
    </xf>
    <xf numFmtId="0" fontId="40" fillId="0" borderId="53" xfId="38" applyFont="1" applyBorder="1" applyAlignment="1" applyProtection="1">
      <alignment horizontal="right" vertical="center" wrapText="1"/>
      <protection locked="0"/>
    </xf>
    <xf numFmtId="0" fontId="14" fillId="27" borderId="26" xfId="23" applyFont="1" applyFill="1" applyBorder="1" applyAlignment="1" applyProtection="1">
      <alignment horizontal="center" vertical="center"/>
      <protection locked="0"/>
    </xf>
    <xf numFmtId="0" fontId="14" fillId="27" borderId="4" xfId="23" applyFont="1" applyFill="1" applyBorder="1" applyAlignment="1" applyProtection="1">
      <alignment horizontal="center" vertical="center"/>
      <protection locked="0"/>
    </xf>
    <xf numFmtId="0" fontId="41" fillId="27" borderId="4" xfId="38" applyFont="1" applyFill="1" applyBorder="1" applyAlignment="1" applyProtection="1">
      <alignment horizontal="right" vertical="center" wrapText="1"/>
      <protection locked="0"/>
    </xf>
    <xf numFmtId="0" fontId="41" fillId="27" borderId="28" xfId="38" applyFont="1" applyFill="1" applyBorder="1" applyAlignment="1" applyProtection="1">
      <alignment horizontal="right" vertical="center" wrapText="1"/>
      <protection locked="0"/>
    </xf>
    <xf numFmtId="0" fontId="40" fillId="0" borderId="1" xfId="57" applyFont="1" applyBorder="1" applyAlignment="1" applyProtection="1">
      <alignment horizontal="left" vertical="center" wrapText="1"/>
      <protection locked="0"/>
    </xf>
    <xf numFmtId="0" fontId="40" fillId="0" borderId="6" xfId="57" applyFont="1" applyBorder="1" applyAlignment="1" applyProtection="1">
      <alignment horizontal="left" vertical="center" wrapText="1"/>
      <protection locked="0"/>
    </xf>
    <xf numFmtId="0" fontId="55" fillId="0" borderId="1" xfId="12" applyFont="1" applyBorder="1" applyAlignment="1" applyProtection="1">
      <alignment horizontal="right" vertical="center"/>
      <protection locked="0"/>
    </xf>
    <xf numFmtId="0" fontId="111" fillId="0" borderId="1" xfId="38" applyFont="1" applyBorder="1" applyAlignment="1" applyProtection="1">
      <alignment horizontal="right" vertical="center"/>
      <protection locked="0"/>
    </xf>
    <xf numFmtId="0" fontId="111" fillId="0" borderId="6" xfId="38" applyFont="1" applyBorder="1" applyAlignment="1" applyProtection="1">
      <alignment horizontal="right" vertical="center"/>
      <protection locked="0"/>
    </xf>
    <xf numFmtId="0" fontId="40" fillId="0" borderId="1" xfId="38" applyFont="1" applyBorder="1" applyAlignment="1" applyProtection="1">
      <alignment horizontal="right" vertical="center" wrapText="1"/>
      <protection locked="0"/>
    </xf>
    <xf numFmtId="0" fontId="40" fillId="0" borderId="6" xfId="38" applyFont="1" applyBorder="1" applyAlignment="1" applyProtection="1">
      <alignment horizontal="right" vertical="center" wrapText="1"/>
      <protection locked="0"/>
    </xf>
    <xf numFmtId="0" fontId="14" fillId="11" borderId="7" xfId="23" applyFont="1" applyFill="1" applyBorder="1" applyAlignment="1" applyProtection="1">
      <alignment horizontal="left" vertical="center"/>
      <protection locked="0"/>
    </xf>
    <xf numFmtId="0" fontId="14" fillId="11" borderId="8" xfId="23" applyFont="1" applyFill="1" applyBorder="1" applyAlignment="1" applyProtection="1">
      <alignment horizontal="left" vertical="center"/>
      <protection locked="0"/>
    </xf>
    <xf numFmtId="0" fontId="40" fillId="0" borderId="8" xfId="38" applyFont="1" applyBorder="1" applyAlignment="1" applyProtection="1">
      <alignment horizontal="right" vertical="center" wrapText="1"/>
      <protection locked="0"/>
    </xf>
    <xf numFmtId="0" fontId="40" fillId="0" borderId="9" xfId="38" applyFont="1" applyBorder="1" applyAlignment="1" applyProtection="1">
      <alignment horizontal="right" vertical="center" wrapText="1"/>
      <protection locked="0"/>
    </xf>
    <xf numFmtId="0" fontId="22" fillId="38" borderId="12" xfId="23" applyFont="1" applyFill="1" applyBorder="1" applyAlignment="1" applyProtection="1">
      <alignment horizontal="center" vertical="center"/>
      <protection locked="0"/>
    </xf>
    <xf numFmtId="0" fontId="22" fillId="38" borderId="13" xfId="23" applyFont="1" applyFill="1" applyBorder="1" applyAlignment="1" applyProtection="1">
      <alignment horizontal="center" vertical="center"/>
      <protection locked="0"/>
    </xf>
    <xf numFmtId="0" fontId="22" fillId="38" borderId="14" xfId="23" applyFont="1" applyFill="1" applyBorder="1" applyAlignment="1" applyProtection="1">
      <alignment horizontal="center" vertical="center"/>
      <protection locked="0"/>
    </xf>
    <xf numFmtId="0" fontId="22" fillId="39" borderId="10" xfId="23" applyFont="1" applyFill="1" applyBorder="1" applyAlignment="1" applyProtection="1">
      <alignment horizontal="center" vertical="center"/>
      <protection locked="0"/>
    </xf>
    <xf numFmtId="0" fontId="22" fillId="39" borderId="3" xfId="23" applyFont="1" applyFill="1" applyBorder="1" applyAlignment="1" applyProtection="1">
      <alignment horizontal="center" vertical="center"/>
      <protection locked="0"/>
    </xf>
    <xf numFmtId="0" fontId="22" fillId="39" borderId="11" xfId="23" applyFont="1" applyFill="1" applyBorder="1" applyAlignment="1" applyProtection="1">
      <alignment horizontal="center" vertical="center"/>
      <protection locked="0"/>
    </xf>
    <xf numFmtId="0" fontId="41" fillId="11" borderId="1" xfId="38" applyFont="1" applyFill="1" applyBorder="1" applyAlignment="1" applyProtection="1">
      <alignment horizontal="center" vertical="center" wrapText="1"/>
      <protection locked="0"/>
    </xf>
    <xf numFmtId="0" fontId="41" fillId="11" borderId="6" xfId="38" applyFont="1" applyFill="1" applyBorder="1" applyAlignment="1" applyProtection="1">
      <alignment horizontal="center" vertical="center" wrapText="1"/>
      <protection locked="0"/>
    </xf>
    <xf numFmtId="0" fontId="22" fillId="39" borderId="5" xfId="23" applyFont="1" applyFill="1" applyBorder="1" applyAlignment="1" applyProtection="1">
      <alignment horizontal="center" vertical="center"/>
      <protection locked="0"/>
    </xf>
    <xf numFmtId="0" fontId="22" fillId="39" borderId="1" xfId="23" applyFont="1" applyFill="1" applyBorder="1" applyAlignment="1" applyProtection="1">
      <alignment horizontal="center" vertical="center"/>
      <protection locked="0"/>
    </xf>
    <xf numFmtId="0" fontId="22" fillId="39" borderId="6" xfId="23" applyFont="1" applyFill="1" applyBorder="1" applyAlignment="1" applyProtection="1">
      <alignment horizontal="center" vertical="center"/>
      <protection locked="0"/>
    </xf>
    <xf numFmtId="0" fontId="41" fillId="11" borderId="3" xfId="38" applyFont="1" applyFill="1" applyBorder="1" applyAlignment="1" applyProtection="1">
      <alignment horizontal="center" vertical="center" wrapText="1"/>
      <protection locked="0"/>
    </xf>
    <xf numFmtId="0" fontId="41" fillId="11" borderId="11" xfId="38" applyFont="1" applyFill="1" applyBorder="1" applyAlignment="1" applyProtection="1">
      <alignment horizontal="center" vertical="center" wrapText="1"/>
      <protection locked="0"/>
    </xf>
    <xf numFmtId="0" fontId="14" fillId="27" borderId="5" xfId="23" applyFont="1" applyFill="1" applyBorder="1" applyAlignment="1" applyProtection="1">
      <alignment horizontal="center" vertical="center"/>
      <protection locked="0"/>
    </xf>
    <xf numFmtId="0" fontId="14" fillId="27" borderId="1" xfId="23" applyFont="1" applyFill="1" applyBorder="1" applyAlignment="1" applyProtection="1">
      <alignment horizontal="center" vertical="center"/>
      <protection locked="0"/>
    </xf>
    <xf numFmtId="0" fontId="41" fillId="27" borderId="1" xfId="38" applyFont="1" applyFill="1" applyBorder="1" applyAlignment="1" applyProtection="1">
      <alignment horizontal="right" vertical="center" wrapText="1"/>
      <protection locked="0"/>
    </xf>
    <xf numFmtId="0" fontId="41" fillId="27" borderId="6" xfId="38" applyFont="1" applyFill="1" applyBorder="1" applyAlignment="1" applyProtection="1">
      <alignment horizontal="right" vertical="center" wrapText="1"/>
      <protection locked="0"/>
    </xf>
    <xf numFmtId="0" fontId="40" fillId="0" borderId="1" xfId="90" applyFont="1" applyBorder="1" applyAlignment="1" applyProtection="1">
      <alignment vertical="center" wrapText="1"/>
      <protection locked="0"/>
    </xf>
    <xf numFmtId="0" fontId="40" fillId="0" borderId="6" xfId="90" applyFont="1" applyBorder="1" applyAlignment="1" applyProtection="1">
      <alignment vertical="center" wrapText="1"/>
      <protection locked="0"/>
    </xf>
    <xf numFmtId="0" fontId="111" fillId="0" borderId="8" xfId="38" applyFont="1" applyBorder="1" applyAlignment="1" applyProtection="1">
      <alignment horizontal="right" vertical="center"/>
      <protection locked="0"/>
    </xf>
    <xf numFmtId="0" fontId="13" fillId="0" borderId="8" xfId="38" applyFont="1" applyBorder="1" applyAlignment="1" applyProtection="1">
      <alignment horizontal="right" vertical="center"/>
      <protection locked="0"/>
    </xf>
    <xf numFmtId="0" fontId="13" fillId="0" borderId="9" xfId="38" applyFont="1" applyBorder="1" applyAlignment="1" applyProtection="1">
      <alignment horizontal="right" vertical="center"/>
      <protection locked="0"/>
    </xf>
    <xf numFmtId="0" fontId="22" fillId="39" borderId="25" xfId="23" applyFont="1" applyFill="1" applyBorder="1" applyAlignment="1" applyProtection="1">
      <alignment horizontal="center" vertical="center"/>
      <protection locked="0"/>
    </xf>
    <xf numFmtId="0" fontId="22" fillId="39" borderId="27" xfId="23" applyFont="1" applyFill="1" applyBorder="1" applyAlignment="1" applyProtection="1">
      <alignment horizontal="center" vertical="center"/>
      <protection locked="0"/>
    </xf>
    <xf numFmtId="0" fontId="22" fillId="39" borderId="22" xfId="23" applyFont="1" applyFill="1" applyBorder="1" applyAlignment="1" applyProtection="1">
      <alignment horizontal="center" vertical="center"/>
      <protection locked="0"/>
    </xf>
    <xf numFmtId="0" fontId="40" fillId="0" borderId="1" xfId="90" applyFont="1" applyBorder="1" applyAlignment="1" applyProtection="1">
      <alignment vertical="center"/>
      <protection locked="0"/>
    </xf>
    <xf numFmtId="14" fontId="40" fillId="0" borderId="1" xfId="90" applyNumberFormat="1" applyFont="1" applyBorder="1" applyAlignment="1" applyProtection="1">
      <alignment vertical="center"/>
      <protection locked="0"/>
    </xf>
    <xf numFmtId="0" fontId="40" fillId="0" borderId="6" xfId="90" applyFont="1" applyBorder="1" applyAlignment="1" applyProtection="1">
      <alignment vertical="center"/>
      <protection locked="0"/>
    </xf>
    <xf numFmtId="0" fontId="22" fillId="44" borderId="58" xfId="57" applyFont="1" applyFill="1" applyBorder="1" applyAlignment="1" applyProtection="1">
      <alignment horizontal="center" vertical="center"/>
      <protection locked="0"/>
    </xf>
    <xf numFmtId="0" fontId="22" fillId="44" borderId="54" xfId="57" applyFont="1" applyFill="1" applyBorder="1" applyAlignment="1" applyProtection="1">
      <alignment horizontal="center" vertical="center"/>
      <protection locked="0"/>
    </xf>
    <xf numFmtId="0" fontId="22" fillId="44" borderId="55" xfId="57" applyFont="1" applyFill="1" applyBorder="1" applyAlignment="1" applyProtection="1">
      <alignment horizontal="center" vertical="center"/>
      <protection locked="0"/>
    </xf>
    <xf numFmtId="0" fontId="130" fillId="19" borderId="8" xfId="100" applyFont="1" applyFill="1" applyBorder="1" applyAlignment="1" applyProtection="1">
      <alignment horizontal="center" vertical="center" wrapText="1"/>
      <protection locked="0"/>
    </xf>
    <xf numFmtId="0" fontId="130" fillId="19" borderId="9" xfId="100" applyFont="1" applyFill="1" applyBorder="1" applyAlignment="1" applyProtection="1">
      <alignment horizontal="center" vertical="center" wrapText="1"/>
      <protection locked="0"/>
    </xf>
    <xf numFmtId="0" fontId="28" fillId="11" borderId="5" xfId="100" applyFont="1" applyFill="1" applyBorder="1" applyProtection="1">
      <protection locked="0"/>
    </xf>
    <xf numFmtId="0" fontId="28" fillId="11" borderId="1" xfId="100" applyFont="1" applyFill="1" applyBorder="1" applyProtection="1">
      <protection locked="0"/>
    </xf>
    <xf numFmtId="0" fontId="28" fillId="11" borderId="7" xfId="100" applyFont="1" applyFill="1" applyBorder="1" applyProtection="1">
      <protection locked="0"/>
    </xf>
    <xf numFmtId="0" fontId="28" fillId="11" borderId="8" xfId="100" applyFont="1" applyFill="1" applyBorder="1" applyProtection="1">
      <protection locked="0"/>
    </xf>
    <xf numFmtId="0" fontId="129" fillId="38" borderId="12" xfId="100" applyFont="1" applyFill="1" applyBorder="1" applyAlignment="1" applyProtection="1">
      <alignment horizontal="center" vertical="center"/>
      <protection locked="0"/>
    </xf>
    <xf numFmtId="0" fontId="129" fillId="38" borderId="13" xfId="100" applyFont="1" applyFill="1" applyBorder="1" applyAlignment="1" applyProtection="1">
      <alignment horizontal="center" vertical="center"/>
      <protection locked="0"/>
    </xf>
    <xf numFmtId="0" fontId="129" fillId="38" borderId="14" xfId="100" applyFont="1" applyFill="1" applyBorder="1" applyAlignment="1" applyProtection="1">
      <alignment horizontal="center" vertical="center"/>
      <protection locked="0"/>
    </xf>
    <xf numFmtId="0" fontId="129" fillId="38" borderId="62" xfId="100" applyFont="1" applyFill="1" applyBorder="1" applyAlignment="1" applyProtection="1">
      <alignment horizontal="center" vertical="center" wrapText="1"/>
      <protection locked="0"/>
    </xf>
    <xf numFmtId="0" fontId="129" fillId="38" borderId="63" xfId="100" applyFont="1" applyFill="1" applyBorder="1" applyAlignment="1" applyProtection="1">
      <alignment horizontal="center" vertical="center" wrapText="1"/>
      <protection locked="0"/>
    </xf>
    <xf numFmtId="0" fontId="129" fillId="38" borderId="64" xfId="100" applyFont="1" applyFill="1" applyBorder="1" applyAlignment="1" applyProtection="1">
      <alignment horizontal="center" vertical="center" wrapText="1"/>
      <protection locked="0"/>
    </xf>
    <xf numFmtId="0" fontId="28" fillId="11" borderId="27" xfId="100" applyFont="1" applyFill="1" applyBorder="1" applyAlignment="1" applyProtection="1">
      <alignment horizontal="center" vertical="center" wrapText="1"/>
      <protection locked="0"/>
    </xf>
    <xf numFmtId="0" fontId="28" fillId="11" borderId="22" xfId="100" applyFont="1" applyFill="1" applyBorder="1" applyAlignment="1" applyProtection="1">
      <alignment horizontal="center" vertical="center" wrapText="1"/>
      <protection locked="0"/>
    </xf>
    <xf numFmtId="0" fontId="130" fillId="19" borderId="1" xfId="100" applyFont="1" applyFill="1" applyBorder="1" applyAlignment="1" applyProtection="1">
      <alignment horizontal="center" vertical="center" wrapText="1"/>
      <protection locked="0"/>
    </xf>
    <xf numFmtId="0" fontId="130" fillId="19" borderId="6" xfId="100" applyFont="1" applyFill="1" applyBorder="1" applyAlignment="1" applyProtection="1">
      <alignment horizontal="center" vertical="center" wrapText="1"/>
      <protection locked="0"/>
    </xf>
    <xf numFmtId="0" fontId="28" fillId="11" borderId="23" xfId="100" applyFont="1" applyFill="1" applyBorder="1" applyAlignment="1" applyProtection="1">
      <alignment vertical="center"/>
      <protection locked="0"/>
    </xf>
    <xf numFmtId="0" fontId="28" fillId="11" borderId="2" xfId="100" applyFont="1" applyFill="1" applyBorder="1" applyAlignment="1" applyProtection="1">
      <alignment vertical="center"/>
      <protection locked="0"/>
    </xf>
    <xf numFmtId="0" fontId="28" fillId="11" borderId="16" xfId="100" applyFont="1" applyFill="1" applyBorder="1" applyAlignment="1" applyProtection="1">
      <alignment vertical="center"/>
      <protection locked="0"/>
    </xf>
    <xf numFmtId="0" fontId="4" fillId="19" borderId="1" xfId="100" applyFill="1" applyBorder="1" applyAlignment="1" applyProtection="1">
      <alignment horizontal="right" vertical="center"/>
      <protection locked="0"/>
    </xf>
    <xf numFmtId="0" fontId="4" fillId="19" borderId="6" xfId="100" applyFill="1" applyBorder="1" applyAlignment="1" applyProtection="1">
      <alignment horizontal="right" vertical="center"/>
      <protection locked="0"/>
    </xf>
    <xf numFmtId="14" fontId="4" fillId="19" borderId="1" xfId="100" applyNumberFormat="1" applyFill="1" applyBorder="1" applyAlignment="1" applyProtection="1">
      <alignment horizontal="right" vertical="center"/>
      <protection locked="0"/>
    </xf>
    <xf numFmtId="14" fontId="4" fillId="19" borderId="6" xfId="100" applyNumberFormat="1" applyFill="1" applyBorder="1" applyAlignment="1" applyProtection="1">
      <alignment horizontal="right" vertical="center"/>
      <protection locked="0"/>
    </xf>
    <xf numFmtId="0" fontId="4" fillId="19" borderId="4" xfId="100" applyFill="1" applyBorder="1" applyAlignment="1" applyProtection="1">
      <alignment horizontal="right" vertical="center"/>
      <protection locked="0"/>
    </xf>
    <xf numFmtId="0" fontId="4" fillId="19" borderId="28" xfId="100" applyFill="1" applyBorder="1" applyAlignment="1" applyProtection="1">
      <alignment horizontal="right" vertical="center"/>
      <protection locked="0"/>
    </xf>
    <xf numFmtId="0" fontId="28" fillId="11" borderId="38" xfId="100" applyFont="1" applyFill="1" applyBorder="1" applyAlignment="1" applyProtection="1">
      <alignment horizontal="left" vertical="center"/>
      <protection locked="0"/>
    </xf>
    <xf numFmtId="0" fontId="28" fillId="11" borderId="39" xfId="100" applyFont="1" applyFill="1" applyBorder="1" applyAlignment="1" applyProtection="1">
      <alignment horizontal="left" vertical="center"/>
      <protection locked="0"/>
    </xf>
    <xf numFmtId="0" fontId="28" fillId="11" borderId="42" xfId="100" applyFont="1" applyFill="1" applyBorder="1" applyAlignment="1" applyProtection="1">
      <alignment horizontal="left" vertical="center"/>
      <protection locked="0"/>
    </xf>
    <xf numFmtId="22" fontId="4" fillId="19" borderId="56" xfId="100" applyNumberFormat="1" applyFill="1" applyBorder="1" applyAlignment="1" applyProtection="1">
      <alignment horizontal="right" vertical="center"/>
      <protection locked="0"/>
    </xf>
    <xf numFmtId="22" fontId="4" fillId="19" borderId="39" xfId="100" applyNumberFormat="1" applyFill="1" applyBorder="1" applyAlignment="1" applyProtection="1">
      <alignment horizontal="right" vertical="center"/>
      <protection locked="0"/>
    </xf>
    <xf numFmtId="22" fontId="4" fillId="19" borderId="40" xfId="100" applyNumberFormat="1" applyFill="1" applyBorder="1" applyAlignment="1" applyProtection="1">
      <alignment horizontal="right" vertical="center"/>
      <protection locked="0"/>
    </xf>
    <xf numFmtId="0" fontId="28" fillId="11" borderId="23" xfId="100" applyFont="1" applyFill="1" applyBorder="1" applyAlignment="1" applyProtection="1">
      <alignment vertical="center" wrapText="1"/>
      <protection locked="0"/>
    </xf>
    <xf numFmtId="0" fontId="28" fillId="11" borderId="2" xfId="100" applyFont="1" applyFill="1" applyBorder="1" applyAlignment="1" applyProtection="1">
      <alignment vertical="center" wrapText="1"/>
      <protection locked="0"/>
    </xf>
    <xf numFmtId="0" fontId="28" fillId="11" borderId="16" xfId="100" applyFont="1" applyFill="1" applyBorder="1" applyAlignment="1" applyProtection="1">
      <alignment vertical="center" wrapText="1"/>
      <protection locked="0"/>
    </xf>
    <xf numFmtId="0" fontId="4" fillId="19" borderId="1" xfId="100" applyFill="1" applyBorder="1" applyAlignment="1" applyProtection="1">
      <alignment horizontal="right" vertical="center" wrapText="1"/>
      <protection locked="0"/>
    </xf>
    <xf numFmtId="0" fontId="4" fillId="19" borderId="6" xfId="100" applyFill="1" applyBorder="1" applyAlignment="1" applyProtection="1">
      <alignment horizontal="right" vertical="center" wrapText="1"/>
      <protection locked="0"/>
    </xf>
    <xf numFmtId="5" fontId="40" fillId="19" borderId="1" xfId="100" applyNumberFormat="1" applyFont="1" applyFill="1" applyBorder="1" applyAlignment="1" applyProtection="1">
      <alignment horizontal="right" vertical="center"/>
      <protection locked="0"/>
    </xf>
    <xf numFmtId="5" fontId="40" fillId="19" borderId="6" xfId="100" applyNumberFormat="1" applyFont="1" applyFill="1" applyBorder="1" applyAlignment="1" applyProtection="1">
      <alignment horizontal="right" vertical="center"/>
      <protection locked="0"/>
    </xf>
    <xf numFmtId="49" fontId="0" fillId="19" borderId="1" xfId="100" applyNumberFormat="1" applyFont="1" applyFill="1" applyBorder="1" applyAlignment="1" applyProtection="1">
      <alignment horizontal="right" vertical="center"/>
      <protection locked="0"/>
    </xf>
    <xf numFmtId="49" fontId="4" fillId="19" borderId="1" xfId="100" applyNumberFormat="1" applyFill="1" applyBorder="1" applyAlignment="1" applyProtection="1">
      <alignment horizontal="right" vertical="center"/>
      <protection locked="0"/>
    </xf>
    <xf numFmtId="49" fontId="4" fillId="19" borderId="6" xfId="100" applyNumberFormat="1" applyFill="1" applyBorder="1" applyAlignment="1" applyProtection="1">
      <alignment horizontal="right" vertical="center"/>
      <protection locked="0"/>
    </xf>
    <xf numFmtId="0" fontId="129" fillId="38" borderId="52" xfId="100" applyFont="1" applyFill="1" applyBorder="1" applyAlignment="1" applyProtection="1">
      <alignment horizontal="center" vertical="center"/>
      <protection locked="0"/>
    </xf>
    <xf numFmtId="0" fontId="129" fillId="38" borderId="36" xfId="100" applyFont="1" applyFill="1" applyBorder="1" applyAlignment="1" applyProtection="1">
      <alignment horizontal="center" vertical="center"/>
      <protection locked="0"/>
    </xf>
    <xf numFmtId="0" fontId="129" fillId="38" borderId="37" xfId="100" applyFont="1" applyFill="1" applyBorder="1" applyAlignment="1" applyProtection="1">
      <alignment horizontal="center" vertical="center"/>
      <protection locked="0"/>
    </xf>
    <xf numFmtId="0" fontId="28" fillId="11" borderId="57" xfId="100" applyFont="1" applyFill="1" applyBorder="1" applyAlignment="1" applyProtection="1">
      <alignment vertical="center"/>
      <protection locked="0"/>
    </xf>
    <xf numFmtId="0" fontId="28" fillId="11" borderId="18" xfId="100" applyFont="1" applyFill="1" applyBorder="1" applyAlignment="1" applyProtection="1">
      <alignment vertical="center"/>
      <protection locked="0"/>
    </xf>
    <xf numFmtId="0" fontId="28" fillId="11" borderId="19" xfId="100" applyFont="1" applyFill="1" applyBorder="1" applyAlignment="1" applyProtection="1">
      <alignment vertical="center"/>
      <protection locked="0"/>
    </xf>
    <xf numFmtId="0" fontId="4" fillId="19" borderId="3" xfId="100" applyFill="1" applyBorder="1" applyAlignment="1" applyProtection="1">
      <alignment horizontal="right" vertical="center"/>
      <protection locked="0"/>
    </xf>
    <xf numFmtId="0" fontId="4" fillId="19" borderId="11" xfId="100" applyFill="1" applyBorder="1" applyAlignment="1" applyProtection="1">
      <alignment horizontal="right" vertical="center"/>
      <protection locked="0"/>
    </xf>
    <xf numFmtId="0" fontId="14" fillId="11" borderId="29" xfId="59" applyFont="1" applyFill="1" applyBorder="1" applyProtection="1">
      <protection locked="0"/>
    </xf>
    <xf numFmtId="0" fontId="14" fillId="11" borderId="94" xfId="59" applyFont="1" applyFill="1" applyBorder="1" applyProtection="1">
      <protection locked="0"/>
    </xf>
    <xf numFmtId="3" fontId="14" fillId="11" borderId="39" xfId="59" applyNumberFormat="1" applyFont="1" applyFill="1" applyBorder="1" applyAlignment="1" applyProtection="1">
      <alignment horizontal="right"/>
      <protection locked="0" hidden="1"/>
    </xf>
    <xf numFmtId="3" fontId="14" fillId="11" borderId="40" xfId="59" applyNumberFormat="1" applyFont="1" applyFill="1" applyBorder="1" applyAlignment="1" applyProtection="1">
      <alignment horizontal="right"/>
      <protection locked="0" hidden="1"/>
    </xf>
    <xf numFmtId="17" fontId="13" fillId="0" borderId="23" xfId="101" applyNumberFormat="1" applyBorder="1" applyProtection="1">
      <protection locked="0"/>
    </xf>
    <xf numFmtId="17" fontId="13" fillId="0" borderId="16" xfId="101" applyNumberFormat="1" applyBorder="1" applyProtection="1">
      <protection locked="0"/>
    </xf>
    <xf numFmtId="0" fontId="14" fillId="11" borderId="23" xfId="101" applyFont="1" applyFill="1" applyBorder="1" applyProtection="1">
      <protection locked="0"/>
    </xf>
    <xf numFmtId="0" fontId="14" fillId="11" borderId="16" xfId="101" applyFont="1" applyFill="1" applyBorder="1" applyProtection="1">
      <protection locked="0"/>
    </xf>
    <xf numFmtId="0" fontId="14" fillId="11" borderId="57" xfId="59" applyFont="1" applyFill="1" applyBorder="1" applyProtection="1">
      <protection locked="0"/>
    </xf>
    <xf numFmtId="0" fontId="14" fillId="11" borderId="19" xfId="59" applyFont="1" applyFill="1" applyBorder="1" applyProtection="1">
      <protection locked="0"/>
    </xf>
    <xf numFmtId="3" fontId="14" fillId="11" borderId="17" xfId="59" applyNumberFormat="1" applyFont="1" applyFill="1" applyBorder="1" applyAlignment="1" applyProtection="1">
      <alignment horizontal="right"/>
      <protection locked="0" hidden="1"/>
    </xf>
    <xf numFmtId="3" fontId="14" fillId="11" borderId="18" xfId="59" applyNumberFormat="1" applyFont="1" applyFill="1" applyBorder="1" applyAlignment="1" applyProtection="1">
      <alignment horizontal="right"/>
      <protection locked="0" hidden="1"/>
    </xf>
    <xf numFmtId="3" fontId="14" fillId="11" borderId="46" xfId="59" applyNumberFormat="1" applyFont="1" applyFill="1" applyBorder="1" applyAlignment="1" applyProtection="1">
      <alignment horizontal="right"/>
      <protection locked="0" hidden="1"/>
    </xf>
    <xf numFmtId="3" fontId="14" fillId="11" borderId="33" xfId="59" applyNumberFormat="1" applyFont="1" applyFill="1" applyBorder="1" applyAlignment="1" applyProtection="1">
      <alignment horizontal="right"/>
      <protection locked="0" hidden="1"/>
    </xf>
    <xf numFmtId="3" fontId="14" fillId="11" borderId="44" xfId="59" applyNumberFormat="1" applyFont="1" applyFill="1" applyBorder="1" applyAlignment="1" applyProtection="1">
      <alignment horizontal="right"/>
      <protection locked="0" hidden="1"/>
    </xf>
    <xf numFmtId="0" fontId="20" fillId="38" borderId="12" xfId="36" applyFont="1" applyFill="1" applyBorder="1" applyAlignment="1" applyProtection="1">
      <alignment horizontal="center" vertical="center"/>
      <protection locked="0"/>
    </xf>
    <xf numFmtId="0" fontId="20" fillId="38" borderId="13" xfId="36" applyFont="1" applyFill="1" applyBorder="1" applyAlignment="1" applyProtection="1">
      <alignment horizontal="center" vertical="center"/>
      <protection locked="0"/>
    </xf>
    <xf numFmtId="0" fontId="20" fillId="38" borderId="14" xfId="36" applyFont="1" applyFill="1" applyBorder="1" applyAlignment="1" applyProtection="1">
      <alignment horizontal="center" vertical="center"/>
      <protection locked="0"/>
    </xf>
    <xf numFmtId="0" fontId="28" fillId="11" borderId="10" xfId="101" applyFont="1" applyFill="1" applyBorder="1" applyAlignment="1" applyProtection="1">
      <alignment horizontal="center" vertical="center"/>
      <protection locked="0"/>
    </xf>
    <xf numFmtId="0" fontId="28" fillId="11" borderId="3" xfId="101" applyFont="1" applyFill="1" applyBorder="1" applyAlignment="1" applyProtection="1">
      <alignment horizontal="center" vertical="center"/>
      <protection locked="0"/>
    </xf>
    <xf numFmtId="0" fontId="28" fillId="11" borderId="5" xfId="101" applyFont="1" applyFill="1" applyBorder="1" applyAlignment="1" applyProtection="1">
      <alignment horizontal="center" vertical="center"/>
      <protection locked="0"/>
    </xf>
    <xf numFmtId="0" fontId="28" fillId="11" borderId="1" xfId="101" applyFont="1" applyFill="1" applyBorder="1" applyAlignment="1" applyProtection="1">
      <alignment horizontal="center" vertical="center"/>
      <protection locked="0"/>
    </xf>
    <xf numFmtId="0" fontId="4" fillId="0" borderId="1" xfId="101" applyFont="1" applyBorder="1" applyAlignment="1" applyProtection="1">
      <alignment horizontal="center" vertical="center"/>
      <protection locked="0"/>
    </xf>
    <xf numFmtId="0" fontId="14" fillId="11" borderId="5" xfId="101" applyFont="1" applyFill="1" applyBorder="1" applyAlignment="1" applyProtection="1">
      <alignment horizontal="center" vertical="center"/>
      <protection locked="0"/>
    </xf>
    <xf numFmtId="0" fontId="14" fillId="11" borderId="1" xfId="101" applyFont="1" applyFill="1" applyBorder="1" applyAlignment="1" applyProtection="1">
      <alignment horizontal="center" vertical="center"/>
      <protection locked="0"/>
    </xf>
    <xf numFmtId="0" fontId="14" fillId="11" borderId="1" xfId="101" applyFont="1" applyFill="1" applyBorder="1" applyAlignment="1" applyProtection="1">
      <alignment horizontal="center" vertical="center" wrapText="1"/>
      <protection locked="0"/>
    </xf>
    <xf numFmtId="0" fontId="14" fillId="11" borderId="6" xfId="101" applyFont="1" applyFill="1" applyBorder="1" applyAlignment="1" applyProtection="1">
      <alignment horizontal="center" vertical="center"/>
      <protection locked="0"/>
    </xf>
    <xf numFmtId="0" fontId="41" fillId="11" borderId="5" xfId="36" applyFont="1" applyFill="1" applyBorder="1" applyAlignment="1" applyProtection="1">
      <alignment vertical="center"/>
      <protection locked="0"/>
    </xf>
    <xf numFmtId="0" fontId="41" fillId="11" borderId="1" xfId="36" applyFont="1" applyFill="1" applyBorder="1" applyAlignment="1" applyProtection="1">
      <alignment vertical="center"/>
      <protection locked="0"/>
    </xf>
    <xf numFmtId="0" fontId="40" fillId="19" borderId="1" xfId="36" applyFont="1" applyFill="1" applyBorder="1" applyAlignment="1" applyProtection="1">
      <alignment horizontal="right" vertical="center" wrapText="1"/>
      <protection locked="0"/>
    </xf>
    <xf numFmtId="0" fontId="40" fillId="19" borderId="6" xfId="36" applyFont="1" applyFill="1" applyBorder="1" applyAlignment="1" applyProtection="1">
      <alignment horizontal="right" vertical="center" wrapText="1"/>
      <protection locked="0"/>
    </xf>
    <xf numFmtId="0" fontId="40" fillId="19" borderId="1" xfId="36" applyFont="1" applyFill="1" applyBorder="1" applyAlignment="1" applyProtection="1">
      <alignment horizontal="right" vertical="center"/>
      <protection locked="0"/>
    </xf>
    <xf numFmtId="0" fontId="40" fillId="19" borderId="6" xfId="36" applyFont="1" applyFill="1" applyBorder="1" applyAlignment="1" applyProtection="1">
      <alignment horizontal="right" vertical="center"/>
      <protection locked="0"/>
    </xf>
    <xf numFmtId="22" fontId="40" fillId="19" borderId="1" xfId="36" applyNumberFormat="1" applyFont="1" applyFill="1" applyBorder="1" applyAlignment="1" applyProtection="1">
      <alignment horizontal="right" vertical="center"/>
      <protection locked="0"/>
    </xf>
    <xf numFmtId="14" fontId="40" fillId="19" borderId="1" xfId="36" applyNumberFormat="1" applyFont="1" applyFill="1" applyBorder="1" applyAlignment="1" applyProtection="1">
      <alignment horizontal="right" vertical="center"/>
      <protection locked="0"/>
    </xf>
    <xf numFmtId="0" fontId="41" fillId="11" borderId="5" xfId="36" applyFont="1" applyFill="1" applyBorder="1" applyAlignment="1" applyProtection="1">
      <alignment vertical="center" wrapText="1"/>
      <protection locked="0"/>
    </xf>
    <xf numFmtId="0" fontId="41" fillId="11" borderId="1" xfId="36" applyFont="1" applyFill="1" applyBorder="1" applyAlignment="1" applyProtection="1">
      <alignment vertical="center" wrapText="1"/>
      <protection locked="0"/>
    </xf>
    <xf numFmtId="0" fontId="41" fillId="11" borderId="10" xfId="36" applyFont="1" applyFill="1" applyBorder="1" applyAlignment="1" applyProtection="1">
      <alignment vertical="center"/>
      <protection locked="0"/>
    </xf>
    <xf numFmtId="0" fontId="41" fillId="11" borderId="3" xfId="36" applyFont="1" applyFill="1" applyBorder="1" applyAlignment="1" applyProtection="1">
      <alignment vertical="center"/>
      <protection locked="0"/>
    </xf>
    <xf numFmtId="0" fontId="40" fillId="19" borderId="3" xfId="36" applyFont="1" applyFill="1" applyBorder="1" applyAlignment="1" applyProtection="1">
      <alignment horizontal="right" vertical="center"/>
      <protection locked="0"/>
    </xf>
    <xf numFmtId="0" fontId="40" fillId="19" borderId="11" xfId="36" applyFont="1" applyFill="1" applyBorder="1" applyAlignment="1" applyProtection="1">
      <alignment horizontal="right" vertical="center"/>
      <protection locked="0"/>
    </xf>
    <xf numFmtId="0" fontId="95" fillId="38" borderId="12" xfId="23" applyFont="1" applyFill="1" applyBorder="1" applyAlignment="1" applyProtection="1">
      <alignment horizontal="center" vertical="center"/>
      <protection locked="0"/>
    </xf>
    <xf numFmtId="0" fontId="95" fillId="38" borderId="13" xfId="23" applyFont="1" applyFill="1" applyBorder="1" applyAlignment="1" applyProtection="1">
      <alignment horizontal="center" vertical="center"/>
      <protection locked="0"/>
    </xf>
    <xf numFmtId="0" fontId="95" fillId="38" borderId="14" xfId="23" applyFont="1" applyFill="1" applyBorder="1" applyAlignment="1" applyProtection="1">
      <alignment horizontal="center" vertical="center"/>
      <protection locked="0"/>
    </xf>
    <xf numFmtId="0" fontId="41" fillId="11" borderId="10" xfId="35" applyFont="1" applyFill="1" applyBorder="1" applyAlignment="1" applyProtection="1">
      <alignment horizontal="left" vertical="center"/>
      <protection locked="0"/>
    </xf>
    <xf numFmtId="0" fontId="41" fillId="11" borderId="3" xfId="35" applyFont="1" applyFill="1" applyBorder="1" applyAlignment="1" applyProtection="1">
      <alignment horizontal="left" vertical="center"/>
      <protection locked="0"/>
    </xf>
    <xf numFmtId="0" fontId="20" fillId="38" borderId="12" xfId="35" applyFont="1" applyFill="1" applyBorder="1" applyAlignment="1" applyProtection="1">
      <alignment horizontal="center" vertical="center"/>
      <protection locked="0"/>
    </xf>
    <xf numFmtId="0" fontId="20" fillId="38" borderId="13" xfId="35" applyFont="1" applyFill="1" applyBorder="1" applyAlignment="1" applyProtection="1">
      <alignment horizontal="center" vertical="center"/>
      <protection locked="0"/>
    </xf>
    <xf numFmtId="0" fontId="20" fillId="38" borderId="14" xfId="35" applyFont="1" applyFill="1" applyBorder="1" applyAlignment="1" applyProtection="1">
      <alignment horizontal="center" vertical="center"/>
      <protection locked="0"/>
    </xf>
    <xf numFmtId="0" fontId="40" fillId="0" borderId="5" xfId="35" applyFont="1" applyBorder="1" applyProtection="1">
      <protection locked="0"/>
    </xf>
    <xf numFmtId="0" fontId="40" fillId="0" borderId="1" xfId="35" applyFont="1" applyBorder="1" applyProtection="1">
      <protection locked="0"/>
    </xf>
    <xf numFmtId="0" fontId="40" fillId="0" borderId="6" xfId="35" applyFont="1" applyBorder="1" applyProtection="1">
      <protection locked="0"/>
    </xf>
    <xf numFmtId="0" fontId="41" fillId="11" borderId="5" xfId="95" applyFont="1" applyFill="1" applyBorder="1" applyAlignment="1" applyProtection="1">
      <alignment horizontal="left" vertical="center" wrapText="1"/>
      <protection locked="0"/>
    </xf>
    <xf numFmtId="0" fontId="41" fillId="11" borderId="1" xfId="95" applyFont="1" applyFill="1" applyBorder="1" applyAlignment="1" applyProtection="1">
      <alignment horizontal="left" vertical="center" wrapText="1"/>
      <protection locked="0"/>
    </xf>
    <xf numFmtId="0" fontId="96" fillId="19" borderId="1" xfId="95" applyFont="1" applyFill="1" applyBorder="1" applyAlignment="1" applyProtection="1">
      <alignment horizontal="left" vertical="center" wrapText="1"/>
      <protection locked="0"/>
    </xf>
    <xf numFmtId="0" fontId="96" fillId="19" borderId="1" xfId="95" applyFont="1" applyFill="1" applyBorder="1" applyAlignment="1" applyProtection="1">
      <alignment horizontal="left" vertical="center"/>
      <protection locked="0"/>
    </xf>
    <xf numFmtId="0" fontId="96" fillId="19" borderId="6" xfId="95" applyFont="1" applyFill="1" applyBorder="1" applyAlignment="1" applyProtection="1">
      <alignment horizontal="left" vertical="center"/>
      <protection locked="0"/>
    </xf>
    <xf numFmtId="0" fontId="41" fillId="11" borderId="7" xfId="95" applyFont="1" applyFill="1" applyBorder="1" applyAlignment="1" applyProtection="1">
      <alignment horizontal="left" vertical="center" wrapText="1"/>
      <protection locked="0"/>
    </xf>
    <xf numFmtId="0" fontId="41" fillId="11" borderId="8" xfId="95" applyFont="1" applyFill="1" applyBorder="1" applyAlignment="1" applyProtection="1">
      <alignment horizontal="left" vertical="center" wrapText="1"/>
      <protection locked="0"/>
    </xf>
    <xf numFmtId="14" fontId="96" fillId="19" borderId="8" xfId="95" applyNumberFormat="1" applyFont="1" applyFill="1" applyBorder="1" applyAlignment="1" applyProtection="1">
      <alignment horizontal="right" vertical="center" wrapText="1"/>
      <protection locked="0"/>
    </xf>
    <xf numFmtId="0" fontId="96" fillId="19" borderId="8" xfId="95" applyFont="1" applyFill="1" applyBorder="1" applyAlignment="1" applyProtection="1">
      <alignment horizontal="right" vertical="center"/>
      <protection locked="0"/>
    </xf>
    <xf numFmtId="0" fontId="96" fillId="19" borderId="9" xfId="95" applyFont="1" applyFill="1" applyBorder="1" applyAlignment="1" applyProtection="1">
      <alignment horizontal="right" vertical="center"/>
      <protection locked="0"/>
    </xf>
    <xf numFmtId="0" fontId="20" fillId="38" borderId="58" xfId="95" applyFont="1" applyFill="1" applyBorder="1" applyAlignment="1" applyProtection="1">
      <alignment horizontal="center" vertical="center"/>
      <protection locked="0"/>
    </xf>
    <xf numFmtId="0" fontId="20" fillId="38" borderId="54" xfId="95" applyFont="1" applyFill="1" applyBorder="1" applyAlignment="1" applyProtection="1">
      <alignment horizontal="center" vertical="center"/>
      <protection locked="0"/>
    </xf>
    <xf numFmtId="0" fontId="20" fillId="38" borderId="55" xfId="95" applyFont="1" applyFill="1" applyBorder="1" applyAlignment="1" applyProtection="1">
      <alignment horizontal="center" vertical="center"/>
      <protection locked="0"/>
    </xf>
    <xf numFmtId="0" fontId="96" fillId="19" borderId="1" xfId="95" applyFont="1" applyFill="1" applyBorder="1" applyAlignment="1" applyProtection="1">
      <alignment horizontal="center" vertical="center"/>
      <protection locked="0"/>
    </xf>
    <xf numFmtId="0" fontId="96" fillId="19" borderId="6" xfId="95" applyFont="1" applyFill="1" applyBorder="1" applyAlignment="1" applyProtection="1">
      <alignment horizontal="center" vertical="center"/>
      <protection locked="0"/>
    </xf>
    <xf numFmtId="0" fontId="20" fillId="38" borderId="12" xfId="95" applyFont="1" applyFill="1" applyBorder="1" applyAlignment="1" applyProtection="1">
      <alignment horizontal="center" vertical="center"/>
      <protection locked="0"/>
    </xf>
    <xf numFmtId="0" fontId="20" fillId="38" borderId="13" xfId="95" applyFont="1" applyFill="1" applyBorder="1" applyAlignment="1" applyProtection="1">
      <alignment horizontal="center" vertical="center"/>
      <protection locked="0"/>
    </xf>
    <xf numFmtId="0" fontId="20" fillId="38" borderId="14" xfId="95" applyFont="1" applyFill="1" applyBorder="1" applyAlignment="1" applyProtection="1">
      <alignment horizontal="center" vertical="center"/>
      <protection locked="0"/>
    </xf>
    <xf numFmtId="0" fontId="41" fillId="11" borderId="10" xfId="95" applyFont="1" applyFill="1" applyBorder="1" applyAlignment="1" applyProtection="1">
      <alignment horizontal="left" vertical="center" wrapText="1"/>
      <protection locked="0"/>
    </xf>
    <xf numFmtId="0" fontId="41" fillId="11" borderId="3" xfId="95" applyFont="1" applyFill="1" applyBorder="1" applyAlignment="1" applyProtection="1">
      <alignment horizontal="left" vertical="center" wrapText="1"/>
      <protection locked="0"/>
    </xf>
    <xf numFmtId="0" fontId="96" fillId="19" borderId="3" xfId="95" applyFont="1" applyFill="1" applyBorder="1" applyAlignment="1" applyProtection="1">
      <alignment horizontal="center" vertical="center"/>
      <protection locked="0"/>
    </xf>
    <xf numFmtId="0" fontId="96" fillId="19" borderId="11" xfId="95" applyFont="1" applyFill="1" applyBorder="1" applyAlignment="1" applyProtection="1">
      <alignment horizontal="center" vertical="center"/>
      <protection locked="0"/>
    </xf>
    <xf numFmtId="0" fontId="13" fillId="0" borderId="26" xfId="0" applyFont="1" applyBorder="1" applyAlignment="1" applyProtection="1">
      <alignment horizontal="center" vertical="center"/>
      <protection locked="0"/>
    </xf>
    <xf numFmtId="0" fontId="13" fillId="0" borderId="43" xfId="0" applyFont="1" applyBorder="1" applyAlignment="1" applyProtection="1">
      <alignment horizontal="center" vertical="center"/>
      <protection locked="0"/>
    </xf>
    <xf numFmtId="0" fontId="13" fillId="0" borderId="59" xfId="0" applyFont="1" applyBorder="1" applyAlignment="1" applyProtection="1">
      <alignment horizontal="center" vertical="center"/>
      <protection locked="0"/>
    </xf>
    <xf numFmtId="0" fontId="13" fillId="0" borderId="10" xfId="0" applyFont="1" applyBorder="1" applyAlignment="1" applyProtection="1">
      <alignment horizontal="center" vertical="center"/>
      <protection locked="0"/>
    </xf>
    <xf numFmtId="0" fontId="24" fillId="38" borderId="47" xfId="0" applyFont="1" applyFill="1" applyBorder="1" applyAlignment="1" applyProtection="1">
      <alignment horizontal="center"/>
      <protection locked="0"/>
    </xf>
    <xf numFmtId="0" fontId="24" fillId="38" borderId="32" xfId="0" applyFont="1" applyFill="1" applyBorder="1" applyAlignment="1" applyProtection="1">
      <alignment horizontal="center"/>
      <protection locked="0"/>
    </xf>
    <xf numFmtId="0" fontId="24" fillId="38" borderId="48" xfId="0" applyFont="1" applyFill="1" applyBorder="1" applyAlignment="1" applyProtection="1">
      <alignment horizontal="center"/>
      <protection locked="0"/>
    </xf>
    <xf numFmtId="0" fontId="24" fillId="44" borderId="52" xfId="90" applyFont="1" applyFill="1" applyBorder="1" applyAlignment="1" applyProtection="1">
      <alignment horizontal="center" vertical="center"/>
      <protection locked="0"/>
    </xf>
    <xf numFmtId="0" fontId="24" fillId="44" borderId="37" xfId="90" applyFont="1" applyFill="1" applyBorder="1" applyAlignment="1" applyProtection="1">
      <alignment horizontal="center" vertical="center"/>
      <protection locked="0"/>
    </xf>
    <xf numFmtId="0" fontId="24" fillId="44" borderId="36" xfId="90" applyFont="1" applyFill="1" applyBorder="1" applyAlignment="1" applyProtection="1">
      <alignment horizontal="center" vertical="center"/>
      <protection locked="0"/>
    </xf>
    <xf numFmtId="0" fontId="24" fillId="44" borderId="52" xfId="57" applyFont="1" applyFill="1" applyBorder="1" applyAlignment="1" applyProtection="1">
      <alignment horizontal="center" vertical="center"/>
      <protection locked="0"/>
    </xf>
    <xf numFmtId="0" fontId="24" fillId="44" borderId="37" xfId="57" applyFont="1" applyFill="1" applyBorder="1" applyAlignment="1" applyProtection="1">
      <alignment horizontal="center" vertical="center"/>
      <protection locked="0"/>
    </xf>
    <xf numFmtId="0" fontId="24" fillId="44" borderId="12" xfId="57" applyFont="1" applyFill="1" applyBorder="1" applyAlignment="1" applyProtection="1">
      <alignment horizontal="center" vertical="center"/>
      <protection locked="0"/>
    </xf>
    <xf numFmtId="0" fontId="24" fillId="44" borderId="13" xfId="57" applyFont="1" applyFill="1" applyBorder="1" applyAlignment="1" applyProtection="1">
      <alignment horizontal="center" vertical="center"/>
      <protection locked="0"/>
    </xf>
    <xf numFmtId="0" fontId="24" fillId="44" borderId="14" xfId="57" applyFont="1" applyFill="1" applyBorder="1" applyAlignment="1" applyProtection="1">
      <alignment horizontal="center" vertical="center"/>
      <protection locked="0"/>
    </xf>
    <xf numFmtId="0" fontId="40" fillId="0" borderId="8" xfId="57" applyFont="1" applyBorder="1" applyAlignment="1" applyProtection="1">
      <alignment horizontal="center" vertical="center"/>
      <protection locked="0"/>
    </xf>
    <xf numFmtId="0" fontId="40" fillId="0" borderId="9" xfId="57" applyFont="1" applyBorder="1" applyAlignment="1" applyProtection="1">
      <alignment horizontal="center" vertical="center"/>
      <protection locked="0"/>
    </xf>
    <xf numFmtId="0" fontId="24" fillId="44" borderId="25" xfId="57" applyFont="1" applyFill="1" applyBorder="1" applyAlignment="1" applyProtection="1">
      <alignment horizontal="center" vertical="center"/>
      <protection locked="0"/>
    </xf>
    <xf numFmtId="0" fontId="24" fillId="44" borderId="22" xfId="57" applyFont="1" applyFill="1" applyBorder="1" applyAlignment="1" applyProtection="1">
      <alignment horizontal="center" vertical="center"/>
      <protection locked="0"/>
    </xf>
    <xf numFmtId="0" fontId="40" fillId="19" borderId="50" xfId="0" applyFont="1" applyFill="1" applyBorder="1" applyAlignment="1" applyProtection="1">
      <alignment horizontal="left" vertical="center" wrapText="1"/>
      <protection locked="0"/>
    </xf>
    <xf numFmtId="0" fontId="40" fillId="19" borderId="34" xfId="0" applyFont="1" applyFill="1" applyBorder="1" applyAlignment="1" applyProtection="1">
      <alignment horizontal="left" vertical="center" wrapText="1"/>
      <protection locked="0"/>
    </xf>
    <xf numFmtId="0" fontId="40" fillId="19" borderId="51" xfId="0" applyFont="1" applyFill="1" applyBorder="1" applyAlignment="1" applyProtection="1">
      <alignment horizontal="left" vertical="center" wrapText="1"/>
      <protection locked="0"/>
    </xf>
    <xf numFmtId="0" fontId="40" fillId="19" borderId="79" xfId="0" applyFont="1" applyFill="1" applyBorder="1" applyAlignment="1" applyProtection="1">
      <alignment horizontal="left" vertical="center" wrapText="1"/>
      <protection locked="0"/>
    </xf>
    <xf numFmtId="0" fontId="40" fillId="19" borderId="29" xfId="0" applyFont="1" applyFill="1" applyBorder="1" applyAlignment="1" applyProtection="1">
      <alignment horizontal="left" vertical="center" wrapText="1"/>
      <protection locked="0"/>
    </xf>
    <xf numFmtId="0" fontId="40" fillId="19" borderId="94" xfId="0" applyFont="1" applyFill="1" applyBorder="1" applyAlignment="1" applyProtection="1">
      <alignment horizontal="left" vertical="center" wrapText="1"/>
      <protection locked="0"/>
    </xf>
    <xf numFmtId="0" fontId="79" fillId="19" borderId="27" xfId="0" applyFont="1" applyFill="1" applyBorder="1" applyAlignment="1" applyProtection="1">
      <alignment horizontal="center" vertical="center" wrapText="1"/>
      <protection locked="0"/>
    </xf>
    <xf numFmtId="0" fontId="79" fillId="19" borderId="22" xfId="0" applyFont="1" applyFill="1" applyBorder="1" applyAlignment="1" applyProtection="1">
      <alignment horizontal="center" vertical="center" wrapText="1"/>
      <protection locked="0"/>
    </xf>
    <xf numFmtId="0" fontId="13" fillId="19" borderId="6" xfId="0" applyFont="1" applyFill="1" applyBorder="1" applyAlignment="1" applyProtection="1">
      <alignment horizontal="center"/>
      <protection locked="0"/>
    </xf>
    <xf numFmtId="0" fontId="13" fillId="19" borderId="9" xfId="0" applyFont="1" applyFill="1" applyBorder="1" applyAlignment="1" applyProtection="1">
      <alignment horizontal="center"/>
      <protection locked="0"/>
    </xf>
    <xf numFmtId="0" fontId="40" fillId="19" borderId="1" xfId="0" applyFont="1" applyFill="1" applyBorder="1" applyAlignment="1" applyProtection="1">
      <alignment vertical="center" wrapText="1"/>
      <protection locked="0"/>
    </xf>
    <xf numFmtId="0" fontId="40" fillId="19" borderId="8" xfId="0" applyFont="1" applyFill="1" applyBorder="1" applyAlignment="1" applyProtection="1">
      <alignment vertical="center" wrapText="1"/>
      <protection locked="0"/>
    </xf>
    <xf numFmtId="0" fontId="79" fillId="19" borderId="25" xfId="0" applyFont="1" applyFill="1" applyBorder="1" applyAlignment="1" applyProtection="1">
      <alignment horizontal="center" vertical="center" wrapText="1"/>
      <protection locked="0"/>
    </xf>
    <xf numFmtId="0" fontId="40" fillId="19" borderId="5" xfId="0" applyFont="1" applyFill="1" applyBorder="1" applyAlignment="1" applyProtection="1">
      <alignment vertical="center" wrapText="1"/>
      <protection locked="0"/>
    </xf>
    <xf numFmtId="0" fontId="20" fillId="5" borderId="30" xfId="0" applyNumberFormat="1" applyFont="1" applyFill="1" applyBorder="1" applyAlignment="1" applyProtection="1">
      <alignment horizontal="center" vertical="center" wrapText="1"/>
      <protection locked="0"/>
    </xf>
    <xf numFmtId="0" fontId="21" fillId="5" borderId="55" xfId="0" applyNumberFormat="1" applyFont="1" applyFill="1" applyBorder="1" applyAlignment="1" applyProtection="1">
      <alignment horizontal="center" vertical="center"/>
      <protection locked="0"/>
    </xf>
    <xf numFmtId="0" fontId="21" fillId="5" borderId="45" xfId="0" applyNumberFormat="1" applyFont="1" applyFill="1" applyBorder="1" applyAlignment="1" applyProtection="1">
      <alignment horizontal="center" vertical="center"/>
      <protection locked="0"/>
    </xf>
    <xf numFmtId="0" fontId="21" fillId="5" borderId="31" xfId="0" applyNumberFormat="1" applyFont="1" applyFill="1" applyBorder="1" applyAlignment="1" applyProtection="1">
      <alignment horizontal="center" vertical="center"/>
      <protection locked="0"/>
    </xf>
    <xf numFmtId="0" fontId="13" fillId="19" borderId="0" xfId="0" applyFont="1" applyFill="1" applyBorder="1" applyAlignment="1" applyProtection="1">
      <alignment horizontal="left"/>
      <protection locked="0"/>
    </xf>
    <xf numFmtId="0" fontId="13" fillId="19" borderId="45" xfId="0" applyFont="1" applyFill="1" applyBorder="1" applyAlignment="1" applyProtection="1">
      <alignment horizontal="left"/>
      <protection locked="0"/>
    </xf>
    <xf numFmtId="0" fontId="13" fillId="19" borderId="0" xfId="0" applyFont="1" applyFill="1" applyBorder="1" applyAlignment="1" applyProtection="1">
      <alignment horizontal="left" wrapText="1"/>
      <protection locked="0"/>
    </xf>
    <xf numFmtId="0" fontId="13" fillId="19" borderId="45" xfId="0" applyFont="1" applyFill="1" applyBorder="1" applyAlignment="1" applyProtection="1">
      <alignment horizontal="left" wrapText="1"/>
      <protection locked="0"/>
    </xf>
    <xf numFmtId="0" fontId="19" fillId="8" borderId="25" xfId="0" applyNumberFormat="1" applyFont="1" applyFill="1" applyBorder="1" applyAlignment="1" applyProtection="1">
      <alignment horizontal="center" vertical="center"/>
      <protection locked="0"/>
    </xf>
    <xf numFmtId="0" fontId="19" fillId="8" borderId="27" xfId="0" applyNumberFormat="1" applyFont="1" applyFill="1" applyBorder="1" applyAlignment="1" applyProtection="1">
      <alignment horizontal="center" vertical="center"/>
      <protection locked="0"/>
    </xf>
    <xf numFmtId="0" fontId="19" fillId="8" borderId="22" xfId="0" applyNumberFormat="1" applyFont="1" applyFill="1" applyBorder="1" applyAlignment="1" applyProtection="1">
      <alignment horizontal="center" vertical="center"/>
      <protection locked="0"/>
    </xf>
    <xf numFmtId="0" fontId="24" fillId="5" borderId="54" xfId="0" applyNumberFormat="1" applyFont="1" applyFill="1" applyBorder="1" applyAlignment="1" applyProtection="1">
      <alignment horizontal="center" vertical="center"/>
      <protection locked="0"/>
    </xf>
    <xf numFmtId="0" fontId="24" fillId="5" borderId="51" xfId="0" applyNumberFormat="1" applyFont="1" applyFill="1" applyBorder="1" applyAlignment="1" applyProtection="1">
      <alignment horizontal="center" vertical="center"/>
      <protection locked="0"/>
    </xf>
    <xf numFmtId="0" fontId="24" fillId="5" borderId="0" xfId="0" applyNumberFormat="1" applyFont="1" applyFill="1" applyBorder="1" applyAlignment="1" applyProtection="1">
      <alignment horizontal="center" vertical="center"/>
      <protection locked="0"/>
    </xf>
    <xf numFmtId="0" fontId="24" fillId="5" borderId="29" xfId="0" applyNumberFormat="1" applyFont="1" applyFill="1" applyBorder="1" applyAlignment="1" applyProtection="1">
      <alignment horizontal="center" vertical="center"/>
      <protection locked="0"/>
    </xf>
    <xf numFmtId="0" fontId="24" fillId="5" borderId="30" xfId="0" applyNumberFormat="1" applyFont="1" applyFill="1" applyBorder="1" applyAlignment="1" applyProtection="1">
      <alignment horizontal="center" vertical="center"/>
      <protection locked="0"/>
    </xf>
    <xf numFmtId="15" fontId="23" fillId="3" borderId="21" xfId="3" applyNumberFormat="1" applyFont="1" applyFill="1" applyBorder="1" applyAlignment="1" applyProtection="1">
      <alignment horizontal="left" vertical="center"/>
      <protection locked="0"/>
    </xf>
    <xf numFmtId="15" fontId="23" fillId="3" borderId="48" xfId="3" applyNumberFormat="1" applyFont="1" applyFill="1" applyBorder="1" applyAlignment="1" applyProtection="1">
      <alignment horizontal="left" vertical="center"/>
      <protection locked="0"/>
    </xf>
    <xf numFmtId="175" fontId="23" fillId="3" borderId="21" xfId="3" applyNumberFormat="1" applyFont="1" applyFill="1" applyBorder="1" applyAlignment="1" applyProtection="1">
      <alignment horizontal="left" vertical="center"/>
      <protection locked="0"/>
    </xf>
    <xf numFmtId="175" fontId="23" fillId="3" borderId="32" xfId="3" applyNumberFormat="1" applyFont="1" applyFill="1" applyBorder="1" applyAlignment="1" applyProtection="1">
      <alignment horizontal="left" vertical="center"/>
      <protection locked="0"/>
    </xf>
    <xf numFmtId="175" fontId="23" fillId="3" borderId="49" xfId="3" applyNumberFormat="1" applyFont="1" applyFill="1" applyBorder="1" applyAlignment="1" applyProtection="1">
      <alignment horizontal="left" vertical="center"/>
      <protection locked="0"/>
    </xf>
    <xf numFmtId="0" fontId="23" fillId="9" borderId="5" xfId="3" applyFont="1" applyFill="1" applyBorder="1" applyAlignment="1" applyProtection="1">
      <alignment horizontal="left" vertical="center" wrapText="1"/>
      <protection locked="0"/>
    </xf>
    <xf numFmtId="0" fontId="23" fillId="9" borderId="1" xfId="3" applyFont="1" applyFill="1" applyBorder="1" applyAlignment="1" applyProtection="1">
      <alignment horizontal="left" vertical="center" wrapText="1"/>
      <protection locked="0"/>
    </xf>
    <xf numFmtId="0" fontId="23" fillId="3" borderId="15" xfId="3" applyFont="1" applyFill="1" applyBorder="1" applyAlignment="1" applyProtection="1">
      <alignment horizontal="center" vertical="center" wrapText="1"/>
      <protection locked="0"/>
    </xf>
    <xf numFmtId="0" fontId="23" fillId="3" borderId="2" xfId="3" applyFont="1" applyFill="1" applyBorder="1" applyAlignment="1" applyProtection="1">
      <alignment horizontal="center" vertical="center" wrapText="1"/>
      <protection locked="0"/>
    </xf>
    <xf numFmtId="0" fontId="23" fillId="3" borderId="16" xfId="3" applyFont="1" applyFill="1" applyBorder="1" applyAlignment="1" applyProtection="1">
      <alignment horizontal="center" vertical="center" wrapText="1"/>
      <protection locked="0"/>
    </xf>
    <xf numFmtId="0" fontId="23" fillId="9" borderId="15" xfId="3" applyFont="1" applyFill="1" applyBorder="1" applyAlignment="1" applyProtection="1">
      <alignment horizontal="left" vertical="center" wrapText="1"/>
      <protection locked="0"/>
    </xf>
    <xf numFmtId="0" fontId="23" fillId="9" borderId="2" xfId="3" applyFont="1" applyFill="1" applyBorder="1" applyAlignment="1" applyProtection="1">
      <alignment horizontal="left" vertical="center" wrapText="1"/>
      <protection locked="0"/>
    </xf>
    <xf numFmtId="0" fontId="23" fillId="9" borderId="16" xfId="3" applyFont="1" applyFill="1" applyBorder="1" applyAlignment="1" applyProtection="1">
      <alignment horizontal="left" vertical="center" wrapText="1"/>
      <protection locked="0"/>
    </xf>
    <xf numFmtId="0" fontId="23" fillId="3" borderId="53" xfId="3" applyFont="1" applyFill="1" applyBorder="1" applyAlignment="1" applyProtection="1">
      <alignment horizontal="center" vertical="center" wrapText="1"/>
      <protection locked="0"/>
    </xf>
    <xf numFmtId="49" fontId="23" fillId="3" borderId="1" xfId="3" applyNumberFormat="1" applyFont="1" applyFill="1" applyBorder="1" applyAlignment="1" applyProtection="1">
      <alignment horizontal="left" vertical="center" wrapText="1"/>
      <protection locked="0"/>
    </xf>
    <xf numFmtId="49" fontId="23" fillId="3" borderId="15" xfId="0" quotePrefix="1" applyNumberFormat="1" applyFont="1" applyFill="1" applyBorder="1" applyAlignment="1" applyProtection="1">
      <alignment horizontal="left" vertical="center"/>
      <protection locked="0"/>
    </xf>
    <xf numFmtId="49" fontId="23" fillId="3" borderId="53" xfId="0" applyNumberFormat="1" applyFont="1" applyFill="1" applyBorder="1" applyAlignment="1" applyProtection="1">
      <alignment horizontal="left" vertical="center"/>
      <protection locked="0"/>
    </xf>
    <xf numFmtId="0" fontId="23" fillId="3" borderId="1" xfId="3" applyFont="1" applyFill="1" applyBorder="1" applyAlignment="1" applyProtection="1">
      <alignment horizontal="left" vertical="center"/>
      <protection locked="0"/>
    </xf>
    <xf numFmtId="0" fontId="23" fillId="9" borderId="1" xfId="0" applyFont="1" applyFill="1" applyBorder="1" applyAlignment="1" applyProtection="1">
      <alignment horizontal="left" vertical="center"/>
      <protection locked="0"/>
    </xf>
    <xf numFmtId="0" fontId="23" fillId="3" borderId="15" xfId="0" applyFont="1" applyFill="1" applyBorder="1" applyAlignment="1" applyProtection="1">
      <alignment horizontal="center" vertical="center"/>
      <protection locked="0"/>
    </xf>
    <xf numFmtId="0" fontId="23" fillId="3" borderId="2" xfId="0" applyFont="1" applyFill="1" applyBorder="1" applyAlignment="1" applyProtection="1">
      <alignment horizontal="center" vertical="center"/>
      <protection locked="0"/>
    </xf>
    <xf numFmtId="0" fontId="23" fillId="3" borderId="16" xfId="0" applyFont="1" applyFill="1" applyBorder="1" applyAlignment="1" applyProtection="1">
      <alignment horizontal="center" vertical="center"/>
      <protection locked="0"/>
    </xf>
    <xf numFmtId="0" fontId="23" fillId="3" borderId="1" xfId="3" applyFont="1" applyFill="1" applyBorder="1" applyAlignment="1" applyProtection="1">
      <alignment horizontal="right" vertical="center"/>
      <protection hidden="1"/>
    </xf>
    <xf numFmtId="0" fontId="23" fillId="3" borderId="6" xfId="3" applyFont="1" applyFill="1" applyBorder="1" applyAlignment="1" applyProtection="1">
      <alignment horizontal="right" vertical="center"/>
      <protection hidden="1"/>
    </xf>
    <xf numFmtId="0" fontId="19" fillId="8" borderId="12" xfId="0" applyNumberFormat="1" applyFont="1" applyFill="1" applyBorder="1" applyAlignment="1" applyProtection="1">
      <alignment horizontal="center" vertical="center"/>
      <protection locked="0"/>
    </xf>
    <xf numFmtId="0" fontId="19" fillId="8" borderId="13" xfId="0" applyNumberFormat="1" applyFont="1" applyFill="1" applyBorder="1" applyAlignment="1" applyProtection="1">
      <alignment horizontal="center" vertical="center"/>
      <protection locked="0"/>
    </xf>
    <xf numFmtId="0" fontId="19" fillId="8" borderId="14" xfId="0" applyNumberFormat="1" applyFont="1" applyFill="1" applyBorder="1" applyAlignment="1" applyProtection="1">
      <alignment horizontal="center" vertical="center"/>
      <protection locked="0"/>
    </xf>
    <xf numFmtId="175" fontId="23" fillId="3" borderId="1" xfId="3" applyNumberFormat="1" applyFont="1" applyFill="1" applyBorder="1" applyAlignment="1" applyProtection="1">
      <alignment horizontal="left" vertical="center"/>
      <protection locked="0"/>
    </xf>
    <xf numFmtId="175" fontId="23" fillId="3" borderId="6" xfId="3" applyNumberFormat="1" applyFont="1" applyFill="1" applyBorder="1" applyAlignment="1" applyProtection="1">
      <alignment horizontal="left" vertical="center"/>
      <protection locked="0"/>
    </xf>
    <xf numFmtId="175" fontId="23" fillId="3" borderId="4" xfId="3" applyNumberFormat="1" applyFont="1" applyFill="1" applyBorder="1" applyAlignment="1" applyProtection="1">
      <alignment horizontal="left" vertical="center" wrapText="1"/>
      <protection hidden="1"/>
    </xf>
    <xf numFmtId="175" fontId="23" fillId="3" borderId="1" xfId="3" quotePrefix="1" applyNumberFormat="1" applyFont="1" applyFill="1" applyBorder="1" applyAlignment="1" applyProtection="1">
      <alignment horizontal="left" vertical="center" wrapText="1"/>
      <protection hidden="1"/>
    </xf>
    <xf numFmtId="175" fontId="23" fillId="3" borderId="1" xfId="3" applyNumberFormat="1" applyFont="1" applyFill="1" applyBorder="1" applyAlignment="1" applyProtection="1">
      <alignment horizontal="left" vertical="center" wrapText="1"/>
      <protection hidden="1"/>
    </xf>
    <xf numFmtId="175" fontId="23" fillId="3" borderId="6" xfId="3" applyNumberFormat="1" applyFont="1" applyFill="1" applyBorder="1" applyAlignment="1" applyProtection="1">
      <alignment horizontal="left" vertical="center" wrapText="1"/>
      <protection hidden="1"/>
    </xf>
    <xf numFmtId="0" fontId="23" fillId="9" borderId="1" xfId="0" applyNumberFormat="1" applyFont="1" applyFill="1" applyBorder="1" applyAlignment="1" applyProtection="1">
      <alignment horizontal="left" vertical="center"/>
      <protection hidden="1"/>
    </xf>
    <xf numFmtId="175" fontId="23" fillId="3" borderId="15" xfId="0" quotePrefix="1" applyNumberFormat="1" applyFont="1" applyFill="1" applyBorder="1" applyAlignment="1" applyProtection="1">
      <alignment horizontal="left" vertical="center"/>
      <protection hidden="1"/>
    </xf>
    <xf numFmtId="175" fontId="23" fillId="3" borderId="53" xfId="0" applyNumberFormat="1" applyFont="1" applyFill="1" applyBorder="1" applyAlignment="1" applyProtection="1">
      <alignment horizontal="left" vertical="center"/>
      <protection hidden="1"/>
    </xf>
    <xf numFmtId="175" fontId="23" fillId="3" borderId="15" xfId="3" applyNumberFormat="1" applyFont="1" applyFill="1" applyBorder="1" applyAlignment="1" applyProtection="1">
      <alignment horizontal="left" vertical="center"/>
      <protection hidden="1"/>
    </xf>
    <xf numFmtId="175" fontId="23" fillId="3" borderId="16" xfId="3" applyNumberFormat="1" applyFont="1" applyFill="1" applyBorder="1" applyAlignment="1" applyProtection="1">
      <alignment horizontal="left" vertical="center"/>
      <protection hidden="1"/>
    </xf>
    <xf numFmtId="175" fontId="23" fillId="3" borderId="1" xfId="3" applyNumberFormat="1" applyFont="1" applyFill="1" applyBorder="1" applyAlignment="1" applyProtection="1">
      <alignment horizontal="left" vertical="center"/>
      <protection hidden="1"/>
    </xf>
    <xf numFmtId="175" fontId="23" fillId="3" borderId="6" xfId="3" applyNumberFormat="1" applyFont="1" applyFill="1" applyBorder="1" applyAlignment="1" applyProtection="1">
      <alignment horizontal="left" vertical="center"/>
      <protection hidden="1"/>
    </xf>
    <xf numFmtId="183" fontId="23" fillId="3" borderId="1" xfId="3" applyNumberFormat="1" applyFont="1" applyFill="1" applyBorder="1" applyAlignment="1" applyProtection="1">
      <alignment horizontal="right" vertical="center"/>
      <protection hidden="1"/>
    </xf>
    <xf numFmtId="0" fontId="20" fillId="5" borderId="54" xfId="0" applyNumberFormat="1" applyFont="1" applyFill="1" applyBorder="1" applyAlignment="1" applyProtection="1">
      <alignment horizontal="center" vertical="center"/>
      <protection locked="0"/>
    </xf>
    <xf numFmtId="0" fontId="20" fillId="5" borderId="0" xfId="0" applyNumberFormat="1" applyFont="1" applyFill="1" applyBorder="1" applyAlignment="1" applyProtection="1">
      <alignment horizontal="center" vertical="center"/>
      <protection locked="0"/>
    </xf>
    <xf numFmtId="0" fontId="20" fillId="5" borderId="18" xfId="0" applyNumberFormat="1" applyFont="1" applyFill="1" applyBorder="1" applyAlignment="1" applyProtection="1">
      <alignment horizontal="center" vertical="center"/>
      <protection locked="0"/>
    </xf>
    <xf numFmtId="0" fontId="21" fillId="5" borderId="46" xfId="0" applyNumberFormat="1" applyFont="1" applyFill="1" applyBorder="1" applyAlignment="1" applyProtection="1">
      <alignment horizontal="center" vertical="center"/>
      <protection locked="0"/>
    </xf>
    <xf numFmtId="0" fontId="24" fillId="5" borderId="58" xfId="0" applyNumberFormat="1" applyFont="1" applyFill="1" applyBorder="1" applyAlignment="1" applyProtection="1">
      <alignment horizontal="center" vertical="center"/>
      <protection hidden="1"/>
    </xf>
    <xf numFmtId="0" fontId="24" fillId="5" borderId="54" xfId="0" applyNumberFormat="1" applyFont="1" applyFill="1" applyBorder="1" applyAlignment="1" applyProtection="1">
      <alignment horizontal="center" vertical="center"/>
      <protection hidden="1"/>
    </xf>
    <xf numFmtId="0" fontId="24" fillId="5" borderId="51" xfId="0" applyNumberFormat="1" applyFont="1" applyFill="1" applyBorder="1" applyAlignment="1" applyProtection="1">
      <alignment horizontal="center" vertical="center"/>
      <protection hidden="1"/>
    </xf>
    <xf numFmtId="0" fontId="24" fillId="5" borderId="0" xfId="0" applyNumberFormat="1" applyFont="1" applyFill="1" applyBorder="1" applyAlignment="1" applyProtection="1">
      <alignment horizontal="center" vertical="center"/>
      <protection hidden="1"/>
    </xf>
    <xf numFmtId="0" fontId="24" fillId="5" borderId="57" xfId="0" applyNumberFormat="1" applyFont="1" applyFill="1" applyBorder="1" applyAlignment="1" applyProtection="1">
      <alignment horizontal="center" vertical="center"/>
      <protection hidden="1"/>
    </xf>
    <xf numFmtId="0" fontId="24" fillId="5" borderId="18" xfId="0" applyNumberFormat="1" applyFont="1" applyFill="1" applyBorder="1" applyAlignment="1" applyProtection="1">
      <alignment horizontal="center" vertical="center"/>
      <protection hidden="1"/>
    </xf>
    <xf numFmtId="0" fontId="23" fillId="7" borderId="15" xfId="0" applyFont="1" applyFill="1" applyBorder="1" applyAlignment="1" applyProtection="1">
      <alignment horizontal="left" vertical="center"/>
      <protection locked="0"/>
    </xf>
    <xf numFmtId="0" fontId="23" fillId="7" borderId="16" xfId="0" applyFont="1" applyFill="1" applyBorder="1" applyAlignment="1" applyProtection="1">
      <alignment horizontal="left" vertical="center"/>
      <protection locked="0"/>
    </xf>
    <xf numFmtId="49" fontId="23" fillId="3" borderId="20" xfId="0" quotePrefix="1" applyNumberFormat="1" applyFont="1" applyFill="1" applyBorder="1" applyAlignment="1" applyProtection="1">
      <alignment horizontal="center" vertical="center"/>
      <protection locked="0"/>
    </xf>
    <xf numFmtId="49" fontId="23" fillId="3" borderId="44" xfId="0" applyNumberFormat="1" applyFont="1" applyFill="1" applyBorder="1" applyAlignment="1" applyProtection="1">
      <alignment horizontal="center" vertical="center"/>
      <protection locked="0"/>
    </xf>
    <xf numFmtId="0" fontId="23" fillId="7" borderId="68" xfId="0" applyFont="1" applyFill="1" applyBorder="1" applyAlignment="1" applyProtection="1">
      <alignment horizontal="left" vertical="center"/>
      <protection locked="0"/>
    </xf>
    <xf numFmtId="0" fontId="13" fillId="0" borderId="94" xfId="0" applyFont="1" applyBorder="1" applyAlignment="1" applyProtection="1">
      <alignment horizontal="left" vertical="center"/>
      <protection locked="0"/>
    </xf>
    <xf numFmtId="14" fontId="23" fillId="3" borderId="56" xfId="0" applyNumberFormat="1" applyFont="1" applyFill="1" applyBorder="1" applyAlignment="1" applyProtection="1">
      <alignment horizontal="center" vertical="center"/>
      <protection locked="0"/>
    </xf>
    <xf numFmtId="0" fontId="23" fillId="3" borderId="39" xfId="0" applyFont="1" applyFill="1" applyBorder="1" applyAlignment="1" applyProtection="1">
      <alignment horizontal="center" vertical="center"/>
      <protection locked="0"/>
    </xf>
    <xf numFmtId="0" fontId="23" fillId="3" borderId="42" xfId="0" applyFont="1" applyFill="1" applyBorder="1" applyAlignment="1" applyProtection="1">
      <alignment horizontal="center" vertical="center"/>
      <protection locked="0"/>
    </xf>
    <xf numFmtId="0" fontId="23" fillId="3" borderId="15" xfId="0" applyFont="1" applyFill="1" applyBorder="1" applyAlignment="1" applyProtection="1">
      <alignment vertical="center"/>
      <protection locked="0"/>
    </xf>
    <xf numFmtId="0" fontId="23" fillId="3" borderId="2" xfId="0" applyFont="1" applyFill="1" applyBorder="1" applyAlignment="1" applyProtection="1">
      <alignment vertical="center"/>
      <protection locked="0"/>
    </xf>
    <xf numFmtId="0" fontId="23" fillId="3" borderId="16" xfId="0" applyFont="1" applyFill="1" applyBorder="1" applyAlignment="1" applyProtection="1">
      <alignment vertical="center"/>
      <protection locked="0"/>
    </xf>
    <xf numFmtId="0" fontId="19" fillId="8" borderId="51" xfId="0" applyFont="1" applyFill="1" applyBorder="1" applyAlignment="1" applyProtection="1">
      <alignment horizontal="center" vertical="center"/>
      <protection locked="0"/>
    </xf>
    <xf numFmtId="0" fontId="19" fillId="8" borderId="0" xfId="0" applyFont="1" applyFill="1" applyBorder="1" applyAlignment="1" applyProtection="1">
      <alignment horizontal="center" vertical="center"/>
      <protection locked="0"/>
    </xf>
    <xf numFmtId="0" fontId="19" fillId="8" borderId="45" xfId="0" applyFont="1" applyFill="1" applyBorder="1" applyAlignment="1" applyProtection="1">
      <alignment horizontal="center" vertical="center"/>
      <protection locked="0"/>
    </xf>
    <xf numFmtId="175" fontId="23" fillId="3" borderId="4" xfId="3" applyNumberFormat="1" applyFont="1" applyFill="1" applyBorder="1" applyAlignment="1" applyProtection="1">
      <alignment horizontal="left" vertical="center"/>
      <protection hidden="1"/>
    </xf>
    <xf numFmtId="175" fontId="23" fillId="3" borderId="28" xfId="3" applyNumberFormat="1" applyFont="1" applyFill="1" applyBorder="1" applyAlignment="1" applyProtection="1">
      <alignment horizontal="left" vertical="center"/>
      <protection hidden="1"/>
    </xf>
    <xf numFmtId="49" fontId="23" fillId="3" borderId="15" xfId="0" applyNumberFormat="1" applyFont="1" applyFill="1" applyBorder="1" applyAlignment="1" applyProtection="1">
      <alignment horizontal="center" vertical="center"/>
      <protection locked="0"/>
    </xf>
    <xf numFmtId="49" fontId="23" fillId="3" borderId="53" xfId="0" applyNumberFormat="1" applyFont="1" applyFill="1" applyBorder="1" applyAlignment="1" applyProtection="1">
      <alignment horizontal="center" vertical="center"/>
      <protection locked="0"/>
    </xf>
    <xf numFmtId="0" fontId="13" fillId="0" borderId="1" xfId="0" applyFont="1" applyBorder="1" applyAlignment="1" applyProtection="1">
      <alignment horizontal="left" vertical="center" wrapText="1"/>
      <protection locked="0"/>
    </xf>
    <xf numFmtId="0" fontId="23" fillId="9" borderId="4" xfId="0" applyNumberFormat="1" applyFont="1" applyFill="1" applyBorder="1" applyAlignment="1" applyProtection="1">
      <alignment horizontal="left" vertical="center"/>
      <protection locked="0"/>
    </xf>
    <xf numFmtId="0" fontId="23" fillId="3" borderId="15" xfId="3" applyNumberFormat="1" applyFont="1" applyFill="1" applyBorder="1" applyAlignment="1" applyProtection="1">
      <alignment horizontal="left" vertical="center" wrapText="1"/>
      <protection locked="0"/>
    </xf>
    <xf numFmtId="0" fontId="23" fillId="3" borderId="2" xfId="3" applyNumberFormat="1" applyFont="1" applyFill="1" applyBorder="1" applyAlignment="1" applyProtection="1">
      <alignment horizontal="left" vertical="center" wrapText="1"/>
      <protection locked="0"/>
    </xf>
    <xf numFmtId="0" fontId="23" fillId="3" borderId="53" xfId="3" applyNumberFormat="1" applyFont="1" applyFill="1" applyBorder="1" applyAlignment="1" applyProtection="1">
      <alignment horizontal="left" vertical="center" wrapText="1"/>
      <protection locked="0"/>
    </xf>
    <xf numFmtId="0" fontId="23" fillId="9" borderId="23" xfId="3" applyNumberFormat="1" applyFont="1" applyFill="1" applyBorder="1" applyAlignment="1" applyProtection="1">
      <alignment horizontal="left" vertical="center" wrapText="1"/>
      <protection locked="0"/>
    </xf>
    <xf numFmtId="0" fontId="23" fillId="9" borderId="16" xfId="3" applyNumberFormat="1" applyFont="1" applyFill="1" applyBorder="1" applyAlignment="1" applyProtection="1">
      <alignment horizontal="left" vertical="center" wrapText="1"/>
      <protection locked="0"/>
    </xf>
    <xf numFmtId="0" fontId="23" fillId="3" borderId="17" xfId="3" applyNumberFormat="1" applyFont="1" applyFill="1" applyBorder="1" applyAlignment="1" applyProtection="1">
      <alignment horizontal="left" vertical="center" wrapText="1"/>
      <protection hidden="1"/>
    </xf>
    <xf numFmtId="0" fontId="23" fillId="3" borderId="18" xfId="3" applyNumberFormat="1" applyFont="1" applyFill="1" applyBorder="1" applyAlignment="1" applyProtection="1">
      <alignment horizontal="left" vertical="center" wrapText="1"/>
      <protection hidden="1"/>
    </xf>
    <xf numFmtId="0" fontId="23" fillId="3" borderId="46" xfId="3" applyNumberFormat="1" applyFont="1" applyFill="1" applyBorder="1" applyAlignment="1" applyProtection="1">
      <alignment horizontal="left" vertical="center" wrapText="1"/>
      <protection hidden="1"/>
    </xf>
    <xf numFmtId="0" fontId="23" fillId="3" borderId="17" xfId="3" applyNumberFormat="1" applyFont="1" applyFill="1" applyBorder="1" applyAlignment="1" applyProtection="1">
      <alignment horizontal="left" vertical="center" wrapText="1"/>
      <protection locked="0"/>
    </xf>
    <xf numFmtId="0" fontId="23" fillId="3" borderId="18" xfId="3" applyNumberFormat="1" applyFont="1" applyFill="1" applyBorder="1" applyAlignment="1" applyProtection="1">
      <alignment horizontal="left" vertical="center" wrapText="1"/>
      <protection locked="0"/>
    </xf>
    <xf numFmtId="0" fontId="23" fillId="3" borderId="46" xfId="3" applyNumberFormat="1" applyFont="1" applyFill="1" applyBorder="1" applyAlignment="1" applyProtection="1">
      <alignment horizontal="left" vertical="center" wrapText="1"/>
      <protection locked="0"/>
    </xf>
    <xf numFmtId="175" fontId="23" fillId="3" borderId="4" xfId="0" applyNumberFormat="1" applyFont="1" applyFill="1" applyBorder="1" applyAlignment="1" applyProtection="1">
      <alignment horizontal="left" vertical="center"/>
      <protection hidden="1"/>
    </xf>
    <xf numFmtId="0" fontId="23" fillId="9" borderId="10" xfId="3" applyNumberFormat="1" applyFont="1" applyFill="1" applyBorder="1" applyAlignment="1" applyProtection="1">
      <alignment horizontal="left" vertical="center" wrapText="1"/>
      <protection locked="0"/>
    </xf>
    <xf numFmtId="0" fontId="23" fillId="9" borderId="3" xfId="3" applyNumberFormat="1" applyFont="1" applyFill="1" applyBorder="1" applyAlignment="1" applyProtection="1">
      <alignment horizontal="left" vertical="center" wrapText="1"/>
      <protection locked="0"/>
    </xf>
    <xf numFmtId="0" fontId="23" fillId="9" borderId="15" xfId="2" applyFont="1" applyFill="1" applyBorder="1" applyAlignment="1" applyProtection="1">
      <alignment horizontal="center" vertical="center"/>
      <protection locked="0"/>
    </xf>
    <xf numFmtId="0" fontId="23" fillId="0" borderId="2" xfId="0" applyFont="1" applyBorder="1" applyAlignment="1" applyProtection="1">
      <alignment horizontal="center" vertical="center"/>
      <protection locked="0"/>
    </xf>
    <xf numFmtId="0" fontId="23" fillId="0" borderId="16" xfId="0" applyFont="1" applyBorder="1" applyAlignment="1" applyProtection="1">
      <alignment horizontal="center" vertical="center"/>
      <protection locked="0"/>
    </xf>
    <xf numFmtId="0" fontId="23" fillId="9" borderId="15" xfId="2" applyFont="1" applyFill="1" applyBorder="1" applyAlignment="1" applyProtection="1">
      <alignment vertical="center" wrapText="1"/>
      <protection locked="0"/>
    </xf>
    <xf numFmtId="0" fontId="23" fillId="0" borderId="2" xfId="0" applyFont="1" applyBorder="1" applyAlignment="1" applyProtection="1">
      <alignment vertical="center"/>
      <protection locked="0"/>
    </xf>
    <xf numFmtId="0" fontId="23" fillId="9" borderId="23" xfId="2" applyNumberFormat="1" applyFont="1" applyFill="1" applyBorder="1" applyAlignment="1" applyProtection="1">
      <alignment horizontal="left" vertical="center"/>
      <protection locked="0"/>
    </xf>
    <xf numFmtId="0" fontId="23" fillId="9" borderId="16" xfId="2" applyNumberFormat="1" applyFont="1" applyFill="1" applyBorder="1" applyAlignment="1" applyProtection="1">
      <alignment horizontal="left" vertical="center"/>
      <protection locked="0"/>
    </xf>
    <xf numFmtId="0" fontId="23" fillId="3" borderId="20" xfId="3" applyNumberFormat="1" applyFont="1" applyFill="1" applyBorder="1" applyAlignment="1" applyProtection="1">
      <alignment horizontal="left" vertical="center" wrapText="1"/>
      <protection locked="0"/>
    </xf>
    <xf numFmtId="0" fontId="23" fillId="3" borderId="33" xfId="3" applyNumberFormat="1" applyFont="1" applyFill="1" applyBorder="1" applyAlignment="1" applyProtection="1">
      <alignment horizontal="left" vertical="center" wrapText="1"/>
      <protection locked="0"/>
    </xf>
    <xf numFmtId="0" fontId="23" fillId="3" borderId="44" xfId="3" applyNumberFormat="1" applyFont="1" applyFill="1" applyBorder="1" applyAlignment="1" applyProtection="1">
      <alignment horizontal="left" vertical="center" wrapText="1"/>
      <protection locked="0"/>
    </xf>
    <xf numFmtId="0" fontId="23" fillId="9" borderId="50" xfId="3" applyNumberFormat="1" applyFont="1" applyFill="1" applyBorder="1" applyAlignment="1" applyProtection="1">
      <alignment horizontal="left" vertical="center"/>
      <protection locked="0"/>
    </xf>
    <xf numFmtId="0" fontId="23" fillId="9" borderId="34" xfId="3" applyNumberFormat="1" applyFont="1" applyFill="1" applyBorder="1" applyAlignment="1" applyProtection="1">
      <alignment horizontal="left" vertical="center"/>
      <protection locked="0"/>
    </xf>
    <xf numFmtId="0" fontId="114" fillId="4" borderId="10" xfId="0" applyFont="1" applyFill="1" applyBorder="1" applyAlignment="1" applyProtection="1">
      <alignment horizontal="center" vertical="center"/>
      <protection locked="0"/>
    </xf>
    <xf numFmtId="0" fontId="114" fillId="4" borderId="3" xfId="0" applyFont="1" applyFill="1" applyBorder="1" applyAlignment="1" applyProtection="1">
      <alignment horizontal="center" vertical="center"/>
      <protection locked="0"/>
    </xf>
    <xf numFmtId="0" fontId="114" fillId="4" borderId="11" xfId="0" applyFont="1" applyFill="1" applyBorder="1" applyAlignment="1" applyProtection="1">
      <alignment horizontal="center" vertical="center"/>
      <protection locked="0"/>
    </xf>
    <xf numFmtId="0" fontId="23" fillId="3" borderId="15" xfId="0" applyFont="1" applyFill="1" applyBorder="1" applyAlignment="1" applyProtection="1">
      <alignment horizontal="left" vertical="center"/>
      <protection locked="0"/>
    </xf>
    <xf numFmtId="0" fontId="23" fillId="3" borderId="2" xfId="0" applyFont="1" applyFill="1" applyBorder="1" applyAlignment="1" applyProtection="1">
      <alignment horizontal="left" vertical="center"/>
      <protection locked="0"/>
    </xf>
    <xf numFmtId="0" fontId="23" fillId="3" borderId="16" xfId="0" applyFont="1" applyFill="1" applyBorder="1" applyAlignment="1" applyProtection="1">
      <alignment horizontal="left" vertical="center"/>
      <protection locked="0"/>
    </xf>
    <xf numFmtId="0" fontId="106" fillId="0" borderId="55" xfId="0" applyFont="1" applyBorder="1" applyAlignment="1" applyProtection="1">
      <alignment horizontal="center" vertical="center" wrapText="1"/>
      <protection locked="0"/>
    </xf>
    <xf numFmtId="0" fontId="106" fillId="0" borderId="31" xfId="0" applyFont="1" applyBorder="1" applyAlignment="1" applyProtection="1">
      <alignment horizontal="center" vertical="center" wrapText="1"/>
      <protection locked="0"/>
    </xf>
    <xf numFmtId="0" fontId="23" fillId="3" borderId="56" xfId="0" applyFont="1" applyFill="1" applyBorder="1" applyAlignment="1" applyProtection="1">
      <alignment horizontal="left" vertical="center"/>
      <protection locked="0"/>
    </xf>
    <xf numFmtId="0" fontId="23" fillId="3" borderId="39" xfId="0" applyFont="1" applyFill="1" applyBorder="1" applyAlignment="1" applyProtection="1">
      <alignment horizontal="left" vertical="center"/>
      <protection locked="0"/>
    </xf>
    <xf numFmtId="0" fontId="23" fillId="3" borderId="42" xfId="0" applyFont="1" applyFill="1" applyBorder="1" applyAlignment="1" applyProtection="1">
      <alignment horizontal="left" vertical="center"/>
      <protection locked="0"/>
    </xf>
    <xf numFmtId="49" fontId="23" fillId="3" borderId="1" xfId="0" applyNumberFormat="1" applyFont="1" applyFill="1" applyBorder="1" applyAlignment="1" applyProtection="1">
      <alignment horizontal="left" vertical="center"/>
      <protection locked="0"/>
    </xf>
    <xf numFmtId="0" fontId="23" fillId="3" borderId="1" xfId="0"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protection locked="0"/>
    </xf>
    <xf numFmtId="49" fontId="23" fillId="3" borderId="8" xfId="0" applyNumberFormat="1" applyFont="1" applyFill="1" applyBorder="1" applyAlignment="1" applyProtection="1">
      <alignment horizontal="left" vertical="center"/>
      <protection locked="0"/>
    </xf>
    <xf numFmtId="0" fontId="23" fillId="3" borderId="8" xfId="0" applyFont="1" applyFill="1" applyBorder="1" applyAlignment="1" applyProtection="1">
      <alignment horizontal="center" vertical="center"/>
      <protection locked="0"/>
    </xf>
    <xf numFmtId="0" fontId="23" fillId="3" borderId="9" xfId="0" applyFont="1" applyFill="1" applyBorder="1" applyAlignment="1" applyProtection="1">
      <alignment horizontal="center" vertical="center"/>
      <protection locked="0"/>
    </xf>
    <xf numFmtId="0" fontId="19" fillId="8" borderId="52" xfId="0" applyFont="1" applyFill="1" applyBorder="1" applyAlignment="1" applyProtection="1">
      <alignment horizontal="center" vertical="center"/>
      <protection locked="0"/>
    </xf>
    <xf numFmtId="0" fontId="19" fillId="8" borderId="36" xfId="0" applyFont="1" applyFill="1" applyBorder="1" applyAlignment="1" applyProtection="1">
      <alignment horizontal="center" vertical="center"/>
      <protection locked="0"/>
    </xf>
    <xf numFmtId="0" fontId="19" fillId="8" borderId="37" xfId="0" applyFont="1" applyFill="1" applyBorder="1" applyAlignment="1" applyProtection="1">
      <alignment horizontal="center" vertical="center"/>
      <protection locked="0"/>
    </xf>
    <xf numFmtId="0" fontId="23" fillId="4" borderId="56" xfId="0" applyFont="1" applyFill="1" applyBorder="1" applyAlignment="1" applyProtection="1">
      <alignment horizontal="center" vertical="center"/>
      <protection locked="0"/>
    </xf>
    <xf numFmtId="0" fontId="23" fillId="4" borderId="40" xfId="0" applyFont="1" applyFill="1" applyBorder="1" applyAlignment="1" applyProtection="1">
      <alignment horizontal="center" vertical="center"/>
      <protection locked="0"/>
    </xf>
    <xf numFmtId="0" fontId="23" fillId="3" borderId="27" xfId="0" applyFont="1" applyFill="1" applyBorder="1" applyAlignment="1" applyProtection="1">
      <alignment horizontal="left" vertical="center"/>
      <protection locked="0"/>
    </xf>
    <xf numFmtId="0" fontId="23" fillId="3" borderId="27" xfId="0" applyFont="1" applyFill="1" applyBorder="1" applyAlignment="1" applyProtection="1">
      <alignment horizontal="center" vertical="center"/>
      <protection locked="0"/>
    </xf>
    <xf numFmtId="0" fontId="13" fillId="3" borderId="22" xfId="0" applyFont="1" applyFill="1" applyBorder="1" applyAlignment="1" applyProtection="1">
      <alignment vertical="center"/>
      <protection locked="0"/>
    </xf>
    <xf numFmtId="0" fontId="23" fillId="3" borderId="1" xfId="0" applyFont="1" applyFill="1" applyBorder="1" applyAlignment="1" applyProtection="1">
      <alignment horizontal="left" vertical="center"/>
      <protection locked="0"/>
    </xf>
    <xf numFmtId="15" fontId="23" fillId="3" borderId="1" xfId="0" applyNumberFormat="1" applyFont="1" applyFill="1" applyBorder="1" applyAlignment="1" applyProtection="1">
      <alignment horizontal="center" vertical="center"/>
      <protection locked="0"/>
    </xf>
    <xf numFmtId="0" fontId="23" fillId="7" borderId="38" xfId="0" applyFont="1" applyFill="1" applyBorder="1" applyAlignment="1" applyProtection="1">
      <alignment horizontal="left" vertical="center" wrapText="1"/>
      <protection locked="0"/>
    </xf>
    <xf numFmtId="0" fontId="23" fillId="7" borderId="42" xfId="0" applyFont="1" applyFill="1" applyBorder="1" applyAlignment="1" applyProtection="1">
      <alignment horizontal="left" vertical="center" wrapText="1"/>
      <protection locked="0"/>
    </xf>
    <xf numFmtId="15" fontId="23" fillId="10" borderId="1" xfId="0" applyNumberFormat="1" applyFont="1" applyFill="1" applyBorder="1" applyAlignment="1" applyProtection="1">
      <alignment horizontal="left" vertical="center" wrapText="1"/>
      <protection locked="0"/>
    </xf>
    <xf numFmtId="0" fontId="19" fillId="8" borderId="43" xfId="0" applyFont="1" applyFill="1" applyBorder="1" applyAlignment="1" applyProtection="1">
      <alignment horizontal="center" vertical="center"/>
      <protection locked="0"/>
    </xf>
    <xf numFmtId="0" fontId="19" fillId="8" borderId="60" xfId="0" applyFont="1" applyFill="1" applyBorder="1" applyAlignment="1" applyProtection="1">
      <alignment horizontal="center" vertical="center"/>
      <protection locked="0"/>
    </xf>
    <xf numFmtId="0" fontId="19" fillId="8" borderId="61" xfId="0" applyFont="1" applyFill="1" applyBorder="1" applyAlignment="1" applyProtection="1">
      <alignment horizontal="center" vertical="center"/>
      <protection locked="0"/>
    </xf>
    <xf numFmtId="0" fontId="23" fillId="3" borderId="1" xfId="0" applyFont="1" applyFill="1" applyBorder="1" applyAlignment="1" applyProtection="1">
      <alignment horizontal="left" vertical="center"/>
      <protection hidden="1"/>
    </xf>
    <xf numFmtId="0" fontId="23" fillId="4" borderId="5" xfId="0" applyFont="1" applyFill="1" applyBorder="1" applyAlignment="1" applyProtection="1">
      <alignment horizontal="left" vertical="center"/>
      <protection locked="0"/>
    </xf>
    <xf numFmtId="0" fontId="23" fillId="4" borderId="1" xfId="0" applyFont="1" applyFill="1" applyBorder="1" applyAlignment="1" applyProtection="1">
      <alignment horizontal="left" vertical="center"/>
      <protection locked="0"/>
    </xf>
    <xf numFmtId="0" fontId="19" fillId="4" borderId="7" xfId="0" applyFont="1" applyFill="1" applyBorder="1" applyAlignment="1" applyProtection="1">
      <alignment horizontal="left" vertical="center"/>
      <protection locked="0"/>
    </xf>
    <xf numFmtId="0" fontId="19" fillId="4" borderId="8" xfId="0" applyFont="1" applyFill="1" applyBorder="1" applyAlignment="1" applyProtection="1">
      <alignment horizontal="left" vertical="center"/>
      <protection locked="0"/>
    </xf>
    <xf numFmtId="0" fontId="20" fillId="5" borderId="58" xfId="0" applyFont="1" applyFill="1" applyBorder="1" applyAlignment="1" applyProtection="1">
      <alignment horizontal="center" vertical="center"/>
      <protection locked="0"/>
    </xf>
    <xf numFmtId="0" fontId="20" fillId="5" borderId="54" xfId="0" applyFont="1" applyFill="1" applyBorder="1" applyAlignment="1" applyProtection="1">
      <alignment horizontal="center" vertical="center"/>
      <protection locked="0"/>
    </xf>
    <xf numFmtId="0" fontId="20" fillId="5" borderId="51" xfId="0" applyFont="1" applyFill="1" applyBorder="1" applyAlignment="1" applyProtection="1">
      <alignment horizontal="center" vertical="center"/>
      <protection locked="0"/>
    </xf>
    <xf numFmtId="0" fontId="20" fillId="5" borderId="0" xfId="0" applyFont="1" applyFill="1" applyBorder="1" applyAlignment="1" applyProtection="1">
      <alignment horizontal="center" vertical="center"/>
      <protection locked="0"/>
    </xf>
    <xf numFmtId="0" fontId="20" fillId="5" borderId="29" xfId="0" applyFont="1" applyFill="1" applyBorder="1" applyAlignment="1" applyProtection="1">
      <alignment horizontal="center" vertical="center"/>
      <protection locked="0"/>
    </xf>
    <xf numFmtId="0" fontId="20" fillId="5" borderId="30" xfId="0" applyFont="1" applyFill="1" applyBorder="1" applyAlignment="1" applyProtection="1">
      <alignment horizontal="center" vertical="center"/>
      <protection locked="0"/>
    </xf>
    <xf numFmtId="0" fontId="19" fillId="0" borderId="41" xfId="0" applyFont="1" applyBorder="1" applyAlignment="1" applyProtection="1">
      <alignment horizontal="left" vertical="center"/>
      <protection hidden="1"/>
    </xf>
    <xf numFmtId="0" fontId="19" fillId="0" borderId="0" xfId="0" applyFont="1" applyBorder="1" applyAlignment="1" applyProtection="1">
      <alignment horizontal="left" vertical="center"/>
      <protection hidden="1"/>
    </xf>
    <xf numFmtId="0" fontId="19" fillId="0" borderId="45" xfId="0" applyFont="1" applyBorder="1" applyAlignment="1" applyProtection="1">
      <alignment horizontal="left" vertical="center"/>
      <protection hidden="1"/>
    </xf>
    <xf numFmtId="0" fontId="20" fillId="5" borderId="54" xfId="0" applyFont="1" applyFill="1" applyBorder="1" applyAlignment="1" applyProtection="1">
      <alignment horizontal="right" vertical="center"/>
      <protection locked="0"/>
    </xf>
    <xf numFmtId="0" fontId="20" fillId="5" borderId="0" xfId="0" applyFont="1" applyFill="1" applyBorder="1" applyAlignment="1" applyProtection="1">
      <alignment horizontal="right" vertical="center"/>
      <protection locked="0"/>
    </xf>
    <xf numFmtId="0" fontId="20" fillId="5" borderId="30" xfId="0" applyFont="1" applyFill="1" applyBorder="1" applyAlignment="1" applyProtection="1">
      <alignment horizontal="right" vertical="center"/>
      <protection locked="0"/>
    </xf>
    <xf numFmtId="0" fontId="19" fillId="8" borderId="12" xfId="0" applyFont="1" applyFill="1" applyBorder="1" applyAlignment="1" applyProtection="1">
      <alignment horizontal="center" vertical="center"/>
      <protection locked="0"/>
    </xf>
    <xf numFmtId="0" fontId="19" fillId="8" borderId="13" xfId="0" applyFont="1" applyFill="1" applyBorder="1" applyAlignment="1" applyProtection="1">
      <alignment horizontal="center" vertical="center"/>
      <protection locked="0"/>
    </xf>
    <xf numFmtId="0" fontId="19" fillId="8" borderId="14" xfId="0" applyFont="1" applyFill="1" applyBorder="1" applyAlignment="1" applyProtection="1">
      <alignment horizontal="center" vertical="center"/>
      <protection locked="0"/>
    </xf>
    <xf numFmtId="0" fontId="19" fillId="7" borderId="58" xfId="0" applyFont="1" applyFill="1" applyBorder="1" applyAlignment="1" applyProtection="1">
      <alignment horizontal="center" vertical="center" wrapText="1"/>
      <protection locked="0"/>
    </xf>
    <xf numFmtId="0" fontId="19" fillId="7" borderId="55" xfId="0" applyFont="1" applyFill="1" applyBorder="1" applyAlignment="1" applyProtection="1">
      <alignment horizontal="center" vertical="center" wrapText="1"/>
      <protection locked="0"/>
    </xf>
    <xf numFmtId="0" fontId="19" fillId="7" borderId="51" xfId="0" applyFont="1" applyFill="1" applyBorder="1" applyAlignment="1" applyProtection="1">
      <alignment horizontal="center" vertical="center" wrapText="1"/>
      <protection locked="0"/>
    </xf>
    <xf numFmtId="0" fontId="19" fillId="7" borderId="45" xfId="0" applyFont="1" applyFill="1" applyBorder="1" applyAlignment="1" applyProtection="1">
      <alignment horizontal="center" vertical="center" wrapText="1"/>
      <protection locked="0"/>
    </xf>
    <xf numFmtId="0" fontId="19" fillId="7" borderId="57" xfId="0" applyFont="1" applyFill="1" applyBorder="1" applyAlignment="1" applyProtection="1">
      <alignment horizontal="center" vertical="center" wrapText="1"/>
      <protection locked="0"/>
    </xf>
    <xf numFmtId="0" fontId="19" fillId="7" borderId="46" xfId="0" applyFont="1" applyFill="1" applyBorder="1" applyAlignment="1" applyProtection="1">
      <alignment horizontal="center" vertical="center" wrapText="1"/>
      <protection locked="0"/>
    </xf>
    <xf numFmtId="0" fontId="19" fillId="7" borderId="38" xfId="0" applyFont="1" applyFill="1" applyBorder="1" applyAlignment="1" applyProtection="1">
      <alignment horizontal="left" vertical="center" wrapText="1"/>
      <protection locked="0"/>
    </xf>
    <xf numFmtId="0" fontId="19" fillId="7" borderId="39" xfId="0" applyFont="1" applyFill="1" applyBorder="1" applyAlignment="1" applyProtection="1">
      <alignment horizontal="left" vertical="center" wrapText="1"/>
      <protection locked="0"/>
    </xf>
    <xf numFmtId="0" fontId="19" fillId="7" borderId="42" xfId="0" applyFont="1" applyFill="1" applyBorder="1" applyAlignment="1" applyProtection="1">
      <alignment horizontal="left" vertical="center" wrapText="1"/>
      <protection locked="0"/>
    </xf>
    <xf numFmtId="0" fontId="23" fillId="10" borderId="27" xfId="0" applyFont="1" applyFill="1" applyBorder="1" applyAlignment="1" applyProtection="1">
      <alignment horizontal="left" vertical="center" wrapText="1"/>
      <protection locked="0"/>
    </xf>
    <xf numFmtId="0" fontId="19" fillId="7" borderId="13" xfId="0" applyFont="1" applyFill="1" applyBorder="1" applyAlignment="1" applyProtection="1">
      <alignment horizontal="center" vertical="center" wrapText="1"/>
      <protection locked="0"/>
    </xf>
    <xf numFmtId="0" fontId="14" fillId="4" borderId="4" xfId="0" applyFont="1" applyFill="1" applyBorder="1" applyAlignment="1" applyProtection="1">
      <alignment horizontal="center"/>
      <protection locked="0"/>
    </xf>
    <xf numFmtId="0" fontId="14" fillId="4" borderId="1" xfId="0" applyFont="1" applyFill="1" applyBorder="1" applyAlignment="1" applyProtection="1">
      <alignment horizontal="center"/>
      <protection locked="0"/>
    </xf>
    <xf numFmtId="0" fontId="0" fillId="3" borderId="38" xfId="0" applyFill="1" applyBorder="1" applyAlignment="1" applyProtection="1">
      <alignment horizontal="left"/>
      <protection locked="0"/>
    </xf>
    <xf numFmtId="0" fontId="0" fillId="3" borderId="39" xfId="0" applyFill="1" applyBorder="1" applyAlignment="1" applyProtection="1">
      <alignment horizontal="left"/>
      <protection locked="0"/>
    </xf>
    <xf numFmtId="0" fontId="0" fillId="3" borderId="40" xfId="0" applyFill="1" applyBorder="1" applyAlignment="1" applyProtection="1">
      <alignment horizontal="left"/>
      <protection locked="0"/>
    </xf>
    <xf numFmtId="3" fontId="23" fillId="3" borderId="68" xfId="1" applyNumberFormat="1" applyFont="1" applyFill="1" applyBorder="1" applyAlignment="1" applyProtection="1">
      <alignment horizontal="left" vertical="center" wrapText="1"/>
      <protection locked="0"/>
    </xf>
    <xf numFmtId="3" fontId="23" fillId="3" borderId="30" xfId="1" applyNumberFormat="1" applyFont="1" applyFill="1" applyBorder="1" applyAlignment="1" applyProtection="1">
      <alignment horizontal="left" vertical="center" wrapText="1"/>
      <protection locked="0"/>
    </xf>
    <xf numFmtId="3" fontId="23" fillId="3" borderId="31" xfId="1" applyNumberFormat="1" applyFont="1" applyFill="1" applyBorder="1" applyAlignment="1" applyProtection="1">
      <alignment horizontal="left" vertical="center" wrapText="1"/>
      <protection locked="0"/>
    </xf>
    <xf numFmtId="165" fontId="24" fillId="13" borderId="29" xfId="1" applyNumberFormat="1" applyFont="1" applyFill="1" applyBorder="1" applyAlignment="1" applyProtection="1">
      <alignment horizontal="center" vertical="center"/>
      <protection locked="0"/>
    </xf>
    <xf numFmtId="165" fontId="24" fillId="13" borderId="30" xfId="1" applyNumberFormat="1" applyFont="1" applyFill="1" applyBorder="1" applyAlignment="1" applyProtection="1">
      <alignment horizontal="center" vertical="center"/>
      <protection locked="0"/>
    </xf>
    <xf numFmtId="165" fontId="24" fillId="13" borderId="31" xfId="1" applyNumberFormat="1" applyFont="1" applyFill="1" applyBorder="1" applyAlignment="1" applyProtection="1">
      <alignment horizontal="center" vertical="center"/>
      <protection locked="0"/>
    </xf>
    <xf numFmtId="0" fontId="19" fillId="12" borderId="47" xfId="0" applyFont="1" applyFill="1" applyBorder="1" applyAlignment="1" applyProtection="1">
      <alignment horizontal="left" vertical="center"/>
      <protection locked="0"/>
    </xf>
    <xf numFmtId="0" fontId="19" fillId="12" borderId="32" xfId="0" applyFont="1" applyFill="1" applyBorder="1" applyAlignment="1" applyProtection="1">
      <alignment horizontal="left" vertical="center"/>
      <protection locked="0"/>
    </xf>
    <xf numFmtId="0" fontId="19" fillId="12" borderId="48" xfId="0" applyFont="1" applyFill="1" applyBorder="1" applyAlignment="1" applyProtection="1">
      <alignment horizontal="left" vertical="center"/>
      <protection locked="0"/>
    </xf>
    <xf numFmtId="3" fontId="19" fillId="3" borderId="44" xfId="1" applyNumberFormat="1" applyFont="1" applyFill="1" applyBorder="1" applyAlignment="1" applyProtection="1">
      <alignment horizontal="center" vertical="top" wrapText="1"/>
      <protection locked="0"/>
    </xf>
    <xf numFmtId="3" fontId="19" fillId="3" borderId="45" xfId="1" applyNumberFormat="1" applyFont="1" applyFill="1" applyBorder="1" applyAlignment="1" applyProtection="1">
      <alignment horizontal="center" vertical="top"/>
      <protection locked="0"/>
    </xf>
    <xf numFmtId="3" fontId="19" fillId="3" borderId="46" xfId="1" applyNumberFormat="1" applyFont="1" applyFill="1" applyBorder="1" applyAlignment="1" applyProtection="1">
      <alignment horizontal="center" vertical="top"/>
      <protection locked="0"/>
    </xf>
    <xf numFmtId="0" fontId="19" fillId="9" borderId="23" xfId="0" applyFont="1" applyFill="1" applyBorder="1" applyAlignment="1" applyProtection="1">
      <alignment horizontal="left" vertical="center"/>
      <protection locked="0"/>
    </xf>
    <xf numFmtId="0" fontId="19" fillId="9" borderId="2" xfId="0" applyFont="1" applyFill="1" applyBorder="1" applyAlignment="1" applyProtection="1">
      <alignment horizontal="left" vertical="center"/>
      <protection locked="0"/>
    </xf>
    <xf numFmtId="0" fontId="19" fillId="12" borderId="57" xfId="0" applyFont="1" applyFill="1" applyBorder="1" applyAlignment="1" applyProtection="1">
      <alignment horizontal="left" vertical="center"/>
      <protection locked="0"/>
    </xf>
    <xf numFmtId="0" fontId="19" fillId="12" borderId="18" xfId="0" applyFont="1" applyFill="1" applyBorder="1" applyAlignment="1" applyProtection="1">
      <alignment horizontal="left" vertical="center"/>
      <protection locked="0"/>
    </xf>
    <xf numFmtId="0" fontId="19" fillId="12" borderId="46" xfId="0" applyFont="1" applyFill="1" applyBorder="1" applyAlignment="1" applyProtection="1">
      <alignment horizontal="left" vertical="center"/>
      <protection locked="0"/>
    </xf>
    <xf numFmtId="3" fontId="19" fillId="3" borderId="28" xfId="1" applyNumberFormat="1" applyFont="1" applyFill="1" applyBorder="1" applyAlignment="1" applyProtection="1">
      <alignment horizontal="center" vertical="top" wrapText="1"/>
      <protection locked="0"/>
    </xf>
    <xf numFmtId="3" fontId="19" fillId="3" borderId="61" xfId="1" applyNumberFormat="1" applyFont="1" applyFill="1" applyBorder="1" applyAlignment="1" applyProtection="1">
      <alignment horizontal="center" vertical="top"/>
      <protection locked="0"/>
    </xf>
    <xf numFmtId="3" fontId="19" fillId="3" borderId="11" xfId="1" applyNumberFormat="1" applyFont="1" applyFill="1" applyBorder="1" applyAlignment="1" applyProtection="1">
      <alignment horizontal="center" vertical="top"/>
      <protection locked="0"/>
    </xf>
    <xf numFmtId="0" fontId="19" fillId="9" borderId="23" xfId="0" applyFont="1" applyFill="1" applyBorder="1" applyAlignment="1" applyProtection="1">
      <alignment vertical="center"/>
      <protection locked="0"/>
    </xf>
    <xf numFmtId="0" fontId="19" fillId="9" borderId="2" xfId="0" applyFont="1" applyFill="1" applyBorder="1" applyAlignment="1" applyProtection="1">
      <alignment vertical="center"/>
      <protection locked="0"/>
    </xf>
    <xf numFmtId="0" fontId="19" fillId="9" borderId="53" xfId="0" applyFont="1" applyFill="1" applyBorder="1" applyAlignment="1" applyProtection="1">
      <alignment vertical="center"/>
      <protection locked="0"/>
    </xf>
    <xf numFmtId="3" fontId="19" fillId="3" borderId="61" xfId="1" applyNumberFormat="1" applyFont="1" applyFill="1" applyBorder="1" applyAlignment="1" applyProtection="1">
      <alignment horizontal="center" vertical="top" wrapText="1"/>
      <protection locked="0"/>
    </xf>
    <xf numFmtId="3" fontId="23" fillId="3" borderId="28" xfId="1" applyNumberFormat="1" applyFont="1" applyFill="1" applyBorder="1" applyAlignment="1" applyProtection="1">
      <alignment horizontal="center" vertical="top" wrapText="1"/>
      <protection locked="0"/>
    </xf>
    <xf numFmtId="3" fontId="23" fillId="3" borderId="61" xfId="1" applyNumberFormat="1" applyFont="1" applyFill="1" applyBorder="1" applyAlignment="1" applyProtection="1">
      <alignment horizontal="center" vertical="top" wrapText="1"/>
      <protection locked="0"/>
    </xf>
    <xf numFmtId="3" fontId="23" fillId="3" borderId="11" xfId="1" applyNumberFormat="1" applyFont="1" applyFill="1" applyBorder="1" applyAlignment="1" applyProtection="1">
      <alignment horizontal="center" vertical="top" wrapText="1"/>
      <protection locked="0"/>
    </xf>
    <xf numFmtId="3" fontId="23" fillId="3" borderId="15" xfId="1" applyNumberFormat="1" applyFont="1" applyFill="1" applyBorder="1" applyAlignment="1" applyProtection="1">
      <alignment horizontal="center" vertical="center" wrapText="1"/>
      <protection locked="0"/>
    </xf>
    <xf numFmtId="3" fontId="23" fillId="3" borderId="2" xfId="1" applyNumberFormat="1" applyFont="1" applyFill="1" applyBorder="1" applyAlignment="1" applyProtection="1">
      <alignment horizontal="center" vertical="center" wrapText="1"/>
      <protection locked="0"/>
    </xf>
    <xf numFmtId="3" fontId="23" fillId="3" borderId="53" xfId="1" applyNumberFormat="1" applyFont="1" applyFill="1" applyBorder="1" applyAlignment="1" applyProtection="1">
      <alignment horizontal="center" vertical="center" wrapText="1"/>
      <protection locked="0"/>
    </xf>
    <xf numFmtId="3" fontId="23" fillId="3" borderId="61" xfId="1" applyNumberFormat="1" applyFont="1" applyFill="1" applyBorder="1" applyAlignment="1" applyProtection="1">
      <alignment horizontal="center" vertical="top"/>
      <protection locked="0"/>
    </xf>
    <xf numFmtId="3" fontId="23" fillId="3" borderId="35" xfId="1" applyNumberFormat="1" applyFont="1" applyFill="1" applyBorder="1" applyAlignment="1" applyProtection="1">
      <alignment horizontal="center" vertical="top"/>
      <protection locked="0"/>
    </xf>
    <xf numFmtId="0" fontId="81" fillId="5" borderId="58" xfId="0" applyFont="1" applyFill="1" applyBorder="1" applyAlignment="1" applyProtection="1">
      <alignment horizontal="center" vertical="center"/>
      <protection hidden="1"/>
    </xf>
    <xf numFmtId="0" fontId="81" fillId="5" borderId="54" xfId="0" applyFont="1" applyFill="1" applyBorder="1" applyAlignment="1" applyProtection="1">
      <alignment horizontal="center" vertical="center"/>
      <protection hidden="1"/>
    </xf>
    <xf numFmtId="0" fontId="81" fillId="5" borderId="51" xfId="0" applyFont="1" applyFill="1" applyBorder="1" applyAlignment="1" applyProtection="1">
      <alignment horizontal="center" vertical="center"/>
      <protection hidden="1"/>
    </xf>
    <xf numFmtId="0" fontId="81" fillId="5" borderId="0" xfId="0" applyFont="1" applyFill="1" applyBorder="1" applyAlignment="1" applyProtection="1">
      <alignment horizontal="center" vertical="center"/>
      <protection hidden="1"/>
    </xf>
    <xf numFmtId="0" fontId="81" fillId="5" borderId="57" xfId="0" applyFont="1" applyFill="1" applyBorder="1" applyAlignment="1" applyProtection="1">
      <alignment horizontal="center" vertical="center"/>
      <protection hidden="1"/>
    </xf>
    <xf numFmtId="0" fontId="81" fillId="5" borderId="18" xfId="0" applyFont="1" applyFill="1" applyBorder="1" applyAlignment="1" applyProtection="1">
      <alignment horizontal="center" vertical="center"/>
      <protection hidden="1"/>
    </xf>
    <xf numFmtId="0" fontId="24" fillId="6" borderId="0" xfId="0" applyFont="1" applyFill="1" applyBorder="1" applyAlignment="1" applyProtection="1">
      <alignment horizontal="center" vertical="center" wrapText="1"/>
      <protection locked="0"/>
    </xf>
    <xf numFmtId="0" fontId="19" fillId="8" borderId="5" xfId="0" applyFont="1" applyFill="1" applyBorder="1" applyAlignment="1" applyProtection="1">
      <alignment horizontal="center" vertical="center"/>
      <protection locked="0"/>
    </xf>
    <xf numFmtId="0" fontId="19" fillId="8" borderId="16" xfId="0" applyFont="1" applyFill="1" applyBorder="1" applyAlignment="1" applyProtection="1">
      <alignment horizontal="center" vertical="center"/>
      <protection locked="0"/>
    </xf>
    <xf numFmtId="0" fontId="19" fillId="8" borderId="1" xfId="0" applyFont="1" applyFill="1" applyBorder="1" applyAlignment="1" applyProtection="1">
      <alignment horizontal="center" vertical="center"/>
      <protection locked="0"/>
    </xf>
    <xf numFmtId="0" fontId="19" fillId="8" borderId="15" xfId="0" applyFont="1" applyFill="1" applyBorder="1" applyAlignment="1" applyProtection="1">
      <alignment horizontal="center" vertical="center"/>
      <protection locked="0"/>
    </xf>
    <xf numFmtId="0" fontId="19" fillId="8" borderId="6" xfId="0" applyFont="1" applyFill="1" applyBorder="1" applyAlignment="1" applyProtection="1">
      <alignment horizontal="center" vertical="center"/>
      <protection locked="0"/>
    </xf>
    <xf numFmtId="165" fontId="24" fillId="13" borderId="52" xfId="1" applyNumberFormat="1" applyFont="1" applyFill="1" applyBorder="1" applyAlignment="1" applyProtection="1">
      <alignment horizontal="center" vertical="center"/>
      <protection locked="0"/>
    </xf>
    <xf numFmtId="165" fontId="24" fillId="13" borderId="36" xfId="1" applyNumberFormat="1" applyFont="1" applyFill="1" applyBorder="1" applyAlignment="1" applyProtection="1">
      <alignment horizontal="center" vertical="center"/>
      <protection locked="0"/>
    </xf>
    <xf numFmtId="165" fontId="24" fillId="13" borderId="37" xfId="1" applyNumberFormat="1" applyFont="1" applyFill="1" applyBorder="1" applyAlignment="1" applyProtection="1">
      <alignment horizontal="center" vertical="center"/>
      <protection locked="0"/>
    </xf>
    <xf numFmtId="0" fontId="19" fillId="0" borderId="15" xfId="0" applyFont="1" applyBorder="1" applyAlignment="1" applyProtection="1">
      <alignment horizontal="center" vertical="center"/>
      <protection hidden="1"/>
    </xf>
    <xf numFmtId="0" fontId="19" fillId="0" borderId="2" xfId="0" applyFont="1" applyBorder="1" applyAlignment="1" applyProtection="1">
      <alignment horizontal="center" vertical="center"/>
      <protection hidden="1"/>
    </xf>
    <xf numFmtId="3" fontId="19" fillId="3" borderId="45" xfId="1" applyNumberFormat="1" applyFont="1" applyFill="1" applyBorder="1" applyAlignment="1" applyProtection="1">
      <alignment horizontal="center" vertical="top" wrapText="1"/>
      <protection locked="0"/>
    </xf>
    <xf numFmtId="3" fontId="19" fillId="3" borderId="46" xfId="1" applyNumberFormat="1" applyFont="1" applyFill="1" applyBorder="1" applyAlignment="1" applyProtection="1">
      <alignment horizontal="center" vertical="top" wrapText="1"/>
      <protection locked="0"/>
    </xf>
    <xf numFmtId="0" fontId="19" fillId="12" borderId="23" xfId="0" applyFont="1" applyFill="1" applyBorder="1" applyAlignment="1" applyProtection="1">
      <alignment horizontal="left" vertical="center"/>
      <protection locked="0"/>
    </xf>
    <xf numFmtId="0" fontId="19" fillId="12" borderId="2" xfId="0" applyFont="1" applyFill="1" applyBorder="1" applyAlignment="1" applyProtection="1">
      <alignment horizontal="left" vertical="center"/>
      <protection locked="0"/>
    </xf>
    <xf numFmtId="0" fontId="19" fillId="12" borderId="53" xfId="0" applyFont="1" applyFill="1" applyBorder="1" applyAlignment="1" applyProtection="1">
      <alignment horizontal="left" vertical="center"/>
      <protection locked="0"/>
    </xf>
    <xf numFmtId="3" fontId="19" fillId="3" borderId="11" xfId="1" applyNumberFormat="1" applyFont="1" applyFill="1" applyBorder="1" applyAlignment="1" applyProtection="1">
      <alignment horizontal="center" vertical="top" wrapText="1"/>
      <protection locked="0"/>
    </xf>
    <xf numFmtId="3" fontId="23" fillId="3" borderId="35" xfId="1" applyNumberFormat="1" applyFont="1" applyFill="1" applyBorder="1" applyAlignment="1" applyProtection="1">
      <alignment horizontal="center" vertical="top" wrapText="1"/>
      <protection locked="0"/>
    </xf>
    <xf numFmtId="0" fontId="24" fillId="6" borderId="51" xfId="0" applyFont="1" applyFill="1" applyBorder="1" applyAlignment="1" applyProtection="1">
      <alignment horizontal="center" vertical="center" wrapText="1"/>
      <protection locked="0"/>
    </xf>
    <xf numFmtId="0" fontId="19" fillId="0" borderId="15" xfId="0" applyFont="1" applyBorder="1" applyAlignment="1" applyProtection="1">
      <alignment horizontal="center" vertical="center"/>
      <protection locked="0"/>
    </xf>
    <xf numFmtId="0" fontId="19" fillId="0" borderId="2" xfId="0" applyFont="1" applyBorder="1" applyAlignment="1" applyProtection="1">
      <alignment horizontal="center" vertical="center"/>
      <protection locked="0"/>
    </xf>
    <xf numFmtId="165" fontId="24" fillId="13" borderId="54" xfId="1" applyNumberFormat="1" applyFont="1" applyFill="1" applyBorder="1" applyAlignment="1" applyProtection="1">
      <alignment horizontal="center" vertical="center"/>
      <protection locked="0"/>
    </xf>
    <xf numFmtId="3" fontId="23" fillId="3" borderId="64" xfId="1" applyNumberFormat="1" applyFont="1" applyFill="1" applyBorder="1" applyAlignment="1" applyProtection="1">
      <alignment horizontal="center" vertical="top" wrapText="1"/>
      <protection locked="0"/>
    </xf>
    <xf numFmtId="0" fontId="19" fillId="0" borderId="17"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3" fontId="23" fillId="3" borderId="17" xfId="1" applyNumberFormat="1" applyFont="1" applyFill="1" applyBorder="1" applyAlignment="1" applyProtection="1">
      <alignment horizontal="center" vertical="center" wrapText="1"/>
      <protection locked="0"/>
    </xf>
    <xf numFmtId="3" fontId="23" fillId="3" borderId="18" xfId="1" applyNumberFormat="1" applyFont="1" applyFill="1" applyBorder="1" applyAlignment="1" applyProtection="1">
      <alignment horizontal="center" vertical="center" wrapText="1"/>
      <protection locked="0"/>
    </xf>
    <xf numFmtId="3" fontId="23" fillId="3" borderId="46" xfId="1" applyNumberFormat="1" applyFont="1" applyFill="1" applyBorder="1" applyAlignment="1" applyProtection="1">
      <alignment horizontal="center" vertical="center" wrapText="1"/>
      <protection locked="0"/>
    </xf>
    <xf numFmtId="3" fontId="23" fillId="3" borderId="56" xfId="1" applyNumberFormat="1" applyFont="1" applyFill="1" applyBorder="1" applyAlignment="1" applyProtection="1">
      <alignment horizontal="left" vertical="center" wrapText="1"/>
      <protection locked="0"/>
    </xf>
    <xf numFmtId="3" fontId="23" fillId="3" borderId="39" xfId="1" applyNumberFormat="1" applyFont="1" applyFill="1" applyBorder="1" applyAlignment="1" applyProtection="1">
      <alignment horizontal="left" vertical="center" wrapText="1"/>
      <protection locked="0"/>
    </xf>
    <xf numFmtId="3" fontId="23" fillId="3" borderId="40" xfId="1" applyNumberFormat="1" applyFont="1" applyFill="1" applyBorder="1" applyAlignment="1" applyProtection="1">
      <alignment horizontal="left" vertical="center" wrapText="1"/>
      <protection locked="0"/>
    </xf>
    <xf numFmtId="0" fontId="19" fillId="9" borderId="33" xfId="0" applyFont="1" applyFill="1" applyBorder="1" applyAlignment="1" applyProtection="1">
      <alignment vertical="center"/>
      <protection locked="0"/>
    </xf>
    <xf numFmtId="0" fontId="19" fillId="12" borderId="0" xfId="0" applyFont="1" applyFill="1" applyBorder="1" applyAlignment="1" applyProtection="1">
      <alignment horizontal="left" vertical="center"/>
      <protection locked="0"/>
    </xf>
    <xf numFmtId="0" fontId="19" fillId="9" borderId="33" xfId="0" applyFont="1" applyFill="1" applyBorder="1" applyAlignment="1" applyProtection="1">
      <alignment horizontal="left" vertical="center"/>
      <protection locked="0"/>
    </xf>
    <xf numFmtId="0" fontId="14" fillId="8" borderId="58" xfId="0" applyNumberFormat="1" applyFont="1" applyFill="1" applyBorder="1" applyAlignment="1" applyProtection="1">
      <alignment horizontal="center" vertical="center"/>
      <protection locked="0"/>
    </xf>
    <xf numFmtId="0" fontId="14" fillId="8" borderId="55" xfId="0" applyNumberFormat="1" applyFont="1" applyFill="1" applyBorder="1" applyAlignment="1" applyProtection="1">
      <alignment horizontal="center" vertical="center"/>
      <protection locked="0"/>
    </xf>
    <xf numFmtId="0" fontId="89" fillId="19" borderId="0" xfId="0" applyFont="1" applyFill="1" applyBorder="1" applyAlignment="1" applyProtection="1">
      <alignment horizontal="center" vertical="center" wrapText="1"/>
      <protection locked="0"/>
    </xf>
    <xf numFmtId="0" fontId="20" fillId="5" borderId="55" xfId="0" applyNumberFormat="1" applyFont="1" applyFill="1" applyBorder="1" applyAlignment="1" applyProtection="1">
      <alignment horizontal="center" vertical="center" wrapText="1"/>
      <protection locked="0"/>
    </xf>
    <xf numFmtId="0" fontId="20" fillId="5" borderId="45" xfId="0" applyNumberFormat="1" applyFont="1" applyFill="1" applyBorder="1" applyAlignment="1" applyProtection="1">
      <alignment horizontal="center" vertical="center" wrapText="1"/>
      <protection locked="0"/>
    </xf>
    <xf numFmtId="0" fontId="20" fillId="5" borderId="46" xfId="0" applyNumberFormat="1" applyFont="1" applyFill="1" applyBorder="1" applyAlignment="1" applyProtection="1">
      <alignment horizontal="center" vertical="center" wrapText="1"/>
      <protection locked="0"/>
    </xf>
    <xf numFmtId="0" fontId="40" fillId="4" borderId="23" xfId="0" applyFont="1" applyFill="1" applyBorder="1" applyAlignment="1" applyProtection="1">
      <alignment horizontal="center"/>
      <protection locked="0"/>
    </xf>
    <xf numFmtId="0" fontId="40" fillId="4" borderId="53" xfId="0" applyFont="1" applyFill="1" applyBorder="1" applyAlignment="1" applyProtection="1">
      <alignment horizontal="center"/>
      <protection locked="0"/>
    </xf>
    <xf numFmtId="0" fontId="20" fillId="5" borderId="58" xfId="0" applyFont="1" applyFill="1" applyBorder="1" applyAlignment="1" applyProtection="1">
      <alignment horizontal="center" vertical="center"/>
      <protection hidden="1"/>
    </xf>
    <xf numFmtId="0" fontId="20" fillId="5" borderId="51" xfId="0" applyFont="1" applyFill="1" applyBorder="1" applyAlignment="1" applyProtection="1">
      <alignment horizontal="center" vertical="center"/>
      <protection hidden="1"/>
    </xf>
    <xf numFmtId="0" fontId="20" fillId="5" borderId="57" xfId="0" applyFont="1" applyFill="1" applyBorder="1" applyAlignment="1" applyProtection="1">
      <alignment horizontal="center" vertical="center"/>
      <protection hidden="1"/>
    </xf>
    <xf numFmtId="0" fontId="107" fillId="4" borderId="23" xfId="0" applyFont="1" applyFill="1" applyBorder="1" applyAlignment="1" applyProtection="1">
      <alignment horizontal="center"/>
      <protection locked="0"/>
    </xf>
    <xf numFmtId="0" fontId="107" fillId="4" borderId="53" xfId="0" applyFont="1" applyFill="1" applyBorder="1" applyAlignment="1" applyProtection="1">
      <alignment horizontal="center"/>
      <protection locked="0"/>
    </xf>
    <xf numFmtId="0" fontId="23" fillId="19" borderId="15" xfId="0" applyFont="1" applyFill="1" applyBorder="1" applyAlignment="1" applyProtection="1">
      <alignment horizontal="left"/>
      <protection locked="0"/>
    </xf>
    <xf numFmtId="0" fontId="23" fillId="19" borderId="2" xfId="0" applyFont="1" applyFill="1" applyBorder="1" applyAlignment="1" applyProtection="1">
      <alignment horizontal="left"/>
      <protection locked="0"/>
    </xf>
    <xf numFmtId="0" fontId="23" fillId="19" borderId="16" xfId="0" applyFont="1" applyFill="1" applyBorder="1" applyAlignment="1" applyProtection="1">
      <alignment horizontal="left"/>
      <protection locked="0"/>
    </xf>
    <xf numFmtId="0" fontId="19" fillId="19" borderId="1" xfId="0" applyFont="1" applyFill="1" applyBorder="1" applyAlignment="1" applyProtection="1">
      <alignment horizontal="left"/>
      <protection locked="0"/>
    </xf>
    <xf numFmtId="0" fontId="23" fillId="0" borderId="2" xfId="0" applyFont="1" applyBorder="1" applyAlignment="1" applyProtection="1">
      <alignment horizontal="left"/>
      <protection locked="0"/>
    </xf>
    <xf numFmtId="0" fontId="23" fillId="0" borderId="16" xfId="0" applyFont="1" applyBorder="1" applyAlignment="1" applyProtection="1">
      <alignment horizontal="left"/>
      <protection locked="0"/>
    </xf>
    <xf numFmtId="0" fontId="20" fillId="5" borderId="54" xfId="0" applyFont="1" applyFill="1" applyBorder="1" applyAlignment="1" applyProtection="1">
      <alignment horizontal="center" vertical="center"/>
      <protection hidden="1"/>
    </xf>
    <xf numFmtId="0" fontId="20" fillId="5" borderId="0" xfId="0" applyFont="1" applyFill="1" applyBorder="1" applyAlignment="1" applyProtection="1">
      <alignment horizontal="center" vertical="center"/>
      <protection hidden="1"/>
    </xf>
    <xf numFmtId="0" fontId="20" fillId="5" borderId="29" xfId="0" applyFont="1" applyFill="1" applyBorder="1" applyAlignment="1" applyProtection="1">
      <alignment horizontal="center" vertical="center"/>
      <protection hidden="1"/>
    </xf>
    <xf numFmtId="0" fontId="20" fillId="5" borderId="30" xfId="0" applyFont="1" applyFill="1" applyBorder="1" applyAlignment="1" applyProtection="1">
      <alignment horizontal="center" vertical="center"/>
      <protection hidden="1"/>
    </xf>
    <xf numFmtId="0" fontId="19" fillId="19" borderId="1" xfId="0" applyFont="1" applyFill="1" applyBorder="1" applyAlignment="1" applyProtection="1">
      <alignment horizontal="left" vertical="center"/>
      <protection hidden="1"/>
    </xf>
    <xf numFmtId="0" fontId="107" fillId="4" borderId="57" xfId="0" applyFont="1" applyFill="1" applyBorder="1" applyAlignment="1" applyProtection="1">
      <alignment horizontal="center" vertical="center"/>
      <protection locked="0"/>
    </xf>
    <xf numFmtId="0" fontId="107" fillId="4" borderId="18" xfId="0" applyFont="1" applyFill="1" applyBorder="1" applyAlignment="1" applyProtection="1">
      <alignment horizontal="center" vertical="center"/>
      <protection locked="0"/>
    </xf>
    <xf numFmtId="0" fontId="107" fillId="4" borderId="46" xfId="0" applyFont="1" applyFill="1" applyBorder="1" applyAlignment="1" applyProtection="1">
      <alignment horizontal="center" vertical="center"/>
      <protection locked="0"/>
    </xf>
    <xf numFmtId="0" fontId="13" fillId="3" borderId="1" xfId="5" applyFont="1" applyFill="1" applyBorder="1" applyAlignment="1" applyProtection="1">
      <alignment horizontal="center"/>
      <protection locked="0"/>
    </xf>
    <xf numFmtId="0" fontId="13" fillId="3" borderId="6" xfId="5" applyFont="1" applyFill="1" applyBorder="1" applyAlignment="1" applyProtection="1">
      <alignment horizontal="center"/>
      <protection locked="0"/>
    </xf>
    <xf numFmtId="1" fontId="13" fillId="19" borderId="1" xfId="5" applyNumberFormat="1" applyFont="1" applyFill="1" applyBorder="1" applyAlignment="1" applyProtection="1">
      <alignment horizontal="center"/>
      <protection locked="0"/>
    </xf>
    <xf numFmtId="1" fontId="13" fillId="19" borderId="6" xfId="5" applyNumberFormat="1" applyFont="1" applyFill="1" applyBorder="1" applyAlignment="1" applyProtection="1">
      <alignment horizontal="center"/>
      <protection locked="0"/>
    </xf>
    <xf numFmtId="10" fontId="13" fillId="19" borderId="8" xfId="5" applyNumberFormat="1" applyFont="1" applyFill="1" applyBorder="1" applyAlignment="1" applyProtection="1">
      <alignment horizontal="center"/>
      <protection locked="0"/>
    </xf>
    <xf numFmtId="10" fontId="13" fillId="19" borderId="9" xfId="5" applyNumberFormat="1" applyFont="1" applyFill="1" applyBorder="1" applyAlignment="1" applyProtection="1">
      <alignment horizontal="center"/>
      <protection locked="0"/>
    </xf>
    <xf numFmtId="9" fontId="13" fillId="3" borderId="1" xfId="5" applyNumberFormat="1" applyFont="1" applyFill="1" applyBorder="1" applyAlignment="1" applyProtection="1">
      <alignment horizontal="center"/>
      <protection locked="0"/>
    </xf>
    <xf numFmtId="3" fontId="13" fillId="19" borderId="1" xfId="5" applyNumberFormat="1" applyFont="1" applyFill="1" applyBorder="1" applyAlignment="1" applyProtection="1">
      <alignment horizontal="center"/>
      <protection locked="0"/>
    </xf>
    <xf numFmtId="0" fontId="13" fillId="19" borderId="6" xfId="5" applyFont="1" applyFill="1" applyBorder="1" applyAlignment="1" applyProtection="1">
      <alignment horizontal="center"/>
      <protection locked="0"/>
    </xf>
    <xf numFmtId="2" fontId="13" fillId="19" borderId="1" xfId="5" applyNumberFormat="1" applyFont="1" applyFill="1" applyBorder="1" applyAlignment="1" applyProtection="1">
      <alignment horizontal="center"/>
      <protection locked="0"/>
    </xf>
    <xf numFmtId="2" fontId="13" fillId="19" borderId="6" xfId="5" applyNumberFormat="1" applyFont="1" applyFill="1" applyBorder="1" applyAlignment="1" applyProtection="1">
      <alignment horizontal="center"/>
      <protection locked="0"/>
    </xf>
    <xf numFmtId="0" fontId="13" fillId="28" borderId="0" xfId="5" applyFont="1" applyFill="1" applyBorder="1" applyAlignment="1" applyProtection="1">
      <alignment horizontal="center" vertical="center" wrapText="1"/>
      <protection locked="0"/>
    </xf>
    <xf numFmtId="10" fontId="13" fillId="3" borderId="1" xfId="5" applyNumberFormat="1" applyFont="1" applyFill="1" applyBorder="1" applyAlignment="1" applyProtection="1">
      <alignment horizontal="center"/>
      <protection locked="0"/>
    </xf>
    <xf numFmtId="10" fontId="13" fillId="3" borderId="6" xfId="5" applyNumberFormat="1" applyFont="1" applyFill="1" applyBorder="1" applyAlignment="1" applyProtection="1">
      <alignment horizontal="center"/>
      <protection locked="0"/>
    </xf>
    <xf numFmtId="10" fontId="14" fillId="19" borderId="1" xfId="5" applyNumberFormat="1" applyFont="1" applyFill="1" applyBorder="1" applyAlignment="1" applyProtection="1">
      <alignment horizontal="center"/>
      <protection locked="0"/>
    </xf>
    <xf numFmtId="10" fontId="14" fillId="19" borderId="6" xfId="5" applyNumberFormat="1" applyFont="1" applyFill="1" applyBorder="1" applyAlignment="1" applyProtection="1">
      <alignment horizontal="center"/>
      <protection locked="0"/>
    </xf>
    <xf numFmtId="1" fontId="14" fillId="19" borderId="1" xfId="5" applyNumberFormat="1" applyFont="1" applyFill="1" applyBorder="1" applyAlignment="1" applyProtection="1">
      <alignment horizontal="center"/>
      <protection locked="0"/>
    </xf>
    <xf numFmtId="1" fontId="14" fillId="19" borderId="6" xfId="5" applyNumberFormat="1" applyFont="1" applyFill="1" applyBorder="1" applyAlignment="1" applyProtection="1">
      <alignment horizontal="center"/>
      <protection locked="0"/>
    </xf>
    <xf numFmtId="0" fontId="40" fillId="4" borderId="23" xfId="0" applyFont="1" applyFill="1" applyBorder="1" applyAlignment="1" applyProtection="1">
      <alignment horizontal="center" vertical="center"/>
      <protection locked="0"/>
    </xf>
    <xf numFmtId="0" fontId="40" fillId="4" borderId="2" xfId="0" applyFont="1" applyFill="1" applyBorder="1" applyAlignment="1" applyProtection="1">
      <alignment horizontal="center" vertical="center"/>
      <protection locked="0"/>
    </xf>
    <xf numFmtId="0" fontId="40" fillId="4" borderId="53" xfId="0" applyFont="1" applyFill="1" applyBorder="1" applyAlignment="1" applyProtection="1">
      <alignment horizontal="center" vertical="center"/>
      <protection locked="0"/>
    </xf>
    <xf numFmtId="0" fontId="19" fillId="8" borderId="53" xfId="0" applyFont="1" applyFill="1" applyBorder="1" applyAlignment="1" applyProtection="1">
      <alignment horizontal="center" vertical="center"/>
      <protection locked="0"/>
    </xf>
    <xf numFmtId="0" fontId="20" fillId="5" borderId="55" xfId="0" applyFont="1" applyFill="1" applyBorder="1" applyAlignment="1" applyProtection="1">
      <alignment horizontal="center" vertical="center"/>
      <protection locked="0"/>
    </xf>
    <xf numFmtId="0" fontId="20" fillId="5" borderId="45" xfId="0" applyFont="1" applyFill="1" applyBorder="1" applyAlignment="1" applyProtection="1">
      <alignment horizontal="center" vertical="center"/>
      <protection locked="0"/>
    </xf>
    <xf numFmtId="0" fontId="20" fillId="5" borderId="46" xfId="0" applyFont="1" applyFill="1" applyBorder="1" applyAlignment="1" applyProtection="1">
      <alignment horizontal="center" vertical="center"/>
      <protection locked="0"/>
    </xf>
    <xf numFmtId="38" fontId="23" fillId="36" borderId="8" xfId="16" applyNumberFormat="1" applyFont="1" applyFill="1" applyBorder="1" applyAlignment="1" applyProtection="1">
      <alignment horizontal="center" vertical="center"/>
      <protection locked="0"/>
    </xf>
    <xf numFmtId="38" fontId="23" fillId="36" borderId="9" xfId="16" applyNumberFormat="1" applyFont="1" applyFill="1" applyBorder="1" applyAlignment="1" applyProtection="1">
      <alignment horizontal="center" vertical="center"/>
      <protection locked="0"/>
    </xf>
    <xf numFmtId="0" fontId="81" fillId="13" borderId="58" xfId="16" applyFont="1" applyFill="1" applyBorder="1" applyAlignment="1" applyProtection="1">
      <alignment horizontal="center" vertical="center"/>
      <protection locked="0"/>
    </xf>
    <xf numFmtId="0" fontId="81" fillId="13" borderId="54" xfId="16" applyFont="1" applyFill="1" applyBorder="1" applyAlignment="1" applyProtection="1">
      <alignment horizontal="center" vertical="center"/>
      <protection locked="0"/>
    </xf>
    <xf numFmtId="0" fontId="81" fillId="13" borderId="55" xfId="16" applyFont="1" applyFill="1" applyBorder="1" applyAlignment="1" applyProtection="1">
      <alignment horizontal="center" vertical="center"/>
      <protection locked="0"/>
    </xf>
    <xf numFmtId="0" fontId="23" fillId="3" borderId="5" xfId="16" applyFont="1" applyFill="1" applyBorder="1" applyAlignment="1" applyProtection="1">
      <alignment horizontal="left" vertical="center"/>
      <protection locked="0"/>
    </xf>
    <xf numFmtId="0" fontId="23" fillId="3" borderId="1" xfId="16" applyFont="1" applyFill="1" applyBorder="1" applyAlignment="1" applyProtection="1">
      <alignment horizontal="left" vertical="center"/>
      <protection locked="0"/>
    </xf>
    <xf numFmtId="37" fontId="23" fillId="36" borderId="6" xfId="1" applyNumberFormat="1" applyFont="1" applyFill="1" applyBorder="1" applyAlignment="1" applyProtection="1">
      <alignment horizontal="center" vertical="center"/>
      <protection locked="0"/>
    </xf>
    <xf numFmtId="38" fontId="23" fillId="36" borderId="1" xfId="16" applyNumberFormat="1" applyFont="1" applyFill="1" applyBorder="1" applyAlignment="1" applyProtection="1">
      <alignment horizontal="left" vertical="center" wrapText="1"/>
      <protection locked="0"/>
    </xf>
    <xf numFmtId="38" fontId="23" fillId="36" borderId="15" xfId="16" applyNumberFormat="1" applyFont="1" applyFill="1" applyBorder="1" applyAlignment="1" applyProtection="1">
      <alignment horizontal="left" vertical="center" wrapText="1"/>
      <protection locked="0"/>
    </xf>
    <xf numFmtId="38" fontId="23" fillId="36" borderId="2" xfId="16" applyNumberFormat="1" applyFont="1" applyFill="1" applyBorder="1" applyAlignment="1" applyProtection="1">
      <alignment horizontal="left" vertical="center" wrapText="1"/>
      <protection locked="0"/>
    </xf>
    <xf numFmtId="38" fontId="23" fillId="36" borderId="16" xfId="16" applyNumberFormat="1" applyFont="1" applyFill="1" applyBorder="1" applyAlignment="1" applyProtection="1">
      <alignment horizontal="left" vertical="center" wrapText="1"/>
      <protection locked="0"/>
    </xf>
    <xf numFmtId="0" fontId="107" fillId="4" borderId="51" xfId="0" applyFont="1" applyFill="1" applyBorder="1" applyAlignment="1" applyProtection="1">
      <alignment horizontal="center" vertical="center"/>
      <protection locked="0"/>
    </xf>
    <xf numFmtId="0" fontId="107" fillId="4" borderId="0" xfId="0" applyFont="1" applyFill="1" applyBorder="1" applyAlignment="1" applyProtection="1">
      <alignment horizontal="center" vertical="center"/>
      <protection locked="0"/>
    </xf>
    <xf numFmtId="0" fontId="107" fillId="4" borderId="45" xfId="0" applyFont="1" applyFill="1" applyBorder="1" applyAlignment="1" applyProtection="1">
      <alignment horizontal="center" vertical="center"/>
      <protection locked="0"/>
    </xf>
    <xf numFmtId="0" fontId="23" fillId="0" borderId="0" xfId="16" applyFont="1" applyBorder="1" applyAlignment="1" applyProtection="1">
      <alignment horizontal="center" vertical="center" wrapText="1"/>
      <protection locked="0"/>
    </xf>
    <xf numFmtId="0" fontId="19" fillId="0" borderId="13" xfId="16" applyFont="1" applyBorder="1" applyAlignment="1" applyProtection="1">
      <alignment horizontal="center"/>
      <protection hidden="1"/>
    </xf>
    <xf numFmtId="165" fontId="81" fillId="13" borderId="52" xfId="1" applyNumberFormat="1" applyFont="1" applyFill="1" applyBorder="1" applyAlignment="1" applyProtection="1">
      <alignment horizontal="center" vertical="center"/>
      <protection locked="0"/>
    </xf>
    <xf numFmtId="165" fontId="81" fillId="13" borderId="30" xfId="1" applyNumberFormat="1" applyFont="1" applyFill="1" applyBorder="1" applyAlignment="1" applyProtection="1">
      <alignment horizontal="center" vertical="center"/>
      <protection locked="0"/>
    </xf>
    <xf numFmtId="165" fontId="81" fillId="13" borderId="0" xfId="1" applyNumberFormat="1" applyFont="1" applyFill="1" applyBorder="1" applyAlignment="1" applyProtection="1">
      <alignment horizontal="center" vertical="center"/>
      <protection locked="0"/>
    </xf>
    <xf numFmtId="165" fontId="81" fillId="13" borderId="36" xfId="1" applyNumberFormat="1" applyFont="1" applyFill="1" applyBorder="1" applyAlignment="1" applyProtection="1">
      <alignment horizontal="center" vertical="center"/>
      <protection locked="0"/>
    </xf>
    <xf numFmtId="165" fontId="81" fillId="13" borderId="55" xfId="1" applyNumberFormat="1" applyFont="1" applyFill="1" applyBorder="1" applyAlignment="1" applyProtection="1">
      <alignment horizontal="center" vertical="center"/>
      <protection locked="0"/>
    </xf>
    <xf numFmtId="0" fontId="81" fillId="13" borderId="52" xfId="16" applyFont="1" applyFill="1" applyBorder="1" applyAlignment="1" applyProtection="1">
      <alignment horizontal="center" vertical="center"/>
      <protection locked="0"/>
    </xf>
    <xf numFmtId="0" fontId="81" fillId="13" borderId="36" xfId="16" applyFont="1" applyFill="1" applyBorder="1" applyAlignment="1" applyProtection="1">
      <alignment horizontal="center" vertical="center"/>
      <protection locked="0"/>
    </xf>
    <xf numFmtId="0" fontId="81" fillId="13" borderId="37" xfId="16" applyFont="1" applyFill="1" applyBorder="1" applyAlignment="1" applyProtection="1">
      <alignment horizontal="center" vertical="center"/>
      <protection locked="0"/>
    </xf>
    <xf numFmtId="38" fontId="23" fillId="36" borderId="1" xfId="16" applyNumberFormat="1" applyFont="1" applyFill="1" applyBorder="1" applyAlignment="1" applyProtection="1">
      <alignment horizontal="center" vertical="center" wrapText="1"/>
      <protection locked="0" hidden="1"/>
    </xf>
    <xf numFmtId="181" fontId="99" fillId="37" borderId="39" xfId="16" applyNumberFormat="1" applyFont="1" applyFill="1" applyBorder="1" applyAlignment="1" applyProtection="1">
      <alignment horizontal="center"/>
      <protection locked="0"/>
    </xf>
    <xf numFmtId="0" fontId="100" fillId="19" borderId="0" xfId="16" applyFont="1" applyFill="1" applyAlignment="1" applyProtection="1">
      <alignment horizontal="center" wrapText="1"/>
      <protection locked="0"/>
    </xf>
    <xf numFmtId="0" fontId="23" fillId="3" borderId="15" xfId="16" applyFont="1" applyFill="1" applyBorder="1" applyAlignment="1" applyProtection="1">
      <alignment horizontal="left" vertical="center" wrapText="1"/>
      <protection locked="0"/>
    </xf>
    <xf numFmtId="0" fontId="23" fillId="3" borderId="16" xfId="16" applyFont="1" applyFill="1" applyBorder="1" applyAlignment="1" applyProtection="1">
      <alignment horizontal="left" vertical="center" wrapText="1"/>
      <protection locked="0"/>
    </xf>
    <xf numFmtId="0" fontId="23" fillId="3" borderId="1" xfId="16" applyFont="1" applyFill="1" applyBorder="1" applyAlignment="1" applyProtection="1">
      <alignment horizontal="left" vertical="center" wrapText="1"/>
      <protection locked="0"/>
    </xf>
    <xf numFmtId="37" fontId="23" fillId="36" borderId="1" xfId="1" applyNumberFormat="1" applyFont="1" applyFill="1" applyBorder="1" applyAlignment="1" applyProtection="1">
      <alignment horizontal="center" vertical="center" wrapText="1"/>
      <protection locked="0"/>
    </xf>
    <xf numFmtId="0" fontId="19" fillId="0" borderId="15" xfId="16" applyFont="1" applyBorder="1" applyAlignment="1" applyProtection="1">
      <alignment horizontal="center" wrapText="1"/>
      <protection locked="0"/>
    </xf>
    <xf numFmtId="0" fontId="19" fillId="0" borderId="2" xfId="16" applyFont="1" applyBorder="1" applyAlignment="1" applyProtection="1">
      <alignment horizontal="center" wrapText="1"/>
      <protection locked="0"/>
    </xf>
    <xf numFmtId="0" fontId="19" fillId="0" borderId="16" xfId="16" applyFont="1" applyBorder="1" applyAlignment="1" applyProtection="1">
      <alignment horizontal="center" wrapText="1"/>
      <protection locked="0"/>
    </xf>
    <xf numFmtId="165" fontId="81" fillId="13" borderId="54" xfId="1" applyNumberFormat="1" applyFont="1" applyFill="1" applyBorder="1" applyAlignment="1" applyProtection="1">
      <alignment horizontal="center" vertical="center"/>
      <protection locked="0"/>
    </xf>
    <xf numFmtId="0" fontId="19" fillId="0" borderId="20" xfId="16" applyFont="1" applyBorder="1" applyAlignment="1" applyProtection="1">
      <alignment horizontal="center" vertical="center" wrapText="1"/>
      <protection locked="0"/>
    </xf>
    <xf numFmtId="0" fontId="19" fillId="0" borderId="33" xfId="16" applyFont="1" applyBorder="1" applyAlignment="1" applyProtection="1">
      <alignment horizontal="center" vertical="center" wrapText="1"/>
      <protection locked="0"/>
    </xf>
    <xf numFmtId="0" fontId="19" fillId="8" borderId="10" xfId="0" applyFont="1" applyFill="1" applyBorder="1" applyAlignment="1" applyProtection="1">
      <alignment horizontal="center" vertical="center"/>
      <protection locked="0"/>
    </xf>
    <xf numFmtId="0" fontId="19" fillId="8" borderId="19" xfId="0" applyFont="1" applyFill="1" applyBorder="1" applyAlignment="1" applyProtection="1">
      <alignment horizontal="center" vertical="center"/>
      <protection locked="0"/>
    </xf>
    <xf numFmtId="0" fontId="19" fillId="8" borderId="3" xfId="0" applyFont="1" applyFill="1" applyBorder="1" applyAlignment="1" applyProtection="1">
      <alignment horizontal="center" vertical="center"/>
      <protection locked="0"/>
    </xf>
    <xf numFmtId="0" fontId="19" fillId="8" borderId="11" xfId="0" applyFont="1" applyFill="1" applyBorder="1" applyAlignment="1" applyProtection="1">
      <alignment horizontal="center" vertical="center"/>
      <protection locked="0"/>
    </xf>
    <xf numFmtId="0" fontId="19" fillId="19" borderId="6" xfId="0" applyFont="1" applyFill="1" applyBorder="1" applyAlignment="1" applyProtection="1">
      <alignment horizontal="left" vertical="center"/>
      <protection hidden="1"/>
    </xf>
    <xf numFmtId="0" fontId="107" fillId="4" borderId="58" xfId="0" applyFont="1" applyFill="1" applyBorder="1" applyAlignment="1" applyProtection="1">
      <alignment horizontal="center" vertical="center"/>
      <protection locked="0"/>
    </xf>
    <xf numFmtId="0" fontId="107" fillId="4" borderId="54" xfId="0" applyFont="1" applyFill="1" applyBorder="1" applyAlignment="1" applyProtection="1">
      <alignment horizontal="center" vertical="center"/>
      <protection locked="0"/>
    </xf>
    <xf numFmtId="0" fontId="107" fillId="4" borderId="55" xfId="0" applyFont="1" applyFill="1" applyBorder="1" applyAlignment="1" applyProtection="1">
      <alignment horizontal="center" vertical="center"/>
      <protection locked="0"/>
    </xf>
    <xf numFmtId="0" fontId="13" fillId="0" borderId="1" xfId="5" applyFont="1" applyFill="1" applyBorder="1" applyAlignment="1" applyProtection="1">
      <alignment horizontal="center" vertical="center"/>
      <protection locked="0"/>
    </xf>
    <xf numFmtId="0" fontId="13" fillId="0" borderId="1" xfId="5" applyFont="1" applyBorder="1" applyAlignment="1" applyProtection="1">
      <alignment horizontal="center" vertical="center"/>
      <protection locked="0"/>
    </xf>
    <xf numFmtId="0" fontId="19" fillId="8" borderId="57" xfId="0" applyFont="1" applyFill="1" applyBorder="1" applyAlignment="1" applyProtection="1">
      <alignment horizontal="left" vertical="center"/>
      <protection locked="0"/>
    </xf>
    <xf numFmtId="0" fontId="19" fillId="8" borderId="18" xfId="0" applyFont="1" applyFill="1" applyBorder="1" applyAlignment="1" applyProtection="1">
      <alignment horizontal="left" vertical="center"/>
      <protection locked="0"/>
    </xf>
    <xf numFmtId="0" fontId="20" fillId="5" borderId="31" xfId="0" applyFont="1" applyFill="1" applyBorder="1" applyAlignment="1" applyProtection="1">
      <alignment horizontal="center" vertical="center"/>
      <protection locked="0"/>
    </xf>
    <xf numFmtId="0" fontId="13" fillId="0" borderId="1" xfId="5" applyFont="1" applyBorder="1" applyAlignment="1" applyProtection="1">
      <alignment horizontal="left" vertical="center"/>
      <protection locked="0"/>
    </xf>
    <xf numFmtId="0" fontId="13" fillId="0" borderId="6" xfId="5" applyFont="1" applyFill="1" applyBorder="1" applyAlignment="1" applyProtection="1">
      <alignment horizontal="center" vertical="center"/>
      <protection locked="0"/>
    </xf>
    <xf numFmtId="0" fontId="14" fillId="0" borderId="1" xfId="5" applyFont="1" applyBorder="1" applyAlignment="1" applyProtection="1">
      <alignment horizontal="center" vertical="center"/>
      <protection locked="0"/>
    </xf>
    <xf numFmtId="0" fontId="14" fillId="0" borderId="6" xfId="5" applyFont="1" applyBorder="1" applyAlignment="1" applyProtection="1">
      <alignment horizontal="center" vertical="center"/>
      <protection locked="0"/>
    </xf>
    <xf numFmtId="0" fontId="13" fillId="0" borderId="15" xfId="5" applyFont="1" applyBorder="1" applyAlignment="1" applyProtection="1">
      <alignment horizontal="center" vertical="center"/>
      <protection locked="0"/>
    </xf>
    <xf numFmtId="0" fontId="13" fillId="0" borderId="2" xfId="5" applyFont="1" applyBorder="1" applyAlignment="1" applyProtection="1">
      <alignment horizontal="center" vertical="center"/>
      <protection locked="0"/>
    </xf>
    <xf numFmtId="0" fontId="13" fillId="0" borderId="16" xfId="5" applyFont="1" applyBorder="1" applyAlignment="1" applyProtection="1">
      <alignment horizontal="center" vertical="center"/>
      <protection locked="0"/>
    </xf>
    <xf numFmtId="0" fontId="13" fillId="0" borderId="53" xfId="5" applyFont="1" applyBorder="1" applyAlignment="1" applyProtection="1">
      <alignment horizontal="center" vertical="center"/>
      <protection locked="0"/>
    </xf>
    <xf numFmtId="0" fontId="44" fillId="0" borderId="15" xfId="5" applyFont="1" applyFill="1" applyBorder="1" applyAlignment="1" applyProtection="1">
      <alignment horizontal="left" vertical="center"/>
      <protection locked="0"/>
    </xf>
    <xf numFmtId="0" fontId="44" fillId="0" borderId="2" xfId="5" applyFont="1" applyFill="1" applyBorder="1" applyAlignment="1" applyProtection="1">
      <alignment horizontal="left" vertical="center"/>
      <protection locked="0"/>
    </xf>
    <xf numFmtId="0" fontId="44" fillId="0" borderId="16" xfId="5" applyFont="1" applyFill="1" applyBorder="1" applyAlignment="1" applyProtection="1">
      <alignment horizontal="left" vertical="center"/>
      <protection locked="0"/>
    </xf>
    <xf numFmtId="0" fontId="47" fillId="5" borderId="15" xfId="5" applyFont="1" applyFill="1" applyBorder="1" applyAlignment="1" applyProtection="1">
      <alignment horizontal="center" vertical="center" textRotation="90"/>
      <protection locked="0"/>
    </xf>
    <xf numFmtId="0" fontId="40" fillId="0" borderId="15" xfId="0" applyFont="1" applyBorder="1" applyAlignment="1" applyProtection="1">
      <alignment horizontal="left" vertical="center"/>
      <protection locked="0"/>
    </xf>
    <xf numFmtId="0" fontId="13" fillId="0" borderId="2" xfId="0" applyFont="1" applyBorder="1" applyAlignment="1" applyProtection="1">
      <alignment horizontal="left" vertical="center"/>
      <protection locked="0"/>
    </xf>
    <xf numFmtId="0" fontId="13" fillId="0" borderId="16" xfId="0" applyFont="1" applyBorder="1" applyAlignment="1" applyProtection="1">
      <alignment horizontal="left" vertical="center"/>
      <protection locked="0"/>
    </xf>
    <xf numFmtId="0" fontId="53" fillId="0" borderId="23" xfId="0" applyFont="1" applyBorder="1" applyAlignment="1" applyProtection="1">
      <alignment horizontal="center"/>
      <protection locked="0"/>
    </xf>
    <xf numFmtId="0" fontId="53" fillId="0" borderId="2" xfId="0" applyFont="1" applyBorder="1" applyAlignment="1" applyProtection="1">
      <alignment horizontal="center"/>
      <protection locked="0"/>
    </xf>
    <xf numFmtId="0" fontId="53" fillId="0" borderId="16" xfId="0" applyFont="1" applyBorder="1" applyAlignment="1" applyProtection="1">
      <alignment horizontal="center"/>
      <protection locked="0"/>
    </xf>
    <xf numFmtId="0" fontId="53" fillId="0" borderId="15" xfId="0" applyFont="1" applyBorder="1" applyAlignment="1" applyProtection="1">
      <alignment horizontal="center"/>
      <protection locked="0"/>
    </xf>
    <xf numFmtId="0" fontId="44" fillId="0" borderId="15" xfId="5" applyFont="1" applyFill="1" applyBorder="1" applyAlignment="1" applyProtection="1">
      <alignment horizontal="center" vertical="center"/>
      <protection locked="0"/>
    </xf>
    <xf numFmtId="0" fontId="44" fillId="0" borderId="2" xfId="5" applyFont="1" applyFill="1" applyBorder="1" applyAlignment="1" applyProtection="1">
      <alignment horizontal="center" vertical="center"/>
      <protection locked="0"/>
    </xf>
    <xf numFmtId="0" fontId="20" fillId="5" borderId="52" xfId="60" applyFont="1" applyFill="1" applyBorder="1" applyAlignment="1" applyProtection="1">
      <alignment horizontal="center" vertical="center"/>
      <protection locked="0"/>
    </xf>
    <xf numFmtId="0" fontId="20" fillId="5" borderId="36" xfId="60" applyFont="1" applyFill="1" applyBorder="1" applyAlignment="1" applyProtection="1">
      <alignment horizontal="center" vertical="center"/>
      <protection locked="0"/>
    </xf>
    <xf numFmtId="0" fontId="20" fillId="5" borderId="37" xfId="60" applyFont="1" applyFill="1" applyBorder="1" applyAlignment="1" applyProtection="1">
      <alignment horizontal="center" vertical="center"/>
      <protection locked="0"/>
    </xf>
    <xf numFmtId="0" fontId="47" fillId="39" borderId="17" xfId="60" applyFont="1" applyFill="1" applyBorder="1" applyAlignment="1" applyProtection="1">
      <alignment horizontal="center" vertical="center"/>
      <protection locked="0"/>
    </xf>
    <xf numFmtId="0" fontId="47" fillId="39" borderId="18" xfId="60" applyFont="1" applyFill="1" applyBorder="1" applyAlignment="1" applyProtection="1">
      <alignment horizontal="center" vertical="center"/>
      <protection locked="0"/>
    </xf>
    <xf numFmtId="0" fontId="47" fillId="39" borderId="19" xfId="60" applyFont="1" applyFill="1" applyBorder="1" applyAlignment="1" applyProtection="1">
      <alignment horizontal="center" vertical="center"/>
      <protection locked="0"/>
    </xf>
    <xf numFmtId="0" fontId="40" fillId="19" borderId="15" xfId="93" applyFont="1" applyFill="1" applyBorder="1" applyAlignment="1" applyProtection="1">
      <alignment horizontal="right" vertical="center"/>
      <protection locked="0"/>
    </xf>
    <xf numFmtId="0" fontId="40" fillId="19" borderId="2" xfId="93" applyFont="1" applyFill="1" applyBorder="1" applyAlignment="1" applyProtection="1">
      <alignment horizontal="right" vertical="center"/>
      <protection locked="0"/>
    </xf>
    <xf numFmtId="0" fontId="40" fillId="19" borderId="16" xfId="93" applyFont="1" applyFill="1" applyBorder="1" applyAlignment="1" applyProtection="1">
      <alignment horizontal="right" vertical="center"/>
      <protection locked="0"/>
    </xf>
    <xf numFmtId="183" fontId="40" fillId="19" borderId="15" xfId="93" applyNumberFormat="1" applyFont="1" applyFill="1" applyBorder="1" applyAlignment="1" applyProtection="1">
      <alignment horizontal="right" vertical="center"/>
      <protection locked="0"/>
    </xf>
    <xf numFmtId="183" fontId="40" fillId="19" borderId="2" xfId="93" applyNumberFormat="1" applyFont="1" applyFill="1" applyBorder="1" applyAlignment="1" applyProtection="1">
      <alignment horizontal="right" vertical="center"/>
      <protection locked="0"/>
    </xf>
    <xf numFmtId="183" fontId="40" fillId="19" borderId="16" xfId="93" applyNumberFormat="1" applyFont="1" applyFill="1" applyBorder="1" applyAlignment="1" applyProtection="1">
      <alignment horizontal="right" vertical="center"/>
      <protection locked="0"/>
    </xf>
    <xf numFmtId="0" fontId="79" fillId="19" borderId="15" xfId="93" applyFont="1" applyFill="1" applyBorder="1" applyAlignment="1" applyProtection="1">
      <alignment horizontal="right" vertical="center"/>
      <protection locked="0"/>
    </xf>
    <xf numFmtId="0" fontId="79" fillId="19" borderId="2" xfId="93" applyFont="1" applyFill="1" applyBorder="1" applyAlignment="1" applyProtection="1">
      <alignment horizontal="right" vertical="center"/>
      <protection locked="0"/>
    </xf>
    <xf numFmtId="0" fontId="79" fillId="19" borderId="16" xfId="93" applyFont="1" applyFill="1" applyBorder="1" applyAlignment="1" applyProtection="1">
      <alignment horizontal="right" vertical="center"/>
      <protection locked="0"/>
    </xf>
    <xf numFmtId="0" fontId="79" fillId="19" borderId="1" xfId="60" applyFont="1" applyFill="1" applyBorder="1" applyAlignment="1" applyProtection="1">
      <alignment horizontal="right" vertical="center"/>
      <protection locked="0"/>
    </xf>
    <xf numFmtId="0" fontId="41" fillId="11" borderId="5" xfId="60" applyFont="1" applyFill="1" applyBorder="1" applyAlignment="1" applyProtection="1">
      <alignment vertical="center"/>
      <protection locked="0"/>
    </xf>
    <xf numFmtId="0" fontId="41" fillId="11" borderId="1" xfId="60" applyFont="1" applyFill="1" applyBorder="1" applyAlignment="1" applyProtection="1">
      <alignment vertical="center"/>
      <protection locked="0"/>
    </xf>
    <xf numFmtId="0" fontId="40" fillId="19" borderId="1" xfId="93" applyFont="1" applyFill="1" applyBorder="1" applyAlignment="1" applyProtection="1">
      <alignment horizontal="right" vertical="center"/>
      <protection locked="0"/>
    </xf>
    <xf numFmtId="0" fontId="40" fillId="19" borderId="1" xfId="60" applyFont="1" applyFill="1" applyBorder="1" applyAlignment="1" applyProtection="1">
      <alignment horizontal="right" vertical="center"/>
      <protection locked="0"/>
    </xf>
    <xf numFmtId="0" fontId="79" fillId="19" borderId="1" xfId="93" applyFont="1" applyFill="1" applyBorder="1" applyAlignment="1" applyProtection="1">
      <alignment horizontal="right" vertical="center"/>
      <protection locked="0"/>
    </xf>
    <xf numFmtId="183" fontId="40" fillId="19" borderId="1" xfId="60" applyNumberFormat="1" applyFont="1" applyFill="1" applyBorder="1" applyAlignment="1" applyProtection="1">
      <alignment horizontal="right" vertical="center"/>
      <protection locked="0"/>
    </xf>
    <xf numFmtId="49" fontId="40" fillId="19" borderId="1" xfId="60" applyNumberFormat="1" applyFont="1" applyFill="1" applyBorder="1" applyAlignment="1" applyProtection="1">
      <alignment horizontal="right" vertical="center"/>
      <protection locked="0"/>
    </xf>
    <xf numFmtId="0" fontId="41" fillId="11" borderId="7" xfId="60" applyFont="1" applyFill="1" applyBorder="1" applyAlignment="1" applyProtection="1">
      <alignment vertical="center"/>
      <protection locked="0"/>
    </xf>
    <xf numFmtId="0" fontId="41" fillId="11" borderId="8" xfId="60" applyFont="1" applyFill="1" applyBorder="1" applyAlignment="1" applyProtection="1">
      <alignment vertical="center"/>
      <protection locked="0"/>
    </xf>
    <xf numFmtId="0" fontId="40" fillId="19" borderId="8" xfId="93" applyFont="1" applyFill="1" applyBorder="1" applyAlignment="1" applyProtection="1">
      <alignment horizontal="right" vertical="center"/>
      <protection locked="0"/>
    </xf>
    <xf numFmtId="0" fontId="40" fillId="19" borderId="8" xfId="60" applyFont="1" applyFill="1" applyBorder="1" applyAlignment="1" applyProtection="1">
      <alignment horizontal="right" vertical="center"/>
      <protection locked="0"/>
    </xf>
    <xf numFmtId="49" fontId="40" fillId="19" borderId="1" xfId="93" applyNumberFormat="1" applyFont="1" applyFill="1" applyBorder="1" applyAlignment="1" applyProtection="1">
      <alignment horizontal="right" vertical="center"/>
      <protection locked="0"/>
    </xf>
    <xf numFmtId="49" fontId="40" fillId="19" borderId="15" xfId="93" applyNumberFormat="1" applyFont="1" applyFill="1" applyBorder="1" applyAlignment="1" applyProtection="1">
      <alignment horizontal="right" vertical="center"/>
      <protection locked="0"/>
    </xf>
    <xf numFmtId="49" fontId="40" fillId="19" borderId="2" xfId="93" applyNumberFormat="1" applyFont="1" applyFill="1" applyBorder="1" applyAlignment="1" applyProtection="1">
      <alignment horizontal="right" vertical="center"/>
      <protection locked="0"/>
    </xf>
    <xf numFmtId="49" fontId="40" fillId="19" borderId="16" xfId="93" applyNumberFormat="1" applyFont="1" applyFill="1" applyBorder="1" applyAlignment="1" applyProtection="1">
      <alignment horizontal="right" vertical="center"/>
      <protection locked="0"/>
    </xf>
    <xf numFmtId="0" fontId="40" fillId="19" borderId="56" xfId="93" applyFont="1" applyFill="1" applyBorder="1" applyAlignment="1" applyProtection="1">
      <alignment horizontal="right" vertical="center"/>
      <protection locked="0"/>
    </xf>
    <xf numFmtId="0" fontId="40" fillId="19" borderId="39" xfId="93" applyFont="1" applyFill="1" applyBorder="1" applyAlignment="1" applyProtection="1">
      <alignment horizontal="right" vertical="center"/>
      <protection locked="0"/>
    </xf>
    <xf numFmtId="0" fontId="40" fillId="19" borderId="42" xfId="93" applyFont="1" applyFill="1" applyBorder="1" applyAlignment="1" applyProtection="1">
      <alignment horizontal="right" vertical="center"/>
      <protection locked="0"/>
    </xf>
    <xf numFmtId="3" fontId="40" fillId="19" borderId="1" xfId="60" applyNumberFormat="1" applyFont="1" applyFill="1" applyBorder="1" applyAlignment="1" applyProtection="1">
      <alignment horizontal="right" vertical="center"/>
      <protection locked="0"/>
    </xf>
    <xf numFmtId="9" fontId="40" fillId="3" borderId="1" xfId="91" applyFont="1" applyFill="1" applyBorder="1" applyAlignment="1" applyProtection="1">
      <alignment horizontal="right" vertical="center"/>
      <protection hidden="1"/>
    </xf>
    <xf numFmtId="9" fontId="40" fillId="3" borderId="1" xfId="61" applyFont="1" applyFill="1" applyBorder="1" applyAlignment="1" applyProtection="1">
      <alignment horizontal="right" vertical="center"/>
      <protection hidden="1"/>
    </xf>
    <xf numFmtId="3" fontId="40" fillId="19" borderId="15" xfId="93" applyNumberFormat="1" applyFont="1" applyFill="1" applyBorder="1" applyAlignment="1" applyProtection="1">
      <alignment horizontal="right" vertical="center"/>
      <protection locked="0"/>
    </xf>
    <xf numFmtId="3" fontId="40" fillId="19" borderId="2" xfId="93" applyNumberFormat="1" applyFont="1" applyFill="1" applyBorder="1" applyAlignment="1" applyProtection="1">
      <alignment horizontal="right" vertical="center"/>
      <protection locked="0"/>
    </xf>
    <xf numFmtId="3" fontId="40" fillId="19" borderId="16" xfId="93" applyNumberFormat="1" applyFont="1" applyFill="1" applyBorder="1" applyAlignment="1" applyProtection="1">
      <alignment horizontal="right" vertical="center"/>
      <protection locked="0"/>
    </xf>
    <xf numFmtId="9" fontId="40" fillId="3" borderId="15" xfId="91" applyFont="1" applyFill="1" applyBorder="1" applyAlignment="1" applyProtection="1">
      <alignment horizontal="right" vertical="center"/>
      <protection hidden="1"/>
    </xf>
    <xf numFmtId="9" fontId="40" fillId="3" borderId="2" xfId="91" applyFont="1" applyFill="1" applyBorder="1" applyAlignment="1" applyProtection="1">
      <alignment horizontal="right" vertical="center"/>
      <protection hidden="1"/>
    </xf>
    <xf numFmtId="9" fontId="40" fillId="3" borderId="16" xfId="91" applyFont="1" applyFill="1" applyBorder="1" applyAlignment="1" applyProtection="1">
      <alignment horizontal="right" vertical="center"/>
      <protection hidden="1"/>
    </xf>
    <xf numFmtId="3" fontId="40" fillId="19" borderId="1" xfId="93" applyNumberFormat="1" applyFont="1" applyFill="1" applyBorder="1" applyAlignment="1" applyProtection="1">
      <alignment horizontal="right" vertical="center"/>
      <protection locked="0"/>
    </xf>
    <xf numFmtId="183" fontId="40" fillId="19" borderId="1" xfId="93" applyNumberFormat="1" applyFont="1" applyFill="1" applyBorder="1" applyAlignment="1" applyProtection="1">
      <alignment horizontal="right" vertical="center"/>
      <protection locked="0"/>
    </xf>
    <xf numFmtId="0" fontId="47" fillId="39" borderId="10" xfId="60" applyFont="1" applyFill="1" applyBorder="1" applyAlignment="1" applyProtection="1">
      <alignment vertical="center"/>
      <protection locked="0"/>
    </xf>
    <xf numFmtId="0" fontId="47" fillId="39" borderId="3" xfId="60" applyFont="1" applyFill="1" applyBorder="1" applyAlignment="1" applyProtection="1">
      <alignment vertical="center"/>
      <protection locked="0"/>
    </xf>
    <xf numFmtId="0" fontId="47" fillId="39" borderId="3" xfId="60" applyFont="1" applyFill="1" applyBorder="1" applyAlignment="1" applyProtection="1">
      <alignment horizontal="center" vertical="center"/>
      <protection locked="0"/>
    </xf>
    <xf numFmtId="0" fontId="14" fillId="0" borderId="1" xfId="41" applyFont="1" applyBorder="1" applyAlignment="1" applyProtection="1">
      <alignment horizontal="center" vertical="center" wrapText="1"/>
      <protection locked="0"/>
    </xf>
    <xf numFmtId="0" fontId="13" fillId="0" borderId="15" xfId="41" applyFont="1" applyBorder="1" applyAlignment="1" applyProtection="1">
      <alignment horizontal="left" vertical="center" wrapText="1"/>
      <protection locked="0"/>
    </xf>
    <xf numFmtId="0" fontId="13" fillId="0" borderId="2" xfId="41" applyFont="1" applyBorder="1" applyAlignment="1" applyProtection="1">
      <alignment horizontal="left" vertical="center" wrapText="1"/>
      <protection locked="0"/>
    </xf>
    <xf numFmtId="3" fontId="19" fillId="0" borderId="1" xfId="41" applyNumberFormat="1" applyFont="1" applyBorder="1" applyAlignment="1" applyProtection="1">
      <alignment horizontal="center" vertical="center" wrapText="1"/>
      <protection locked="0"/>
    </xf>
    <xf numFmtId="3" fontId="35" fillId="0" borderId="1" xfId="41" applyNumberFormat="1" applyFont="1" applyBorder="1" applyAlignment="1" applyProtection="1">
      <alignment horizontal="center" vertical="center" wrapText="1"/>
      <protection locked="0"/>
    </xf>
    <xf numFmtId="0" fontId="19" fillId="0" borderId="1" xfId="41" applyFont="1" applyBorder="1" applyAlignment="1" applyProtection="1">
      <alignment horizontal="center" vertical="center"/>
      <protection locked="0"/>
    </xf>
    <xf numFmtId="0" fontId="35" fillId="0" borderId="1" xfId="41" applyFont="1" applyBorder="1" applyAlignment="1" applyProtection="1">
      <alignment horizontal="center" vertical="center" wrapText="1"/>
      <protection locked="0"/>
    </xf>
    <xf numFmtId="0" fontId="14" fillId="17" borderId="1" xfId="41" applyFont="1" applyFill="1" applyBorder="1" applyAlignment="1" applyProtection="1">
      <alignment horizontal="center" vertical="center" wrapText="1"/>
      <protection locked="0"/>
    </xf>
    <xf numFmtId="0" fontId="14" fillId="17" borderId="15" xfId="41" applyFont="1" applyFill="1" applyBorder="1" applyAlignment="1" applyProtection="1">
      <alignment horizontal="center" vertical="center" wrapText="1"/>
      <protection locked="0"/>
    </xf>
    <xf numFmtId="0" fontId="14" fillId="17" borderId="2" xfId="41" applyFont="1" applyFill="1" applyBorder="1" applyAlignment="1" applyProtection="1">
      <alignment horizontal="center" vertical="center" wrapText="1"/>
      <protection locked="0"/>
    </xf>
    <xf numFmtId="0" fontId="14" fillId="0" borderId="15" xfId="41" applyFont="1" applyBorder="1" applyAlignment="1" applyProtection="1">
      <alignment horizontal="left" vertical="center" wrapText="1"/>
      <protection locked="0"/>
    </xf>
    <xf numFmtId="0" fontId="14" fillId="0" borderId="2" xfId="41" applyFont="1" applyBorder="1" applyAlignment="1" applyProtection="1">
      <alignment horizontal="left" vertical="center" wrapText="1"/>
      <protection locked="0"/>
    </xf>
    <xf numFmtId="0" fontId="74" fillId="0" borderId="5" xfId="7" applyFont="1" applyBorder="1" applyAlignment="1" applyProtection="1">
      <alignment vertical="center" wrapText="1"/>
      <protection locked="0"/>
    </xf>
    <xf numFmtId="0" fontId="74" fillId="0" borderId="1" xfId="7" applyFont="1" applyBorder="1" applyAlignment="1" applyProtection="1">
      <alignment vertical="center" wrapText="1"/>
      <protection locked="0"/>
    </xf>
    <xf numFmtId="0" fontId="74" fillId="0" borderId="6" xfId="7" applyFont="1" applyBorder="1" applyAlignment="1" applyProtection="1">
      <alignment vertical="center" wrapText="1"/>
      <protection locked="0"/>
    </xf>
    <xf numFmtId="0" fontId="73" fillId="20" borderId="52" xfId="7" applyFont="1" applyFill="1" applyBorder="1" applyAlignment="1" applyProtection="1">
      <alignment horizontal="center" vertical="center" wrapText="1"/>
      <protection locked="0"/>
    </xf>
    <xf numFmtId="0" fontId="73" fillId="20" borderId="36" xfId="7" applyFont="1" applyFill="1" applyBorder="1" applyAlignment="1" applyProtection="1">
      <alignment horizontal="center" vertical="center" wrapText="1"/>
      <protection locked="0"/>
    </xf>
    <xf numFmtId="0" fontId="73" fillId="20" borderId="37" xfId="7" applyFont="1" applyFill="1" applyBorder="1" applyAlignment="1" applyProtection="1">
      <alignment horizontal="center" vertical="center" wrapText="1"/>
      <protection locked="0"/>
    </xf>
    <xf numFmtId="0" fontId="74" fillId="4" borderId="10" xfId="7" applyFont="1" applyFill="1" applyBorder="1" applyAlignment="1" applyProtection="1">
      <alignment horizontal="left" vertical="top" wrapText="1"/>
      <protection locked="0"/>
    </xf>
    <xf numFmtId="0" fontId="74" fillId="4" borderId="3" xfId="7" applyFont="1" applyFill="1" applyBorder="1" applyAlignment="1" applyProtection="1">
      <alignment horizontal="left" vertical="top" wrapText="1"/>
      <protection locked="0"/>
    </xf>
    <xf numFmtId="0" fontId="74" fillId="4" borderId="11" xfId="7" applyFont="1" applyFill="1" applyBorder="1" applyAlignment="1" applyProtection="1">
      <alignment horizontal="left" vertical="top" wrapText="1"/>
      <protection locked="0"/>
    </xf>
    <xf numFmtId="0" fontId="74" fillId="0" borderId="50" xfId="7" applyFont="1" applyBorder="1" applyAlignment="1" applyProtection="1">
      <alignment horizontal="left" vertical="center" wrapText="1"/>
      <protection locked="0"/>
    </xf>
    <xf numFmtId="0" fontId="74" fillId="0" borderId="33" xfId="7" applyFont="1" applyBorder="1" applyAlignment="1" applyProtection="1">
      <alignment horizontal="left" vertical="center" wrapText="1"/>
      <protection locked="0"/>
    </xf>
    <xf numFmtId="0" fontId="74" fillId="0" borderId="44" xfId="7" applyFont="1" applyBorder="1" applyAlignment="1" applyProtection="1">
      <alignment horizontal="left" vertical="center" wrapText="1"/>
      <protection locked="0"/>
    </xf>
    <xf numFmtId="0" fontId="74" fillId="0" borderId="51" xfId="7" applyFont="1" applyBorder="1" applyAlignment="1" applyProtection="1">
      <alignment horizontal="left" vertical="center" wrapText="1"/>
      <protection locked="0"/>
    </xf>
    <xf numFmtId="0" fontId="74" fillId="0" borderId="0" xfId="7" applyFont="1" applyBorder="1" applyAlignment="1" applyProtection="1">
      <alignment horizontal="left" vertical="center" wrapText="1"/>
      <protection locked="0"/>
    </xf>
    <xf numFmtId="0" fontId="74" fillId="0" borderId="45" xfId="7" applyFont="1" applyBorder="1" applyAlignment="1" applyProtection="1">
      <alignment horizontal="left" vertical="center" wrapText="1"/>
      <protection locked="0"/>
    </xf>
    <xf numFmtId="0" fontId="74" fillId="0" borderId="57" xfId="7" applyFont="1" applyBorder="1" applyAlignment="1" applyProtection="1">
      <alignment horizontal="left" vertical="center" wrapText="1"/>
      <protection locked="0"/>
    </xf>
    <xf numFmtId="0" fontId="74" fillId="0" borderId="18" xfId="7" applyFont="1" applyBorder="1" applyAlignment="1" applyProtection="1">
      <alignment horizontal="left" vertical="center" wrapText="1"/>
      <protection locked="0"/>
    </xf>
    <xf numFmtId="0" fontId="74" fillId="0" borderId="46" xfId="7" applyFont="1" applyBorder="1" applyAlignment="1" applyProtection="1">
      <alignment horizontal="left" vertical="center" wrapText="1"/>
      <protection locked="0"/>
    </xf>
    <xf numFmtId="0" fontId="74" fillId="0" borderId="38" xfId="7" applyFont="1" applyBorder="1" applyAlignment="1" applyProtection="1">
      <alignment horizontal="left" vertical="center" wrapText="1"/>
      <protection locked="0"/>
    </xf>
    <xf numFmtId="0" fontId="74" fillId="0" borderId="39" xfId="7" applyFont="1" applyBorder="1" applyAlignment="1" applyProtection="1">
      <alignment horizontal="left" vertical="center" wrapText="1"/>
      <protection locked="0"/>
    </xf>
    <xf numFmtId="0" fontId="74" fillId="0" borderId="42" xfId="7" applyFont="1" applyBorder="1" applyAlignment="1" applyProtection="1">
      <alignment horizontal="left" vertical="center" wrapText="1"/>
      <protection locked="0"/>
    </xf>
    <xf numFmtId="0" fontId="74" fillId="0" borderId="56" xfId="7" applyFont="1" applyBorder="1" applyAlignment="1" applyProtection="1">
      <alignment horizontal="left" vertical="center" wrapText="1"/>
      <protection locked="0"/>
    </xf>
    <xf numFmtId="0" fontId="74" fillId="0" borderId="40" xfId="7" applyFont="1" applyBorder="1" applyAlignment="1" applyProtection="1">
      <alignment horizontal="left" vertical="center" wrapText="1"/>
      <protection locked="0"/>
    </xf>
    <xf numFmtId="0" fontId="74" fillId="0" borderId="26" xfId="7" applyFont="1" applyBorder="1" applyAlignment="1" applyProtection="1">
      <alignment horizontal="left" vertical="center" wrapText="1"/>
      <protection locked="0"/>
    </xf>
    <xf numFmtId="0" fontId="74" fillId="0" borderId="4" xfId="7" applyFont="1" applyBorder="1" applyAlignment="1" applyProtection="1">
      <alignment horizontal="left" vertical="center" wrapText="1"/>
      <protection locked="0"/>
    </xf>
    <xf numFmtId="0" fontId="74" fillId="0" borderId="4" xfId="7" applyFont="1" applyBorder="1" applyAlignment="1" applyProtection="1">
      <alignment horizontal="center" vertical="center" wrapText="1"/>
      <protection locked="0"/>
    </xf>
    <xf numFmtId="0" fontId="74" fillId="0" borderId="28" xfId="7" applyFont="1" applyBorder="1" applyAlignment="1" applyProtection="1">
      <alignment horizontal="center" vertical="center" wrapText="1"/>
      <protection locked="0"/>
    </xf>
    <xf numFmtId="0" fontId="76" fillId="4" borderId="52" xfId="7" applyFont="1" applyFill="1" applyBorder="1" applyAlignment="1" applyProtection="1">
      <alignment horizontal="center" vertical="center" wrapText="1"/>
      <protection locked="0"/>
    </xf>
    <xf numFmtId="0" fontId="76" fillId="4" borderId="36" xfId="7" applyFont="1" applyFill="1" applyBorder="1" applyAlignment="1" applyProtection="1">
      <alignment horizontal="center" vertical="center" wrapText="1"/>
      <protection locked="0"/>
    </xf>
    <xf numFmtId="0" fontId="76" fillId="4" borderId="37" xfId="7" applyFont="1" applyFill="1" applyBorder="1" applyAlignment="1" applyProtection="1">
      <alignment horizontal="center" vertical="center" wrapText="1"/>
      <protection locked="0"/>
    </xf>
    <xf numFmtId="0" fontId="74" fillId="0" borderId="10" xfId="7" applyFont="1" applyBorder="1" applyAlignment="1" applyProtection="1">
      <alignment vertical="center" wrapText="1"/>
      <protection locked="0"/>
    </xf>
    <xf numFmtId="0" fontId="74" fillId="0" borderId="3" xfId="7" applyFont="1" applyBorder="1" applyAlignment="1" applyProtection="1">
      <alignment vertical="center" wrapText="1"/>
      <protection locked="0"/>
    </xf>
    <xf numFmtId="0" fontId="74" fillId="0" borderId="3" xfId="7" applyFont="1" applyBorder="1" applyAlignment="1" applyProtection="1">
      <alignment horizontal="center" vertical="center" wrapText="1"/>
      <protection locked="0"/>
    </xf>
    <xf numFmtId="0" fontId="74" fillId="0" borderId="11" xfId="7" applyFont="1" applyBorder="1" applyAlignment="1" applyProtection="1">
      <alignment horizontal="center" vertical="center" wrapText="1"/>
      <protection locked="0"/>
    </xf>
    <xf numFmtId="0" fontId="74" fillId="0" borderId="23" xfId="7" applyFont="1" applyBorder="1" applyAlignment="1" applyProtection="1">
      <alignment vertical="center" wrapText="1"/>
      <protection locked="0"/>
    </xf>
    <xf numFmtId="0" fontId="74" fillId="0" borderId="2" xfId="7" applyFont="1" applyBorder="1" applyAlignment="1" applyProtection="1">
      <alignment vertical="center" wrapText="1"/>
      <protection locked="0"/>
    </xf>
    <xf numFmtId="0" fontId="74" fillId="0" borderId="16" xfId="7" applyFont="1" applyBorder="1" applyAlignment="1" applyProtection="1">
      <alignment vertical="center" wrapText="1"/>
      <protection locked="0"/>
    </xf>
    <xf numFmtId="0" fontId="74" fillId="0" borderId="15" xfId="7" applyFont="1" applyBorder="1" applyAlignment="1" applyProtection="1">
      <alignment vertical="center" wrapText="1"/>
      <protection locked="0"/>
    </xf>
    <xf numFmtId="0" fontId="74" fillId="0" borderId="53" xfId="7" applyFont="1" applyBorder="1" applyAlignment="1" applyProtection="1">
      <alignment vertical="center" wrapText="1"/>
      <protection locked="0"/>
    </xf>
    <xf numFmtId="0" fontId="74" fillId="0" borderId="10" xfId="7" applyFont="1" applyBorder="1" applyAlignment="1" applyProtection="1">
      <alignment horizontal="left" vertical="center" wrapText="1"/>
      <protection locked="0"/>
    </xf>
    <xf numFmtId="0" fontId="74" fillId="0" borderId="3" xfId="7" applyFont="1" applyBorder="1" applyAlignment="1" applyProtection="1">
      <alignment horizontal="left" vertical="center" wrapText="1"/>
      <protection locked="0"/>
    </xf>
    <xf numFmtId="0" fontId="74" fillId="0" borderId="5" xfId="7" applyFont="1" applyBorder="1" applyAlignment="1" applyProtection="1">
      <alignment horizontal="left" vertical="center" wrapText="1"/>
      <protection locked="0"/>
    </xf>
    <xf numFmtId="0" fontId="74" fillId="0" borderId="1" xfId="7" applyFont="1" applyBorder="1" applyAlignment="1" applyProtection="1">
      <alignment horizontal="left" vertical="center" wrapText="1"/>
      <protection locked="0"/>
    </xf>
    <xf numFmtId="0" fontId="74" fillId="0" borderId="1" xfId="7" applyFont="1" applyBorder="1" applyAlignment="1" applyProtection="1">
      <alignment horizontal="center" vertical="center" wrapText="1"/>
      <protection locked="0"/>
    </xf>
    <xf numFmtId="0" fontId="74" fillId="0" borderId="6" xfId="7" applyFont="1" applyBorder="1" applyAlignment="1" applyProtection="1">
      <alignment horizontal="center" vertical="center" wrapText="1"/>
      <protection locked="0"/>
    </xf>
    <xf numFmtId="0" fontId="74" fillId="0" borderId="1" xfId="7" applyFont="1" applyFill="1" applyBorder="1" applyAlignment="1" applyProtection="1">
      <alignment horizontal="left" vertical="center" wrapText="1"/>
      <protection locked="0"/>
    </xf>
    <xf numFmtId="0" fontId="74" fillId="0" borderId="6" xfId="7" applyFont="1" applyFill="1" applyBorder="1" applyAlignment="1" applyProtection="1">
      <alignment horizontal="left" vertical="center" wrapText="1"/>
      <protection locked="0"/>
    </xf>
    <xf numFmtId="0" fontId="74" fillId="0" borderId="1" xfId="7" applyFont="1" applyFill="1" applyBorder="1" applyAlignment="1" applyProtection="1">
      <alignment horizontal="center" vertical="center" wrapText="1"/>
      <protection locked="0"/>
    </xf>
    <xf numFmtId="0" fontId="74" fillId="11" borderId="2" xfId="7" applyFont="1" applyFill="1" applyBorder="1" applyAlignment="1" applyProtection="1">
      <alignment horizontal="center" vertical="center" wrapText="1"/>
      <protection locked="0"/>
    </xf>
    <xf numFmtId="0" fontId="74" fillId="11" borderId="16" xfId="7" applyFont="1" applyFill="1" applyBorder="1" applyAlignment="1" applyProtection="1">
      <alignment horizontal="center" vertical="center" wrapText="1"/>
      <protection locked="0"/>
    </xf>
    <xf numFmtId="0" fontId="74" fillId="0" borderId="15" xfId="7" applyFont="1" applyFill="1" applyBorder="1" applyAlignment="1" applyProtection="1">
      <alignment horizontal="center" vertical="center" wrapText="1"/>
      <protection locked="0"/>
    </xf>
    <xf numFmtId="0" fontId="74" fillId="0" borderId="53" xfId="7" applyFont="1" applyFill="1" applyBorder="1" applyAlignment="1" applyProtection="1">
      <alignment horizontal="center" vertical="center" wrapText="1"/>
      <protection locked="0"/>
    </xf>
    <xf numFmtId="0" fontId="76" fillId="4" borderId="29" xfId="7" applyFont="1" applyFill="1" applyBorder="1" applyAlignment="1" applyProtection="1">
      <alignment horizontal="center" vertical="center" wrapText="1"/>
      <protection locked="0"/>
    </xf>
    <xf numFmtId="0" fontId="76" fillId="4" borderId="30" xfId="7" applyFont="1" applyFill="1" applyBorder="1" applyAlignment="1" applyProtection="1">
      <alignment horizontal="center" vertical="center" wrapText="1"/>
      <protection locked="0"/>
    </xf>
    <xf numFmtId="0" fontId="76" fillId="4" borderId="31" xfId="7" applyFont="1" applyFill="1" applyBorder="1" applyAlignment="1" applyProtection="1">
      <alignment horizontal="center" vertical="center" wrapText="1"/>
      <protection locked="0"/>
    </xf>
    <xf numFmtId="0" fontId="74" fillId="0" borderId="56" xfId="7" applyFont="1" applyBorder="1" applyAlignment="1" applyProtection="1">
      <alignment horizontal="left" vertical="center"/>
      <protection locked="0"/>
    </xf>
    <xf numFmtId="0" fontId="74" fillId="0" borderId="39" xfId="7" applyFont="1" applyBorder="1" applyAlignment="1" applyProtection="1">
      <alignment horizontal="left" vertical="center"/>
      <protection locked="0"/>
    </xf>
    <xf numFmtId="0" fontId="74" fillId="0" borderId="40" xfId="7" applyFont="1" applyBorder="1" applyAlignment="1" applyProtection="1">
      <alignment horizontal="left" vertical="center"/>
      <protection locked="0"/>
    </xf>
    <xf numFmtId="0" fontId="74" fillId="0" borderId="3" xfId="7" applyFont="1" applyFill="1" applyBorder="1" applyAlignment="1" applyProtection="1">
      <alignment horizontal="left" vertical="center" wrapText="1"/>
      <protection locked="0"/>
    </xf>
    <xf numFmtId="0" fontId="74" fillId="0" borderId="11" xfId="7" applyFont="1" applyFill="1" applyBorder="1" applyAlignment="1" applyProtection="1">
      <alignment horizontal="left" vertical="center" wrapText="1"/>
      <protection locked="0"/>
    </xf>
    <xf numFmtId="0" fontId="74" fillId="0" borderId="16" xfId="7" applyFont="1" applyFill="1" applyBorder="1" applyAlignment="1" applyProtection="1">
      <alignment horizontal="center" vertical="center" wrapText="1"/>
      <protection locked="0"/>
    </xf>
    <xf numFmtId="0" fontId="74" fillId="11" borderId="1" xfId="7" applyFont="1" applyFill="1" applyBorder="1" applyAlignment="1" applyProtection="1">
      <alignment horizontal="center" vertical="center" wrapText="1"/>
      <protection locked="0"/>
    </xf>
    <xf numFmtId="9" fontId="74" fillId="0" borderId="15" xfId="4" applyFont="1" applyBorder="1" applyAlignment="1" applyProtection="1">
      <alignment horizontal="center" vertical="center"/>
      <protection locked="0"/>
    </xf>
    <xf numFmtId="9" fontId="74" fillId="0" borderId="2" xfId="4" applyFont="1" applyBorder="1" applyAlignment="1" applyProtection="1">
      <alignment horizontal="center" vertical="center"/>
      <protection locked="0"/>
    </xf>
    <xf numFmtId="9" fontId="74" fillId="0" borderId="16" xfId="4" applyFont="1" applyBorder="1" applyAlignment="1" applyProtection="1">
      <alignment horizontal="center" vertical="center"/>
      <protection locked="0"/>
    </xf>
    <xf numFmtId="0" fontId="74" fillId="0" borderId="1" xfId="7" applyFont="1" applyBorder="1" applyAlignment="1" applyProtection="1">
      <alignment horizontal="center" vertical="center"/>
      <protection locked="0"/>
    </xf>
    <xf numFmtId="0" fontId="74" fillId="0" borderId="6" xfId="7" applyFont="1" applyBorder="1" applyAlignment="1" applyProtection="1">
      <alignment horizontal="center" vertical="center"/>
      <protection locked="0"/>
    </xf>
    <xf numFmtId="9" fontId="74" fillId="0" borderId="1" xfId="4" applyFont="1" applyBorder="1" applyAlignment="1" applyProtection="1">
      <alignment horizontal="center" vertical="center"/>
      <protection locked="0"/>
    </xf>
    <xf numFmtId="0" fontId="73" fillId="20" borderId="58" xfId="7" applyFont="1" applyFill="1" applyBorder="1" applyAlignment="1" applyProtection="1">
      <alignment horizontal="center" vertical="center" wrapText="1"/>
      <protection locked="0"/>
    </xf>
    <xf numFmtId="0" fontId="73" fillId="20" borderId="54" xfId="7" applyFont="1" applyFill="1" applyBorder="1" applyAlignment="1" applyProtection="1">
      <alignment horizontal="center" vertical="center" wrapText="1"/>
      <protection locked="0"/>
    </xf>
    <xf numFmtId="0" fontId="73" fillId="20" borderId="55" xfId="7" applyFont="1" applyFill="1" applyBorder="1" applyAlignment="1" applyProtection="1">
      <alignment horizontal="center" vertical="center" wrapText="1"/>
      <protection locked="0"/>
    </xf>
    <xf numFmtId="0" fontId="76" fillId="11" borderId="21" xfId="7" applyFont="1" applyFill="1" applyBorder="1" applyAlignment="1" applyProtection="1">
      <alignment horizontal="center" vertical="center"/>
      <protection locked="0"/>
    </xf>
    <xf numFmtId="0" fontId="76" fillId="11" borderId="32" xfId="7" applyFont="1" applyFill="1" applyBorder="1" applyAlignment="1" applyProtection="1">
      <alignment horizontal="center" vertical="center"/>
      <protection locked="0"/>
    </xf>
    <xf numFmtId="0" fontId="76" fillId="11" borderId="49" xfId="7" applyFont="1" applyFill="1" applyBorder="1" applyAlignment="1" applyProtection="1">
      <alignment horizontal="center" vertical="center"/>
      <protection locked="0"/>
    </xf>
    <xf numFmtId="0" fontId="76" fillId="11" borderId="75" xfId="7" applyFont="1" applyFill="1" applyBorder="1" applyAlignment="1" applyProtection="1">
      <alignment horizontal="center" vertical="center"/>
      <protection locked="0"/>
    </xf>
    <xf numFmtId="0" fontId="76" fillId="11" borderId="54" xfId="7" applyFont="1" applyFill="1" applyBorder="1" applyAlignment="1" applyProtection="1">
      <alignment horizontal="center" vertical="center"/>
      <protection locked="0"/>
    </xf>
    <xf numFmtId="0" fontId="76" fillId="11" borderId="27" xfId="7" applyFont="1" applyFill="1" applyBorder="1" applyAlignment="1" applyProtection="1">
      <alignment horizontal="center" vertical="center"/>
      <protection locked="0"/>
    </xf>
    <xf numFmtId="0" fontId="76" fillId="11" borderId="22" xfId="7" applyFont="1" applyFill="1" applyBorder="1" applyAlignment="1" applyProtection="1">
      <alignment horizontal="center" vertical="center"/>
      <protection locked="0"/>
    </xf>
    <xf numFmtId="9" fontId="74" fillId="0" borderId="8" xfId="4" applyFont="1" applyBorder="1" applyAlignment="1" applyProtection="1">
      <alignment horizontal="center" vertical="center"/>
      <protection locked="0"/>
    </xf>
    <xf numFmtId="0" fontId="74" fillId="0" borderId="8" xfId="7" applyFont="1" applyBorder="1" applyAlignment="1" applyProtection="1">
      <alignment horizontal="center" vertical="center"/>
      <protection locked="0"/>
    </xf>
    <xf numFmtId="0" fontId="74" fillId="0" borderId="9" xfId="7" applyFont="1" applyBorder="1" applyAlignment="1" applyProtection="1">
      <alignment horizontal="center" vertical="center"/>
      <protection locked="0"/>
    </xf>
    <xf numFmtId="0" fontId="74" fillId="0" borderId="8" xfId="7" applyFont="1" applyBorder="1" applyAlignment="1" applyProtection="1">
      <alignment horizontal="left" vertical="center"/>
      <protection locked="0"/>
    </xf>
    <xf numFmtId="0" fontId="74" fillId="0" borderId="9" xfId="7" applyFont="1" applyBorder="1" applyAlignment="1" applyProtection="1">
      <alignment horizontal="left" vertical="center"/>
      <protection locked="0"/>
    </xf>
    <xf numFmtId="0" fontId="73" fillId="20" borderId="29" xfId="7" applyFont="1" applyFill="1" applyBorder="1" applyAlignment="1" applyProtection="1">
      <alignment horizontal="center" vertical="center" wrapText="1"/>
      <protection locked="0"/>
    </xf>
    <xf numFmtId="0" fontId="73" fillId="20" borderId="30" xfId="7" applyFont="1" applyFill="1" applyBorder="1" applyAlignment="1" applyProtection="1">
      <alignment horizontal="center" vertical="center" wrapText="1"/>
      <protection locked="0"/>
    </xf>
    <xf numFmtId="0" fontId="73" fillId="20" borderId="0" xfId="7" applyFont="1" applyFill="1" applyBorder="1" applyAlignment="1" applyProtection="1">
      <alignment horizontal="center" vertical="center" wrapText="1"/>
      <protection locked="0"/>
    </xf>
    <xf numFmtId="0" fontId="73" fillId="20" borderId="45" xfId="7" applyFont="1" applyFill="1" applyBorder="1" applyAlignment="1" applyProtection="1">
      <alignment horizontal="center" vertical="center" wrapText="1"/>
      <protection locked="0"/>
    </xf>
    <xf numFmtId="0" fontId="76" fillId="11" borderId="1" xfId="7" applyFont="1" applyFill="1" applyBorder="1" applyAlignment="1" applyProtection="1">
      <alignment horizontal="center" vertical="center"/>
      <protection locked="0"/>
    </xf>
    <xf numFmtId="0" fontId="76" fillId="11" borderId="6" xfId="7" applyFont="1" applyFill="1" applyBorder="1" applyAlignment="1" applyProtection="1">
      <alignment horizontal="center" vertical="center"/>
      <protection locked="0"/>
    </xf>
    <xf numFmtId="0" fontId="74" fillId="0" borderId="4" xfId="7" applyFont="1" applyBorder="1" applyAlignment="1" applyProtection="1">
      <alignment horizontal="center" vertical="center"/>
      <protection locked="0"/>
    </xf>
    <xf numFmtId="0" fontId="74" fillId="0" borderId="28" xfId="7" applyFont="1" applyBorder="1" applyAlignment="1" applyProtection="1">
      <alignment horizontal="center" vertical="center"/>
      <protection locked="0"/>
    </xf>
    <xf numFmtId="0" fontId="76" fillId="11" borderId="70" xfId="7" applyFont="1" applyFill="1" applyBorder="1" applyAlignment="1" applyProtection="1">
      <alignment horizontal="center" vertical="center" wrapText="1"/>
      <protection locked="0"/>
    </xf>
    <xf numFmtId="0" fontId="76" fillId="11" borderId="71" xfId="7" applyFont="1" applyFill="1" applyBorder="1" applyAlignment="1" applyProtection="1">
      <alignment horizontal="center" vertical="center" wrapText="1"/>
      <protection locked="0"/>
    </xf>
    <xf numFmtId="0" fontId="14" fillId="11" borderId="72" xfId="6" applyFont="1" applyFill="1" applyBorder="1" applyProtection="1">
      <protection locked="0"/>
    </xf>
    <xf numFmtId="0" fontId="14" fillId="11" borderId="73" xfId="6" applyFont="1" applyFill="1" applyBorder="1" applyProtection="1">
      <protection locked="0"/>
    </xf>
    <xf numFmtId="0" fontId="14" fillId="11" borderId="74" xfId="6" applyFont="1" applyFill="1" applyBorder="1" applyProtection="1">
      <protection locked="0"/>
    </xf>
    <xf numFmtId="0" fontId="74" fillId="0" borderId="3" xfId="7" applyFont="1" applyFill="1" applyBorder="1" applyAlignment="1" applyProtection="1">
      <alignment horizontal="center" vertical="center" wrapText="1"/>
      <protection locked="0"/>
    </xf>
    <xf numFmtId="0" fontId="74" fillId="0" borderId="3" xfId="7" applyFont="1" applyBorder="1" applyAlignment="1" applyProtection="1">
      <alignment horizontal="center" vertical="center"/>
      <protection locked="0"/>
    </xf>
    <xf numFmtId="0" fontId="74" fillId="0" borderId="11" xfId="7" applyFont="1" applyBorder="1" applyAlignment="1" applyProtection="1">
      <alignment horizontal="center" vertical="center"/>
      <protection locked="0"/>
    </xf>
    <xf numFmtId="0" fontId="74" fillId="0" borderId="1" xfId="7" applyFont="1" applyBorder="1" applyAlignment="1" applyProtection="1">
      <alignment horizontal="left" vertical="center"/>
      <protection locked="0"/>
    </xf>
    <xf numFmtId="0" fontId="74" fillId="0" borderId="6" xfId="7" applyFont="1" applyBorder="1" applyAlignment="1" applyProtection="1">
      <alignment horizontal="left" vertical="center"/>
      <protection locked="0"/>
    </xf>
    <xf numFmtId="0" fontId="74" fillId="0" borderId="15" xfId="7" applyFont="1" applyBorder="1" applyAlignment="1" applyProtection="1">
      <alignment horizontal="left" vertical="center"/>
      <protection locked="0"/>
    </xf>
    <xf numFmtId="0" fontId="74" fillId="0" borderId="2" xfId="7" applyFont="1" applyBorder="1" applyAlignment="1" applyProtection="1">
      <alignment horizontal="left" vertical="center"/>
      <protection locked="0"/>
    </xf>
    <xf numFmtId="0" fontId="74" fillId="0" borderId="53" xfId="7" applyFont="1" applyBorder="1" applyAlignment="1" applyProtection="1">
      <alignment horizontal="left" vertical="center"/>
      <protection locked="0"/>
    </xf>
    <xf numFmtId="0" fontId="74" fillId="0" borderId="4" xfId="7" applyFont="1" applyBorder="1" applyAlignment="1" applyProtection="1">
      <alignment horizontal="left" vertical="center"/>
      <protection locked="0"/>
    </xf>
    <xf numFmtId="0" fontId="74" fillId="0" borderId="28" xfId="7" applyFont="1" applyBorder="1" applyAlignment="1" applyProtection="1">
      <alignment horizontal="left" vertical="center"/>
      <protection locked="0"/>
    </xf>
    <xf numFmtId="37" fontId="74" fillId="0" borderId="21" xfId="7" applyNumberFormat="1" applyFont="1" applyBorder="1" applyAlignment="1" applyProtection="1">
      <alignment horizontal="center" vertical="center" wrapText="1"/>
      <protection locked="0"/>
    </xf>
    <xf numFmtId="0" fontId="74" fillId="0" borderId="32" xfId="7" applyFont="1" applyBorder="1" applyAlignment="1" applyProtection="1">
      <alignment horizontal="center" vertical="center" wrapText="1"/>
      <protection locked="0"/>
    </xf>
    <xf numFmtId="0" fontId="74" fillId="0" borderId="48" xfId="7" applyFont="1" applyBorder="1" applyAlignment="1" applyProtection="1">
      <alignment horizontal="center" vertical="center" wrapText="1"/>
      <protection locked="0"/>
    </xf>
    <xf numFmtId="0" fontId="74" fillId="0" borderId="15" xfId="7" applyFont="1" applyBorder="1" applyAlignment="1" applyProtection="1">
      <alignment horizontal="center" vertical="center"/>
      <protection locked="0"/>
    </xf>
    <xf numFmtId="0" fontId="74" fillId="0" borderId="2" xfId="7" applyFont="1" applyBorder="1" applyAlignment="1" applyProtection="1">
      <alignment horizontal="center" vertical="center"/>
      <protection locked="0"/>
    </xf>
    <xf numFmtId="0" fontId="74" fillId="0" borderId="53" xfId="7" applyFont="1" applyBorder="1" applyAlignment="1" applyProtection="1">
      <alignment horizontal="center" vertical="center"/>
      <protection locked="0"/>
    </xf>
    <xf numFmtId="0" fontId="74" fillId="0" borderId="15" xfId="7" applyFont="1" applyBorder="1" applyAlignment="1" applyProtection="1">
      <alignment horizontal="center" vertical="center" wrapText="1"/>
      <protection locked="0"/>
    </xf>
    <xf numFmtId="0" fontId="74" fillId="0" borderId="2" xfId="7" applyFont="1" applyBorder="1" applyAlignment="1" applyProtection="1">
      <alignment horizontal="center" vertical="center" wrapText="1"/>
      <protection locked="0"/>
    </xf>
    <xf numFmtId="0" fontId="74" fillId="0" borderId="53" xfId="7" applyFont="1" applyBorder="1" applyAlignment="1" applyProtection="1">
      <alignment horizontal="center" vertical="center" wrapText="1"/>
      <protection locked="0"/>
    </xf>
    <xf numFmtId="169" fontId="74" fillId="0" borderId="20" xfId="7" applyNumberFormat="1" applyFont="1" applyBorder="1" applyAlignment="1" applyProtection="1">
      <alignment horizontal="center" vertical="center"/>
      <protection locked="0"/>
    </xf>
    <xf numFmtId="169" fontId="74" fillId="0" borderId="33" xfId="7" applyNumberFormat="1" applyFont="1" applyBorder="1" applyAlignment="1" applyProtection="1">
      <alignment horizontal="center" vertical="center"/>
      <protection locked="0"/>
    </xf>
    <xf numFmtId="169" fontId="74" fillId="0" borderId="44" xfId="7" applyNumberFormat="1" applyFont="1" applyBorder="1" applyAlignment="1" applyProtection="1">
      <alignment horizontal="center" vertical="center"/>
      <protection locked="0"/>
    </xf>
    <xf numFmtId="0" fontId="74" fillId="0" borderId="51" xfId="7" applyFont="1" applyBorder="1" applyAlignment="1" applyProtection="1">
      <alignment horizontal="center"/>
      <protection locked="0"/>
    </xf>
    <xf numFmtId="0" fontId="74" fillId="0" borderId="0" xfId="7" applyFont="1" applyBorder="1" applyAlignment="1" applyProtection="1">
      <alignment horizontal="center"/>
      <protection locked="0"/>
    </xf>
    <xf numFmtId="0" fontId="74" fillId="0" borderId="45" xfId="7" applyFont="1" applyBorder="1" applyAlignment="1" applyProtection="1">
      <alignment horizontal="center"/>
      <protection locked="0"/>
    </xf>
    <xf numFmtId="0" fontId="74" fillId="0" borderId="21" xfId="7" applyFont="1" applyBorder="1" applyAlignment="1" applyProtection="1">
      <alignment horizontal="center" vertical="center" wrapText="1"/>
      <protection locked="0"/>
    </xf>
    <xf numFmtId="0" fontId="74" fillId="0" borderId="32" xfId="7" applyFont="1" applyBorder="1" applyAlignment="1" applyProtection="1">
      <alignment horizontal="center" vertical="center"/>
      <protection locked="0"/>
    </xf>
    <xf numFmtId="0" fontId="74" fillId="0" borderId="48" xfId="7" applyFont="1" applyBorder="1" applyAlignment="1" applyProtection="1">
      <alignment horizontal="center" vertical="center"/>
      <protection locked="0"/>
    </xf>
    <xf numFmtId="0" fontId="73" fillId="20" borderId="1" xfId="7" applyFont="1" applyFill="1" applyBorder="1" applyAlignment="1" applyProtection="1">
      <alignment horizontal="center" vertical="center"/>
      <protection locked="0"/>
    </xf>
    <xf numFmtId="0" fontId="74" fillId="0" borderId="10" xfId="7" applyFont="1" applyBorder="1" applyAlignment="1" applyProtection="1">
      <alignment horizontal="center"/>
      <protection locked="0"/>
    </xf>
    <xf numFmtId="0" fontId="74" fillId="0" borderId="3" xfId="7" applyFont="1" applyBorder="1" applyAlignment="1" applyProtection="1">
      <alignment horizontal="center"/>
      <protection locked="0"/>
    </xf>
    <xf numFmtId="0" fontId="74" fillId="0" borderId="11" xfId="7" applyFont="1" applyBorder="1" applyAlignment="1" applyProtection="1">
      <alignment horizontal="center"/>
      <protection locked="0"/>
    </xf>
    <xf numFmtId="0" fontId="74" fillId="0" borderId="20" xfId="7" applyFont="1" applyBorder="1" applyAlignment="1" applyProtection="1">
      <alignment horizontal="center" vertical="center"/>
      <protection locked="0"/>
    </xf>
    <xf numFmtId="0" fontId="74" fillId="0" borderId="33" xfId="7" applyFont="1" applyBorder="1" applyAlignment="1" applyProtection="1">
      <alignment horizontal="center" vertical="center"/>
      <protection locked="0"/>
    </xf>
    <xf numFmtId="0" fontId="74" fillId="0" borderId="44" xfId="7" applyFont="1" applyBorder="1" applyAlignment="1" applyProtection="1">
      <alignment horizontal="center" vertical="center"/>
      <protection locked="0"/>
    </xf>
    <xf numFmtId="0" fontId="74" fillId="0" borderId="26" xfId="7" applyFont="1" applyBorder="1" applyAlignment="1" applyProtection="1">
      <alignment horizontal="left" vertical="center"/>
      <protection locked="0"/>
    </xf>
    <xf numFmtId="0" fontId="74" fillId="0" borderId="10" xfId="7" applyFont="1" applyBorder="1" applyAlignment="1" applyProtection="1">
      <alignment horizontal="left" vertical="center"/>
      <protection locked="0"/>
    </xf>
    <xf numFmtId="0" fontId="74" fillId="0" borderId="20" xfId="7" applyFont="1" applyBorder="1" applyAlignment="1" applyProtection="1">
      <alignment horizontal="center" vertical="center" wrapText="1"/>
      <protection locked="0"/>
    </xf>
    <xf numFmtId="0" fontId="74" fillId="0" borderId="33" xfId="7" applyFont="1" applyBorder="1" applyAlignment="1" applyProtection="1">
      <alignment horizontal="center" vertical="center" wrapText="1"/>
      <protection locked="0"/>
    </xf>
    <xf numFmtId="0" fontId="74" fillId="0" borderId="44" xfId="7" applyFont="1" applyBorder="1" applyAlignment="1" applyProtection="1">
      <alignment horizontal="center" vertical="center" wrapText="1"/>
      <protection locked="0"/>
    </xf>
    <xf numFmtId="0" fontId="74" fillId="0" borderId="17" xfId="7" applyFont="1" applyBorder="1" applyAlignment="1" applyProtection="1">
      <alignment horizontal="center" vertical="center" wrapText="1"/>
      <protection locked="0"/>
    </xf>
    <xf numFmtId="0" fontId="74" fillId="0" borderId="18" xfId="7" applyFont="1" applyBorder="1" applyAlignment="1" applyProtection="1">
      <alignment horizontal="center" vertical="center" wrapText="1"/>
      <protection locked="0"/>
    </xf>
    <xf numFmtId="0" fontId="74" fillId="0" borderId="46" xfId="7" applyFont="1" applyBorder="1" applyAlignment="1" applyProtection="1">
      <alignment horizontal="center" vertical="center" wrapText="1"/>
      <protection locked="0"/>
    </xf>
    <xf numFmtId="0" fontId="67" fillId="2" borderId="23" xfId="8" applyFont="1" applyFill="1" applyBorder="1" applyAlignment="1" applyProtection="1">
      <alignment horizontal="center" wrapText="1"/>
      <protection locked="0"/>
    </xf>
    <xf numFmtId="0" fontId="67" fillId="2" borderId="2" xfId="8" applyFont="1" applyFill="1" applyBorder="1" applyAlignment="1" applyProtection="1">
      <alignment horizontal="center" wrapText="1"/>
      <protection locked="0"/>
    </xf>
    <xf numFmtId="0" fontId="67" fillId="2" borderId="53" xfId="8" applyFont="1" applyFill="1" applyBorder="1" applyAlignment="1" applyProtection="1">
      <alignment horizontal="center" wrapText="1"/>
      <protection locked="0"/>
    </xf>
    <xf numFmtId="0" fontId="14" fillId="22" borderId="52" xfId="8" applyFont="1" applyFill="1" applyBorder="1" applyAlignment="1" applyProtection="1">
      <alignment horizontal="left" wrapText="1"/>
      <protection locked="0"/>
    </xf>
    <xf numFmtId="0" fontId="14" fillId="22" borderId="36" xfId="8" applyFont="1" applyFill="1" applyBorder="1" applyAlignment="1" applyProtection="1">
      <alignment horizontal="left" wrapText="1"/>
      <protection locked="0"/>
    </xf>
    <xf numFmtId="0" fontId="14" fillId="22" borderId="37" xfId="8" applyFont="1" applyFill="1" applyBorder="1" applyAlignment="1" applyProtection="1">
      <alignment horizontal="left" wrapText="1"/>
      <protection locked="0"/>
    </xf>
    <xf numFmtId="0" fontId="13" fillId="2" borderId="23" xfId="8" applyFont="1" applyFill="1" applyBorder="1" applyAlignment="1" applyProtection="1">
      <alignment horizontal="left" wrapText="1"/>
      <protection locked="0"/>
    </xf>
    <xf numFmtId="0" fontId="13" fillId="2" borderId="2" xfId="8" applyFont="1" applyFill="1" applyBorder="1" applyAlignment="1" applyProtection="1">
      <alignment horizontal="left" wrapText="1"/>
      <protection locked="0"/>
    </xf>
    <xf numFmtId="0" fontId="13" fillId="2" borderId="53" xfId="8" applyFont="1" applyFill="1" applyBorder="1" applyAlignment="1" applyProtection="1">
      <alignment horizontal="left" wrapText="1"/>
      <protection locked="0"/>
    </xf>
    <xf numFmtId="0" fontId="13" fillId="2" borderId="7" xfId="8" applyFont="1" applyFill="1" applyBorder="1" applyAlignment="1" applyProtection="1">
      <alignment horizontal="left" wrapText="1"/>
      <protection locked="0"/>
    </xf>
    <xf numFmtId="0" fontId="13" fillId="2" borderId="8" xfId="8" applyFont="1" applyFill="1" applyBorder="1" applyAlignment="1" applyProtection="1">
      <alignment horizontal="left" wrapText="1"/>
      <protection locked="0"/>
    </xf>
    <xf numFmtId="0" fontId="13" fillId="2" borderId="9" xfId="8" applyFont="1" applyFill="1" applyBorder="1" applyAlignment="1" applyProtection="1">
      <alignment horizontal="left" wrapText="1"/>
      <protection locked="0"/>
    </xf>
    <xf numFmtId="0" fontId="67" fillId="2" borderId="7" xfId="8" applyFont="1" applyFill="1" applyBorder="1" applyAlignment="1" applyProtection="1">
      <alignment horizontal="center" wrapText="1"/>
      <protection locked="0"/>
    </xf>
    <xf numFmtId="0" fontId="67" fillId="2" borderId="8" xfId="8" applyFont="1" applyFill="1" applyBorder="1" applyAlignment="1" applyProtection="1">
      <alignment horizontal="center" wrapText="1"/>
      <protection locked="0"/>
    </xf>
    <xf numFmtId="0" fontId="67" fillId="2" borderId="9" xfId="8" applyFont="1" applyFill="1" applyBorder="1" applyAlignment="1" applyProtection="1">
      <alignment horizontal="center" wrapText="1"/>
      <protection locked="0"/>
    </xf>
    <xf numFmtId="0" fontId="13" fillId="2" borderId="25" xfId="8" applyFont="1" applyFill="1" applyBorder="1" applyAlignment="1" applyProtection="1">
      <alignment horizontal="left" wrapText="1"/>
      <protection locked="0"/>
    </xf>
    <xf numFmtId="0" fontId="13" fillId="2" borderId="27" xfId="8" applyFont="1" applyFill="1" applyBorder="1" applyAlignment="1" applyProtection="1">
      <alignment horizontal="left" wrapText="1"/>
      <protection locked="0"/>
    </xf>
    <xf numFmtId="0" fontId="13" fillId="2" borderId="22" xfId="8" applyFont="1" applyFill="1" applyBorder="1" applyAlignment="1" applyProtection="1">
      <alignment horizontal="left" wrapText="1"/>
      <protection locked="0"/>
    </xf>
    <xf numFmtId="0" fontId="67" fillId="2" borderId="25" xfId="8" applyFont="1" applyFill="1" applyBorder="1" applyAlignment="1" applyProtection="1">
      <alignment horizontal="center" wrapText="1"/>
      <protection locked="0"/>
    </xf>
    <xf numFmtId="0" fontId="67" fillId="2" borderId="27" xfId="8" applyFont="1" applyFill="1" applyBorder="1" applyAlignment="1" applyProtection="1">
      <alignment horizontal="center" wrapText="1"/>
      <protection locked="0"/>
    </xf>
    <xf numFmtId="0" fontId="67" fillId="2" borderId="22" xfId="8" applyFont="1" applyFill="1" applyBorder="1" applyAlignment="1" applyProtection="1">
      <alignment horizontal="center" wrapText="1"/>
      <protection locked="0"/>
    </xf>
    <xf numFmtId="0" fontId="13" fillId="2" borderId="5" xfId="8" applyFont="1" applyFill="1" applyBorder="1" applyAlignment="1" applyProtection="1">
      <alignment horizontal="left" wrapText="1"/>
      <protection locked="0"/>
    </xf>
    <xf numFmtId="0" fontId="13" fillId="2" borderId="1" xfId="8" applyFont="1" applyFill="1" applyBorder="1" applyAlignment="1" applyProtection="1">
      <alignment horizontal="left" wrapText="1"/>
      <protection locked="0"/>
    </xf>
    <xf numFmtId="0" fontId="13" fillId="2" borderId="6" xfId="8" applyFont="1" applyFill="1" applyBorder="1" applyAlignment="1" applyProtection="1">
      <alignment horizontal="left" wrapText="1"/>
      <protection locked="0"/>
    </xf>
    <xf numFmtId="0" fontId="67" fillId="2" borderId="5" xfId="8" applyFont="1" applyFill="1" applyBorder="1" applyAlignment="1" applyProtection="1">
      <alignment horizontal="center" wrapText="1"/>
      <protection locked="0"/>
    </xf>
    <xf numFmtId="0" fontId="67" fillId="2" borderId="1" xfId="8" applyFont="1" applyFill="1" applyBorder="1" applyAlignment="1" applyProtection="1">
      <alignment horizontal="center" wrapText="1"/>
      <protection locked="0"/>
    </xf>
    <xf numFmtId="0" fontId="67" fillId="2" borderId="6" xfId="8" applyFont="1" applyFill="1" applyBorder="1" applyAlignment="1" applyProtection="1">
      <alignment horizontal="center" wrapText="1"/>
      <protection locked="0"/>
    </xf>
    <xf numFmtId="0" fontId="13" fillId="2" borderId="52" xfId="8" applyFont="1" applyFill="1" applyBorder="1" applyAlignment="1" applyProtection="1">
      <alignment horizontal="center" wrapText="1"/>
      <protection locked="0"/>
    </xf>
    <xf numFmtId="0" fontId="13" fillId="2" borderId="36" xfId="8" applyFont="1" applyFill="1" applyBorder="1" applyAlignment="1" applyProtection="1">
      <alignment horizontal="center" wrapText="1"/>
      <protection locked="0"/>
    </xf>
    <xf numFmtId="0" fontId="13" fillId="2" borderId="37" xfId="8" applyFont="1" applyFill="1" applyBorder="1" applyAlignment="1" applyProtection="1">
      <alignment horizontal="center" wrapText="1"/>
      <protection locked="0"/>
    </xf>
    <xf numFmtId="0" fontId="67" fillId="2" borderId="47" xfId="8" applyFont="1" applyFill="1" applyBorder="1" applyAlignment="1" applyProtection="1">
      <alignment horizontal="left" wrapText="1"/>
      <protection locked="0"/>
    </xf>
    <xf numFmtId="0" fontId="67" fillId="2" borderId="32" xfId="8" applyFont="1" applyFill="1" applyBorder="1" applyAlignment="1" applyProtection="1">
      <alignment horizontal="left" wrapText="1"/>
      <protection locked="0"/>
    </xf>
    <xf numFmtId="0" fontId="67" fillId="2" borderId="48" xfId="8" applyFont="1" applyFill="1" applyBorder="1" applyAlignment="1" applyProtection="1">
      <alignment horizontal="left" wrapText="1"/>
      <protection locked="0"/>
    </xf>
    <xf numFmtId="0" fontId="67" fillId="2" borderId="23" xfId="8" applyFont="1" applyFill="1" applyBorder="1" applyAlignment="1" applyProtection="1">
      <alignment horizontal="left" wrapText="1"/>
      <protection locked="0"/>
    </xf>
    <xf numFmtId="0" fontId="67" fillId="2" borderId="2" xfId="8" applyFont="1" applyFill="1" applyBorder="1" applyAlignment="1" applyProtection="1">
      <alignment horizontal="left" wrapText="1"/>
      <protection locked="0"/>
    </xf>
    <xf numFmtId="0" fontId="67" fillId="2" borderId="53" xfId="8" applyFont="1" applyFill="1" applyBorder="1" applyAlignment="1" applyProtection="1">
      <alignment horizontal="left" wrapText="1"/>
      <protection locked="0"/>
    </xf>
    <xf numFmtId="0" fontId="67" fillId="2" borderId="47" xfId="8" applyFont="1" applyFill="1" applyBorder="1" applyAlignment="1" applyProtection="1">
      <alignment horizontal="center" wrapText="1"/>
      <protection locked="0"/>
    </xf>
    <xf numFmtId="0" fontId="67" fillId="2" borderId="32" xfId="8" applyFont="1" applyFill="1" applyBorder="1" applyAlignment="1" applyProtection="1">
      <alignment horizontal="center" wrapText="1"/>
      <protection locked="0"/>
    </xf>
    <xf numFmtId="0" fontId="67" fillId="2" borderId="48" xfId="8" applyFont="1" applyFill="1" applyBorder="1" applyAlignment="1" applyProtection="1">
      <alignment horizontal="center" wrapText="1"/>
      <protection locked="0"/>
    </xf>
    <xf numFmtId="0" fontId="13" fillId="2" borderId="38" xfId="8" applyFont="1" applyFill="1" applyBorder="1" applyAlignment="1" applyProtection="1">
      <alignment horizontal="left" wrapText="1"/>
      <protection locked="0"/>
    </xf>
    <xf numFmtId="0" fontId="13" fillId="2" borderId="39" xfId="8" applyFont="1" applyFill="1" applyBorder="1" applyAlignment="1" applyProtection="1">
      <alignment horizontal="left" wrapText="1"/>
      <protection locked="0"/>
    </xf>
    <xf numFmtId="0" fontId="13" fillId="2" borderId="40" xfId="8" applyFont="1" applyFill="1" applyBorder="1" applyAlignment="1" applyProtection="1">
      <alignment horizontal="left" wrapText="1"/>
      <protection locked="0"/>
    </xf>
    <xf numFmtId="0" fontId="67" fillId="2" borderId="38" xfId="8" applyFont="1" applyFill="1" applyBorder="1" applyAlignment="1" applyProtection="1">
      <alignment horizontal="center" wrapText="1"/>
      <protection locked="0"/>
    </xf>
    <xf numFmtId="0" fontId="67" fillId="2" borderId="42" xfId="8" applyFont="1" applyFill="1" applyBorder="1" applyAlignment="1" applyProtection="1">
      <alignment horizontal="center" wrapText="1"/>
      <protection locked="0"/>
    </xf>
    <xf numFmtId="0" fontId="67" fillId="2" borderId="56" xfId="8" applyFont="1" applyFill="1" applyBorder="1" applyAlignment="1" applyProtection="1">
      <alignment horizontal="center" wrapText="1"/>
      <protection locked="0"/>
    </xf>
    <xf numFmtId="0" fontId="67" fillId="2" borderId="39" xfId="8" applyFont="1" applyFill="1" applyBorder="1" applyAlignment="1" applyProtection="1">
      <alignment horizontal="center" wrapText="1"/>
      <protection locked="0"/>
    </xf>
    <xf numFmtId="0" fontId="67" fillId="2" borderId="40" xfId="8" applyFont="1" applyFill="1" applyBorder="1" applyAlignment="1" applyProtection="1">
      <alignment horizontal="center" wrapText="1"/>
      <protection locked="0"/>
    </xf>
    <xf numFmtId="0" fontId="67" fillId="2" borderId="16" xfId="8" applyFont="1" applyFill="1" applyBorder="1" applyAlignment="1" applyProtection="1">
      <alignment horizontal="center" wrapText="1"/>
      <protection locked="0"/>
    </xf>
    <xf numFmtId="0" fontId="67" fillId="2" borderId="15" xfId="8" applyFont="1" applyFill="1" applyBorder="1" applyAlignment="1" applyProtection="1">
      <alignment horizontal="center" wrapText="1"/>
      <protection locked="0"/>
    </xf>
    <xf numFmtId="0" fontId="13" fillId="2" borderId="52" xfId="8" applyFont="1" applyFill="1" applyBorder="1" applyAlignment="1" applyProtection="1">
      <alignment horizontal="left" wrapText="1"/>
      <protection locked="0"/>
    </xf>
    <xf numFmtId="0" fontId="13" fillId="2" borderId="36" xfId="8" applyFont="1" applyFill="1" applyBorder="1" applyAlignment="1" applyProtection="1">
      <alignment horizontal="left" wrapText="1"/>
      <protection locked="0"/>
    </xf>
    <xf numFmtId="0" fontId="13" fillId="2" borderId="37" xfId="8" applyFont="1" applyFill="1" applyBorder="1" applyAlignment="1" applyProtection="1">
      <alignment horizontal="left" wrapText="1"/>
      <protection locked="0"/>
    </xf>
    <xf numFmtId="0" fontId="13" fillId="2" borderId="57" xfId="8" applyFont="1" applyFill="1" applyBorder="1" applyAlignment="1" applyProtection="1">
      <alignment horizontal="left" wrapText="1"/>
      <protection locked="0"/>
    </xf>
    <xf numFmtId="0" fontId="13" fillId="2" borderId="18" xfId="8" applyFont="1" applyFill="1" applyBorder="1" applyAlignment="1" applyProtection="1">
      <alignment horizontal="left" wrapText="1"/>
      <protection locked="0"/>
    </xf>
    <xf numFmtId="0" fontId="13" fillId="2" borderId="46" xfId="8" applyFont="1" applyFill="1" applyBorder="1" applyAlignment="1" applyProtection="1">
      <alignment horizontal="left" wrapText="1"/>
      <protection locked="0"/>
    </xf>
    <xf numFmtId="0" fontId="67" fillId="2" borderId="57" xfId="8" applyFont="1" applyFill="1" applyBorder="1" applyAlignment="1" applyProtection="1">
      <alignment horizontal="center" wrapText="1"/>
      <protection locked="0"/>
    </xf>
    <xf numFmtId="0" fontId="67" fillId="2" borderId="19" xfId="8" applyFont="1" applyFill="1" applyBorder="1" applyAlignment="1" applyProtection="1">
      <alignment horizontal="center" wrapText="1"/>
      <protection locked="0"/>
    </xf>
    <xf numFmtId="0" fontId="67" fillId="2" borderId="17" xfId="8" applyFont="1" applyFill="1" applyBorder="1" applyAlignment="1" applyProtection="1">
      <alignment horizontal="center" wrapText="1"/>
      <protection locked="0"/>
    </xf>
    <xf numFmtId="0" fontId="67" fillId="2" borderId="18" xfId="8" applyFont="1" applyFill="1" applyBorder="1" applyAlignment="1" applyProtection="1">
      <alignment horizontal="center" wrapText="1"/>
      <protection locked="0"/>
    </xf>
    <xf numFmtId="0" fontId="67" fillId="2" borderId="46" xfId="8" applyFont="1" applyFill="1" applyBorder="1" applyAlignment="1" applyProtection="1">
      <alignment horizontal="center" wrapText="1"/>
      <protection locked="0"/>
    </xf>
    <xf numFmtId="0" fontId="13" fillId="17" borderId="52" xfId="8" applyFont="1" applyFill="1" applyBorder="1" applyAlignment="1" applyProtection="1">
      <alignment wrapText="1"/>
      <protection locked="0"/>
    </xf>
    <xf numFmtId="0" fontId="13" fillId="17" borderId="36" xfId="8" applyFont="1" applyFill="1" applyBorder="1" applyAlignment="1" applyProtection="1">
      <alignment wrapText="1"/>
      <protection locked="0"/>
    </xf>
    <xf numFmtId="0" fontId="13" fillId="17" borderId="67" xfId="8" applyFont="1" applyFill="1" applyBorder="1" applyAlignment="1" applyProtection="1">
      <alignment wrapText="1"/>
      <protection locked="0"/>
    </xf>
    <xf numFmtId="0" fontId="14" fillId="17" borderId="66" xfId="8" applyFont="1" applyFill="1" applyBorder="1" applyAlignment="1" applyProtection="1">
      <alignment horizontal="center" wrapText="1"/>
      <protection locked="0"/>
    </xf>
    <xf numFmtId="0" fontId="14" fillId="17" borderId="67" xfId="8" applyFont="1" applyFill="1" applyBorder="1" applyAlignment="1" applyProtection="1">
      <alignment horizontal="center" wrapText="1"/>
      <protection locked="0"/>
    </xf>
    <xf numFmtId="0" fontId="14" fillId="17" borderId="36" xfId="8" applyFont="1" applyFill="1" applyBorder="1" applyAlignment="1" applyProtection="1">
      <alignment horizontal="center" wrapText="1"/>
      <protection locked="0"/>
    </xf>
    <xf numFmtId="0" fontId="14" fillId="17" borderId="37" xfId="8" applyFont="1" applyFill="1" applyBorder="1" applyAlignment="1" applyProtection="1">
      <alignment horizontal="center" wrapText="1"/>
      <protection locked="0"/>
    </xf>
    <xf numFmtId="0" fontId="13" fillId="2" borderId="25" xfId="8" applyFont="1" applyFill="1" applyBorder="1" applyAlignment="1" applyProtection="1">
      <alignment wrapText="1"/>
      <protection locked="0"/>
    </xf>
    <xf numFmtId="0" fontId="13" fillId="2" borderId="27" xfId="8" applyFont="1" applyFill="1" applyBorder="1" applyAlignment="1" applyProtection="1">
      <alignment wrapText="1"/>
      <protection locked="0"/>
    </xf>
    <xf numFmtId="0" fontId="13" fillId="2" borderId="21" xfId="8" applyFont="1" applyFill="1" applyBorder="1" applyAlignment="1" applyProtection="1">
      <alignment wrapText="1"/>
      <protection locked="0"/>
    </xf>
    <xf numFmtId="0" fontId="67" fillId="2" borderId="25" xfId="8" applyFont="1" applyFill="1" applyBorder="1" applyAlignment="1" applyProtection="1">
      <alignment wrapText="1"/>
      <protection locked="0"/>
    </xf>
    <xf numFmtId="0" fontId="67" fillId="2" borderId="27" xfId="8" applyFont="1" applyFill="1" applyBorder="1" applyAlignment="1" applyProtection="1">
      <alignment wrapText="1"/>
      <protection locked="0"/>
    </xf>
    <xf numFmtId="0" fontId="67" fillId="2" borderId="22" xfId="8" applyFont="1" applyFill="1" applyBorder="1" applyAlignment="1" applyProtection="1">
      <alignment wrapText="1"/>
      <protection locked="0"/>
    </xf>
    <xf numFmtId="0" fontId="13" fillId="2" borderId="38" xfId="8" applyFont="1" applyFill="1" applyBorder="1" applyAlignment="1" applyProtection="1">
      <alignment wrapText="1"/>
      <protection locked="0"/>
    </xf>
    <xf numFmtId="0" fontId="13" fillId="2" borderId="39" xfId="8" applyFont="1" applyFill="1" applyBorder="1" applyAlignment="1" applyProtection="1">
      <alignment wrapText="1"/>
      <protection locked="0"/>
    </xf>
    <xf numFmtId="0" fontId="13" fillId="2" borderId="40" xfId="8" applyFont="1" applyFill="1" applyBorder="1" applyAlignment="1" applyProtection="1">
      <alignment wrapText="1"/>
      <protection locked="0"/>
    </xf>
    <xf numFmtId="0" fontId="67" fillId="2" borderId="38" xfId="8" applyFont="1" applyFill="1" applyBorder="1" applyAlignment="1" applyProtection="1">
      <alignment wrapText="1"/>
      <protection locked="0"/>
    </xf>
    <xf numFmtId="0" fontId="67" fillId="2" borderId="39" xfId="8" applyFont="1" applyFill="1" applyBorder="1" applyAlignment="1" applyProtection="1">
      <alignment wrapText="1"/>
      <protection locked="0"/>
    </xf>
    <xf numFmtId="0" fontId="67" fillId="2" borderId="40" xfId="8" applyFont="1" applyFill="1" applyBorder="1" applyAlignment="1" applyProtection="1">
      <alignment wrapText="1"/>
      <protection locked="0"/>
    </xf>
    <xf numFmtId="0" fontId="14" fillId="17" borderId="52" xfId="8" applyFont="1" applyFill="1" applyBorder="1" applyAlignment="1" applyProtection="1">
      <alignment horizontal="left" wrapText="1"/>
      <protection locked="0"/>
    </xf>
    <xf numFmtId="0" fontId="14" fillId="17" borderId="36" xfId="8" applyFont="1" applyFill="1" applyBorder="1" applyAlignment="1" applyProtection="1">
      <alignment horizontal="left" wrapText="1"/>
      <protection locked="0"/>
    </xf>
    <xf numFmtId="0" fontId="14" fillId="17" borderId="37" xfId="8" applyFont="1" applyFill="1" applyBorder="1" applyAlignment="1" applyProtection="1">
      <alignment horizontal="left" wrapText="1"/>
      <protection locked="0"/>
    </xf>
    <xf numFmtId="0" fontId="13" fillId="2" borderId="50" xfId="8" applyFont="1" applyFill="1" applyBorder="1" applyAlignment="1" applyProtection="1">
      <alignment horizontal="left" wrapText="1"/>
      <protection locked="0"/>
    </xf>
    <xf numFmtId="0" fontId="13" fillId="2" borderId="33" xfId="8" applyFont="1" applyFill="1" applyBorder="1" applyAlignment="1" applyProtection="1">
      <alignment horizontal="left" wrapText="1"/>
      <protection locked="0"/>
    </xf>
    <xf numFmtId="0" fontId="13" fillId="2" borderId="50" xfId="8" applyFont="1" applyFill="1" applyBorder="1" applyAlignment="1" applyProtection="1">
      <alignment horizontal="center" wrapText="1"/>
      <protection locked="0"/>
    </xf>
    <xf numFmtId="0" fontId="13" fillId="2" borderId="33" xfId="8" applyFont="1" applyFill="1" applyBorder="1" applyAlignment="1" applyProtection="1">
      <alignment horizontal="center" wrapText="1"/>
      <protection locked="0"/>
    </xf>
    <xf numFmtId="0" fontId="13" fillId="2" borderId="44" xfId="8" applyFont="1" applyFill="1" applyBorder="1" applyAlignment="1" applyProtection="1">
      <alignment horizontal="center" wrapText="1"/>
      <protection locked="0"/>
    </xf>
    <xf numFmtId="0" fontId="13" fillId="2" borderId="51" xfId="8" applyFont="1" applyFill="1" applyBorder="1" applyAlignment="1" applyProtection="1">
      <alignment horizontal="center" wrapText="1"/>
      <protection locked="0"/>
    </xf>
    <xf numFmtId="0" fontId="13" fillId="2" borderId="0" xfId="8" applyFont="1" applyFill="1" applyBorder="1" applyAlignment="1" applyProtection="1">
      <alignment horizontal="center" wrapText="1"/>
      <protection locked="0"/>
    </xf>
    <xf numFmtId="0" fontId="13" fillId="2" borderId="45" xfId="8" applyFont="1" applyFill="1" applyBorder="1" applyAlignment="1" applyProtection="1">
      <alignment horizontal="center" wrapText="1"/>
      <protection locked="0"/>
    </xf>
    <xf numFmtId="0" fontId="13" fillId="2" borderId="57" xfId="8" applyFont="1" applyFill="1" applyBorder="1" applyAlignment="1" applyProtection="1">
      <alignment horizontal="center" wrapText="1"/>
      <protection locked="0"/>
    </xf>
    <xf numFmtId="0" fontId="13" fillId="2" borderId="18" xfId="8" applyFont="1" applyFill="1" applyBorder="1" applyAlignment="1" applyProtection="1">
      <alignment horizontal="center" wrapText="1"/>
      <protection locked="0"/>
    </xf>
    <xf numFmtId="0" fontId="13" fillId="2" borderId="46" xfId="8" applyFont="1" applyFill="1" applyBorder="1" applyAlignment="1" applyProtection="1">
      <alignment horizontal="center" wrapText="1"/>
      <protection locked="0"/>
    </xf>
    <xf numFmtId="0" fontId="13" fillId="2" borderId="51" xfId="8" applyFont="1" applyFill="1" applyBorder="1" applyAlignment="1" applyProtection="1">
      <alignment horizontal="left" wrapText="1"/>
      <protection locked="0"/>
    </xf>
    <xf numFmtId="0" fontId="13" fillId="2" borderId="0" xfId="8" applyFont="1" applyFill="1" applyBorder="1" applyAlignment="1" applyProtection="1">
      <alignment horizontal="left" wrapText="1"/>
      <protection locked="0"/>
    </xf>
    <xf numFmtId="0" fontId="13" fillId="2" borderId="57" xfId="8" applyFont="1" applyFill="1" applyBorder="1" applyAlignment="1" applyProtection="1">
      <alignment wrapText="1"/>
      <protection locked="0"/>
    </xf>
    <xf numFmtId="0" fontId="13" fillId="2" borderId="18" xfId="8" applyFont="1" applyFill="1" applyBorder="1" applyAlignment="1" applyProtection="1">
      <alignment wrapText="1"/>
      <protection locked="0"/>
    </xf>
    <xf numFmtId="0" fontId="67" fillId="2" borderId="23" xfId="8" applyFont="1" applyFill="1" applyBorder="1" applyAlignment="1" applyProtection="1">
      <alignment wrapText="1"/>
      <protection locked="0"/>
    </xf>
    <xf numFmtId="0" fontId="67" fillId="2" borderId="2" xfId="8" applyFont="1" applyFill="1" applyBorder="1" applyAlignment="1" applyProtection="1">
      <alignment wrapText="1"/>
      <protection locked="0"/>
    </xf>
    <xf numFmtId="0" fontId="67" fillId="2" borderId="53" xfId="8" applyFont="1" applyFill="1" applyBorder="1" applyAlignment="1" applyProtection="1">
      <alignment wrapText="1"/>
      <protection locked="0"/>
    </xf>
    <xf numFmtId="0" fontId="13" fillId="2" borderId="44" xfId="8" applyFont="1" applyFill="1" applyBorder="1" applyAlignment="1" applyProtection="1">
      <alignment horizontal="left" wrapText="1"/>
      <protection locked="0"/>
    </xf>
    <xf numFmtId="0" fontId="13" fillId="2" borderId="50" xfId="8" applyFont="1" applyFill="1" applyBorder="1" applyAlignment="1" applyProtection="1">
      <alignment wrapText="1"/>
      <protection locked="0"/>
    </xf>
    <xf numFmtId="0" fontId="13" fillId="2" borderId="33" xfId="8" applyFont="1" applyFill="1" applyBorder="1" applyAlignment="1" applyProtection="1">
      <alignment wrapText="1"/>
      <protection locked="0"/>
    </xf>
    <xf numFmtId="0" fontId="13" fillId="2" borderId="44" xfId="8" applyFont="1" applyFill="1" applyBorder="1" applyAlignment="1" applyProtection="1">
      <alignment wrapText="1"/>
      <protection locked="0"/>
    </xf>
    <xf numFmtId="0" fontId="67" fillId="2" borderId="51" xfId="8" applyFont="1" applyFill="1" applyBorder="1" applyAlignment="1" applyProtection="1">
      <alignment horizontal="center" wrapText="1"/>
      <protection locked="0"/>
    </xf>
    <xf numFmtId="0" fontId="67" fillId="2" borderId="0" xfId="8" applyFont="1" applyFill="1" applyBorder="1" applyAlignment="1" applyProtection="1">
      <alignment horizontal="center" wrapText="1"/>
      <protection locked="0"/>
    </xf>
    <xf numFmtId="0" fontId="67" fillId="2" borderId="45" xfId="8" applyFont="1" applyFill="1" applyBorder="1" applyAlignment="1" applyProtection="1">
      <alignment horizontal="center" wrapText="1"/>
      <protection locked="0"/>
    </xf>
    <xf numFmtId="0" fontId="13" fillId="2" borderId="51" xfId="8" applyFont="1" applyFill="1" applyBorder="1" applyAlignment="1" applyProtection="1">
      <alignment wrapText="1"/>
      <protection locked="0"/>
    </xf>
    <xf numFmtId="0" fontId="13" fillId="2" borderId="0" xfId="8" applyFont="1" applyFill="1" applyBorder="1" applyAlignment="1" applyProtection="1">
      <alignment wrapText="1"/>
      <protection locked="0"/>
    </xf>
    <xf numFmtId="0" fontId="13" fillId="2" borderId="45" xfId="8" applyFont="1" applyFill="1" applyBorder="1" applyAlignment="1" applyProtection="1">
      <alignment wrapText="1"/>
      <protection locked="0"/>
    </xf>
    <xf numFmtId="0" fontId="13" fillId="2" borderId="45" xfId="8" applyFont="1" applyFill="1" applyBorder="1" applyAlignment="1" applyProtection="1">
      <alignment horizontal="left" wrapText="1"/>
      <protection locked="0"/>
    </xf>
    <xf numFmtId="0" fontId="13" fillId="2" borderId="47" xfId="8" applyFont="1" applyFill="1" applyBorder="1" applyAlignment="1" applyProtection="1">
      <alignment wrapText="1"/>
      <protection locked="0"/>
    </xf>
    <xf numFmtId="0" fontId="13" fillId="2" borderId="32" xfId="8" applyFont="1" applyFill="1" applyBorder="1" applyAlignment="1" applyProtection="1">
      <alignment wrapText="1"/>
      <protection locked="0"/>
    </xf>
    <xf numFmtId="0" fontId="13" fillId="2" borderId="48" xfId="8" applyFont="1" applyFill="1" applyBorder="1" applyAlignment="1" applyProtection="1">
      <alignment wrapText="1"/>
      <protection locked="0"/>
    </xf>
    <xf numFmtId="0" fontId="67" fillId="2" borderId="47" xfId="8" applyFont="1" applyFill="1" applyBorder="1" applyAlignment="1" applyProtection="1">
      <alignment wrapText="1"/>
      <protection locked="0"/>
    </xf>
    <xf numFmtId="0" fontId="67" fillId="2" borderId="32" xfId="8" applyFont="1" applyFill="1" applyBorder="1" applyAlignment="1" applyProtection="1">
      <alignment wrapText="1"/>
      <protection locked="0"/>
    </xf>
    <xf numFmtId="0" fontId="67" fillId="2" borderId="48" xfId="8" applyFont="1" applyFill="1" applyBorder="1" applyAlignment="1" applyProtection="1">
      <alignment wrapText="1"/>
      <protection locked="0"/>
    </xf>
    <xf numFmtId="0" fontId="13" fillId="2" borderId="23" xfId="8" applyFont="1" applyFill="1" applyBorder="1" applyAlignment="1" applyProtection="1">
      <alignment wrapText="1"/>
      <protection locked="0"/>
    </xf>
    <xf numFmtId="0" fontId="13" fillId="2" borderId="2" xfId="8" applyFont="1" applyFill="1" applyBorder="1" applyAlignment="1" applyProtection="1">
      <alignment wrapText="1"/>
      <protection locked="0"/>
    </xf>
    <xf numFmtId="0" fontId="13" fillId="2" borderId="53" xfId="8" applyFont="1" applyFill="1" applyBorder="1" applyAlignment="1" applyProtection="1">
      <alignment wrapText="1"/>
      <protection locked="0"/>
    </xf>
    <xf numFmtId="9" fontId="67" fillId="2" borderId="38" xfId="8" applyNumberFormat="1" applyFont="1" applyFill="1" applyBorder="1" applyAlignment="1" applyProtection="1">
      <alignment horizontal="left" wrapText="1"/>
      <protection locked="0"/>
    </xf>
    <xf numFmtId="0" fontId="67" fillId="2" borderId="39" xfId="8" applyFont="1" applyFill="1" applyBorder="1" applyAlignment="1" applyProtection="1">
      <alignment horizontal="left" wrapText="1"/>
      <protection locked="0"/>
    </xf>
    <xf numFmtId="0" fontId="67" fillId="2" borderId="40" xfId="8" applyFont="1" applyFill="1" applyBorder="1" applyAlignment="1" applyProtection="1">
      <alignment horizontal="left" wrapText="1"/>
      <protection locked="0"/>
    </xf>
    <xf numFmtId="0" fontId="67" fillId="2" borderId="38" xfId="8" applyFont="1" applyFill="1" applyBorder="1" applyAlignment="1" applyProtection="1">
      <alignment horizontal="left" wrapText="1"/>
      <protection locked="0"/>
    </xf>
    <xf numFmtId="0" fontId="67" fillId="2" borderId="56" xfId="8" applyFont="1" applyFill="1" applyBorder="1" applyAlignment="1" applyProtection="1">
      <alignment horizontal="left" wrapText="1"/>
      <protection locked="0"/>
    </xf>
    <xf numFmtId="0" fontId="13" fillId="2" borderId="47" xfId="8" applyFont="1" applyFill="1" applyBorder="1" applyAlignment="1" applyProtection="1">
      <alignment horizontal="left" wrapText="1"/>
      <protection locked="0"/>
    </xf>
    <xf numFmtId="0" fontId="13" fillId="2" borderId="32" xfId="8" applyFont="1" applyFill="1" applyBorder="1" applyAlignment="1" applyProtection="1">
      <alignment horizontal="left" wrapText="1"/>
      <protection locked="0"/>
    </xf>
    <xf numFmtId="0" fontId="13" fillId="2" borderId="48" xfId="8" applyFont="1" applyFill="1" applyBorder="1" applyAlignment="1" applyProtection="1">
      <alignment horizontal="left" wrapText="1"/>
      <protection locked="0"/>
    </xf>
    <xf numFmtId="0" fontId="67" fillId="2" borderId="42" xfId="8" applyFont="1" applyFill="1" applyBorder="1" applyAlignment="1" applyProtection="1">
      <alignment horizontal="left" wrapText="1"/>
      <protection locked="0"/>
    </xf>
    <xf numFmtId="0" fontId="67" fillId="2" borderId="16" xfId="8" applyFont="1" applyFill="1" applyBorder="1" applyAlignment="1" applyProtection="1">
      <alignment horizontal="left" wrapText="1"/>
      <protection locked="0"/>
    </xf>
    <xf numFmtId="0" fontId="67" fillId="2" borderId="15" xfId="8" applyFont="1" applyFill="1" applyBorder="1" applyAlignment="1" applyProtection="1">
      <alignment horizontal="left" wrapText="1"/>
      <protection locked="0"/>
    </xf>
    <xf numFmtId="0" fontId="67" fillId="2" borderId="49" xfId="8" applyFont="1" applyFill="1" applyBorder="1" applyAlignment="1" applyProtection="1">
      <alignment horizontal="left" wrapText="1"/>
      <protection locked="0"/>
    </xf>
    <xf numFmtId="0" fontId="67" fillId="2" borderId="21" xfId="8" applyFont="1" applyFill="1" applyBorder="1" applyAlignment="1" applyProtection="1">
      <alignment horizontal="left" wrapText="1"/>
      <protection locked="0"/>
    </xf>
    <xf numFmtId="0" fontId="68" fillId="17" borderId="52" xfId="8" applyFont="1" applyFill="1" applyBorder="1" applyAlignment="1" applyProtection="1">
      <alignment wrapText="1"/>
      <protection locked="0"/>
    </xf>
    <xf numFmtId="0" fontId="68" fillId="17" borderId="36" xfId="8" applyFont="1" applyFill="1" applyBorder="1" applyAlignment="1" applyProtection="1">
      <alignment wrapText="1"/>
      <protection locked="0"/>
    </xf>
    <xf numFmtId="0" fontId="68" fillId="17" borderId="37" xfId="8" applyFont="1" applyFill="1" applyBorder="1" applyAlignment="1" applyProtection="1">
      <alignment wrapText="1"/>
      <protection locked="0"/>
    </xf>
    <xf numFmtId="0" fontId="14" fillId="30" borderId="58" xfId="8" applyFont="1" applyFill="1" applyBorder="1" applyAlignment="1" applyProtection="1">
      <alignment horizontal="center" wrapText="1"/>
      <protection locked="0"/>
    </xf>
    <xf numFmtId="0" fontId="14" fillId="30" borderId="54" xfId="8" applyFont="1" applyFill="1" applyBorder="1" applyAlignment="1" applyProtection="1">
      <alignment horizontal="center" wrapText="1"/>
      <protection locked="0"/>
    </xf>
    <xf numFmtId="0" fontId="14" fillId="30" borderId="55" xfId="8" applyFont="1" applyFill="1" applyBorder="1" applyAlignment="1" applyProtection="1">
      <alignment horizontal="center" wrapText="1"/>
      <protection locked="0"/>
    </xf>
    <xf numFmtId="0" fontId="66" fillId="0" borderId="0" xfId="8" applyFont="1" applyFill="1" applyBorder="1" applyAlignment="1" applyProtection="1">
      <alignment horizontal="center" wrapText="1"/>
      <protection locked="0"/>
    </xf>
    <xf numFmtId="17" fontId="34" fillId="0" borderId="38" xfId="0" applyNumberFormat="1" applyFont="1" applyBorder="1" applyAlignment="1" applyProtection="1">
      <alignment horizontal="left" vertical="center"/>
      <protection locked="0"/>
    </xf>
    <xf numFmtId="17" fontId="34" fillId="0" borderId="39" xfId="0" applyNumberFormat="1" applyFont="1" applyBorder="1" applyAlignment="1" applyProtection="1">
      <alignment horizontal="left" vertical="center"/>
      <protection locked="0"/>
    </xf>
    <xf numFmtId="17" fontId="34" fillId="0" borderId="42" xfId="0" applyNumberFormat="1" applyFont="1" applyBorder="1" applyAlignment="1" applyProtection="1">
      <alignment horizontal="left" vertical="center"/>
      <protection locked="0"/>
    </xf>
    <xf numFmtId="3" fontId="34" fillId="0" borderId="17" xfId="0" applyNumberFormat="1" applyFont="1" applyBorder="1" applyAlignment="1" applyProtection="1">
      <alignment horizontal="center" vertical="center"/>
      <protection locked="0"/>
    </xf>
    <xf numFmtId="3" fontId="34" fillId="0" borderId="46" xfId="0" applyNumberFormat="1" applyFont="1" applyBorder="1" applyAlignment="1" applyProtection="1">
      <alignment horizontal="center" vertical="center"/>
      <protection locked="0"/>
    </xf>
    <xf numFmtId="3" fontId="34" fillId="0" borderId="15" xfId="0" applyNumberFormat="1" applyFont="1" applyBorder="1" applyAlignment="1" applyProtection="1">
      <alignment horizontal="center" vertical="center"/>
      <protection locked="0"/>
    </xf>
    <xf numFmtId="3" fontId="34" fillId="0" borderId="53" xfId="0" applyNumberFormat="1" applyFont="1" applyBorder="1" applyAlignment="1" applyProtection="1">
      <alignment horizontal="center" vertical="center"/>
      <protection locked="0"/>
    </xf>
    <xf numFmtId="3" fontId="51" fillId="27" borderId="15" xfId="0" applyNumberFormat="1" applyFont="1" applyFill="1" applyBorder="1" applyAlignment="1" applyProtection="1">
      <alignment horizontal="center" vertical="center"/>
      <protection locked="0"/>
    </xf>
    <xf numFmtId="3" fontId="51" fillId="27" borderId="53" xfId="0" applyNumberFormat="1" applyFont="1" applyFill="1" applyBorder="1" applyAlignment="1" applyProtection="1">
      <alignment horizontal="center" vertical="center"/>
      <protection locked="0"/>
    </xf>
    <xf numFmtId="17" fontId="34" fillId="0" borderId="23" xfId="0" applyNumberFormat="1" applyFont="1" applyBorder="1" applyAlignment="1" applyProtection="1">
      <alignment horizontal="left" vertical="center"/>
      <protection locked="0"/>
    </xf>
    <xf numFmtId="17" fontId="34" fillId="0" borderId="2" xfId="0" applyNumberFormat="1" applyFont="1" applyBorder="1" applyAlignment="1" applyProtection="1">
      <alignment horizontal="left" vertical="center"/>
      <protection locked="0"/>
    </xf>
    <xf numFmtId="17" fontId="34" fillId="0" borderId="16" xfId="0" applyNumberFormat="1" applyFont="1" applyBorder="1" applyAlignment="1" applyProtection="1">
      <alignment horizontal="left" vertical="center"/>
      <protection locked="0"/>
    </xf>
    <xf numFmtId="182" fontId="49" fillId="0" borderId="1" xfId="0" applyNumberFormat="1" applyFont="1" applyBorder="1" applyAlignment="1" applyProtection="1">
      <alignment horizontal="center" vertical="center" wrapText="1"/>
      <protection hidden="1"/>
    </xf>
    <xf numFmtId="0" fontId="113" fillId="5" borderId="51" xfId="0" applyFont="1" applyFill="1" applyBorder="1" applyAlignment="1" applyProtection="1">
      <alignment horizontal="center" vertical="center"/>
      <protection locked="0"/>
    </xf>
    <xf numFmtId="0" fontId="113" fillId="5" borderId="0" xfId="0" applyFont="1" applyFill="1" applyBorder="1" applyAlignment="1" applyProtection="1">
      <alignment horizontal="center" vertical="center"/>
      <protection locked="0"/>
    </xf>
    <xf numFmtId="0" fontId="113" fillId="5" borderId="29" xfId="0" applyFont="1" applyFill="1" applyBorder="1" applyAlignment="1" applyProtection="1">
      <alignment horizontal="center" vertical="center"/>
      <protection locked="0"/>
    </xf>
    <xf numFmtId="0" fontId="113" fillId="5" borderId="30" xfId="0" applyFont="1" applyFill="1" applyBorder="1" applyAlignment="1" applyProtection="1">
      <alignment horizontal="center" vertical="center"/>
      <protection locked="0"/>
    </xf>
    <xf numFmtId="0" fontId="51" fillId="27" borderId="25" xfId="0" applyFont="1" applyFill="1" applyBorder="1" applyAlignment="1" applyProtection="1">
      <alignment horizontal="center" vertical="center" wrapText="1"/>
      <protection locked="0"/>
    </xf>
    <xf numFmtId="0" fontId="51" fillId="27" borderId="7" xfId="0" applyFont="1" applyFill="1" applyBorder="1" applyAlignment="1" applyProtection="1">
      <alignment horizontal="center" vertical="center" wrapText="1"/>
      <protection locked="0"/>
    </xf>
    <xf numFmtId="17" fontId="48" fillId="4" borderId="25" xfId="0" applyNumberFormat="1" applyFont="1" applyFill="1" applyBorder="1" applyAlignment="1" applyProtection="1">
      <alignment horizontal="center" vertical="center"/>
      <protection locked="0"/>
    </xf>
    <xf numFmtId="17" fontId="48" fillId="4" borderId="27" xfId="0" applyNumberFormat="1" applyFont="1" applyFill="1" applyBorder="1" applyAlignment="1" applyProtection="1">
      <alignment horizontal="center" vertical="center"/>
      <protection locked="0"/>
    </xf>
    <xf numFmtId="17" fontId="48" fillId="4" borderId="22" xfId="0" applyNumberFormat="1" applyFont="1" applyFill="1" applyBorder="1" applyAlignment="1" applyProtection="1">
      <alignment horizontal="center" vertical="center"/>
      <protection locked="0"/>
    </xf>
    <xf numFmtId="0" fontId="51" fillId="27" borderId="27" xfId="0" applyFont="1" applyFill="1" applyBorder="1" applyAlignment="1" applyProtection="1">
      <alignment horizontal="center" vertical="center" wrapText="1"/>
      <protection locked="0"/>
    </xf>
    <xf numFmtId="0" fontId="51" fillId="27" borderId="8" xfId="0" applyFont="1" applyFill="1" applyBorder="1" applyAlignment="1" applyProtection="1">
      <alignment horizontal="center" vertical="center" wrapText="1"/>
      <protection locked="0"/>
    </xf>
    <xf numFmtId="17" fontId="48" fillId="4" borderId="49" xfId="0" applyNumberFormat="1" applyFont="1" applyFill="1" applyBorder="1" applyAlignment="1" applyProtection="1">
      <alignment horizontal="center" vertical="center"/>
      <protection hidden="1"/>
    </xf>
    <xf numFmtId="17" fontId="48" fillId="4" borderId="27" xfId="0" applyNumberFormat="1" applyFont="1" applyFill="1" applyBorder="1" applyAlignment="1" applyProtection="1">
      <alignment horizontal="center" vertical="center"/>
      <protection hidden="1"/>
    </xf>
    <xf numFmtId="0" fontId="48" fillId="4" borderId="95" xfId="0" applyFont="1" applyFill="1" applyBorder="1" applyAlignment="1" applyProtection="1">
      <alignment horizontal="center" vertical="center" wrapText="1"/>
      <protection locked="0"/>
    </xf>
    <xf numFmtId="0" fontId="48" fillId="4" borderId="96" xfId="0" applyFont="1" applyFill="1" applyBorder="1" applyAlignment="1" applyProtection="1">
      <alignment horizontal="center" vertical="center" wrapText="1"/>
      <protection locked="0"/>
    </xf>
    <xf numFmtId="0" fontId="51" fillId="27" borderId="75" xfId="0" applyFont="1" applyFill="1" applyBorder="1" applyAlignment="1" applyProtection="1">
      <alignment horizontal="center" vertical="center" wrapText="1"/>
      <protection locked="0"/>
    </xf>
    <xf numFmtId="0" fontId="51" fillId="27" borderId="55" xfId="0" applyFont="1" applyFill="1" applyBorder="1" applyAlignment="1" applyProtection="1">
      <alignment horizontal="center" vertical="center" wrapText="1"/>
      <protection locked="0"/>
    </xf>
    <xf numFmtId="0" fontId="51" fillId="27" borderId="68" xfId="0" applyFont="1" applyFill="1" applyBorder="1" applyAlignment="1" applyProtection="1">
      <alignment horizontal="center" vertical="center" wrapText="1"/>
      <protection locked="0"/>
    </xf>
    <xf numFmtId="0" fontId="51" fillId="27" borderId="31" xfId="0" applyFont="1" applyFill="1" applyBorder="1" applyAlignment="1" applyProtection="1">
      <alignment horizontal="center" vertical="center" wrapText="1"/>
      <protection locked="0"/>
    </xf>
    <xf numFmtId="0" fontId="24" fillId="5" borderId="52" xfId="0" applyFont="1" applyFill="1" applyBorder="1" applyAlignment="1" applyProtection="1">
      <alignment horizontal="center"/>
      <protection hidden="1"/>
    </xf>
    <xf numFmtId="0" fontId="24" fillId="5" borderId="36" xfId="0" applyFont="1" applyFill="1" applyBorder="1" applyAlignment="1" applyProtection="1">
      <alignment horizontal="center"/>
      <protection hidden="1"/>
    </xf>
    <xf numFmtId="0" fontId="24" fillId="5" borderId="37" xfId="0" applyFont="1" applyFill="1" applyBorder="1" applyAlignment="1" applyProtection="1">
      <alignment horizontal="center"/>
      <protection hidden="1"/>
    </xf>
    <xf numFmtId="0" fontId="24" fillId="5" borderId="12" xfId="0" applyFont="1" applyFill="1" applyBorder="1" applyAlignment="1" applyProtection="1">
      <alignment horizontal="center"/>
      <protection locked="0"/>
    </xf>
    <xf numFmtId="0" fontId="24" fillId="5" borderId="13" xfId="0" applyFont="1" applyFill="1" applyBorder="1" applyAlignment="1" applyProtection="1">
      <alignment horizontal="center"/>
      <protection locked="0"/>
    </xf>
    <xf numFmtId="0" fontId="24" fillId="5" borderId="14" xfId="0" applyFont="1" applyFill="1" applyBorder="1" applyAlignment="1" applyProtection="1">
      <alignment horizontal="center"/>
      <protection locked="0"/>
    </xf>
    <xf numFmtId="184" fontId="97" fillId="46" borderId="10" xfId="93" applyNumberFormat="1" applyFont="1" applyFill="1" applyBorder="1" applyAlignment="1" applyProtection="1">
      <alignment horizontal="center" vertical="center"/>
      <protection locked="0"/>
    </xf>
    <xf numFmtId="184" fontId="97" fillId="46" borderId="3" xfId="93" applyNumberFormat="1" applyFont="1" applyFill="1" applyBorder="1" applyAlignment="1" applyProtection="1">
      <alignment horizontal="center" vertical="center"/>
      <protection locked="0"/>
    </xf>
    <xf numFmtId="184" fontId="97" fillId="46" borderId="11" xfId="93" applyNumberFormat="1" applyFont="1" applyFill="1" applyBorder="1" applyAlignment="1" applyProtection="1">
      <alignment horizontal="center" vertical="center"/>
      <protection locked="0"/>
    </xf>
    <xf numFmtId="0" fontId="97" fillId="46" borderId="89" xfId="93" applyFont="1" applyFill="1" applyBorder="1" applyAlignment="1" applyProtection="1">
      <alignment horizontal="center" vertical="center"/>
      <protection locked="0"/>
    </xf>
    <xf numFmtId="0" fontId="97" fillId="46" borderId="3" xfId="93" applyFont="1" applyFill="1" applyBorder="1" applyAlignment="1" applyProtection="1">
      <alignment horizontal="center" vertical="center"/>
      <protection locked="0"/>
    </xf>
    <xf numFmtId="0" fontId="97" fillId="46" borderId="4" xfId="93" applyFont="1" applyFill="1" applyBorder="1" applyAlignment="1" applyProtection="1">
      <alignment horizontal="center" vertical="center"/>
      <protection locked="0"/>
    </xf>
    <xf numFmtId="0" fontId="97" fillId="46" borderId="3" xfId="93" applyFont="1" applyFill="1" applyBorder="1" applyAlignment="1" applyProtection="1">
      <alignment horizontal="center" vertical="center" wrapText="1"/>
      <protection locked="0"/>
    </xf>
    <xf numFmtId="0" fontId="97" fillId="46" borderId="4" xfId="93" applyFont="1" applyFill="1" applyBorder="1" applyAlignment="1" applyProtection="1">
      <alignment horizontal="center" vertical="center" wrapText="1"/>
      <protection locked="0"/>
    </xf>
    <xf numFmtId="0" fontId="97" fillId="46" borderId="41" xfId="93" applyFont="1" applyFill="1" applyBorder="1" applyAlignment="1" applyProtection="1">
      <alignment horizontal="center" vertical="center" wrapText="1"/>
      <protection locked="0"/>
    </xf>
    <xf numFmtId="0" fontId="97" fillId="46" borderId="79" xfId="93" applyFont="1" applyFill="1" applyBorder="1" applyAlignment="1" applyProtection="1">
      <alignment horizontal="center" vertical="center" wrapText="1"/>
      <protection locked="0"/>
    </xf>
    <xf numFmtId="0" fontId="97" fillId="46" borderId="11" xfId="93" applyFont="1" applyFill="1" applyBorder="1" applyAlignment="1" applyProtection="1">
      <alignment horizontal="center" vertical="center" wrapText="1"/>
      <protection locked="0"/>
    </xf>
    <xf numFmtId="0" fontId="97" fillId="46" borderId="28" xfId="93" applyFont="1" applyFill="1" applyBorder="1" applyAlignment="1" applyProtection="1">
      <alignment horizontal="center" vertical="center" wrapText="1"/>
      <protection locked="0"/>
    </xf>
    <xf numFmtId="17" fontId="97" fillId="46" borderId="19" xfId="93" applyNumberFormat="1" applyFont="1" applyFill="1" applyBorder="1" applyAlignment="1" applyProtection="1">
      <alignment horizontal="center" vertical="center"/>
      <protection locked="0"/>
    </xf>
    <xf numFmtId="17" fontId="97" fillId="46" borderId="3" xfId="93" applyNumberFormat="1" applyFont="1" applyFill="1" applyBorder="1" applyAlignment="1" applyProtection="1">
      <alignment horizontal="center" vertical="center"/>
      <protection locked="0"/>
    </xf>
    <xf numFmtId="17" fontId="97" fillId="46" borderId="11" xfId="93" applyNumberFormat="1" applyFont="1" applyFill="1" applyBorder="1" applyAlignment="1" applyProtection="1">
      <alignment horizontal="center" vertical="center"/>
      <protection locked="0"/>
    </xf>
    <xf numFmtId="184" fontId="97" fillId="46" borderId="19" xfId="93" applyNumberFormat="1" applyFont="1" applyFill="1" applyBorder="1" applyAlignment="1" applyProtection="1">
      <alignment horizontal="center" vertical="center"/>
      <protection locked="0"/>
    </xf>
    <xf numFmtId="0" fontId="41" fillId="11" borderId="5" xfId="93" applyFont="1" applyFill="1" applyBorder="1" applyAlignment="1" applyProtection="1">
      <alignment vertical="center"/>
      <protection locked="0"/>
    </xf>
    <xf numFmtId="0" fontId="41" fillId="11" borderId="1" xfId="93" applyFont="1" applyFill="1" applyBorder="1" applyAlignment="1" applyProtection="1">
      <alignment vertical="center"/>
      <protection locked="0"/>
    </xf>
    <xf numFmtId="0" fontId="97" fillId="46" borderId="10" xfId="93" applyFont="1" applyFill="1" applyBorder="1" applyAlignment="1" applyProtection="1">
      <alignment horizontal="center" vertical="center" wrapText="1"/>
      <protection locked="0"/>
    </xf>
    <xf numFmtId="0" fontId="97" fillId="46" borderId="26" xfId="93" applyFont="1" applyFill="1" applyBorder="1" applyAlignment="1" applyProtection="1">
      <alignment horizontal="center" vertical="center" wrapText="1"/>
      <protection locked="0"/>
    </xf>
    <xf numFmtId="0" fontId="97" fillId="46" borderId="88" xfId="93" applyFont="1" applyFill="1" applyBorder="1" applyAlignment="1" applyProtection="1">
      <alignment horizontal="center" vertical="center"/>
      <protection locked="0"/>
    </xf>
    <xf numFmtId="0" fontId="97" fillId="46" borderId="60" xfId="93" applyFont="1" applyFill="1" applyBorder="1" applyAlignment="1" applyProtection="1">
      <alignment horizontal="center" vertical="center"/>
      <protection locked="0"/>
    </xf>
    <xf numFmtId="0" fontId="97" fillId="46" borderId="88" xfId="93" applyFont="1" applyFill="1" applyBorder="1" applyAlignment="1" applyProtection="1">
      <alignment horizontal="center" vertical="center" wrapText="1"/>
      <protection locked="0"/>
    </xf>
    <xf numFmtId="0" fontId="97" fillId="46" borderId="60" xfId="93" applyFont="1" applyFill="1" applyBorder="1" applyAlignment="1" applyProtection="1">
      <alignment horizontal="center" vertical="center" wrapText="1"/>
      <protection locked="0"/>
    </xf>
    <xf numFmtId="0" fontId="81" fillId="38" borderId="85" xfId="93" applyFont="1" applyFill="1" applyBorder="1" applyAlignment="1" applyProtection="1">
      <alignment horizontal="center" vertical="center"/>
      <protection locked="0"/>
    </xf>
    <xf numFmtId="0" fontId="81" fillId="38" borderId="86" xfId="93" applyFont="1" applyFill="1" applyBorder="1" applyAlignment="1" applyProtection="1">
      <alignment horizontal="center" vertical="center"/>
      <protection locked="0"/>
    </xf>
    <xf numFmtId="0" fontId="81" fillId="38" borderId="87" xfId="93" applyFont="1" applyFill="1" applyBorder="1" applyAlignment="1" applyProtection="1">
      <alignment horizontal="center" vertical="center"/>
      <protection locked="0"/>
    </xf>
    <xf numFmtId="49" fontId="40" fillId="19" borderId="6" xfId="93" applyNumberFormat="1" applyFont="1" applyFill="1" applyBorder="1" applyAlignment="1" applyProtection="1">
      <alignment horizontal="right" vertical="center"/>
      <protection locked="0"/>
    </xf>
    <xf numFmtId="0" fontId="41" fillId="11" borderId="7" xfId="93" applyFont="1" applyFill="1" applyBorder="1" applyAlignment="1" applyProtection="1">
      <alignment vertical="center"/>
      <protection locked="0"/>
    </xf>
    <xf numFmtId="0" fontId="41" fillId="11" borderId="8" xfId="93" applyFont="1" applyFill="1" applyBorder="1" applyAlignment="1" applyProtection="1">
      <alignment vertical="center"/>
      <protection locked="0"/>
    </xf>
    <xf numFmtId="0" fontId="40" fillId="19" borderId="9" xfId="93" applyFont="1" applyFill="1" applyBorder="1" applyAlignment="1" applyProtection="1">
      <alignment horizontal="right" vertical="center"/>
      <protection locked="0"/>
    </xf>
    <xf numFmtId="0" fontId="40" fillId="19" borderId="6" xfId="93" applyFont="1" applyFill="1" applyBorder="1" applyAlignment="1" applyProtection="1">
      <alignment horizontal="right" vertical="center"/>
      <protection locked="0"/>
    </xf>
    <xf numFmtId="3" fontId="40" fillId="19" borderId="6" xfId="93" applyNumberFormat="1" applyFont="1" applyFill="1" applyBorder="1" applyAlignment="1" applyProtection="1">
      <alignment horizontal="right" vertical="center"/>
      <protection locked="0"/>
    </xf>
    <xf numFmtId="9" fontId="40" fillId="3" borderId="6" xfId="91" applyFont="1" applyFill="1" applyBorder="1" applyAlignment="1" applyProtection="1">
      <alignment horizontal="right" vertical="center"/>
      <protection hidden="1"/>
    </xf>
    <xf numFmtId="0" fontId="79" fillId="19" borderId="6" xfId="93" applyFont="1" applyFill="1" applyBorder="1" applyAlignment="1" applyProtection="1">
      <alignment horizontal="right" vertical="center"/>
      <protection locked="0"/>
    </xf>
    <xf numFmtId="183" fontId="40" fillId="19" borderId="6" xfId="93" applyNumberFormat="1" applyFont="1" applyFill="1" applyBorder="1" applyAlignment="1" applyProtection="1">
      <alignment horizontal="right" vertical="center"/>
      <protection locked="0"/>
    </xf>
    <xf numFmtId="0" fontId="20" fillId="38" borderId="12" xfId="93" applyFont="1" applyFill="1" applyBorder="1" applyAlignment="1" applyProtection="1">
      <alignment horizontal="center" vertical="center"/>
      <protection locked="0"/>
    </xf>
    <xf numFmtId="0" fontId="20" fillId="38" borderId="13" xfId="93" applyFont="1" applyFill="1" applyBorder="1" applyAlignment="1" applyProtection="1">
      <alignment horizontal="center" vertical="center"/>
      <protection locked="0"/>
    </xf>
    <xf numFmtId="0" fontId="20" fillId="38" borderId="14" xfId="93" applyFont="1" applyFill="1" applyBorder="1" applyAlignment="1" applyProtection="1">
      <alignment horizontal="center" vertical="center"/>
      <protection locked="0"/>
    </xf>
    <xf numFmtId="0" fontId="47" fillId="39" borderId="10" xfId="93" applyFont="1" applyFill="1" applyBorder="1" applyAlignment="1" applyProtection="1">
      <alignment vertical="center"/>
      <protection locked="0"/>
    </xf>
    <xf numFmtId="0" fontId="47" fillId="39" borderId="3" xfId="93" applyFont="1" applyFill="1" applyBorder="1" applyAlignment="1" applyProtection="1">
      <alignment vertical="center"/>
      <protection locked="0"/>
    </xf>
    <xf numFmtId="0" fontId="47" fillId="39" borderId="3" xfId="93" applyFont="1" applyFill="1" applyBorder="1" applyAlignment="1" applyProtection="1">
      <alignment horizontal="center" vertical="center"/>
      <protection locked="0"/>
    </xf>
    <xf numFmtId="0" fontId="47" fillId="39" borderId="11" xfId="93" applyFont="1" applyFill="1" applyBorder="1" applyAlignment="1" applyProtection="1">
      <alignment horizontal="center" vertical="center"/>
      <protection locked="0"/>
    </xf>
    <xf numFmtId="0" fontId="47" fillId="0" borderId="24" xfId="0" applyFont="1" applyBorder="1" applyAlignment="1" applyProtection="1">
      <alignment horizontal="center" vertical="center" wrapText="1"/>
      <protection locked="0"/>
    </xf>
    <xf numFmtId="0" fontId="13" fillId="2" borderId="24" xfId="0" applyFont="1" applyFill="1" applyBorder="1" applyAlignment="1" applyProtection="1">
      <alignment horizontal="center"/>
      <protection locked="0"/>
    </xf>
    <xf numFmtId="0" fontId="13" fillId="2" borderId="35" xfId="0" applyFont="1" applyFill="1" applyBorder="1" applyAlignment="1" applyProtection="1">
      <alignment horizontal="center"/>
      <protection locked="0"/>
    </xf>
    <xf numFmtId="0" fontId="13" fillId="2" borderId="15" xfId="0" applyFont="1" applyFill="1" applyBorder="1" applyAlignment="1" applyProtection="1">
      <alignment horizontal="left" indent="1"/>
      <protection locked="0"/>
    </xf>
    <xf numFmtId="0" fontId="13" fillId="2" borderId="2" xfId="0" applyFont="1" applyFill="1" applyBorder="1" applyAlignment="1" applyProtection="1">
      <alignment horizontal="left" indent="1"/>
      <protection locked="0"/>
    </xf>
    <xf numFmtId="0" fontId="13" fillId="2" borderId="16" xfId="0" applyFont="1" applyFill="1" applyBorder="1" applyAlignment="1" applyProtection="1">
      <alignment horizontal="left" indent="1"/>
      <protection locked="0"/>
    </xf>
    <xf numFmtId="0" fontId="14" fillId="0" borderId="23" xfId="0" applyFont="1" applyBorder="1" applyAlignment="1" applyProtection="1">
      <alignment horizontal="center" vertical="center" wrapText="1"/>
      <protection locked="0"/>
    </xf>
    <xf numFmtId="0" fontId="14" fillId="0" borderId="2" xfId="0" applyFont="1" applyBorder="1" applyAlignment="1" applyProtection="1">
      <alignment horizontal="center" vertical="center" wrapText="1"/>
      <protection locked="0"/>
    </xf>
    <xf numFmtId="0" fontId="14" fillId="0" borderId="53" xfId="0" applyFont="1" applyBorder="1" applyAlignment="1" applyProtection="1">
      <alignment horizontal="center" vertical="center" wrapText="1"/>
      <protection locked="0"/>
    </xf>
    <xf numFmtId="0" fontId="47" fillId="0" borderId="1" xfId="0" applyFont="1" applyBorder="1" applyAlignment="1" applyProtection="1">
      <alignment horizontal="center" vertical="center" wrapText="1"/>
      <protection locked="0"/>
    </xf>
    <xf numFmtId="0" fontId="13" fillId="2" borderId="1" xfId="0" applyFont="1" applyFill="1" applyBorder="1" applyAlignment="1" applyProtection="1">
      <alignment horizontal="center"/>
      <protection locked="0"/>
    </xf>
    <xf numFmtId="0" fontId="13" fillId="2" borderId="6" xfId="0" applyFont="1" applyFill="1" applyBorder="1" applyAlignment="1" applyProtection="1">
      <alignment horizontal="center"/>
      <protection locked="0"/>
    </xf>
    <xf numFmtId="0" fontId="13" fillId="2" borderId="15" xfId="0" applyFont="1" applyFill="1" applyBorder="1" applyAlignment="1" applyProtection="1">
      <alignment horizontal="left" vertical="center"/>
      <protection locked="0"/>
    </xf>
    <xf numFmtId="0" fontId="13" fillId="2" borderId="2" xfId="0" applyFont="1" applyFill="1" applyBorder="1" applyAlignment="1" applyProtection="1">
      <alignment horizontal="left" vertical="center"/>
      <protection locked="0"/>
    </xf>
    <xf numFmtId="0" fontId="13" fillId="2" borderId="53" xfId="0" applyFont="1" applyFill="1" applyBorder="1" applyAlignment="1" applyProtection="1">
      <alignment horizontal="left" vertical="center"/>
      <protection locked="0"/>
    </xf>
    <xf numFmtId="0" fontId="13" fillId="0" borderId="15" xfId="0" applyFont="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14" fillId="9" borderId="26" xfId="0" applyFont="1" applyFill="1" applyBorder="1" applyAlignment="1" applyProtection="1">
      <alignment horizontal="center" vertical="center" wrapText="1"/>
      <protection locked="0"/>
    </xf>
    <xf numFmtId="0" fontId="14" fillId="9" borderId="43" xfId="0" applyFont="1" applyFill="1" applyBorder="1" applyAlignment="1" applyProtection="1">
      <alignment horizontal="center" vertical="center" wrapText="1"/>
      <protection locked="0"/>
    </xf>
    <xf numFmtId="0" fontId="14" fillId="9" borderId="10" xfId="0" applyFont="1" applyFill="1" applyBorder="1" applyAlignment="1" applyProtection="1">
      <alignment horizontal="center" vertical="center" wrapText="1"/>
      <protection locked="0"/>
    </xf>
    <xf numFmtId="0" fontId="14" fillId="11" borderId="1" xfId="0" applyFont="1" applyFill="1" applyBorder="1" applyAlignment="1" applyProtection="1">
      <alignment horizontal="center"/>
      <protection locked="0"/>
    </xf>
    <xf numFmtId="0" fontId="13" fillId="0" borderId="17" xfId="0" applyFont="1" applyBorder="1" applyAlignment="1" applyProtection="1">
      <alignment horizontal="left" vertical="center" wrapText="1" indent="1"/>
      <protection locked="0"/>
    </xf>
    <xf numFmtId="0" fontId="13" fillId="0" borderId="18" xfId="0" applyFont="1" applyBorder="1" applyAlignment="1" applyProtection="1">
      <alignment horizontal="left" vertical="center" wrapText="1" indent="1"/>
      <protection locked="0"/>
    </xf>
    <xf numFmtId="0" fontId="13" fillId="0" borderId="19" xfId="0" applyFont="1" applyBorder="1" applyAlignment="1" applyProtection="1">
      <alignment horizontal="left" vertical="center" wrapText="1" indent="1"/>
      <protection locked="0"/>
    </xf>
    <xf numFmtId="0" fontId="13" fillId="2" borderId="15" xfId="0" applyFont="1" applyFill="1" applyBorder="1" applyAlignment="1" applyProtection="1">
      <alignment horizontal="left" vertical="center" indent="1"/>
      <protection locked="0"/>
    </xf>
    <xf numFmtId="0" fontId="13" fillId="2" borderId="2" xfId="0" applyFont="1" applyFill="1" applyBorder="1" applyAlignment="1" applyProtection="1">
      <alignment horizontal="left" vertical="center" indent="1"/>
      <protection locked="0"/>
    </xf>
    <xf numFmtId="0" fontId="13" fillId="2" borderId="16" xfId="0" applyFont="1" applyFill="1" applyBorder="1" applyAlignment="1" applyProtection="1">
      <alignment horizontal="left" vertical="center" indent="1"/>
      <protection locked="0"/>
    </xf>
    <xf numFmtId="0" fontId="47" fillId="39" borderId="12" xfId="0" applyFont="1" applyFill="1" applyBorder="1" applyAlignment="1" applyProtection="1">
      <alignment horizontal="center" vertical="center"/>
      <protection locked="0"/>
    </xf>
    <xf numFmtId="0" fontId="47" fillId="39" borderId="63" xfId="0" applyFont="1" applyFill="1" applyBorder="1" applyAlignment="1" applyProtection="1">
      <alignment horizontal="center" vertical="center"/>
      <protection locked="0"/>
    </xf>
    <xf numFmtId="0" fontId="47" fillId="39" borderId="64" xfId="0" applyFont="1" applyFill="1" applyBorder="1" applyAlignment="1" applyProtection="1">
      <alignment horizontal="center" vertical="center"/>
      <protection locked="0"/>
    </xf>
    <xf numFmtId="0" fontId="13" fillId="2" borderId="1" xfId="0" applyFont="1" applyFill="1" applyBorder="1" applyAlignment="1" applyProtection="1">
      <alignment horizontal="left" vertical="center" wrapText="1"/>
      <protection locked="0"/>
    </xf>
    <xf numFmtId="0" fontId="13" fillId="2" borderId="41" xfId="0" applyFont="1" applyFill="1" applyBorder="1" applyAlignment="1" applyProtection="1">
      <alignment horizontal="left" vertical="center" wrapText="1"/>
      <protection locked="0"/>
    </xf>
    <xf numFmtId="0" fontId="13" fillId="2" borderId="0" xfId="0" applyFont="1" applyFill="1" applyAlignment="1" applyProtection="1">
      <alignment horizontal="left" vertical="center" wrapText="1"/>
      <protection locked="0"/>
    </xf>
    <xf numFmtId="0" fontId="13" fillId="2" borderId="45" xfId="0" applyFont="1" applyFill="1" applyBorder="1" applyAlignment="1" applyProtection="1">
      <alignment horizontal="left" vertical="center" wrapText="1"/>
      <protection locked="0"/>
    </xf>
    <xf numFmtId="0" fontId="13" fillId="2" borderId="17" xfId="0" applyFont="1" applyFill="1" applyBorder="1" applyAlignment="1" applyProtection="1">
      <alignment horizontal="left" vertical="center" wrapText="1"/>
      <protection locked="0"/>
    </xf>
    <xf numFmtId="0" fontId="13" fillId="2" borderId="18" xfId="0" applyFont="1" applyFill="1" applyBorder="1" applyAlignment="1" applyProtection="1">
      <alignment horizontal="left" vertical="center" wrapText="1"/>
      <protection locked="0"/>
    </xf>
    <xf numFmtId="0" fontId="13" fillId="2" borderId="46" xfId="0" applyFont="1" applyFill="1" applyBorder="1" applyAlignment="1" applyProtection="1">
      <alignment horizontal="left" vertical="center" wrapText="1"/>
      <protection locked="0"/>
    </xf>
    <xf numFmtId="37" fontId="13" fillId="2" borderId="15" xfId="1" applyNumberFormat="1" applyFill="1" applyBorder="1" applyAlignment="1" applyProtection="1">
      <alignment horizontal="center" vertical="center"/>
      <protection locked="0"/>
    </xf>
    <xf numFmtId="37" fontId="13" fillId="2" borderId="2" xfId="1" applyNumberFormat="1" applyFill="1" applyBorder="1" applyAlignment="1" applyProtection="1">
      <alignment horizontal="center" vertical="center"/>
      <protection locked="0"/>
    </xf>
    <xf numFmtId="37" fontId="13" fillId="2" borderId="53" xfId="1" applyNumberFormat="1" applyFill="1" applyBorder="1" applyAlignment="1" applyProtection="1">
      <alignment horizontal="center" vertical="center"/>
      <protection locked="0"/>
    </xf>
    <xf numFmtId="0" fontId="13" fillId="2" borderId="15" xfId="0" applyFont="1" applyFill="1" applyBorder="1" applyAlignment="1" applyProtection="1">
      <alignment horizontal="center" vertical="center"/>
      <protection hidden="1"/>
    </xf>
    <xf numFmtId="0" fontId="13" fillId="2" borderId="2" xfId="0" applyFont="1" applyFill="1" applyBorder="1" applyAlignment="1" applyProtection="1">
      <alignment horizontal="center" vertical="center"/>
      <protection hidden="1"/>
    </xf>
    <xf numFmtId="0" fontId="13" fillId="2" borderId="53" xfId="0" applyFont="1" applyFill="1" applyBorder="1" applyAlignment="1" applyProtection="1">
      <alignment horizontal="center" vertical="center"/>
      <protection hidden="1"/>
    </xf>
    <xf numFmtId="0" fontId="13" fillId="2" borderId="15" xfId="0" applyFont="1" applyFill="1" applyBorder="1" applyAlignment="1" applyProtection="1">
      <alignment horizontal="center" vertical="center"/>
      <protection locked="0"/>
    </xf>
    <xf numFmtId="0" fontId="13" fillId="2" borderId="53" xfId="0" applyFont="1" applyFill="1" applyBorder="1" applyAlignment="1" applyProtection="1">
      <alignment horizontal="center" vertical="center"/>
      <protection locked="0"/>
    </xf>
    <xf numFmtId="0" fontId="22" fillId="5" borderId="66" xfId="0" applyFont="1" applyFill="1" applyBorder="1" applyAlignment="1" applyProtection="1">
      <alignment horizontal="center" vertical="center" wrapText="1"/>
      <protection locked="0"/>
    </xf>
    <xf numFmtId="0" fontId="22" fillId="5" borderId="36" xfId="0" applyFont="1" applyFill="1" applyBorder="1" applyAlignment="1" applyProtection="1">
      <alignment horizontal="center" vertical="center" wrapText="1"/>
      <protection locked="0"/>
    </xf>
    <xf numFmtId="0" fontId="40" fillId="4" borderId="52" xfId="0" applyFont="1" applyFill="1" applyBorder="1" applyAlignment="1" applyProtection="1">
      <alignment horizontal="center" vertical="center"/>
      <protection locked="0"/>
    </xf>
    <xf numFmtId="0" fontId="40" fillId="4" borderId="36" xfId="0" applyFont="1" applyFill="1" applyBorder="1" applyAlignment="1" applyProtection="1">
      <alignment horizontal="center" vertical="center"/>
      <protection locked="0"/>
    </xf>
    <xf numFmtId="0" fontId="40" fillId="4" borderId="37" xfId="0" applyFont="1" applyFill="1" applyBorder="1" applyAlignment="1" applyProtection="1">
      <alignment horizontal="center" vertical="center"/>
      <protection locked="0"/>
    </xf>
    <xf numFmtId="0" fontId="13" fillId="0" borderId="56" xfId="0" applyFont="1" applyBorder="1" applyAlignment="1" applyProtection="1">
      <alignment horizontal="center" vertical="center" wrapText="1"/>
      <protection locked="0"/>
    </xf>
    <xf numFmtId="0" fontId="13" fillId="0" borderId="39" xfId="0" applyFont="1" applyBorder="1" applyAlignment="1" applyProtection="1">
      <alignment horizontal="center" vertical="center"/>
      <protection locked="0"/>
    </xf>
    <xf numFmtId="0" fontId="13" fillId="0" borderId="40" xfId="0" applyFont="1" applyBorder="1" applyAlignment="1" applyProtection="1">
      <alignment horizontal="center" vertical="center"/>
      <protection locked="0"/>
    </xf>
    <xf numFmtId="0" fontId="47" fillId="39" borderId="47" xfId="0" applyFont="1" applyFill="1" applyBorder="1" applyAlignment="1" applyProtection="1">
      <alignment horizontal="center" vertical="center"/>
      <protection locked="0"/>
    </xf>
    <xf numFmtId="0" fontId="47" fillId="39" borderId="49" xfId="0" applyFont="1" applyFill="1" applyBorder="1" applyAlignment="1" applyProtection="1">
      <alignment horizontal="center" vertical="center"/>
      <protection locked="0"/>
    </xf>
    <xf numFmtId="0" fontId="14" fillId="0" borderId="21" xfId="0" applyFont="1" applyBorder="1" applyAlignment="1" applyProtection="1">
      <alignment horizontal="center" vertical="center"/>
      <protection hidden="1"/>
    </xf>
    <xf numFmtId="0" fontId="14" fillId="0" borderId="32" xfId="0" applyFont="1" applyBorder="1" applyAlignment="1" applyProtection="1">
      <alignment horizontal="center" vertical="center"/>
      <protection hidden="1"/>
    </xf>
    <xf numFmtId="0" fontId="14" fillId="0" borderId="48" xfId="0" applyFont="1" applyBorder="1" applyAlignment="1" applyProtection="1">
      <alignment horizontal="center" vertical="center"/>
      <protection hidden="1"/>
    </xf>
    <xf numFmtId="170" fontId="47" fillId="39" borderId="1" xfId="0" applyNumberFormat="1" applyFont="1" applyFill="1" applyBorder="1" applyAlignment="1" applyProtection="1">
      <alignment horizontal="center" vertical="center"/>
      <protection locked="0"/>
    </xf>
    <xf numFmtId="0" fontId="47" fillId="0" borderId="38" xfId="0" applyFont="1" applyBorder="1" applyAlignment="1" applyProtection="1">
      <alignment horizontal="center" vertical="center"/>
      <protection locked="0"/>
    </xf>
    <xf numFmtId="0" fontId="47" fillId="0" borderId="39" xfId="0" applyFont="1" applyBorder="1" applyAlignment="1" applyProtection="1">
      <alignment horizontal="center" vertical="center"/>
      <protection locked="0"/>
    </xf>
    <xf numFmtId="0" fontId="47" fillId="0" borderId="40" xfId="0" applyFont="1" applyBorder="1" applyAlignment="1" applyProtection="1">
      <alignment horizontal="center" vertical="center"/>
      <protection locked="0"/>
    </xf>
    <xf numFmtId="0" fontId="47" fillId="39" borderId="13" xfId="0" applyFont="1" applyFill="1" applyBorder="1" applyAlignment="1" applyProtection="1">
      <alignment horizontal="center" vertical="center"/>
      <protection locked="0"/>
    </xf>
    <xf numFmtId="0" fontId="47" fillId="39" borderId="14" xfId="0" applyFont="1" applyFill="1" applyBorder="1" applyAlignment="1" applyProtection="1">
      <alignment horizontal="center" vertical="center"/>
      <protection locked="0"/>
    </xf>
    <xf numFmtId="0" fontId="14" fillId="9" borderId="63" xfId="0" applyFont="1" applyFill="1" applyBorder="1" applyAlignment="1" applyProtection="1">
      <alignment horizontal="center" vertical="center"/>
      <protection locked="0"/>
    </xf>
    <xf numFmtId="0" fontId="14" fillId="9" borderId="60" xfId="0" applyFont="1" applyFill="1" applyBorder="1" applyAlignment="1" applyProtection="1">
      <alignment horizontal="center" vertical="center"/>
      <protection locked="0"/>
    </xf>
    <xf numFmtId="0" fontId="14" fillId="9" borderId="3" xfId="0" applyFont="1" applyFill="1" applyBorder="1" applyAlignment="1" applyProtection="1">
      <alignment horizontal="center" vertical="center"/>
      <protection locked="0"/>
    </xf>
    <xf numFmtId="0" fontId="13" fillId="5" borderId="2" xfId="0" applyFont="1" applyFill="1" applyBorder="1" applyAlignment="1" applyProtection="1">
      <alignment horizontal="center"/>
      <protection locked="0"/>
    </xf>
    <xf numFmtId="0" fontId="13" fillId="5" borderId="53" xfId="0" applyFont="1" applyFill="1" applyBorder="1" applyAlignment="1" applyProtection="1">
      <alignment horizontal="center"/>
      <protection locked="0"/>
    </xf>
    <xf numFmtId="0" fontId="14" fillId="9" borderId="1" xfId="0" applyFont="1" applyFill="1" applyBorder="1" applyAlignment="1" applyProtection="1">
      <alignment horizontal="left" vertical="center"/>
      <protection locked="0"/>
    </xf>
    <xf numFmtId="0" fontId="14" fillId="9" borderId="15" xfId="0" applyFont="1" applyFill="1" applyBorder="1" applyAlignment="1" applyProtection="1">
      <alignment horizontal="left" vertical="center"/>
      <protection locked="0"/>
    </xf>
    <xf numFmtId="0" fontId="14" fillId="9" borderId="16" xfId="0" applyFont="1" applyFill="1" applyBorder="1" applyAlignment="1" applyProtection="1">
      <alignment horizontal="left" vertical="center"/>
      <protection locked="0"/>
    </xf>
    <xf numFmtId="0" fontId="14" fillId="4" borderId="15" xfId="5" applyFont="1" applyFill="1" applyBorder="1" applyAlignment="1" applyProtection="1">
      <alignment horizontal="center" vertical="center" wrapText="1"/>
      <protection locked="0"/>
    </xf>
    <xf numFmtId="0" fontId="14" fillId="4" borderId="2" xfId="5" applyFont="1" applyFill="1" applyBorder="1" applyAlignment="1" applyProtection="1">
      <alignment horizontal="center" vertical="center" wrapText="1"/>
      <protection locked="0"/>
    </xf>
    <xf numFmtId="0" fontId="72" fillId="19" borderId="1" xfId="0" applyFont="1" applyFill="1" applyBorder="1" applyAlignment="1" applyProtection="1">
      <alignment vertical="center" wrapText="1"/>
      <protection locked="0"/>
    </xf>
    <xf numFmtId="0" fontId="13" fillId="4" borderId="15" xfId="5" applyFont="1" applyFill="1" applyBorder="1" applyAlignment="1" applyProtection="1">
      <alignment horizontal="center" vertical="center"/>
      <protection locked="0"/>
    </xf>
    <xf numFmtId="0" fontId="13" fillId="4" borderId="16" xfId="5" applyFont="1" applyFill="1" applyBorder="1" applyAlignment="1" applyProtection="1">
      <alignment horizontal="center" vertical="center"/>
      <protection locked="0"/>
    </xf>
    <xf numFmtId="0" fontId="115" fillId="5" borderId="58" xfId="0" applyFont="1" applyFill="1" applyBorder="1" applyAlignment="1" applyProtection="1">
      <alignment horizontal="center" vertical="center"/>
      <protection hidden="1"/>
    </xf>
    <xf numFmtId="0" fontId="115" fillId="5" borderId="54" xfId="0" applyFont="1" applyFill="1" applyBorder="1" applyAlignment="1" applyProtection="1">
      <alignment horizontal="center" vertical="center"/>
      <protection hidden="1"/>
    </xf>
    <xf numFmtId="0" fontId="115" fillId="5" borderId="55" xfId="0" applyFont="1" applyFill="1" applyBorder="1" applyAlignment="1" applyProtection="1">
      <alignment horizontal="center" vertical="center"/>
      <protection hidden="1"/>
    </xf>
    <xf numFmtId="0" fontId="44" fillId="0" borderId="76" xfId="0" applyFont="1" applyBorder="1" applyAlignment="1" applyProtection="1">
      <alignment horizontal="left" vertical="center"/>
      <protection hidden="1"/>
    </xf>
    <xf numFmtId="0" fontId="44" fillId="0" borderId="109" xfId="0" applyFont="1" applyBorder="1" applyAlignment="1" applyProtection="1">
      <alignment horizontal="left" vertical="center"/>
      <protection hidden="1"/>
    </xf>
    <xf numFmtId="0" fontId="121" fillId="0" borderId="108" xfId="0" applyFont="1" applyBorder="1" applyAlignment="1" applyProtection="1">
      <alignment horizontal="center" vertical="center"/>
      <protection locked="0"/>
    </xf>
    <xf numFmtId="0" fontId="121" fillId="0" borderId="76" xfId="0" applyFont="1" applyBorder="1" applyAlignment="1" applyProtection="1">
      <alignment horizontal="center" vertical="center"/>
      <protection locked="0"/>
    </xf>
    <xf numFmtId="0" fontId="121" fillId="0" borderId="109" xfId="0" applyFont="1" applyBorder="1" applyAlignment="1" applyProtection="1">
      <alignment horizontal="center" vertical="center"/>
      <protection locked="0"/>
    </xf>
    <xf numFmtId="0" fontId="121" fillId="17" borderId="112" xfId="0" applyFont="1" applyFill="1" applyBorder="1" applyAlignment="1" applyProtection="1">
      <alignment horizontal="center" vertical="top" wrapText="1"/>
      <protection locked="0"/>
    </xf>
    <xf numFmtId="0" fontId="121" fillId="17" borderId="78" xfId="0" applyFont="1" applyFill="1" applyBorder="1" applyAlignment="1" applyProtection="1">
      <alignment horizontal="center" vertical="top" wrapText="1"/>
      <protection locked="0"/>
    </xf>
    <xf numFmtId="0" fontId="121" fillId="2" borderId="1" xfId="0" applyFont="1" applyFill="1" applyBorder="1" applyAlignment="1" applyProtection="1">
      <alignment horizontal="center"/>
      <protection locked="0"/>
    </xf>
    <xf numFmtId="0" fontId="119" fillId="4" borderId="116" xfId="0" applyFont="1" applyFill="1" applyBorder="1" applyAlignment="1" applyProtection="1">
      <alignment horizontal="center"/>
      <protection locked="0"/>
    </xf>
    <xf numFmtId="0" fontId="119" fillId="4" borderId="117" xfId="0" applyFont="1" applyFill="1" applyBorder="1" applyAlignment="1" applyProtection="1">
      <alignment horizontal="center"/>
      <protection locked="0"/>
    </xf>
    <xf numFmtId="0" fontId="122" fillId="2" borderId="0" xfId="0" applyFont="1" applyFill="1" applyBorder="1" applyAlignment="1" applyProtection="1">
      <alignment horizontal="center" vertical="center"/>
      <protection locked="0"/>
    </xf>
    <xf numFmtId="0" fontId="122" fillId="2" borderId="0" xfId="0" applyFont="1" applyFill="1" applyAlignment="1" applyProtection="1">
      <alignment horizontal="center" vertical="center"/>
      <protection locked="0"/>
    </xf>
    <xf numFmtId="0" fontId="14" fillId="33" borderId="51" xfId="0" applyFont="1" applyFill="1" applyBorder="1" applyAlignment="1" applyProtection="1">
      <alignment horizontal="center" vertical="center" textRotation="90" wrapText="1"/>
      <protection locked="0"/>
    </xf>
    <xf numFmtId="0" fontId="121" fillId="17" borderId="113" xfId="0" applyFont="1" applyFill="1" applyBorder="1" applyAlignment="1" applyProtection="1">
      <alignment horizontal="center" vertical="top" wrapText="1"/>
      <protection locked="0"/>
    </xf>
    <xf numFmtId="0" fontId="121" fillId="17" borderId="114" xfId="0" applyFont="1" applyFill="1" applyBorder="1" applyAlignment="1" applyProtection="1">
      <alignment horizontal="center" vertical="top" wrapText="1"/>
      <protection locked="0"/>
    </xf>
    <xf numFmtId="0" fontId="44" fillId="0" borderId="76" xfId="0" applyFont="1" applyFill="1" applyBorder="1" applyAlignment="1" applyProtection="1">
      <alignment horizontal="left" vertical="center"/>
      <protection hidden="1"/>
    </xf>
    <xf numFmtId="0" fontId="44" fillId="0" borderId="109" xfId="0" applyFont="1" applyFill="1" applyBorder="1" applyAlignment="1" applyProtection="1">
      <alignment horizontal="left" vertical="center"/>
      <protection hidden="1"/>
    </xf>
    <xf numFmtId="0" fontId="121" fillId="0" borderId="108" xfId="0" applyFont="1" applyFill="1" applyBorder="1" applyAlignment="1" applyProtection="1">
      <alignment horizontal="center" vertical="center"/>
      <protection locked="0"/>
    </xf>
    <xf numFmtId="0" fontId="121" fillId="0" borderId="76" xfId="0" applyFont="1" applyFill="1" applyBorder="1" applyAlignment="1" applyProtection="1">
      <alignment horizontal="center" vertical="center"/>
      <protection locked="0"/>
    </xf>
    <xf numFmtId="0" fontId="121" fillId="0" borderId="109" xfId="0" applyFont="1" applyFill="1" applyBorder="1" applyAlignment="1" applyProtection="1">
      <alignment horizontal="center" vertical="center"/>
      <protection locked="0"/>
    </xf>
    <xf numFmtId="0" fontId="14" fillId="16" borderId="105" xfId="0" applyFont="1" applyFill="1" applyBorder="1" applyAlignment="1" applyProtection="1">
      <alignment horizontal="center" vertical="center" textRotation="90" wrapText="1"/>
      <protection locked="0"/>
    </xf>
    <xf numFmtId="0" fontId="14" fillId="32" borderId="106" xfId="0" applyFont="1" applyFill="1" applyBorder="1" applyAlignment="1" applyProtection="1">
      <alignment horizontal="center" vertical="center" textRotation="90" wrapText="1"/>
      <protection locked="0"/>
    </xf>
    <xf numFmtId="0" fontId="14" fillId="32" borderId="107" xfId="0" applyFont="1" applyFill="1" applyBorder="1" applyAlignment="1" applyProtection="1">
      <alignment horizontal="center" vertical="center" textRotation="90" wrapText="1"/>
      <protection locked="0"/>
    </xf>
    <xf numFmtId="0" fontId="119" fillId="4" borderId="118" xfId="0" applyFont="1" applyFill="1" applyBorder="1" applyAlignment="1" applyProtection="1">
      <alignment horizontal="center"/>
      <protection locked="0"/>
    </xf>
    <xf numFmtId="0" fontId="107" fillId="4" borderId="2" xfId="0" applyFont="1" applyFill="1" applyBorder="1" applyAlignment="1" applyProtection="1">
      <alignment horizontal="center" vertical="center"/>
      <protection locked="0"/>
    </xf>
    <xf numFmtId="0" fontId="20" fillId="5" borderId="0" xfId="0" applyFont="1" applyFill="1" applyBorder="1" applyAlignment="1" applyProtection="1">
      <alignment horizontal="left" vertical="center"/>
      <protection locked="0"/>
    </xf>
    <xf numFmtId="0" fontId="20" fillId="5" borderId="18" xfId="0" applyFont="1" applyFill="1" applyBorder="1" applyAlignment="1" applyProtection="1">
      <alignment horizontal="left" vertical="center"/>
      <protection locked="0"/>
    </xf>
    <xf numFmtId="0" fontId="20" fillId="5" borderId="18" xfId="0" applyFont="1" applyFill="1" applyBorder="1" applyAlignment="1" applyProtection="1">
      <alignment horizontal="center" vertical="center"/>
      <protection hidden="1"/>
    </xf>
    <xf numFmtId="0" fontId="19" fillId="8" borderId="15" xfId="54" applyFont="1" applyFill="1" applyBorder="1" applyAlignment="1" applyProtection="1">
      <alignment horizontal="center" vertical="center"/>
      <protection locked="0"/>
    </xf>
    <xf numFmtId="0" fontId="19" fillId="8" borderId="2" xfId="54" applyFont="1" applyFill="1" applyBorder="1" applyAlignment="1" applyProtection="1">
      <alignment horizontal="center" vertical="center"/>
      <protection locked="0"/>
    </xf>
    <xf numFmtId="0" fontId="87" fillId="0" borderId="1" xfId="54" applyFont="1" applyBorder="1" applyAlignment="1" applyProtection="1">
      <alignment horizontal="left" vertical="center" wrapText="1"/>
      <protection locked="0"/>
    </xf>
    <xf numFmtId="0" fontId="23" fillId="0" borderId="1" xfId="54" applyFont="1" applyBorder="1" applyAlignment="1" applyProtection="1">
      <alignment horizontal="left" vertical="center" wrapText="1"/>
      <protection locked="0"/>
    </xf>
    <xf numFmtId="0" fontId="14" fillId="19" borderId="41" xfId="54" applyFont="1" applyFill="1" applyBorder="1" applyAlignment="1" applyProtection="1">
      <alignment horizontal="left" vertical="center"/>
      <protection locked="0"/>
    </xf>
    <xf numFmtId="0" fontId="14" fillId="19" borderId="0" xfId="54" applyFont="1" applyFill="1" applyAlignment="1" applyProtection="1">
      <alignment horizontal="left" vertical="center"/>
      <protection locked="0"/>
    </xf>
    <xf numFmtId="0" fontId="13" fillId="19" borderId="41" xfId="54" applyFont="1" applyFill="1" applyBorder="1" applyAlignment="1" applyProtection="1">
      <alignment horizontal="center" wrapText="1"/>
      <protection locked="0"/>
    </xf>
    <xf numFmtId="0" fontId="13" fillId="19" borderId="0" xfId="54" applyFont="1" applyFill="1" applyAlignment="1" applyProtection="1">
      <alignment horizontal="center" wrapText="1"/>
      <protection locked="0"/>
    </xf>
    <xf numFmtId="0" fontId="13" fillId="19" borderId="41" xfId="54" applyFont="1" applyFill="1" applyBorder="1" applyAlignment="1" applyProtection="1">
      <alignment horizontal="center" vertical="center" wrapText="1"/>
      <protection locked="0"/>
    </xf>
    <xf numFmtId="0" fontId="13" fillId="19" borderId="0" xfId="54" applyFont="1" applyFill="1" applyAlignment="1" applyProtection="1">
      <alignment horizontal="center" vertical="center" wrapText="1"/>
      <protection locked="0"/>
    </xf>
    <xf numFmtId="0" fontId="23" fillId="0" borderId="15" xfId="54" applyFont="1" applyBorder="1" applyAlignment="1" applyProtection="1">
      <alignment horizontal="left" vertical="center"/>
      <protection locked="0"/>
    </xf>
    <xf numFmtId="0" fontId="23" fillId="0" borderId="2" xfId="54" applyFont="1" applyBorder="1" applyAlignment="1" applyProtection="1">
      <alignment horizontal="left" vertical="center"/>
      <protection locked="0"/>
    </xf>
    <xf numFmtId="0" fontId="23" fillId="0" borderId="16" xfId="54" applyFont="1" applyBorder="1" applyAlignment="1" applyProtection="1">
      <alignment horizontal="left" vertical="center"/>
      <protection locked="0"/>
    </xf>
    <xf numFmtId="0" fontId="13" fillId="19" borderId="41" xfId="54" applyFont="1" applyFill="1" applyBorder="1" applyAlignment="1" applyProtection="1">
      <alignment horizontal="center" vertical="center"/>
      <protection locked="0"/>
    </xf>
    <xf numFmtId="0" fontId="13" fillId="19" borderId="0" xfId="54" applyFont="1" applyFill="1" applyAlignment="1" applyProtection="1">
      <alignment horizontal="center" vertical="center"/>
      <protection locked="0"/>
    </xf>
    <xf numFmtId="0" fontId="23" fillId="9" borderId="1" xfId="54" applyFont="1" applyFill="1" applyBorder="1" applyAlignment="1" applyProtection="1">
      <alignment horizontal="left" vertical="center" wrapText="1"/>
      <protection locked="0"/>
    </xf>
    <xf numFmtId="0" fontId="19" fillId="8" borderId="15" xfId="54" applyFont="1" applyFill="1" applyBorder="1" applyAlignment="1" applyProtection="1">
      <alignment horizontal="center" vertical="center" wrapText="1"/>
      <protection locked="0"/>
    </xf>
    <xf numFmtId="0" fontId="19" fillId="8" borderId="2" xfId="54" applyFont="1" applyFill="1" applyBorder="1" applyAlignment="1" applyProtection="1">
      <alignment horizontal="center" vertical="center" wrapText="1"/>
      <protection locked="0"/>
    </xf>
    <xf numFmtId="0" fontId="23" fillId="9" borderId="15" xfId="54" applyFont="1" applyFill="1" applyBorder="1" applyAlignment="1" applyProtection="1">
      <alignment horizontal="left" vertical="center" wrapText="1"/>
      <protection locked="0"/>
    </xf>
    <xf numFmtId="0" fontId="23" fillId="9" borderId="2" xfId="54" applyFont="1" applyFill="1" applyBorder="1" applyAlignment="1" applyProtection="1">
      <alignment horizontal="left" vertical="center" wrapText="1"/>
      <protection locked="0"/>
    </xf>
    <xf numFmtId="0" fontId="13" fillId="21" borderId="41" xfId="54" applyFont="1" applyFill="1" applyBorder="1" applyAlignment="1" applyProtection="1">
      <alignment horizontal="center" vertical="center" wrapText="1"/>
      <protection locked="0"/>
    </xf>
    <xf numFmtId="0" fontId="13" fillId="21" borderId="0" xfId="54" applyFont="1" applyFill="1" applyAlignment="1" applyProtection="1">
      <alignment horizontal="center" vertical="center" wrapText="1"/>
      <protection locked="0"/>
    </xf>
    <xf numFmtId="0" fontId="23" fillId="9" borderId="15" xfId="54" applyFont="1" applyFill="1" applyBorder="1" applyAlignment="1" applyProtection="1">
      <alignment horizontal="center" vertical="center" wrapText="1"/>
      <protection locked="0"/>
    </xf>
    <xf numFmtId="0" fontId="23" fillId="9" borderId="2" xfId="54" applyFont="1" applyFill="1" applyBorder="1" applyAlignment="1" applyProtection="1">
      <alignment horizontal="center" vertical="center" wrapText="1"/>
      <protection locked="0"/>
    </xf>
    <xf numFmtId="0" fontId="23" fillId="9" borderId="16" xfId="54" applyFont="1" applyFill="1" applyBorder="1" applyAlignment="1" applyProtection="1">
      <alignment horizontal="center" vertical="center" wrapText="1"/>
      <protection locked="0"/>
    </xf>
    <xf numFmtId="0" fontId="19" fillId="8" borderId="1" xfId="54" applyFont="1" applyFill="1" applyBorder="1" applyAlignment="1" applyProtection="1">
      <alignment horizontal="center" vertical="center"/>
      <protection locked="0"/>
    </xf>
    <xf numFmtId="0" fontId="23" fillId="9" borderId="16" xfId="54" applyFont="1" applyFill="1" applyBorder="1" applyAlignment="1" applyProtection="1">
      <alignment horizontal="left" vertical="center" wrapText="1"/>
      <protection locked="0"/>
    </xf>
    <xf numFmtId="0" fontId="9" fillId="0" borderId="16" xfId="54" applyBorder="1" applyAlignment="1" applyProtection="1">
      <alignment horizontal="left" vertical="center" wrapText="1"/>
      <protection locked="0"/>
    </xf>
    <xf numFmtId="0" fontId="24" fillId="5" borderId="1" xfId="54" applyFont="1" applyFill="1" applyBorder="1" applyAlignment="1" applyProtection="1">
      <alignment horizontal="center" vertical="center" wrapText="1"/>
      <protection hidden="1"/>
    </xf>
    <xf numFmtId="0" fontId="20" fillId="5" borderId="1" xfId="54" applyFont="1" applyFill="1" applyBorder="1" applyAlignment="1" applyProtection="1">
      <alignment horizontal="center" vertical="center"/>
      <protection locked="0"/>
    </xf>
    <xf numFmtId="0" fontId="24" fillId="19" borderId="0" xfId="54" applyFont="1" applyFill="1" applyAlignment="1" applyProtection="1">
      <alignment horizontal="center" vertical="center" wrapText="1"/>
      <protection locked="0"/>
    </xf>
    <xf numFmtId="0" fontId="19" fillId="0" borderId="1" xfId="54" applyFont="1" applyBorder="1" applyAlignment="1" applyProtection="1">
      <alignment horizontal="left" vertical="center"/>
      <protection hidden="1"/>
    </xf>
    <xf numFmtId="0" fontId="23" fillId="7" borderId="15" xfId="3" applyFont="1" applyFill="1" applyBorder="1" applyAlignment="1" applyProtection="1">
      <alignment horizontal="center" vertical="center"/>
      <protection locked="0"/>
    </xf>
    <xf numFmtId="0" fontId="23" fillId="7" borderId="2" xfId="3" applyFont="1" applyFill="1" applyBorder="1" applyAlignment="1" applyProtection="1">
      <alignment horizontal="center" vertical="center"/>
      <protection locked="0"/>
    </xf>
    <xf numFmtId="0" fontId="23" fillId="7" borderId="16" xfId="3" applyFont="1" applyFill="1" applyBorder="1" applyAlignment="1" applyProtection="1">
      <alignment horizontal="center" vertical="center"/>
      <protection locked="0"/>
    </xf>
    <xf numFmtId="0" fontId="23" fillId="26" borderId="1" xfId="54" applyFont="1" applyFill="1" applyBorder="1" applyAlignment="1" applyProtection="1">
      <alignment horizontal="left" vertical="center" wrapText="1"/>
      <protection locked="0"/>
    </xf>
    <xf numFmtId="0" fontId="9" fillId="21" borderId="41" xfId="54" applyFill="1" applyBorder="1" applyAlignment="1" applyProtection="1">
      <alignment horizontal="center" vertical="center" wrapText="1"/>
      <protection locked="0"/>
    </xf>
    <xf numFmtId="0" fontId="9" fillId="26" borderId="41" xfId="54" applyFill="1" applyBorder="1" applyAlignment="1" applyProtection="1">
      <alignment horizontal="center" vertical="center" wrapText="1"/>
      <protection locked="0"/>
    </xf>
    <xf numFmtId="0" fontId="19" fillId="8" borderId="3" xfId="54" applyFont="1" applyFill="1" applyBorder="1" applyAlignment="1" applyProtection="1">
      <alignment horizontal="center" vertical="center"/>
      <protection locked="0"/>
    </xf>
    <xf numFmtId="0" fontId="24" fillId="5" borderId="58" xfId="54" applyFont="1" applyFill="1" applyBorder="1" applyAlignment="1" applyProtection="1">
      <alignment horizontal="center" vertical="center" wrapText="1"/>
      <protection hidden="1"/>
    </xf>
    <xf numFmtId="0" fontId="24" fillId="5" borderId="29" xfId="54" applyFont="1" applyFill="1" applyBorder="1" applyAlignment="1" applyProtection="1">
      <alignment horizontal="center" vertical="center" wrapText="1"/>
      <protection hidden="1"/>
    </xf>
    <xf numFmtId="0" fontId="20" fillId="5" borderId="55" xfId="54" applyFont="1" applyFill="1" applyBorder="1" applyAlignment="1" applyProtection="1">
      <alignment horizontal="left" vertical="center"/>
      <protection locked="0"/>
    </xf>
    <xf numFmtId="0" fontId="20" fillId="5" borderId="31" xfId="54" applyFont="1" applyFill="1" applyBorder="1" applyAlignment="1" applyProtection="1">
      <alignment horizontal="left" vertical="center"/>
      <protection locked="0"/>
    </xf>
    <xf numFmtId="0" fontId="20" fillId="5" borderId="54" xfId="54" applyFont="1" applyFill="1" applyBorder="1" applyAlignment="1" applyProtection="1">
      <alignment horizontal="center" vertical="center"/>
      <protection locked="0"/>
    </xf>
    <xf numFmtId="0" fontId="20" fillId="5" borderId="30" xfId="54" applyFont="1" applyFill="1" applyBorder="1" applyAlignment="1" applyProtection="1">
      <alignment horizontal="center" vertical="center"/>
      <protection locked="0"/>
    </xf>
    <xf numFmtId="0" fontId="40" fillId="4" borderId="47" xfId="54" applyFont="1" applyFill="1" applyBorder="1" applyAlignment="1" applyProtection="1">
      <alignment horizontal="center" vertical="center" wrapText="1"/>
      <protection locked="0"/>
    </xf>
    <xf numFmtId="0" fontId="40" fillId="4" borderId="32" xfId="54" applyFont="1" applyFill="1" applyBorder="1" applyAlignment="1" applyProtection="1">
      <alignment horizontal="center" vertical="center" wrapText="1"/>
      <protection locked="0"/>
    </xf>
    <xf numFmtId="0" fontId="40" fillId="4" borderId="48" xfId="54" applyFont="1" applyFill="1" applyBorder="1" applyAlignment="1" applyProtection="1">
      <alignment horizontal="center" vertical="center" wrapText="1"/>
      <protection locked="0"/>
    </xf>
    <xf numFmtId="165" fontId="14" fillId="11" borderId="3" xfId="56" applyNumberFormat="1" applyFont="1" applyFill="1" applyBorder="1" applyAlignment="1" applyProtection="1">
      <alignment horizontal="center" vertical="center"/>
      <protection locked="0"/>
    </xf>
    <xf numFmtId="165" fontId="14" fillId="11" borderId="11" xfId="56" applyNumberFormat="1" applyFont="1" applyFill="1" applyBorder="1" applyAlignment="1" applyProtection="1">
      <alignment horizontal="center" vertical="center"/>
      <protection locked="0"/>
    </xf>
    <xf numFmtId="0" fontId="40" fillId="0" borderId="1" xfId="54" applyFont="1" applyBorder="1" applyAlignment="1" applyProtection="1">
      <alignment horizontal="center"/>
      <protection locked="0"/>
    </xf>
    <xf numFmtId="0" fontId="40" fillId="0" borderId="6" xfId="54" applyFont="1" applyBorder="1" applyAlignment="1" applyProtection="1">
      <alignment horizontal="center"/>
      <protection locked="0"/>
    </xf>
    <xf numFmtId="9" fontId="13" fillId="0" borderId="1" xfId="55" applyFont="1" applyFill="1" applyBorder="1" applyAlignment="1" applyProtection="1">
      <alignment horizontal="center"/>
      <protection locked="0"/>
    </xf>
    <xf numFmtId="9" fontId="13" fillId="0" borderId="6" xfId="55" applyFont="1" applyFill="1" applyBorder="1" applyAlignment="1" applyProtection="1">
      <alignment horizontal="center"/>
      <protection locked="0"/>
    </xf>
    <xf numFmtId="165" fontId="14" fillId="11" borderId="5" xfId="56" applyNumberFormat="1" applyFont="1" applyFill="1" applyBorder="1" applyAlignment="1" applyProtection="1">
      <alignment horizontal="center" vertical="center"/>
      <protection locked="0"/>
    </xf>
    <xf numFmtId="165" fontId="14" fillId="11" borderId="1" xfId="56" applyNumberFormat="1" applyFont="1" applyFill="1" applyBorder="1" applyAlignment="1" applyProtection="1">
      <alignment horizontal="center" vertical="center"/>
      <protection locked="0"/>
    </xf>
    <xf numFmtId="165" fontId="14" fillId="11" borderId="6" xfId="56" applyNumberFormat="1" applyFont="1" applyFill="1" applyBorder="1" applyAlignment="1" applyProtection="1">
      <alignment horizontal="center" vertical="center"/>
      <protection locked="0"/>
    </xf>
    <xf numFmtId="0" fontId="40" fillId="0" borderId="5" xfId="54" applyFont="1" applyBorder="1" applyAlignment="1" applyProtection="1">
      <alignment horizontal="center" vertical="center" wrapText="1"/>
      <protection locked="0"/>
    </xf>
    <xf numFmtId="0" fontId="40" fillId="0" borderId="1" xfId="54" applyFont="1" applyBorder="1" applyAlignment="1" applyProtection="1">
      <alignment horizontal="center" vertical="center" wrapText="1"/>
      <protection locked="0"/>
    </xf>
    <xf numFmtId="0" fontId="13" fillId="0" borderId="1" xfId="54" applyFont="1" applyBorder="1" applyAlignment="1" applyProtection="1">
      <alignment horizontal="center" vertical="center"/>
      <protection locked="0"/>
    </xf>
    <xf numFmtId="0" fontId="40" fillId="0" borderId="6" xfId="54" applyFont="1" applyBorder="1" applyAlignment="1" applyProtection="1">
      <alignment horizontal="center" vertical="center"/>
      <protection locked="0"/>
    </xf>
    <xf numFmtId="17" fontId="40" fillId="0" borderId="5" xfId="54" applyNumberFormat="1" applyFont="1" applyBorder="1" applyAlignment="1" applyProtection="1">
      <alignment horizontal="center" vertical="center"/>
      <protection hidden="1"/>
    </xf>
    <xf numFmtId="0" fontId="40" fillId="0" borderId="1" xfId="54" applyFont="1" applyBorder="1" applyAlignment="1" applyProtection="1">
      <alignment horizontal="center" vertical="center"/>
      <protection hidden="1"/>
    </xf>
    <xf numFmtId="0" fontId="13" fillId="0" borderId="1" xfId="87" applyFont="1" applyBorder="1" applyAlignment="1" applyProtection="1">
      <alignment horizontal="center"/>
      <protection locked="0"/>
    </xf>
    <xf numFmtId="0" fontId="40" fillId="0" borderId="6" xfId="87" applyFont="1" applyBorder="1" applyAlignment="1" applyProtection="1">
      <alignment horizontal="center"/>
      <protection locked="0"/>
    </xf>
    <xf numFmtId="0" fontId="40" fillId="0" borderId="1" xfId="87" applyFont="1" applyBorder="1" applyAlignment="1" applyProtection="1">
      <alignment horizontal="center"/>
      <protection locked="0"/>
    </xf>
    <xf numFmtId="0" fontId="40" fillId="0" borderId="5" xfId="54" applyFont="1" applyBorder="1" applyAlignment="1" applyProtection="1">
      <alignment horizontal="center" wrapText="1"/>
      <protection locked="0"/>
    </xf>
    <xf numFmtId="0" fontId="40" fillId="0" borderId="1" xfId="54" applyFont="1" applyBorder="1" applyAlignment="1" applyProtection="1">
      <alignment horizontal="center" wrapText="1"/>
      <protection locked="0"/>
    </xf>
    <xf numFmtId="3" fontId="40" fillId="42" borderId="1" xfId="54" applyNumberFormat="1" applyFont="1" applyFill="1" applyBorder="1" applyAlignment="1" applyProtection="1">
      <alignment horizontal="center"/>
      <protection locked="0"/>
    </xf>
    <xf numFmtId="3" fontId="40" fillId="42" borderId="6" xfId="54" applyNumberFormat="1" applyFont="1" applyFill="1" applyBorder="1" applyAlignment="1" applyProtection="1">
      <alignment horizontal="center"/>
      <protection locked="0"/>
    </xf>
    <xf numFmtId="0" fontId="40" fillId="0" borderId="5" xfId="54" applyFont="1" applyBorder="1" applyAlignment="1" applyProtection="1">
      <alignment horizontal="center"/>
      <protection locked="0"/>
    </xf>
    <xf numFmtId="0" fontId="40" fillId="42" borderId="1" xfId="54" applyFont="1" applyFill="1" applyBorder="1" applyAlignment="1" applyProtection="1">
      <alignment horizontal="center"/>
      <protection locked="0"/>
    </xf>
    <xf numFmtId="0" fontId="40" fillId="42" borderId="6" xfId="54" applyFont="1" applyFill="1" applyBorder="1" applyAlignment="1" applyProtection="1">
      <alignment horizontal="center"/>
      <protection locked="0"/>
    </xf>
    <xf numFmtId="0" fontId="40" fillId="21" borderId="1" xfId="54" applyFont="1" applyFill="1" applyBorder="1" applyAlignment="1" applyProtection="1">
      <alignment horizontal="center"/>
      <protection locked="0"/>
    </xf>
    <xf numFmtId="0" fontId="40" fillId="21" borderId="6" xfId="54" applyFont="1" applyFill="1" applyBorder="1" applyAlignment="1" applyProtection="1">
      <alignment horizontal="center"/>
      <protection locked="0"/>
    </xf>
    <xf numFmtId="0" fontId="0" fillId="0" borderId="15" xfId="0" applyBorder="1" applyAlignment="1" applyProtection="1">
      <alignment horizontal="center" wrapText="1"/>
      <protection locked="0"/>
    </xf>
    <xf numFmtId="0" fontId="0" fillId="0" borderId="16" xfId="0" applyBorder="1" applyAlignment="1" applyProtection="1">
      <alignment horizontal="center" wrapText="1"/>
      <protection locked="0"/>
    </xf>
    <xf numFmtId="0" fontId="0" fillId="21" borderId="15" xfId="0" applyFill="1" applyBorder="1" applyAlignment="1" applyProtection="1">
      <alignment horizontal="center"/>
      <protection locked="0"/>
    </xf>
    <xf numFmtId="0" fontId="0" fillId="21" borderId="16" xfId="0" applyFill="1" applyBorder="1" applyAlignment="1" applyProtection="1">
      <alignment horizontal="center"/>
      <protection locked="0"/>
    </xf>
    <xf numFmtId="0" fontId="19" fillId="11" borderId="52" xfId="0" applyFont="1" applyFill="1" applyBorder="1" applyAlignment="1" applyProtection="1">
      <alignment horizontal="center"/>
      <protection locked="0"/>
    </xf>
    <xf numFmtId="0" fontId="19" fillId="11" borderId="36" xfId="0" applyFont="1" applyFill="1" applyBorder="1" applyAlignment="1" applyProtection="1">
      <alignment horizontal="center"/>
      <protection locked="0"/>
    </xf>
    <xf numFmtId="0" fontId="19" fillId="11" borderId="37" xfId="0" applyFont="1" applyFill="1" applyBorder="1" applyAlignment="1" applyProtection="1">
      <alignment horizontal="center"/>
      <protection locked="0"/>
    </xf>
    <xf numFmtId="0" fontId="14" fillId="0" borderId="47" xfId="0" applyFont="1" applyBorder="1" applyAlignment="1" applyProtection="1">
      <alignment horizontal="right"/>
      <protection locked="0"/>
    </xf>
    <xf numFmtId="0" fontId="14" fillId="0" borderId="32" xfId="0" applyFont="1" applyBorder="1" applyAlignment="1" applyProtection="1">
      <alignment horizontal="right"/>
      <protection locked="0"/>
    </xf>
    <xf numFmtId="0" fontId="14" fillId="0" borderId="48" xfId="0" applyFont="1" applyBorder="1" applyAlignment="1" applyProtection="1">
      <alignment horizontal="right"/>
      <protection locked="0"/>
    </xf>
    <xf numFmtId="0" fontId="13" fillId="0" borderId="38" xfId="0" applyFont="1" applyBorder="1" applyAlignment="1" applyProtection="1">
      <alignment horizontal="center" vertical="center"/>
      <protection locked="0"/>
    </xf>
    <xf numFmtId="0" fontId="14" fillId="0" borderId="23" xfId="41" applyFont="1" applyBorder="1" applyAlignment="1" applyProtection="1">
      <alignment horizontal="center" vertical="center" wrapText="1"/>
      <protection locked="0"/>
    </xf>
    <xf numFmtId="0" fontId="14" fillId="0" borderId="2" xfId="41" applyFont="1" applyBorder="1" applyAlignment="1" applyProtection="1">
      <alignment horizontal="center" vertical="center" wrapText="1"/>
      <protection locked="0"/>
    </xf>
    <xf numFmtId="0" fontId="14" fillId="0" borderId="16" xfId="41" applyFont="1" applyBorder="1" applyAlignment="1" applyProtection="1">
      <alignment horizontal="center" vertical="center" wrapText="1"/>
      <protection locked="0"/>
    </xf>
    <xf numFmtId="0" fontId="14" fillId="0" borderId="15" xfId="41" applyFont="1" applyBorder="1" applyAlignment="1" applyProtection="1">
      <alignment horizontal="center" vertical="center" wrapText="1"/>
      <protection locked="0"/>
    </xf>
    <xf numFmtId="0" fontId="13" fillId="0" borderId="53" xfId="41" applyFont="1" applyBorder="1" applyAlignment="1" applyProtection="1">
      <alignment horizontal="left" vertical="center" wrapText="1"/>
      <protection locked="0"/>
    </xf>
    <xf numFmtId="0" fontId="13" fillId="19" borderId="57" xfId="16" applyFont="1" applyFill="1" applyBorder="1" applyAlignment="1" applyProtection="1">
      <alignment horizontal="left"/>
      <protection locked="0"/>
    </xf>
    <xf numFmtId="0" fontId="13" fillId="19" borderId="19" xfId="16" applyFont="1" applyFill="1" applyBorder="1" applyAlignment="1" applyProtection="1">
      <alignment horizontal="left"/>
      <protection locked="0"/>
    </xf>
    <xf numFmtId="0" fontId="18" fillId="0" borderId="17" xfId="54" applyFont="1" applyBorder="1" applyAlignment="1" applyProtection="1">
      <alignment horizontal="center"/>
      <protection hidden="1"/>
    </xf>
    <xf numFmtId="0" fontId="18" fillId="0" borderId="18" xfId="54" applyFont="1" applyBorder="1" applyAlignment="1" applyProtection="1">
      <alignment horizontal="center"/>
      <protection hidden="1"/>
    </xf>
    <xf numFmtId="0" fontId="18" fillId="0" borderId="19" xfId="54" applyFont="1" applyBorder="1" applyAlignment="1" applyProtection="1">
      <alignment horizontal="center"/>
      <protection hidden="1"/>
    </xf>
    <xf numFmtId="0" fontId="18" fillId="0" borderId="15" xfId="54" applyFont="1" applyBorder="1" applyAlignment="1" applyProtection="1">
      <alignment horizontal="center"/>
      <protection hidden="1"/>
    </xf>
    <xf numFmtId="0" fontId="18" fillId="0" borderId="2" xfId="54" applyFont="1" applyBorder="1" applyAlignment="1" applyProtection="1">
      <alignment horizontal="center"/>
      <protection hidden="1"/>
    </xf>
    <xf numFmtId="0" fontId="18" fillId="0" borderId="16" xfId="54" applyFont="1" applyBorder="1" applyAlignment="1" applyProtection="1">
      <alignment horizontal="center"/>
      <protection hidden="1"/>
    </xf>
    <xf numFmtId="0" fontId="19" fillId="0" borderId="57" xfId="54" applyFont="1" applyBorder="1" applyAlignment="1" applyProtection="1">
      <alignment horizontal="center"/>
      <protection locked="0"/>
    </xf>
    <xf numFmtId="0" fontId="19" fillId="0" borderId="18" xfId="54" applyFont="1" applyBorder="1" applyAlignment="1" applyProtection="1">
      <alignment horizontal="center"/>
      <protection locked="0"/>
    </xf>
    <xf numFmtId="0" fontId="14" fillId="0" borderId="5" xfId="54" applyFont="1" applyBorder="1" applyAlignment="1" applyProtection="1">
      <alignment horizontal="left"/>
      <protection locked="0"/>
    </xf>
    <xf numFmtId="0" fontId="14" fillId="0" borderId="1" xfId="54" applyFont="1" applyBorder="1" applyAlignment="1" applyProtection="1">
      <alignment horizontal="left"/>
      <protection locked="0"/>
    </xf>
    <xf numFmtId="0" fontId="86" fillId="0" borderId="1" xfId="54" applyFont="1" applyBorder="1" applyAlignment="1" applyProtection="1">
      <alignment horizontal="left"/>
      <protection locked="0"/>
    </xf>
    <xf numFmtId="0" fontId="14" fillId="17" borderId="5" xfId="41" applyFont="1" applyFill="1" applyBorder="1" applyAlignment="1" applyProtection="1">
      <alignment horizontal="center" vertical="center" wrapText="1"/>
      <protection locked="0"/>
    </xf>
    <xf numFmtId="0" fontId="14" fillId="17" borderId="53" xfId="41" applyFont="1" applyFill="1" applyBorder="1" applyAlignment="1" applyProtection="1">
      <alignment horizontal="center" vertical="center" wrapText="1"/>
      <protection locked="0"/>
    </xf>
    <xf numFmtId="0" fontId="14" fillId="0" borderId="38" xfId="41" applyFont="1" applyBorder="1" applyAlignment="1" applyProtection="1">
      <alignment horizontal="center" vertical="center" wrapText="1"/>
      <protection locked="0"/>
    </xf>
    <xf numFmtId="0" fontId="14" fillId="0" borderId="39" xfId="41" applyFont="1" applyBorder="1" applyAlignment="1" applyProtection="1">
      <alignment horizontal="center" vertical="center" wrapText="1"/>
      <protection locked="0"/>
    </xf>
    <xf numFmtId="0" fontId="14" fillId="0" borderId="42" xfId="41" applyFont="1" applyBorder="1" applyAlignment="1" applyProtection="1">
      <alignment horizontal="center" vertical="center" wrapText="1"/>
      <protection locked="0"/>
    </xf>
    <xf numFmtId="0" fontId="14" fillId="0" borderId="56" xfId="41" applyFont="1" applyBorder="1" applyAlignment="1" applyProtection="1">
      <alignment horizontal="center" vertical="center" wrapText="1"/>
      <protection locked="0"/>
    </xf>
    <xf numFmtId="0" fontId="14" fillId="0" borderId="56" xfId="41" applyFont="1" applyBorder="1" applyAlignment="1" applyProtection="1">
      <alignment horizontal="left" vertical="center" wrapText="1"/>
      <protection locked="0"/>
    </xf>
    <xf numFmtId="0" fontId="14" fillId="0" borderId="39" xfId="41" applyFont="1" applyBorder="1" applyAlignment="1" applyProtection="1">
      <alignment horizontal="left" vertical="center" wrapText="1"/>
      <protection locked="0"/>
    </xf>
    <xf numFmtId="0" fontId="14" fillId="0" borderId="40" xfId="41" applyFont="1" applyBorder="1" applyAlignment="1" applyProtection="1">
      <alignment horizontal="left" vertical="center" wrapText="1"/>
      <protection locked="0"/>
    </xf>
    <xf numFmtId="0" fontId="14" fillId="0" borderId="53" xfId="41" applyFont="1" applyBorder="1" applyAlignment="1" applyProtection="1">
      <alignment horizontal="left" vertical="center" wrapText="1"/>
      <protection locked="0"/>
    </xf>
    <xf numFmtId="0" fontId="20" fillId="5" borderId="75" xfId="54" applyFont="1" applyFill="1" applyBorder="1" applyAlignment="1" applyProtection="1">
      <alignment horizontal="left" vertical="center"/>
      <protection locked="0"/>
    </xf>
    <xf numFmtId="0" fontId="20" fillId="5" borderId="41" xfId="54" applyFont="1" applyFill="1" applyBorder="1" applyAlignment="1" applyProtection="1">
      <alignment horizontal="left" vertical="center"/>
      <protection locked="0"/>
    </xf>
    <xf numFmtId="0" fontId="20" fillId="5" borderId="45" xfId="54" applyFont="1" applyFill="1" applyBorder="1" applyAlignment="1" applyProtection="1">
      <alignment horizontal="left" vertical="center"/>
      <protection locked="0"/>
    </xf>
    <xf numFmtId="0" fontId="20" fillId="5" borderId="17" xfId="54" applyFont="1" applyFill="1" applyBorder="1" applyAlignment="1" applyProtection="1">
      <alignment horizontal="left" vertical="center"/>
      <protection locked="0"/>
    </xf>
    <xf numFmtId="0" fontId="20" fillId="5" borderId="46" xfId="54" applyFont="1" applyFill="1" applyBorder="1" applyAlignment="1" applyProtection="1">
      <alignment horizontal="left" vertical="center"/>
      <protection locked="0"/>
    </xf>
    <xf numFmtId="0" fontId="24" fillId="5" borderId="104" xfId="54" applyFont="1" applyFill="1" applyBorder="1" applyAlignment="1" applyProtection="1">
      <alignment horizontal="center" vertical="center" wrapText="1"/>
      <protection hidden="1"/>
    </xf>
    <xf numFmtId="0" fontId="24" fillId="5" borderId="51" xfId="54" applyFont="1" applyFill="1" applyBorder="1" applyAlignment="1" applyProtection="1">
      <alignment horizontal="center" vertical="center" wrapText="1"/>
      <protection hidden="1"/>
    </xf>
    <xf numFmtId="0" fontId="24" fillId="5" borderId="79" xfId="54" applyFont="1" applyFill="1" applyBorder="1" applyAlignment="1" applyProtection="1">
      <alignment horizontal="center" vertical="center" wrapText="1"/>
      <protection hidden="1"/>
    </xf>
    <xf numFmtId="0" fontId="24" fillId="5" borderId="57" xfId="54" applyFont="1" applyFill="1" applyBorder="1" applyAlignment="1" applyProtection="1">
      <alignment horizontal="center" vertical="center" wrapText="1"/>
      <protection hidden="1"/>
    </xf>
    <xf numFmtId="0" fontId="24" fillId="5" borderId="19" xfId="54" applyFont="1" applyFill="1" applyBorder="1" applyAlignment="1" applyProtection="1">
      <alignment horizontal="center" vertical="center" wrapText="1"/>
      <protection hidden="1"/>
    </xf>
    <xf numFmtId="0" fontId="40" fillId="4" borderId="23" xfId="54" applyFont="1" applyFill="1" applyBorder="1" applyAlignment="1" applyProtection="1">
      <alignment horizontal="center" vertical="center" wrapText="1"/>
      <protection locked="0"/>
    </xf>
    <xf numFmtId="0" fontId="40" fillId="4" borderId="2" xfId="54" applyFont="1" applyFill="1" applyBorder="1" applyAlignment="1" applyProtection="1">
      <alignment horizontal="center" vertical="center" wrapText="1"/>
      <protection locked="0"/>
    </xf>
    <xf numFmtId="0" fontId="40" fillId="4" borderId="53" xfId="54" applyFont="1" applyFill="1" applyBorder="1" applyAlignment="1" applyProtection="1">
      <alignment horizontal="center" vertical="center" wrapText="1"/>
      <protection locked="0"/>
    </xf>
    <xf numFmtId="0" fontId="86" fillId="0" borderId="8" xfId="54" applyFont="1" applyBorder="1" applyAlignment="1" applyProtection="1">
      <alignment horizontal="center"/>
      <protection locked="0"/>
    </xf>
    <xf numFmtId="0" fontId="86" fillId="0" borderId="5" xfId="54" applyFont="1" applyBorder="1" applyAlignment="1" applyProtection="1">
      <alignment horizontal="left"/>
      <protection locked="0"/>
    </xf>
    <xf numFmtId="0" fontId="86" fillId="0" borderId="1" xfId="54" applyFont="1" applyBorder="1" applyAlignment="1" applyProtection="1">
      <alignment horizontal="center"/>
      <protection hidden="1"/>
    </xf>
    <xf numFmtId="0" fontId="86" fillId="0" borderId="6" xfId="54" applyFont="1" applyBorder="1" applyAlignment="1" applyProtection="1">
      <alignment horizontal="center"/>
      <protection hidden="1"/>
    </xf>
    <xf numFmtId="0" fontId="86" fillId="0" borderId="5" xfId="54" applyFont="1" applyBorder="1" applyAlignment="1" applyProtection="1">
      <alignment horizontal="center"/>
      <protection locked="0"/>
    </xf>
    <xf numFmtId="0" fontId="86" fillId="0" borderId="1" xfId="54" applyFont="1" applyBorder="1" applyAlignment="1" applyProtection="1">
      <alignment horizontal="center"/>
      <protection locked="0"/>
    </xf>
    <xf numFmtId="0" fontId="86" fillId="0" borderId="6" xfId="54" applyFont="1" applyBorder="1" applyAlignment="1" applyProtection="1">
      <alignment horizontal="center"/>
      <protection locked="0"/>
    </xf>
    <xf numFmtId="0" fontId="131" fillId="18" borderId="1" xfId="102" applyFont="1" applyFill="1" applyBorder="1" applyAlignment="1" applyProtection="1">
      <alignment horizontal="center" vertical="center"/>
      <protection hidden="1"/>
    </xf>
    <xf numFmtId="0" fontId="3" fillId="21" borderId="1" xfId="102" applyFill="1" applyBorder="1" applyAlignment="1" applyProtection="1">
      <alignment horizontal="center" wrapText="1"/>
      <protection locked="0"/>
    </xf>
    <xf numFmtId="1" fontId="3" fillId="0" borderId="5" xfId="102" applyNumberFormat="1" applyBorder="1" applyAlignment="1" applyProtection="1">
      <alignment horizontal="center"/>
      <protection hidden="1"/>
    </xf>
    <xf numFmtId="1" fontId="3" fillId="0" borderId="1" xfId="102" applyNumberFormat="1" applyBorder="1" applyAlignment="1" applyProtection="1">
      <alignment horizontal="center"/>
      <protection hidden="1"/>
    </xf>
    <xf numFmtId="1" fontId="28" fillId="18" borderId="7" xfId="102" applyNumberFormat="1" applyFont="1" applyFill="1" applyBorder="1" applyAlignment="1" applyProtection="1">
      <alignment horizontal="center"/>
      <protection hidden="1"/>
    </xf>
    <xf numFmtId="1" fontId="28" fillId="18" borderId="8" xfId="102" applyNumberFormat="1" applyFont="1" applyFill="1" applyBorder="1" applyAlignment="1" applyProtection="1">
      <alignment horizontal="center"/>
      <protection hidden="1"/>
    </xf>
    <xf numFmtId="0" fontId="3" fillId="19" borderId="0" xfId="102" applyFill="1" applyAlignment="1" applyProtection="1">
      <alignment horizontal="center" vertical="center"/>
      <protection hidden="1"/>
    </xf>
    <xf numFmtId="0" fontId="3" fillId="19" borderId="79" xfId="102" applyFill="1" applyBorder="1" applyAlignment="1" applyProtection="1">
      <alignment horizontal="center" vertical="center"/>
      <protection hidden="1"/>
    </xf>
    <xf numFmtId="165" fontId="0" fillId="24" borderId="25" xfId="103" applyNumberFormat="1" applyFont="1" applyFill="1" applyBorder="1" applyAlignment="1" applyProtection="1">
      <alignment horizontal="center" vertical="center" wrapText="1"/>
      <protection hidden="1"/>
    </xf>
    <xf numFmtId="165" fontId="0" fillId="24" borderId="27" xfId="103" applyNumberFormat="1" applyFont="1" applyFill="1" applyBorder="1" applyAlignment="1" applyProtection="1">
      <alignment horizontal="center" vertical="center" wrapText="1"/>
      <protection hidden="1"/>
    </xf>
    <xf numFmtId="165" fontId="28" fillId="18" borderId="47" xfId="103" applyNumberFormat="1" applyFont="1" applyFill="1" applyBorder="1" applyAlignment="1" applyProtection="1">
      <alignment horizontal="center"/>
      <protection hidden="1"/>
    </xf>
    <xf numFmtId="165" fontId="28" fillId="18" borderId="32" xfId="103" applyNumberFormat="1" applyFont="1" applyFill="1" applyBorder="1" applyAlignment="1" applyProtection="1">
      <alignment horizontal="center"/>
      <protection hidden="1"/>
    </xf>
    <xf numFmtId="165" fontId="28" fillId="18" borderId="49" xfId="103" applyNumberFormat="1" applyFont="1" applyFill="1" applyBorder="1" applyAlignment="1" applyProtection="1">
      <alignment horizontal="center"/>
      <protection hidden="1"/>
    </xf>
    <xf numFmtId="165" fontId="28" fillId="18" borderId="64" xfId="103" applyNumberFormat="1" applyFont="1" applyFill="1" applyBorder="1" applyAlignment="1" applyProtection="1">
      <alignment horizontal="center"/>
      <protection hidden="1"/>
    </xf>
    <xf numFmtId="165" fontId="28" fillId="18" borderId="61" xfId="103" applyNumberFormat="1" applyFont="1" applyFill="1" applyBorder="1" applyAlignment="1" applyProtection="1">
      <alignment horizontal="center"/>
      <protection hidden="1"/>
    </xf>
    <xf numFmtId="165" fontId="28" fillId="18" borderId="11" xfId="103" applyNumberFormat="1" applyFont="1" applyFill="1" applyBorder="1" applyAlignment="1" applyProtection="1">
      <alignment horizontal="center"/>
      <protection hidden="1"/>
    </xf>
    <xf numFmtId="0" fontId="3" fillId="19" borderId="20" xfId="102" applyFill="1" applyBorder="1" applyAlignment="1" applyProtection="1">
      <alignment horizontal="center" vertical="center"/>
      <protection hidden="1"/>
    </xf>
    <xf numFmtId="0" fontId="3" fillId="19" borderId="33" xfId="102" applyFill="1" applyBorder="1" applyAlignment="1" applyProtection="1">
      <alignment horizontal="center" vertical="center"/>
      <protection hidden="1"/>
    </xf>
    <xf numFmtId="0" fontId="3" fillId="19" borderId="34" xfId="102" applyFill="1" applyBorder="1" applyAlignment="1" applyProtection="1">
      <alignment horizontal="center" vertical="center"/>
      <protection hidden="1"/>
    </xf>
    <xf numFmtId="165" fontId="0" fillId="24" borderId="7" xfId="103" applyNumberFormat="1" applyFont="1" applyFill="1" applyBorder="1" applyAlignment="1" applyProtection="1">
      <alignment horizontal="center" vertical="center" wrapText="1"/>
      <protection hidden="1"/>
    </xf>
    <xf numFmtId="165" fontId="0" fillId="24" borderId="8" xfId="103" applyNumberFormat="1" applyFont="1" applyFill="1" applyBorder="1" applyAlignment="1" applyProtection="1">
      <alignment horizontal="center" vertical="center" wrapText="1"/>
      <protection hidden="1"/>
    </xf>
    <xf numFmtId="1" fontId="0" fillId="19" borderId="41" xfId="103" applyNumberFormat="1" applyFont="1" applyFill="1" applyBorder="1" applyAlignment="1" applyProtection="1">
      <alignment horizontal="center" vertical="center"/>
      <protection hidden="1"/>
    </xf>
    <xf numFmtId="1" fontId="0" fillId="19" borderId="0" xfId="103" applyNumberFormat="1" applyFont="1" applyFill="1" applyBorder="1" applyAlignment="1" applyProtection="1">
      <alignment horizontal="center" vertical="center"/>
      <protection hidden="1"/>
    </xf>
    <xf numFmtId="1" fontId="3" fillId="18" borderId="23" xfId="102" applyNumberFormat="1" applyFill="1" applyBorder="1" applyAlignment="1" applyProtection="1">
      <alignment horizontal="center"/>
      <protection hidden="1"/>
    </xf>
    <xf numFmtId="1" fontId="3" fillId="18" borderId="2" xfId="102" applyNumberFormat="1" applyFill="1" applyBorder="1" applyAlignment="1" applyProtection="1">
      <alignment horizontal="center"/>
      <protection hidden="1"/>
    </xf>
    <xf numFmtId="1" fontId="3" fillId="0" borderId="50" xfId="102" applyNumberFormat="1" applyBorder="1" applyAlignment="1" applyProtection="1">
      <alignment horizontal="center" vertical="center" wrapText="1"/>
      <protection hidden="1"/>
    </xf>
    <xf numFmtId="1" fontId="3" fillId="0" borderId="33" xfId="102" applyNumberFormat="1" applyBorder="1" applyAlignment="1" applyProtection="1">
      <alignment horizontal="center" vertical="center" wrapText="1"/>
      <protection hidden="1"/>
    </xf>
    <xf numFmtId="1" fontId="3" fillId="0" borderId="5" xfId="102" applyNumberFormat="1" applyBorder="1" applyAlignment="1" applyProtection="1">
      <alignment horizontal="center" vertical="center" wrapText="1"/>
      <protection hidden="1"/>
    </xf>
    <xf numFmtId="1" fontId="3" fillId="0" borderId="1" xfId="102" applyNumberFormat="1" applyBorder="1" applyAlignment="1" applyProtection="1">
      <alignment horizontal="center" vertical="center" wrapText="1"/>
      <protection hidden="1"/>
    </xf>
    <xf numFmtId="1" fontId="3" fillId="0" borderId="15" xfId="102" applyNumberFormat="1" applyBorder="1" applyAlignment="1" applyProtection="1">
      <alignment horizontal="center" vertical="center" wrapText="1"/>
      <protection hidden="1"/>
    </xf>
    <xf numFmtId="0" fontId="28" fillId="18" borderId="1" xfId="102" applyFont="1" applyFill="1" applyBorder="1" applyAlignment="1" applyProtection="1">
      <alignment horizontal="center" wrapText="1"/>
      <protection locked="0"/>
    </xf>
    <xf numFmtId="1" fontId="3" fillId="33" borderId="50" xfId="102" applyNumberFormat="1" applyFill="1" applyBorder="1" applyAlignment="1" applyProtection="1">
      <alignment horizontal="center" vertical="center" wrapText="1"/>
      <protection hidden="1"/>
    </xf>
    <xf numFmtId="1" fontId="3" fillId="33" borderId="33" xfId="102" applyNumberFormat="1" applyFill="1" applyBorder="1" applyAlignment="1" applyProtection="1">
      <alignment horizontal="center" vertical="center" wrapText="1"/>
      <protection hidden="1"/>
    </xf>
    <xf numFmtId="1" fontId="3" fillId="33" borderId="34" xfId="102" applyNumberFormat="1" applyFill="1" applyBorder="1" applyAlignment="1" applyProtection="1">
      <alignment horizontal="center" vertical="center" wrapText="1"/>
      <protection hidden="1"/>
    </xf>
    <xf numFmtId="0" fontId="28" fillId="18" borderId="52" xfId="102" applyFont="1" applyFill="1" applyBorder="1" applyAlignment="1" applyProtection="1">
      <alignment horizontal="center"/>
      <protection hidden="1"/>
    </xf>
    <xf numFmtId="0" fontId="28" fillId="18" borderId="36" xfId="102" applyFont="1" applyFill="1" applyBorder="1" applyAlignment="1" applyProtection="1">
      <alignment horizontal="center"/>
      <protection hidden="1"/>
    </xf>
    <xf numFmtId="0" fontId="28" fillId="18" borderId="67" xfId="102" applyFont="1" applyFill="1" applyBorder="1" applyAlignment="1" applyProtection="1">
      <alignment horizontal="center"/>
      <protection hidden="1"/>
    </xf>
    <xf numFmtId="165" fontId="0" fillId="24" borderId="5" xfId="103" applyNumberFormat="1" applyFont="1" applyFill="1" applyBorder="1" applyAlignment="1" applyProtection="1">
      <alignment horizontal="center" vertical="center" wrapText="1"/>
      <protection hidden="1"/>
    </xf>
    <xf numFmtId="165" fontId="0" fillId="24" borderId="1" xfId="103" applyNumberFormat="1" applyFont="1" applyFill="1" applyBorder="1" applyAlignment="1" applyProtection="1">
      <alignment horizontal="center" vertical="center" wrapText="1"/>
      <protection hidden="1"/>
    </xf>
    <xf numFmtId="0" fontId="14" fillId="18" borderId="62" xfId="102" applyFont="1" applyFill="1" applyBorder="1" applyAlignment="1" applyProtection="1">
      <alignment horizontal="center" vertical="center"/>
      <protection hidden="1"/>
    </xf>
    <xf numFmtId="0" fontId="14" fillId="18" borderId="10" xfId="102" applyFont="1" applyFill="1" applyBorder="1" applyAlignment="1" applyProtection="1">
      <alignment horizontal="center" vertical="center"/>
      <protection hidden="1"/>
    </xf>
    <xf numFmtId="0" fontId="14" fillId="18" borderId="27" xfId="102" applyFont="1" applyFill="1" applyBorder="1" applyAlignment="1" applyProtection="1">
      <alignment horizontal="center" vertical="center" wrapText="1"/>
      <protection hidden="1"/>
    </xf>
    <xf numFmtId="0" fontId="14" fillId="18" borderId="1" xfId="102" applyFont="1" applyFill="1" applyBorder="1" applyAlignment="1" applyProtection="1">
      <alignment horizontal="center" vertical="center" wrapText="1"/>
      <protection hidden="1"/>
    </xf>
    <xf numFmtId="165" fontId="28" fillId="18" borderId="64" xfId="103" applyNumberFormat="1" applyFont="1" applyFill="1" applyBorder="1" applyAlignment="1" applyProtection="1">
      <alignment horizontal="center" vertical="center"/>
      <protection hidden="1"/>
    </xf>
    <xf numFmtId="165" fontId="28" fillId="18" borderId="61" xfId="103" applyNumberFormat="1" applyFont="1" applyFill="1" applyBorder="1" applyAlignment="1" applyProtection="1">
      <alignment horizontal="center" vertical="center"/>
      <protection hidden="1"/>
    </xf>
    <xf numFmtId="165" fontId="28" fillId="18" borderId="11" xfId="103" applyNumberFormat="1" applyFont="1" applyFill="1" applyBorder="1" applyAlignment="1" applyProtection="1">
      <alignment horizontal="center" vertical="center"/>
      <protection hidden="1"/>
    </xf>
    <xf numFmtId="0" fontId="14" fillId="18" borderId="5" xfId="102" applyFont="1" applyFill="1" applyBorder="1" applyAlignment="1" applyProtection="1">
      <alignment horizontal="center" vertical="center"/>
      <protection hidden="1"/>
    </xf>
    <xf numFmtId="0" fontId="14" fillId="18" borderId="98" xfId="102" applyFont="1" applyFill="1" applyBorder="1" applyAlignment="1" applyProtection="1">
      <alignment horizontal="center" vertical="center"/>
      <protection hidden="1"/>
    </xf>
    <xf numFmtId="0" fontId="14" fillId="18" borderId="100" xfId="102" applyFont="1" applyFill="1" applyBorder="1" applyAlignment="1" applyProtection="1">
      <alignment horizontal="center" vertical="center"/>
      <protection hidden="1"/>
    </xf>
    <xf numFmtId="1" fontId="0" fillId="19" borderId="20" xfId="103" applyNumberFormat="1" applyFont="1" applyFill="1" applyBorder="1" applyAlignment="1" applyProtection="1">
      <alignment horizontal="center" vertical="center"/>
      <protection hidden="1"/>
    </xf>
    <xf numFmtId="1" fontId="0" fillId="19" borderId="33" xfId="103" applyNumberFormat="1" applyFont="1" applyFill="1" applyBorder="1" applyAlignment="1" applyProtection="1">
      <alignment horizontal="center" vertical="center"/>
      <protection hidden="1"/>
    </xf>
    <xf numFmtId="1" fontId="0" fillId="19" borderId="34" xfId="103" applyNumberFormat="1" applyFont="1" applyFill="1" applyBorder="1" applyAlignment="1" applyProtection="1">
      <alignment horizontal="center" vertical="center"/>
      <protection hidden="1"/>
    </xf>
    <xf numFmtId="0" fontId="1" fillId="0" borderId="0" xfId="107" applyAlignment="1" applyProtection="1">
      <alignment horizontal="left" wrapText="1"/>
      <protection hidden="1"/>
    </xf>
    <xf numFmtId="0" fontId="65" fillId="14" borderId="0" xfId="107" applyFont="1" applyFill="1" applyAlignment="1" applyProtection="1">
      <alignment horizontal="center"/>
      <protection hidden="1"/>
    </xf>
    <xf numFmtId="0" fontId="1" fillId="3" borderId="1" xfId="107" applyFill="1" applyBorder="1" applyAlignment="1" applyProtection="1">
      <alignment horizontal="left"/>
      <protection locked="0"/>
    </xf>
    <xf numFmtId="0" fontId="1" fillId="0" borderId="0" xfId="107" applyAlignment="1" applyProtection="1">
      <alignment horizontal="left"/>
      <protection hidden="1"/>
    </xf>
    <xf numFmtId="0" fontId="1" fillId="0" borderId="0" xfId="107" applyAlignment="1" applyProtection="1">
      <alignment horizontal="center" vertical="center"/>
      <protection hidden="1"/>
    </xf>
    <xf numFmtId="0" fontId="1" fillId="0" borderId="0" xfId="107" applyAlignment="1" applyProtection="1">
      <alignment horizontal="left" vertical="center" wrapText="1"/>
      <protection hidden="1"/>
    </xf>
    <xf numFmtId="0" fontId="1" fillId="3" borderId="20" xfId="107" applyFill="1" applyBorder="1" applyAlignment="1" applyProtection="1">
      <alignment horizontal="left" vertical="center"/>
      <protection locked="0"/>
    </xf>
    <xf numFmtId="0" fontId="1" fillId="3" borderId="33" xfId="107" applyFill="1" applyBorder="1" applyAlignment="1" applyProtection="1">
      <alignment horizontal="left" vertical="center"/>
      <protection locked="0"/>
    </xf>
    <xf numFmtId="0" fontId="1" fillId="3" borderId="34" xfId="107" applyFill="1" applyBorder="1" applyAlignment="1" applyProtection="1">
      <alignment horizontal="left" vertical="center"/>
      <protection locked="0"/>
    </xf>
    <xf numFmtId="0" fontId="1" fillId="3" borderId="17" xfId="107" applyFill="1" applyBorder="1" applyAlignment="1" applyProtection="1">
      <alignment horizontal="left" vertical="center"/>
      <protection locked="0"/>
    </xf>
    <xf numFmtId="0" fontId="1" fillId="3" borderId="18" xfId="107" applyFill="1" applyBorder="1" applyAlignment="1" applyProtection="1">
      <alignment horizontal="left" vertical="center"/>
      <protection locked="0"/>
    </xf>
    <xf numFmtId="0" fontId="1" fillId="3" borderId="19" xfId="107" applyFill="1" applyBorder="1" applyAlignment="1" applyProtection="1">
      <alignment horizontal="left" vertical="center"/>
      <protection locked="0"/>
    </xf>
    <xf numFmtId="0" fontId="1" fillId="0" borderId="0" xfId="107" applyAlignment="1" applyProtection="1">
      <alignment horizontal="left" vertical="center"/>
      <protection hidden="1"/>
    </xf>
    <xf numFmtId="0" fontId="1" fillId="0" borderId="1" xfId="107" applyBorder="1" applyAlignment="1">
      <alignment horizontal="left" vertical="center"/>
    </xf>
    <xf numFmtId="0" fontId="152" fillId="0" borderId="1" xfId="107" applyFont="1" applyBorder="1" applyAlignment="1" applyProtection="1">
      <alignment horizontal="center" vertical="center" wrapText="1"/>
      <protection hidden="1"/>
    </xf>
    <xf numFmtId="0" fontId="1" fillId="43" borderId="1" xfId="107" applyFill="1" applyBorder="1" applyAlignment="1" applyProtection="1">
      <alignment horizontal="center" vertical="center" wrapText="1"/>
      <protection locked="0"/>
    </xf>
    <xf numFmtId="0" fontId="1" fillId="0" borderId="1" xfId="107" applyBorder="1" applyAlignment="1" applyProtection="1">
      <alignment vertical="center" wrapText="1"/>
      <protection locked="0"/>
    </xf>
    <xf numFmtId="0" fontId="1" fillId="0" borderId="1" xfId="107" applyBorder="1" applyAlignment="1" applyProtection="1">
      <alignment horizontal="left" vertical="center" wrapText="1"/>
      <protection hidden="1"/>
    </xf>
    <xf numFmtId="0" fontId="1" fillId="0" borderId="1" xfId="107" applyBorder="1" applyAlignment="1" applyProtection="1">
      <alignment horizontal="left" vertical="center"/>
      <protection hidden="1"/>
    </xf>
    <xf numFmtId="0" fontId="65" fillId="14" borderId="1" xfId="107" applyFont="1" applyFill="1" applyBorder="1" applyAlignment="1" applyProtection="1">
      <alignment horizontal="left" vertical="center" indent="57"/>
      <protection hidden="1"/>
    </xf>
    <xf numFmtId="0" fontId="28" fillId="27" borderId="1" xfId="107" applyFont="1" applyFill="1" applyBorder="1" applyAlignment="1" applyProtection="1">
      <alignment horizontal="center"/>
      <protection hidden="1"/>
    </xf>
    <xf numFmtId="0" fontId="28" fillId="3" borderId="1" xfId="99" applyFont="1" applyFill="1" applyBorder="1" applyAlignment="1" applyProtection="1">
      <alignment horizontal="center" wrapText="1"/>
      <protection locked="0"/>
    </xf>
    <xf numFmtId="0" fontId="3" fillId="0" borderId="0" xfId="102" applyAlignment="1" applyProtection="1">
      <alignment horizontal="left"/>
      <protection locked="0"/>
    </xf>
    <xf numFmtId="0" fontId="19" fillId="8" borderId="1" xfId="99" applyFont="1" applyFill="1" applyBorder="1" applyAlignment="1" applyProtection="1">
      <alignment horizontal="center" vertical="center" wrapText="1"/>
      <protection locked="0"/>
    </xf>
    <xf numFmtId="14" fontId="30" fillId="19" borderId="1" xfId="99" applyNumberFormat="1" applyFont="1" applyFill="1" applyBorder="1" applyAlignment="1" applyProtection="1">
      <alignment horizontal="center" wrapText="1"/>
      <protection locked="0"/>
    </xf>
    <xf numFmtId="0" fontId="30" fillId="19" borderId="1" xfId="99" applyFont="1" applyFill="1" applyBorder="1" applyAlignment="1" applyProtection="1">
      <alignment horizontal="center" wrapText="1"/>
      <protection locked="0"/>
    </xf>
    <xf numFmtId="0" fontId="74" fillId="0" borderId="20" xfId="7" applyFont="1" applyBorder="1" applyAlignment="1" applyProtection="1">
      <alignment horizontal="left" vertical="center"/>
      <protection locked="0" hidden="1"/>
    </xf>
    <xf numFmtId="0" fontId="74" fillId="0" borderId="33" xfId="7" applyFont="1" applyBorder="1" applyAlignment="1" applyProtection="1">
      <alignment horizontal="left" vertical="center"/>
      <protection locked="0" hidden="1"/>
    </xf>
    <xf numFmtId="0" fontId="74" fillId="0" borderId="44" xfId="7" applyFont="1" applyBorder="1" applyAlignment="1" applyProtection="1">
      <alignment horizontal="left" vertical="center"/>
      <protection locked="0" hidden="1"/>
    </xf>
    <xf numFmtId="0" fontId="74" fillId="0" borderId="15" xfId="7" applyFont="1" applyBorder="1" applyAlignment="1" applyProtection="1">
      <alignment horizontal="left" vertical="center" wrapText="1"/>
      <protection locked="0"/>
    </xf>
    <xf numFmtId="0" fontId="74" fillId="0" borderId="2" xfId="7" applyFont="1" applyBorder="1" applyAlignment="1" applyProtection="1">
      <alignment horizontal="left" vertical="center" wrapText="1"/>
      <protection locked="0"/>
    </xf>
    <xf numFmtId="0" fontId="74" fillId="0" borderId="53" xfId="7" applyFont="1" applyBorder="1" applyAlignment="1" applyProtection="1">
      <alignment horizontal="left" vertical="center" wrapText="1"/>
      <protection locked="0"/>
    </xf>
    <xf numFmtId="0" fontId="74" fillId="0" borderId="20" xfId="7" applyFont="1" applyBorder="1" applyAlignment="1" applyProtection="1">
      <alignment horizontal="left" vertical="center" wrapText="1"/>
      <protection locked="0" hidden="1"/>
    </xf>
    <xf numFmtId="0" fontId="74" fillId="0" borderId="33" xfId="7" applyFont="1" applyBorder="1" applyAlignment="1" applyProtection="1">
      <alignment horizontal="left" vertical="center" wrapText="1"/>
      <protection locked="0" hidden="1"/>
    </xf>
    <xf numFmtId="0" fontId="74" fillId="0" borderId="44" xfId="7" applyFont="1" applyBorder="1" applyAlignment="1" applyProtection="1">
      <alignment horizontal="left" vertical="center" wrapText="1"/>
      <protection locked="0" hidden="1"/>
    </xf>
    <xf numFmtId="0" fontId="74" fillId="0" borderId="17" xfId="7" applyFont="1" applyBorder="1" applyAlignment="1" applyProtection="1">
      <alignment horizontal="left" vertical="center" wrapText="1"/>
      <protection locked="0" hidden="1"/>
    </xf>
    <xf numFmtId="0" fontId="74" fillId="0" borderId="18" xfId="7" applyFont="1" applyBorder="1" applyAlignment="1" applyProtection="1">
      <alignment horizontal="left" vertical="center" wrapText="1"/>
      <protection locked="0" hidden="1"/>
    </xf>
    <xf numFmtId="0" fontId="74" fillId="0" borderId="46" xfId="7" applyFont="1" applyBorder="1" applyAlignment="1" applyProtection="1">
      <alignment horizontal="left" vertical="center" wrapText="1"/>
      <protection locked="0" hidden="1"/>
    </xf>
    <xf numFmtId="0" fontId="74" fillId="51" borderId="15" xfId="7" applyFont="1" applyFill="1" applyBorder="1" applyAlignment="1" applyProtection="1">
      <alignment horizontal="center" vertical="center"/>
      <protection locked="0"/>
    </xf>
    <xf numFmtId="0" fontId="74" fillId="51" borderId="2" xfId="7" applyFont="1" applyFill="1" applyBorder="1" applyAlignment="1" applyProtection="1">
      <alignment horizontal="center" vertical="center"/>
      <protection locked="0"/>
    </xf>
    <xf numFmtId="0" fontId="74" fillId="51" borderId="53" xfId="7" applyFont="1" applyFill="1" applyBorder="1" applyAlignment="1" applyProtection="1">
      <alignment horizontal="center" vertical="center"/>
      <protection locked="0"/>
    </xf>
    <xf numFmtId="0" fontId="74" fillId="0" borderId="2" xfId="7" applyFont="1" applyFill="1" applyBorder="1" applyAlignment="1" applyProtection="1">
      <alignment horizontal="center" vertical="center"/>
      <protection locked="0"/>
    </xf>
    <xf numFmtId="0" fontId="74" fillId="0" borderId="53" xfId="7" applyFont="1" applyFill="1" applyBorder="1" applyAlignment="1" applyProtection="1">
      <alignment horizontal="center" vertical="center"/>
      <protection locked="0"/>
    </xf>
    <xf numFmtId="2" fontId="74" fillId="0" borderId="1" xfId="7" applyNumberFormat="1" applyFont="1" applyBorder="1" applyAlignment="1" applyProtection="1">
      <alignment horizontal="left" vertical="center"/>
      <protection locked="0"/>
    </xf>
    <xf numFmtId="0" fontId="74" fillId="0" borderId="15" xfId="7" applyFont="1" applyBorder="1" applyAlignment="1" applyProtection="1">
      <alignment horizontal="left" vertical="center" wrapText="1"/>
      <protection locked="0" hidden="1"/>
    </xf>
    <xf numFmtId="0" fontId="74" fillId="0" borderId="2" xfId="7" applyFont="1" applyBorder="1" applyAlignment="1" applyProtection="1">
      <alignment horizontal="left" vertical="center" wrapText="1"/>
      <protection locked="0" hidden="1"/>
    </xf>
    <xf numFmtId="0" fontId="74" fillId="0" borderId="53" xfId="7" applyFont="1" applyBorder="1" applyAlignment="1" applyProtection="1">
      <alignment horizontal="left" vertical="center" wrapText="1"/>
      <protection locked="0" hidden="1"/>
    </xf>
    <xf numFmtId="0" fontId="74" fillId="0" borderId="20" xfId="7" applyFont="1" applyBorder="1" applyAlignment="1" applyProtection="1">
      <alignment horizontal="left" vertical="center"/>
      <protection locked="0"/>
    </xf>
    <xf numFmtId="0" fontId="74" fillId="0" borderId="33" xfId="7" applyFont="1" applyBorder="1" applyAlignment="1" applyProtection="1">
      <alignment horizontal="left" vertical="center"/>
      <protection locked="0"/>
    </xf>
    <xf numFmtId="0" fontId="74" fillId="0" borderId="44" xfId="7" applyFont="1" applyBorder="1" applyAlignment="1" applyProtection="1">
      <alignment horizontal="left" vertical="center"/>
      <protection locked="0"/>
    </xf>
    <xf numFmtId="0" fontId="74" fillId="0" borderId="1" xfId="7" applyFont="1" applyBorder="1" applyAlignment="1" applyProtection="1">
      <alignment horizontal="left" vertical="center" wrapText="1"/>
      <protection locked="0" hidden="1"/>
    </xf>
    <xf numFmtId="0" fontId="74" fillId="0" borderId="1" xfId="7" applyFont="1" applyBorder="1" applyAlignment="1" applyProtection="1">
      <alignment horizontal="left" vertical="center"/>
      <protection locked="0" hidden="1"/>
    </xf>
    <xf numFmtId="0" fontId="74" fillId="0" borderId="6" xfId="7" applyFont="1" applyBorder="1" applyAlignment="1" applyProtection="1">
      <alignment horizontal="left" vertical="center"/>
      <protection locked="0" hidden="1"/>
    </xf>
    <xf numFmtId="0" fontId="74" fillId="0" borderId="15" xfId="7" applyFont="1" applyBorder="1" applyAlignment="1" applyProtection="1">
      <alignment horizontal="left" vertical="center"/>
      <protection locked="0" hidden="1"/>
    </xf>
    <xf numFmtId="0" fontId="74" fillId="0" borderId="2" xfId="7" applyFont="1" applyBorder="1" applyAlignment="1" applyProtection="1">
      <alignment horizontal="left" vertical="center"/>
      <protection locked="0" hidden="1"/>
    </xf>
    <xf numFmtId="0" fontId="74" fillId="0" borderId="53" xfId="7" applyFont="1" applyBorder="1" applyAlignment="1" applyProtection="1">
      <alignment horizontal="left" vertical="center"/>
      <protection locked="0" hidden="1"/>
    </xf>
    <xf numFmtId="0" fontId="74" fillId="51" borderId="15" xfId="7" applyFont="1" applyFill="1" applyBorder="1" applyAlignment="1" applyProtection="1">
      <alignment horizontal="left" vertical="center" wrapText="1"/>
      <protection locked="0" hidden="1"/>
    </xf>
    <xf numFmtId="0" fontId="74" fillId="51" borderId="2" xfId="7" applyFont="1" applyFill="1" applyBorder="1" applyAlignment="1" applyProtection="1">
      <alignment horizontal="left" vertical="center" wrapText="1"/>
      <protection locked="0" hidden="1"/>
    </xf>
    <xf numFmtId="0" fontId="74" fillId="51" borderId="53" xfId="7" applyFont="1" applyFill="1" applyBorder="1" applyAlignment="1" applyProtection="1">
      <alignment horizontal="left" vertical="center" wrapText="1"/>
      <protection locked="0" hidden="1"/>
    </xf>
    <xf numFmtId="0" fontId="74" fillId="51" borderId="1" xfId="7" applyFont="1" applyFill="1" applyBorder="1" applyAlignment="1" applyProtection="1">
      <alignment horizontal="center" vertical="center"/>
      <protection locked="0"/>
    </xf>
    <xf numFmtId="0" fontId="74" fillId="51" borderId="6" xfId="7" applyFont="1" applyFill="1" applyBorder="1" applyAlignment="1" applyProtection="1">
      <alignment horizontal="center" vertical="center"/>
      <protection locked="0"/>
    </xf>
    <xf numFmtId="0" fontId="14" fillId="11" borderId="72" xfId="105" applyFont="1" applyFill="1" applyBorder="1" applyProtection="1">
      <protection locked="0"/>
    </xf>
    <xf numFmtId="0" fontId="14" fillId="11" borderId="73" xfId="105" applyFont="1" applyFill="1" applyBorder="1" applyProtection="1">
      <protection locked="0"/>
    </xf>
    <xf numFmtId="0" fontId="14" fillId="11" borderId="74" xfId="105" applyFont="1" applyFill="1" applyBorder="1" applyProtection="1">
      <protection locked="0"/>
    </xf>
    <xf numFmtId="0" fontId="74" fillId="51" borderId="16" xfId="7" applyFont="1" applyFill="1" applyBorder="1" applyAlignment="1" applyProtection="1">
      <alignment horizontal="center" vertical="center"/>
      <protection locked="0"/>
    </xf>
    <xf numFmtId="0" fontId="74" fillId="51" borderId="15" xfId="7" applyFont="1" applyFill="1" applyBorder="1" applyAlignment="1" applyProtection="1">
      <alignment horizontal="center" vertical="center" wrapText="1"/>
      <protection locked="0"/>
    </xf>
    <xf numFmtId="0" fontId="74" fillId="51" borderId="2" xfId="7" applyFont="1" applyFill="1" applyBorder="1" applyAlignment="1" applyProtection="1">
      <alignment horizontal="center" vertical="center" wrapText="1"/>
      <protection locked="0"/>
    </xf>
    <xf numFmtId="0" fontId="74" fillId="51" borderId="53" xfId="7" applyFont="1" applyFill="1" applyBorder="1" applyAlignment="1" applyProtection="1">
      <alignment horizontal="center" vertical="center" wrapText="1"/>
      <protection locked="0"/>
    </xf>
    <xf numFmtId="0" fontId="74" fillId="0" borderId="21" xfId="7" applyFont="1" applyBorder="1" applyAlignment="1" applyProtection="1">
      <alignment horizontal="left" vertical="center" wrapText="1"/>
      <protection locked="0"/>
    </xf>
    <xf numFmtId="0" fontId="74" fillId="0" borderId="32" xfId="7" applyFont="1" applyBorder="1" applyAlignment="1" applyProtection="1">
      <alignment horizontal="left" vertical="center" wrapText="1"/>
      <protection locked="0"/>
    </xf>
    <xf numFmtId="0" fontId="74" fillId="0" borderId="48" xfId="7" applyFont="1" applyBorder="1" applyAlignment="1" applyProtection="1">
      <alignment horizontal="left" vertical="center" wrapText="1"/>
      <protection locked="0"/>
    </xf>
    <xf numFmtId="0" fontId="73" fillId="20" borderId="51" xfId="7" applyFont="1" applyFill="1" applyBorder="1" applyAlignment="1" applyProtection="1">
      <alignment horizontal="center" vertical="center" wrapText="1"/>
      <protection locked="0"/>
    </xf>
    <xf numFmtId="0" fontId="74" fillId="0" borderId="16" xfId="7" applyFont="1" applyBorder="1" applyAlignment="1" applyProtection="1">
      <alignment horizontal="center" vertical="center"/>
      <protection locked="0"/>
    </xf>
    <xf numFmtId="0" fontId="76" fillId="4" borderId="29" xfId="7" applyFont="1" applyFill="1" applyBorder="1" applyAlignment="1" applyProtection="1">
      <alignment horizontal="center" vertical="center" wrapText="1"/>
      <protection locked="0" hidden="1"/>
    </xf>
    <xf numFmtId="0" fontId="76" fillId="4" borderId="30" xfId="7" applyFont="1" applyFill="1" applyBorder="1" applyAlignment="1" applyProtection="1">
      <alignment horizontal="center" vertical="center" wrapText="1"/>
      <protection locked="0" hidden="1"/>
    </xf>
    <xf numFmtId="0" fontId="76" fillId="4" borderId="31" xfId="7" applyFont="1" applyFill="1" applyBorder="1" applyAlignment="1" applyProtection="1">
      <alignment horizontal="center" vertical="center" wrapText="1"/>
      <protection locked="0" hidden="1"/>
    </xf>
    <xf numFmtId="0" fontId="74" fillId="0" borderId="23" xfId="7" applyFont="1" applyBorder="1" applyAlignment="1" applyProtection="1">
      <alignment horizontal="left" vertical="center" wrapText="1"/>
      <protection locked="0"/>
    </xf>
    <xf numFmtId="0" fontId="74" fillId="0" borderId="16" xfId="7" applyFont="1" applyBorder="1" applyAlignment="1" applyProtection="1">
      <alignment horizontal="left" vertical="center" wrapText="1"/>
      <protection locked="0"/>
    </xf>
    <xf numFmtId="0" fontId="74" fillId="21" borderId="15" xfId="7" applyFont="1" applyFill="1" applyBorder="1" applyAlignment="1" applyProtection="1">
      <alignment horizontal="center" vertical="center" wrapText="1"/>
      <protection locked="0"/>
    </xf>
    <xf numFmtId="0" fontId="74" fillId="21" borderId="2" xfId="7" applyFont="1" applyFill="1" applyBorder="1" applyAlignment="1" applyProtection="1">
      <alignment horizontal="center" vertical="center" wrapText="1"/>
      <protection locked="0"/>
    </xf>
    <xf numFmtId="0" fontId="74" fillId="21" borderId="53" xfId="7" applyFont="1" applyFill="1" applyBorder="1" applyAlignment="1" applyProtection="1">
      <alignment horizontal="center" vertical="center" wrapText="1"/>
      <protection locked="0"/>
    </xf>
    <xf numFmtId="3" fontId="74" fillId="0" borderId="1" xfId="7" applyNumberFormat="1" applyFont="1" applyBorder="1" applyAlignment="1" applyProtection="1">
      <alignment vertical="center" wrapText="1"/>
      <protection locked="0"/>
    </xf>
    <xf numFmtId="0" fontId="74" fillId="48" borderId="1" xfId="7" applyFont="1" applyFill="1" applyBorder="1" applyAlignment="1" applyProtection="1">
      <alignment horizontal="center" vertical="center" wrapText="1"/>
      <protection locked="0"/>
    </xf>
    <xf numFmtId="0" fontId="74" fillId="48" borderId="15" xfId="7" applyFont="1" applyFill="1" applyBorder="1" applyAlignment="1" applyProtection="1">
      <alignment horizontal="left" vertical="center" wrapText="1"/>
      <protection locked="0"/>
    </xf>
    <xf numFmtId="0" fontId="74" fillId="48" borderId="2" xfId="7" applyFont="1" applyFill="1" applyBorder="1" applyAlignment="1" applyProtection="1">
      <alignment horizontal="left" vertical="center" wrapText="1"/>
      <protection locked="0"/>
    </xf>
    <xf numFmtId="0" fontId="74" fillId="48" borderId="53" xfId="7" applyFont="1" applyFill="1" applyBorder="1" applyAlignment="1" applyProtection="1">
      <alignment horizontal="left" vertical="center" wrapText="1"/>
      <protection locked="0"/>
    </xf>
    <xf numFmtId="0" fontId="74" fillId="51" borderId="39" xfId="7" applyFont="1" applyFill="1" applyBorder="1" applyAlignment="1" applyProtection="1">
      <alignment horizontal="center" vertical="center"/>
      <protection locked="0"/>
    </xf>
    <xf numFmtId="0" fontId="74" fillId="51" borderId="42" xfId="7" applyFont="1" applyFill="1" applyBorder="1" applyAlignment="1" applyProtection="1">
      <alignment horizontal="center" vertical="center"/>
      <protection locked="0"/>
    </xf>
    <xf numFmtId="0" fontId="23" fillId="0" borderId="1" xfId="6" applyFont="1" applyBorder="1" applyAlignment="1" applyProtection="1">
      <alignment horizontal="center"/>
      <protection locked="0"/>
    </xf>
    <xf numFmtId="9" fontId="74" fillId="48" borderId="1" xfId="106" applyFont="1" applyFill="1" applyBorder="1" applyAlignment="1" applyProtection="1">
      <alignment horizontal="center" vertical="center"/>
      <protection locked="0"/>
    </xf>
    <xf numFmtId="0" fontId="76" fillId="48" borderId="1" xfId="7" applyFont="1" applyFill="1" applyBorder="1" applyAlignment="1" applyProtection="1">
      <alignment horizontal="center" vertical="center"/>
      <protection locked="0"/>
    </xf>
    <xf numFmtId="0" fontId="74" fillId="48" borderId="1" xfId="7" applyFont="1" applyFill="1" applyBorder="1" applyAlignment="1" applyProtection="1">
      <alignment horizontal="center" vertical="center"/>
      <protection locked="0"/>
    </xf>
    <xf numFmtId="0" fontId="74" fillId="48" borderId="6" xfId="7" applyFont="1" applyFill="1" applyBorder="1" applyAlignment="1" applyProtection="1">
      <alignment horizontal="center" vertical="center"/>
      <protection locked="0"/>
    </xf>
    <xf numFmtId="9" fontId="74" fillId="0" borderId="1" xfId="106" applyFont="1" applyBorder="1" applyAlignment="1" applyProtection="1">
      <alignment horizontal="center" vertical="center"/>
      <protection locked="0"/>
    </xf>
    <xf numFmtId="9" fontId="74" fillId="0" borderId="15" xfId="106" applyFont="1" applyBorder="1" applyAlignment="1" applyProtection="1">
      <alignment horizontal="center" vertical="center"/>
      <protection locked="0"/>
    </xf>
    <xf numFmtId="9" fontId="74" fillId="0" borderId="2" xfId="106" applyFont="1" applyBorder="1" applyAlignment="1" applyProtection="1">
      <alignment horizontal="center" vertical="center"/>
      <protection locked="0"/>
    </xf>
    <xf numFmtId="9" fontId="74" fillId="0" borderId="16" xfId="106" applyFont="1" applyBorder="1" applyAlignment="1" applyProtection="1">
      <alignment horizontal="center" vertical="center"/>
      <protection locked="0"/>
    </xf>
    <xf numFmtId="0" fontId="23" fillId="0" borderId="20" xfId="6" applyFont="1" applyBorder="1" applyAlignment="1" applyProtection="1">
      <alignment horizontal="center"/>
      <protection locked="0"/>
    </xf>
    <xf numFmtId="0" fontId="23" fillId="0" borderId="33" xfId="6" applyFont="1" applyBorder="1" applyAlignment="1" applyProtection="1">
      <alignment horizontal="center"/>
      <protection locked="0"/>
    </xf>
    <xf numFmtId="0" fontId="23" fillId="0" borderId="44" xfId="6" applyFont="1" applyBorder="1" applyAlignment="1" applyProtection="1">
      <alignment horizontal="center"/>
      <protection locked="0"/>
    </xf>
    <xf numFmtId="0" fontId="74" fillId="0" borderId="5" xfId="7" applyFont="1" applyBorder="1" applyAlignment="1" applyProtection="1">
      <alignment horizontal="left" vertical="center"/>
      <protection locked="0"/>
    </xf>
    <xf numFmtId="0" fontId="74" fillId="21" borderId="16" xfId="7" applyFont="1" applyFill="1" applyBorder="1" applyAlignment="1" applyProtection="1">
      <alignment horizontal="center" vertical="center"/>
      <protection locked="0"/>
    </xf>
    <xf numFmtId="0" fontId="74" fillId="21" borderId="1" xfId="7" applyFont="1" applyFill="1" applyBorder="1" applyAlignment="1" applyProtection="1">
      <alignment horizontal="center" vertical="center"/>
      <protection locked="0"/>
    </xf>
    <xf numFmtId="0" fontId="74" fillId="21" borderId="6" xfId="7" applyFont="1" applyFill="1" applyBorder="1" applyAlignment="1" applyProtection="1">
      <alignment horizontal="center" vertical="center"/>
      <protection locked="0"/>
    </xf>
    <xf numFmtId="0" fontId="74" fillId="0" borderId="19" xfId="7" applyFont="1" applyBorder="1" applyAlignment="1" applyProtection="1">
      <alignment vertical="center" wrapText="1"/>
      <protection locked="0"/>
    </xf>
    <xf numFmtId="0" fontId="74" fillId="0" borderId="11" xfId="7" applyFont="1" applyBorder="1" applyAlignment="1" applyProtection="1">
      <alignment vertical="center" wrapText="1"/>
      <protection locked="0"/>
    </xf>
    <xf numFmtId="0" fontId="74" fillId="48" borderId="23" xfId="7" applyFont="1" applyFill="1" applyBorder="1" applyAlignment="1" applyProtection="1">
      <alignment horizontal="left" vertical="center" wrapText="1"/>
      <protection locked="0"/>
    </xf>
    <xf numFmtId="0" fontId="74" fillId="48" borderId="16" xfId="7" applyFont="1" applyFill="1" applyBorder="1" applyAlignment="1" applyProtection="1">
      <alignment horizontal="left" vertical="center" wrapText="1"/>
      <protection locked="0"/>
    </xf>
    <xf numFmtId="0" fontId="74" fillId="48" borderId="15" xfId="7" applyFont="1" applyFill="1" applyBorder="1" applyAlignment="1" applyProtection="1">
      <alignment horizontal="center" vertical="center" wrapText="1"/>
      <protection locked="0"/>
    </xf>
    <xf numFmtId="0" fontId="74" fillId="48" borderId="2" xfId="7" applyFont="1" applyFill="1" applyBorder="1" applyAlignment="1" applyProtection="1">
      <alignment horizontal="center" vertical="center" wrapText="1"/>
      <protection locked="0"/>
    </xf>
    <xf numFmtId="0" fontId="74" fillId="48" borderId="53" xfId="7" applyFont="1" applyFill="1" applyBorder="1" applyAlignment="1" applyProtection="1">
      <alignment horizontal="center" vertical="center" wrapText="1"/>
      <protection locked="0"/>
    </xf>
    <xf numFmtId="0" fontId="74" fillId="48" borderId="50" xfId="7" applyFont="1" applyFill="1" applyBorder="1" applyAlignment="1" applyProtection="1">
      <alignment horizontal="left" vertical="center" wrapText="1"/>
      <protection locked="0"/>
    </xf>
    <xf numFmtId="0" fontId="74" fillId="48" borderId="33" xfId="7" applyFont="1" applyFill="1" applyBorder="1" applyAlignment="1" applyProtection="1">
      <alignment horizontal="left" vertical="center" wrapText="1"/>
      <protection locked="0"/>
    </xf>
    <xf numFmtId="9" fontId="74" fillId="48" borderId="33" xfId="106" applyFont="1" applyFill="1" applyBorder="1" applyAlignment="1" applyProtection="1">
      <alignment horizontal="center" vertical="center" wrapText="1"/>
      <protection locked="0"/>
    </xf>
    <xf numFmtId="9" fontId="74" fillId="48" borderId="44" xfId="106" applyFont="1" applyFill="1" applyBorder="1" applyAlignment="1" applyProtection="1">
      <alignment horizontal="center" vertical="center" wrapText="1"/>
      <protection locked="0"/>
    </xf>
    <xf numFmtId="0" fontId="76" fillId="4" borderId="51" xfId="7" applyFont="1" applyFill="1" applyBorder="1" applyAlignment="1" applyProtection="1">
      <alignment horizontal="center" vertical="center" wrapText="1"/>
      <protection locked="0"/>
    </xf>
    <xf numFmtId="0" fontId="76" fillId="4" borderId="0" xfId="7" applyFont="1" applyFill="1" applyBorder="1" applyAlignment="1" applyProtection="1">
      <alignment horizontal="center" vertical="center" wrapText="1"/>
      <protection locked="0"/>
    </xf>
    <xf numFmtId="0" fontId="76" fillId="4" borderId="45" xfId="7" applyFont="1" applyFill="1" applyBorder="1" applyAlignment="1" applyProtection="1">
      <alignment horizontal="center" vertical="center" wrapText="1"/>
      <protection locked="0"/>
    </xf>
    <xf numFmtId="0" fontId="74" fillId="0" borderId="16" xfId="7" applyFont="1" applyBorder="1" applyAlignment="1" applyProtection="1">
      <alignment horizontal="center" vertical="center" wrapText="1"/>
      <protection locked="0"/>
    </xf>
    <xf numFmtId="0" fontId="74" fillId="0" borderId="50" xfId="7" applyFont="1" applyBorder="1" applyAlignment="1" applyProtection="1">
      <alignment horizontal="center" vertical="center" wrapText="1"/>
      <protection locked="0"/>
    </xf>
    <xf numFmtId="0" fontId="73" fillId="20" borderId="31" xfId="7" applyFont="1" applyFill="1" applyBorder="1" applyAlignment="1" applyProtection="1">
      <alignment horizontal="center" vertical="center" wrapText="1"/>
      <protection locked="0"/>
    </xf>
    <xf numFmtId="0" fontId="47" fillId="5" borderId="2" xfId="96" applyFont="1" applyFill="1" applyBorder="1" applyAlignment="1" applyProtection="1">
      <alignment horizontal="center"/>
      <protection locked="0" hidden="1"/>
    </xf>
    <xf numFmtId="0" fontId="47" fillId="5" borderId="16" xfId="96" applyFont="1" applyFill="1" applyBorder="1" applyAlignment="1" applyProtection="1">
      <alignment horizontal="center"/>
      <protection locked="0" hidden="1"/>
    </xf>
    <xf numFmtId="0" fontId="41" fillId="26" borderId="2" xfId="96" applyFont="1" applyFill="1" applyBorder="1" applyAlignment="1" applyProtection="1">
      <alignment horizontal="center"/>
      <protection locked="0" hidden="1"/>
    </xf>
    <xf numFmtId="0" fontId="41" fillId="26" borderId="16" xfId="96" applyFont="1" applyFill="1" applyBorder="1" applyAlignment="1" applyProtection="1">
      <alignment horizontal="center"/>
      <protection locked="0" hidden="1"/>
    </xf>
    <xf numFmtId="0" fontId="126" fillId="0" borderId="5" xfId="96" applyFont="1" applyBorder="1" applyAlignment="1" applyProtection="1">
      <alignment horizontal="left" vertical="center" wrapText="1"/>
      <protection locked="0"/>
    </xf>
    <xf numFmtId="0" fontId="126" fillId="0" borderId="6" xfId="96" applyFont="1" applyBorder="1" applyAlignment="1" applyProtection="1">
      <alignment horizontal="left" vertical="center" wrapText="1"/>
      <protection locked="0"/>
    </xf>
    <xf numFmtId="0" fontId="127" fillId="0" borderId="5" xfId="96" applyFont="1" applyBorder="1" applyAlignment="1" applyProtection="1">
      <alignment horizontal="left" vertical="center"/>
      <protection locked="0"/>
    </xf>
    <xf numFmtId="0" fontId="127" fillId="0" borderId="6" xfId="96" applyFont="1" applyBorder="1" applyAlignment="1" applyProtection="1">
      <alignment horizontal="left" vertical="center"/>
      <protection locked="0"/>
    </xf>
    <xf numFmtId="0" fontId="127" fillId="0" borderId="5" xfId="96" applyFont="1" applyBorder="1" applyAlignment="1" applyProtection="1">
      <alignment horizontal="center" vertical="center"/>
      <protection locked="0"/>
    </xf>
    <xf numFmtId="0" fontId="127" fillId="0" borderId="6" xfId="96" applyFont="1" applyBorder="1" applyAlignment="1" applyProtection="1">
      <alignment horizontal="center" vertical="center"/>
      <protection locked="0"/>
    </xf>
    <xf numFmtId="0" fontId="47" fillId="5" borderId="25" xfId="54" applyFont="1" applyFill="1" applyBorder="1" applyAlignment="1" applyProtection="1">
      <alignment horizontal="center" vertical="center" wrapText="1"/>
      <protection hidden="1"/>
    </xf>
    <xf numFmtId="0" fontId="47" fillId="5" borderId="5" xfId="54" applyFont="1" applyFill="1" applyBorder="1" applyAlignment="1" applyProtection="1">
      <alignment horizontal="center" vertical="center" wrapText="1"/>
      <protection hidden="1"/>
    </xf>
    <xf numFmtId="0" fontId="47" fillId="5" borderId="22" xfId="54" applyFont="1" applyFill="1" applyBorder="1" applyAlignment="1" applyProtection="1">
      <alignment horizontal="center" vertical="center"/>
      <protection locked="0"/>
    </xf>
    <xf numFmtId="0" fontId="47" fillId="5" borderId="6" xfId="54" applyFont="1" applyFill="1" applyBorder="1" applyAlignment="1" applyProtection="1">
      <alignment horizontal="center" vertical="center"/>
      <protection locked="0"/>
    </xf>
    <xf numFmtId="0" fontId="109" fillId="0" borderId="0" xfId="96" applyFont="1" applyBorder="1" applyAlignment="1" applyProtection="1">
      <alignment vertical="center" wrapText="1"/>
      <protection locked="0"/>
    </xf>
  </cellXfs>
  <cellStyles count="109">
    <cellStyle name="Check Cell" xfId="15" builtinId="23"/>
    <cellStyle name="Comma" xfId="1" builtinId="3"/>
    <cellStyle name="Comma 10" xfId="108" xr:uid="{46DAED8C-08F0-46D3-A9E8-B694504728BB}"/>
    <cellStyle name="Comma 2" xfId="30" xr:uid="{00000000-0005-0000-0000-000002000000}"/>
    <cellStyle name="Comma 3" xfId="14" xr:uid="{00000000-0005-0000-0000-000003000000}"/>
    <cellStyle name="Comma 3 2" xfId="65" xr:uid="{00000000-0005-0000-0000-000004000000}"/>
    <cellStyle name="Comma 4" xfId="27" xr:uid="{00000000-0005-0000-0000-000005000000}"/>
    <cellStyle name="Comma 4 2" xfId="69" xr:uid="{00000000-0005-0000-0000-000006000000}"/>
    <cellStyle name="Comma 5" xfId="40" xr:uid="{00000000-0005-0000-0000-000007000000}"/>
    <cellStyle name="Comma 5 2" xfId="75" xr:uid="{00000000-0005-0000-0000-000008000000}"/>
    <cellStyle name="Comma 6" xfId="48" xr:uid="{00000000-0005-0000-0000-000009000000}"/>
    <cellStyle name="Comma 6 2" xfId="81" xr:uid="{00000000-0005-0000-0000-00000A000000}"/>
    <cellStyle name="Comma 7" xfId="56" xr:uid="{00000000-0005-0000-0000-00000B000000}"/>
    <cellStyle name="Comma 7 2" xfId="89" xr:uid="{00000000-0005-0000-0000-00000C000000}"/>
    <cellStyle name="Comma 8" xfId="97" xr:uid="{00000000-0005-0000-0000-00000D000000}"/>
    <cellStyle name="Comma 9" xfId="103" xr:uid="{00000000-0005-0000-0000-00000E000000}"/>
    <cellStyle name="Excel Built-in Normal" xfId="31" xr:uid="{00000000-0005-0000-0000-00000F000000}"/>
    <cellStyle name="Hyperlink" xfId="12" builtinId="8"/>
    <cellStyle name="Hyperlink 2" xfId="38" xr:uid="{00000000-0005-0000-0000-000011000000}"/>
    <cellStyle name="Normal" xfId="0" builtinId="0"/>
    <cellStyle name="Normal 10" xfId="54" xr:uid="{00000000-0005-0000-0000-000013000000}"/>
    <cellStyle name="Normal 10 2" xfId="87" xr:uid="{00000000-0005-0000-0000-000014000000}"/>
    <cellStyle name="Normal 11" xfId="57" xr:uid="{00000000-0005-0000-0000-000015000000}"/>
    <cellStyle name="Normal 11 2" xfId="90" xr:uid="{00000000-0005-0000-0000-000016000000}"/>
    <cellStyle name="Normal 12" xfId="94" xr:uid="{00000000-0005-0000-0000-000017000000}"/>
    <cellStyle name="Normal 13" xfId="63" xr:uid="{00000000-0005-0000-0000-000018000000}"/>
    <cellStyle name="Normal 14" xfId="96" xr:uid="{00000000-0005-0000-0000-000019000000}"/>
    <cellStyle name="Normal 15" xfId="102" xr:uid="{00000000-0005-0000-0000-00001A000000}"/>
    <cellStyle name="Normal 16" xfId="105" xr:uid="{689FD84A-D881-4707-94B6-0906BB34171A}"/>
    <cellStyle name="Normal 17" xfId="107" xr:uid="{31203A43-25C2-4B16-89C4-06EB65A993F7}"/>
    <cellStyle name="Normal 2" xfId="5" xr:uid="{00000000-0005-0000-0000-00001B000000}"/>
    <cellStyle name="Normal 2 2" xfId="7" xr:uid="{00000000-0005-0000-0000-00001C000000}"/>
    <cellStyle name="Normal 2 2 2" xfId="20" xr:uid="{00000000-0005-0000-0000-00001D000000}"/>
    <cellStyle name="Normal 2 2 3" xfId="25" xr:uid="{00000000-0005-0000-0000-00001E000000}"/>
    <cellStyle name="Normal 2 2 4" xfId="19" xr:uid="{00000000-0005-0000-0000-00001F000000}"/>
    <cellStyle name="Normal 2 2 4 2" xfId="67" xr:uid="{00000000-0005-0000-0000-000020000000}"/>
    <cellStyle name="Normal 2 2 5" xfId="46" xr:uid="{00000000-0005-0000-0000-000021000000}"/>
    <cellStyle name="Normal 2 2 5 2" xfId="79" xr:uid="{00000000-0005-0000-0000-000022000000}"/>
    <cellStyle name="Normal 2 3" xfId="21" xr:uid="{00000000-0005-0000-0000-000023000000}"/>
    <cellStyle name="Normal 2 3 2" xfId="99" xr:uid="{00000000-0005-0000-0000-000024000000}"/>
    <cellStyle name="Normal 2 4" xfId="24" xr:uid="{00000000-0005-0000-0000-000025000000}"/>
    <cellStyle name="Normal 2 4 2" xfId="47" xr:uid="{00000000-0005-0000-0000-000026000000}"/>
    <cellStyle name="Normal 2 4 2 2" xfId="80" xr:uid="{00000000-0005-0000-0000-000027000000}"/>
    <cellStyle name="Normal 2 4 3" xfId="68" xr:uid="{00000000-0005-0000-0000-000028000000}"/>
    <cellStyle name="Normal 2 5" xfId="18" xr:uid="{00000000-0005-0000-0000-000029000000}"/>
    <cellStyle name="Normal 2_1 BIL Credit assessmentV3" xfId="41" xr:uid="{00000000-0005-0000-0000-00002A000000}"/>
    <cellStyle name="Normal 3" xfId="8" xr:uid="{00000000-0005-0000-0000-00002B000000}"/>
    <cellStyle name="Normal 3 2" xfId="16" xr:uid="{00000000-0005-0000-0000-00002C000000}"/>
    <cellStyle name="Normal 3 2 2" xfId="32" xr:uid="{00000000-0005-0000-0000-00002D000000}"/>
    <cellStyle name="Normal 3 2 2 2" xfId="71" xr:uid="{00000000-0005-0000-0000-00002E000000}"/>
    <cellStyle name="Normal 3 2 3" xfId="50" xr:uid="{00000000-0005-0000-0000-00002F000000}"/>
    <cellStyle name="Normal 3 2 3 2" xfId="83" xr:uid="{00000000-0005-0000-0000-000030000000}"/>
    <cellStyle name="Normal 3 2 4" xfId="60" xr:uid="{00000000-0005-0000-0000-000031000000}"/>
    <cellStyle name="Normal 3 2 4 2" xfId="93" xr:uid="{00000000-0005-0000-0000-000032000000}"/>
    <cellStyle name="Normal 3 3" xfId="37" xr:uid="{00000000-0005-0000-0000-000033000000}"/>
    <cellStyle name="Normal 3 3 2" xfId="52" xr:uid="{00000000-0005-0000-0000-000034000000}"/>
    <cellStyle name="Normal 3 3 2 2" xfId="85" xr:uid="{00000000-0005-0000-0000-000035000000}"/>
    <cellStyle name="Normal 3 3 3" xfId="73" xr:uid="{00000000-0005-0000-0000-000036000000}"/>
    <cellStyle name="Normal 3 4" xfId="23" xr:uid="{00000000-0005-0000-0000-000037000000}"/>
    <cellStyle name="Normal 3 5" xfId="43" xr:uid="{00000000-0005-0000-0000-000038000000}"/>
    <cellStyle name="Normal 3 5 2" xfId="76" xr:uid="{00000000-0005-0000-0000-000039000000}"/>
    <cellStyle name="Normal 3 6" xfId="64" xr:uid="{00000000-0005-0000-0000-00003A000000}"/>
    <cellStyle name="Normal 4" xfId="6" xr:uid="{00000000-0005-0000-0000-00003B000000}"/>
    <cellStyle name="Normal 4 2" xfId="29" xr:uid="{00000000-0005-0000-0000-00003C000000}"/>
    <cellStyle name="Normal 5" xfId="33" xr:uid="{00000000-0005-0000-0000-00003D000000}"/>
    <cellStyle name="Normal 5 2" xfId="44" xr:uid="{00000000-0005-0000-0000-00003E000000}"/>
    <cellStyle name="Normal 5 2 2" xfId="77" xr:uid="{00000000-0005-0000-0000-00003F000000}"/>
    <cellStyle name="Normal 58" xfId="34" xr:uid="{00000000-0005-0000-0000-000040000000}"/>
    <cellStyle name="Normal 58 2" xfId="51" xr:uid="{00000000-0005-0000-0000-000041000000}"/>
    <cellStyle name="Normal 58 2 2" xfId="84" xr:uid="{00000000-0005-0000-0000-000042000000}"/>
    <cellStyle name="Normal 58 3" xfId="59" xr:uid="{00000000-0005-0000-0000-000043000000}"/>
    <cellStyle name="Normal 58 3 2" xfId="92" xr:uid="{00000000-0005-0000-0000-000044000000}"/>
    <cellStyle name="Normal 58 4" xfId="62" xr:uid="{00000000-0005-0000-0000-000045000000}"/>
    <cellStyle name="Normal 58 4 2" xfId="95" xr:uid="{00000000-0005-0000-0000-000046000000}"/>
    <cellStyle name="Normal 58 5" xfId="72" xr:uid="{00000000-0005-0000-0000-000047000000}"/>
    <cellStyle name="Normal 58 6" xfId="100" xr:uid="{00000000-0005-0000-0000-000048000000}"/>
    <cellStyle name="Normal 58 7" xfId="101" xr:uid="{00000000-0005-0000-0000-000049000000}"/>
    <cellStyle name="Normal 6" xfId="35" xr:uid="{00000000-0005-0000-0000-00004A000000}"/>
    <cellStyle name="Normal 7" xfId="36" xr:uid="{00000000-0005-0000-0000-00004B000000}"/>
    <cellStyle name="Normal 8" xfId="17" xr:uid="{00000000-0005-0000-0000-00004C000000}"/>
    <cellStyle name="Normal 8 2" xfId="66" xr:uid="{00000000-0005-0000-0000-00004D000000}"/>
    <cellStyle name="Normal 9" xfId="45" xr:uid="{00000000-0005-0000-0000-00004E000000}"/>
    <cellStyle name="Normal 9 2" xfId="78" xr:uid="{00000000-0005-0000-0000-00004F000000}"/>
    <cellStyle name="Normal_3 New Revised Eligibility Calculator 3Yrs" xfId="11" xr:uid="{00000000-0005-0000-0000-000050000000}"/>
    <cellStyle name="Normal_ANZ" xfId="10" xr:uid="{00000000-0005-0000-0000-000051000000}"/>
    <cellStyle name="Normal_Banking &amp; RTR Sheet" xfId="13" xr:uid="{00000000-0005-0000-0000-000052000000}"/>
    <cellStyle name="Normal_Frontsheet_1" xfId="2" xr:uid="{00000000-0005-0000-0000-000053000000}"/>
    <cellStyle name="Normal_Frontsheet_One Pager (2)" xfId="3" xr:uid="{00000000-0005-0000-0000-000054000000}"/>
    <cellStyle name="Percent" xfId="4" builtinId="5"/>
    <cellStyle name="Percent 10" xfId="106" xr:uid="{F5F816B6-8E08-4BF7-B15B-41D7E6C0F126}"/>
    <cellStyle name="Percent 2" xfId="28" xr:uid="{00000000-0005-0000-0000-000056000000}"/>
    <cellStyle name="Percent 2 2" xfId="22" xr:uid="{00000000-0005-0000-0000-000057000000}"/>
    <cellStyle name="Percent 2 3" xfId="26" xr:uid="{00000000-0005-0000-0000-000058000000}"/>
    <cellStyle name="Percent 2 4" xfId="42" xr:uid="{00000000-0005-0000-0000-000059000000}"/>
    <cellStyle name="Percent 2 5" xfId="70" xr:uid="{00000000-0005-0000-0000-00005A000000}"/>
    <cellStyle name="Percent 3" xfId="9" xr:uid="{00000000-0005-0000-0000-00005B000000}"/>
    <cellStyle name="Percent 3 2" xfId="39" xr:uid="{00000000-0005-0000-0000-00005C000000}"/>
    <cellStyle name="Percent 3 2 2" xfId="74" xr:uid="{00000000-0005-0000-0000-00005D000000}"/>
    <cellStyle name="Percent 3 3" xfId="53" xr:uid="{00000000-0005-0000-0000-00005E000000}"/>
    <cellStyle name="Percent 3 3 2" xfId="86" xr:uid="{00000000-0005-0000-0000-00005F000000}"/>
    <cellStyle name="Percent 4" xfId="49" xr:uid="{00000000-0005-0000-0000-000060000000}"/>
    <cellStyle name="Percent 4 2" xfId="82" xr:uid="{00000000-0005-0000-0000-000061000000}"/>
    <cellStyle name="Percent 5" xfId="55" xr:uid="{00000000-0005-0000-0000-000062000000}"/>
    <cellStyle name="Percent 5 2" xfId="88" xr:uid="{00000000-0005-0000-0000-000063000000}"/>
    <cellStyle name="Percent 6" xfId="58" xr:uid="{00000000-0005-0000-0000-000064000000}"/>
    <cellStyle name="Percent 6 2" xfId="91" xr:uid="{00000000-0005-0000-0000-000065000000}"/>
    <cellStyle name="Percent 7" xfId="61" xr:uid="{00000000-0005-0000-0000-000066000000}"/>
    <cellStyle name="Percent 8" xfId="98" xr:uid="{00000000-0005-0000-0000-000067000000}"/>
    <cellStyle name="Percent 9" xfId="104" xr:uid="{00000000-0005-0000-0000-000068000000}"/>
  </cellStyles>
  <dxfs count="376">
    <dxf>
      <font>
        <color theme="2"/>
      </font>
    </dxf>
    <dxf>
      <fill>
        <patternFill>
          <bgColor theme="2"/>
        </patternFill>
      </fill>
    </dxf>
    <dxf>
      <fill>
        <patternFill>
          <bgColor theme="2"/>
        </patternFill>
      </fill>
    </dxf>
    <dxf>
      <fill>
        <patternFill>
          <bgColor theme="2"/>
        </patternFill>
      </fill>
    </dxf>
    <dxf>
      <fill>
        <patternFill>
          <bgColor theme="2"/>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b/>
        <i val="0"/>
      </font>
      <fill>
        <patternFill>
          <bgColor rgb="FF92D050"/>
        </patternFill>
      </fill>
    </dxf>
    <dxf>
      <font>
        <b/>
        <i val="0"/>
        <color rgb="FFFFFF00"/>
      </font>
      <fill>
        <patternFill>
          <bgColor rgb="FFFF0000"/>
        </patternFill>
      </fill>
    </dxf>
    <dxf>
      <fill>
        <patternFill>
          <bgColor theme="0"/>
        </patternFill>
      </fill>
    </dxf>
    <dxf>
      <font>
        <color theme="0"/>
      </font>
      <fill>
        <patternFill>
          <bgColor theme="0"/>
        </patternFill>
      </fill>
    </dxf>
    <dxf>
      <font>
        <color theme="0"/>
      </font>
      <numFmt numFmtId="0" formatCode="General"/>
      <fill>
        <patternFill>
          <bgColor theme="0"/>
        </patternFill>
      </fill>
    </dxf>
    <dxf>
      <font>
        <color theme="1"/>
      </font>
      <fill>
        <patternFill>
          <bgColor rgb="FF92D05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ont>
        <strike val="0"/>
        <u val="none"/>
      </font>
      <numFmt numFmtId="0" formatCode="General"/>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92D050"/>
        </patternFill>
      </fill>
    </dxf>
    <dxf>
      <font>
        <color theme="0"/>
      </font>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val="0"/>
        <i val="0"/>
        <strike val="0"/>
        <condense val="0"/>
        <extend val="0"/>
        <outline val="0"/>
        <shadow val="0"/>
        <u val="none"/>
        <vertAlign val="baseline"/>
        <sz val="11"/>
        <color theme="1"/>
        <name val="Arial"/>
        <scheme val="none"/>
      </font>
      <numFmt numFmtId="185"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medium">
          <color theme="1"/>
        </right>
        <top style="medium">
          <color theme="1"/>
        </top>
        <bottom style="medium">
          <color theme="1"/>
        </bottom>
      </border>
      <protection locked="1" hidden="1"/>
    </dxf>
    <dxf>
      <font>
        <strike val="0"/>
        <outline val="0"/>
        <shadow val="0"/>
        <u val="none"/>
        <vertAlign val="baseline"/>
        <name val="Arial"/>
        <scheme val="none"/>
      </font>
      <alignment horizontal="general" vertical="center" textRotation="0" wrapText="0" indent="0" justifyLastLine="0" shrinkToFit="0" readingOrder="0"/>
      <protection locked="0" hidden="0"/>
    </dxf>
    <dxf>
      <fill>
        <patternFill patternType="solid">
          <fgColor indexed="64"/>
          <bgColor theme="0"/>
        </patternFill>
      </fill>
      <border diagonalUp="0" diagonalDown="0" outline="0">
        <left style="thin">
          <color indexed="64"/>
        </left>
        <right/>
        <top style="medium">
          <color indexed="64"/>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numFmt numFmtId="189" formatCode="dd"/>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b val="0"/>
        <i val="0"/>
        <strike val="0"/>
        <condense val="0"/>
        <extend val="0"/>
        <outline val="0"/>
        <shadow val="0"/>
        <u val="none"/>
        <vertAlign val="baseline"/>
        <sz val="10"/>
        <color theme="1"/>
        <name val="Arial"/>
        <scheme val="none"/>
      </font>
      <numFmt numFmtId="185"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185"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185"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fill>
        <patternFill patternType="solid">
          <fgColor indexed="64"/>
          <bgColor theme="0"/>
        </patternFill>
      </fill>
      <alignment horizontal="general" vertical="center" textRotation="0" wrapText="0" indent="0" justifyLastLine="0" shrinkToFit="0" readingOrder="0"/>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0" formatCode="General"/>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name val="Arial"/>
        <scheme val="none"/>
      </font>
      <numFmt numFmtId="0" formatCode="General"/>
      <alignment vertical="center" textRotation="0" indent="0" justifyLastLine="0" shrinkToFit="0" readingOrder="0"/>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1" formatCode="0"/>
      <fill>
        <patternFill patternType="solid">
          <fgColor indexed="64"/>
          <bgColor rgb="FFEDF1F9"/>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0" hidden="0"/>
    </dxf>
    <dxf>
      <font>
        <strike val="0"/>
        <outline val="0"/>
        <shadow val="0"/>
        <u val="none"/>
        <vertAlign val="baseline"/>
        <name val="Arial"/>
        <scheme val="none"/>
      </font>
      <alignment vertical="center" textRotation="0" indent="0" justifyLastLine="0" shrinkToFit="0" readingOrder="0"/>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b val="0"/>
        <i val="0"/>
        <strike val="0"/>
        <condense val="0"/>
        <extend val="0"/>
        <outline val="0"/>
        <shadow val="0"/>
        <u val="none"/>
        <vertAlign val="baseline"/>
        <sz val="10"/>
        <color theme="1"/>
        <name val="Arial"/>
        <scheme val="none"/>
      </font>
      <numFmt numFmtId="3" formatCode="#,##0"/>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0" hidden="0"/>
    </dxf>
    <dxf>
      <font>
        <strike val="0"/>
        <outline val="0"/>
        <shadow val="0"/>
        <u val="none"/>
        <vertAlign val="baseline"/>
        <sz val="10"/>
        <name val="Arial"/>
        <scheme val="none"/>
      </font>
      <numFmt numFmtId="19" formatCode="dd/mm/yyyy"/>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right/>
        <top style="medium">
          <color theme="1"/>
        </top>
        <bottom style="medium">
          <color theme="1"/>
        </bottom>
      </border>
      <protection locked="1" hidden="1"/>
    </dxf>
    <dxf>
      <font>
        <strike val="0"/>
        <outline val="0"/>
        <shadow val="0"/>
        <u val="none"/>
        <vertAlign val="baseline"/>
        <sz val="10"/>
        <color auto="1"/>
        <name val="Arial"/>
        <scheme val="none"/>
      </font>
      <numFmt numFmtId="3" formatCode="#,##0"/>
      <fill>
        <patternFill patternType="none">
          <fgColor indexed="64"/>
          <bgColor indexed="65"/>
        </patternFill>
      </fill>
      <alignment horizontal="general" vertical="center" textRotation="0" wrapText="0" indent="0" justifyLastLine="0" shrinkToFit="0" readingOrder="0"/>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b val="0"/>
        <i val="0"/>
        <strike val="0"/>
        <condense val="0"/>
        <extend val="0"/>
        <outline val="0"/>
        <shadow val="0"/>
        <u val="none"/>
        <vertAlign val="baseline"/>
        <sz val="10"/>
        <color theme="1"/>
        <name val="Arial"/>
        <scheme val="none"/>
      </font>
      <numFmt numFmtId="3" formatCode="#,##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3"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sz val="10"/>
        <name val="Arial"/>
        <scheme val="none"/>
      </font>
      <numFmt numFmtId="3" formatCode="#,##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numFmt numFmtId="185" formatCode="0;;;@"/>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1" hidden="1"/>
    </dxf>
    <dxf>
      <font>
        <strike val="0"/>
        <outline val="0"/>
        <shadow val="0"/>
        <u val="none"/>
        <vertAlign val="baseline"/>
        <name val="Arial"/>
        <scheme val="none"/>
      </font>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medium">
          <color theme="1"/>
        </top>
        <bottom style="medium">
          <color theme="1"/>
        </bottom>
      </border>
      <protection locked="0" hidden="0"/>
    </dxf>
    <dxf>
      <font>
        <strike val="0"/>
        <outline val="0"/>
        <shadow val="0"/>
        <u val="none"/>
        <vertAlign val="baseline"/>
        <sz val="10"/>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border>
      <protection locked="0" hidden="0"/>
    </dxf>
    <dxf>
      <fill>
        <patternFill patternType="solid">
          <fgColor indexed="64"/>
          <bgColor theme="0"/>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theme="4" tint="0.59999389629810485"/>
        </patternFill>
      </fill>
      <alignment horizontal="general" vertical="center" textRotation="0" wrapText="0" indent="0" justifyLastLine="0" shrinkToFit="0" readingOrder="0"/>
      <border diagonalUp="0" diagonalDown="0" outline="0">
        <left style="medium">
          <color theme="1"/>
        </left>
        <right style="thin">
          <color indexed="64"/>
        </right>
        <top style="medium">
          <color theme="1"/>
        </top>
        <bottom style="medium">
          <color theme="1"/>
        </bottom>
      </border>
      <protection locked="0" hidden="0"/>
    </dxf>
    <dxf>
      <font>
        <strike val="0"/>
        <outline val="0"/>
        <shadow val="0"/>
        <u val="none"/>
        <vertAlign val="baseline"/>
        <name val="Arial"/>
        <scheme val="none"/>
      </font>
      <alignment vertical="center" textRotation="0" indent="0" justifyLastLine="0" shrinkToFit="0" readingOrder="0"/>
      <protection locked="0" hidden="0"/>
    </dxf>
    <dxf>
      <fill>
        <patternFill patternType="solid">
          <fgColor indexed="64"/>
          <bgColor theme="0"/>
        </patternFill>
      </fill>
      <border diagonalUp="0" diagonalDown="0" outline="0">
        <left/>
        <right style="thin">
          <color indexed="64"/>
        </right>
        <top/>
        <bottom style="thin">
          <color indexed="64"/>
        </bottom>
      </border>
    </dxf>
    <dxf>
      <border>
        <top style="thin">
          <color indexed="64"/>
        </top>
      </border>
    </dxf>
    <dxf>
      <font>
        <strike val="0"/>
        <outline val="0"/>
        <shadow val="0"/>
        <u val="none"/>
        <vertAlign val="baseline"/>
        <sz val="10"/>
        <name val="Arial"/>
        <scheme val="none"/>
      </font>
      <alignment vertical="center" textRotation="0" indent="0" justifyLastLine="0" shrinkToFit="0" readingOrder="0"/>
      <protection locked="0" hidden="0"/>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0"/>
        <name val="Arial"/>
        <scheme val="none"/>
      </font>
      <fill>
        <patternFill patternType="solid">
          <fgColor indexed="64"/>
          <bgColor theme="0"/>
        </patternFill>
      </fill>
      <alignment vertical="center" textRotation="0" indent="0" justifyLastLine="0" shrinkToFit="0" readingOrder="0"/>
      <protection locked="0" hidden="0"/>
    </dxf>
    <dxf>
      <border outline="0">
        <bottom style="thin">
          <color indexed="64"/>
        </bottom>
      </border>
    </dxf>
    <dxf>
      <font>
        <strike val="0"/>
        <outline val="0"/>
        <shadow val="0"/>
        <u val="none"/>
        <vertAlign val="baseline"/>
        <sz val="10"/>
        <name val="Arial"/>
        <scheme val="none"/>
      </font>
      <fill>
        <patternFill patternType="solid">
          <fgColor indexed="64"/>
          <bgColor theme="0"/>
        </patternFill>
      </fill>
      <alignment vertical="center" textRotation="0" indent="0" justifyLastLine="0" shrinkToFit="0" readingOrder="0"/>
      <border diagonalUp="0" diagonalDown="0" outline="0">
        <left style="thin">
          <color indexed="64"/>
        </left>
        <right style="thin">
          <color indexed="64"/>
        </right>
        <top/>
        <bottom/>
      </border>
      <protection locked="0" hidden="0"/>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ndense val="0"/>
        <extend val="0"/>
        <color rgb="FF006100"/>
      </font>
      <fill>
        <patternFill>
          <bgColor rgb="FFC6EFCE"/>
        </patternFill>
      </fill>
    </dxf>
    <dxf>
      <fill>
        <patternFill>
          <bgColor rgb="FFFFC7CE"/>
        </patternFill>
      </fill>
    </dxf>
    <dxf>
      <fill>
        <patternFill>
          <bgColor rgb="FFFF000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ont>
        <color theme="0"/>
      </font>
      <fill>
        <patternFill>
          <bgColor rgb="FFFF0000"/>
        </patternFill>
      </fill>
    </dxf>
    <dxf>
      <font>
        <color theme="0"/>
      </font>
      <fill>
        <patternFill>
          <bgColor rgb="FFFF0000"/>
        </patternFill>
      </fill>
    </dxf>
    <dxf>
      <font>
        <b/>
        <i val="0"/>
        <color auto="1"/>
      </font>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border diagonalUp="0" diagonalDown="0" outline="0">
        <left/>
        <right/>
        <top style="thin">
          <color indexed="64"/>
        </top>
        <bottom style="thin">
          <color indexed="64"/>
        </bottom>
      </border>
      <protection locked="0" hidden="0"/>
    </dxf>
    <dxf>
      <font>
        <strike val="0"/>
        <outline val="0"/>
        <shadow val="0"/>
        <u val="none"/>
        <vertAlign val="baseline"/>
        <sz val="10"/>
        <color auto="1"/>
        <name val="Arial"/>
        <scheme val="none"/>
      </font>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right/>
        <top style="thin">
          <color indexed="64"/>
        </top>
        <bottom style="thin">
          <color indexed="64"/>
        </bottom>
      </border>
      <protection locked="0" hidden="0"/>
    </dxf>
    <dxf>
      <border outline="0">
        <left style="medium">
          <color indexed="64"/>
        </left>
        <right style="medium">
          <color indexed="64"/>
        </right>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0"/>
        <color theme="0"/>
        <name val="Arial"/>
        <scheme val="none"/>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val="none"/>
        <color auto="1"/>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s>
  <tableStyles count="0" defaultTableStyle="TableStyleMedium9" defaultPivotStyle="PivotStyleLight16"/>
  <colors>
    <mruColors>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emf"/></Relationships>
</file>

<file path=xl/drawings/_rels/drawing1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1" Type="http://schemas.openxmlformats.org/officeDocument/2006/relationships/image" Target="../media/image1.emf"/></Relationships>
</file>

<file path=xl/drawings/_rels/drawing13.xml.rels><?xml version="1.0" encoding="UTF-8" standalone="yes"?>
<Relationships xmlns="http://schemas.openxmlformats.org/package/2006/relationships"><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1" Type="http://schemas.openxmlformats.org/officeDocument/2006/relationships/image" Target="../media/image1.emf"/></Relationships>
</file>

<file path=xl/drawings/_rels/drawing17.xml.rels><?xml version="1.0" encoding="UTF-8" standalone="yes"?>
<Relationships xmlns="http://schemas.openxmlformats.org/package/2006/relationships"><Relationship Id="rId1" Type="http://schemas.openxmlformats.org/officeDocument/2006/relationships/image" Target="../media/image1.emf"/></Relationships>
</file>

<file path=xl/drawings/_rels/drawing18.xml.rels><?xml version="1.0" encoding="UTF-8" standalone="yes"?>
<Relationships xmlns="http://schemas.openxmlformats.org/package/2006/relationships"><Relationship Id="rId1" Type="http://schemas.openxmlformats.org/officeDocument/2006/relationships/image" Target="../media/image1.emf"/></Relationships>
</file>

<file path=xl/drawings/_rels/drawing19.xml.rels><?xml version="1.0" encoding="UTF-8" standalone="yes"?>
<Relationships xmlns="http://schemas.openxmlformats.org/package/2006/relationships"><Relationship Id="rId1" Type="http://schemas.openxmlformats.org/officeDocument/2006/relationships/image" Target="../media/image1.emf"/></Relationships>
</file>

<file path=xl/drawings/_rels/drawing20.xml.rels><?xml version="1.0" encoding="UTF-8" standalone="yes"?>
<Relationships xmlns="http://schemas.openxmlformats.org/package/2006/relationships"><Relationship Id="rId1" Type="http://schemas.openxmlformats.org/officeDocument/2006/relationships/image" Target="../media/image1.emf"/></Relationships>
</file>

<file path=xl/drawings/_rels/drawing2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2.xml.rels><?xml version="1.0" encoding="UTF-8" standalone="yes"?>
<Relationships xmlns="http://schemas.openxmlformats.org/package/2006/relationships"><Relationship Id="rId1" Type="http://schemas.openxmlformats.org/officeDocument/2006/relationships/image" Target="../media/image1.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emf"/></Relationships>
</file>

<file path=xl/drawings/_rels/drawing25.xml.rels><?xml version="1.0" encoding="UTF-8" standalone="yes"?>
<Relationships xmlns="http://schemas.openxmlformats.org/package/2006/relationships"><Relationship Id="rId1" Type="http://schemas.openxmlformats.org/officeDocument/2006/relationships/image" Target="../media/image1.emf"/></Relationships>
</file>

<file path=xl/drawings/_rels/drawing26.xml.rels><?xml version="1.0" encoding="UTF-8" standalone="yes"?>
<Relationships xmlns="http://schemas.openxmlformats.org/package/2006/relationships"><Relationship Id="rId1" Type="http://schemas.openxmlformats.org/officeDocument/2006/relationships/image" Target="../media/image1.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4552950</xdr:colOff>
      <xdr:row>0</xdr:row>
      <xdr:rowOff>99347</xdr:rowOff>
    </xdr:from>
    <xdr:to>
      <xdr:col>2</xdr:col>
      <xdr:colOff>4942112</xdr:colOff>
      <xdr:row>2</xdr:row>
      <xdr:rowOff>74854</xdr:rowOff>
    </xdr:to>
    <xdr:pic>
      <xdr:nvPicPr>
        <xdr:cNvPr id="2" name="Picture 5">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486400" y="99347"/>
          <a:ext cx="389162" cy="299357"/>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742950</xdr:colOff>
      <xdr:row>1</xdr:row>
      <xdr:rowOff>99347</xdr:rowOff>
    </xdr:from>
    <xdr:to>
      <xdr:col>4</xdr:col>
      <xdr:colOff>1036863</xdr:colOff>
      <xdr:row>3</xdr:row>
      <xdr:rowOff>74854</xdr:rowOff>
    </xdr:to>
    <xdr:pic>
      <xdr:nvPicPr>
        <xdr:cNvPr id="2" name="Picture 5">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15125" y="99347"/>
          <a:ext cx="293913" cy="299357"/>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11906</xdr:colOff>
      <xdr:row>39</xdr:row>
      <xdr:rowOff>23813</xdr:rowOff>
    </xdr:from>
    <xdr:to>
      <xdr:col>1</xdr:col>
      <xdr:colOff>1416843</xdr:colOff>
      <xdr:row>39</xdr:row>
      <xdr:rowOff>392907</xdr:rowOff>
    </xdr:to>
    <xdr:sp macro="" textlink="'NC-RTR'!E8">
      <xdr:nvSpPr>
        <xdr:cNvPr id="2" name="TextBox 1">
          <a:extLst>
            <a:ext uri="{FF2B5EF4-FFF2-40B4-BE49-F238E27FC236}">
              <a16:creationId xmlns:a16="http://schemas.microsoft.com/office/drawing/2014/main" id="{DFADEBAE-CCDD-4542-8008-D8EAEC79C969}"/>
            </a:ext>
          </a:extLst>
        </xdr:cNvPr>
        <xdr:cNvSpPr txBox="1">
          <a:spLocks noChangeAspect="1"/>
        </xdr:cNvSpPr>
      </xdr:nvSpPr>
      <xdr:spPr>
        <a:xfrm>
          <a:off x="2416969" y="9763126"/>
          <a:ext cx="1404937" cy="369094"/>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5943AF-A28A-4B85-8D69-1E61CDE4BCC1}" type="TxLink">
            <a:rPr lang="en-US" sz="1200" b="1" i="0" u="none" strike="noStrike">
              <a:solidFill>
                <a:srgbClr val="000000"/>
              </a:solidFill>
              <a:latin typeface="Arial"/>
              <a:cs typeface="Arial"/>
            </a:rPr>
            <a:pPr algn="ctr"/>
            <a:t> </a:t>
          </a:fld>
          <a:endParaRPr lang="en-IN" sz="1100"/>
        </a:p>
      </xdr:txBody>
    </xdr:sp>
    <xdr:clientData/>
  </xdr:twoCellAnchor>
  <xdr:twoCellAnchor>
    <xdr:from>
      <xdr:col>10</xdr:col>
      <xdr:colOff>217713</xdr:colOff>
      <xdr:row>1</xdr:row>
      <xdr:rowOff>108872</xdr:rowOff>
    </xdr:from>
    <xdr:to>
      <xdr:col>10</xdr:col>
      <xdr:colOff>598713</xdr:colOff>
      <xdr:row>3</xdr:row>
      <xdr:rowOff>84379</xdr:rowOff>
    </xdr:to>
    <xdr:pic>
      <xdr:nvPicPr>
        <xdr:cNvPr id="3" name="Picture 5">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60034" y="489872"/>
          <a:ext cx="381000" cy="3429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600075</xdr:colOff>
      <xdr:row>0</xdr:row>
      <xdr:rowOff>126546</xdr:rowOff>
    </xdr:from>
    <xdr:to>
      <xdr:col>5</xdr:col>
      <xdr:colOff>981075</xdr:colOff>
      <xdr:row>2</xdr:row>
      <xdr:rowOff>88446</xdr:rowOff>
    </xdr:to>
    <xdr:pic>
      <xdr:nvPicPr>
        <xdr:cNvPr id="3" name="Picture 5">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0682968" y="126546"/>
          <a:ext cx="381000" cy="342900"/>
        </a:xfrm>
        <a:prstGeom prst="rect">
          <a:avLst/>
        </a:prstGeom>
        <a:noFill/>
        <a:ln w="9525">
          <a:noFill/>
          <a:miter lim="800000"/>
          <a:headEnd/>
          <a:tailEnd/>
        </a:ln>
      </xdr:spPr>
    </xdr:pic>
    <xdr:clientData/>
  </xdr:twoCellAnchor>
  <xdr:twoCellAnchor>
    <xdr:from>
      <xdr:col>5</xdr:col>
      <xdr:colOff>600075</xdr:colOff>
      <xdr:row>0</xdr:row>
      <xdr:rowOff>126546</xdr:rowOff>
    </xdr:from>
    <xdr:to>
      <xdr:col>5</xdr:col>
      <xdr:colOff>981075</xdr:colOff>
      <xdr:row>2</xdr:row>
      <xdr:rowOff>88446</xdr:rowOff>
    </xdr:to>
    <xdr:pic>
      <xdr:nvPicPr>
        <xdr:cNvPr id="4" name="Picture 5">
          <a:extLst>
            <a:ext uri="{FF2B5EF4-FFF2-40B4-BE49-F238E27FC236}">
              <a16:creationId xmlns:a16="http://schemas.microsoft.com/office/drawing/2014/main" id="{B94D8438-4C9B-499C-8617-86408DB4F34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258550" y="126546"/>
          <a:ext cx="381000" cy="3429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2" name="Picture 5">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97240" y="120741"/>
          <a:ext cx="381000" cy="352425"/>
        </a:xfrm>
        <a:prstGeom prst="rect">
          <a:avLst/>
        </a:prstGeom>
        <a:noFill/>
        <a:ln w="9525">
          <a:noFill/>
          <a:miter lim="800000"/>
          <a:headEnd/>
          <a:tailEnd/>
        </a:ln>
      </xdr:spPr>
    </xdr:pic>
    <xdr:clientData/>
  </xdr:twoCellAnchor>
  <xdr:twoCellAnchor>
    <xdr:from>
      <xdr:col>8</xdr:col>
      <xdr:colOff>2562665</xdr:colOff>
      <xdr:row>0</xdr:row>
      <xdr:rowOff>120741</xdr:rowOff>
    </xdr:from>
    <xdr:to>
      <xdr:col>8</xdr:col>
      <xdr:colOff>2562665</xdr:colOff>
      <xdr:row>2</xdr:row>
      <xdr:rowOff>82641</xdr:rowOff>
    </xdr:to>
    <xdr:pic>
      <xdr:nvPicPr>
        <xdr:cNvPr id="3" name="Picture 5">
          <a:extLst>
            <a:ext uri="{FF2B5EF4-FFF2-40B4-BE49-F238E27FC236}">
              <a16:creationId xmlns:a16="http://schemas.microsoft.com/office/drawing/2014/main" id="{A1EAE49C-367A-4E0E-A347-34153ED9E38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2562665</xdr:colOff>
      <xdr:row>0</xdr:row>
      <xdr:rowOff>120741</xdr:rowOff>
    </xdr:from>
    <xdr:to>
      <xdr:col>8</xdr:col>
      <xdr:colOff>2562665</xdr:colOff>
      <xdr:row>2</xdr:row>
      <xdr:rowOff>82641</xdr:rowOff>
    </xdr:to>
    <xdr:pic>
      <xdr:nvPicPr>
        <xdr:cNvPr id="4" name="Picture 5">
          <a:extLst>
            <a:ext uri="{FF2B5EF4-FFF2-40B4-BE49-F238E27FC236}">
              <a16:creationId xmlns:a16="http://schemas.microsoft.com/office/drawing/2014/main" id="{922CF07D-C97E-460F-89E7-E70A430F3BA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2562665</xdr:colOff>
      <xdr:row>0</xdr:row>
      <xdr:rowOff>120741</xdr:rowOff>
    </xdr:from>
    <xdr:to>
      <xdr:col>8</xdr:col>
      <xdr:colOff>2562665</xdr:colOff>
      <xdr:row>2</xdr:row>
      <xdr:rowOff>82641</xdr:rowOff>
    </xdr:to>
    <xdr:pic>
      <xdr:nvPicPr>
        <xdr:cNvPr id="5" name="Picture 5">
          <a:extLst>
            <a:ext uri="{FF2B5EF4-FFF2-40B4-BE49-F238E27FC236}">
              <a16:creationId xmlns:a16="http://schemas.microsoft.com/office/drawing/2014/main" id="{D57399FB-2B1D-4279-8DEF-C3F422372AF8}"/>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1876023</xdr:colOff>
      <xdr:row>0</xdr:row>
      <xdr:rowOff>107323</xdr:rowOff>
    </xdr:from>
    <xdr:to>
      <xdr:col>8</xdr:col>
      <xdr:colOff>2257023</xdr:colOff>
      <xdr:row>2</xdr:row>
      <xdr:rowOff>62874</xdr:rowOff>
    </xdr:to>
    <xdr:pic>
      <xdr:nvPicPr>
        <xdr:cNvPr id="6" name="Picture 5">
          <a:extLst>
            <a:ext uri="{FF2B5EF4-FFF2-40B4-BE49-F238E27FC236}">
              <a16:creationId xmlns:a16="http://schemas.microsoft.com/office/drawing/2014/main" id="{8F74FA3A-62A1-43AB-8FBE-3EA856EC8D6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01273" y="107323"/>
          <a:ext cx="381000" cy="346076"/>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2" name="Picture 5">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97240" y="120741"/>
          <a:ext cx="38100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3" name="Picture 5">
          <a:extLst>
            <a:ext uri="{FF2B5EF4-FFF2-40B4-BE49-F238E27FC236}">
              <a16:creationId xmlns:a16="http://schemas.microsoft.com/office/drawing/2014/main" id="{EF5AEE2A-9C40-43CD-832F-CB020CA1A9E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42900"/>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4" name="Picture 5">
          <a:extLst>
            <a:ext uri="{FF2B5EF4-FFF2-40B4-BE49-F238E27FC236}">
              <a16:creationId xmlns:a16="http://schemas.microsoft.com/office/drawing/2014/main" id="{5F7F4C36-2590-4BDD-8C8E-3CB87F03391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5" name="Picture 5">
          <a:extLst>
            <a:ext uri="{FF2B5EF4-FFF2-40B4-BE49-F238E27FC236}">
              <a16:creationId xmlns:a16="http://schemas.microsoft.com/office/drawing/2014/main" id="{A6FBD9B4-2307-4146-BA0D-09C07E8DFED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6" name="Picture 5">
          <a:extLst>
            <a:ext uri="{FF2B5EF4-FFF2-40B4-BE49-F238E27FC236}">
              <a16:creationId xmlns:a16="http://schemas.microsoft.com/office/drawing/2014/main" id="{FC3C1D74-CC40-4B86-8623-46D6390177E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52425"/>
        </a:xfrm>
        <a:prstGeom prst="rect">
          <a:avLst/>
        </a:prstGeom>
        <a:noFill/>
        <a:ln w="9525">
          <a:noFill/>
          <a:miter lim="800000"/>
          <a:headEnd/>
          <a:tailEnd/>
        </a:ln>
      </xdr:spPr>
    </xdr:pic>
    <xdr:clientData/>
  </xdr:twoCellAnchor>
  <xdr:twoCellAnchor>
    <xdr:from>
      <xdr:col>8</xdr:col>
      <xdr:colOff>1876023</xdr:colOff>
      <xdr:row>0</xdr:row>
      <xdr:rowOff>107323</xdr:rowOff>
    </xdr:from>
    <xdr:to>
      <xdr:col>8</xdr:col>
      <xdr:colOff>2257023</xdr:colOff>
      <xdr:row>2</xdr:row>
      <xdr:rowOff>62874</xdr:rowOff>
    </xdr:to>
    <xdr:pic>
      <xdr:nvPicPr>
        <xdr:cNvPr id="7" name="Picture 5">
          <a:extLst>
            <a:ext uri="{FF2B5EF4-FFF2-40B4-BE49-F238E27FC236}">
              <a16:creationId xmlns:a16="http://schemas.microsoft.com/office/drawing/2014/main" id="{48DB5826-C5D3-4216-96FE-5D0067A75E6A}"/>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01273" y="107323"/>
          <a:ext cx="381000" cy="346076"/>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2" name="Picture 5">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459015" y="120741"/>
          <a:ext cx="0" cy="352425"/>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3" name="Picture 5">
          <a:extLst>
            <a:ext uri="{FF2B5EF4-FFF2-40B4-BE49-F238E27FC236}">
              <a16:creationId xmlns:a16="http://schemas.microsoft.com/office/drawing/2014/main" id="{940BA550-0525-4B50-A203-42A71356AC7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42900"/>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4" name="Picture 5">
          <a:extLst>
            <a:ext uri="{FF2B5EF4-FFF2-40B4-BE49-F238E27FC236}">
              <a16:creationId xmlns:a16="http://schemas.microsoft.com/office/drawing/2014/main" id="{B89A9936-9A22-4F97-917F-B78651F0E4A9}"/>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87915" y="120741"/>
          <a:ext cx="0" cy="342900"/>
        </a:xfrm>
        <a:prstGeom prst="rect">
          <a:avLst/>
        </a:prstGeom>
        <a:noFill/>
        <a:ln w="9525">
          <a:noFill/>
          <a:miter lim="800000"/>
          <a:headEnd/>
          <a:tailEnd/>
        </a:ln>
      </xdr:spPr>
    </xdr:pic>
    <xdr:clientData/>
  </xdr:twoCellAnchor>
  <xdr:twoCellAnchor>
    <xdr:from>
      <xdr:col>8</xdr:col>
      <xdr:colOff>1876023</xdr:colOff>
      <xdr:row>0</xdr:row>
      <xdr:rowOff>107323</xdr:rowOff>
    </xdr:from>
    <xdr:to>
      <xdr:col>8</xdr:col>
      <xdr:colOff>2257023</xdr:colOff>
      <xdr:row>2</xdr:row>
      <xdr:rowOff>62874</xdr:rowOff>
    </xdr:to>
    <xdr:pic>
      <xdr:nvPicPr>
        <xdr:cNvPr id="5" name="Picture 5">
          <a:extLst>
            <a:ext uri="{FF2B5EF4-FFF2-40B4-BE49-F238E27FC236}">
              <a16:creationId xmlns:a16="http://schemas.microsoft.com/office/drawing/2014/main" id="{5E1CB3DD-8D64-493F-9BAA-9843319556C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07623" y="107323"/>
          <a:ext cx="381000" cy="349251"/>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2629340</xdr:colOff>
      <xdr:row>0</xdr:row>
      <xdr:rowOff>120741</xdr:rowOff>
    </xdr:from>
    <xdr:to>
      <xdr:col>8</xdr:col>
      <xdr:colOff>3010340</xdr:colOff>
      <xdr:row>2</xdr:row>
      <xdr:rowOff>82641</xdr:rowOff>
    </xdr:to>
    <xdr:pic>
      <xdr:nvPicPr>
        <xdr:cNvPr id="4" name="Picture 5">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605396" y="120741"/>
          <a:ext cx="381000" cy="350949"/>
        </a:xfrm>
        <a:prstGeom prst="rect">
          <a:avLst/>
        </a:prstGeom>
        <a:noFill/>
        <a:ln w="9525">
          <a:noFill/>
          <a:miter lim="800000"/>
          <a:headEnd/>
          <a:tailEnd/>
        </a:ln>
      </xdr:spPr>
    </xdr:pic>
    <xdr:clientData/>
  </xdr:twoCellAnchor>
  <xdr:twoCellAnchor>
    <xdr:from>
      <xdr:col>8</xdr:col>
      <xdr:colOff>1837923</xdr:colOff>
      <xdr:row>0</xdr:row>
      <xdr:rowOff>107323</xdr:rowOff>
    </xdr:from>
    <xdr:to>
      <xdr:col>8</xdr:col>
      <xdr:colOff>2218923</xdr:colOff>
      <xdr:row>2</xdr:row>
      <xdr:rowOff>62874</xdr:rowOff>
    </xdr:to>
    <xdr:pic>
      <xdr:nvPicPr>
        <xdr:cNvPr id="3" name="Picture 5">
          <a:extLst>
            <a:ext uri="{FF2B5EF4-FFF2-40B4-BE49-F238E27FC236}">
              <a16:creationId xmlns:a16="http://schemas.microsoft.com/office/drawing/2014/main" id="{01E63364-A907-4E2E-B91D-C0A0F1F1064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482571" y="107323"/>
          <a:ext cx="381000" cy="344600"/>
        </a:xfrm>
        <a:prstGeom prst="rect">
          <a:avLst/>
        </a:prstGeom>
        <a:noFill/>
        <a:ln w="9525">
          <a:noFill/>
          <a:miter lim="800000"/>
          <a:headEnd/>
          <a:tailEnd/>
        </a:ln>
      </xdr:spPr>
    </xdr:pic>
    <xdr:clientData/>
  </xdr:twoCellAnchor>
  <xdr:twoCellAnchor>
    <xdr:from>
      <xdr:col>8</xdr:col>
      <xdr:colOff>2629340</xdr:colOff>
      <xdr:row>0</xdr:row>
      <xdr:rowOff>120741</xdr:rowOff>
    </xdr:from>
    <xdr:to>
      <xdr:col>8</xdr:col>
      <xdr:colOff>3010340</xdr:colOff>
      <xdr:row>2</xdr:row>
      <xdr:rowOff>82641</xdr:rowOff>
    </xdr:to>
    <xdr:pic>
      <xdr:nvPicPr>
        <xdr:cNvPr id="5" name="Picture 5">
          <a:extLst>
            <a:ext uri="{FF2B5EF4-FFF2-40B4-BE49-F238E27FC236}">
              <a16:creationId xmlns:a16="http://schemas.microsoft.com/office/drawing/2014/main" id="{D8F4723E-7890-4FAF-97A5-AB5431096FF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364265" y="120741"/>
          <a:ext cx="0" cy="37147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3476625</xdr:colOff>
      <xdr:row>0</xdr:row>
      <xdr:rowOff>133350</xdr:rowOff>
    </xdr:from>
    <xdr:to>
      <xdr:col>2</xdr:col>
      <xdr:colOff>3857625</xdr:colOff>
      <xdr:row>2</xdr:row>
      <xdr:rowOff>77900</xdr:rowOff>
    </xdr:to>
    <xdr:pic>
      <xdr:nvPicPr>
        <xdr:cNvPr id="4" name="Picture 5">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505575" y="133350"/>
          <a:ext cx="381000" cy="344600"/>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1438274</xdr:colOff>
      <xdr:row>0</xdr:row>
      <xdr:rowOff>104775</xdr:rowOff>
    </xdr:from>
    <xdr:to>
      <xdr:col>2</xdr:col>
      <xdr:colOff>1828799</xdr:colOff>
      <xdr:row>2</xdr:row>
      <xdr:rowOff>66675</xdr:rowOff>
    </xdr:to>
    <xdr:pic>
      <xdr:nvPicPr>
        <xdr:cNvPr id="3" name="Picture 5">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48274" y="104775"/>
          <a:ext cx="390525" cy="381000"/>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335500</xdr:colOff>
      <xdr:row>0</xdr:row>
      <xdr:rowOff>85725</xdr:rowOff>
    </xdr:from>
    <xdr:to>
      <xdr:col>5</xdr:col>
      <xdr:colOff>698500</xdr:colOff>
      <xdr:row>2</xdr:row>
      <xdr:rowOff>47625</xdr:rowOff>
    </xdr:to>
    <xdr:pic>
      <xdr:nvPicPr>
        <xdr:cNvPr id="3" name="Picture 5">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80333" y="85725"/>
          <a:ext cx="363000" cy="353483"/>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1438274</xdr:colOff>
      <xdr:row>0</xdr:row>
      <xdr:rowOff>104775</xdr:rowOff>
    </xdr:from>
    <xdr:to>
      <xdr:col>2</xdr:col>
      <xdr:colOff>1828799</xdr:colOff>
      <xdr:row>2</xdr:row>
      <xdr:rowOff>66675</xdr:rowOff>
    </xdr:to>
    <xdr:pic>
      <xdr:nvPicPr>
        <xdr:cNvPr id="2" name="Picture 5">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48274" y="104775"/>
          <a:ext cx="390525" cy="381000"/>
        </a:xfrm>
        <a:prstGeom prst="rect">
          <a:avLst/>
        </a:prstGeom>
        <a:noFill/>
        <a:ln w="9525">
          <a:noFill/>
          <a:miter lim="800000"/>
          <a:headEnd/>
          <a:tailEnd/>
        </a:ln>
      </xdr:spPr>
    </xdr:pic>
    <xdr:clientData/>
  </xdr:twoCellAnchor>
  <xdr:twoCellAnchor>
    <xdr:from>
      <xdr:col>3</xdr:col>
      <xdr:colOff>1438274</xdr:colOff>
      <xdr:row>0</xdr:row>
      <xdr:rowOff>104775</xdr:rowOff>
    </xdr:from>
    <xdr:to>
      <xdr:col>3</xdr:col>
      <xdr:colOff>1828799</xdr:colOff>
      <xdr:row>2</xdr:row>
      <xdr:rowOff>66675</xdr:rowOff>
    </xdr:to>
    <xdr:pic>
      <xdr:nvPicPr>
        <xdr:cNvPr id="3" name="Picture 5">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76774" y="104775"/>
          <a:ext cx="0" cy="381000"/>
        </a:xfrm>
        <a:prstGeom prst="rect">
          <a:avLst/>
        </a:prstGeom>
        <a:noFill/>
        <a:ln w="9525">
          <a:noFill/>
          <a:miter lim="800000"/>
          <a:headEnd/>
          <a:tailEnd/>
        </a:ln>
      </xdr:spPr>
    </xdr:pic>
    <xdr:clientData/>
  </xdr:twoCellAnchor>
  <xdr:twoCellAnchor>
    <xdr:from>
      <xdr:col>3</xdr:col>
      <xdr:colOff>400050</xdr:colOff>
      <xdr:row>0</xdr:row>
      <xdr:rowOff>123825</xdr:rowOff>
    </xdr:from>
    <xdr:to>
      <xdr:col>3</xdr:col>
      <xdr:colOff>790575</xdr:colOff>
      <xdr:row>2</xdr:row>
      <xdr:rowOff>85725</xdr:rowOff>
    </xdr:to>
    <xdr:pic>
      <xdr:nvPicPr>
        <xdr:cNvPr id="4" name="Picture 5">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91125" y="123825"/>
          <a:ext cx="390525" cy="3810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1657350</xdr:colOff>
      <xdr:row>0</xdr:row>
      <xdr:rowOff>104775</xdr:rowOff>
    </xdr:from>
    <xdr:to>
      <xdr:col>2</xdr:col>
      <xdr:colOff>1943100</xdr:colOff>
      <xdr:row>2</xdr:row>
      <xdr:rowOff>28575</xdr:rowOff>
    </xdr:to>
    <xdr:pic>
      <xdr:nvPicPr>
        <xdr:cNvPr id="3" name="Picture 5">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467350" y="104775"/>
          <a:ext cx="285750" cy="2476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600075</xdr:colOff>
      <xdr:row>0</xdr:row>
      <xdr:rowOff>85725</xdr:rowOff>
    </xdr:from>
    <xdr:to>
      <xdr:col>5</xdr:col>
      <xdr:colOff>981075</xdr:colOff>
      <xdr:row>2</xdr:row>
      <xdr:rowOff>47625</xdr:rowOff>
    </xdr:to>
    <xdr:pic>
      <xdr:nvPicPr>
        <xdr:cNvPr id="2" name="Picture 5">
          <a:extLst>
            <a:ext uri="{FF2B5EF4-FFF2-40B4-BE49-F238E27FC236}">
              <a16:creationId xmlns:a16="http://schemas.microsoft.com/office/drawing/2014/main" id="{7E77EECF-2ADB-429E-8301-E66749C0D98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11050" y="85725"/>
          <a:ext cx="381000" cy="352425"/>
        </a:xfrm>
        <a:prstGeom prst="rect">
          <a:avLst/>
        </a:prstGeom>
        <a:noFill/>
        <a:ln w="9525">
          <a:noFill/>
          <a:miter lim="800000"/>
          <a:headEnd/>
          <a:tailEnd/>
        </a:ln>
      </xdr:spPr>
    </xdr:pic>
    <xdr:clientData/>
  </xdr:twoCellAnchor>
  <xdr:twoCellAnchor>
    <xdr:from>
      <xdr:col>5</xdr:col>
      <xdr:colOff>600075</xdr:colOff>
      <xdr:row>0</xdr:row>
      <xdr:rowOff>85725</xdr:rowOff>
    </xdr:from>
    <xdr:to>
      <xdr:col>5</xdr:col>
      <xdr:colOff>981075</xdr:colOff>
      <xdr:row>2</xdr:row>
      <xdr:rowOff>47625</xdr:rowOff>
    </xdr:to>
    <xdr:pic>
      <xdr:nvPicPr>
        <xdr:cNvPr id="3" name="Picture 5">
          <a:extLst>
            <a:ext uri="{FF2B5EF4-FFF2-40B4-BE49-F238E27FC236}">
              <a16:creationId xmlns:a16="http://schemas.microsoft.com/office/drawing/2014/main" id="{3479915A-F660-4177-B613-1B8E6ED7C9D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515725" y="85725"/>
          <a:ext cx="381000" cy="352425"/>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xdr:from>
      <xdr:col>5</xdr:col>
      <xdr:colOff>600075</xdr:colOff>
      <xdr:row>0</xdr:row>
      <xdr:rowOff>85725</xdr:rowOff>
    </xdr:from>
    <xdr:to>
      <xdr:col>5</xdr:col>
      <xdr:colOff>981075</xdr:colOff>
      <xdr:row>2</xdr:row>
      <xdr:rowOff>47625</xdr:rowOff>
    </xdr:to>
    <xdr:pic>
      <xdr:nvPicPr>
        <xdr:cNvPr id="2" name="Picture 5">
          <a:extLst>
            <a:ext uri="{FF2B5EF4-FFF2-40B4-BE49-F238E27FC236}">
              <a16:creationId xmlns:a16="http://schemas.microsoft.com/office/drawing/2014/main" id="{9A857D7B-95A2-4F7F-96E7-59A271AA0FE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392150" y="85725"/>
          <a:ext cx="381000" cy="323850"/>
        </a:xfrm>
        <a:prstGeom prst="rect">
          <a:avLst/>
        </a:prstGeom>
        <a:noFill/>
        <a:ln w="9525">
          <a:noFill/>
          <a:miter lim="800000"/>
          <a:headEnd/>
          <a:tailEnd/>
        </a:ln>
      </xdr:spPr>
    </xdr:pic>
    <xdr:clientData/>
  </xdr:twoCellAnchor>
  <xdr:twoCellAnchor>
    <xdr:from>
      <xdr:col>5</xdr:col>
      <xdr:colOff>600075</xdr:colOff>
      <xdr:row>0</xdr:row>
      <xdr:rowOff>85725</xdr:rowOff>
    </xdr:from>
    <xdr:to>
      <xdr:col>5</xdr:col>
      <xdr:colOff>981075</xdr:colOff>
      <xdr:row>2</xdr:row>
      <xdr:rowOff>47625</xdr:rowOff>
    </xdr:to>
    <xdr:pic>
      <xdr:nvPicPr>
        <xdr:cNvPr id="3" name="Picture 5">
          <a:extLst>
            <a:ext uri="{FF2B5EF4-FFF2-40B4-BE49-F238E27FC236}">
              <a16:creationId xmlns:a16="http://schemas.microsoft.com/office/drawing/2014/main" id="{F08D7B4A-E1D1-4529-9312-BC78C974FF6B}"/>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11050" y="85725"/>
          <a:ext cx="381000" cy="352425"/>
        </a:xfrm>
        <a:prstGeom prst="rect">
          <a:avLst/>
        </a:prstGeom>
        <a:noFill/>
        <a:ln w="9525">
          <a:noFill/>
          <a:miter lim="800000"/>
          <a:headEnd/>
          <a:tailEnd/>
        </a:ln>
      </xdr:spPr>
    </xdr:pic>
    <xdr:clientData/>
  </xdr:twoCellAnchor>
  <xdr:twoCellAnchor>
    <xdr:from>
      <xdr:col>5</xdr:col>
      <xdr:colOff>600075</xdr:colOff>
      <xdr:row>0</xdr:row>
      <xdr:rowOff>85725</xdr:rowOff>
    </xdr:from>
    <xdr:to>
      <xdr:col>5</xdr:col>
      <xdr:colOff>981075</xdr:colOff>
      <xdr:row>2</xdr:row>
      <xdr:rowOff>47625</xdr:rowOff>
    </xdr:to>
    <xdr:pic>
      <xdr:nvPicPr>
        <xdr:cNvPr id="4" name="Picture 5">
          <a:extLst>
            <a:ext uri="{FF2B5EF4-FFF2-40B4-BE49-F238E27FC236}">
              <a16:creationId xmlns:a16="http://schemas.microsoft.com/office/drawing/2014/main" id="{0A0C86D9-91BF-44AA-8E5C-0EE8B41DF69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211050" y="85725"/>
          <a:ext cx="381000" cy="35242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335500</xdr:colOff>
      <xdr:row>1</xdr:row>
      <xdr:rowOff>85725</xdr:rowOff>
    </xdr:from>
    <xdr:to>
      <xdr:col>5</xdr:col>
      <xdr:colOff>698500</xdr:colOff>
      <xdr:row>3</xdr:row>
      <xdr:rowOff>47625</xdr:rowOff>
    </xdr:to>
    <xdr:pic>
      <xdr:nvPicPr>
        <xdr:cNvPr id="2" name="Picture 5">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269825" y="85725"/>
          <a:ext cx="363000" cy="352425"/>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192626</xdr:colOff>
      <xdr:row>1</xdr:row>
      <xdr:rowOff>133350</xdr:rowOff>
    </xdr:from>
    <xdr:to>
      <xdr:col>16</xdr:col>
      <xdr:colOff>555626</xdr:colOff>
      <xdr:row>3</xdr:row>
      <xdr:rowOff>95250</xdr:rowOff>
    </xdr:to>
    <xdr:pic>
      <xdr:nvPicPr>
        <xdr:cNvPr id="2" name="Picture 5">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861001" y="216694"/>
          <a:ext cx="363000" cy="390525"/>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0</xdr:colOff>
      <xdr:row>47</xdr:row>
      <xdr:rowOff>0</xdr:rowOff>
    </xdr:from>
    <xdr:to>
      <xdr:col>2</xdr:col>
      <xdr:colOff>304800</xdr:colOff>
      <xdr:row>48</xdr:row>
      <xdr:rowOff>142875</xdr:rowOff>
    </xdr:to>
    <xdr:sp macro="" textlink="">
      <xdr:nvSpPr>
        <xdr:cNvPr id="2" name="AutoShape 1" descr="_1_062335FC062333A8002B950465257A24">
          <a:extLst>
            <a:ext uri="{FF2B5EF4-FFF2-40B4-BE49-F238E27FC236}">
              <a16:creationId xmlns:a16="http://schemas.microsoft.com/office/drawing/2014/main" id="{B87D4080-7B76-4361-9DC8-4F0B1E3D7744}"/>
            </a:ext>
          </a:extLst>
        </xdr:cNvPr>
        <xdr:cNvSpPr>
          <a:spLocks noChangeAspect="1" noChangeArrowheads="1"/>
        </xdr:cNvSpPr>
      </xdr:nvSpPr>
      <xdr:spPr bwMode="auto">
        <a:xfrm>
          <a:off x="504825" y="4743450"/>
          <a:ext cx="304800" cy="304800"/>
        </a:xfrm>
        <a:prstGeom prst="rect">
          <a:avLst/>
        </a:prstGeom>
        <a:noFill/>
      </xdr:spPr>
    </xdr:sp>
    <xdr:clientData/>
  </xdr:twoCellAnchor>
  <xdr:twoCellAnchor editAs="oneCell">
    <xdr:from>
      <xdr:col>2</xdr:col>
      <xdr:colOff>0</xdr:colOff>
      <xdr:row>47</xdr:row>
      <xdr:rowOff>0</xdr:rowOff>
    </xdr:from>
    <xdr:to>
      <xdr:col>2</xdr:col>
      <xdr:colOff>304800</xdr:colOff>
      <xdr:row>48</xdr:row>
      <xdr:rowOff>142875</xdr:rowOff>
    </xdr:to>
    <xdr:sp macro="" textlink="">
      <xdr:nvSpPr>
        <xdr:cNvPr id="3" name="AutoShape 2" descr="_1_062335FC062333A8002B950465257A24">
          <a:extLst>
            <a:ext uri="{FF2B5EF4-FFF2-40B4-BE49-F238E27FC236}">
              <a16:creationId xmlns:a16="http://schemas.microsoft.com/office/drawing/2014/main" id="{C2CCF55F-A41C-42BF-B55F-A763B08434A6}"/>
            </a:ext>
          </a:extLst>
        </xdr:cNvPr>
        <xdr:cNvSpPr>
          <a:spLocks noChangeAspect="1" noChangeArrowheads="1"/>
        </xdr:cNvSpPr>
      </xdr:nvSpPr>
      <xdr:spPr bwMode="auto">
        <a:xfrm>
          <a:off x="504825" y="4743450"/>
          <a:ext cx="304800" cy="304800"/>
        </a:xfrm>
        <a:prstGeom prst="rect">
          <a:avLst/>
        </a:prstGeom>
        <a:noFill/>
      </xdr:spPr>
    </xdr:sp>
    <xdr:clientData/>
  </xdr:twoCellAnchor>
  <xdr:twoCellAnchor editAs="oneCell">
    <xdr:from>
      <xdr:col>2</xdr:col>
      <xdr:colOff>0</xdr:colOff>
      <xdr:row>47</xdr:row>
      <xdr:rowOff>0</xdr:rowOff>
    </xdr:from>
    <xdr:to>
      <xdr:col>2</xdr:col>
      <xdr:colOff>304800</xdr:colOff>
      <xdr:row>48</xdr:row>
      <xdr:rowOff>142875</xdr:rowOff>
    </xdr:to>
    <xdr:sp macro="" textlink="">
      <xdr:nvSpPr>
        <xdr:cNvPr id="4" name="AutoShape 3" descr="_1_062335FC062333A8002B950465257A24">
          <a:extLst>
            <a:ext uri="{FF2B5EF4-FFF2-40B4-BE49-F238E27FC236}">
              <a16:creationId xmlns:a16="http://schemas.microsoft.com/office/drawing/2014/main" id="{29971EBB-E8C5-48FA-BBFB-8B5B6BE689EB}"/>
            </a:ext>
          </a:extLst>
        </xdr:cNvPr>
        <xdr:cNvSpPr>
          <a:spLocks noChangeAspect="1" noChangeArrowheads="1"/>
        </xdr:cNvSpPr>
      </xdr:nvSpPr>
      <xdr:spPr bwMode="auto">
        <a:xfrm>
          <a:off x="504825" y="4743450"/>
          <a:ext cx="304800" cy="304800"/>
        </a:xfrm>
        <a:prstGeom prst="rect">
          <a:avLst/>
        </a:prstGeom>
        <a:noFill/>
      </xdr:spPr>
    </xdr:sp>
    <xdr:clientData/>
  </xdr:twoCellAnchor>
  <xdr:twoCellAnchor>
    <xdr:from>
      <xdr:col>19</xdr:col>
      <xdr:colOff>518584</xdr:colOff>
      <xdr:row>1</xdr:row>
      <xdr:rowOff>21167</xdr:rowOff>
    </xdr:from>
    <xdr:to>
      <xdr:col>19</xdr:col>
      <xdr:colOff>825500</xdr:colOff>
      <xdr:row>1</xdr:row>
      <xdr:rowOff>330200</xdr:rowOff>
    </xdr:to>
    <xdr:pic>
      <xdr:nvPicPr>
        <xdr:cNvPr id="5" name="Picture 5">
          <a:extLst>
            <a:ext uri="{FF2B5EF4-FFF2-40B4-BE49-F238E27FC236}">
              <a16:creationId xmlns:a16="http://schemas.microsoft.com/office/drawing/2014/main" id="{54A98594-1D36-4E42-B246-3E09160AB50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859001" y="169334"/>
          <a:ext cx="306916" cy="309033"/>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1178051</xdr:colOff>
      <xdr:row>1</xdr:row>
      <xdr:rowOff>85724</xdr:rowOff>
    </xdr:from>
    <xdr:to>
      <xdr:col>5</xdr:col>
      <xdr:colOff>1409700</xdr:colOff>
      <xdr:row>1</xdr:row>
      <xdr:rowOff>266699</xdr:rowOff>
    </xdr:to>
    <xdr:pic>
      <xdr:nvPicPr>
        <xdr:cNvPr id="2" name="Picture 5">
          <a:extLst>
            <a:ext uri="{FF2B5EF4-FFF2-40B4-BE49-F238E27FC236}">
              <a16:creationId xmlns:a16="http://schemas.microsoft.com/office/drawing/2014/main" id="{A8225FF0-4F09-4B42-858A-BA3FD2F0DD1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131426" y="257174"/>
          <a:ext cx="231649" cy="180975"/>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xdr:from>
      <xdr:col>2</xdr:col>
      <xdr:colOff>1438274</xdr:colOff>
      <xdr:row>0</xdr:row>
      <xdr:rowOff>104775</xdr:rowOff>
    </xdr:from>
    <xdr:to>
      <xdr:col>2</xdr:col>
      <xdr:colOff>1828799</xdr:colOff>
      <xdr:row>2</xdr:row>
      <xdr:rowOff>66675</xdr:rowOff>
    </xdr:to>
    <xdr:pic>
      <xdr:nvPicPr>
        <xdr:cNvPr id="2" name="Picture 5">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71999" y="104775"/>
          <a:ext cx="0" cy="381000"/>
        </a:xfrm>
        <a:prstGeom prst="rect">
          <a:avLst/>
        </a:prstGeom>
        <a:no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3</xdr:col>
      <xdr:colOff>1869281</xdr:colOff>
      <xdr:row>0</xdr:row>
      <xdr:rowOff>104774</xdr:rowOff>
    </xdr:from>
    <xdr:to>
      <xdr:col>3</xdr:col>
      <xdr:colOff>2328862</xdr:colOff>
      <xdr:row>2</xdr:row>
      <xdr:rowOff>83343</xdr:rowOff>
    </xdr:to>
    <xdr:pic>
      <xdr:nvPicPr>
        <xdr:cNvPr id="3" name="Picture 5">
          <a:extLst>
            <a:ext uri="{FF2B5EF4-FFF2-40B4-BE49-F238E27FC236}">
              <a16:creationId xmlns:a16="http://schemas.microsoft.com/office/drawing/2014/main" id="{80542E19-639E-4861-80A0-D57FC2F11F92}"/>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0132219" y="104774"/>
          <a:ext cx="459581" cy="359569"/>
        </a:xfrm>
        <a:prstGeom prst="rect">
          <a:avLst/>
        </a:prstGeom>
        <a:noFill/>
        <a:ln w="9525">
          <a:noFill/>
          <a:miter lim="800000"/>
          <a:headEnd/>
          <a:tailEnd/>
        </a:ln>
      </xdr:spPr>
    </xdr:pic>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2449287</xdr:colOff>
      <xdr:row>0</xdr:row>
      <xdr:rowOff>136072</xdr:rowOff>
    </xdr:from>
    <xdr:to>
      <xdr:col>3</xdr:col>
      <xdr:colOff>2830287</xdr:colOff>
      <xdr:row>2</xdr:row>
      <xdr:rowOff>97972</xdr:rowOff>
    </xdr:to>
    <xdr:pic>
      <xdr:nvPicPr>
        <xdr:cNvPr id="2" name="Picture 5">
          <a:extLst>
            <a:ext uri="{FF2B5EF4-FFF2-40B4-BE49-F238E27FC236}">
              <a16:creationId xmlns:a16="http://schemas.microsoft.com/office/drawing/2014/main" id="{70A20187-754D-40CE-90AF-7AA4D2F708EB}"/>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93087" y="136072"/>
          <a:ext cx="0" cy="342900"/>
        </a:xfrm>
        <a:prstGeom prst="rect">
          <a:avLst/>
        </a:prstGeom>
        <a:noFill/>
        <a:ln w="9525">
          <a:noFill/>
          <a:miter lim="800000"/>
          <a:headEnd/>
          <a:tailEnd/>
        </a:ln>
      </xdr:spPr>
    </xdr:pic>
    <xdr:clientData/>
  </xdr:twoCellAnchor>
  <xdr:twoCellAnchor>
    <xdr:from>
      <xdr:col>3</xdr:col>
      <xdr:colOff>176890</xdr:colOff>
      <xdr:row>0</xdr:row>
      <xdr:rowOff>122464</xdr:rowOff>
    </xdr:from>
    <xdr:to>
      <xdr:col>3</xdr:col>
      <xdr:colOff>557890</xdr:colOff>
      <xdr:row>2</xdr:row>
      <xdr:rowOff>84364</xdr:rowOff>
    </xdr:to>
    <xdr:pic>
      <xdr:nvPicPr>
        <xdr:cNvPr id="3" name="Picture 5">
          <a:extLst>
            <a:ext uri="{FF2B5EF4-FFF2-40B4-BE49-F238E27FC236}">
              <a16:creationId xmlns:a16="http://schemas.microsoft.com/office/drawing/2014/main" id="{C55EBDC5-93AC-42A3-BAA0-01805CEDA1A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149315" y="122464"/>
          <a:ext cx="381000" cy="342900"/>
        </a:xfrm>
        <a:prstGeom prst="rect">
          <a:avLst/>
        </a:prstGeom>
        <a:noFill/>
        <a:ln w="9525">
          <a:noFill/>
          <a:miter lim="800000"/>
          <a:headEnd/>
          <a:tailEnd/>
        </a:ln>
      </xdr:spPr>
    </xdr:pic>
    <xdr:clientData/>
  </xdr:twoCellAnchor>
</xdr:wsDr>
</file>

<file path=xl/drawings/drawing23.xml><?xml version="1.0" encoding="utf-8"?>
<xdr:wsDr xmlns:xdr="http://schemas.openxmlformats.org/drawingml/2006/spreadsheetDrawing" xmlns:a="http://schemas.openxmlformats.org/drawingml/2006/main">
  <xdr:twoCellAnchor>
    <xdr:from>
      <xdr:col>4</xdr:col>
      <xdr:colOff>2449287</xdr:colOff>
      <xdr:row>1</xdr:row>
      <xdr:rowOff>136072</xdr:rowOff>
    </xdr:from>
    <xdr:to>
      <xdr:col>4</xdr:col>
      <xdr:colOff>2830287</xdr:colOff>
      <xdr:row>3</xdr:row>
      <xdr:rowOff>0</xdr:rowOff>
    </xdr:to>
    <xdr:pic>
      <xdr:nvPicPr>
        <xdr:cNvPr id="2" name="Picture 5">
          <a:extLst>
            <a:ext uri="{FF2B5EF4-FFF2-40B4-BE49-F238E27FC236}">
              <a16:creationId xmlns:a16="http://schemas.microsoft.com/office/drawing/2014/main" id="{8F8DFC76-761C-4C9D-87AC-D1C61683A212}"/>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93087" y="136072"/>
          <a:ext cx="0" cy="342900"/>
        </a:xfrm>
        <a:prstGeom prst="rect">
          <a:avLst/>
        </a:prstGeom>
        <a:noFill/>
        <a:ln w="9525">
          <a:noFill/>
          <a:miter lim="800000"/>
          <a:headEnd/>
          <a:tailEnd/>
        </a:ln>
      </xdr:spPr>
    </xdr:pic>
    <xdr:clientData/>
  </xdr:twoCellAnchor>
  <xdr:twoCellAnchor>
    <xdr:from>
      <xdr:col>4</xdr:col>
      <xdr:colOff>1476374</xdr:colOff>
      <xdr:row>1</xdr:row>
      <xdr:rowOff>27214</xdr:rowOff>
    </xdr:from>
    <xdr:to>
      <xdr:col>4</xdr:col>
      <xdr:colOff>1796139</xdr:colOff>
      <xdr:row>2</xdr:row>
      <xdr:rowOff>124503</xdr:rowOff>
    </xdr:to>
    <xdr:pic>
      <xdr:nvPicPr>
        <xdr:cNvPr id="3" name="Picture 5">
          <a:extLst>
            <a:ext uri="{FF2B5EF4-FFF2-40B4-BE49-F238E27FC236}">
              <a16:creationId xmlns:a16="http://schemas.microsoft.com/office/drawing/2014/main" id="{6AE8ADCD-69A9-4D5F-9F69-DEFE4060C2D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19874" y="27214"/>
          <a:ext cx="319765" cy="287789"/>
        </a:xfrm>
        <a:prstGeom prst="rect">
          <a:avLst/>
        </a:prstGeom>
        <a:noFill/>
        <a:ln w="9525">
          <a:noFill/>
          <a:miter lim="800000"/>
          <a:headEnd/>
          <a:tailEnd/>
        </a:ln>
      </xdr:spPr>
    </xdr:pic>
    <xdr:clientData/>
  </xdr:twoCellAnchor>
</xdr:wsDr>
</file>

<file path=xl/drawings/drawing24.xml><?xml version="1.0" encoding="utf-8"?>
<xdr:wsDr xmlns:xdr="http://schemas.openxmlformats.org/drawingml/2006/spreadsheetDrawing" xmlns:a="http://schemas.openxmlformats.org/drawingml/2006/main">
  <xdr:twoCellAnchor>
    <xdr:from>
      <xdr:col>6</xdr:col>
      <xdr:colOff>104775</xdr:colOff>
      <xdr:row>6</xdr:row>
      <xdr:rowOff>76200</xdr:rowOff>
    </xdr:from>
    <xdr:to>
      <xdr:col>6</xdr:col>
      <xdr:colOff>428625</xdr:colOff>
      <xdr:row>6</xdr:row>
      <xdr:rowOff>76200</xdr:rowOff>
    </xdr:to>
    <xdr:cxnSp macro="">
      <xdr:nvCxnSpPr>
        <xdr:cNvPr id="2" name="Straight Arrow Connector 1">
          <a:extLst>
            <a:ext uri="{FF2B5EF4-FFF2-40B4-BE49-F238E27FC236}">
              <a16:creationId xmlns:a16="http://schemas.microsoft.com/office/drawing/2014/main" id="{7924E0EF-1907-46EA-ACA2-E1F14C493CFB}"/>
            </a:ext>
          </a:extLst>
        </xdr:cNvPr>
        <xdr:cNvCxnSpPr/>
      </xdr:nvCxnSpPr>
      <xdr:spPr bwMode="auto">
        <a:xfrm flipH="1">
          <a:off x="7505700" y="1104900"/>
          <a:ext cx="323850" cy="0"/>
        </a:xfrm>
        <a:prstGeom prst="straightConnector1">
          <a:avLst/>
        </a:prstGeom>
        <a:solidFill>
          <a:srgbClr val="FFFFFF"/>
        </a:solidFill>
        <a:ln w="9525" cap="flat" cmpd="sng" algn="ctr">
          <a:solidFill>
            <a:srgbClr val="000000"/>
          </a:solidFill>
          <a:prstDash val="solid"/>
          <a:round/>
          <a:headEnd type="none" w="med" len="med"/>
          <a:tailEnd type="triangle"/>
        </a:ln>
        <a:effectLst/>
      </xdr:spPr>
    </xdr:cxn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171451</xdr:colOff>
      <xdr:row>0</xdr:row>
      <xdr:rowOff>47624</xdr:rowOff>
    </xdr:from>
    <xdr:to>
      <xdr:col>10</xdr:col>
      <xdr:colOff>519113</xdr:colOff>
      <xdr:row>1</xdr:row>
      <xdr:rowOff>142875</xdr:rowOff>
    </xdr:to>
    <xdr:pic>
      <xdr:nvPicPr>
        <xdr:cNvPr id="2" name="Picture 5">
          <a:extLst>
            <a:ext uri="{FF2B5EF4-FFF2-40B4-BE49-F238E27FC236}">
              <a16:creationId xmlns:a16="http://schemas.microsoft.com/office/drawing/2014/main" id="{3EDE9FA6-16CD-4DA6-8E02-EBAD401F256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77176" y="47624"/>
          <a:ext cx="347662" cy="304801"/>
        </a:xfrm>
        <a:prstGeom prst="rect">
          <a:avLst/>
        </a:prstGeom>
        <a:noFill/>
        <a:ln w="9525">
          <a:noFill/>
          <a:miter lim="800000"/>
          <a:headEnd/>
          <a:tailEnd/>
        </a:ln>
      </xdr:spPr>
    </xdr:pic>
    <xdr:clientData/>
  </xdr:twoCellAnchor>
</xdr:wsDr>
</file>

<file path=xl/drawings/drawing26.xml><?xml version="1.0" encoding="utf-8"?>
<xdr:wsDr xmlns:xdr="http://schemas.openxmlformats.org/drawingml/2006/spreadsheetDrawing" xmlns:a="http://schemas.openxmlformats.org/drawingml/2006/main">
  <xdr:twoCellAnchor>
    <xdr:from>
      <xdr:col>4</xdr:col>
      <xdr:colOff>2449287</xdr:colOff>
      <xdr:row>0</xdr:row>
      <xdr:rowOff>136072</xdr:rowOff>
    </xdr:from>
    <xdr:to>
      <xdr:col>4</xdr:col>
      <xdr:colOff>2830287</xdr:colOff>
      <xdr:row>2</xdr:row>
      <xdr:rowOff>97972</xdr:rowOff>
    </xdr:to>
    <xdr:pic>
      <xdr:nvPicPr>
        <xdr:cNvPr id="2" name="Picture 5">
          <a:extLst>
            <a:ext uri="{FF2B5EF4-FFF2-40B4-BE49-F238E27FC236}">
              <a16:creationId xmlns:a16="http://schemas.microsoft.com/office/drawing/2014/main" id="{E9C554B7-08DF-4204-9A3E-93C3B565FEC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93087" y="136072"/>
          <a:ext cx="0" cy="342900"/>
        </a:xfrm>
        <a:prstGeom prst="rect">
          <a:avLst/>
        </a:prstGeom>
        <a:noFill/>
        <a:ln w="9525">
          <a:noFill/>
          <a:miter lim="800000"/>
          <a:headEnd/>
          <a:tailEnd/>
        </a:ln>
      </xdr:spPr>
    </xdr:pic>
    <xdr:clientData/>
  </xdr:twoCellAnchor>
  <xdr:twoCellAnchor>
    <xdr:from>
      <xdr:col>4</xdr:col>
      <xdr:colOff>700765</xdr:colOff>
      <xdr:row>0</xdr:row>
      <xdr:rowOff>131989</xdr:rowOff>
    </xdr:from>
    <xdr:to>
      <xdr:col>4</xdr:col>
      <xdr:colOff>1081765</xdr:colOff>
      <xdr:row>2</xdr:row>
      <xdr:rowOff>93889</xdr:rowOff>
    </xdr:to>
    <xdr:pic>
      <xdr:nvPicPr>
        <xdr:cNvPr id="3" name="Picture 5">
          <a:extLst>
            <a:ext uri="{FF2B5EF4-FFF2-40B4-BE49-F238E27FC236}">
              <a16:creationId xmlns:a16="http://schemas.microsoft.com/office/drawing/2014/main" id="{C20A3932-FC6C-47E6-BC50-E1C1E1FBF14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86765" y="131989"/>
          <a:ext cx="381000" cy="342900"/>
        </a:xfrm>
        <a:prstGeom prst="rect">
          <a:avLst/>
        </a:prstGeom>
        <a:noFill/>
        <a:ln w="9525">
          <a:noFill/>
          <a:miter lim="800000"/>
          <a:headEnd/>
          <a:tailEnd/>
        </a:ln>
      </xdr:spPr>
    </xdr:pic>
    <xdr:clientData/>
  </xdr:twoCellAnchor>
</xdr:wsDr>
</file>

<file path=xl/drawings/drawing27.xml><?xml version="1.0" encoding="utf-8"?>
<xdr:wsDr xmlns:xdr="http://schemas.openxmlformats.org/drawingml/2006/spreadsheetDrawing" xmlns:a="http://schemas.openxmlformats.org/drawingml/2006/main">
  <xdr:twoCellAnchor>
    <xdr:from>
      <xdr:col>2</xdr:col>
      <xdr:colOff>31127</xdr:colOff>
      <xdr:row>19</xdr:row>
      <xdr:rowOff>24280</xdr:rowOff>
    </xdr:from>
    <xdr:to>
      <xdr:col>2</xdr:col>
      <xdr:colOff>232833</xdr:colOff>
      <xdr:row>20</xdr:row>
      <xdr:rowOff>24280</xdr:rowOff>
    </xdr:to>
    <xdr:sp macro="" textlink="">
      <xdr:nvSpPr>
        <xdr:cNvPr id="2" name="Up Arrow 2">
          <a:extLst>
            <a:ext uri="{FF2B5EF4-FFF2-40B4-BE49-F238E27FC236}">
              <a16:creationId xmlns:a16="http://schemas.microsoft.com/office/drawing/2014/main" id="{0617276F-0395-4FD4-BA7F-7D0B1F77DCB8}"/>
            </a:ext>
          </a:extLst>
        </xdr:cNvPr>
        <xdr:cNvSpPr/>
      </xdr:nvSpPr>
      <xdr:spPr>
        <a:xfrm>
          <a:off x="2679077" y="3386605"/>
          <a:ext cx="201706" cy="2000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156883</xdr:colOff>
      <xdr:row>3</xdr:row>
      <xdr:rowOff>392206</xdr:rowOff>
    </xdr:from>
    <xdr:to>
      <xdr:col>2</xdr:col>
      <xdr:colOff>455084</xdr:colOff>
      <xdr:row>3</xdr:row>
      <xdr:rowOff>571500</xdr:rowOff>
    </xdr:to>
    <xdr:sp macro="" textlink="">
      <xdr:nvSpPr>
        <xdr:cNvPr id="3" name="Right Arrow 3">
          <a:extLst>
            <a:ext uri="{FF2B5EF4-FFF2-40B4-BE49-F238E27FC236}">
              <a16:creationId xmlns:a16="http://schemas.microsoft.com/office/drawing/2014/main" id="{E4434FD1-2CF7-480A-8E85-CCBCD0F355B4}"/>
            </a:ext>
          </a:extLst>
        </xdr:cNvPr>
        <xdr:cNvSpPr/>
      </xdr:nvSpPr>
      <xdr:spPr>
        <a:xfrm>
          <a:off x="2804833" y="1754281"/>
          <a:ext cx="298201" cy="17929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508000</xdr:colOff>
      <xdr:row>1</xdr:row>
      <xdr:rowOff>42333</xdr:rowOff>
    </xdr:from>
    <xdr:to>
      <xdr:col>2</xdr:col>
      <xdr:colOff>296334</xdr:colOff>
      <xdr:row>1</xdr:row>
      <xdr:rowOff>158751</xdr:rowOff>
    </xdr:to>
    <xdr:sp macro="" textlink="">
      <xdr:nvSpPr>
        <xdr:cNvPr id="4" name="Right Arrow 4">
          <a:extLst>
            <a:ext uri="{FF2B5EF4-FFF2-40B4-BE49-F238E27FC236}">
              <a16:creationId xmlns:a16="http://schemas.microsoft.com/office/drawing/2014/main" id="{65BEF4E7-4098-4412-92B3-907D994A50B9}"/>
            </a:ext>
          </a:extLst>
        </xdr:cNvPr>
        <xdr:cNvSpPr/>
      </xdr:nvSpPr>
      <xdr:spPr>
        <a:xfrm>
          <a:off x="2527300" y="1013883"/>
          <a:ext cx="416984" cy="11641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328084</xdr:colOff>
      <xdr:row>2</xdr:row>
      <xdr:rowOff>74083</xdr:rowOff>
    </xdr:from>
    <xdr:to>
      <xdr:col>2</xdr:col>
      <xdr:colOff>529168</xdr:colOff>
      <xdr:row>2</xdr:row>
      <xdr:rowOff>158750</xdr:rowOff>
    </xdr:to>
    <xdr:sp macro="" textlink="">
      <xdr:nvSpPr>
        <xdr:cNvPr id="5" name="Right Arrow 5">
          <a:extLst>
            <a:ext uri="{FF2B5EF4-FFF2-40B4-BE49-F238E27FC236}">
              <a16:creationId xmlns:a16="http://schemas.microsoft.com/office/drawing/2014/main" id="{EE8155E2-F5FB-4542-A6D6-1CDEE03CF206}"/>
            </a:ext>
          </a:extLst>
        </xdr:cNvPr>
        <xdr:cNvSpPr/>
      </xdr:nvSpPr>
      <xdr:spPr>
        <a:xfrm>
          <a:off x="2976034" y="1236133"/>
          <a:ext cx="201084" cy="8466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1276350</xdr:colOff>
      <xdr:row>12</xdr:row>
      <xdr:rowOff>0</xdr:rowOff>
    </xdr:from>
    <xdr:to>
      <xdr:col>3</xdr:col>
      <xdr:colOff>342900</xdr:colOff>
      <xdr:row>12</xdr:row>
      <xdr:rowOff>0</xdr:rowOff>
    </xdr:to>
    <xdr:sp macro="" textlink="">
      <xdr:nvSpPr>
        <xdr:cNvPr id="2" name="Text Box 8">
          <a:extLst>
            <a:ext uri="{FF2B5EF4-FFF2-40B4-BE49-F238E27FC236}">
              <a16:creationId xmlns:a16="http://schemas.microsoft.com/office/drawing/2014/main" id="{D69F8C65-8899-4185-B568-E19674FDFA47}"/>
            </a:ext>
          </a:extLst>
        </xdr:cNvPr>
        <xdr:cNvSpPr txBox="1">
          <a:spLocks noChangeArrowheads="1"/>
        </xdr:cNvSpPr>
      </xdr:nvSpPr>
      <xdr:spPr bwMode="auto">
        <a:xfrm>
          <a:off x="7362825" y="2314575"/>
          <a:ext cx="50482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ahoma"/>
              <a:cs typeface="Tahoma"/>
            </a:rPr>
            <a:t>Tinge</a:t>
          </a:r>
        </a:p>
      </xdr:txBody>
    </xdr:sp>
    <xdr:clientData/>
  </xdr:twoCellAnchor>
  <xdr:twoCellAnchor>
    <xdr:from>
      <xdr:col>2</xdr:col>
      <xdr:colOff>447675</xdr:colOff>
      <xdr:row>12</xdr:row>
      <xdr:rowOff>0</xdr:rowOff>
    </xdr:from>
    <xdr:to>
      <xdr:col>2</xdr:col>
      <xdr:colOff>609600</xdr:colOff>
      <xdr:row>12</xdr:row>
      <xdr:rowOff>0</xdr:rowOff>
    </xdr:to>
    <xdr:sp macro="" textlink="">
      <xdr:nvSpPr>
        <xdr:cNvPr id="3" name="Text Box 10">
          <a:extLst>
            <a:ext uri="{FF2B5EF4-FFF2-40B4-BE49-F238E27FC236}">
              <a16:creationId xmlns:a16="http://schemas.microsoft.com/office/drawing/2014/main" id="{0699EA31-9F92-4369-97B2-427E3F8ADCAC}"/>
            </a:ext>
          </a:extLst>
        </xdr:cNvPr>
        <xdr:cNvSpPr txBox="1">
          <a:spLocks noChangeArrowheads="1"/>
        </xdr:cNvSpPr>
      </xdr:nvSpPr>
      <xdr:spPr bwMode="auto">
        <a:xfrm>
          <a:off x="6534150" y="2314575"/>
          <a:ext cx="16192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ahoma"/>
              <a:cs typeface="Tahoma"/>
            </a:rPr>
            <a:t>Medium</a:t>
          </a:r>
        </a:p>
      </xdr:txBody>
    </xdr:sp>
    <xdr:clientData/>
  </xdr:twoCellAnchor>
  <xdr:twoCellAnchor>
    <xdr:from>
      <xdr:col>2</xdr:col>
      <xdr:colOff>1114425</xdr:colOff>
      <xdr:row>12</xdr:row>
      <xdr:rowOff>0</xdr:rowOff>
    </xdr:from>
    <xdr:to>
      <xdr:col>2</xdr:col>
      <xdr:colOff>609600</xdr:colOff>
      <xdr:row>12</xdr:row>
      <xdr:rowOff>0</xdr:rowOff>
    </xdr:to>
    <xdr:sp macro="" textlink="">
      <xdr:nvSpPr>
        <xdr:cNvPr id="4" name="Rectangle 11">
          <a:extLst>
            <a:ext uri="{FF2B5EF4-FFF2-40B4-BE49-F238E27FC236}">
              <a16:creationId xmlns:a16="http://schemas.microsoft.com/office/drawing/2014/main" id="{5D91F44F-616E-4881-9BFF-75905DCF4EE7}"/>
            </a:ext>
          </a:extLst>
        </xdr:cNvPr>
        <xdr:cNvSpPr>
          <a:spLocks noChangeArrowheads="1"/>
        </xdr:cNvSpPr>
      </xdr:nvSpPr>
      <xdr:spPr bwMode="auto">
        <a:xfrm>
          <a:off x="7200900" y="2314575"/>
          <a:ext cx="0" cy="0"/>
        </a:xfrm>
        <a:prstGeom prst="rect">
          <a:avLst/>
        </a:prstGeom>
        <a:solidFill>
          <a:srgbClr val="FFFFFF"/>
        </a:solidFill>
        <a:ln w="9525">
          <a:solidFill>
            <a:srgbClr val="000000"/>
          </a:solidFill>
          <a:miter lim="800000"/>
          <a:headEnd/>
          <a:tailEnd/>
        </a:ln>
      </xdr:spPr>
    </xdr:sp>
    <xdr:clientData/>
  </xdr:twoCellAnchor>
  <xdr:twoCellAnchor>
    <xdr:from>
      <xdr:col>2</xdr:col>
      <xdr:colOff>1276350</xdr:colOff>
      <xdr:row>12</xdr:row>
      <xdr:rowOff>0</xdr:rowOff>
    </xdr:from>
    <xdr:to>
      <xdr:col>3</xdr:col>
      <xdr:colOff>342900</xdr:colOff>
      <xdr:row>12</xdr:row>
      <xdr:rowOff>0</xdr:rowOff>
    </xdr:to>
    <xdr:sp macro="" textlink="">
      <xdr:nvSpPr>
        <xdr:cNvPr id="5" name="Text Box 12">
          <a:extLst>
            <a:ext uri="{FF2B5EF4-FFF2-40B4-BE49-F238E27FC236}">
              <a16:creationId xmlns:a16="http://schemas.microsoft.com/office/drawing/2014/main" id="{6EAC128D-6D58-4662-8DDF-DE6E600F347E}"/>
            </a:ext>
          </a:extLst>
        </xdr:cNvPr>
        <xdr:cNvSpPr txBox="1">
          <a:spLocks noChangeArrowheads="1"/>
        </xdr:cNvSpPr>
      </xdr:nvSpPr>
      <xdr:spPr bwMode="auto">
        <a:xfrm>
          <a:off x="7362825" y="2314575"/>
          <a:ext cx="50482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ahoma"/>
              <a:cs typeface="Tahoma"/>
            </a:rPr>
            <a:t>High</a:t>
          </a:r>
        </a:p>
      </xdr:txBody>
    </xdr:sp>
    <xdr:clientData/>
  </xdr:twoCellAnchor>
  <xdr:twoCellAnchor>
    <xdr:from>
      <xdr:col>9</xdr:col>
      <xdr:colOff>85725</xdr:colOff>
      <xdr:row>12</xdr:row>
      <xdr:rowOff>0</xdr:rowOff>
    </xdr:from>
    <xdr:to>
      <xdr:col>9</xdr:col>
      <xdr:colOff>200025</xdr:colOff>
      <xdr:row>12</xdr:row>
      <xdr:rowOff>0</xdr:rowOff>
    </xdr:to>
    <xdr:sp macro="" textlink="">
      <xdr:nvSpPr>
        <xdr:cNvPr id="6" name="Rectangle 13">
          <a:extLst>
            <a:ext uri="{FF2B5EF4-FFF2-40B4-BE49-F238E27FC236}">
              <a16:creationId xmlns:a16="http://schemas.microsoft.com/office/drawing/2014/main" id="{C5366DAA-3A45-4D02-8CB2-0DEC47760B6B}"/>
            </a:ext>
          </a:extLst>
        </xdr:cNvPr>
        <xdr:cNvSpPr>
          <a:spLocks noChangeArrowheads="1"/>
        </xdr:cNvSpPr>
      </xdr:nvSpPr>
      <xdr:spPr bwMode="auto">
        <a:xfrm>
          <a:off x="14192250" y="2314575"/>
          <a:ext cx="114300" cy="0"/>
        </a:xfrm>
        <a:prstGeom prst="rect">
          <a:avLst/>
        </a:prstGeom>
        <a:solidFill>
          <a:srgbClr val="FFFFFF"/>
        </a:solidFill>
        <a:ln w="9525">
          <a:noFill/>
          <a:miter lim="800000"/>
          <a:headEnd/>
          <a:tailEnd/>
        </a:ln>
      </xdr:spPr>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700765</xdr:colOff>
      <xdr:row>0</xdr:row>
      <xdr:rowOff>131989</xdr:rowOff>
    </xdr:from>
    <xdr:to>
      <xdr:col>3</xdr:col>
      <xdr:colOff>1081765</xdr:colOff>
      <xdr:row>2</xdr:row>
      <xdr:rowOff>0</xdr:rowOff>
    </xdr:to>
    <xdr:pic>
      <xdr:nvPicPr>
        <xdr:cNvPr id="2" name="Picture 5">
          <a:extLst>
            <a:ext uri="{FF2B5EF4-FFF2-40B4-BE49-F238E27FC236}">
              <a16:creationId xmlns:a16="http://schemas.microsoft.com/office/drawing/2014/main" id="{57082D1D-8F21-4BBB-9EEF-40E78109796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01515" y="131989"/>
          <a:ext cx="0" cy="249011"/>
        </a:xfrm>
        <a:prstGeom prst="rect">
          <a:avLst/>
        </a:prstGeom>
        <a:noFill/>
        <a:ln w="9525">
          <a:noFill/>
          <a:miter lim="800000"/>
          <a:headEnd/>
          <a:tailEnd/>
        </a:ln>
      </xdr:spPr>
    </xdr:pic>
    <xdr:clientData/>
  </xdr:twoCellAnchor>
  <xdr:twoCellAnchor>
    <xdr:from>
      <xdr:col>1</xdr:col>
      <xdr:colOff>3190875</xdr:colOff>
      <xdr:row>0</xdr:row>
      <xdr:rowOff>19050</xdr:rowOff>
    </xdr:from>
    <xdr:to>
      <xdr:col>1</xdr:col>
      <xdr:colOff>3445716</xdr:colOff>
      <xdr:row>1</xdr:row>
      <xdr:rowOff>116339</xdr:rowOff>
    </xdr:to>
    <xdr:pic>
      <xdr:nvPicPr>
        <xdr:cNvPr id="3" name="Picture 5">
          <a:extLst>
            <a:ext uri="{FF2B5EF4-FFF2-40B4-BE49-F238E27FC236}">
              <a16:creationId xmlns:a16="http://schemas.microsoft.com/office/drawing/2014/main" id="{2D67CBA6-F814-4E42-A9B1-2AC1E42B5AE1}"/>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9050"/>
          <a:ext cx="254841" cy="28778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rdct_table" displayName="prdct_table" ref="B5:D61" totalsRowShown="0" headerRowDxfId="355" dataDxfId="353" headerRowBorderDxfId="354" tableBorderDxfId="352">
  <tableColumns count="3">
    <tableColumn id="1" xr3:uid="{00000000-0010-0000-0000-000001000000}" name="Sr No" dataDxfId="351"/>
    <tableColumn id="2" xr3:uid="{00000000-0010-0000-0000-000002000000}" name="Name" dataDxfId="350" dataCellStyle="Hyperlink"/>
    <tableColumn id="3" xr3:uid="{00000000-0010-0000-0000-000003000000}" name="Type" dataDxfId="34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9" totalsRowShown="0" headerRowDxfId="333" dataDxfId="332">
  <tableColumns count="1">
    <tableColumn id="1" xr3:uid="{00000000-0010-0000-0100-000001000000}" name="Product Type" dataDxfId="33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2:D9" totalsRowShown="0" headerRowDxfId="330" dataDxfId="329">
  <sortState xmlns:xlrd2="http://schemas.microsoft.com/office/spreadsheetml/2017/richdata2" ref="D3:D9">
    <sortCondition ref="D3"/>
  </sortState>
  <tableColumns count="1">
    <tableColumn id="1" xr3:uid="{00000000-0010-0000-0200-000001000000}" name="Constitution" dataDxfId="32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F2:F88" totalsRowShown="0" headerRowDxfId="327" dataDxfId="326">
  <autoFilter ref="F2:F88" xr:uid="{00000000-0009-0000-0100-000003000000}"/>
  <tableColumns count="1">
    <tableColumn id="1" xr3:uid="{00000000-0010-0000-0300-000001000000}" name="Sector" dataDxfId="32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LoanTrack" displayName="LoanTrack" ref="B26:BC30" headerRowCount="0" totalsRowCount="1" headerRowDxfId="262" dataDxfId="260" totalsRowDxfId="258" headerRowBorderDxfId="261" tableBorderDxfId="259" totalsRowBorderDxfId="257">
  <tableColumns count="54">
    <tableColumn id="1" xr3:uid="{00000000-0010-0000-0400-000001000000}" name="Column1" totalsRowLabel="Total" headerRowDxfId="256" dataDxfId="255" totalsRowDxfId="254" dataCellStyle="Normal 11 2"/>
    <tableColumn id="2" xr3:uid="{00000000-0010-0000-0400-000002000000}" name="Column2" headerRowDxfId="253" dataDxfId="252" totalsRowDxfId="251" dataCellStyle="Normal 11 2"/>
    <tableColumn id="3" xr3:uid="{00000000-0010-0000-0400-000003000000}" name="Column3" totalsRowFunction="count" headerRowDxfId="250" dataDxfId="249" totalsRowDxfId="248" dataCellStyle="Normal 11 2"/>
    <tableColumn id="4" xr3:uid="{00000000-0010-0000-0400-000004000000}" name="Column4" totalsRowFunction="sum" headerRowDxfId="247" dataDxfId="246" totalsRowDxfId="245" dataCellStyle="Normal 11 2"/>
    <tableColumn id="53" xr3:uid="{00000000-0010-0000-0400-000035000000}" name="Column52" totalsRowFunction="sum" headerRowDxfId="244" dataDxfId="243" totalsRowDxfId="242" dataCellStyle="Normal 11 2"/>
    <tableColumn id="5" xr3:uid="{00000000-0010-0000-0400-000005000000}" name="Column5" totalsRowFunction="sum" headerRowDxfId="241" dataDxfId="240" totalsRowDxfId="239" dataCellStyle="Normal 11 2"/>
    <tableColumn id="6" xr3:uid="{00000000-0010-0000-0400-000006000000}" name="Column6" headerRowDxfId="238" dataDxfId="237" totalsRowDxfId="236" dataCellStyle="Normal 11 2"/>
    <tableColumn id="54" xr3:uid="{00000000-0010-0000-0400-000036000000}" name="Column54" totalsRowFunction="sum" headerRowDxfId="235" dataDxfId="234" totalsRowDxfId="233" dataCellStyle="Normal 11 2"/>
    <tableColumn id="7" xr3:uid="{00000000-0010-0000-0400-000007000000}" name="Column7" headerRowDxfId="232" dataDxfId="231" totalsRowDxfId="230" dataCellStyle="Normal 11 2"/>
    <tableColumn id="8" xr3:uid="{00000000-0010-0000-0400-000008000000}" name="Column8" headerRowDxfId="229" dataDxfId="228" totalsRowDxfId="227" dataCellStyle="Normal 11 2">
      <calculatedColumnFormula>IFERROR(IF(J26&lt;(TODAY()-H26)/30,"",J26-((TODAY()-H26)/30)+1),"")</calculatedColumnFormula>
    </tableColumn>
    <tableColumn id="9" xr3:uid="{00000000-0010-0000-0400-000009000000}" name="Column9" totalsRowFunction="custom" headerRowDxfId="226" dataDxfId="225" totalsRowDxfId="224" dataCellStyle="Normal 11 2">
      <totalsRowFormula>COUNTIF(L26:L29,"Yes")</totalsRowFormula>
    </tableColumn>
    <tableColumn id="10" xr3:uid="{00000000-0010-0000-0400-00000A000000}" name="Column10" totalsRowFunction="sum" headerRowDxfId="223" dataDxfId="222" totalsRowDxfId="221" dataCellStyle="Normal 11 2">
      <calculatedColumnFormula>IF(OR(L26="Yes",AND(K26&gt;1,K26&lt;&gt;"")),G26,"")</calculatedColumnFormula>
    </tableColumn>
    <tableColumn id="11" xr3:uid="{00000000-0010-0000-0400-00000B000000}" name="Column11" totalsRowFunction="custom" headerRowDxfId="220" dataDxfId="219" totalsRowDxfId="218" dataCellStyle="Normal 11 2">
      <totalsRowFormula>SUMPRODUCT((N26:N29&lt;&gt;"")/COUNTIF(N26:N29,N26:N29&amp;""))</totalsRowFormula>
    </tableColumn>
    <tableColumn id="52" xr3:uid="{00000000-0010-0000-0400-000034000000}" name="Column51" totalsRowFunction="sum" headerRowDxfId="217" dataDxfId="216" totalsRowDxfId="215" dataCellStyle="Normal 11 2">
      <calculatedColumnFormula>IF($G26&lt;&gt;"",COUNT($S26,$V26,$Y26,$AB26,$AE26,$AH26,$AK26,$AN26,$AQ26,$AT26,$AW26,$AZ26),"")</calculatedColumnFormula>
    </tableColumn>
    <tableColumn id="55" xr3:uid="{00000000-0010-0000-0400-000037000000}" name="Column53" totalsRowFunction="sum" headerRowDxfId="214" dataDxfId="213" totalsRowDxfId="212" dataCellStyle="Normal 11 2"/>
    <tableColumn id="51" xr3:uid="{00000000-0010-0000-0400-000033000000}" name="Column50" totalsRowFunction="sum" headerRowDxfId="211" dataDxfId="210" totalsRowDxfId="209" dataCellStyle="Normal 11 2">
      <calculatedColumnFormula>IF($G26&lt;&gt;"",SUM($T26,$W26,$Z26,$AC26,$AF26,$AI26,$AL26,$AO26,$AR26,$AU26,$AX26,$BA26),"")</calculatedColumnFormula>
    </tableColumn>
    <tableColumn id="50" xr3:uid="{00000000-0010-0000-0400-000032000000}" name="Column49" totalsRowFunction="custom" headerRowDxfId="208" dataDxfId="207" totalsRowDxfId="206" dataCellStyle="Normal 11 2">
      <calculatedColumnFormula>IF($G26&lt;&gt;"",IFERROR(AVERAGE($U26,$X26,$AA26,$AD26,$AG26,$AJ26,$AM26,$AP26,$AS26,$AV26,$AY26,$BB26),""),"")</calculatedColumnFormula>
      <totalsRowFormula>IFERROR(SUBTOTAL(101,R26:R29),"")</totalsRowFormula>
    </tableColumn>
    <tableColumn id="12" xr3:uid="{00000000-0010-0000-0400-00000C000000}" name="Column12" totalsRowFunction="count" headerRowDxfId="205" dataDxfId="204" totalsRowDxfId="203" dataCellStyle="Normal 11 2"/>
    <tableColumn id="13" xr3:uid="{00000000-0010-0000-0400-00000D000000}" name="Column13" totalsRowFunction="sum" headerRowDxfId="202" dataDxfId="201" totalsRowDxfId="200" dataCellStyle="Normal 11 2"/>
    <tableColumn id="14" xr3:uid="{00000000-0010-0000-0400-00000E000000}" name="Column14" totalsRowFunction="custom" headerRowDxfId="199" dataDxfId="198" totalsRowDxfId="197" dataCellStyle="Normal 11 2">
      <totalsRowFormula>IFERROR(SUBTOTAL(101,U26:U29),"")</totalsRowFormula>
    </tableColumn>
    <tableColumn id="15" xr3:uid="{00000000-0010-0000-0400-00000F000000}" name="Column15" totalsRowFunction="count" headerRowDxfId="196" dataDxfId="195" totalsRowDxfId="194" dataCellStyle="Normal 11 2"/>
    <tableColumn id="16" xr3:uid="{00000000-0010-0000-0400-000010000000}" name="Column16" totalsRowFunction="sum" headerRowDxfId="193" dataDxfId="192" totalsRowDxfId="191" dataCellStyle="Normal 11 2"/>
    <tableColumn id="17" xr3:uid="{00000000-0010-0000-0400-000011000000}" name="Column17" totalsRowFunction="custom" headerRowDxfId="190" dataDxfId="189" totalsRowDxfId="188" dataCellStyle="Normal 11 2">
      <totalsRowFormula>IFERROR(SUBTOTAL(101,X26:X29),"")</totalsRowFormula>
    </tableColumn>
    <tableColumn id="18" xr3:uid="{00000000-0010-0000-0400-000012000000}" name="Column18" totalsRowFunction="count" headerRowDxfId="187" dataDxfId="186" totalsRowDxfId="185" dataCellStyle="Normal 11 2"/>
    <tableColumn id="19" xr3:uid="{00000000-0010-0000-0400-000013000000}" name="Column19" totalsRowFunction="sum" headerRowDxfId="184" dataDxfId="183" totalsRowDxfId="182" dataCellStyle="Normal 11 2"/>
    <tableColumn id="20" xr3:uid="{00000000-0010-0000-0400-000014000000}" name="Column20" totalsRowFunction="custom" headerRowDxfId="181" dataDxfId="180" totalsRowDxfId="179" dataCellStyle="Normal 11 2">
      <totalsRowFormula>IFERROR(SUBTOTAL(101,AA26:AA29),"")</totalsRowFormula>
    </tableColumn>
    <tableColumn id="21" xr3:uid="{00000000-0010-0000-0400-000015000000}" name="Column21" totalsRowFunction="count" headerRowDxfId="178" dataDxfId="177" totalsRowDxfId="176" dataCellStyle="Normal 11 2"/>
    <tableColumn id="22" xr3:uid="{00000000-0010-0000-0400-000016000000}" name="Column22" totalsRowFunction="sum" headerRowDxfId="175" dataDxfId="174" totalsRowDxfId="173" dataCellStyle="Normal 11 2"/>
    <tableColumn id="23" xr3:uid="{00000000-0010-0000-0400-000017000000}" name="Column23" totalsRowFunction="custom" headerRowDxfId="172" dataDxfId="171" totalsRowDxfId="170" dataCellStyle="Normal 11 2">
      <totalsRowFormula>IFERROR(SUBTOTAL(101,AD26:AD29),"")</totalsRowFormula>
    </tableColumn>
    <tableColumn id="24" xr3:uid="{00000000-0010-0000-0400-000018000000}" name="Column24" totalsRowFunction="count" headerRowDxfId="169" dataDxfId="168" totalsRowDxfId="167" dataCellStyle="Normal 11 2"/>
    <tableColumn id="25" xr3:uid="{00000000-0010-0000-0400-000019000000}" name="Column25" totalsRowFunction="sum" headerRowDxfId="166" dataDxfId="165" totalsRowDxfId="164" dataCellStyle="Normal 11 2"/>
    <tableColumn id="26" xr3:uid="{00000000-0010-0000-0400-00001A000000}" name="Column26" totalsRowFunction="custom" headerRowDxfId="163" dataDxfId="162" totalsRowDxfId="161" dataCellStyle="Normal 11 2">
      <totalsRowFormula>IFERROR(SUBTOTAL(101,AG26:AG29),"")</totalsRowFormula>
    </tableColumn>
    <tableColumn id="27" xr3:uid="{00000000-0010-0000-0400-00001B000000}" name="Column27" totalsRowFunction="count" headerRowDxfId="160" dataDxfId="159" totalsRowDxfId="158" dataCellStyle="Normal 11 2"/>
    <tableColumn id="28" xr3:uid="{00000000-0010-0000-0400-00001C000000}" name="Column28" totalsRowFunction="sum" headerRowDxfId="157" dataDxfId="156" totalsRowDxfId="155" dataCellStyle="Normal 11 2"/>
    <tableColumn id="29" xr3:uid="{00000000-0010-0000-0400-00001D000000}" name="Column29" totalsRowFunction="custom" headerRowDxfId="154" dataDxfId="153" totalsRowDxfId="152" dataCellStyle="Normal 11 2">
      <totalsRowFormula>IFERROR(SUBTOTAL(101,AJ26:AJ29),"")</totalsRowFormula>
    </tableColumn>
    <tableColumn id="30" xr3:uid="{00000000-0010-0000-0400-00001E000000}" name="Column30" totalsRowFunction="count" headerRowDxfId="151" dataDxfId="150" totalsRowDxfId="149" dataCellStyle="Normal 11 2"/>
    <tableColumn id="31" xr3:uid="{00000000-0010-0000-0400-00001F000000}" name="Column31" totalsRowFunction="sum" headerRowDxfId="148" dataDxfId="147" totalsRowDxfId="146" dataCellStyle="Normal 11 2"/>
    <tableColumn id="32" xr3:uid="{00000000-0010-0000-0400-000020000000}" name="Column32" totalsRowFunction="custom" headerRowDxfId="145" dataDxfId="144" totalsRowDxfId="143" dataCellStyle="Normal 11 2">
      <totalsRowFormula>IFERROR(SUBTOTAL(101,AM26:AM29),"")</totalsRowFormula>
    </tableColumn>
    <tableColumn id="33" xr3:uid="{00000000-0010-0000-0400-000021000000}" name="Column33" totalsRowFunction="count" headerRowDxfId="142" dataDxfId="141" totalsRowDxfId="140" dataCellStyle="Normal 11 2"/>
    <tableColumn id="34" xr3:uid="{00000000-0010-0000-0400-000022000000}" name="Column34" totalsRowFunction="sum" headerRowDxfId="139" dataDxfId="138" totalsRowDxfId="137" dataCellStyle="Normal 11 2"/>
    <tableColumn id="35" xr3:uid="{00000000-0010-0000-0400-000023000000}" name="Column35" totalsRowFunction="custom" headerRowDxfId="136" dataDxfId="135" totalsRowDxfId="134" dataCellStyle="Normal 11 2">
      <totalsRowFormula>IFERROR(SUBTOTAL(101,AP26:AP29),"")</totalsRowFormula>
    </tableColumn>
    <tableColumn id="36" xr3:uid="{00000000-0010-0000-0400-000024000000}" name="Column36" totalsRowFunction="count" headerRowDxfId="133" dataDxfId="132" totalsRowDxfId="131" dataCellStyle="Normal 11 2"/>
    <tableColumn id="37" xr3:uid="{00000000-0010-0000-0400-000025000000}" name="Column37" totalsRowFunction="sum" headerRowDxfId="130" dataDxfId="129" totalsRowDxfId="128" dataCellStyle="Normal 11 2"/>
    <tableColumn id="38" xr3:uid="{00000000-0010-0000-0400-000026000000}" name="Column38" totalsRowFunction="custom" headerRowDxfId="127" dataDxfId="126" totalsRowDxfId="125" dataCellStyle="Normal 11 2">
      <totalsRowFormula>IFERROR(SUBTOTAL(101,AS26:AS29),"")</totalsRowFormula>
    </tableColumn>
    <tableColumn id="39" xr3:uid="{00000000-0010-0000-0400-000027000000}" name="Column39" totalsRowFunction="count" headerRowDxfId="124" dataDxfId="123" totalsRowDxfId="122" dataCellStyle="Normal 11 2"/>
    <tableColumn id="40" xr3:uid="{00000000-0010-0000-0400-000028000000}" name="Column40" totalsRowFunction="sum" headerRowDxfId="121" dataDxfId="120" totalsRowDxfId="119" dataCellStyle="Normal 11 2"/>
    <tableColumn id="41" xr3:uid="{00000000-0010-0000-0400-000029000000}" name="Column41" totalsRowFunction="custom" headerRowDxfId="118" dataDxfId="117" totalsRowDxfId="116" dataCellStyle="Normal 11 2">
      <totalsRowFormula>IFERROR(SUBTOTAL(101,AV26:AV29),"")</totalsRowFormula>
    </tableColumn>
    <tableColumn id="42" xr3:uid="{00000000-0010-0000-0400-00002A000000}" name="Column42" totalsRowFunction="count" headerRowDxfId="115" dataDxfId="114" totalsRowDxfId="113" dataCellStyle="Normal 11 2"/>
    <tableColumn id="43" xr3:uid="{00000000-0010-0000-0400-00002B000000}" name="Column43" totalsRowFunction="sum" headerRowDxfId="112" dataDxfId="111" totalsRowDxfId="110" dataCellStyle="Normal 11 2"/>
    <tableColumn id="44" xr3:uid="{00000000-0010-0000-0400-00002C000000}" name="Column44" totalsRowFunction="custom" headerRowDxfId="109" dataDxfId="108" totalsRowDxfId="107" dataCellStyle="Normal 11 2">
      <totalsRowFormula>IFERROR(SUBTOTAL(101,AY26:AY29),"")</totalsRowFormula>
    </tableColumn>
    <tableColumn id="45" xr3:uid="{00000000-0010-0000-0400-00002D000000}" name="Column45" totalsRowFunction="count" headerRowDxfId="106" dataDxfId="105" totalsRowDxfId="104" dataCellStyle="Normal 11 2"/>
    <tableColumn id="46" xr3:uid="{00000000-0010-0000-0400-00002E000000}" name="Column46" totalsRowFunction="sum" headerRowDxfId="103" dataDxfId="102" totalsRowDxfId="101" dataCellStyle="Normal 11 2"/>
    <tableColumn id="47" xr3:uid="{00000000-0010-0000-0400-00002F000000}" name="Column47" totalsRowFunction="custom" headerRowDxfId="100" dataDxfId="99" totalsRowDxfId="98" dataCellStyle="Normal 11 2">
      <totalsRowFormula>IFERROR(SUBTOTAL(101,BB26:BB29),"")</totalsRowFormula>
    </tableColumn>
    <tableColumn id="48" xr3:uid="{00000000-0010-0000-0400-000030000000}" name="Column48" totalsRowFunction="count" headerRowDxfId="97" dataDxfId="96" totalsRowDxfId="95" dataCellStyle="Normal 11 2"/>
  </tableColumns>
  <tableStyleInfo name="TableStyleLight8" showFirstColumn="0" showLastColumn="0" showRowStripes="1"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8.bin"/><Relationship Id="rId4"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4.xml"/><Relationship Id="rId1" Type="http://schemas.openxmlformats.org/officeDocument/2006/relationships/printerSettings" Target="../printerSettings/printerSettings20.bin"/><Relationship Id="rId4"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6.xml"/><Relationship Id="rId1" Type="http://schemas.openxmlformats.org/officeDocument/2006/relationships/printerSettings" Target="../printerSettings/printerSettings25.bin"/><Relationship Id="rId4" Type="http://schemas.openxmlformats.org/officeDocument/2006/relationships/comments" Target="../comments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7.xml"/><Relationship Id="rId1" Type="http://schemas.openxmlformats.org/officeDocument/2006/relationships/printerSettings" Target="../printerSettings/printerSettings30.bin"/><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8.xml"/><Relationship Id="rId1" Type="http://schemas.openxmlformats.org/officeDocument/2006/relationships/printerSettings" Target="../printerSettings/printerSettings31.bin"/><Relationship Id="rId4" Type="http://schemas.openxmlformats.org/officeDocument/2006/relationships/comments" Target="../comments6.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40.bin"/><Relationship Id="rId4" Type="http://schemas.openxmlformats.org/officeDocument/2006/relationships/comments" Target="../comments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41.bin"/><Relationship Id="rId4" Type="http://schemas.openxmlformats.org/officeDocument/2006/relationships/comments" Target="../comments8.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53.bin"/><Relationship Id="rId4" Type="http://schemas.openxmlformats.org/officeDocument/2006/relationships/comments" Target="../comments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54.bin"/><Relationship Id="rId4" Type="http://schemas.openxmlformats.org/officeDocument/2006/relationships/comments" Target="../comments10.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7.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1.vml"/><Relationship Id="rId1" Type="http://schemas.openxmlformats.org/officeDocument/2006/relationships/printerSettings" Target="../printerSettings/printerSettings60.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65.bin"/><Relationship Id="rId4" Type="http://schemas.openxmlformats.org/officeDocument/2006/relationships/comments" Target="../comments12.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3.vml"/><Relationship Id="rId1" Type="http://schemas.openxmlformats.org/officeDocument/2006/relationships/printerSettings" Target="../printerSettings/printerSettings66.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4.vml"/><Relationship Id="rId1" Type="http://schemas.openxmlformats.org/officeDocument/2006/relationships/printerSettings" Target="../printerSettings/printerSettings67.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D85"/>
  <sheetViews>
    <sheetView zoomScale="80" zoomScaleNormal="80" workbookViewId="0">
      <selection activeCell="D7" sqref="D7"/>
    </sheetView>
  </sheetViews>
  <sheetFormatPr defaultColWidth="9.140625" defaultRowHeight="12.75" x14ac:dyDescent="0.2"/>
  <cols>
    <col min="1" max="1" width="9.140625" style="95"/>
    <col min="2" max="2" width="68.28515625" style="73" customWidth="1"/>
    <col min="3" max="3" width="41.7109375" style="73" bestFit="1" customWidth="1"/>
    <col min="4" max="4" width="44.5703125" style="73" bestFit="1" customWidth="1"/>
    <col min="5" max="16384" width="9.140625" style="73"/>
  </cols>
  <sheetData>
    <row r="1" spans="1:4" x14ac:dyDescent="0.2">
      <c r="A1" s="95" t="s">
        <v>1073</v>
      </c>
      <c r="B1" s="73" t="s">
        <v>20</v>
      </c>
      <c r="C1" s="73">
        <f>Financials_Consolidated!D7</f>
        <v>43191</v>
      </c>
      <c r="D1" s="73">
        <f>Financials_Consolidated!E7</f>
        <v>42826</v>
      </c>
    </row>
    <row r="2" spans="1:4" x14ac:dyDescent="0.2">
      <c r="B2" s="73" t="str">
        <f>Financials_Consolidated!A11</f>
        <v>Sales / Turnover</v>
      </c>
      <c r="C2" s="73">
        <f>Financials_Consolidated!D11</f>
        <v>0</v>
      </c>
      <c r="D2" s="73">
        <f>Financials_Consolidated!E11</f>
        <v>0</v>
      </c>
    </row>
    <row r="3" spans="1:4" x14ac:dyDescent="0.2">
      <c r="A3" s="95">
        <f>A2</f>
        <v>0</v>
      </c>
      <c r="B3" s="73" t="str">
        <f>Financials_Consolidated!A14</f>
        <v xml:space="preserve">Exception Income / Non operative income - Not to be considered </v>
      </c>
      <c r="C3" s="73">
        <f>Financials_Consolidated!D14</f>
        <v>0</v>
      </c>
      <c r="D3" s="73">
        <f>Financials_Consolidated!E14</f>
        <v>0</v>
      </c>
    </row>
    <row r="4" spans="1:4" x14ac:dyDescent="0.2">
      <c r="A4" s="95">
        <f t="shared" ref="A4:A67" si="0">A3</f>
        <v>0</v>
      </c>
      <c r="B4" s="73" t="str">
        <f>Financials_Consolidated!A15</f>
        <v>Other Operational Income</v>
      </c>
      <c r="C4" s="73">
        <f>Financials_Consolidated!D15</f>
        <v>0</v>
      </c>
      <c r="D4" s="73">
        <f>Financials_Consolidated!E15</f>
        <v>0</v>
      </c>
    </row>
    <row r="5" spans="1:4" x14ac:dyDescent="0.2">
      <c r="A5" s="95">
        <f t="shared" si="0"/>
        <v>0</v>
      </c>
      <c r="B5" s="73" t="str">
        <f>Financials_Consolidated!A16</f>
        <v>Total Income</v>
      </c>
      <c r="C5" s="73">
        <f>Financials_Consolidated!D16</f>
        <v>0</v>
      </c>
      <c r="D5" s="73">
        <f>Financials_Consolidated!E16</f>
        <v>0</v>
      </c>
    </row>
    <row r="6" spans="1:4" x14ac:dyDescent="0.2">
      <c r="A6" s="95">
        <f t="shared" si="0"/>
        <v>0</v>
      </c>
      <c r="B6" s="73" t="str">
        <f>Financials_Consolidated!A17</f>
        <v>Cost of Goods sold</v>
      </c>
      <c r="C6" s="73">
        <f>Financials_Consolidated!D17</f>
        <v>0</v>
      </c>
      <c r="D6" s="73">
        <f>Financials_Consolidated!E17</f>
        <v>0</v>
      </c>
    </row>
    <row r="7" spans="1:4" x14ac:dyDescent="0.2">
      <c r="A7" s="95">
        <f t="shared" si="0"/>
        <v>0</v>
      </c>
      <c r="B7" s="73" t="str">
        <f>Financials_Consolidated!A20</f>
        <v>Gross Profit</v>
      </c>
      <c r="C7" s="73">
        <f>Financials_Consolidated!D20</f>
        <v>0</v>
      </c>
      <c r="D7" s="73">
        <f>Financials_Consolidated!E20</f>
        <v>0</v>
      </c>
    </row>
    <row r="8" spans="1:4" x14ac:dyDescent="0.2">
      <c r="A8" s="95">
        <f t="shared" si="0"/>
        <v>0</v>
      </c>
      <c r="B8" s="73" t="str">
        <f>Financials_Consolidated!A21</f>
        <v>Gross Profit Margins (%)</v>
      </c>
      <c r="C8" s="73" t="e">
        <f>Financials_Consolidated!D21</f>
        <v>#DIV/0!</v>
      </c>
      <c r="D8" s="73" t="e">
        <f>Financials_Consolidated!E21</f>
        <v>#DIV/0!</v>
      </c>
    </row>
    <row r="9" spans="1:4" x14ac:dyDescent="0.2">
      <c r="A9" s="95">
        <f t="shared" si="0"/>
        <v>0</v>
      </c>
      <c r="B9" s="73" t="str">
        <f>Financials_Consolidated!A22</f>
        <v>Interest to Partners / Directors</v>
      </c>
      <c r="C9" s="73">
        <f>Financials_Consolidated!D22</f>
        <v>0</v>
      </c>
      <c r="D9" s="73">
        <f>Financials_Consolidated!E22</f>
        <v>0</v>
      </c>
    </row>
    <row r="10" spans="1:4" x14ac:dyDescent="0.2">
      <c r="A10" s="95">
        <f t="shared" si="0"/>
        <v>0</v>
      </c>
      <c r="B10" s="73" t="str">
        <f>Financials_Consolidated!A23</f>
        <v>Remuneration to Partners / Directors</v>
      </c>
      <c r="C10" s="73">
        <f>Financials_Consolidated!D23</f>
        <v>0</v>
      </c>
      <c r="D10" s="73">
        <f>Financials_Consolidated!E23</f>
        <v>0</v>
      </c>
    </row>
    <row r="11" spans="1:4" x14ac:dyDescent="0.2">
      <c r="A11" s="95">
        <f t="shared" si="0"/>
        <v>0</v>
      </c>
      <c r="B11" s="73" t="str">
        <f>Financials_Consolidated!A24</f>
        <v>Other Operating / Admn exp excl Interest, Depreciation</v>
      </c>
      <c r="C11" s="73">
        <f>Financials_Consolidated!D24</f>
        <v>0</v>
      </c>
      <c r="D11" s="73">
        <f>Financials_Consolidated!E24</f>
        <v>0</v>
      </c>
    </row>
    <row r="12" spans="1:4" x14ac:dyDescent="0.2">
      <c r="A12" s="95">
        <f t="shared" si="0"/>
        <v>0</v>
      </c>
      <c r="B12" s="73" t="str">
        <f>Financials_Consolidated!A25</f>
        <v>EBIDTA</v>
      </c>
      <c r="C12" s="73">
        <f>Financials_Consolidated!D25</f>
        <v>0</v>
      </c>
      <c r="D12" s="73">
        <f>Financials_Consolidated!E25</f>
        <v>0</v>
      </c>
    </row>
    <row r="13" spans="1:4" x14ac:dyDescent="0.2">
      <c r="A13" s="95">
        <f t="shared" si="0"/>
        <v>0</v>
      </c>
      <c r="B13" s="73" t="str">
        <f>Financials_Consolidated!A26</f>
        <v>EBIDTA Margin</v>
      </c>
      <c r="C13" s="73" t="e">
        <f>Financials_Consolidated!D26</f>
        <v>#DIV/0!</v>
      </c>
      <c r="D13" s="73" t="e">
        <f>Financials_Consolidated!E26</f>
        <v>#DIV/0!</v>
      </c>
    </row>
    <row r="14" spans="1:4" x14ac:dyDescent="0.2">
      <c r="A14" s="95">
        <f t="shared" si="0"/>
        <v>0</v>
      </c>
      <c r="B14" s="73" t="str">
        <f>Financials_Consolidated!A27</f>
        <v>Depreciation</v>
      </c>
      <c r="C14" s="73">
        <f>Financials_Consolidated!D27</f>
        <v>0</v>
      </c>
      <c r="D14" s="73">
        <f>Financials_Consolidated!E27</f>
        <v>0</v>
      </c>
    </row>
    <row r="15" spans="1:4" x14ac:dyDescent="0.2">
      <c r="A15" s="95">
        <f t="shared" si="0"/>
        <v>0</v>
      </c>
      <c r="B15" s="73" t="str">
        <f>Financials_Consolidated!A28</f>
        <v>Amortisation</v>
      </c>
      <c r="C15" s="73">
        <f>Financials_Consolidated!D28</f>
        <v>0</v>
      </c>
      <c r="D15" s="73">
        <f>Financials_Consolidated!E28</f>
        <v>0</v>
      </c>
    </row>
    <row r="16" spans="1:4" x14ac:dyDescent="0.2">
      <c r="A16" s="95">
        <f t="shared" si="0"/>
        <v>0</v>
      </c>
      <c r="B16" s="73" t="str">
        <f>Financials_Consolidated!A29</f>
        <v>EBIT</v>
      </c>
      <c r="C16" s="73">
        <f>Financials_Consolidated!D29</f>
        <v>0</v>
      </c>
      <c r="D16" s="73">
        <f>Financials_Consolidated!E29</f>
        <v>0</v>
      </c>
    </row>
    <row r="17" spans="1:4" x14ac:dyDescent="0.2">
      <c r="A17" s="95">
        <f t="shared" si="0"/>
        <v>0</v>
      </c>
      <c r="B17" s="73" t="str">
        <f>Financials_Consolidated!A30</f>
        <v>EBIDT Margin</v>
      </c>
      <c r="C17" s="73" t="e">
        <f>Financials_Consolidated!D30</f>
        <v>#DIV/0!</v>
      </c>
      <c r="D17" s="73" t="e">
        <f>Financials_Consolidated!E30</f>
        <v>#DIV/0!</v>
      </c>
    </row>
    <row r="18" spans="1:4" x14ac:dyDescent="0.2">
      <c r="A18" s="95">
        <f t="shared" si="0"/>
        <v>0</v>
      </c>
      <c r="B18" s="73" t="str">
        <f>Financials_Consolidated!A31</f>
        <v>Interest on Loans</v>
      </c>
      <c r="C18" s="73">
        <f>Financials_Consolidated!D31</f>
        <v>0</v>
      </c>
      <c r="D18" s="73">
        <f>Financials_Consolidated!E31</f>
        <v>0</v>
      </c>
    </row>
    <row r="19" spans="1:4" x14ac:dyDescent="0.2">
      <c r="A19" s="95">
        <f t="shared" si="0"/>
        <v>0</v>
      </c>
      <c r="B19" s="73" t="str">
        <f>Financials_Consolidated!A32</f>
        <v>Profit before Taxation (PBT)</v>
      </c>
      <c r="C19" s="73">
        <f>Financials_Consolidated!D32</f>
        <v>0</v>
      </c>
      <c r="D19" s="73">
        <f>Financials_Consolidated!E32</f>
        <v>0</v>
      </c>
    </row>
    <row r="20" spans="1:4" x14ac:dyDescent="0.2">
      <c r="A20" s="95">
        <f t="shared" si="0"/>
        <v>0</v>
      </c>
      <c r="B20" s="73" t="str">
        <f>Financials_Consolidated!A33</f>
        <v>PBT Margins</v>
      </c>
      <c r="C20" s="73" t="e">
        <f>Financials_Consolidated!D33</f>
        <v>#DIV/0!</v>
      </c>
      <c r="D20" s="73" t="e">
        <f>Financials_Consolidated!E33</f>
        <v>#DIV/0!</v>
      </c>
    </row>
    <row r="21" spans="1:4" x14ac:dyDescent="0.2">
      <c r="A21" s="95">
        <f t="shared" si="0"/>
        <v>0</v>
      </c>
      <c r="B21" s="73" t="str">
        <f>Financials_Consolidated!A35</f>
        <v>Tax</v>
      </c>
      <c r="C21" s="73">
        <f>Financials_Consolidated!D35</f>
        <v>0</v>
      </c>
      <c r="D21" s="73">
        <f>Financials_Consolidated!E35</f>
        <v>0</v>
      </c>
    </row>
    <row r="22" spans="1:4" x14ac:dyDescent="0.2">
      <c r="A22" s="95">
        <f t="shared" si="0"/>
        <v>0</v>
      </c>
      <c r="B22" s="73" t="str">
        <f>Financials_Consolidated!A36</f>
        <v>Profit after Taxation (PAT)</v>
      </c>
      <c r="C22" s="73">
        <f>Financials_Consolidated!D36</f>
        <v>0</v>
      </c>
      <c r="D22" s="73">
        <f>Financials_Consolidated!E36</f>
        <v>0</v>
      </c>
    </row>
    <row r="23" spans="1:4" x14ac:dyDescent="0.2">
      <c r="A23" s="95">
        <f t="shared" si="0"/>
        <v>0</v>
      </c>
      <c r="B23" s="73" t="str">
        <f>Financials_Consolidated!A37</f>
        <v>PAT Margin</v>
      </c>
      <c r="C23" s="73" t="e">
        <f>Financials_Consolidated!D37</f>
        <v>#DIV/0!</v>
      </c>
      <c r="D23" s="73" t="e">
        <f>Financials_Consolidated!E37</f>
        <v>#DIV/0!</v>
      </c>
    </row>
    <row r="24" spans="1:4" x14ac:dyDescent="0.2">
      <c r="A24" s="95">
        <f t="shared" si="0"/>
        <v>0</v>
      </c>
      <c r="B24" s="73" t="str">
        <f>Financials_Consolidated!A40</f>
        <v>Fixed Assets</v>
      </c>
      <c r="C24" s="73">
        <f>Financials_Consolidated!D40</f>
        <v>0</v>
      </c>
      <c r="D24" s="73">
        <f>Financials_Consolidated!E40</f>
        <v>0</v>
      </c>
    </row>
    <row r="25" spans="1:4" x14ac:dyDescent="0.2">
      <c r="A25" s="95">
        <f t="shared" si="0"/>
        <v>0</v>
      </c>
      <c r="B25" s="73" t="str">
        <f>Financials_Consolidated!A41</f>
        <v>Investments</v>
      </c>
      <c r="C25" s="73">
        <f>Financials_Consolidated!D41</f>
        <v>0</v>
      </c>
      <c r="D25" s="73">
        <f>Financials_Consolidated!E41</f>
        <v>0</v>
      </c>
    </row>
    <row r="26" spans="1:4" x14ac:dyDescent="0.2">
      <c r="A26" s="95">
        <f t="shared" si="0"/>
        <v>0</v>
      </c>
      <c r="B26" s="73" t="str">
        <f>Financials_Consolidated!A42</f>
        <v>Current Assets</v>
      </c>
      <c r="C26" s="73">
        <f>Financials_Consolidated!D42</f>
        <v>0</v>
      </c>
      <c r="D26" s="73">
        <f>Financials_Consolidated!E42</f>
        <v>0</v>
      </c>
    </row>
    <row r="27" spans="1:4" x14ac:dyDescent="0.2">
      <c r="A27" s="95">
        <f t="shared" si="0"/>
        <v>0</v>
      </c>
      <c r="B27" s="73" t="str">
        <f>Financials_Consolidated!A43</f>
        <v>Closing Stock</v>
      </c>
      <c r="C27" s="73">
        <f>Financials_Consolidated!D43</f>
        <v>0</v>
      </c>
      <c r="D27" s="73">
        <f>Financials_Consolidated!E43</f>
        <v>0</v>
      </c>
    </row>
    <row r="28" spans="1:4" x14ac:dyDescent="0.2">
      <c r="A28" s="95">
        <f t="shared" si="0"/>
        <v>0</v>
      </c>
      <c r="B28" s="73" t="str">
        <f>Financials_Consolidated!A44</f>
        <v>Debtors (more than 180 days)</v>
      </c>
      <c r="C28" s="73">
        <f>Financials_Consolidated!D44</f>
        <v>0</v>
      </c>
      <c r="D28" s="73">
        <f>Financials_Consolidated!E44</f>
        <v>0</v>
      </c>
    </row>
    <row r="29" spans="1:4" x14ac:dyDescent="0.2">
      <c r="A29" s="95">
        <f t="shared" si="0"/>
        <v>0</v>
      </c>
      <c r="B29" s="73" t="str">
        <f>Financials_Consolidated!A45</f>
        <v>Debtors Others (net of advances received)</v>
      </c>
      <c r="C29" s="73">
        <f>Financials_Consolidated!D45</f>
        <v>0</v>
      </c>
      <c r="D29" s="73">
        <f>Financials_Consolidated!E45</f>
        <v>0</v>
      </c>
    </row>
    <row r="30" spans="1:4" x14ac:dyDescent="0.2">
      <c r="A30" s="95">
        <f t="shared" si="0"/>
        <v>0</v>
      </c>
      <c r="B30" s="73" t="str">
        <f>Financials_Consolidated!A46</f>
        <v>Cash and Bank Balance</v>
      </c>
      <c r="C30" s="73">
        <f>Financials_Consolidated!D46</f>
        <v>0</v>
      </c>
      <c r="D30" s="73">
        <f>Financials_Consolidated!E46</f>
        <v>0</v>
      </c>
    </row>
    <row r="31" spans="1:4" x14ac:dyDescent="0.2">
      <c r="A31" s="95">
        <f t="shared" si="0"/>
        <v>0</v>
      </c>
      <c r="B31" s="73" t="str">
        <f>Financials_Consolidated!A47</f>
        <v>Other Current Assets</v>
      </c>
      <c r="C31" s="73">
        <f>Financials_Consolidated!D47</f>
        <v>0</v>
      </c>
      <c r="D31" s="73">
        <f>Financials_Consolidated!E47</f>
        <v>0</v>
      </c>
    </row>
    <row r="32" spans="1:4" x14ac:dyDescent="0.2">
      <c r="A32" s="95">
        <f t="shared" si="0"/>
        <v>0</v>
      </c>
      <c r="B32" s="73" t="str">
        <f>Financials_Consolidated!A48</f>
        <v>Total Current Assets</v>
      </c>
      <c r="C32" s="73">
        <f>Financials_Consolidated!D48</f>
        <v>0</v>
      </c>
      <c r="D32" s="73">
        <f>Financials_Consolidated!E48</f>
        <v>0</v>
      </c>
    </row>
    <row r="33" spans="1:4" x14ac:dyDescent="0.2">
      <c r="A33" s="95">
        <f t="shared" si="0"/>
        <v>0</v>
      </c>
      <c r="B33" s="73" t="str">
        <f>Financials_Consolidated!A49</f>
        <v>Loans &amp; Advances</v>
      </c>
      <c r="C33" s="73">
        <f>Financials_Consolidated!D49</f>
        <v>0</v>
      </c>
      <c r="D33" s="73">
        <f>Financials_Consolidated!E49</f>
        <v>0</v>
      </c>
    </row>
    <row r="34" spans="1:4" x14ac:dyDescent="0.2">
      <c r="A34" s="95">
        <f t="shared" si="0"/>
        <v>0</v>
      </c>
      <c r="B34" s="73" t="str">
        <f>Financials_Consolidated!A50</f>
        <v>Miscellaneous Assets</v>
      </c>
      <c r="C34" s="73">
        <f>Financials_Consolidated!D50</f>
        <v>0</v>
      </c>
      <c r="D34" s="73">
        <f>Financials_Consolidated!E50</f>
        <v>0</v>
      </c>
    </row>
    <row r="35" spans="1:4" x14ac:dyDescent="0.2">
      <c r="A35" s="95">
        <f t="shared" si="0"/>
        <v>0</v>
      </c>
      <c r="B35" s="73" t="str">
        <f>Financials_Consolidated!A51</f>
        <v>Total Assets</v>
      </c>
      <c r="C35" s="73">
        <f>Financials_Consolidated!D51</f>
        <v>0</v>
      </c>
      <c r="D35" s="73">
        <f>Financials_Consolidated!E51</f>
        <v>0</v>
      </c>
    </row>
    <row r="36" spans="1:4" x14ac:dyDescent="0.2">
      <c r="A36" s="95">
        <f t="shared" si="0"/>
        <v>0</v>
      </c>
      <c r="B36" s="73" t="str">
        <f>Financials_Consolidated!A54</f>
        <v>Paid up Capital</v>
      </c>
      <c r="C36" s="73">
        <f>Financials_Consolidated!D54</f>
        <v>0</v>
      </c>
      <c r="D36" s="73">
        <f>Financials_Consolidated!E54</f>
        <v>0</v>
      </c>
    </row>
    <row r="37" spans="1:4" x14ac:dyDescent="0.2">
      <c r="A37" s="95">
        <f t="shared" si="0"/>
        <v>0</v>
      </c>
      <c r="B37" s="73" t="str">
        <f>Financials_Consolidated!A55</f>
        <v>Reserves &amp; Surplus</v>
      </c>
      <c r="C37" s="73">
        <f>Financials_Consolidated!D55</f>
        <v>0</v>
      </c>
      <c r="D37" s="73">
        <f>Financials_Consolidated!E55</f>
        <v>0</v>
      </c>
    </row>
    <row r="38" spans="1:4" x14ac:dyDescent="0.2">
      <c r="A38" s="95">
        <f t="shared" si="0"/>
        <v>0</v>
      </c>
      <c r="B38" s="73" t="str">
        <f>Financials_Consolidated!A56</f>
        <v>Unsecured loans from partners / directors</v>
      </c>
      <c r="C38" s="73">
        <f>Financials_Consolidated!D56</f>
        <v>0</v>
      </c>
      <c r="D38" s="73">
        <f>Financials_Consolidated!E56</f>
        <v>0</v>
      </c>
    </row>
    <row r="39" spans="1:4" x14ac:dyDescent="0.2">
      <c r="A39" s="95">
        <f t="shared" si="0"/>
        <v>0</v>
      </c>
      <c r="B39" s="73" t="str">
        <f>Financials_Consolidated!A57</f>
        <v>Loans given (related parties)</v>
      </c>
      <c r="C39" s="73">
        <f>Financials_Consolidated!D57</f>
        <v>0</v>
      </c>
      <c r="D39" s="73">
        <f>Financials_Consolidated!E57</f>
        <v>0</v>
      </c>
    </row>
    <row r="40" spans="1:4" x14ac:dyDescent="0.2">
      <c r="A40" s="95">
        <f t="shared" si="0"/>
        <v>0</v>
      </c>
      <c r="B40" s="73" t="str">
        <f>Financials_Consolidated!A58</f>
        <v>Networth</v>
      </c>
      <c r="C40" s="73">
        <f>Financials_Consolidated!D58</f>
        <v>0</v>
      </c>
      <c r="D40" s="73">
        <f>Financials_Consolidated!E58</f>
        <v>0</v>
      </c>
    </row>
    <row r="41" spans="1:4" x14ac:dyDescent="0.2">
      <c r="A41" s="95">
        <f t="shared" si="0"/>
        <v>0</v>
      </c>
      <c r="B41" s="73" t="str">
        <f>Financials_Consolidated!A59</f>
        <v>Secured Loans (Other than Bank Overdraft)</v>
      </c>
      <c r="C41" s="73">
        <f>Financials_Consolidated!D59</f>
        <v>0</v>
      </c>
      <c r="D41" s="73">
        <f>Financials_Consolidated!E59</f>
        <v>0</v>
      </c>
    </row>
    <row r="42" spans="1:4" x14ac:dyDescent="0.2">
      <c r="A42" s="95">
        <f t="shared" si="0"/>
        <v>0</v>
      </c>
      <c r="B42" s="73" t="str">
        <f>Financials_Consolidated!A60</f>
        <v>Unsecured Loans</v>
      </c>
      <c r="C42" s="73">
        <f>Financials_Consolidated!D60</f>
        <v>0</v>
      </c>
      <c r="D42" s="73">
        <f>Financials_Consolidated!E60</f>
        <v>0</v>
      </c>
    </row>
    <row r="43" spans="1:4" x14ac:dyDescent="0.2">
      <c r="A43" s="95">
        <f t="shared" si="0"/>
        <v>0</v>
      </c>
      <c r="B43" s="73" t="str">
        <f>Financials_Consolidated!A61</f>
        <v>Other long term Debt</v>
      </c>
      <c r="C43" s="73">
        <f>Financials_Consolidated!D61</f>
        <v>0</v>
      </c>
      <c r="D43" s="73">
        <f>Financials_Consolidated!E61</f>
        <v>0</v>
      </c>
    </row>
    <row r="44" spans="1:4" x14ac:dyDescent="0.2">
      <c r="A44" s="95">
        <f t="shared" si="0"/>
        <v>0</v>
      </c>
      <c r="B44" s="73" t="str">
        <f>Financials_Consolidated!A62</f>
        <v>Total Long term Debt</v>
      </c>
      <c r="C44" s="73">
        <f>Financials_Consolidated!D62</f>
        <v>0</v>
      </c>
      <c r="D44" s="73">
        <f>Financials_Consolidated!E62</f>
        <v>0</v>
      </c>
    </row>
    <row r="45" spans="1:4" x14ac:dyDescent="0.2">
      <c r="A45" s="95">
        <f t="shared" si="0"/>
        <v>0</v>
      </c>
      <c r="B45" s="73" t="str">
        <f>Financials_Consolidated!A63</f>
        <v>Current Liabilities</v>
      </c>
      <c r="C45" s="73">
        <f>Financials_Consolidated!D63</f>
        <v>0</v>
      </c>
      <c r="D45" s="73">
        <f>Financials_Consolidated!E63</f>
        <v>0</v>
      </c>
    </row>
    <row r="46" spans="1:4" x14ac:dyDescent="0.2">
      <c r="A46" s="95">
        <f t="shared" si="0"/>
        <v>0</v>
      </c>
      <c r="B46" s="73" t="str">
        <f>Financials_Consolidated!A64</f>
        <v>Sundry Creditors  (net of advances paid)</v>
      </c>
      <c r="C46" s="73">
        <f>Financials_Consolidated!D64</f>
        <v>0</v>
      </c>
      <c r="D46" s="73">
        <f>Financials_Consolidated!E64</f>
        <v>0</v>
      </c>
    </row>
    <row r="47" spans="1:4" x14ac:dyDescent="0.2">
      <c r="A47" s="95">
        <f t="shared" si="0"/>
        <v>0</v>
      </c>
      <c r="B47" s="73" t="str">
        <f>Financials_Consolidated!A65</f>
        <v>Bank Overdraft</v>
      </c>
      <c r="C47" s="73">
        <f>Financials_Consolidated!D65</f>
        <v>0</v>
      </c>
      <c r="D47" s="73">
        <f>Financials_Consolidated!E65</f>
        <v>0</v>
      </c>
    </row>
    <row r="48" spans="1:4" x14ac:dyDescent="0.2">
      <c r="A48" s="95">
        <f t="shared" si="0"/>
        <v>0</v>
      </c>
      <c r="B48" s="73" t="str">
        <f>Financials_Consolidated!A66</f>
        <v>Other Current Liabilities</v>
      </c>
      <c r="C48" s="73">
        <f>Financials_Consolidated!D66</f>
        <v>0</v>
      </c>
      <c r="D48" s="73">
        <f>Financials_Consolidated!E66</f>
        <v>0</v>
      </c>
    </row>
    <row r="49" spans="1:4" x14ac:dyDescent="0.2">
      <c r="A49" s="95">
        <f t="shared" si="0"/>
        <v>0</v>
      </c>
      <c r="B49" s="73" t="str">
        <f>Financials_Consolidated!A67</f>
        <v>Total Current Liabilities</v>
      </c>
      <c r="C49" s="73">
        <f>Financials_Consolidated!D67</f>
        <v>0</v>
      </c>
      <c r="D49" s="73">
        <f>Financials_Consolidated!E67</f>
        <v>0</v>
      </c>
    </row>
    <row r="50" spans="1:4" x14ac:dyDescent="0.2">
      <c r="A50" s="95">
        <f t="shared" si="0"/>
        <v>0</v>
      </c>
      <c r="B50" s="73" t="str">
        <f>Financials_Consolidated!A68</f>
        <v>Miscellaneous Liabilities</v>
      </c>
      <c r="C50" s="73">
        <f>Financials_Consolidated!D68</f>
        <v>0</v>
      </c>
      <c r="D50" s="73">
        <f>Financials_Consolidated!E68</f>
        <v>0</v>
      </c>
    </row>
    <row r="51" spans="1:4" x14ac:dyDescent="0.2">
      <c r="A51" s="95">
        <f t="shared" si="0"/>
        <v>0</v>
      </c>
      <c r="B51" s="73" t="str">
        <f>Financials_Consolidated!A69</f>
        <v>Total Liabilities</v>
      </c>
      <c r="C51" s="73">
        <f>Financials_Consolidated!D69</f>
        <v>0</v>
      </c>
      <c r="D51" s="73">
        <f>Financials_Consolidated!E69</f>
        <v>0</v>
      </c>
    </row>
    <row r="52" spans="1:4" x14ac:dyDescent="0.2">
      <c r="A52" s="95">
        <f t="shared" si="0"/>
        <v>0</v>
      </c>
      <c r="B52" s="73" t="str">
        <f>Financials_Consolidated!A70</f>
        <v>Contingent Liabilities</v>
      </c>
      <c r="C52" s="73">
        <f>Financials_Consolidated!D70</f>
        <v>0</v>
      </c>
      <c r="D52" s="73">
        <f>Financials_Consolidated!E70</f>
        <v>0</v>
      </c>
    </row>
    <row r="53" spans="1:4" x14ac:dyDescent="0.2">
      <c r="A53" s="95">
        <f t="shared" si="0"/>
        <v>0</v>
      </c>
      <c r="B53" s="73" t="e">
        <f>Financials_Consolidated!#REF!</f>
        <v>#REF!</v>
      </c>
      <c r="C53" s="73" t="e">
        <f>Financials_Consolidated!#REF!</f>
        <v>#REF!</v>
      </c>
      <c r="D53" s="73" t="e">
        <f>Financials_Consolidated!#REF!</f>
        <v>#REF!</v>
      </c>
    </row>
    <row r="54" spans="1:4" x14ac:dyDescent="0.2">
      <c r="A54" s="95">
        <f t="shared" si="0"/>
        <v>0</v>
      </c>
      <c r="B54" s="73" t="str">
        <f>Financials_Consolidated!A73</f>
        <v>Current Ratio</v>
      </c>
      <c r="C54" s="73" t="e">
        <f>Financials_Consolidated!D73</f>
        <v>#DIV/0!</v>
      </c>
      <c r="D54" s="73" t="e">
        <f>Financials_Consolidated!E73</f>
        <v>#DIV/0!</v>
      </c>
    </row>
    <row r="55" spans="1:4" x14ac:dyDescent="0.2">
      <c r="A55" s="95">
        <f t="shared" si="0"/>
        <v>0</v>
      </c>
      <c r="B55" s="73" t="str">
        <f>Financials_Consolidated!A74</f>
        <v>Gearing</v>
      </c>
      <c r="C55" s="73" t="e">
        <f>Financials_Consolidated!D74</f>
        <v>#DIV/0!</v>
      </c>
      <c r="D55" s="73" t="e">
        <f>Financials_Consolidated!E74</f>
        <v>#DIV/0!</v>
      </c>
    </row>
    <row r="56" spans="1:4" x14ac:dyDescent="0.2">
      <c r="A56" s="95">
        <f t="shared" si="0"/>
        <v>0</v>
      </c>
      <c r="B56" s="73" t="str">
        <f>Financials_Consolidated!A75</f>
        <v>Leveraging</v>
      </c>
      <c r="C56" s="73" t="e">
        <f>Financials_Consolidated!D75</f>
        <v>#DIV/0!</v>
      </c>
      <c r="D56" s="73" t="e">
        <f>Financials_Consolidated!E75</f>
        <v>#DIV/0!</v>
      </c>
    </row>
    <row r="57" spans="1:4" x14ac:dyDescent="0.2">
      <c r="A57" s="95">
        <f t="shared" si="0"/>
        <v>0</v>
      </c>
      <c r="B57" s="73" t="str">
        <f>Financials_Consolidated!A76</f>
        <v>Gearing (excluding Debtors &gt; 180 days adjustment)</v>
      </c>
      <c r="C57" s="73" t="e">
        <f>Financials_Consolidated!D76</f>
        <v>#DIV/0!</v>
      </c>
      <c r="D57" s="73" t="e">
        <f>Financials_Consolidated!E76</f>
        <v>#DIV/0!</v>
      </c>
    </row>
    <row r="58" spans="1:4" x14ac:dyDescent="0.2">
      <c r="A58" s="95">
        <f t="shared" si="0"/>
        <v>0</v>
      </c>
      <c r="B58" s="73" t="str">
        <f>Financials_Consolidated!A79</f>
        <v>NFD/ Equity</v>
      </c>
      <c r="C58" s="73" t="e">
        <f>Financials_Consolidated!D79</f>
        <v>#DIV/0!</v>
      </c>
      <c r="D58" s="73" t="e">
        <f>Financials_Consolidated!E79</f>
        <v>#DIV/0!</v>
      </c>
    </row>
    <row r="59" spans="1:4" x14ac:dyDescent="0.2">
      <c r="A59" s="95">
        <f t="shared" si="0"/>
        <v>0</v>
      </c>
      <c r="B59" s="73" t="str">
        <f>Financials_Consolidated!A80</f>
        <v>NFD/ EBITDA</v>
      </c>
      <c r="C59" s="73" t="e">
        <f>Financials_Consolidated!D80</f>
        <v>#DIV/0!</v>
      </c>
      <c r="D59" s="73" t="e">
        <f>Financials_Consolidated!E80</f>
        <v>#DIV/0!</v>
      </c>
    </row>
    <row r="60" spans="1:4" x14ac:dyDescent="0.2">
      <c r="A60" s="95">
        <f t="shared" si="0"/>
        <v>0</v>
      </c>
      <c r="B60" s="73" t="str">
        <f>Financials_Consolidated!A81</f>
        <v>ICOR</v>
      </c>
      <c r="C60" s="73" t="e">
        <f>Financials_Consolidated!D81</f>
        <v>#DIV/0!</v>
      </c>
      <c r="D60" s="73" t="e">
        <f>Financials_Consolidated!E81</f>
        <v>#DIV/0!</v>
      </c>
    </row>
    <row r="61" spans="1:4" x14ac:dyDescent="0.2">
      <c r="A61" s="95">
        <f t="shared" si="0"/>
        <v>0</v>
      </c>
      <c r="B61" s="73" t="str">
        <f>Financials_Consolidated!A82</f>
        <v>Solvency Ratio</v>
      </c>
      <c r="C61" s="73" t="e">
        <f>Financials_Consolidated!D82</f>
        <v>#DIV/0!</v>
      </c>
      <c r="D61" s="73" t="e">
        <f>Financials_Consolidated!E82</f>
        <v>#DIV/0!</v>
      </c>
    </row>
    <row r="62" spans="1:4" x14ac:dyDescent="0.2">
      <c r="A62" s="95">
        <f t="shared" si="0"/>
        <v>0</v>
      </c>
      <c r="B62" s="73" t="str">
        <f>Financials_Consolidated!A83</f>
        <v>Networth / Total Assets</v>
      </c>
      <c r="C62" s="73" t="e">
        <f>Financials_Consolidated!D83</f>
        <v>#DIV/0!</v>
      </c>
      <c r="D62" s="73" t="e">
        <f>Financials_Consolidated!E83</f>
        <v>#DIV/0!</v>
      </c>
    </row>
    <row r="63" spans="1:4" x14ac:dyDescent="0.2">
      <c r="A63" s="95">
        <f t="shared" si="0"/>
        <v>0</v>
      </c>
      <c r="B63" s="73" t="str">
        <f>Financials_Consolidated!A84</f>
        <v>Stock Turn period (days)</v>
      </c>
      <c r="C63" s="73" t="e">
        <f>Financials_Consolidated!D84</f>
        <v>#DIV/0!</v>
      </c>
      <c r="D63" s="73" t="e">
        <f>Financials_Consolidated!E84</f>
        <v>#DIV/0!</v>
      </c>
    </row>
    <row r="64" spans="1:4" x14ac:dyDescent="0.2">
      <c r="A64" s="95">
        <f t="shared" si="0"/>
        <v>0</v>
      </c>
      <c r="B64" s="73" t="str">
        <f>Financials_Consolidated!A90</f>
        <v>Existing limits with other Banks</v>
      </c>
      <c r="C64" s="73">
        <f>Financials_Consolidated!D90</f>
        <v>0</v>
      </c>
      <c r="D64" s="73">
        <f>Financials_Consolidated!E90</f>
        <v>0</v>
      </c>
    </row>
    <row r="65" spans="1:3" x14ac:dyDescent="0.2">
      <c r="A65" s="95">
        <f t="shared" si="0"/>
        <v>0</v>
      </c>
      <c r="B65" s="73" t="str">
        <f>'Borrower Details'!I12</f>
        <v>LOS Id</v>
      </c>
      <c r="C65" s="73">
        <f>'Borrower Details'!J12</f>
        <v>0</v>
      </c>
    </row>
    <row r="66" spans="1:3" x14ac:dyDescent="0.2">
      <c r="A66" s="95">
        <f t="shared" si="0"/>
        <v>0</v>
      </c>
      <c r="B66" s="73" t="str">
        <f>'Borrower Details'!A12</f>
        <v>Constitution of entity</v>
      </c>
      <c r="C66" s="73">
        <f>'Borrower Details'!B12</f>
        <v>0</v>
      </c>
    </row>
    <row r="67" spans="1:3" x14ac:dyDescent="0.2">
      <c r="A67" s="95">
        <f t="shared" si="0"/>
        <v>0</v>
      </c>
      <c r="B67" s="73" t="e">
        <f>'Borrower Details'!#REF!</f>
        <v>#REF!</v>
      </c>
      <c r="C67" s="73" t="e">
        <f>'Borrower Details'!#REF!</f>
        <v>#REF!</v>
      </c>
    </row>
    <row r="68" spans="1:3" x14ac:dyDescent="0.2">
      <c r="A68" s="95">
        <f t="shared" ref="A68:A85" si="1">A67</f>
        <v>0</v>
      </c>
      <c r="B68" s="73" t="str">
        <f>'Borrower Details'!A16</f>
        <v>Business / Industry type</v>
      </c>
      <c r="C68" s="73">
        <f>'Borrower Details'!B16</f>
        <v>0</v>
      </c>
    </row>
    <row r="69" spans="1:3" x14ac:dyDescent="0.2">
      <c r="A69" s="95">
        <f t="shared" si="1"/>
        <v>0</v>
      </c>
      <c r="B69" s="73" t="str">
        <f>'Borrower Details'!D16</f>
        <v>Business category</v>
      </c>
      <c r="C69" s="73">
        <f>'Borrower Details'!E16</f>
        <v>0</v>
      </c>
    </row>
    <row r="70" spans="1:3" x14ac:dyDescent="0.2">
      <c r="A70" s="95">
        <f t="shared" si="1"/>
        <v>0</v>
      </c>
      <c r="B70" s="73" t="str">
        <f>'Facility &amp; Collateral Details'!E73</f>
        <v>(b) MLV</v>
      </c>
      <c r="C70" s="74">
        <f>'Facility &amp; Collateral Details'!F73</f>
        <v>0</v>
      </c>
    </row>
    <row r="71" spans="1:3" s="95" customFormat="1" x14ac:dyDescent="0.2">
      <c r="A71" s="95">
        <f t="shared" si="1"/>
        <v>0</v>
      </c>
      <c r="B71" s="95" t="s">
        <v>48</v>
      </c>
      <c r="C71" s="97">
        <f>'Borrower Details'!F12</f>
        <v>0</v>
      </c>
    </row>
    <row r="72" spans="1:3" x14ac:dyDescent="0.2">
      <c r="A72" s="95">
        <f t="shared" si="1"/>
        <v>0</v>
      </c>
      <c r="B72" s="73" t="str">
        <f>'Facility &amp; Collateral Details'!C78</f>
        <v>Area of property_P5</v>
      </c>
      <c r="C72" s="73">
        <f>'Facility &amp; Collateral Details'!D78</f>
        <v>0</v>
      </c>
    </row>
    <row r="73" spans="1:3" x14ac:dyDescent="0.2">
      <c r="A73" s="95">
        <f t="shared" si="1"/>
        <v>0</v>
      </c>
      <c r="B73" s="73" t="str">
        <f>'Facility &amp; Collateral Details'!E77</f>
        <v>Market Value_P5</v>
      </c>
      <c r="C73" s="73">
        <f>'Facility &amp; Collateral Details'!F77</f>
        <v>0</v>
      </c>
    </row>
    <row r="74" spans="1:3" x14ac:dyDescent="0.2">
      <c r="A74" s="95">
        <f t="shared" si="1"/>
        <v>0</v>
      </c>
      <c r="B74" s="73" t="str">
        <f>'Facility &amp; Collateral Details'!A78</f>
        <v>Date of Valuation_P5</v>
      </c>
      <c r="C74" s="73">
        <f>'Facility &amp; Collateral Details'!B78</f>
        <v>0</v>
      </c>
    </row>
    <row r="75" spans="1:3" x14ac:dyDescent="0.2">
      <c r="A75" s="95">
        <f t="shared" si="1"/>
        <v>0</v>
      </c>
      <c r="B75" s="73" t="str">
        <f>'Facility &amp; Collateral Details'!E78</f>
        <v>MLV_P5</v>
      </c>
      <c r="C75" s="73">
        <f>'Facility &amp; Collateral Details'!F78</f>
        <v>0</v>
      </c>
    </row>
    <row r="76" spans="1:3" x14ac:dyDescent="0.2">
      <c r="A76" s="95">
        <f t="shared" si="1"/>
        <v>0</v>
      </c>
      <c r="B76" s="73" t="str">
        <f>'Facility &amp; Collateral Details'!A87</f>
        <v>Borrower Name (Loan 2)</v>
      </c>
      <c r="C76" s="73">
        <f>'Facility &amp; Collateral Details'!B87</f>
        <v>0</v>
      </c>
    </row>
    <row r="77" spans="1:3" x14ac:dyDescent="0.2">
      <c r="A77" s="95">
        <f t="shared" si="1"/>
        <v>0</v>
      </c>
      <c r="B77" s="73" t="str">
        <f>'Facility &amp; Collateral Details'!A88</f>
        <v>Loan Amount</v>
      </c>
      <c r="C77" s="73">
        <f>'Facility &amp; Collateral Details'!B88</f>
        <v>0</v>
      </c>
    </row>
    <row r="78" spans="1:3" x14ac:dyDescent="0.2">
      <c r="A78" s="95">
        <f t="shared" si="1"/>
        <v>0</v>
      </c>
      <c r="B78" s="73" t="str">
        <f>'Facility &amp; Collateral Details'!A89</f>
        <v>Borrower Name (Loan 3)</v>
      </c>
      <c r="C78" s="73">
        <f>'Facility &amp; Collateral Details'!B89</f>
        <v>0</v>
      </c>
    </row>
    <row r="79" spans="1:3" x14ac:dyDescent="0.2">
      <c r="A79" s="95">
        <f t="shared" si="1"/>
        <v>0</v>
      </c>
      <c r="B79" s="73" t="str">
        <f>'Industry Margins'!B17</f>
        <v>CMIE %</v>
      </c>
      <c r="C79" s="73" t="e">
        <f>'Industry Margins'!C17</f>
        <v>#DIV/0!</v>
      </c>
    </row>
    <row r="80" spans="1:3" x14ac:dyDescent="0.2">
      <c r="A80" s="95">
        <f t="shared" si="1"/>
        <v>0</v>
      </c>
      <c r="B80" s="75" t="str">
        <f>Banking!B29</f>
        <v>BTO Annualised</v>
      </c>
      <c r="C80" s="74" t="e">
        <f>Banking!H29</f>
        <v>#DIV/0!</v>
      </c>
    </row>
    <row r="81" spans="1:3" x14ac:dyDescent="0.2">
      <c r="A81" s="95">
        <f t="shared" si="1"/>
        <v>0</v>
      </c>
      <c r="B81" s="73" t="str">
        <f>Banking!D18</f>
        <v># of IW Bounces</v>
      </c>
      <c r="C81" s="73">
        <f>Banking!D26</f>
        <v>0</v>
      </c>
    </row>
    <row r="82" spans="1:3" x14ac:dyDescent="0.2">
      <c r="A82" s="95">
        <f t="shared" si="1"/>
        <v>0</v>
      </c>
      <c r="B82" s="73" t="str">
        <f>Banking!E18</f>
        <v># of Debits</v>
      </c>
      <c r="C82" s="73">
        <f>Banking!E26</f>
        <v>0</v>
      </c>
    </row>
    <row r="83" spans="1:3" x14ac:dyDescent="0.2">
      <c r="A83" s="95">
        <f t="shared" si="1"/>
        <v>0</v>
      </c>
      <c r="B83" s="73" t="str">
        <f>'Facility &amp; Collateral Details'!E42</f>
        <v>Specify relationship with Borrower</v>
      </c>
      <c r="C83" s="73">
        <f>'Facility &amp; Collateral Details'!F42</f>
        <v>0</v>
      </c>
    </row>
    <row r="84" spans="1:3" x14ac:dyDescent="0.2">
      <c r="A84" s="95">
        <f t="shared" si="1"/>
        <v>0</v>
      </c>
      <c r="B84" s="73" t="str">
        <f>'Facility &amp; Collateral Details'!E47</f>
        <v>Market Value_P2</v>
      </c>
      <c r="C84" s="73">
        <f>'Facility &amp; Collateral Details'!F47</f>
        <v>0</v>
      </c>
    </row>
    <row r="85" spans="1:3" x14ac:dyDescent="0.2">
      <c r="A85" s="95">
        <f t="shared" si="1"/>
        <v>0</v>
      </c>
      <c r="B85" s="73" t="str">
        <f>'Facility &amp; Collateral Details'!E53</f>
        <v>(b) MLV</v>
      </c>
      <c r="C85" s="73">
        <f>'Facility &amp; Collateral Details'!F53</f>
        <v>0</v>
      </c>
    </row>
  </sheetData>
  <sheetProtection algorithmName="SHA-512" hashValue="0yIe5QyjH8uyiibrspZ/ziE9NNAl0Y8hKVmLcWHeFsIxzp4A1x13EyfOEqg8ITlOSniTYjDC3aH59RqgSQOIKA==" saltValue="BwCh3yCnvpQp1hTe8tqX9Q==" spinCount="100000" sheet="1" objects="1" scenarios="1"/>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B76:C85"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29"/>
  <sheetViews>
    <sheetView zoomScale="80" zoomScaleNormal="80" workbookViewId="0">
      <selection activeCell="B30" sqref="B30"/>
    </sheetView>
  </sheetViews>
  <sheetFormatPr defaultColWidth="9.140625" defaultRowHeight="15" x14ac:dyDescent="0.25"/>
  <cols>
    <col min="1" max="1" width="5.140625" style="31" customWidth="1"/>
    <col min="2" max="2" width="33.140625" style="29" customWidth="1"/>
    <col min="3" max="3" width="34.28515625" style="29" bestFit="1" customWidth="1"/>
    <col min="4" max="4" width="26.28515625" style="29" customWidth="1"/>
    <col min="5" max="5" width="17.28515625" style="29" customWidth="1"/>
    <col min="6" max="6" width="9.140625" style="29"/>
    <col min="7" max="7" width="17.85546875" style="29" customWidth="1"/>
    <col min="8" max="16384" width="9.140625" style="29"/>
  </cols>
  <sheetData>
    <row r="1" spans="1:7" ht="47.25" x14ac:dyDescent="0.25">
      <c r="A1" s="27" t="s">
        <v>476</v>
      </c>
      <c r="B1" s="940" t="s">
        <v>453</v>
      </c>
      <c r="C1" s="27" t="s">
        <v>456</v>
      </c>
      <c r="D1" s="28" t="s">
        <v>454</v>
      </c>
      <c r="E1" s="28" t="s">
        <v>691</v>
      </c>
      <c r="G1" s="67" t="s">
        <v>692</v>
      </c>
    </row>
    <row r="2" spans="1:7" ht="15.75" x14ac:dyDescent="0.25">
      <c r="A2" s="57" t="s">
        <v>686</v>
      </c>
      <c r="B2" s="941" t="s">
        <v>518</v>
      </c>
      <c r="C2" s="942" t="s">
        <v>519</v>
      </c>
      <c r="D2" s="30" t="s">
        <v>455</v>
      </c>
    </row>
    <row r="3" spans="1:7" ht="15.75" x14ac:dyDescent="0.25">
      <c r="A3" s="1324">
        <f>A2+1</f>
        <v>2</v>
      </c>
      <c r="B3" s="943" t="s">
        <v>607</v>
      </c>
      <c r="C3" s="942" t="s">
        <v>608</v>
      </c>
      <c r="D3" s="30" t="s">
        <v>455</v>
      </c>
    </row>
    <row r="4" spans="1:7" ht="15.75" x14ac:dyDescent="0.25">
      <c r="A4" s="1324">
        <f t="shared" ref="A4:A29" si="0">A3+1</f>
        <v>3</v>
      </c>
      <c r="B4" s="943" t="s">
        <v>520</v>
      </c>
      <c r="C4" s="942" t="s">
        <v>521</v>
      </c>
      <c r="D4" s="30" t="s">
        <v>455</v>
      </c>
    </row>
    <row r="5" spans="1:7" ht="15.75" x14ac:dyDescent="0.25">
      <c r="A5" s="1324">
        <f t="shared" si="0"/>
        <v>4</v>
      </c>
      <c r="B5" s="943" t="s">
        <v>457</v>
      </c>
      <c r="C5" s="942" t="s">
        <v>466</v>
      </c>
      <c r="D5" s="30" t="s">
        <v>455</v>
      </c>
    </row>
    <row r="6" spans="1:7" ht="15.75" x14ac:dyDescent="0.25">
      <c r="A6" s="1324">
        <f t="shared" si="0"/>
        <v>5</v>
      </c>
      <c r="B6" s="943" t="s">
        <v>458</v>
      </c>
      <c r="C6" s="942" t="s">
        <v>458</v>
      </c>
      <c r="D6" s="30" t="s">
        <v>455</v>
      </c>
    </row>
    <row r="7" spans="1:7" ht="15.75" x14ac:dyDescent="0.25">
      <c r="A7" s="1324">
        <f t="shared" si="0"/>
        <v>6</v>
      </c>
      <c r="B7" s="943" t="s">
        <v>1079</v>
      </c>
      <c r="C7" s="944" t="s">
        <v>1080</v>
      </c>
      <c r="D7" s="30" t="s">
        <v>455</v>
      </c>
    </row>
    <row r="8" spans="1:7" ht="15.75" x14ac:dyDescent="0.25">
      <c r="A8" s="1324">
        <f t="shared" si="0"/>
        <v>7</v>
      </c>
      <c r="B8" s="943" t="s">
        <v>687</v>
      </c>
      <c r="C8" s="942" t="s">
        <v>467</v>
      </c>
      <c r="D8" s="30" t="s">
        <v>455</v>
      </c>
    </row>
    <row r="9" spans="1:7" ht="15.75" x14ac:dyDescent="0.25">
      <c r="A9" s="1324">
        <f t="shared" si="0"/>
        <v>8</v>
      </c>
      <c r="B9" s="943" t="s">
        <v>688</v>
      </c>
      <c r="C9" s="942" t="s">
        <v>467</v>
      </c>
      <c r="D9" s="30" t="s">
        <v>455</v>
      </c>
    </row>
    <row r="10" spans="1:7" ht="15.75" x14ac:dyDescent="0.25">
      <c r="A10" s="1324">
        <f t="shared" si="0"/>
        <v>9</v>
      </c>
      <c r="B10" s="943" t="s">
        <v>698</v>
      </c>
      <c r="C10" s="942" t="s">
        <v>467</v>
      </c>
      <c r="D10" s="30" t="s">
        <v>455</v>
      </c>
    </row>
    <row r="11" spans="1:7" ht="15.75" x14ac:dyDescent="0.25">
      <c r="A11" s="1324">
        <f t="shared" si="0"/>
        <v>10</v>
      </c>
      <c r="B11" s="943" t="s">
        <v>689</v>
      </c>
      <c r="C11" s="942" t="s">
        <v>467</v>
      </c>
      <c r="D11" s="30" t="s">
        <v>455</v>
      </c>
    </row>
    <row r="12" spans="1:7" ht="15.75" x14ac:dyDescent="0.25">
      <c r="A12" s="1324">
        <f t="shared" si="0"/>
        <v>11</v>
      </c>
      <c r="B12" s="943" t="s">
        <v>522</v>
      </c>
      <c r="C12" s="942" t="s">
        <v>523</v>
      </c>
      <c r="D12" s="30" t="s">
        <v>455</v>
      </c>
    </row>
    <row r="13" spans="1:7" ht="15.75" x14ac:dyDescent="0.25">
      <c r="A13" s="1324">
        <f t="shared" si="0"/>
        <v>12</v>
      </c>
      <c r="B13" s="943" t="s">
        <v>459</v>
      </c>
      <c r="C13" s="942" t="s">
        <v>468</v>
      </c>
      <c r="D13" s="30" t="s">
        <v>455</v>
      </c>
    </row>
    <row r="14" spans="1:7" ht="15.75" x14ac:dyDescent="0.25">
      <c r="A14" s="1324">
        <f t="shared" si="0"/>
        <v>13</v>
      </c>
      <c r="B14" s="943" t="s">
        <v>460</v>
      </c>
      <c r="C14" s="942" t="s">
        <v>468</v>
      </c>
      <c r="D14" s="30" t="s">
        <v>455</v>
      </c>
    </row>
    <row r="15" spans="1:7" ht="15.75" x14ac:dyDescent="0.25">
      <c r="A15" s="1324">
        <f t="shared" si="0"/>
        <v>14</v>
      </c>
      <c r="B15" s="943" t="s">
        <v>28</v>
      </c>
      <c r="C15" s="942" t="s">
        <v>468</v>
      </c>
      <c r="D15" s="30" t="s">
        <v>455</v>
      </c>
    </row>
    <row r="16" spans="1:7" ht="15.75" x14ac:dyDescent="0.25">
      <c r="A16" s="1324">
        <f t="shared" si="0"/>
        <v>15</v>
      </c>
      <c r="B16" s="943" t="s">
        <v>403</v>
      </c>
      <c r="C16" s="942" t="s">
        <v>468</v>
      </c>
      <c r="D16" s="30" t="s">
        <v>455</v>
      </c>
    </row>
    <row r="17" spans="1:4" ht="15.75" x14ac:dyDescent="0.25">
      <c r="A17" s="1324">
        <f t="shared" si="0"/>
        <v>16</v>
      </c>
      <c r="B17" s="943" t="s">
        <v>233</v>
      </c>
      <c r="C17" s="942" t="s">
        <v>468</v>
      </c>
      <c r="D17" s="30" t="s">
        <v>455</v>
      </c>
    </row>
    <row r="18" spans="1:4" ht="15.75" x14ac:dyDescent="0.25">
      <c r="A18" s="1324">
        <f t="shared" si="0"/>
        <v>17</v>
      </c>
      <c r="B18" s="943" t="s">
        <v>461</v>
      </c>
      <c r="C18" s="942" t="s">
        <v>468</v>
      </c>
      <c r="D18" s="30" t="s">
        <v>455</v>
      </c>
    </row>
    <row r="19" spans="1:4" ht="15.75" x14ac:dyDescent="0.25">
      <c r="A19" s="1324">
        <f t="shared" si="0"/>
        <v>18</v>
      </c>
      <c r="B19" s="943" t="s">
        <v>462</v>
      </c>
      <c r="C19" s="942" t="s">
        <v>469</v>
      </c>
      <c r="D19" s="30" t="s">
        <v>455</v>
      </c>
    </row>
    <row r="20" spans="1:4" ht="15.75" x14ac:dyDescent="0.25">
      <c r="A20" s="1324">
        <f t="shared" si="0"/>
        <v>19</v>
      </c>
      <c r="B20" s="943" t="s">
        <v>1084</v>
      </c>
      <c r="C20" s="942" t="s">
        <v>470</v>
      </c>
      <c r="D20" s="30" t="s">
        <v>455</v>
      </c>
    </row>
    <row r="21" spans="1:4" ht="15.75" x14ac:dyDescent="0.25">
      <c r="A21" s="1324">
        <f t="shared" si="0"/>
        <v>20</v>
      </c>
      <c r="B21" s="943" t="s">
        <v>1089</v>
      </c>
      <c r="C21" s="942" t="s">
        <v>471</v>
      </c>
      <c r="D21" s="30" t="s">
        <v>455</v>
      </c>
    </row>
    <row r="22" spans="1:4" ht="15.75" x14ac:dyDescent="0.25">
      <c r="A22" s="1324">
        <f t="shared" si="0"/>
        <v>21</v>
      </c>
      <c r="B22" s="943" t="s">
        <v>677</v>
      </c>
      <c r="C22" s="942" t="s">
        <v>471</v>
      </c>
      <c r="D22" s="30" t="s">
        <v>455</v>
      </c>
    </row>
    <row r="23" spans="1:4" ht="15.75" x14ac:dyDescent="0.25">
      <c r="A23" s="1324">
        <f t="shared" si="0"/>
        <v>22</v>
      </c>
      <c r="B23" s="943" t="s">
        <v>1076</v>
      </c>
      <c r="C23" s="942" t="s">
        <v>472</v>
      </c>
      <c r="D23" s="30" t="s">
        <v>455</v>
      </c>
    </row>
    <row r="24" spans="1:4" ht="15.75" x14ac:dyDescent="0.25">
      <c r="A24" s="1324">
        <f t="shared" si="0"/>
        <v>23</v>
      </c>
      <c r="B24" s="943" t="s">
        <v>1081</v>
      </c>
      <c r="C24" s="942" t="s">
        <v>473</v>
      </c>
      <c r="D24" s="30" t="s">
        <v>455</v>
      </c>
    </row>
    <row r="25" spans="1:4" ht="15.75" x14ac:dyDescent="0.25">
      <c r="A25" s="1324">
        <f t="shared" si="0"/>
        <v>24</v>
      </c>
      <c r="B25" s="943" t="s">
        <v>464</v>
      </c>
      <c r="C25" s="942" t="s">
        <v>474</v>
      </c>
      <c r="D25" s="30" t="s">
        <v>455</v>
      </c>
    </row>
    <row r="26" spans="1:4" ht="15.75" x14ac:dyDescent="0.25">
      <c r="A26" s="1324">
        <f t="shared" si="0"/>
        <v>25</v>
      </c>
      <c r="B26" s="943" t="s">
        <v>465</v>
      </c>
      <c r="C26" s="942" t="s">
        <v>475</v>
      </c>
      <c r="D26" s="30" t="s">
        <v>455</v>
      </c>
    </row>
    <row r="27" spans="1:4" ht="15.75" x14ac:dyDescent="0.25">
      <c r="A27" s="1324">
        <f t="shared" si="0"/>
        <v>26</v>
      </c>
      <c r="B27" s="943" t="s">
        <v>1083</v>
      </c>
      <c r="C27" s="944" t="s">
        <v>713</v>
      </c>
      <c r="D27" s="30" t="s">
        <v>455</v>
      </c>
    </row>
    <row r="28" spans="1:4" ht="15.75" x14ac:dyDescent="0.25">
      <c r="A28" s="1324">
        <f t="shared" si="0"/>
        <v>27</v>
      </c>
      <c r="B28" s="943" t="s">
        <v>1082</v>
      </c>
      <c r="C28" s="944" t="s">
        <v>1074</v>
      </c>
      <c r="D28" s="30" t="s">
        <v>455</v>
      </c>
    </row>
    <row r="29" spans="1:4" ht="15.75" x14ac:dyDescent="0.25">
      <c r="A29" s="1324">
        <f t="shared" si="0"/>
        <v>28</v>
      </c>
      <c r="B29" s="943" t="s">
        <v>1075</v>
      </c>
      <c r="C29" s="944" t="s">
        <v>1074</v>
      </c>
      <c r="D29" s="30" t="s">
        <v>455</v>
      </c>
    </row>
  </sheetData>
  <sheetProtection algorithmName="SHA-512" hashValue="Wn63eKrM4EmzZOee5kBzP6NzZmT2G7GaQHf1VBhEdifeAR7n7xAlxxf7ezLz1G5jUZHbDZaQfdD0ULwLfcff9w==" saltValue="B3Ly69Ifd7mzzWC07nq8ww==" spinCount="100000" sheet="1" objects="1" scenarios="1"/>
  <conditionalFormatting sqref="B2 B4:B8 B11:B27">
    <cfRule type="expression" dxfId="375" priority="39" stopIfTrue="1">
      <formula>D2="N"</formula>
    </cfRule>
    <cfRule type="expression" dxfId="374" priority="40" stopIfTrue="1">
      <formula>D2="Y"</formula>
    </cfRule>
  </conditionalFormatting>
  <conditionalFormatting sqref="C4:C5 C15:C27">
    <cfRule type="expression" dxfId="373" priority="61" stopIfTrue="1">
      <formula>D4="N"</formula>
    </cfRule>
    <cfRule type="expression" dxfId="372" priority="62" stopIfTrue="1">
      <formula>D4="Y"</formula>
    </cfRule>
  </conditionalFormatting>
  <conditionalFormatting sqref="C2">
    <cfRule type="expression" dxfId="371" priority="31" stopIfTrue="1">
      <formula>D2="N"</formula>
    </cfRule>
    <cfRule type="expression" dxfId="370" priority="32" stopIfTrue="1">
      <formula>D2="Y"</formula>
    </cfRule>
  </conditionalFormatting>
  <conditionalFormatting sqref="C12:C14 C6:C8">
    <cfRule type="expression" dxfId="369" priority="19" stopIfTrue="1">
      <formula>D6="N"</formula>
    </cfRule>
    <cfRule type="expression" dxfId="368" priority="20" stopIfTrue="1">
      <formula>D6="Y"</formula>
    </cfRule>
  </conditionalFormatting>
  <conditionalFormatting sqref="B3">
    <cfRule type="expression" dxfId="367" priority="11" stopIfTrue="1">
      <formula>D3="N"</formula>
    </cfRule>
    <cfRule type="expression" dxfId="366" priority="12" stopIfTrue="1">
      <formula>D3="Y"</formula>
    </cfRule>
  </conditionalFormatting>
  <conditionalFormatting sqref="C3">
    <cfRule type="expression" dxfId="365" priority="9" stopIfTrue="1">
      <formula>D3="N"</formula>
    </cfRule>
    <cfRule type="expression" dxfId="364" priority="10" stopIfTrue="1">
      <formula>D3="Y"</formula>
    </cfRule>
  </conditionalFormatting>
  <conditionalFormatting sqref="B9:B10">
    <cfRule type="expression" dxfId="363" priority="7" stopIfTrue="1">
      <formula>D9="N"</formula>
    </cfRule>
    <cfRule type="expression" dxfId="362" priority="8" stopIfTrue="1">
      <formula>D9="Y"</formula>
    </cfRule>
  </conditionalFormatting>
  <conditionalFormatting sqref="C9:C11">
    <cfRule type="expression" dxfId="361" priority="5" stopIfTrue="1">
      <formula>D9="N"</formula>
    </cfRule>
    <cfRule type="expression" dxfId="360" priority="6" stopIfTrue="1">
      <formula>D9="Y"</formula>
    </cfRule>
  </conditionalFormatting>
  <conditionalFormatting sqref="B28:B29">
    <cfRule type="expression" dxfId="359" priority="1" stopIfTrue="1">
      <formula>D28="N"</formula>
    </cfRule>
    <cfRule type="expression" dxfId="358" priority="2" stopIfTrue="1">
      <formula>D28="Y"</formula>
    </cfRule>
  </conditionalFormatting>
  <conditionalFormatting sqref="C28:C29">
    <cfRule type="expression" dxfId="357" priority="3" stopIfTrue="1">
      <formula>D28="N"</formula>
    </cfRule>
    <cfRule type="expression" dxfId="356" priority="4" stopIfTrue="1">
      <formula>D28="Y"</formula>
    </cfRule>
  </conditionalFormatting>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BC200"/>
  <sheetViews>
    <sheetView topLeftCell="A62" zoomScaleNormal="100" workbookViewId="0">
      <selection activeCell="A82" sqref="A82"/>
    </sheetView>
  </sheetViews>
  <sheetFormatPr defaultColWidth="9.140625" defaultRowHeight="12.75" x14ac:dyDescent="0.2"/>
  <cols>
    <col min="1" max="1" width="6.28515625" style="61" customWidth="1"/>
    <col min="2" max="2" width="7.7109375" style="60" customWidth="1"/>
    <col min="3" max="3" width="79.140625" style="60" customWidth="1"/>
    <col min="4" max="4" width="15.5703125" style="60" customWidth="1"/>
    <col min="5" max="5" width="6" style="59" customWidth="1"/>
    <col min="6" max="16384" width="9.140625" style="59"/>
  </cols>
  <sheetData>
    <row r="1" spans="1:55" ht="12.75" customHeight="1" x14ac:dyDescent="0.2">
      <c r="A1" s="1635" t="str">
        <f>'Borrower Details'!A2</f>
        <v>Mortgage-Magnus</v>
      </c>
      <c r="B1" s="1636"/>
      <c r="C1" s="1636"/>
      <c r="D1" s="1641" t="s">
        <v>3</v>
      </c>
      <c r="E1" s="945"/>
      <c r="F1" s="945"/>
      <c r="G1" s="945"/>
      <c r="H1" s="945"/>
      <c r="I1" s="945"/>
      <c r="J1" s="945"/>
      <c r="K1" s="945"/>
      <c r="L1" s="945"/>
      <c r="M1" s="945"/>
      <c r="N1" s="945"/>
      <c r="O1" s="945"/>
      <c r="P1" s="945"/>
      <c r="Q1" s="945"/>
      <c r="R1" s="945"/>
      <c r="S1" s="945"/>
      <c r="T1" s="945"/>
      <c r="U1" s="945"/>
      <c r="V1" s="945"/>
      <c r="W1" s="945"/>
      <c r="X1" s="945"/>
      <c r="Y1" s="945"/>
      <c r="Z1" s="945"/>
      <c r="AA1" s="945"/>
      <c r="AB1" s="945"/>
      <c r="AC1" s="945"/>
      <c r="AD1" s="945"/>
      <c r="AE1" s="945"/>
      <c r="AF1" s="945"/>
      <c r="AG1" s="945"/>
      <c r="AH1" s="945"/>
      <c r="AI1" s="945"/>
      <c r="AJ1" s="945"/>
      <c r="AK1" s="945"/>
      <c r="AL1" s="945"/>
      <c r="AM1" s="945"/>
      <c r="AN1" s="945"/>
      <c r="AO1" s="945"/>
      <c r="AP1" s="945"/>
      <c r="AQ1" s="945"/>
      <c r="AR1" s="945"/>
      <c r="AS1" s="945"/>
      <c r="AT1" s="945"/>
      <c r="AU1" s="945"/>
      <c r="AV1" s="945"/>
      <c r="AW1" s="945"/>
      <c r="AX1" s="945"/>
      <c r="AY1" s="945"/>
      <c r="AZ1" s="945"/>
      <c r="BA1" s="945"/>
      <c r="BB1" s="945"/>
      <c r="BC1" s="945"/>
    </row>
    <row r="2" spans="1:55" ht="12.75" customHeight="1" x14ac:dyDescent="0.2">
      <c r="A2" s="1637"/>
      <c r="B2" s="1638"/>
      <c r="C2" s="1638"/>
      <c r="D2" s="1642"/>
      <c r="E2" s="945"/>
      <c r="F2" s="945"/>
      <c r="G2" s="945"/>
      <c r="H2" s="945"/>
      <c r="I2" s="945"/>
      <c r="J2" s="945"/>
      <c r="K2" s="945"/>
      <c r="L2" s="945"/>
      <c r="M2" s="945"/>
      <c r="N2" s="945"/>
      <c r="O2" s="945"/>
      <c r="P2" s="945"/>
      <c r="Q2" s="945"/>
      <c r="R2" s="945"/>
      <c r="S2" s="945"/>
      <c r="T2" s="945"/>
      <c r="U2" s="945"/>
      <c r="V2" s="945"/>
      <c r="W2" s="945"/>
      <c r="X2" s="945"/>
      <c r="Y2" s="945"/>
      <c r="Z2" s="945"/>
      <c r="AA2" s="945"/>
      <c r="AB2" s="945"/>
      <c r="AC2" s="945"/>
      <c r="AD2" s="945"/>
      <c r="AE2" s="945"/>
      <c r="AF2" s="945"/>
      <c r="AG2" s="945"/>
      <c r="AH2" s="945"/>
      <c r="AI2" s="945"/>
      <c r="AJ2" s="945"/>
      <c r="AK2" s="945"/>
      <c r="AL2" s="945"/>
      <c r="AM2" s="945"/>
      <c r="AN2" s="945"/>
      <c r="AO2" s="945"/>
      <c r="AP2" s="945"/>
      <c r="AQ2" s="945"/>
      <c r="AR2" s="945"/>
      <c r="AS2" s="945"/>
      <c r="AT2" s="945"/>
      <c r="AU2" s="945"/>
      <c r="AV2" s="945"/>
      <c r="AW2" s="945"/>
      <c r="AX2" s="945"/>
      <c r="AY2" s="945"/>
      <c r="AZ2" s="945"/>
      <c r="BA2" s="945"/>
      <c r="BB2" s="945"/>
      <c r="BC2" s="945"/>
    </row>
    <row r="3" spans="1:55" ht="12.75" customHeight="1" x14ac:dyDescent="0.2">
      <c r="A3" s="1639"/>
      <c r="B3" s="1640"/>
      <c r="C3" s="1640"/>
      <c r="D3" s="1643"/>
      <c r="E3" s="945"/>
      <c r="F3" s="945"/>
      <c r="G3" s="945"/>
      <c r="H3" s="945"/>
      <c r="I3" s="945"/>
      <c r="J3" s="945"/>
      <c r="K3" s="945"/>
      <c r="L3" s="945"/>
      <c r="M3" s="945"/>
      <c r="N3" s="945"/>
      <c r="O3" s="945"/>
      <c r="P3" s="945"/>
      <c r="Q3" s="945"/>
      <c r="R3" s="945"/>
      <c r="S3" s="945"/>
      <c r="T3" s="945"/>
      <c r="U3" s="945"/>
      <c r="V3" s="945"/>
      <c r="W3" s="945"/>
      <c r="X3" s="945"/>
      <c r="Y3" s="945"/>
      <c r="Z3" s="945"/>
      <c r="AA3" s="945"/>
      <c r="AB3" s="945"/>
      <c r="AC3" s="945"/>
      <c r="AD3" s="945"/>
      <c r="AE3" s="945"/>
      <c r="AF3" s="945"/>
      <c r="AG3" s="945"/>
      <c r="AH3" s="945"/>
      <c r="AI3" s="945"/>
      <c r="AJ3" s="945"/>
      <c r="AK3" s="945"/>
      <c r="AL3" s="945"/>
      <c r="AM3" s="945"/>
      <c r="AN3" s="945"/>
      <c r="AO3" s="945"/>
      <c r="AP3" s="945"/>
      <c r="AQ3" s="945"/>
      <c r="AR3" s="945"/>
      <c r="AS3" s="945"/>
      <c r="AT3" s="945"/>
      <c r="AU3" s="945"/>
      <c r="AV3" s="945"/>
      <c r="AW3" s="945"/>
      <c r="AX3" s="945"/>
      <c r="AY3" s="945"/>
      <c r="AZ3" s="945"/>
      <c r="BA3" s="945"/>
      <c r="BB3" s="945"/>
      <c r="BC3" s="945"/>
    </row>
    <row r="4" spans="1:55" ht="15.75" x14ac:dyDescent="0.2">
      <c r="A4" s="1644" t="s">
        <v>690</v>
      </c>
      <c r="B4" s="1644"/>
      <c r="C4" s="1644"/>
      <c r="D4" s="1644"/>
      <c r="E4" s="945"/>
      <c r="F4" s="945"/>
      <c r="G4" s="945"/>
      <c r="H4" s="945"/>
      <c r="I4" s="945"/>
      <c r="J4" s="945"/>
      <c r="K4" s="945"/>
      <c r="L4" s="945"/>
      <c r="M4" s="945"/>
      <c r="N4" s="945"/>
      <c r="O4" s="945"/>
      <c r="P4" s="945"/>
      <c r="Q4" s="945"/>
      <c r="R4" s="945"/>
      <c r="S4" s="945"/>
      <c r="T4" s="945"/>
      <c r="U4" s="945"/>
      <c r="V4" s="945"/>
      <c r="W4" s="945"/>
      <c r="X4" s="945"/>
      <c r="Y4" s="945"/>
      <c r="Z4" s="945"/>
      <c r="AA4" s="945"/>
      <c r="AB4" s="945"/>
      <c r="AC4" s="945"/>
      <c r="AD4" s="945"/>
      <c r="AE4" s="945"/>
      <c r="AF4" s="945"/>
      <c r="AG4" s="945"/>
      <c r="AH4" s="945"/>
      <c r="AI4" s="945"/>
      <c r="AJ4" s="945"/>
      <c r="AK4" s="945"/>
      <c r="AL4" s="945"/>
      <c r="AM4" s="945"/>
      <c r="AN4" s="945"/>
      <c r="AO4" s="945"/>
      <c r="AP4" s="945"/>
      <c r="AQ4" s="945"/>
      <c r="AR4" s="945"/>
      <c r="AS4" s="945"/>
      <c r="AT4" s="945"/>
      <c r="AU4" s="945"/>
      <c r="AV4" s="945"/>
      <c r="AW4" s="945"/>
      <c r="AX4" s="945"/>
      <c r="AY4" s="945"/>
      <c r="AZ4" s="945"/>
      <c r="BA4" s="945"/>
      <c r="BB4" s="945"/>
      <c r="BC4" s="945"/>
    </row>
    <row r="5" spans="1:55" x14ac:dyDescent="0.2">
      <c r="A5" s="946" t="s">
        <v>531</v>
      </c>
      <c r="B5" s="1645" t="s">
        <v>20</v>
      </c>
      <c r="C5" s="1645"/>
      <c r="D5" s="64" t="s">
        <v>492</v>
      </c>
      <c r="E5" s="945"/>
      <c r="F5" s="945"/>
      <c r="G5" s="945"/>
      <c r="H5" s="945"/>
      <c r="I5" s="945"/>
      <c r="J5" s="945"/>
      <c r="K5" s="945"/>
      <c r="L5" s="945"/>
      <c r="M5" s="945"/>
      <c r="N5" s="945"/>
      <c r="O5" s="945"/>
      <c r="P5" s="945"/>
      <c r="Q5" s="945"/>
      <c r="R5" s="945"/>
      <c r="S5" s="945"/>
      <c r="T5" s="945"/>
      <c r="U5" s="945"/>
      <c r="V5" s="945"/>
      <c r="W5" s="945"/>
      <c r="X5" s="945"/>
      <c r="Y5" s="945"/>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945"/>
      <c r="AX5" s="945"/>
      <c r="AY5" s="945"/>
      <c r="AZ5" s="945"/>
      <c r="BA5" s="945"/>
      <c r="BB5" s="945"/>
      <c r="BC5" s="945"/>
    </row>
    <row r="6" spans="1:55" x14ac:dyDescent="0.2">
      <c r="A6" s="947" t="s">
        <v>532</v>
      </c>
      <c r="B6" s="1622" t="s">
        <v>533</v>
      </c>
      <c r="C6" s="1622"/>
      <c r="D6" s="1622"/>
      <c r="E6" s="945"/>
      <c r="F6" s="945"/>
      <c r="G6" s="945"/>
      <c r="H6" s="945"/>
      <c r="I6" s="945"/>
      <c r="J6" s="945"/>
      <c r="K6" s="945"/>
      <c r="L6" s="945"/>
      <c r="M6" s="945"/>
      <c r="N6" s="945"/>
      <c r="O6" s="945"/>
      <c r="P6" s="945"/>
      <c r="Q6" s="945"/>
      <c r="R6" s="945"/>
      <c r="S6" s="945"/>
      <c r="T6" s="945"/>
      <c r="U6" s="945"/>
      <c r="V6" s="945"/>
      <c r="W6" s="945"/>
      <c r="X6" s="945"/>
      <c r="Y6" s="945"/>
      <c r="Z6" s="945"/>
      <c r="AA6" s="945"/>
      <c r="AB6" s="945"/>
      <c r="AC6" s="945"/>
      <c r="AD6" s="945"/>
      <c r="AE6" s="945"/>
      <c r="AF6" s="945"/>
      <c r="AG6" s="945"/>
      <c r="AH6" s="945"/>
      <c r="AI6" s="945"/>
      <c r="AJ6" s="945"/>
      <c r="AK6" s="945"/>
      <c r="AL6" s="945"/>
      <c r="AM6" s="945"/>
      <c r="AN6" s="945"/>
      <c r="AO6" s="945"/>
      <c r="AP6" s="945"/>
      <c r="AQ6" s="945"/>
      <c r="AR6" s="945"/>
      <c r="AS6" s="945"/>
      <c r="AT6" s="945"/>
      <c r="AU6" s="945"/>
      <c r="AV6" s="945"/>
      <c r="AW6" s="945"/>
      <c r="AX6" s="945"/>
      <c r="AY6" s="945"/>
      <c r="AZ6" s="945"/>
      <c r="BA6" s="945"/>
      <c r="BB6" s="945"/>
      <c r="BC6" s="945"/>
    </row>
    <row r="7" spans="1:55" x14ac:dyDescent="0.2">
      <c r="A7" s="948">
        <v>1</v>
      </c>
      <c r="B7" s="1623" t="s">
        <v>534</v>
      </c>
      <c r="C7" s="1623"/>
      <c r="D7" s="62" t="s">
        <v>196</v>
      </c>
      <c r="E7" s="945"/>
      <c r="F7" s="945"/>
      <c r="G7" s="945"/>
      <c r="H7" s="945"/>
      <c r="I7" s="945"/>
      <c r="J7" s="945"/>
      <c r="K7" s="945"/>
      <c r="L7" s="945"/>
      <c r="M7" s="945"/>
      <c r="N7" s="945"/>
      <c r="O7" s="945"/>
      <c r="P7" s="945"/>
      <c r="Q7" s="945"/>
      <c r="R7" s="945"/>
      <c r="S7" s="945"/>
      <c r="T7" s="945"/>
      <c r="U7" s="945"/>
      <c r="V7" s="945"/>
      <c r="W7" s="945"/>
      <c r="X7" s="945"/>
      <c r="Y7" s="945"/>
      <c r="Z7" s="945"/>
      <c r="AA7" s="945"/>
      <c r="AB7" s="945"/>
      <c r="AC7" s="945"/>
      <c r="AD7" s="945"/>
      <c r="AE7" s="945"/>
      <c r="AF7" s="945"/>
      <c r="AG7" s="945"/>
      <c r="AH7" s="945"/>
      <c r="AI7" s="945"/>
      <c r="AJ7" s="945"/>
      <c r="AK7" s="945"/>
      <c r="AL7" s="945"/>
      <c r="AM7" s="945"/>
      <c r="AN7" s="945"/>
      <c r="AO7" s="945"/>
      <c r="AP7" s="945"/>
      <c r="AQ7" s="945"/>
      <c r="AR7" s="945"/>
      <c r="AS7" s="945"/>
      <c r="AT7" s="945"/>
      <c r="AU7" s="945"/>
      <c r="AV7" s="945"/>
      <c r="AW7" s="945"/>
      <c r="AX7" s="945"/>
      <c r="AY7" s="945"/>
      <c r="AZ7" s="945"/>
      <c r="BA7" s="945"/>
      <c r="BB7" s="945"/>
      <c r="BC7" s="945"/>
    </row>
    <row r="8" spans="1:55" x14ac:dyDescent="0.2">
      <c r="A8" s="948">
        <v>2</v>
      </c>
      <c r="B8" s="1625" t="s">
        <v>535</v>
      </c>
      <c r="C8" s="1625"/>
      <c r="D8" s="63" t="s">
        <v>196</v>
      </c>
      <c r="E8" s="945"/>
      <c r="F8" s="945"/>
      <c r="G8" s="945"/>
      <c r="H8" s="945"/>
      <c r="I8" s="945"/>
      <c r="J8" s="945"/>
      <c r="K8" s="945"/>
      <c r="L8" s="945"/>
      <c r="M8" s="945"/>
      <c r="N8" s="945"/>
      <c r="O8" s="945"/>
      <c r="P8" s="945"/>
      <c r="Q8" s="945"/>
      <c r="R8" s="945"/>
      <c r="S8" s="945"/>
      <c r="T8" s="945"/>
      <c r="U8" s="945"/>
      <c r="V8" s="945"/>
      <c r="W8" s="945"/>
      <c r="X8" s="945"/>
      <c r="Y8" s="945"/>
      <c r="Z8" s="945"/>
      <c r="AA8" s="945"/>
      <c r="AB8" s="945"/>
      <c r="AC8" s="945"/>
      <c r="AD8" s="945"/>
      <c r="AE8" s="945"/>
      <c r="AF8" s="945"/>
      <c r="AG8" s="945"/>
      <c r="AH8" s="945"/>
      <c r="AI8" s="945"/>
      <c r="AJ8" s="945"/>
      <c r="AK8" s="945"/>
      <c r="AL8" s="945"/>
      <c r="AM8" s="945"/>
      <c r="AN8" s="945"/>
      <c r="AO8" s="945"/>
      <c r="AP8" s="945"/>
      <c r="AQ8" s="945"/>
      <c r="AR8" s="945"/>
      <c r="AS8" s="945"/>
      <c r="AT8" s="945"/>
      <c r="AU8" s="945"/>
      <c r="AV8" s="945"/>
      <c r="AW8" s="945"/>
      <c r="AX8" s="945"/>
      <c r="AY8" s="945"/>
      <c r="AZ8" s="945"/>
      <c r="BA8" s="945"/>
      <c r="BB8" s="945"/>
      <c r="BC8" s="945"/>
    </row>
    <row r="9" spans="1:55" x14ac:dyDescent="0.2">
      <c r="A9" s="948">
        <v>3</v>
      </c>
      <c r="B9" s="1625" t="s">
        <v>536</v>
      </c>
      <c r="C9" s="1625"/>
      <c r="D9" s="63" t="s">
        <v>196</v>
      </c>
      <c r="E9" s="945"/>
      <c r="F9" s="945"/>
      <c r="G9" s="945"/>
      <c r="H9" s="945"/>
      <c r="I9" s="945"/>
      <c r="J9" s="945"/>
      <c r="K9" s="945"/>
      <c r="L9" s="945"/>
      <c r="M9" s="945"/>
      <c r="N9" s="945"/>
      <c r="O9" s="945"/>
      <c r="P9" s="945"/>
      <c r="Q9" s="945"/>
      <c r="R9" s="945"/>
      <c r="S9" s="945"/>
      <c r="T9" s="945"/>
      <c r="U9" s="945"/>
      <c r="V9" s="945"/>
      <c r="W9" s="945"/>
      <c r="X9" s="945"/>
      <c r="Y9" s="945"/>
      <c r="Z9" s="945"/>
      <c r="AA9" s="945"/>
      <c r="AB9" s="945"/>
      <c r="AC9" s="945"/>
      <c r="AD9" s="945"/>
      <c r="AE9" s="945"/>
      <c r="AF9" s="945"/>
      <c r="AG9" s="945"/>
      <c r="AH9" s="945"/>
      <c r="AI9" s="945"/>
      <c r="AJ9" s="945"/>
      <c r="AK9" s="945"/>
      <c r="AL9" s="945"/>
      <c r="AM9" s="945"/>
      <c r="AN9" s="945"/>
      <c r="AO9" s="945"/>
      <c r="AP9" s="945"/>
      <c r="AQ9" s="945"/>
      <c r="AR9" s="945"/>
      <c r="AS9" s="945"/>
      <c r="AT9" s="945"/>
      <c r="AU9" s="945"/>
      <c r="AV9" s="945"/>
      <c r="AW9" s="945"/>
      <c r="AX9" s="945"/>
      <c r="AY9" s="945"/>
      <c r="AZ9" s="945"/>
      <c r="BA9" s="945"/>
      <c r="BB9" s="945"/>
      <c r="BC9" s="945"/>
    </row>
    <row r="10" spans="1:55" x14ac:dyDescent="0.2">
      <c r="A10" s="948">
        <v>4</v>
      </c>
      <c r="B10" s="1625" t="s">
        <v>537</v>
      </c>
      <c r="C10" s="1625"/>
      <c r="D10" s="63" t="s">
        <v>196</v>
      </c>
      <c r="E10" s="945"/>
      <c r="F10" s="945"/>
      <c r="G10" s="945"/>
      <c r="H10" s="945"/>
      <c r="I10" s="945"/>
      <c r="J10" s="945"/>
      <c r="K10" s="945"/>
      <c r="L10" s="945"/>
      <c r="M10" s="945"/>
      <c r="N10" s="945"/>
      <c r="O10" s="945"/>
      <c r="P10" s="945"/>
      <c r="Q10" s="945"/>
      <c r="R10" s="945"/>
      <c r="S10" s="945"/>
      <c r="T10" s="945"/>
      <c r="U10" s="945"/>
      <c r="V10" s="945"/>
      <c r="W10" s="945"/>
      <c r="X10" s="945"/>
      <c r="Y10" s="945"/>
      <c r="Z10" s="945"/>
      <c r="AA10" s="945"/>
      <c r="AB10" s="945"/>
      <c r="AC10" s="945"/>
      <c r="AD10" s="945"/>
      <c r="AE10" s="945"/>
      <c r="AF10" s="945"/>
      <c r="AG10" s="945"/>
      <c r="AH10" s="945"/>
      <c r="AI10" s="945"/>
      <c r="AJ10" s="945"/>
      <c r="AK10" s="945"/>
      <c r="AL10" s="945"/>
      <c r="AM10" s="945"/>
      <c r="AN10" s="945"/>
      <c r="AO10" s="945"/>
      <c r="AP10" s="945"/>
      <c r="AQ10" s="945"/>
      <c r="AR10" s="945"/>
      <c r="AS10" s="945"/>
      <c r="AT10" s="945"/>
      <c r="AU10" s="945"/>
      <c r="AV10" s="945"/>
      <c r="AW10" s="945"/>
      <c r="AX10" s="945"/>
      <c r="AY10" s="945"/>
      <c r="AZ10" s="945"/>
      <c r="BA10" s="945"/>
      <c r="BB10" s="945"/>
      <c r="BC10" s="945"/>
    </row>
    <row r="11" spans="1:55" x14ac:dyDescent="0.2">
      <c r="A11" s="948">
        <v>5</v>
      </c>
      <c r="B11" s="1632" t="s">
        <v>538</v>
      </c>
      <c r="C11" s="1625"/>
      <c r="D11" s="63" t="s">
        <v>196</v>
      </c>
      <c r="E11" s="945"/>
      <c r="F11" s="945"/>
      <c r="G11" s="945"/>
      <c r="H11" s="945"/>
      <c r="I11" s="945"/>
      <c r="J11" s="945"/>
      <c r="K11" s="945"/>
      <c r="L11" s="945"/>
      <c r="M11" s="945"/>
      <c r="N11" s="945"/>
      <c r="O11" s="945"/>
      <c r="P11" s="945"/>
      <c r="Q11" s="945"/>
      <c r="R11" s="945"/>
      <c r="S11" s="945"/>
      <c r="T11" s="945"/>
      <c r="U11" s="945"/>
      <c r="V11" s="945"/>
      <c r="W11" s="945"/>
      <c r="X11" s="945"/>
      <c r="Y11" s="945"/>
      <c r="Z11" s="945"/>
      <c r="AA11" s="945"/>
      <c r="AB11" s="945"/>
      <c r="AC11" s="945"/>
      <c r="AD11" s="945"/>
      <c r="AE11" s="945"/>
      <c r="AF11" s="945"/>
      <c r="AG11" s="945"/>
      <c r="AH11" s="945"/>
      <c r="AI11" s="945"/>
      <c r="AJ11" s="945"/>
      <c r="AK11" s="945"/>
      <c r="AL11" s="945"/>
      <c r="AM11" s="945"/>
      <c r="AN11" s="945"/>
      <c r="AO11" s="945"/>
      <c r="AP11" s="945"/>
      <c r="AQ11" s="945"/>
      <c r="AR11" s="945"/>
      <c r="AS11" s="945"/>
      <c r="AT11" s="945"/>
      <c r="AU11" s="945"/>
      <c r="AV11" s="945"/>
      <c r="AW11" s="945"/>
      <c r="AX11" s="945"/>
      <c r="AY11" s="945"/>
      <c r="AZ11" s="945"/>
      <c r="BA11" s="945"/>
      <c r="BB11" s="945"/>
      <c r="BC11" s="945"/>
    </row>
    <row r="12" spans="1:55" x14ac:dyDescent="0.2">
      <c r="A12" s="948">
        <v>6</v>
      </c>
      <c r="B12" s="1625" t="s">
        <v>539</v>
      </c>
      <c r="C12" s="1625"/>
      <c r="D12" s="63" t="s">
        <v>196</v>
      </c>
      <c r="E12" s="945"/>
      <c r="F12" s="945"/>
      <c r="G12" s="945"/>
      <c r="H12" s="945"/>
      <c r="I12" s="945"/>
      <c r="J12" s="945"/>
      <c r="K12" s="945"/>
      <c r="L12" s="945"/>
      <c r="M12" s="945"/>
      <c r="N12" s="945"/>
      <c r="O12" s="945"/>
      <c r="P12" s="945"/>
      <c r="Q12" s="945"/>
      <c r="R12" s="945"/>
      <c r="S12" s="945"/>
      <c r="T12" s="945"/>
      <c r="U12" s="945"/>
      <c r="V12" s="945"/>
      <c r="W12" s="945"/>
      <c r="X12" s="945"/>
      <c r="Y12" s="945"/>
      <c r="Z12" s="945"/>
      <c r="AA12" s="945"/>
      <c r="AB12" s="945"/>
      <c r="AC12" s="945"/>
      <c r="AD12" s="945"/>
      <c r="AE12" s="945"/>
      <c r="AF12" s="945"/>
      <c r="AG12" s="945"/>
      <c r="AH12" s="945"/>
      <c r="AI12" s="945"/>
      <c r="AJ12" s="945"/>
      <c r="AK12" s="945"/>
      <c r="AL12" s="945"/>
      <c r="AM12" s="945"/>
      <c r="AN12" s="945"/>
      <c r="AO12" s="945"/>
      <c r="AP12" s="945"/>
      <c r="AQ12" s="945"/>
      <c r="AR12" s="945"/>
      <c r="AS12" s="945"/>
      <c r="AT12" s="945"/>
      <c r="AU12" s="945"/>
      <c r="AV12" s="945"/>
      <c r="AW12" s="945"/>
      <c r="AX12" s="945"/>
      <c r="AY12" s="945"/>
      <c r="AZ12" s="945"/>
      <c r="BA12" s="945"/>
      <c r="BB12" s="945"/>
      <c r="BC12" s="945"/>
    </row>
    <row r="13" spans="1:55" x14ac:dyDescent="0.2">
      <c r="A13" s="948">
        <v>7</v>
      </c>
      <c r="B13" s="1620" t="s">
        <v>540</v>
      </c>
      <c r="C13" s="1621"/>
      <c r="D13" s="63" t="s">
        <v>541</v>
      </c>
      <c r="E13" s="945"/>
      <c r="F13" s="945"/>
      <c r="G13" s="945"/>
      <c r="H13" s="945"/>
      <c r="I13" s="945"/>
      <c r="J13" s="945"/>
      <c r="K13" s="945"/>
      <c r="L13" s="945"/>
      <c r="M13" s="945"/>
      <c r="N13" s="945"/>
      <c r="O13" s="945"/>
      <c r="P13" s="945"/>
      <c r="Q13" s="945"/>
      <c r="R13" s="945"/>
      <c r="S13" s="945"/>
      <c r="T13" s="945"/>
      <c r="U13" s="945"/>
      <c r="V13" s="945"/>
      <c r="W13" s="945"/>
      <c r="X13" s="945"/>
      <c r="Y13" s="945"/>
      <c r="Z13" s="945"/>
      <c r="AA13" s="945"/>
      <c r="AB13" s="945"/>
      <c r="AC13" s="945"/>
      <c r="AD13" s="945"/>
      <c r="AE13" s="945"/>
      <c r="AF13" s="945"/>
      <c r="AG13" s="945"/>
      <c r="AH13" s="945"/>
      <c r="AI13" s="945"/>
      <c r="AJ13" s="945"/>
      <c r="AK13" s="945"/>
      <c r="AL13" s="945"/>
      <c r="AM13" s="945"/>
      <c r="AN13" s="945"/>
      <c r="AO13" s="945"/>
      <c r="AP13" s="945"/>
      <c r="AQ13" s="945"/>
      <c r="AR13" s="945"/>
      <c r="AS13" s="945"/>
      <c r="AT13" s="945"/>
      <c r="AU13" s="945"/>
      <c r="AV13" s="945"/>
      <c r="AW13" s="945"/>
      <c r="AX13" s="945"/>
      <c r="AY13" s="945"/>
      <c r="AZ13" s="945"/>
      <c r="BA13" s="945"/>
      <c r="BB13" s="945"/>
      <c r="BC13" s="945"/>
    </row>
    <row r="14" spans="1:55" x14ac:dyDescent="0.2">
      <c r="A14" s="948">
        <v>8</v>
      </c>
      <c r="B14" s="1620" t="s">
        <v>542</v>
      </c>
      <c r="C14" s="1621"/>
      <c r="D14" s="63" t="s">
        <v>541</v>
      </c>
      <c r="E14" s="945"/>
      <c r="F14" s="945"/>
      <c r="G14" s="945"/>
      <c r="H14" s="945"/>
      <c r="I14" s="945"/>
      <c r="J14" s="945"/>
      <c r="K14" s="945"/>
      <c r="L14" s="945"/>
      <c r="M14" s="945"/>
      <c r="N14" s="945"/>
      <c r="O14" s="945"/>
      <c r="P14" s="945"/>
      <c r="Q14" s="945"/>
      <c r="R14" s="945"/>
      <c r="S14" s="945"/>
      <c r="T14" s="945"/>
      <c r="U14" s="945"/>
      <c r="V14" s="945"/>
      <c r="W14" s="945"/>
      <c r="X14" s="945"/>
      <c r="Y14" s="945"/>
      <c r="Z14" s="945"/>
      <c r="AA14" s="945"/>
      <c r="AB14" s="945"/>
      <c r="AC14" s="945"/>
      <c r="AD14" s="945"/>
      <c r="AE14" s="945"/>
      <c r="AF14" s="945"/>
      <c r="AG14" s="945"/>
      <c r="AH14" s="945"/>
      <c r="AI14" s="945"/>
      <c r="AJ14" s="945"/>
      <c r="AK14" s="945"/>
      <c r="AL14" s="945"/>
      <c r="AM14" s="945"/>
      <c r="AN14" s="945"/>
      <c r="AO14" s="945"/>
      <c r="AP14" s="945"/>
      <c r="AQ14" s="945"/>
      <c r="AR14" s="945"/>
      <c r="AS14" s="945"/>
      <c r="AT14" s="945"/>
      <c r="AU14" s="945"/>
      <c r="AV14" s="945"/>
      <c r="AW14" s="945"/>
      <c r="AX14" s="945"/>
      <c r="AY14" s="945"/>
      <c r="AZ14" s="945"/>
      <c r="BA14" s="945"/>
      <c r="BB14" s="945"/>
      <c r="BC14" s="945"/>
    </row>
    <row r="15" spans="1:55" x14ac:dyDescent="0.2">
      <c r="A15" s="948">
        <v>9</v>
      </c>
      <c r="B15" s="1625" t="s">
        <v>543</v>
      </c>
      <c r="C15" s="1625"/>
      <c r="D15" s="63" t="s">
        <v>541</v>
      </c>
      <c r="E15" s="945"/>
      <c r="F15" s="945"/>
      <c r="G15" s="945"/>
      <c r="H15" s="945"/>
      <c r="I15" s="945"/>
      <c r="J15" s="945"/>
      <c r="K15" s="945"/>
      <c r="L15" s="945"/>
      <c r="M15" s="945"/>
      <c r="N15" s="945"/>
      <c r="O15" s="945"/>
      <c r="P15" s="945"/>
      <c r="Q15" s="945"/>
      <c r="R15" s="945"/>
      <c r="S15" s="945"/>
      <c r="T15" s="945"/>
      <c r="U15" s="945"/>
      <c r="V15" s="945"/>
      <c r="W15" s="945"/>
      <c r="X15" s="945"/>
      <c r="Y15" s="945"/>
      <c r="Z15" s="945"/>
      <c r="AA15" s="945"/>
      <c r="AB15" s="945"/>
      <c r="AC15" s="945"/>
      <c r="AD15" s="945"/>
      <c r="AE15" s="945"/>
      <c r="AF15" s="945"/>
      <c r="AG15" s="945"/>
      <c r="AH15" s="945"/>
      <c r="AI15" s="945"/>
      <c r="AJ15" s="945"/>
      <c r="AK15" s="945"/>
      <c r="AL15" s="945"/>
      <c r="AM15" s="945"/>
      <c r="AN15" s="945"/>
      <c r="AO15" s="945"/>
      <c r="AP15" s="945"/>
      <c r="AQ15" s="945"/>
      <c r="AR15" s="945"/>
      <c r="AS15" s="945"/>
      <c r="AT15" s="945"/>
      <c r="AU15" s="945"/>
      <c r="AV15" s="945"/>
      <c r="AW15" s="945"/>
      <c r="AX15" s="945"/>
      <c r="AY15" s="945"/>
      <c r="AZ15" s="945"/>
      <c r="BA15" s="945"/>
      <c r="BB15" s="945"/>
      <c r="BC15" s="945"/>
    </row>
    <row r="16" spans="1:55" x14ac:dyDescent="0.2">
      <c r="A16" s="948">
        <v>10</v>
      </c>
      <c r="B16" s="1620" t="s">
        <v>544</v>
      </c>
      <c r="C16" s="1621"/>
      <c r="D16" s="63" t="s">
        <v>541</v>
      </c>
      <c r="E16" s="945"/>
      <c r="F16" s="945"/>
      <c r="G16" s="945"/>
      <c r="H16" s="945"/>
      <c r="I16" s="945"/>
      <c r="J16" s="945"/>
      <c r="K16" s="945"/>
      <c r="L16" s="945"/>
      <c r="M16" s="945"/>
      <c r="N16" s="945"/>
      <c r="O16" s="945"/>
      <c r="P16" s="945"/>
      <c r="Q16" s="945"/>
      <c r="R16" s="945"/>
      <c r="S16" s="945"/>
      <c r="T16" s="945"/>
      <c r="U16" s="945"/>
      <c r="V16" s="945"/>
      <c r="W16" s="945"/>
      <c r="X16" s="945"/>
      <c r="Y16" s="945"/>
      <c r="Z16" s="945"/>
      <c r="AA16" s="945"/>
      <c r="AB16" s="945"/>
      <c r="AC16" s="945"/>
      <c r="AD16" s="945"/>
      <c r="AE16" s="945"/>
      <c r="AF16" s="945"/>
      <c r="AG16" s="945"/>
      <c r="AH16" s="945"/>
      <c r="AI16" s="945"/>
      <c r="AJ16" s="945"/>
      <c r="AK16" s="945"/>
      <c r="AL16" s="945"/>
      <c r="AM16" s="945"/>
      <c r="AN16" s="945"/>
      <c r="AO16" s="945"/>
      <c r="AP16" s="945"/>
      <c r="AQ16" s="945"/>
      <c r="AR16" s="945"/>
      <c r="AS16" s="945"/>
      <c r="AT16" s="945"/>
      <c r="AU16" s="945"/>
      <c r="AV16" s="945"/>
      <c r="AW16" s="945"/>
      <c r="AX16" s="945"/>
      <c r="AY16" s="945"/>
      <c r="AZ16" s="945"/>
      <c r="BA16" s="945"/>
      <c r="BB16" s="945"/>
      <c r="BC16" s="945"/>
    </row>
    <row r="17" spans="1:55" x14ac:dyDescent="0.2">
      <c r="A17" s="948">
        <v>11</v>
      </c>
      <c r="B17" s="1625" t="s">
        <v>545</v>
      </c>
      <c r="C17" s="1625"/>
      <c r="D17" s="63" t="s">
        <v>196</v>
      </c>
      <c r="E17" s="945"/>
      <c r="F17" s="945"/>
      <c r="G17" s="945"/>
      <c r="H17" s="945"/>
      <c r="I17" s="945"/>
      <c r="J17" s="945"/>
      <c r="K17" s="945"/>
      <c r="L17" s="945"/>
      <c r="M17" s="945"/>
      <c r="N17" s="945"/>
      <c r="O17" s="945"/>
      <c r="P17" s="945"/>
      <c r="Q17" s="945"/>
      <c r="R17" s="945"/>
      <c r="S17" s="945"/>
      <c r="T17" s="945"/>
      <c r="U17" s="945"/>
      <c r="V17" s="945"/>
      <c r="W17" s="945"/>
      <c r="X17" s="945"/>
      <c r="Y17" s="945"/>
      <c r="Z17" s="945"/>
      <c r="AA17" s="945"/>
      <c r="AB17" s="945"/>
      <c r="AC17" s="945"/>
      <c r="AD17" s="945"/>
      <c r="AE17" s="945"/>
      <c r="AF17" s="945"/>
      <c r="AG17" s="945"/>
      <c r="AH17" s="945"/>
      <c r="AI17" s="945"/>
      <c r="AJ17" s="945"/>
      <c r="AK17" s="945"/>
      <c r="AL17" s="945"/>
      <c r="AM17" s="945"/>
      <c r="AN17" s="945"/>
      <c r="AO17" s="945"/>
      <c r="AP17" s="945"/>
      <c r="AQ17" s="945"/>
      <c r="AR17" s="945"/>
      <c r="AS17" s="945"/>
      <c r="AT17" s="945"/>
      <c r="AU17" s="945"/>
      <c r="AV17" s="945"/>
      <c r="AW17" s="945"/>
      <c r="AX17" s="945"/>
      <c r="AY17" s="945"/>
      <c r="AZ17" s="945"/>
      <c r="BA17" s="945"/>
      <c r="BB17" s="945"/>
      <c r="BC17" s="945"/>
    </row>
    <row r="18" spans="1:55" x14ac:dyDescent="0.2">
      <c r="A18" s="948">
        <v>12</v>
      </c>
      <c r="B18" s="1632" t="s">
        <v>546</v>
      </c>
      <c r="C18" s="1625"/>
      <c r="D18" s="63" t="s">
        <v>196</v>
      </c>
      <c r="E18" s="945"/>
      <c r="F18" s="945"/>
      <c r="G18" s="945"/>
      <c r="H18" s="945"/>
      <c r="I18" s="945"/>
      <c r="J18" s="945"/>
      <c r="K18" s="945"/>
      <c r="L18" s="945"/>
      <c r="M18" s="945"/>
      <c r="N18" s="945"/>
      <c r="O18" s="945"/>
      <c r="P18" s="945"/>
      <c r="Q18" s="945"/>
      <c r="R18" s="945"/>
      <c r="S18" s="945"/>
      <c r="T18" s="945"/>
      <c r="U18" s="945"/>
      <c r="V18" s="945"/>
      <c r="W18" s="945"/>
      <c r="X18" s="945"/>
      <c r="Y18" s="945"/>
      <c r="Z18" s="945"/>
      <c r="AA18" s="945"/>
      <c r="AB18" s="945"/>
      <c r="AC18" s="945"/>
      <c r="AD18" s="945"/>
      <c r="AE18" s="945"/>
      <c r="AF18" s="945"/>
      <c r="AG18" s="945"/>
      <c r="AH18" s="945"/>
      <c r="AI18" s="945"/>
      <c r="AJ18" s="945"/>
      <c r="AK18" s="945"/>
      <c r="AL18" s="945"/>
      <c r="AM18" s="945"/>
      <c r="AN18" s="945"/>
      <c r="AO18" s="945"/>
      <c r="AP18" s="945"/>
      <c r="AQ18" s="945"/>
      <c r="AR18" s="945"/>
      <c r="AS18" s="945"/>
      <c r="AT18" s="945"/>
      <c r="AU18" s="945"/>
      <c r="AV18" s="945"/>
      <c r="AW18" s="945"/>
      <c r="AX18" s="945"/>
      <c r="AY18" s="945"/>
      <c r="AZ18" s="945"/>
      <c r="BA18" s="945"/>
      <c r="BB18" s="945"/>
      <c r="BC18" s="945"/>
    </row>
    <row r="19" spans="1:55" ht="26.25" customHeight="1" x14ac:dyDescent="0.2">
      <c r="A19" s="948">
        <v>13</v>
      </c>
      <c r="B19" s="1632" t="s">
        <v>547</v>
      </c>
      <c r="C19" s="1625"/>
      <c r="D19" s="63" t="s">
        <v>541</v>
      </c>
      <c r="E19" s="945"/>
      <c r="F19" s="945"/>
      <c r="G19" s="945"/>
      <c r="H19" s="945"/>
      <c r="I19" s="945"/>
      <c r="J19" s="945"/>
      <c r="K19" s="945"/>
      <c r="L19" s="945"/>
      <c r="M19" s="945"/>
      <c r="N19" s="945"/>
      <c r="O19" s="945"/>
      <c r="P19" s="945"/>
      <c r="Q19" s="945"/>
      <c r="R19" s="945"/>
      <c r="S19" s="945"/>
      <c r="T19" s="945"/>
      <c r="U19" s="945"/>
      <c r="V19" s="945"/>
      <c r="W19" s="945"/>
      <c r="X19" s="945"/>
      <c r="Y19" s="945"/>
      <c r="Z19" s="945"/>
      <c r="AA19" s="945"/>
      <c r="AB19" s="945"/>
      <c r="AC19" s="945"/>
      <c r="AD19" s="945"/>
      <c r="AE19" s="945"/>
      <c r="AF19" s="945"/>
      <c r="AG19" s="945"/>
      <c r="AH19" s="945"/>
      <c r="AI19" s="945"/>
      <c r="AJ19" s="945"/>
      <c r="AK19" s="945"/>
      <c r="AL19" s="945"/>
      <c r="AM19" s="945"/>
      <c r="AN19" s="945"/>
      <c r="AO19" s="945"/>
      <c r="AP19" s="945"/>
      <c r="AQ19" s="945"/>
      <c r="AR19" s="945"/>
      <c r="AS19" s="945"/>
      <c r="AT19" s="945"/>
      <c r="AU19" s="945"/>
      <c r="AV19" s="945"/>
      <c r="AW19" s="945"/>
      <c r="AX19" s="945"/>
      <c r="AY19" s="945"/>
      <c r="AZ19" s="945"/>
      <c r="BA19" s="945"/>
      <c r="BB19" s="945"/>
      <c r="BC19" s="945"/>
    </row>
    <row r="20" spans="1:55" x14ac:dyDescent="0.2">
      <c r="A20" s="948">
        <v>14</v>
      </c>
      <c r="B20" s="1628" t="s">
        <v>548</v>
      </c>
      <c r="C20" s="1630"/>
      <c r="D20" s="63" t="s">
        <v>541</v>
      </c>
      <c r="E20" s="945"/>
      <c r="F20" s="945"/>
      <c r="G20" s="945"/>
      <c r="H20" s="945"/>
      <c r="I20" s="945"/>
      <c r="J20" s="945"/>
      <c r="K20" s="945"/>
      <c r="L20" s="945"/>
      <c r="M20" s="945"/>
      <c r="N20" s="945"/>
      <c r="O20" s="945"/>
      <c r="P20" s="945"/>
      <c r="Q20" s="945"/>
      <c r="R20" s="945"/>
      <c r="S20" s="945"/>
      <c r="T20" s="945"/>
      <c r="U20" s="945"/>
      <c r="V20" s="945"/>
      <c r="W20" s="945"/>
      <c r="X20" s="945"/>
      <c r="Y20" s="945"/>
      <c r="Z20" s="945"/>
      <c r="AA20" s="945"/>
      <c r="AB20" s="945"/>
      <c r="AC20" s="945"/>
      <c r="AD20" s="945"/>
      <c r="AE20" s="945"/>
      <c r="AF20" s="945"/>
      <c r="AG20" s="945"/>
      <c r="AH20" s="945"/>
      <c r="AI20" s="945"/>
      <c r="AJ20" s="945"/>
      <c r="AK20" s="945"/>
      <c r="AL20" s="945"/>
      <c r="AM20" s="945"/>
      <c r="AN20" s="945"/>
      <c r="AO20" s="945"/>
      <c r="AP20" s="945"/>
      <c r="AQ20" s="945"/>
      <c r="AR20" s="945"/>
      <c r="AS20" s="945"/>
      <c r="AT20" s="945"/>
      <c r="AU20" s="945"/>
      <c r="AV20" s="945"/>
      <c r="AW20" s="945"/>
      <c r="AX20" s="945"/>
      <c r="AY20" s="945"/>
      <c r="AZ20" s="945"/>
      <c r="BA20" s="945"/>
      <c r="BB20" s="945"/>
      <c r="BC20" s="945"/>
    </row>
    <row r="21" spans="1:55" x14ac:dyDescent="0.2">
      <c r="A21" s="948">
        <v>15</v>
      </c>
      <c r="B21" s="1633" t="s">
        <v>549</v>
      </c>
      <c r="C21" s="1634"/>
      <c r="D21" s="63" t="s">
        <v>541</v>
      </c>
      <c r="E21" s="945"/>
      <c r="F21" s="945"/>
      <c r="G21" s="945"/>
      <c r="H21" s="945"/>
      <c r="I21" s="945"/>
      <c r="J21" s="945"/>
      <c r="K21" s="945"/>
      <c r="L21" s="945"/>
      <c r="M21" s="945"/>
      <c r="N21" s="945"/>
      <c r="O21" s="945"/>
      <c r="P21" s="945"/>
      <c r="Q21" s="945"/>
      <c r="R21" s="945"/>
      <c r="S21" s="945"/>
      <c r="T21" s="945"/>
      <c r="U21" s="945"/>
      <c r="V21" s="945"/>
      <c r="W21" s="945"/>
      <c r="X21" s="945"/>
      <c r="Y21" s="945"/>
      <c r="Z21" s="945"/>
      <c r="AA21" s="945"/>
      <c r="AB21" s="945"/>
      <c r="AC21" s="945"/>
      <c r="AD21" s="945"/>
      <c r="AE21" s="945"/>
      <c r="AF21" s="945"/>
      <c r="AG21" s="945"/>
      <c r="AH21" s="945"/>
      <c r="AI21" s="945"/>
      <c r="AJ21" s="945"/>
      <c r="AK21" s="945"/>
      <c r="AL21" s="945"/>
      <c r="AM21" s="945"/>
      <c r="AN21" s="945"/>
      <c r="AO21" s="945"/>
      <c r="AP21" s="945"/>
      <c r="AQ21" s="945"/>
      <c r="AR21" s="945"/>
      <c r="AS21" s="945"/>
      <c r="AT21" s="945"/>
      <c r="AU21" s="945"/>
      <c r="AV21" s="945"/>
      <c r="AW21" s="945"/>
      <c r="AX21" s="945"/>
      <c r="AY21" s="945"/>
      <c r="AZ21" s="945"/>
      <c r="BA21" s="945"/>
      <c r="BB21" s="945"/>
      <c r="BC21" s="945"/>
    </row>
    <row r="22" spans="1:55" x14ac:dyDescent="0.2">
      <c r="A22" s="948">
        <v>16</v>
      </c>
      <c r="B22" s="1628" t="s">
        <v>550</v>
      </c>
      <c r="C22" s="1630"/>
      <c r="D22" s="63" t="s">
        <v>541</v>
      </c>
      <c r="E22" s="945"/>
      <c r="F22" s="945"/>
      <c r="G22" s="945"/>
      <c r="H22" s="945"/>
      <c r="I22" s="945"/>
      <c r="J22" s="945"/>
      <c r="K22" s="945"/>
      <c r="L22" s="945"/>
      <c r="M22" s="945"/>
      <c r="N22" s="945"/>
      <c r="O22" s="945"/>
      <c r="P22" s="945"/>
      <c r="Q22" s="945"/>
      <c r="R22" s="945"/>
      <c r="S22" s="945"/>
      <c r="T22" s="945"/>
      <c r="U22" s="945"/>
      <c r="V22" s="945"/>
      <c r="W22" s="945"/>
      <c r="X22" s="945"/>
      <c r="Y22" s="945"/>
      <c r="Z22" s="945"/>
      <c r="AA22" s="945"/>
      <c r="AB22" s="945"/>
      <c r="AC22" s="945"/>
      <c r="AD22" s="945"/>
      <c r="AE22" s="945"/>
      <c r="AF22" s="945"/>
      <c r="AG22" s="945"/>
      <c r="AH22" s="945"/>
      <c r="AI22" s="945"/>
      <c r="AJ22" s="945"/>
      <c r="AK22" s="945"/>
      <c r="AL22" s="945"/>
      <c r="AM22" s="945"/>
      <c r="AN22" s="945"/>
      <c r="AO22" s="945"/>
      <c r="AP22" s="945"/>
      <c r="AQ22" s="945"/>
      <c r="AR22" s="945"/>
      <c r="AS22" s="945"/>
      <c r="AT22" s="945"/>
      <c r="AU22" s="945"/>
      <c r="AV22" s="945"/>
      <c r="AW22" s="945"/>
      <c r="AX22" s="945"/>
      <c r="AY22" s="945"/>
      <c r="AZ22" s="945"/>
      <c r="BA22" s="945"/>
      <c r="BB22" s="945"/>
      <c r="BC22" s="945"/>
    </row>
    <row r="23" spans="1:55" x14ac:dyDescent="0.2">
      <c r="A23" s="948">
        <v>17</v>
      </c>
      <c r="B23" s="1628" t="s">
        <v>551</v>
      </c>
      <c r="C23" s="1630"/>
      <c r="D23" s="63" t="s">
        <v>541</v>
      </c>
      <c r="E23" s="945"/>
      <c r="F23" s="945"/>
      <c r="G23" s="945"/>
      <c r="H23" s="945"/>
      <c r="I23" s="945"/>
      <c r="J23" s="945"/>
      <c r="K23" s="945"/>
      <c r="L23" s="945"/>
      <c r="M23" s="945"/>
      <c r="N23" s="945"/>
      <c r="O23" s="945"/>
      <c r="P23" s="945"/>
      <c r="Q23" s="945"/>
      <c r="R23" s="945"/>
      <c r="S23" s="945"/>
      <c r="T23" s="945"/>
      <c r="U23" s="945"/>
      <c r="V23" s="945"/>
      <c r="W23" s="945"/>
      <c r="X23" s="945"/>
      <c r="Y23" s="945"/>
      <c r="Z23" s="945"/>
      <c r="AA23" s="945"/>
      <c r="AB23" s="945"/>
      <c r="AC23" s="945"/>
      <c r="AD23" s="945"/>
      <c r="AE23" s="945"/>
      <c r="AF23" s="945"/>
      <c r="AG23" s="945"/>
      <c r="AH23" s="945"/>
      <c r="AI23" s="945"/>
      <c r="AJ23" s="945"/>
      <c r="AK23" s="945"/>
      <c r="AL23" s="945"/>
      <c r="AM23" s="945"/>
      <c r="AN23" s="945"/>
      <c r="AO23" s="945"/>
      <c r="AP23" s="945"/>
      <c r="AQ23" s="945"/>
      <c r="AR23" s="945"/>
      <c r="AS23" s="945"/>
      <c r="AT23" s="945"/>
      <c r="AU23" s="945"/>
      <c r="AV23" s="945"/>
      <c r="AW23" s="945"/>
      <c r="AX23" s="945"/>
      <c r="AY23" s="945"/>
      <c r="AZ23" s="945"/>
      <c r="BA23" s="945"/>
      <c r="BB23" s="945"/>
      <c r="BC23" s="945"/>
    </row>
    <row r="24" spans="1:55" x14ac:dyDescent="0.2">
      <c r="A24" s="948">
        <v>18</v>
      </c>
      <c r="B24" s="1628" t="s">
        <v>552</v>
      </c>
      <c r="C24" s="1630"/>
      <c r="D24" s="63" t="s">
        <v>541</v>
      </c>
      <c r="E24" s="945"/>
      <c r="F24" s="945"/>
      <c r="G24" s="945"/>
      <c r="H24" s="945"/>
      <c r="I24" s="945"/>
      <c r="J24" s="945"/>
      <c r="K24" s="945"/>
      <c r="L24" s="945"/>
      <c r="M24" s="945"/>
      <c r="N24" s="945"/>
      <c r="O24" s="945"/>
      <c r="P24" s="945"/>
      <c r="Q24" s="945"/>
      <c r="R24" s="945"/>
      <c r="S24" s="945"/>
      <c r="T24" s="945"/>
      <c r="U24" s="945"/>
      <c r="V24" s="945"/>
      <c r="W24" s="945"/>
      <c r="X24" s="945"/>
      <c r="Y24" s="945"/>
      <c r="Z24" s="945"/>
      <c r="AA24" s="945"/>
      <c r="AB24" s="945"/>
      <c r="AC24" s="945"/>
      <c r="AD24" s="945"/>
      <c r="AE24" s="945"/>
      <c r="AF24" s="945"/>
      <c r="AG24" s="945"/>
      <c r="AH24" s="945"/>
      <c r="AI24" s="945"/>
      <c r="AJ24" s="945"/>
      <c r="AK24" s="945"/>
      <c r="AL24" s="945"/>
      <c r="AM24" s="945"/>
      <c r="AN24" s="945"/>
      <c r="AO24" s="945"/>
      <c r="AP24" s="945"/>
      <c r="AQ24" s="945"/>
      <c r="AR24" s="945"/>
      <c r="AS24" s="945"/>
      <c r="AT24" s="945"/>
      <c r="AU24" s="945"/>
      <c r="AV24" s="945"/>
      <c r="AW24" s="945"/>
      <c r="AX24" s="945"/>
      <c r="AY24" s="945"/>
      <c r="AZ24" s="945"/>
      <c r="BA24" s="945"/>
      <c r="BB24" s="945"/>
      <c r="BC24" s="945"/>
    </row>
    <row r="25" spans="1:55" x14ac:dyDescent="0.2">
      <c r="A25" s="947" t="s">
        <v>553</v>
      </c>
      <c r="B25" s="1622" t="s">
        <v>554</v>
      </c>
      <c r="C25" s="1622"/>
      <c r="D25" s="1622"/>
      <c r="E25" s="945"/>
      <c r="F25" s="945"/>
      <c r="G25" s="945"/>
      <c r="H25" s="945"/>
      <c r="I25" s="945"/>
      <c r="J25" s="945"/>
      <c r="K25" s="945"/>
      <c r="L25" s="945"/>
      <c r="M25" s="945"/>
      <c r="N25" s="945"/>
      <c r="O25" s="945"/>
      <c r="P25" s="945"/>
      <c r="Q25" s="945"/>
      <c r="R25" s="945"/>
      <c r="S25" s="945"/>
      <c r="T25" s="945"/>
      <c r="U25" s="945"/>
      <c r="V25" s="945"/>
      <c r="W25" s="945"/>
      <c r="X25" s="945"/>
      <c r="Y25" s="945"/>
      <c r="Z25" s="945"/>
      <c r="AA25" s="945"/>
      <c r="AB25" s="945"/>
      <c r="AC25" s="945"/>
      <c r="AD25" s="945"/>
      <c r="AE25" s="945"/>
      <c r="AF25" s="945"/>
      <c r="AG25" s="945"/>
      <c r="AH25" s="945"/>
      <c r="AI25" s="945"/>
      <c r="AJ25" s="945"/>
      <c r="AK25" s="945"/>
      <c r="AL25" s="945"/>
      <c r="AM25" s="945"/>
      <c r="AN25" s="945"/>
      <c r="AO25" s="945"/>
      <c r="AP25" s="945"/>
      <c r="AQ25" s="945"/>
      <c r="AR25" s="945"/>
      <c r="AS25" s="945"/>
      <c r="AT25" s="945"/>
      <c r="AU25" s="945"/>
      <c r="AV25" s="945"/>
      <c r="AW25" s="945"/>
      <c r="AX25" s="945"/>
      <c r="AY25" s="945"/>
      <c r="AZ25" s="945"/>
      <c r="BA25" s="945"/>
      <c r="BB25" s="945"/>
      <c r="BC25" s="945"/>
    </row>
    <row r="26" spans="1:55" ht="25.5" customHeight="1" x14ac:dyDescent="0.2">
      <c r="A26" s="948">
        <v>1</v>
      </c>
      <c r="B26" s="1631" t="s">
        <v>555</v>
      </c>
      <c r="C26" s="1631"/>
      <c r="D26" s="62" t="s">
        <v>196</v>
      </c>
      <c r="E26" s="945"/>
      <c r="F26" s="945"/>
      <c r="G26" s="945"/>
      <c r="H26" s="945"/>
      <c r="I26" s="945"/>
      <c r="J26" s="945"/>
      <c r="K26" s="945"/>
      <c r="L26" s="945"/>
      <c r="M26" s="945"/>
      <c r="N26" s="945"/>
      <c r="O26" s="945"/>
      <c r="P26" s="945"/>
      <c r="Q26" s="945"/>
      <c r="R26" s="945"/>
      <c r="S26" s="945"/>
      <c r="T26" s="945"/>
      <c r="U26" s="945"/>
      <c r="V26" s="945"/>
      <c r="W26" s="945"/>
      <c r="X26" s="945"/>
      <c r="Y26" s="945"/>
      <c r="Z26" s="945"/>
      <c r="AA26" s="945"/>
      <c r="AB26" s="945"/>
      <c r="AC26" s="945"/>
      <c r="AD26" s="945"/>
      <c r="AE26" s="945"/>
      <c r="AF26" s="945"/>
      <c r="AG26" s="945"/>
      <c r="AH26" s="945"/>
      <c r="AI26" s="945"/>
      <c r="AJ26" s="945"/>
      <c r="AK26" s="945"/>
      <c r="AL26" s="945"/>
      <c r="AM26" s="945"/>
      <c r="AN26" s="945"/>
      <c r="AO26" s="945"/>
      <c r="AP26" s="945"/>
      <c r="AQ26" s="945"/>
      <c r="AR26" s="945"/>
      <c r="AS26" s="945"/>
      <c r="AT26" s="945"/>
      <c r="AU26" s="945"/>
      <c r="AV26" s="945"/>
      <c r="AW26" s="945"/>
      <c r="AX26" s="945"/>
      <c r="AY26" s="945"/>
      <c r="AZ26" s="945"/>
      <c r="BA26" s="945"/>
      <c r="BB26" s="945"/>
      <c r="BC26" s="945"/>
    </row>
    <row r="27" spans="1:55" x14ac:dyDescent="0.2">
      <c r="A27" s="948">
        <v>2</v>
      </c>
      <c r="B27" s="1632" t="s">
        <v>556</v>
      </c>
      <c r="C27" s="1632"/>
      <c r="D27" s="63" t="s">
        <v>196</v>
      </c>
      <c r="E27" s="945"/>
      <c r="F27" s="945"/>
      <c r="G27" s="945"/>
      <c r="H27" s="945"/>
      <c r="I27" s="945"/>
      <c r="J27" s="945"/>
      <c r="K27" s="945"/>
      <c r="L27" s="945"/>
      <c r="M27" s="945"/>
      <c r="N27" s="945"/>
      <c r="O27" s="945"/>
      <c r="P27" s="945"/>
      <c r="Q27" s="945"/>
      <c r="R27" s="945"/>
      <c r="S27" s="945"/>
      <c r="T27" s="945"/>
      <c r="U27" s="945"/>
      <c r="V27" s="945"/>
      <c r="W27" s="945"/>
      <c r="X27" s="945"/>
      <c r="Y27" s="945"/>
      <c r="Z27" s="945"/>
      <c r="AA27" s="945"/>
      <c r="AB27" s="945"/>
      <c r="AC27" s="945"/>
      <c r="AD27" s="945"/>
      <c r="AE27" s="945"/>
      <c r="AF27" s="945"/>
      <c r="AG27" s="945"/>
      <c r="AH27" s="945"/>
      <c r="AI27" s="945"/>
      <c r="AJ27" s="945"/>
      <c r="AK27" s="945"/>
      <c r="AL27" s="945"/>
      <c r="AM27" s="945"/>
      <c r="AN27" s="945"/>
      <c r="AO27" s="945"/>
      <c r="AP27" s="945"/>
      <c r="AQ27" s="945"/>
      <c r="AR27" s="945"/>
      <c r="AS27" s="945"/>
      <c r="AT27" s="945"/>
      <c r="AU27" s="945"/>
      <c r="AV27" s="945"/>
      <c r="AW27" s="945"/>
      <c r="AX27" s="945"/>
      <c r="AY27" s="945"/>
      <c r="AZ27" s="945"/>
      <c r="BA27" s="945"/>
      <c r="BB27" s="945"/>
      <c r="BC27" s="945"/>
    </row>
    <row r="28" spans="1:55" x14ac:dyDescent="0.2">
      <c r="A28" s="948">
        <v>3</v>
      </c>
      <c r="B28" s="1628" t="s">
        <v>557</v>
      </c>
      <c r="C28" s="1629"/>
      <c r="D28" s="63" t="s">
        <v>196</v>
      </c>
      <c r="E28" s="945"/>
      <c r="F28" s="945"/>
      <c r="G28" s="945"/>
      <c r="H28" s="945"/>
      <c r="I28" s="945"/>
      <c r="J28" s="945"/>
      <c r="K28" s="945"/>
      <c r="L28" s="945"/>
      <c r="M28" s="945"/>
      <c r="N28" s="945"/>
      <c r="O28" s="945"/>
      <c r="P28" s="945"/>
      <c r="Q28" s="945"/>
      <c r="R28" s="945"/>
      <c r="S28" s="945"/>
      <c r="T28" s="945"/>
      <c r="U28" s="945"/>
      <c r="V28" s="945"/>
      <c r="W28" s="945"/>
      <c r="X28" s="945"/>
      <c r="Y28" s="945"/>
      <c r="Z28" s="945"/>
      <c r="AA28" s="945"/>
      <c r="AB28" s="945"/>
      <c r="AC28" s="945"/>
      <c r="AD28" s="945"/>
      <c r="AE28" s="945"/>
      <c r="AF28" s="945"/>
      <c r="AG28" s="945"/>
      <c r="AH28" s="945"/>
      <c r="AI28" s="945"/>
      <c r="AJ28" s="945"/>
      <c r="AK28" s="945"/>
      <c r="AL28" s="945"/>
      <c r="AM28" s="945"/>
      <c r="AN28" s="945"/>
      <c r="AO28" s="945"/>
      <c r="AP28" s="945"/>
      <c r="AQ28" s="945"/>
      <c r="AR28" s="945"/>
      <c r="AS28" s="945"/>
      <c r="AT28" s="945"/>
      <c r="AU28" s="945"/>
      <c r="AV28" s="945"/>
      <c r="AW28" s="945"/>
      <c r="AX28" s="945"/>
      <c r="AY28" s="945"/>
      <c r="AZ28" s="945"/>
      <c r="BA28" s="945"/>
      <c r="BB28" s="945"/>
      <c r="BC28" s="945"/>
    </row>
    <row r="29" spans="1:55" x14ac:dyDescent="0.2">
      <c r="A29" s="948">
        <v>4</v>
      </c>
      <c r="B29" s="1628" t="s">
        <v>558</v>
      </c>
      <c r="C29" s="1629"/>
      <c r="D29" s="63" t="s">
        <v>196</v>
      </c>
      <c r="E29" s="945"/>
      <c r="F29" s="945"/>
      <c r="G29" s="945"/>
      <c r="H29" s="945"/>
      <c r="I29" s="945"/>
      <c r="J29" s="945"/>
      <c r="K29" s="945"/>
      <c r="L29" s="945"/>
      <c r="M29" s="945"/>
      <c r="N29" s="945"/>
      <c r="O29" s="945"/>
      <c r="P29" s="945"/>
      <c r="Q29" s="945"/>
      <c r="R29" s="945"/>
      <c r="S29" s="945"/>
      <c r="T29" s="945"/>
      <c r="U29" s="945"/>
      <c r="V29" s="945"/>
      <c r="W29" s="945"/>
      <c r="X29" s="945"/>
      <c r="Y29" s="945"/>
      <c r="Z29" s="945"/>
      <c r="AA29" s="945"/>
      <c r="AB29" s="945"/>
      <c r="AC29" s="945"/>
      <c r="AD29" s="945"/>
      <c r="AE29" s="945"/>
      <c r="AF29" s="945"/>
      <c r="AG29" s="945"/>
      <c r="AH29" s="945"/>
      <c r="AI29" s="945"/>
      <c r="AJ29" s="945"/>
      <c r="AK29" s="945"/>
      <c r="AL29" s="945"/>
      <c r="AM29" s="945"/>
      <c r="AN29" s="945"/>
      <c r="AO29" s="945"/>
      <c r="AP29" s="945"/>
      <c r="AQ29" s="945"/>
      <c r="AR29" s="945"/>
      <c r="AS29" s="945"/>
      <c r="AT29" s="945"/>
      <c r="AU29" s="945"/>
      <c r="AV29" s="945"/>
      <c r="AW29" s="945"/>
      <c r="AX29" s="945"/>
      <c r="AY29" s="945"/>
      <c r="AZ29" s="945"/>
      <c r="BA29" s="945"/>
      <c r="BB29" s="945"/>
      <c r="BC29" s="945"/>
    </row>
    <row r="30" spans="1:55" x14ac:dyDescent="0.2">
      <c r="A30" s="948">
        <v>5</v>
      </c>
      <c r="B30" s="1628" t="s">
        <v>559</v>
      </c>
      <c r="C30" s="1629"/>
      <c r="D30" s="63" t="s">
        <v>196</v>
      </c>
      <c r="E30" s="945"/>
      <c r="F30" s="945"/>
      <c r="G30" s="945"/>
      <c r="H30" s="945"/>
      <c r="I30" s="945"/>
      <c r="J30" s="945"/>
      <c r="K30" s="945"/>
      <c r="L30" s="945"/>
      <c r="M30" s="945"/>
      <c r="N30" s="945"/>
      <c r="O30" s="945"/>
      <c r="P30" s="945"/>
      <c r="Q30" s="945"/>
      <c r="R30" s="945"/>
      <c r="S30" s="945"/>
      <c r="T30" s="945"/>
      <c r="U30" s="945"/>
      <c r="V30" s="945"/>
      <c r="W30" s="945"/>
      <c r="X30" s="945"/>
      <c r="Y30" s="945"/>
      <c r="Z30" s="945"/>
      <c r="AA30" s="945"/>
      <c r="AB30" s="945"/>
      <c r="AC30" s="945"/>
      <c r="AD30" s="945"/>
      <c r="AE30" s="945"/>
      <c r="AF30" s="945"/>
      <c r="AG30" s="945"/>
      <c r="AH30" s="945"/>
      <c r="AI30" s="945"/>
      <c r="AJ30" s="945"/>
      <c r="AK30" s="945"/>
      <c r="AL30" s="945"/>
      <c r="AM30" s="945"/>
      <c r="AN30" s="945"/>
      <c r="AO30" s="945"/>
      <c r="AP30" s="945"/>
      <c r="AQ30" s="945"/>
      <c r="AR30" s="945"/>
      <c r="AS30" s="945"/>
      <c r="AT30" s="945"/>
      <c r="AU30" s="945"/>
      <c r="AV30" s="945"/>
      <c r="AW30" s="945"/>
      <c r="AX30" s="945"/>
      <c r="AY30" s="945"/>
      <c r="AZ30" s="945"/>
      <c r="BA30" s="945"/>
      <c r="BB30" s="945"/>
      <c r="BC30" s="945"/>
    </row>
    <row r="31" spans="1:55" x14ac:dyDescent="0.2">
      <c r="A31" s="948">
        <v>6</v>
      </c>
      <c r="B31" s="1628" t="s">
        <v>560</v>
      </c>
      <c r="C31" s="1630"/>
      <c r="D31" s="63" t="s">
        <v>196</v>
      </c>
      <c r="E31" s="945"/>
      <c r="F31" s="945"/>
      <c r="G31" s="945"/>
      <c r="H31" s="945"/>
      <c r="I31" s="945"/>
      <c r="J31" s="945"/>
      <c r="K31" s="945"/>
      <c r="L31" s="945"/>
      <c r="M31" s="945"/>
      <c r="N31" s="945"/>
      <c r="O31" s="945"/>
      <c r="P31" s="945"/>
      <c r="Q31" s="945"/>
      <c r="R31" s="945"/>
      <c r="S31" s="945"/>
      <c r="T31" s="945"/>
      <c r="U31" s="945"/>
      <c r="V31" s="945"/>
      <c r="W31" s="945"/>
      <c r="X31" s="945"/>
      <c r="Y31" s="945"/>
      <c r="Z31" s="945"/>
      <c r="AA31" s="945"/>
      <c r="AB31" s="945"/>
      <c r="AC31" s="945"/>
      <c r="AD31" s="945"/>
      <c r="AE31" s="945"/>
      <c r="AF31" s="945"/>
      <c r="AG31" s="945"/>
      <c r="AH31" s="945"/>
      <c r="AI31" s="945"/>
      <c r="AJ31" s="945"/>
      <c r="AK31" s="945"/>
      <c r="AL31" s="945"/>
      <c r="AM31" s="945"/>
      <c r="AN31" s="945"/>
      <c r="AO31" s="945"/>
      <c r="AP31" s="945"/>
      <c r="AQ31" s="945"/>
      <c r="AR31" s="945"/>
      <c r="AS31" s="945"/>
      <c r="AT31" s="945"/>
      <c r="AU31" s="945"/>
      <c r="AV31" s="945"/>
      <c r="AW31" s="945"/>
      <c r="AX31" s="945"/>
      <c r="AY31" s="945"/>
      <c r="AZ31" s="945"/>
      <c r="BA31" s="945"/>
      <c r="BB31" s="945"/>
      <c r="BC31" s="945"/>
    </row>
    <row r="32" spans="1:55" x14ac:dyDescent="0.2">
      <c r="A32" s="948">
        <v>7</v>
      </c>
      <c r="B32" s="1628" t="s">
        <v>561</v>
      </c>
      <c r="C32" s="1630"/>
      <c r="D32" s="63" t="s">
        <v>196</v>
      </c>
      <c r="E32" s="945"/>
      <c r="F32" s="945"/>
      <c r="G32" s="945"/>
      <c r="H32" s="945"/>
      <c r="I32" s="945"/>
      <c r="J32" s="945"/>
      <c r="K32" s="945"/>
      <c r="L32" s="945"/>
      <c r="M32" s="945"/>
      <c r="N32" s="945"/>
      <c r="O32" s="945"/>
      <c r="P32" s="945"/>
      <c r="Q32" s="945"/>
      <c r="R32" s="945"/>
      <c r="S32" s="945"/>
      <c r="T32" s="945"/>
      <c r="U32" s="945"/>
      <c r="V32" s="945"/>
      <c r="W32" s="945"/>
      <c r="X32" s="945"/>
      <c r="Y32" s="945"/>
      <c r="Z32" s="945"/>
      <c r="AA32" s="945"/>
      <c r="AB32" s="945"/>
      <c r="AC32" s="945"/>
      <c r="AD32" s="945"/>
      <c r="AE32" s="945"/>
      <c r="AF32" s="945"/>
      <c r="AG32" s="945"/>
      <c r="AH32" s="945"/>
      <c r="AI32" s="945"/>
      <c r="AJ32" s="945"/>
      <c r="AK32" s="945"/>
      <c r="AL32" s="945"/>
      <c r="AM32" s="945"/>
      <c r="AN32" s="945"/>
      <c r="AO32" s="945"/>
      <c r="AP32" s="945"/>
      <c r="AQ32" s="945"/>
      <c r="AR32" s="945"/>
      <c r="AS32" s="945"/>
      <c r="AT32" s="945"/>
      <c r="AU32" s="945"/>
      <c r="AV32" s="945"/>
      <c r="AW32" s="945"/>
      <c r="AX32" s="945"/>
      <c r="AY32" s="945"/>
      <c r="AZ32" s="945"/>
      <c r="BA32" s="945"/>
      <c r="BB32" s="945"/>
      <c r="BC32" s="945"/>
    </row>
    <row r="33" spans="1:55" x14ac:dyDescent="0.2">
      <c r="A33" s="948">
        <v>8</v>
      </c>
      <c r="B33" s="1628" t="s">
        <v>562</v>
      </c>
      <c r="C33" s="1630"/>
      <c r="D33" s="63" t="s">
        <v>196</v>
      </c>
      <c r="E33" s="945"/>
      <c r="F33" s="945"/>
      <c r="G33" s="945"/>
      <c r="H33" s="945"/>
      <c r="I33" s="945"/>
      <c r="J33" s="945"/>
      <c r="K33" s="945"/>
      <c r="L33" s="945"/>
      <c r="M33" s="945"/>
      <c r="N33" s="945"/>
      <c r="O33" s="945"/>
      <c r="P33" s="945"/>
      <c r="Q33" s="945"/>
      <c r="R33" s="945"/>
      <c r="S33" s="945"/>
      <c r="T33" s="945"/>
      <c r="U33" s="945"/>
      <c r="V33" s="945"/>
      <c r="W33" s="945"/>
      <c r="X33" s="945"/>
      <c r="Y33" s="945"/>
      <c r="Z33" s="945"/>
      <c r="AA33" s="945"/>
      <c r="AB33" s="945"/>
      <c r="AC33" s="945"/>
      <c r="AD33" s="945"/>
      <c r="AE33" s="945"/>
      <c r="AF33" s="945"/>
      <c r="AG33" s="945"/>
      <c r="AH33" s="945"/>
      <c r="AI33" s="945"/>
      <c r="AJ33" s="945"/>
      <c r="AK33" s="945"/>
      <c r="AL33" s="945"/>
      <c r="AM33" s="945"/>
      <c r="AN33" s="945"/>
      <c r="AO33" s="945"/>
      <c r="AP33" s="945"/>
      <c r="AQ33" s="945"/>
      <c r="AR33" s="945"/>
      <c r="AS33" s="945"/>
      <c r="AT33" s="945"/>
      <c r="AU33" s="945"/>
      <c r="AV33" s="945"/>
      <c r="AW33" s="945"/>
      <c r="AX33" s="945"/>
      <c r="AY33" s="945"/>
      <c r="AZ33" s="945"/>
      <c r="BA33" s="945"/>
      <c r="BB33" s="945"/>
      <c r="BC33" s="945"/>
    </row>
    <row r="34" spans="1:55" x14ac:dyDescent="0.2">
      <c r="A34" s="948">
        <v>9</v>
      </c>
      <c r="B34" s="1628" t="s">
        <v>563</v>
      </c>
      <c r="C34" s="1630"/>
      <c r="D34" s="63" t="s">
        <v>196</v>
      </c>
      <c r="E34" s="945"/>
      <c r="F34" s="945"/>
      <c r="G34" s="945"/>
      <c r="H34" s="945"/>
      <c r="I34" s="945"/>
      <c r="J34" s="945"/>
      <c r="K34" s="945"/>
      <c r="L34" s="945"/>
      <c r="M34" s="945"/>
      <c r="N34" s="945"/>
      <c r="O34" s="945"/>
      <c r="P34" s="945"/>
      <c r="Q34" s="945"/>
      <c r="R34" s="945"/>
      <c r="S34" s="945"/>
      <c r="T34" s="945"/>
      <c r="U34" s="945"/>
      <c r="V34" s="945"/>
      <c r="W34" s="945"/>
      <c r="X34" s="945"/>
      <c r="Y34" s="945"/>
      <c r="Z34" s="945"/>
      <c r="AA34" s="945"/>
      <c r="AB34" s="945"/>
      <c r="AC34" s="945"/>
      <c r="AD34" s="945"/>
      <c r="AE34" s="945"/>
      <c r="AF34" s="945"/>
      <c r="AG34" s="945"/>
      <c r="AH34" s="945"/>
      <c r="AI34" s="945"/>
      <c r="AJ34" s="945"/>
      <c r="AK34" s="945"/>
      <c r="AL34" s="945"/>
      <c r="AM34" s="945"/>
      <c r="AN34" s="945"/>
      <c r="AO34" s="945"/>
      <c r="AP34" s="945"/>
      <c r="AQ34" s="945"/>
      <c r="AR34" s="945"/>
      <c r="AS34" s="945"/>
      <c r="AT34" s="945"/>
      <c r="AU34" s="945"/>
      <c r="AV34" s="945"/>
      <c r="AW34" s="945"/>
      <c r="AX34" s="945"/>
      <c r="AY34" s="945"/>
      <c r="AZ34" s="945"/>
      <c r="BA34" s="945"/>
      <c r="BB34" s="945"/>
      <c r="BC34" s="945"/>
    </row>
    <row r="35" spans="1:55" x14ac:dyDescent="0.2">
      <c r="A35" s="948">
        <v>10</v>
      </c>
      <c r="B35" s="1628" t="s">
        <v>564</v>
      </c>
      <c r="C35" s="1630"/>
      <c r="D35" s="63" t="s">
        <v>196</v>
      </c>
      <c r="E35" s="945"/>
      <c r="F35" s="945"/>
      <c r="G35" s="945"/>
      <c r="H35" s="945"/>
      <c r="I35" s="945"/>
      <c r="J35" s="945"/>
      <c r="K35" s="945"/>
      <c r="L35" s="945"/>
      <c r="M35" s="945"/>
      <c r="N35" s="945"/>
      <c r="O35" s="945"/>
      <c r="P35" s="945"/>
      <c r="Q35" s="945"/>
      <c r="R35" s="945"/>
      <c r="S35" s="945"/>
      <c r="T35" s="945"/>
      <c r="U35" s="945"/>
      <c r="V35" s="945"/>
      <c r="W35" s="945"/>
      <c r="X35" s="945"/>
      <c r="Y35" s="945"/>
      <c r="Z35" s="945"/>
      <c r="AA35" s="945"/>
      <c r="AB35" s="945"/>
      <c r="AC35" s="945"/>
      <c r="AD35" s="945"/>
      <c r="AE35" s="945"/>
      <c r="AF35" s="945"/>
      <c r="AG35" s="945"/>
      <c r="AH35" s="945"/>
      <c r="AI35" s="945"/>
      <c r="AJ35" s="945"/>
      <c r="AK35" s="945"/>
      <c r="AL35" s="945"/>
      <c r="AM35" s="945"/>
      <c r="AN35" s="945"/>
      <c r="AO35" s="945"/>
      <c r="AP35" s="945"/>
      <c r="AQ35" s="945"/>
      <c r="AR35" s="945"/>
      <c r="AS35" s="945"/>
      <c r="AT35" s="945"/>
      <c r="AU35" s="945"/>
      <c r="AV35" s="945"/>
      <c r="AW35" s="945"/>
      <c r="AX35" s="945"/>
      <c r="AY35" s="945"/>
      <c r="AZ35" s="945"/>
      <c r="BA35" s="945"/>
      <c r="BB35" s="945"/>
      <c r="BC35" s="945"/>
    </row>
    <row r="36" spans="1:55" x14ac:dyDescent="0.2">
      <c r="A36" s="948">
        <v>11</v>
      </c>
      <c r="B36" s="1628" t="s">
        <v>565</v>
      </c>
      <c r="C36" s="1630"/>
      <c r="D36" s="63" t="s">
        <v>196</v>
      </c>
      <c r="E36" s="945"/>
      <c r="F36" s="945"/>
      <c r="G36" s="945"/>
      <c r="H36" s="945"/>
      <c r="I36" s="945"/>
      <c r="J36" s="945"/>
      <c r="K36" s="945"/>
      <c r="L36" s="945"/>
      <c r="M36" s="945"/>
      <c r="N36" s="945"/>
      <c r="O36" s="945"/>
      <c r="P36" s="945"/>
      <c r="Q36" s="945"/>
      <c r="R36" s="945"/>
      <c r="S36" s="945"/>
      <c r="T36" s="945"/>
      <c r="U36" s="945"/>
      <c r="V36" s="945"/>
      <c r="W36" s="945"/>
      <c r="X36" s="945"/>
      <c r="Y36" s="945"/>
      <c r="Z36" s="945"/>
      <c r="AA36" s="945"/>
      <c r="AB36" s="945"/>
      <c r="AC36" s="945"/>
      <c r="AD36" s="945"/>
      <c r="AE36" s="945"/>
      <c r="AF36" s="945"/>
      <c r="AG36" s="945"/>
      <c r="AH36" s="945"/>
      <c r="AI36" s="945"/>
      <c r="AJ36" s="945"/>
      <c r="AK36" s="945"/>
      <c r="AL36" s="945"/>
      <c r="AM36" s="945"/>
      <c r="AN36" s="945"/>
      <c r="AO36" s="945"/>
      <c r="AP36" s="945"/>
      <c r="AQ36" s="945"/>
      <c r="AR36" s="945"/>
      <c r="AS36" s="945"/>
      <c r="AT36" s="945"/>
      <c r="AU36" s="945"/>
      <c r="AV36" s="945"/>
      <c r="AW36" s="945"/>
      <c r="AX36" s="945"/>
      <c r="AY36" s="945"/>
      <c r="AZ36" s="945"/>
      <c r="BA36" s="945"/>
      <c r="BB36" s="945"/>
      <c r="BC36" s="945"/>
    </row>
    <row r="37" spans="1:55" x14ac:dyDescent="0.2">
      <c r="A37" s="948">
        <v>12</v>
      </c>
      <c r="B37" s="1628" t="s">
        <v>566</v>
      </c>
      <c r="C37" s="1630"/>
      <c r="D37" s="63" t="s">
        <v>196</v>
      </c>
      <c r="E37" s="945"/>
      <c r="F37" s="945"/>
      <c r="G37" s="945"/>
      <c r="H37" s="945"/>
      <c r="I37" s="945"/>
      <c r="J37" s="945"/>
      <c r="K37" s="945"/>
      <c r="L37" s="945"/>
      <c r="M37" s="945"/>
      <c r="N37" s="945"/>
      <c r="O37" s="945"/>
      <c r="P37" s="945"/>
      <c r="Q37" s="945"/>
      <c r="R37" s="945"/>
      <c r="S37" s="945"/>
      <c r="T37" s="945"/>
      <c r="U37" s="945"/>
      <c r="V37" s="945"/>
      <c r="W37" s="945"/>
      <c r="X37" s="945"/>
      <c r="Y37" s="945"/>
      <c r="Z37" s="945"/>
      <c r="AA37" s="945"/>
      <c r="AB37" s="945"/>
      <c r="AC37" s="945"/>
      <c r="AD37" s="945"/>
      <c r="AE37" s="945"/>
      <c r="AF37" s="945"/>
      <c r="AG37" s="945"/>
      <c r="AH37" s="945"/>
      <c r="AI37" s="945"/>
      <c r="AJ37" s="945"/>
      <c r="AK37" s="945"/>
      <c r="AL37" s="945"/>
      <c r="AM37" s="945"/>
      <c r="AN37" s="945"/>
      <c r="AO37" s="945"/>
      <c r="AP37" s="945"/>
      <c r="AQ37" s="945"/>
      <c r="AR37" s="945"/>
      <c r="AS37" s="945"/>
      <c r="AT37" s="945"/>
      <c r="AU37" s="945"/>
      <c r="AV37" s="945"/>
      <c r="AW37" s="945"/>
      <c r="AX37" s="945"/>
      <c r="AY37" s="945"/>
      <c r="AZ37" s="945"/>
      <c r="BA37" s="945"/>
      <c r="BB37" s="945"/>
      <c r="BC37" s="945"/>
    </row>
    <row r="38" spans="1:55" x14ac:dyDescent="0.2">
      <c r="A38" s="947" t="s">
        <v>567</v>
      </c>
      <c r="B38" s="1622" t="s">
        <v>568</v>
      </c>
      <c r="C38" s="1622"/>
      <c r="D38" s="1622"/>
      <c r="E38" s="945"/>
      <c r="F38" s="945"/>
      <c r="G38" s="945"/>
      <c r="H38" s="945"/>
      <c r="I38" s="945"/>
      <c r="J38" s="945"/>
      <c r="K38" s="945"/>
      <c r="L38" s="945"/>
      <c r="M38" s="945"/>
      <c r="N38" s="945"/>
      <c r="O38" s="945"/>
      <c r="P38" s="945"/>
      <c r="Q38" s="945"/>
      <c r="R38" s="945"/>
      <c r="S38" s="945"/>
      <c r="T38" s="945"/>
      <c r="U38" s="945"/>
      <c r="V38" s="945"/>
      <c r="W38" s="945"/>
      <c r="X38" s="945"/>
      <c r="Y38" s="945"/>
      <c r="Z38" s="945"/>
      <c r="AA38" s="945"/>
      <c r="AB38" s="945"/>
      <c r="AC38" s="945"/>
      <c r="AD38" s="945"/>
      <c r="AE38" s="945"/>
      <c r="AF38" s="945"/>
      <c r="AG38" s="945"/>
      <c r="AH38" s="945"/>
      <c r="AI38" s="945"/>
      <c r="AJ38" s="945"/>
      <c r="AK38" s="945"/>
      <c r="AL38" s="945"/>
      <c r="AM38" s="945"/>
      <c r="AN38" s="945"/>
      <c r="AO38" s="945"/>
      <c r="AP38" s="945"/>
      <c r="AQ38" s="945"/>
      <c r="AR38" s="945"/>
      <c r="AS38" s="945"/>
      <c r="AT38" s="945"/>
      <c r="AU38" s="945"/>
      <c r="AV38" s="945"/>
      <c r="AW38" s="945"/>
      <c r="AX38" s="945"/>
      <c r="AY38" s="945"/>
      <c r="AZ38" s="945"/>
      <c r="BA38" s="945"/>
      <c r="BB38" s="945"/>
      <c r="BC38" s="945"/>
    </row>
    <row r="39" spans="1:55" x14ac:dyDescent="0.2">
      <c r="A39" s="948">
        <v>1</v>
      </c>
      <c r="B39" s="1631" t="s">
        <v>569</v>
      </c>
      <c r="C39" s="1631"/>
      <c r="D39" s="62" t="s">
        <v>196</v>
      </c>
      <c r="E39" s="945"/>
      <c r="F39" s="945"/>
      <c r="G39" s="945"/>
      <c r="H39" s="945"/>
      <c r="I39" s="945"/>
      <c r="J39" s="945"/>
      <c r="K39" s="945"/>
      <c r="L39" s="945"/>
      <c r="M39" s="945"/>
      <c r="N39" s="945"/>
      <c r="O39" s="945"/>
      <c r="P39" s="945"/>
      <c r="Q39" s="945"/>
      <c r="R39" s="945"/>
      <c r="S39" s="945"/>
      <c r="T39" s="945"/>
      <c r="U39" s="945"/>
      <c r="V39" s="945"/>
      <c r="W39" s="945"/>
      <c r="X39" s="945"/>
      <c r="Y39" s="945"/>
      <c r="Z39" s="945"/>
      <c r="AA39" s="945"/>
      <c r="AB39" s="945"/>
      <c r="AC39" s="945"/>
      <c r="AD39" s="945"/>
      <c r="AE39" s="945"/>
      <c r="AF39" s="945"/>
      <c r="AG39" s="945"/>
      <c r="AH39" s="945"/>
      <c r="AI39" s="945"/>
      <c r="AJ39" s="945"/>
      <c r="AK39" s="945"/>
      <c r="AL39" s="945"/>
      <c r="AM39" s="945"/>
      <c r="AN39" s="945"/>
      <c r="AO39" s="945"/>
      <c r="AP39" s="945"/>
      <c r="AQ39" s="945"/>
      <c r="AR39" s="945"/>
      <c r="AS39" s="945"/>
      <c r="AT39" s="945"/>
      <c r="AU39" s="945"/>
      <c r="AV39" s="945"/>
      <c r="AW39" s="945"/>
      <c r="AX39" s="945"/>
      <c r="AY39" s="945"/>
      <c r="AZ39" s="945"/>
      <c r="BA39" s="945"/>
      <c r="BB39" s="945"/>
      <c r="BC39" s="945"/>
    </row>
    <row r="40" spans="1:55" x14ac:dyDescent="0.2">
      <c r="A40" s="948">
        <v>2</v>
      </c>
      <c r="B40" s="1631" t="s">
        <v>570</v>
      </c>
      <c r="C40" s="1631"/>
      <c r="D40" s="62" t="s">
        <v>196</v>
      </c>
      <c r="E40" s="945"/>
      <c r="F40" s="945"/>
      <c r="G40" s="945"/>
      <c r="H40" s="945"/>
      <c r="I40" s="945"/>
      <c r="J40" s="945"/>
      <c r="K40" s="945"/>
      <c r="L40" s="945"/>
      <c r="M40" s="945"/>
      <c r="N40" s="945"/>
      <c r="O40" s="945"/>
      <c r="P40" s="945"/>
      <c r="Q40" s="945"/>
      <c r="R40" s="945"/>
      <c r="S40" s="945"/>
      <c r="T40" s="945"/>
      <c r="U40" s="945"/>
      <c r="V40" s="945"/>
      <c r="W40" s="945"/>
      <c r="X40" s="945"/>
      <c r="Y40" s="945"/>
      <c r="Z40" s="945"/>
      <c r="AA40" s="945"/>
      <c r="AB40" s="945"/>
      <c r="AC40" s="945"/>
      <c r="AD40" s="945"/>
      <c r="AE40" s="945"/>
      <c r="AF40" s="945"/>
      <c r="AG40" s="945"/>
      <c r="AH40" s="945"/>
      <c r="AI40" s="945"/>
      <c r="AJ40" s="945"/>
      <c r="AK40" s="945"/>
      <c r="AL40" s="945"/>
      <c r="AM40" s="945"/>
      <c r="AN40" s="945"/>
      <c r="AO40" s="945"/>
      <c r="AP40" s="945"/>
      <c r="AQ40" s="945"/>
      <c r="AR40" s="945"/>
      <c r="AS40" s="945"/>
      <c r="AT40" s="945"/>
      <c r="AU40" s="945"/>
      <c r="AV40" s="945"/>
      <c r="AW40" s="945"/>
      <c r="AX40" s="945"/>
      <c r="AY40" s="945"/>
      <c r="AZ40" s="945"/>
      <c r="BA40" s="945"/>
      <c r="BB40" s="945"/>
      <c r="BC40" s="945"/>
    </row>
    <row r="41" spans="1:55" x14ac:dyDescent="0.2">
      <c r="A41" s="948">
        <v>3</v>
      </c>
      <c r="B41" s="1628" t="s">
        <v>571</v>
      </c>
      <c r="C41" s="1629"/>
      <c r="D41" s="63" t="s">
        <v>196</v>
      </c>
      <c r="E41" s="945"/>
      <c r="F41" s="945"/>
      <c r="G41" s="945"/>
      <c r="H41" s="945"/>
      <c r="I41" s="945"/>
      <c r="J41" s="945"/>
      <c r="K41" s="945"/>
      <c r="L41" s="945"/>
      <c r="M41" s="945"/>
      <c r="N41" s="945"/>
      <c r="O41" s="945"/>
      <c r="P41" s="945"/>
      <c r="Q41" s="945"/>
      <c r="R41" s="945"/>
      <c r="S41" s="945"/>
      <c r="T41" s="945"/>
      <c r="U41" s="945"/>
      <c r="V41" s="945"/>
      <c r="W41" s="945"/>
      <c r="X41" s="945"/>
      <c r="Y41" s="945"/>
      <c r="Z41" s="945"/>
      <c r="AA41" s="945"/>
      <c r="AB41" s="945"/>
      <c r="AC41" s="945"/>
      <c r="AD41" s="945"/>
      <c r="AE41" s="945"/>
      <c r="AF41" s="945"/>
      <c r="AG41" s="945"/>
      <c r="AH41" s="945"/>
      <c r="AI41" s="945"/>
      <c r="AJ41" s="945"/>
      <c r="AK41" s="945"/>
      <c r="AL41" s="945"/>
      <c r="AM41" s="945"/>
      <c r="AN41" s="945"/>
      <c r="AO41" s="945"/>
      <c r="AP41" s="945"/>
      <c r="AQ41" s="945"/>
      <c r="AR41" s="945"/>
      <c r="AS41" s="945"/>
      <c r="AT41" s="945"/>
      <c r="AU41" s="945"/>
      <c r="AV41" s="945"/>
      <c r="AW41" s="945"/>
      <c r="AX41" s="945"/>
      <c r="AY41" s="945"/>
      <c r="AZ41" s="945"/>
      <c r="BA41" s="945"/>
      <c r="BB41" s="945"/>
      <c r="BC41" s="945"/>
    </row>
    <row r="42" spans="1:55" x14ac:dyDescent="0.2">
      <c r="A42" s="948">
        <v>4</v>
      </c>
      <c r="B42" s="1628" t="s">
        <v>572</v>
      </c>
      <c r="C42" s="1629"/>
      <c r="D42" s="63" t="s">
        <v>196</v>
      </c>
      <c r="E42" s="945"/>
      <c r="F42" s="945"/>
      <c r="G42" s="945"/>
      <c r="H42" s="945"/>
      <c r="I42" s="945"/>
      <c r="J42" s="945"/>
      <c r="K42" s="945"/>
      <c r="L42" s="945"/>
      <c r="M42" s="945"/>
      <c r="N42" s="945"/>
      <c r="O42" s="945"/>
      <c r="P42" s="945"/>
      <c r="Q42" s="945"/>
      <c r="R42" s="945"/>
      <c r="S42" s="945"/>
      <c r="T42" s="945"/>
      <c r="U42" s="945"/>
      <c r="V42" s="945"/>
      <c r="W42" s="945"/>
      <c r="X42" s="945"/>
      <c r="Y42" s="945"/>
      <c r="Z42" s="945"/>
      <c r="AA42" s="945"/>
      <c r="AB42" s="945"/>
      <c r="AC42" s="945"/>
      <c r="AD42" s="945"/>
      <c r="AE42" s="945"/>
      <c r="AF42" s="945"/>
      <c r="AG42" s="945"/>
      <c r="AH42" s="945"/>
      <c r="AI42" s="945"/>
      <c r="AJ42" s="945"/>
      <c r="AK42" s="945"/>
      <c r="AL42" s="945"/>
      <c r="AM42" s="945"/>
      <c r="AN42" s="945"/>
      <c r="AO42" s="945"/>
      <c r="AP42" s="945"/>
      <c r="AQ42" s="945"/>
      <c r="AR42" s="945"/>
      <c r="AS42" s="945"/>
      <c r="AT42" s="945"/>
      <c r="AU42" s="945"/>
      <c r="AV42" s="945"/>
      <c r="AW42" s="945"/>
      <c r="AX42" s="945"/>
      <c r="AY42" s="945"/>
      <c r="AZ42" s="945"/>
      <c r="BA42" s="945"/>
      <c r="BB42" s="945"/>
      <c r="BC42" s="945"/>
    </row>
    <row r="43" spans="1:55" x14ac:dyDescent="0.2">
      <c r="A43" s="948">
        <v>5</v>
      </c>
      <c r="B43" s="1628" t="s">
        <v>573</v>
      </c>
      <c r="C43" s="1629"/>
      <c r="D43" s="63" t="s">
        <v>196</v>
      </c>
      <c r="E43" s="945"/>
      <c r="F43" s="945"/>
      <c r="G43" s="945"/>
      <c r="H43" s="945"/>
      <c r="I43" s="945"/>
      <c r="J43" s="945"/>
      <c r="K43" s="945"/>
      <c r="L43" s="945"/>
      <c r="M43" s="945"/>
      <c r="N43" s="945"/>
      <c r="O43" s="945"/>
      <c r="P43" s="945"/>
      <c r="Q43" s="945"/>
      <c r="R43" s="945"/>
      <c r="S43" s="945"/>
      <c r="T43" s="945"/>
      <c r="U43" s="945"/>
      <c r="V43" s="945"/>
      <c r="W43" s="945"/>
      <c r="X43" s="945"/>
      <c r="Y43" s="945"/>
      <c r="Z43" s="945"/>
      <c r="AA43" s="945"/>
      <c r="AB43" s="945"/>
      <c r="AC43" s="945"/>
      <c r="AD43" s="945"/>
      <c r="AE43" s="945"/>
      <c r="AF43" s="945"/>
      <c r="AG43" s="945"/>
      <c r="AH43" s="945"/>
      <c r="AI43" s="945"/>
      <c r="AJ43" s="945"/>
      <c r="AK43" s="945"/>
      <c r="AL43" s="945"/>
      <c r="AM43" s="945"/>
      <c r="AN43" s="945"/>
      <c r="AO43" s="945"/>
      <c r="AP43" s="945"/>
      <c r="AQ43" s="945"/>
      <c r="AR43" s="945"/>
      <c r="AS43" s="945"/>
      <c r="AT43" s="945"/>
      <c r="AU43" s="945"/>
      <c r="AV43" s="945"/>
      <c r="AW43" s="945"/>
      <c r="AX43" s="945"/>
      <c r="AY43" s="945"/>
      <c r="AZ43" s="945"/>
      <c r="BA43" s="945"/>
      <c r="BB43" s="945"/>
      <c r="BC43" s="945"/>
    </row>
    <row r="44" spans="1:55" x14ac:dyDescent="0.2">
      <c r="A44" s="948">
        <v>6</v>
      </c>
      <c r="B44" s="1628" t="s">
        <v>574</v>
      </c>
      <c r="C44" s="1629"/>
      <c r="D44" s="63" t="s">
        <v>196</v>
      </c>
      <c r="E44" s="945"/>
      <c r="F44" s="945"/>
      <c r="G44" s="945"/>
      <c r="H44" s="945"/>
      <c r="I44" s="945"/>
      <c r="J44" s="945"/>
      <c r="K44" s="945"/>
      <c r="L44" s="945"/>
      <c r="M44" s="945"/>
      <c r="N44" s="945"/>
      <c r="O44" s="945"/>
      <c r="P44" s="945"/>
      <c r="Q44" s="945"/>
      <c r="R44" s="945"/>
      <c r="S44" s="945"/>
      <c r="T44" s="945"/>
      <c r="U44" s="945"/>
      <c r="V44" s="945"/>
      <c r="W44" s="945"/>
      <c r="X44" s="945"/>
      <c r="Y44" s="945"/>
      <c r="Z44" s="945"/>
      <c r="AA44" s="945"/>
      <c r="AB44" s="945"/>
      <c r="AC44" s="945"/>
      <c r="AD44" s="945"/>
      <c r="AE44" s="945"/>
      <c r="AF44" s="945"/>
      <c r="AG44" s="945"/>
      <c r="AH44" s="945"/>
      <c r="AI44" s="945"/>
      <c r="AJ44" s="945"/>
      <c r="AK44" s="945"/>
      <c r="AL44" s="945"/>
      <c r="AM44" s="945"/>
      <c r="AN44" s="945"/>
      <c r="AO44" s="945"/>
      <c r="AP44" s="945"/>
      <c r="AQ44" s="945"/>
      <c r="AR44" s="945"/>
      <c r="AS44" s="945"/>
      <c r="AT44" s="945"/>
      <c r="AU44" s="945"/>
      <c r="AV44" s="945"/>
      <c r="AW44" s="945"/>
      <c r="AX44" s="945"/>
      <c r="AY44" s="945"/>
      <c r="AZ44" s="945"/>
      <c r="BA44" s="945"/>
      <c r="BB44" s="945"/>
      <c r="BC44" s="945"/>
    </row>
    <row r="45" spans="1:55" x14ac:dyDescent="0.2">
      <c r="A45" s="948">
        <v>7</v>
      </c>
      <c r="B45" s="1628" t="s">
        <v>575</v>
      </c>
      <c r="C45" s="1629"/>
      <c r="D45" s="63" t="s">
        <v>196</v>
      </c>
      <c r="E45" s="945"/>
      <c r="F45" s="945"/>
      <c r="G45" s="945"/>
      <c r="H45" s="945"/>
      <c r="I45" s="945"/>
      <c r="J45" s="945"/>
      <c r="K45" s="945"/>
      <c r="L45" s="945"/>
      <c r="M45" s="945"/>
      <c r="N45" s="945"/>
      <c r="O45" s="945"/>
      <c r="P45" s="945"/>
      <c r="Q45" s="945"/>
      <c r="R45" s="945"/>
      <c r="S45" s="945"/>
      <c r="T45" s="945"/>
      <c r="U45" s="945"/>
      <c r="V45" s="945"/>
      <c r="W45" s="945"/>
      <c r="X45" s="945"/>
      <c r="Y45" s="945"/>
      <c r="Z45" s="945"/>
      <c r="AA45" s="945"/>
      <c r="AB45" s="945"/>
      <c r="AC45" s="945"/>
      <c r="AD45" s="945"/>
      <c r="AE45" s="945"/>
      <c r="AF45" s="945"/>
      <c r="AG45" s="945"/>
      <c r="AH45" s="945"/>
      <c r="AI45" s="945"/>
      <c r="AJ45" s="945"/>
      <c r="AK45" s="945"/>
      <c r="AL45" s="945"/>
      <c r="AM45" s="945"/>
      <c r="AN45" s="945"/>
      <c r="AO45" s="945"/>
      <c r="AP45" s="945"/>
      <c r="AQ45" s="945"/>
      <c r="AR45" s="945"/>
      <c r="AS45" s="945"/>
      <c r="AT45" s="945"/>
      <c r="AU45" s="945"/>
      <c r="AV45" s="945"/>
      <c r="AW45" s="945"/>
      <c r="AX45" s="945"/>
      <c r="AY45" s="945"/>
      <c r="AZ45" s="945"/>
      <c r="BA45" s="945"/>
      <c r="BB45" s="945"/>
      <c r="BC45" s="945"/>
    </row>
    <row r="46" spans="1:55" x14ac:dyDescent="0.2">
      <c r="A46" s="947" t="s">
        <v>576</v>
      </c>
      <c r="B46" s="1622" t="s">
        <v>577</v>
      </c>
      <c r="C46" s="1622"/>
      <c r="D46" s="1622"/>
      <c r="E46" s="945"/>
      <c r="F46" s="945"/>
      <c r="G46" s="945"/>
      <c r="H46" s="945"/>
      <c r="I46" s="945"/>
      <c r="J46" s="945"/>
      <c r="K46" s="945"/>
      <c r="L46" s="945"/>
      <c r="M46" s="945"/>
      <c r="N46" s="945"/>
      <c r="O46" s="945"/>
      <c r="P46" s="945"/>
      <c r="Q46" s="945"/>
      <c r="R46" s="945"/>
      <c r="S46" s="945"/>
      <c r="T46" s="945"/>
      <c r="U46" s="945"/>
      <c r="V46" s="945"/>
      <c r="W46" s="945"/>
      <c r="X46" s="945"/>
      <c r="Y46" s="945"/>
      <c r="Z46" s="945"/>
      <c r="AA46" s="945"/>
      <c r="AB46" s="945"/>
      <c r="AC46" s="945"/>
      <c r="AD46" s="945"/>
      <c r="AE46" s="945"/>
      <c r="AF46" s="945"/>
      <c r="AG46" s="945"/>
      <c r="AH46" s="945"/>
      <c r="AI46" s="945"/>
      <c r="AJ46" s="945"/>
      <c r="AK46" s="945"/>
      <c r="AL46" s="945"/>
      <c r="AM46" s="945"/>
      <c r="AN46" s="945"/>
      <c r="AO46" s="945"/>
      <c r="AP46" s="945"/>
      <c r="AQ46" s="945"/>
      <c r="AR46" s="945"/>
      <c r="AS46" s="945"/>
      <c r="AT46" s="945"/>
      <c r="AU46" s="945"/>
      <c r="AV46" s="945"/>
      <c r="AW46" s="945"/>
      <c r="AX46" s="945"/>
      <c r="AY46" s="945"/>
      <c r="AZ46" s="945"/>
      <c r="BA46" s="945"/>
      <c r="BB46" s="945"/>
      <c r="BC46" s="945"/>
    </row>
    <row r="47" spans="1:55" ht="15" x14ac:dyDescent="0.2">
      <c r="A47" s="949" t="s">
        <v>578</v>
      </c>
      <c r="B47" s="1624" t="s">
        <v>579</v>
      </c>
      <c r="C47" s="1624"/>
      <c r="D47" s="63"/>
      <c r="E47" s="945"/>
      <c r="F47" s="945"/>
      <c r="G47" s="945"/>
      <c r="H47" s="945"/>
      <c r="I47" s="945"/>
      <c r="J47" s="945"/>
      <c r="K47" s="945"/>
      <c r="L47" s="945"/>
      <c r="M47" s="945"/>
      <c r="N47" s="945"/>
      <c r="O47" s="945"/>
      <c r="P47" s="945"/>
      <c r="Q47" s="945"/>
      <c r="R47" s="945"/>
      <c r="S47" s="945"/>
      <c r="T47" s="945"/>
      <c r="U47" s="945"/>
      <c r="V47" s="945"/>
      <c r="W47" s="945"/>
      <c r="X47" s="945"/>
      <c r="Y47" s="945"/>
      <c r="Z47" s="945"/>
      <c r="AA47" s="945"/>
      <c r="AB47" s="945"/>
      <c r="AC47" s="945"/>
      <c r="AD47" s="945"/>
      <c r="AE47" s="945"/>
      <c r="AF47" s="945"/>
      <c r="AG47" s="945"/>
      <c r="AH47" s="945"/>
      <c r="AI47" s="945"/>
      <c r="AJ47" s="945"/>
      <c r="AK47" s="945"/>
      <c r="AL47" s="945"/>
      <c r="AM47" s="945"/>
      <c r="AN47" s="945"/>
      <c r="AO47" s="945"/>
      <c r="AP47" s="945"/>
      <c r="AQ47" s="945"/>
      <c r="AR47" s="945"/>
      <c r="AS47" s="945"/>
      <c r="AT47" s="945"/>
      <c r="AU47" s="945"/>
      <c r="AV47" s="945"/>
      <c r="AW47" s="945"/>
      <c r="AX47" s="945"/>
      <c r="AY47" s="945"/>
      <c r="AZ47" s="945"/>
      <c r="BA47" s="945"/>
      <c r="BB47" s="945"/>
      <c r="BC47" s="945"/>
    </row>
    <row r="48" spans="1:55" x14ac:dyDescent="0.2">
      <c r="A48" s="948">
        <v>1</v>
      </c>
      <c r="B48" s="1620" t="s">
        <v>580</v>
      </c>
      <c r="C48" s="1621"/>
      <c r="D48" s="63" t="s">
        <v>196</v>
      </c>
      <c r="E48" s="945"/>
      <c r="F48" s="945"/>
      <c r="G48" s="945"/>
      <c r="H48" s="945"/>
      <c r="I48" s="945"/>
      <c r="J48" s="945"/>
      <c r="K48" s="945"/>
      <c r="L48" s="945"/>
      <c r="M48" s="945"/>
      <c r="N48" s="945"/>
      <c r="O48" s="945"/>
      <c r="P48" s="945"/>
      <c r="Q48" s="945"/>
      <c r="R48" s="945"/>
      <c r="S48" s="945"/>
      <c r="T48" s="945"/>
      <c r="U48" s="945"/>
      <c r="V48" s="945"/>
      <c r="W48" s="945"/>
      <c r="X48" s="945"/>
      <c r="Y48" s="945"/>
      <c r="Z48" s="945"/>
      <c r="AA48" s="945"/>
      <c r="AB48" s="945"/>
      <c r="AC48" s="945"/>
      <c r="AD48" s="945"/>
      <c r="AE48" s="945"/>
      <c r="AF48" s="945"/>
      <c r="AG48" s="945"/>
      <c r="AH48" s="945"/>
      <c r="AI48" s="945"/>
      <c r="AJ48" s="945"/>
      <c r="AK48" s="945"/>
      <c r="AL48" s="945"/>
      <c r="AM48" s="945"/>
      <c r="AN48" s="945"/>
      <c r="AO48" s="945"/>
      <c r="AP48" s="945"/>
      <c r="AQ48" s="945"/>
      <c r="AR48" s="945"/>
      <c r="AS48" s="945"/>
      <c r="AT48" s="945"/>
      <c r="AU48" s="945"/>
      <c r="AV48" s="945"/>
      <c r="AW48" s="945"/>
      <c r="AX48" s="945"/>
      <c r="AY48" s="945"/>
      <c r="AZ48" s="945"/>
      <c r="BA48" s="945"/>
      <c r="BB48" s="945"/>
      <c r="BC48" s="945"/>
    </row>
    <row r="49" spans="1:55" x14ac:dyDescent="0.2">
      <c r="A49" s="948">
        <v>2</v>
      </c>
      <c r="B49" s="1620" t="s">
        <v>581</v>
      </c>
      <c r="C49" s="1621"/>
      <c r="D49" s="63" t="s">
        <v>196</v>
      </c>
      <c r="E49" s="945"/>
      <c r="F49" s="945"/>
      <c r="G49" s="945"/>
      <c r="H49" s="945"/>
      <c r="I49" s="945"/>
      <c r="J49" s="945"/>
      <c r="K49" s="945"/>
      <c r="L49" s="945"/>
      <c r="M49" s="945"/>
      <c r="N49" s="945"/>
      <c r="O49" s="945"/>
      <c r="P49" s="945"/>
      <c r="Q49" s="945"/>
      <c r="R49" s="945"/>
      <c r="S49" s="945"/>
      <c r="T49" s="945"/>
      <c r="U49" s="945"/>
      <c r="V49" s="945"/>
      <c r="W49" s="945"/>
      <c r="X49" s="945"/>
      <c r="Y49" s="945"/>
      <c r="Z49" s="945"/>
      <c r="AA49" s="945"/>
      <c r="AB49" s="945"/>
      <c r="AC49" s="945"/>
      <c r="AD49" s="945"/>
      <c r="AE49" s="945"/>
      <c r="AF49" s="945"/>
      <c r="AG49" s="945"/>
      <c r="AH49" s="945"/>
      <c r="AI49" s="945"/>
      <c r="AJ49" s="945"/>
      <c r="AK49" s="945"/>
      <c r="AL49" s="945"/>
      <c r="AM49" s="945"/>
      <c r="AN49" s="945"/>
      <c r="AO49" s="945"/>
      <c r="AP49" s="945"/>
      <c r="AQ49" s="945"/>
      <c r="AR49" s="945"/>
      <c r="AS49" s="945"/>
      <c r="AT49" s="945"/>
      <c r="AU49" s="945"/>
      <c r="AV49" s="945"/>
      <c r="AW49" s="945"/>
      <c r="AX49" s="945"/>
      <c r="AY49" s="945"/>
      <c r="AZ49" s="945"/>
      <c r="BA49" s="945"/>
      <c r="BB49" s="945"/>
      <c r="BC49" s="945"/>
    </row>
    <row r="50" spans="1:55" x14ac:dyDescent="0.2">
      <c r="A50" s="948">
        <v>3</v>
      </c>
      <c r="B50" s="950" t="s">
        <v>582</v>
      </c>
      <c r="C50" s="950"/>
      <c r="D50" s="63" t="s">
        <v>196</v>
      </c>
      <c r="E50" s="945"/>
      <c r="F50" s="945"/>
      <c r="G50" s="945"/>
      <c r="H50" s="945"/>
      <c r="I50" s="945"/>
      <c r="J50" s="945"/>
      <c r="K50" s="945"/>
      <c r="L50" s="945"/>
      <c r="M50" s="945"/>
      <c r="N50" s="945"/>
      <c r="O50" s="945"/>
      <c r="P50" s="945"/>
      <c r="Q50" s="945"/>
      <c r="R50" s="945"/>
      <c r="S50" s="945"/>
      <c r="T50" s="945"/>
      <c r="U50" s="945"/>
      <c r="V50" s="945"/>
      <c r="W50" s="945"/>
      <c r="X50" s="945"/>
      <c r="Y50" s="945"/>
      <c r="Z50" s="945"/>
      <c r="AA50" s="945"/>
      <c r="AB50" s="945"/>
      <c r="AC50" s="945"/>
      <c r="AD50" s="945"/>
      <c r="AE50" s="945"/>
      <c r="AF50" s="945"/>
      <c r="AG50" s="945"/>
      <c r="AH50" s="945"/>
      <c r="AI50" s="945"/>
      <c r="AJ50" s="945"/>
      <c r="AK50" s="945"/>
      <c r="AL50" s="945"/>
      <c r="AM50" s="945"/>
      <c r="AN50" s="945"/>
      <c r="AO50" s="945"/>
      <c r="AP50" s="945"/>
      <c r="AQ50" s="945"/>
      <c r="AR50" s="945"/>
      <c r="AS50" s="945"/>
      <c r="AT50" s="945"/>
      <c r="AU50" s="945"/>
      <c r="AV50" s="945"/>
      <c r="AW50" s="945"/>
      <c r="AX50" s="945"/>
      <c r="AY50" s="945"/>
      <c r="AZ50" s="945"/>
      <c r="BA50" s="945"/>
      <c r="BB50" s="945"/>
      <c r="BC50" s="945"/>
    </row>
    <row r="51" spans="1:55" x14ac:dyDescent="0.2">
      <c r="A51" s="948">
        <v>4</v>
      </c>
      <c r="B51" s="1626" t="s">
        <v>583</v>
      </c>
      <c r="C51" s="1627"/>
      <c r="D51" s="63" t="s">
        <v>196</v>
      </c>
      <c r="E51" s="945"/>
      <c r="F51" s="945"/>
      <c r="G51" s="945"/>
      <c r="H51" s="945"/>
      <c r="I51" s="945"/>
      <c r="J51" s="945"/>
      <c r="K51" s="945"/>
      <c r="L51" s="945"/>
      <c r="M51" s="945"/>
      <c r="N51" s="945"/>
      <c r="O51" s="945"/>
      <c r="P51" s="945"/>
      <c r="Q51" s="945"/>
      <c r="R51" s="945"/>
      <c r="S51" s="945"/>
      <c r="T51" s="945"/>
      <c r="U51" s="945"/>
      <c r="V51" s="945"/>
      <c r="W51" s="945"/>
      <c r="X51" s="945"/>
      <c r="Y51" s="945"/>
      <c r="Z51" s="945"/>
      <c r="AA51" s="945"/>
      <c r="AB51" s="945"/>
      <c r="AC51" s="945"/>
      <c r="AD51" s="945"/>
      <c r="AE51" s="945"/>
      <c r="AF51" s="945"/>
      <c r="AG51" s="945"/>
      <c r="AH51" s="945"/>
      <c r="AI51" s="945"/>
      <c r="AJ51" s="945"/>
      <c r="AK51" s="945"/>
      <c r="AL51" s="945"/>
      <c r="AM51" s="945"/>
      <c r="AN51" s="945"/>
      <c r="AO51" s="945"/>
      <c r="AP51" s="945"/>
      <c r="AQ51" s="945"/>
      <c r="AR51" s="945"/>
      <c r="AS51" s="945"/>
      <c r="AT51" s="945"/>
      <c r="AU51" s="945"/>
      <c r="AV51" s="945"/>
      <c r="AW51" s="945"/>
      <c r="AX51" s="945"/>
      <c r="AY51" s="945"/>
      <c r="AZ51" s="945"/>
      <c r="BA51" s="945"/>
      <c r="BB51" s="945"/>
      <c r="BC51" s="945"/>
    </row>
    <row r="52" spans="1:55" x14ac:dyDescent="0.2">
      <c r="A52" s="948">
        <v>5</v>
      </c>
      <c r="B52" s="1620" t="s">
        <v>584</v>
      </c>
      <c r="C52" s="1621"/>
      <c r="D52" s="63"/>
      <c r="E52" s="945"/>
      <c r="F52" s="945"/>
      <c r="G52" s="945"/>
      <c r="H52" s="945"/>
      <c r="I52" s="945"/>
      <c r="J52" s="945"/>
      <c r="K52" s="945"/>
      <c r="L52" s="945"/>
      <c r="M52" s="945"/>
      <c r="N52" s="945"/>
      <c r="O52" s="945"/>
      <c r="P52" s="945"/>
      <c r="Q52" s="945"/>
      <c r="R52" s="945"/>
      <c r="S52" s="945"/>
      <c r="T52" s="945"/>
      <c r="U52" s="945"/>
      <c r="V52" s="945"/>
      <c r="W52" s="945"/>
      <c r="X52" s="945"/>
      <c r="Y52" s="945"/>
      <c r="Z52" s="945"/>
      <c r="AA52" s="945"/>
      <c r="AB52" s="945"/>
      <c r="AC52" s="945"/>
      <c r="AD52" s="945"/>
      <c r="AE52" s="945"/>
      <c r="AF52" s="945"/>
      <c r="AG52" s="945"/>
      <c r="AH52" s="945"/>
      <c r="AI52" s="945"/>
      <c r="AJ52" s="945"/>
      <c r="AK52" s="945"/>
      <c r="AL52" s="945"/>
      <c r="AM52" s="945"/>
      <c r="AN52" s="945"/>
      <c r="AO52" s="945"/>
      <c r="AP52" s="945"/>
      <c r="AQ52" s="945"/>
      <c r="AR52" s="945"/>
      <c r="AS52" s="945"/>
      <c r="AT52" s="945"/>
      <c r="AU52" s="945"/>
      <c r="AV52" s="945"/>
      <c r="AW52" s="945"/>
      <c r="AX52" s="945"/>
      <c r="AY52" s="945"/>
      <c r="AZ52" s="945"/>
      <c r="BA52" s="945"/>
      <c r="BB52" s="945"/>
      <c r="BC52" s="945"/>
    </row>
    <row r="53" spans="1:55" ht="15" x14ac:dyDescent="0.2">
      <c r="A53" s="949" t="s">
        <v>585</v>
      </c>
      <c r="B53" s="1624" t="s">
        <v>586</v>
      </c>
      <c r="C53" s="1624"/>
      <c r="D53" s="63"/>
      <c r="E53" s="945"/>
      <c r="F53" s="945"/>
      <c r="G53" s="945"/>
      <c r="H53" s="945"/>
      <c r="I53" s="945"/>
      <c r="J53" s="945"/>
      <c r="K53" s="945"/>
      <c r="L53" s="945"/>
      <c r="M53" s="945"/>
      <c r="N53" s="945"/>
      <c r="O53" s="945"/>
      <c r="P53" s="945"/>
      <c r="Q53" s="945"/>
      <c r="R53" s="945"/>
      <c r="S53" s="945"/>
      <c r="T53" s="945"/>
      <c r="U53" s="945"/>
      <c r="V53" s="945"/>
      <c r="W53" s="945"/>
      <c r="X53" s="945"/>
      <c r="Y53" s="945"/>
      <c r="Z53" s="945"/>
      <c r="AA53" s="945"/>
      <c r="AB53" s="945"/>
      <c r="AC53" s="945"/>
      <c r="AD53" s="945"/>
      <c r="AE53" s="945"/>
      <c r="AF53" s="945"/>
      <c r="AG53" s="945"/>
      <c r="AH53" s="945"/>
      <c r="AI53" s="945"/>
      <c r="AJ53" s="945"/>
      <c r="AK53" s="945"/>
      <c r="AL53" s="945"/>
      <c r="AM53" s="945"/>
      <c r="AN53" s="945"/>
      <c r="AO53" s="945"/>
      <c r="AP53" s="945"/>
      <c r="AQ53" s="945"/>
      <c r="AR53" s="945"/>
      <c r="AS53" s="945"/>
      <c r="AT53" s="945"/>
      <c r="AU53" s="945"/>
      <c r="AV53" s="945"/>
      <c r="AW53" s="945"/>
      <c r="AX53" s="945"/>
      <c r="AY53" s="945"/>
      <c r="AZ53" s="945"/>
      <c r="BA53" s="945"/>
      <c r="BB53" s="945"/>
      <c r="BC53" s="945"/>
    </row>
    <row r="54" spans="1:55" x14ac:dyDescent="0.2">
      <c r="A54" s="948">
        <v>1</v>
      </c>
      <c r="B54" s="1625" t="s">
        <v>587</v>
      </c>
      <c r="C54" s="1625"/>
      <c r="D54" s="63" t="s">
        <v>196</v>
      </c>
      <c r="E54" s="945"/>
      <c r="F54" s="945"/>
      <c r="G54" s="945"/>
      <c r="H54" s="945"/>
      <c r="I54" s="945"/>
      <c r="J54" s="945"/>
      <c r="K54" s="945"/>
      <c r="L54" s="945"/>
      <c r="M54" s="945"/>
      <c r="N54" s="945"/>
      <c r="O54" s="945"/>
      <c r="P54" s="945"/>
      <c r="Q54" s="945"/>
      <c r="R54" s="945"/>
      <c r="S54" s="945"/>
      <c r="T54" s="945"/>
      <c r="U54" s="945"/>
      <c r="V54" s="945"/>
      <c r="W54" s="945"/>
      <c r="X54" s="945"/>
      <c r="Y54" s="945"/>
      <c r="Z54" s="945"/>
      <c r="AA54" s="945"/>
      <c r="AB54" s="945"/>
      <c r="AC54" s="945"/>
      <c r="AD54" s="945"/>
      <c r="AE54" s="945"/>
      <c r="AF54" s="945"/>
      <c r="AG54" s="945"/>
      <c r="AH54" s="945"/>
      <c r="AI54" s="945"/>
      <c r="AJ54" s="945"/>
      <c r="AK54" s="945"/>
      <c r="AL54" s="945"/>
      <c r="AM54" s="945"/>
      <c r="AN54" s="945"/>
      <c r="AO54" s="945"/>
      <c r="AP54" s="945"/>
      <c r="AQ54" s="945"/>
      <c r="AR54" s="945"/>
      <c r="AS54" s="945"/>
      <c r="AT54" s="945"/>
      <c r="AU54" s="945"/>
      <c r="AV54" s="945"/>
      <c r="AW54" s="945"/>
      <c r="AX54" s="945"/>
      <c r="AY54" s="945"/>
      <c r="AZ54" s="945"/>
      <c r="BA54" s="945"/>
      <c r="BB54" s="945"/>
      <c r="BC54" s="945"/>
    </row>
    <row r="55" spans="1:55" x14ac:dyDescent="0.2">
      <c r="A55" s="948">
        <v>2</v>
      </c>
      <c r="B55" s="1620" t="s">
        <v>588</v>
      </c>
      <c r="C55" s="1621"/>
      <c r="D55" s="63" t="s">
        <v>196</v>
      </c>
      <c r="E55" s="945"/>
      <c r="F55" s="945"/>
      <c r="G55" s="945"/>
      <c r="H55" s="945"/>
      <c r="I55" s="945"/>
      <c r="J55" s="945"/>
      <c r="K55" s="945"/>
      <c r="L55" s="945"/>
      <c r="M55" s="945"/>
      <c r="N55" s="945"/>
      <c r="O55" s="945"/>
      <c r="P55" s="945"/>
      <c r="Q55" s="945"/>
      <c r="R55" s="945"/>
      <c r="S55" s="945"/>
      <c r="T55" s="945"/>
      <c r="U55" s="945"/>
      <c r="V55" s="945"/>
      <c r="W55" s="945"/>
      <c r="X55" s="945"/>
      <c r="Y55" s="945"/>
      <c r="Z55" s="945"/>
      <c r="AA55" s="945"/>
      <c r="AB55" s="945"/>
      <c r="AC55" s="945"/>
      <c r="AD55" s="945"/>
      <c r="AE55" s="945"/>
      <c r="AF55" s="945"/>
      <c r="AG55" s="945"/>
      <c r="AH55" s="945"/>
      <c r="AI55" s="945"/>
      <c r="AJ55" s="945"/>
      <c r="AK55" s="945"/>
      <c r="AL55" s="945"/>
      <c r="AM55" s="945"/>
      <c r="AN55" s="945"/>
      <c r="AO55" s="945"/>
      <c r="AP55" s="945"/>
      <c r="AQ55" s="945"/>
      <c r="AR55" s="945"/>
      <c r="AS55" s="945"/>
      <c r="AT55" s="945"/>
      <c r="AU55" s="945"/>
      <c r="AV55" s="945"/>
      <c r="AW55" s="945"/>
      <c r="AX55" s="945"/>
      <c r="AY55" s="945"/>
      <c r="AZ55" s="945"/>
      <c r="BA55" s="945"/>
      <c r="BB55" s="945"/>
      <c r="BC55" s="945"/>
    </row>
    <row r="56" spans="1:55" x14ac:dyDescent="0.2">
      <c r="A56" s="948">
        <v>3</v>
      </c>
      <c r="B56" s="1620" t="s">
        <v>584</v>
      </c>
      <c r="C56" s="1621"/>
      <c r="D56" s="63"/>
      <c r="E56" s="945"/>
      <c r="F56" s="945"/>
      <c r="G56" s="945"/>
      <c r="H56" s="945"/>
      <c r="I56" s="945"/>
      <c r="J56" s="945"/>
      <c r="K56" s="945"/>
      <c r="L56" s="945"/>
      <c r="M56" s="945"/>
      <c r="N56" s="945"/>
      <c r="O56" s="945"/>
      <c r="P56" s="945"/>
      <c r="Q56" s="945"/>
      <c r="R56" s="945"/>
      <c r="S56" s="945"/>
      <c r="T56" s="945"/>
      <c r="U56" s="945"/>
      <c r="V56" s="945"/>
      <c r="W56" s="945"/>
      <c r="X56" s="945"/>
      <c r="Y56" s="945"/>
      <c r="Z56" s="945"/>
      <c r="AA56" s="945"/>
      <c r="AB56" s="945"/>
      <c r="AC56" s="945"/>
      <c r="AD56" s="945"/>
      <c r="AE56" s="945"/>
      <c r="AF56" s="945"/>
      <c r="AG56" s="945"/>
      <c r="AH56" s="945"/>
      <c r="AI56" s="945"/>
      <c r="AJ56" s="945"/>
      <c r="AK56" s="945"/>
      <c r="AL56" s="945"/>
      <c r="AM56" s="945"/>
      <c r="AN56" s="945"/>
      <c r="AO56" s="945"/>
      <c r="AP56" s="945"/>
      <c r="AQ56" s="945"/>
      <c r="AR56" s="945"/>
      <c r="AS56" s="945"/>
      <c r="AT56" s="945"/>
      <c r="AU56" s="945"/>
      <c r="AV56" s="945"/>
      <c r="AW56" s="945"/>
      <c r="AX56" s="945"/>
      <c r="AY56" s="945"/>
      <c r="AZ56" s="945"/>
      <c r="BA56" s="945"/>
      <c r="BB56" s="945"/>
      <c r="BC56" s="945"/>
    </row>
    <row r="57" spans="1:55" ht="15" x14ac:dyDescent="0.2">
      <c r="A57" s="949" t="s">
        <v>589</v>
      </c>
      <c r="B57" s="1624" t="s">
        <v>590</v>
      </c>
      <c r="C57" s="1624"/>
      <c r="D57" s="63"/>
      <c r="E57" s="945"/>
      <c r="F57" s="945"/>
      <c r="G57" s="945"/>
      <c r="H57" s="945"/>
      <c r="I57" s="945"/>
      <c r="J57" s="945"/>
      <c r="K57" s="945"/>
      <c r="L57" s="945"/>
      <c r="M57" s="945"/>
      <c r="N57" s="945"/>
      <c r="O57" s="945"/>
      <c r="P57" s="945"/>
      <c r="Q57" s="945"/>
      <c r="R57" s="945"/>
      <c r="S57" s="945"/>
      <c r="T57" s="945"/>
      <c r="U57" s="945"/>
      <c r="V57" s="945"/>
      <c r="W57" s="945"/>
      <c r="X57" s="945"/>
      <c r="Y57" s="945"/>
      <c r="Z57" s="945"/>
      <c r="AA57" s="945"/>
      <c r="AB57" s="945"/>
      <c r="AC57" s="945"/>
      <c r="AD57" s="945"/>
      <c r="AE57" s="945"/>
      <c r="AF57" s="945"/>
      <c r="AG57" s="945"/>
      <c r="AH57" s="945"/>
      <c r="AI57" s="945"/>
      <c r="AJ57" s="945"/>
      <c r="AK57" s="945"/>
      <c r="AL57" s="945"/>
      <c r="AM57" s="945"/>
      <c r="AN57" s="945"/>
      <c r="AO57" s="945"/>
      <c r="AP57" s="945"/>
      <c r="AQ57" s="945"/>
      <c r="AR57" s="945"/>
      <c r="AS57" s="945"/>
      <c r="AT57" s="945"/>
      <c r="AU57" s="945"/>
      <c r="AV57" s="945"/>
      <c r="AW57" s="945"/>
      <c r="AX57" s="945"/>
      <c r="AY57" s="945"/>
      <c r="AZ57" s="945"/>
      <c r="BA57" s="945"/>
      <c r="BB57" s="945"/>
      <c r="BC57" s="945"/>
    </row>
    <row r="58" spans="1:55" x14ac:dyDescent="0.2">
      <c r="A58" s="948">
        <v>1</v>
      </c>
      <c r="B58" s="1620" t="s">
        <v>591</v>
      </c>
      <c r="C58" s="1621"/>
      <c r="D58" s="63" t="s">
        <v>196</v>
      </c>
      <c r="E58" s="945"/>
      <c r="F58" s="945"/>
      <c r="G58" s="945"/>
      <c r="H58" s="945"/>
      <c r="I58" s="945"/>
      <c r="J58" s="945"/>
      <c r="K58" s="945"/>
      <c r="L58" s="945"/>
      <c r="M58" s="945"/>
      <c r="N58" s="945"/>
      <c r="O58" s="945"/>
      <c r="P58" s="945"/>
      <c r="Q58" s="945"/>
      <c r="R58" s="945"/>
      <c r="S58" s="945"/>
      <c r="T58" s="945"/>
      <c r="U58" s="945"/>
      <c r="V58" s="945"/>
      <c r="W58" s="945"/>
      <c r="X58" s="945"/>
      <c r="Y58" s="945"/>
      <c r="Z58" s="945"/>
      <c r="AA58" s="945"/>
      <c r="AB58" s="945"/>
      <c r="AC58" s="945"/>
      <c r="AD58" s="945"/>
      <c r="AE58" s="945"/>
      <c r="AF58" s="945"/>
      <c r="AG58" s="945"/>
      <c r="AH58" s="945"/>
      <c r="AI58" s="945"/>
      <c r="AJ58" s="945"/>
      <c r="AK58" s="945"/>
      <c r="AL58" s="945"/>
      <c r="AM58" s="945"/>
      <c r="AN58" s="945"/>
      <c r="AO58" s="945"/>
      <c r="AP58" s="945"/>
      <c r="AQ58" s="945"/>
      <c r="AR58" s="945"/>
      <c r="AS58" s="945"/>
      <c r="AT58" s="945"/>
      <c r="AU58" s="945"/>
      <c r="AV58" s="945"/>
      <c r="AW58" s="945"/>
      <c r="AX58" s="945"/>
      <c r="AY58" s="945"/>
      <c r="AZ58" s="945"/>
      <c r="BA58" s="945"/>
      <c r="BB58" s="945"/>
      <c r="BC58" s="945"/>
    </row>
    <row r="59" spans="1:55" x14ac:dyDescent="0.2">
      <c r="A59" s="947" t="s">
        <v>592</v>
      </c>
      <c r="B59" s="1622" t="s">
        <v>593</v>
      </c>
      <c r="C59" s="1622"/>
      <c r="D59" s="1622"/>
      <c r="E59" s="945"/>
      <c r="F59" s="945"/>
      <c r="G59" s="945"/>
      <c r="H59" s="945"/>
      <c r="I59" s="945"/>
      <c r="J59" s="945"/>
      <c r="K59" s="945"/>
      <c r="L59" s="945"/>
      <c r="M59" s="945"/>
      <c r="N59" s="945"/>
      <c r="O59" s="945"/>
      <c r="P59" s="945"/>
      <c r="Q59" s="945"/>
      <c r="R59" s="945"/>
      <c r="S59" s="945"/>
      <c r="T59" s="945"/>
      <c r="U59" s="945"/>
      <c r="V59" s="945"/>
      <c r="W59" s="945"/>
      <c r="X59" s="945"/>
      <c r="Y59" s="945"/>
      <c r="Z59" s="945"/>
      <c r="AA59" s="945"/>
      <c r="AB59" s="945"/>
      <c r="AC59" s="945"/>
      <c r="AD59" s="945"/>
      <c r="AE59" s="945"/>
      <c r="AF59" s="945"/>
      <c r="AG59" s="945"/>
      <c r="AH59" s="945"/>
      <c r="AI59" s="945"/>
      <c r="AJ59" s="945"/>
      <c r="AK59" s="945"/>
      <c r="AL59" s="945"/>
      <c r="AM59" s="945"/>
      <c r="AN59" s="945"/>
      <c r="AO59" s="945"/>
      <c r="AP59" s="945"/>
      <c r="AQ59" s="945"/>
      <c r="AR59" s="945"/>
      <c r="AS59" s="945"/>
      <c r="AT59" s="945"/>
      <c r="AU59" s="945"/>
      <c r="AV59" s="945"/>
      <c r="AW59" s="945"/>
      <c r="AX59" s="945"/>
      <c r="AY59" s="945"/>
      <c r="AZ59" s="945"/>
      <c r="BA59" s="945"/>
      <c r="BB59" s="945"/>
      <c r="BC59" s="945"/>
    </row>
    <row r="60" spans="1:55" x14ac:dyDescent="0.2">
      <c r="A60" s="946">
        <v>1</v>
      </c>
      <c r="B60" s="1620" t="s">
        <v>594</v>
      </c>
      <c r="C60" s="1621"/>
      <c r="D60" s="62" t="s">
        <v>196</v>
      </c>
      <c r="E60" s="945"/>
      <c r="F60" s="945"/>
      <c r="G60" s="945"/>
      <c r="H60" s="945"/>
      <c r="I60" s="945"/>
      <c r="J60" s="945"/>
      <c r="K60" s="945"/>
      <c r="L60" s="945"/>
      <c r="M60" s="945"/>
      <c r="N60" s="945"/>
      <c r="O60" s="945"/>
      <c r="P60" s="945"/>
      <c r="Q60" s="945"/>
      <c r="R60" s="945"/>
      <c r="S60" s="945"/>
      <c r="T60" s="945"/>
      <c r="U60" s="945"/>
      <c r="V60" s="945"/>
      <c r="W60" s="945"/>
      <c r="X60" s="945"/>
      <c r="Y60" s="945"/>
      <c r="Z60" s="945"/>
      <c r="AA60" s="945"/>
      <c r="AB60" s="945"/>
      <c r="AC60" s="945"/>
      <c r="AD60" s="945"/>
      <c r="AE60" s="945"/>
      <c r="AF60" s="945"/>
      <c r="AG60" s="945"/>
      <c r="AH60" s="945"/>
      <c r="AI60" s="945"/>
      <c r="AJ60" s="945"/>
      <c r="AK60" s="945"/>
      <c r="AL60" s="945"/>
      <c r="AM60" s="945"/>
      <c r="AN60" s="945"/>
      <c r="AO60" s="945"/>
      <c r="AP60" s="945"/>
      <c r="AQ60" s="945"/>
      <c r="AR60" s="945"/>
      <c r="AS60" s="945"/>
      <c r="AT60" s="945"/>
      <c r="AU60" s="945"/>
      <c r="AV60" s="945"/>
      <c r="AW60" s="945"/>
      <c r="AX60" s="945"/>
      <c r="AY60" s="945"/>
      <c r="AZ60" s="945"/>
      <c r="BA60" s="945"/>
      <c r="BB60" s="945"/>
      <c r="BC60" s="945"/>
    </row>
    <row r="61" spans="1:55" x14ac:dyDescent="0.2">
      <c r="A61" s="946">
        <v>2</v>
      </c>
      <c r="B61" s="1620" t="s">
        <v>595</v>
      </c>
      <c r="C61" s="1621"/>
      <c r="D61" s="63" t="s">
        <v>196</v>
      </c>
      <c r="E61" s="945"/>
      <c r="F61" s="945"/>
      <c r="G61" s="945"/>
      <c r="H61" s="945"/>
      <c r="I61" s="945"/>
      <c r="J61" s="945"/>
      <c r="K61" s="945"/>
      <c r="L61" s="945"/>
      <c r="M61" s="945"/>
      <c r="N61" s="945"/>
      <c r="O61" s="945"/>
      <c r="P61" s="945"/>
      <c r="Q61" s="945"/>
      <c r="R61" s="945"/>
      <c r="S61" s="945"/>
      <c r="T61" s="945"/>
      <c r="U61" s="945"/>
      <c r="V61" s="945"/>
      <c r="W61" s="945"/>
      <c r="X61" s="945"/>
      <c r="Y61" s="945"/>
      <c r="Z61" s="945"/>
      <c r="AA61" s="945"/>
      <c r="AB61" s="945"/>
      <c r="AC61" s="945"/>
      <c r="AD61" s="945"/>
      <c r="AE61" s="945"/>
      <c r="AF61" s="945"/>
      <c r="AG61" s="945"/>
      <c r="AH61" s="945"/>
      <c r="AI61" s="945"/>
      <c r="AJ61" s="945"/>
      <c r="AK61" s="945"/>
      <c r="AL61" s="945"/>
      <c r="AM61" s="945"/>
      <c r="AN61" s="945"/>
      <c r="AO61" s="945"/>
      <c r="AP61" s="945"/>
      <c r="AQ61" s="945"/>
      <c r="AR61" s="945"/>
      <c r="AS61" s="945"/>
      <c r="AT61" s="945"/>
      <c r="AU61" s="945"/>
      <c r="AV61" s="945"/>
      <c r="AW61" s="945"/>
      <c r="AX61" s="945"/>
      <c r="AY61" s="945"/>
      <c r="AZ61" s="945"/>
      <c r="BA61" s="945"/>
      <c r="BB61" s="945"/>
      <c r="BC61" s="945"/>
    </row>
    <row r="62" spans="1:55" x14ac:dyDescent="0.2">
      <c r="A62" s="946">
        <v>3</v>
      </c>
      <c r="B62" s="1620" t="s">
        <v>596</v>
      </c>
      <c r="C62" s="1621"/>
      <c r="D62" s="63" t="s">
        <v>196</v>
      </c>
      <c r="E62" s="945"/>
      <c r="F62" s="945"/>
      <c r="G62" s="945"/>
      <c r="H62" s="945"/>
      <c r="I62" s="945"/>
      <c r="J62" s="945"/>
      <c r="K62" s="945"/>
      <c r="L62" s="945"/>
      <c r="M62" s="945"/>
      <c r="N62" s="945"/>
      <c r="O62" s="945"/>
      <c r="P62" s="945"/>
      <c r="Q62" s="945"/>
      <c r="R62" s="945"/>
      <c r="S62" s="945"/>
      <c r="T62" s="945"/>
      <c r="U62" s="945"/>
      <c r="V62" s="945"/>
      <c r="W62" s="945"/>
      <c r="X62" s="945"/>
      <c r="Y62" s="945"/>
      <c r="Z62" s="945"/>
      <c r="AA62" s="945"/>
      <c r="AB62" s="945"/>
      <c r="AC62" s="945"/>
      <c r="AD62" s="945"/>
      <c r="AE62" s="945"/>
      <c r="AF62" s="945"/>
      <c r="AG62" s="945"/>
      <c r="AH62" s="945"/>
      <c r="AI62" s="945"/>
      <c r="AJ62" s="945"/>
      <c r="AK62" s="945"/>
      <c r="AL62" s="945"/>
      <c r="AM62" s="945"/>
      <c r="AN62" s="945"/>
      <c r="AO62" s="945"/>
      <c r="AP62" s="945"/>
      <c r="AQ62" s="945"/>
      <c r="AR62" s="945"/>
      <c r="AS62" s="945"/>
      <c r="AT62" s="945"/>
      <c r="AU62" s="945"/>
      <c r="AV62" s="945"/>
      <c r="AW62" s="945"/>
      <c r="AX62" s="945"/>
      <c r="AY62" s="945"/>
      <c r="AZ62" s="945"/>
      <c r="BA62" s="945"/>
      <c r="BB62" s="945"/>
      <c r="BC62" s="945"/>
    </row>
    <row r="63" spans="1:55" x14ac:dyDescent="0.2">
      <c r="A63" s="946">
        <v>4</v>
      </c>
      <c r="B63" s="887" t="s">
        <v>597</v>
      </c>
      <c r="C63" s="888"/>
      <c r="D63" s="63" t="s">
        <v>196</v>
      </c>
      <c r="E63" s="945"/>
      <c r="F63" s="945"/>
      <c r="G63" s="945"/>
      <c r="H63" s="945"/>
      <c r="I63" s="945"/>
      <c r="J63" s="945"/>
      <c r="K63" s="945"/>
      <c r="L63" s="945"/>
      <c r="M63" s="945"/>
      <c r="N63" s="945"/>
      <c r="O63" s="945"/>
      <c r="P63" s="945"/>
      <c r="Q63" s="945"/>
      <c r="R63" s="945"/>
      <c r="S63" s="945"/>
      <c r="T63" s="945"/>
      <c r="U63" s="945"/>
      <c r="V63" s="945"/>
      <c r="W63" s="945"/>
      <c r="X63" s="945"/>
      <c r="Y63" s="945"/>
      <c r="Z63" s="945"/>
      <c r="AA63" s="945"/>
      <c r="AB63" s="945"/>
      <c r="AC63" s="945"/>
      <c r="AD63" s="945"/>
      <c r="AE63" s="945"/>
      <c r="AF63" s="945"/>
      <c r="AG63" s="945"/>
      <c r="AH63" s="945"/>
      <c r="AI63" s="945"/>
      <c r="AJ63" s="945"/>
      <c r="AK63" s="945"/>
      <c r="AL63" s="945"/>
      <c r="AM63" s="945"/>
      <c r="AN63" s="945"/>
      <c r="AO63" s="945"/>
      <c r="AP63" s="945"/>
      <c r="AQ63" s="945"/>
      <c r="AR63" s="945"/>
      <c r="AS63" s="945"/>
      <c r="AT63" s="945"/>
      <c r="AU63" s="945"/>
      <c r="AV63" s="945"/>
      <c r="AW63" s="945"/>
      <c r="AX63" s="945"/>
      <c r="AY63" s="945"/>
      <c r="AZ63" s="945"/>
      <c r="BA63" s="945"/>
      <c r="BB63" s="945"/>
      <c r="BC63" s="945"/>
    </row>
    <row r="64" spans="1:55" x14ac:dyDescent="0.2">
      <c r="A64" s="947" t="s">
        <v>598</v>
      </c>
      <c r="B64" s="1622" t="s">
        <v>599</v>
      </c>
      <c r="C64" s="1622"/>
      <c r="D64" s="1622"/>
      <c r="E64" s="945"/>
      <c r="F64" s="945"/>
      <c r="G64" s="945"/>
      <c r="H64" s="945"/>
      <c r="I64" s="945"/>
      <c r="J64" s="945"/>
      <c r="K64" s="945"/>
      <c r="L64" s="945"/>
      <c r="M64" s="945"/>
      <c r="N64" s="945"/>
      <c r="O64" s="945"/>
      <c r="P64" s="945"/>
      <c r="Q64" s="945"/>
      <c r="R64" s="945"/>
      <c r="S64" s="945"/>
      <c r="T64" s="945"/>
      <c r="U64" s="945"/>
      <c r="V64" s="945"/>
      <c r="W64" s="945"/>
      <c r="X64" s="945"/>
      <c r="Y64" s="945"/>
      <c r="Z64" s="945"/>
      <c r="AA64" s="945"/>
      <c r="AB64" s="945"/>
      <c r="AC64" s="945"/>
      <c r="AD64" s="945"/>
      <c r="AE64" s="945"/>
      <c r="AF64" s="945"/>
      <c r="AG64" s="945"/>
      <c r="AH64" s="945"/>
      <c r="AI64" s="945"/>
      <c r="AJ64" s="945"/>
      <c r="AK64" s="945"/>
      <c r="AL64" s="945"/>
      <c r="AM64" s="945"/>
      <c r="AN64" s="945"/>
      <c r="AO64" s="945"/>
      <c r="AP64" s="945"/>
      <c r="AQ64" s="945"/>
      <c r="AR64" s="945"/>
      <c r="AS64" s="945"/>
      <c r="AT64" s="945"/>
      <c r="AU64" s="945"/>
      <c r="AV64" s="945"/>
      <c r="AW64" s="945"/>
      <c r="AX64" s="945"/>
      <c r="AY64" s="945"/>
      <c r="AZ64" s="945"/>
      <c r="BA64" s="945"/>
      <c r="BB64" s="945"/>
      <c r="BC64" s="945"/>
    </row>
    <row r="65" spans="1:55" x14ac:dyDescent="0.2">
      <c r="A65" s="948">
        <v>1</v>
      </c>
      <c r="B65" s="1623" t="s">
        <v>600</v>
      </c>
      <c r="C65" s="1623"/>
      <c r="D65" s="62" t="s">
        <v>196</v>
      </c>
      <c r="E65" s="945"/>
      <c r="F65" s="945"/>
      <c r="G65" s="945"/>
      <c r="H65" s="945"/>
      <c r="I65" s="945"/>
      <c r="J65" s="945"/>
      <c r="K65" s="945"/>
      <c r="L65" s="945"/>
      <c r="M65" s="945"/>
      <c r="N65" s="945"/>
      <c r="O65" s="945"/>
      <c r="P65" s="945"/>
      <c r="Q65" s="945"/>
      <c r="R65" s="945"/>
      <c r="S65" s="945"/>
      <c r="T65" s="945"/>
      <c r="U65" s="945"/>
      <c r="V65" s="945"/>
      <c r="W65" s="945"/>
      <c r="X65" s="945"/>
      <c r="Y65" s="945"/>
      <c r="Z65" s="945"/>
      <c r="AA65" s="945"/>
      <c r="AB65" s="945"/>
      <c r="AC65" s="945"/>
      <c r="AD65" s="945"/>
      <c r="AE65" s="945"/>
      <c r="AF65" s="945"/>
      <c r="AG65" s="945"/>
      <c r="AH65" s="945"/>
      <c r="AI65" s="945"/>
      <c r="AJ65" s="945"/>
      <c r="AK65" s="945"/>
      <c r="AL65" s="945"/>
      <c r="AM65" s="945"/>
      <c r="AN65" s="945"/>
      <c r="AO65" s="945"/>
      <c r="AP65" s="945"/>
      <c r="AQ65" s="945"/>
      <c r="AR65" s="945"/>
      <c r="AS65" s="945"/>
      <c r="AT65" s="945"/>
      <c r="AU65" s="945"/>
      <c r="AV65" s="945"/>
      <c r="AW65" s="945"/>
      <c r="AX65" s="945"/>
      <c r="AY65" s="945"/>
      <c r="AZ65" s="945"/>
      <c r="BA65" s="945"/>
      <c r="BB65" s="945"/>
      <c r="BC65" s="945"/>
    </row>
    <row r="66" spans="1:55" x14ac:dyDescent="0.2">
      <c r="A66" s="948">
        <v>2</v>
      </c>
      <c r="B66" s="1620" t="s">
        <v>601</v>
      </c>
      <c r="C66" s="1621"/>
      <c r="D66" s="62" t="s">
        <v>196</v>
      </c>
      <c r="E66" s="945"/>
      <c r="F66" s="945"/>
      <c r="G66" s="945"/>
      <c r="H66" s="945"/>
      <c r="I66" s="945"/>
      <c r="J66" s="945"/>
      <c r="K66" s="945"/>
      <c r="L66" s="945"/>
      <c r="M66" s="945"/>
      <c r="N66" s="945"/>
      <c r="O66" s="945"/>
      <c r="P66" s="945"/>
      <c r="Q66" s="945"/>
      <c r="R66" s="945"/>
      <c r="S66" s="945"/>
      <c r="T66" s="945"/>
      <c r="U66" s="945"/>
      <c r="V66" s="945"/>
      <c r="W66" s="945"/>
      <c r="X66" s="945"/>
      <c r="Y66" s="945"/>
      <c r="Z66" s="945"/>
      <c r="AA66" s="945"/>
      <c r="AB66" s="945"/>
      <c r="AC66" s="945"/>
      <c r="AD66" s="945"/>
      <c r="AE66" s="945"/>
      <c r="AF66" s="945"/>
      <c r="AG66" s="945"/>
      <c r="AH66" s="945"/>
      <c r="AI66" s="945"/>
      <c r="AJ66" s="945"/>
      <c r="AK66" s="945"/>
      <c r="AL66" s="945"/>
      <c r="AM66" s="945"/>
      <c r="AN66" s="945"/>
      <c r="AO66" s="945"/>
      <c r="AP66" s="945"/>
      <c r="AQ66" s="945"/>
      <c r="AR66" s="945"/>
      <c r="AS66" s="945"/>
      <c r="AT66" s="945"/>
      <c r="AU66" s="945"/>
      <c r="AV66" s="945"/>
      <c r="AW66" s="945"/>
      <c r="AX66" s="945"/>
      <c r="AY66" s="945"/>
      <c r="AZ66" s="945"/>
      <c r="BA66" s="945"/>
      <c r="BB66" s="945"/>
      <c r="BC66" s="945"/>
    </row>
    <row r="67" spans="1:55" x14ac:dyDescent="0.2">
      <c r="A67" s="948">
        <v>3</v>
      </c>
      <c r="B67" s="1620" t="s">
        <v>602</v>
      </c>
      <c r="C67" s="1621"/>
      <c r="D67" s="62" t="s">
        <v>196</v>
      </c>
      <c r="E67" s="945"/>
      <c r="F67" s="945"/>
      <c r="G67" s="945"/>
      <c r="H67" s="945"/>
      <c r="I67" s="945"/>
      <c r="J67" s="945"/>
      <c r="K67" s="945"/>
      <c r="L67" s="945"/>
      <c r="M67" s="945"/>
      <c r="N67" s="945"/>
      <c r="O67" s="945"/>
      <c r="P67" s="945"/>
      <c r="Q67" s="945"/>
      <c r="R67" s="945"/>
      <c r="S67" s="945"/>
      <c r="T67" s="945"/>
      <c r="U67" s="945"/>
      <c r="V67" s="945"/>
      <c r="W67" s="945"/>
      <c r="X67" s="945"/>
      <c r="Y67" s="945"/>
      <c r="Z67" s="945"/>
      <c r="AA67" s="945"/>
      <c r="AB67" s="945"/>
      <c r="AC67" s="945"/>
      <c r="AD67" s="945"/>
      <c r="AE67" s="945"/>
      <c r="AF67" s="945"/>
      <c r="AG67" s="945"/>
      <c r="AH67" s="945"/>
      <c r="AI67" s="945"/>
      <c r="AJ67" s="945"/>
      <c r="AK67" s="945"/>
      <c r="AL67" s="945"/>
      <c r="AM67" s="945"/>
      <c r="AN67" s="945"/>
      <c r="AO67" s="945"/>
      <c r="AP67" s="945"/>
      <c r="AQ67" s="945"/>
      <c r="AR67" s="945"/>
      <c r="AS67" s="945"/>
      <c r="AT67" s="945"/>
      <c r="AU67" s="945"/>
      <c r="AV67" s="945"/>
      <c r="AW67" s="945"/>
      <c r="AX67" s="945"/>
      <c r="AY67" s="945"/>
      <c r="AZ67" s="945"/>
      <c r="BA67" s="945"/>
      <c r="BB67" s="945"/>
      <c r="BC67" s="945"/>
    </row>
    <row r="68" spans="1:55" x14ac:dyDescent="0.2">
      <c r="A68" s="948">
        <v>4</v>
      </c>
      <c r="B68" s="1620" t="s">
        <v>603</v>
      </c>
      <c r="C68" s="1621"/>
      <c r="D68" s="62" t="s">
        <v>196</v>
      </c>
      <c r="E68" s="945"/>
      <c r="F68" s="945"/>
      <c r="G68" s="945"/>
      <c r="H68" s="945"/>
      <c r="I68" s="945"/>
      <c r="J68" s="945"/>
      <c r="K68" s="945"/>
      <c r="L68" s="945"/>
      <c r="M68" s="945"/>
      <c r="N68" s="945"/>
      <c r="O68" s="945"/>
      <c r="P68" s="945"/>
      <c r="Q68" s="945"/>
      <c r="R68" s="945"/>
      <c r="S68" s="945"/>
      <c r="T68" s="945"/>
      <c r="U68" s="945"/>
      <c r="V68" s="945"/>
      <c r="W68" s="945"/>
      <c r="X68" s="945"/>
      <c r="Y68" s="945"/>
      <c r="Z68" s="945"/>
      <c r="AA68" s="945"/>
      <c r="AB68" s="945"/>
      <c r="AC68" s="945"/>
      <c r="AD68" s="945"/>
      <c r="AE68" s="945"/>
      <c r="AF68" s="945"/>
      <c r="AG68" s="945"/>
      <c r="AH68" s="945"/>
      <c r="AI68" s="945"/>
      <c r="AJ68" s="945"/>
      <c r="AK68" s="945"/>
      <c r="AL68" s="945"/>
      <c r="AM68" s="945"/>
      <c r="AN68" s="945"/>
      <c r="AO68" s="945"/>
      <c r="AP68" s="945"/>
      <c r="AQ68" s="945"/>
      <c r="AR68" s="945"/>
      <c r="AS68" s="945"/>
      <c r="AT68" s="945"/>
      <c r="AU68" s="945"/>
      <c r="AV68" s="945"/>
      <c r="AW68" s="945"/>
      <c r="AX68" s="945"/>
      <c r="AY68" s="945"/>
      <c r="AZ68" s="945"/>
      <c r="BA68" s="945"/>
      <c r="BB68" s="945"/>
      <c r="BC68" s="945"/>
    </row>
    <row r="69" spans="1:55" x14ac:dyDescent="0.2">
      <c r="A69" s="948">
        <v>5</v>
      </c>
      <c r="B69" s="1620" t="s">
        <v>604</v>
      </c>
      <c r="C69" s="1621"/>
      <c r="D69" s="62" t="s">
        <v>196</v>
      </c>
      <c r="E69" s="945"/>
      <c r="F69" s="945"/>
      <c r="G69" s="945"/>
      <c r="H69" s="945"/>
      <c r="I69" s="945"/>
      <c r="J69" s="945"/>
      <c r="K69" s="945"/>
      <c r="L69" s="945"/>
      <c r="M69" s="945"/>
      <c r="N69" s="945"/>
      <c r="O69" s="945"/>
      <c r="P69" s="945"/>
      <c r="Q69" s="945"/>
      <c r="R69" s="945"/>
      <c r="S69" s="945"/>
      <c r="T69" s="945"/>
      <c r="U69" s="945"/>
      <c r="V69" s="945"/>
      <c r="W69" s="945"/>
      <c r="X69" s="945"/>
      <c r="Y69" s="945"/>
      <c r="Z69" s="945"/>
      <c r="AA69" s="945"/>
      <c r="AB69" s="945"/>
      <c r="AC69" s="945"/>
      <c r="AD69" s="945"/>
      <c r="AE69" s="945"/>
      <c r="AF69" s="945"/>
      <c r="AG69" s="945"/>
      <c r="AH69" s="945"/>
      <c r="AI69" s="945"/>
      <c r="AJ69" s="945"/>
      <c r="AK69" s="945"/>
      <c r="AL69" s="945"/>
      <c r="AM69" s="945"/>
      <c r="AN69" s="945"/>
      <c r="AO69" s="945"/>
      <c r="AP69" s="945"/>
      <c r="AQ69" s="945"/>
      <c r="AR69" s="945"/>
      <c r="AS69" s="945"/>
      <c r="AT69" s="945"/>
      <c r="AU69" s="945"/>
      <c r="AV69" s="945"/>
      <c r="AW69" s="945"/>
      <c r="AX69" s="945"/>
      <c r="AY69" s="945"/>
      <c r="AZ69" s="945"/>
      <c r="BA69" s="945"/>
      <c r="BB69" s="945"/>
      <c r="BC69" s="945"/>
    </row>
    <row r="70" spans="1:55" x14ac:dyDescent="0.2">
      <c r="A70" s="948">
        <v>6</v>
      </c>
      <c r="B70" s="1620" t="s">
        <v>605</v>
      </c>
      <c r="C70" s="1621"/>
      <c r="D70" s="62" t="s">
        <v>196</v>
      </c>
      <c r="E70" s="945"/>
      <c r="F70" s="945"/>
      <c r="G70" s="945"/>
      <c r="H70" s="945"/>
      <c r="I70" s="945"/>
      <c r="J70" s="945"/>
      <c r="K70" s="945"/>
      <c r="L70" s="945"/>
      <c r="M70" s="945"/>
      <c r="N70" s="945"/>
      <c r="O70" s="945"/>
      <c r="P70" s="945"/>
      <c r="Q70" s="945"/>
      <c r="R70" s="945"/>
      <c r="S70" s="945"/>
      <c r="T70" s="945"/>
      <c r="U70" s="945"/>
      <c r="V70" s="945"/>
      <c r="W70" s="945"/>
      <c r="X70" s="945"/>
      <c r="Y70" s="945"/>
      <c r="Z70" s="945"/>
      <c r="AA70" s="945"/>
      <c r="AB70" s="945"/>
      <c r="AC70" s="945"/>
      <c r="AD70" s="945"/>
      <c r="AE70" s="945"/>
      <c r="AF70" s="945"/>
      <c r="AG70" s="945"/>
      <c r="AH70" s="945"/>
      <c r="AI70" s="945"/>
      <c r="AJ70" s="945"/>
      <c r="AK70" s="945"/>
      <c r="AL70" s="945"/>
      <c r="AM70" s="945"/>
      <c r="AN70" s="945"/>
      <c r="AO70" s="945"/>
      <c r="AP70" s="945"/>
      <c r="AQ70" s="945"/>
      <c r="AR70" s="945"/>
      <c r="AS70" s="945"/>
      <c r="AT70" s="945"/>
      <c r="AU70" s="945"/>
      <c r="AV70" s="945"/>
      <c r="AW70" s="945"/>
      <c r="AX70" s="945"/>
      <c r="AY70" s="945"/>
      <c r="AZ70" s="945"/>
      <c r="BA70" s="945"/>
      <c r="BB70" s="945"/>
      <c r="BC70" s="945"/>
    </row>
    <row r="71" spans="1:55" x14ac:dyDescent="0.2">
      <c r="A71" s="951"/>
      <c r="B71" s="952"/>
      <c r="C71" s="952"/>
      <c r="D71" s="945"/>
      <c r="E71" s="945"/>
      <c r="F71" s="945"/>
      <c r="G71" s="945"/>
      <c r="H71" s="945"/>
      <c r="I71" s="945"/>
      <c r="J71" s="945"/>
      <c r="K71" s="945"/>
      <c r="L71" s="945"/>
      <c r="M71" s="945"/>
      <c r="N71" s="945"/>
      <c r="O71" s="945"/>
      <c r="P71" s="945"/>
      <c r="Q71" s="945"/>
      <c r="R71" s="945"/>
      <c r="S71" s="945"/>
      <c r="T71" s="945"/>
      <c r="U71" s="945"/>
      <c r="V71" s="945"/>
      <c r="W71" s="945"/>
      <c r="X71" s="945"/>
      <c r="Y71" s="945"/>
      <c r="Z71" s="945"/>
      <c r="AA71" s="945"/>
      <c r="AB71" s="945"/>
      <c r="AC71" s="945"/>
      <c r="AD71" s="945"/>
      <c r="AE71" s="945"/>
      <c r="AF71" s="945"/>
      <c r="AG71" s="945"/>
      <c r="AH71" s="945"/>
      <c r="AI71" s="945"/>
      <c r="AJ71" s="945"/>
      <c r="AK71" s="945"/>
      <c r="AL71" s="945"/>
      <c r="AM71" s="945"/>
      <c r="AN71" s="945"/>
      <c r="AO71" s="945"/>
      <c r="AP71" s="945"/>
      <c r="AQ71" s="945"/>
      <c r="AR71" s="945"/>
      <c r="AS71" s="945"/>
      <c r="AT71" s="945"/>
      <c r="AU71" s="945"/>
      <c r="AV71" s="945"/>
      <c r="AW71" s="945"/>
      <c r="AX71" s="945"/>
      <c r="AY71" s="945"/>
      <c r="AZ71" s="945"/>
      <c r="BA71" s="945"/>
      <c r="BB71" s="945"/>
      <c r="BC71" s="945"/>
    </row>
    <row r="72" spans="1:55" ht="13.5" customHeight="1" x14ac:dyDescent="0.2">
      <c r="A72" s="953" t="s">
        <v>606</v>
      </c>
      <c r="B72" s="945"/>
      <c r="C72" s="953"/>
      <c r="D72" s="945"/>
      <c r="E72" s="945"/>
      <c r="F72" s="945"/>
      <c r="G72" s="945"/>
      <c r="H72" s="945"/>
      <c r="I72" s="945"/>
      <c r="J72" s="945"/>
      <c r="K72" s="945"/>
      <c r="L72" s="945"/>
      <c r="M72" s="945"/>
      <c r="N72" s="945"/>
      <c r="O72" s="945"/>
      <c r="P72" s="945"/>
      <c r="Q72" s="945"/>
      <c r="R72" s="945"/>
      <c r="S72" s="945"/>
      <c r="T72" s="945"/>
      <c r="U72" s="945"/>
      <c r="V72" s="945"/>
      <c r="W72" s="945"/>
      <c r="X72" s="945"/>
      <c r="Y72" s="945"/>
      <c r="Z72" s="945"/>
      <c r="AA72" s="945"/>
      <c r="AB72" s="945"/>
      <c r="AC72" s="945"/>
      <c r="AD72" s="945"/>
      <c r="AE72" s="945"/>
      <c r="AF72" s="945"/>
      <c r="AG72" s="945"/>
      <c r="AH72" s="945"/>
      <c r="AI72" s="945"/>
      <c r="AJ72" s="945"/>
      <c r="AK72" s="945"/>
      <c r="AL72" s="945"/>
      <c r="AM72" s="945"/>
      <c r="AN72" s="945"/>
      <c r="AO72" s="945"/>
      <c r="AP72" s="945"/>
      <c r="AQ72" s="945"/>
      <c r="AR72" s="945"/>
      <c r="AS72" s="945"/>
      <c r="AT72" s="945"/>
      <c r="AU72" s="945"/>
      <c r="AV72" s="945"/>
      <c r="AW72" s="945"/>
      <c r="AX72" s="945"/>
      <c r="AY72" s="945"/>
      <c r="AZ72" s="945"/>
      <c r="BA72" s="945"/>
      <c r="BB72" s="945"/>
      <c r="BC72" s="945"/>
    </row>
    <row r="73" spans="1:55" x14ac:dyDescent="0.2">
      <c r="A73" s="954"/>
      <c r="B73" s="945"/>
      <c r="C73" s="945"/>
      <c r="D73" s="945"/>
      <c r="E73" s="945"/>
      <c r="F73" s="945"/>
      <c r="G73" s="945"/>
      <c r="H73" s="945"/>
      <c r="I73" s="945"/>
      <c r="J73" s="945"/>
      <c r="K73" s="945"/>
      <c r="L73" s="945"/>
      <c r="M73" s="945"/>
      <c r="N73" s="945"/>
      <c r="O73" s="945"/>
      <c r="P73" s="945"/>
      <c r="Q73" s="945"/>
      <c r="R73" s="945"/>
      <c r="S73" s="945"/>
      <c r="T73" s="945"/>
      <c r="U73" s="945"/>
      <c r="V73" s="945"/>
      <c r="W73" s="945"/>
      <c r="X73" s="945"/>
      <c r="Y73" s="945"/>
      <c r="Z73" s="945"/>
      <c r="AA73" s="945"/>
      <c r="AB73" s="945"/>
      <c r="AC73" s="945"/>
      <c r="AD73" s="945"/>
      <c r="AE73" s="945"/>
      <c r="AF73" s="945"/>
      <c r="AG73" s="945"/>
      <c r="AH73" s="945"/>
      <c r="AI73" s="945"/>
      <c r="AJ73" s="945"/>
      <c r="AK73" s="945"/>
      <c r="AL73" s="945"/>
      <c r="AM73" s="945"/>
      <c r="AN73" s="945"/>
      <c r="AO73" s="945"/>
      <c r="AP73" s="945"/>
      <c r="AQ73" s="945"/>
      <c r="AR73" s="945"/>
      <c r="AS73" s="945"/>
      <c r="AT73" s="945"/>
      <c r="AU73" s="945"/>
      <c r="AV73" s="945"/>
      <c r="AW73" s="945"/>
      <c r="AX73" s="945"/>
      <c r="AY73" s="945"/>
      <c r="AZ73" s="945"/>
      <c r="BA73" s="945"/>
      <c r="BB73" s="945"/>
      <c r="BC73" s="945"/>
    </row>
    <row r="74" spans="1:55" x14ac:dyDescent="0.2">
      <c r="A74" s="954"/>
      <c r="B74" s="945"/>
      <c r="C74" s="945"/>
      <c r="D74" s="945"/>
      <c r="E74" s="945"/>
      <c r="F74" s="945"/>
      <c r="G74" s="945"/>
      <c r="H74" s="945"/>
      <c r="I74" s="945"/>
      <c r="J74" s="945"/>
      <c r="K74" s="945"/>
      <c r="L74" s="945"/>
      <c r="M74" s="945"/>
      <c r="N74" s="945"/>
      <c r="O74" s="945"/>
      <c r="P74" s="945"/>
      <c r="Q74" s="945"/>
      <c r="R74" s="945"/>
      <c r="S74" s="945"/>
      <c r="T74" s="945"/>
      <c r="U74" s="945"/>
      <c r="V74" s="945"/>
      <c r="W74" s="945"/>
      <c r="X74" s="945"/>
      <c r="Y74" s="945"/>
      <c r="Z74" s="945"/>
      <c r="AA74" s="945"/>
      <c r="AB74" s="945"/>
      <c r="AC74" s="945"/>
      <c r="AD74" s="945"/>
      <c r="AE74" s="945"/>
      <c r="AF74" s="945"/>
      <c r="AG74" s="945"/>
      <c r="AH74" s="945"/>
      <c r="AI74" s="945"/>
      <c r="AJ74" s="945"/>
      <c r="AK74" s="945"/>
      <c r="AL74" s="945"/>
      <c r="AM74" s="945"/>
      <c r="AN74" s="945"/>
      <c r="AO74" s="945"/>
      <c r="AP74" s="945"/>
      <c r="AQ74" s="945"/>
      <c r="AR74" s="945"/>
      <c r="AS74" s="945"/>
      <c r="AT74" s="945"/>
      <c r="AU74" s="945"/>
      <c r="AV74" s="945"/>
      <c r="AW74" s="945"/>
      <c r="AX74" s="945"/>
      <c r="AY74" s="945"/>
      <c r="AZ74" s="945"/>
      <c r="BA74" s="945"/>
      <c r="BB74" s="945"/>
      <c r="BC74" s="945"/>
    </row>
    <row r="75" spans="1:55" x14ac:dyDescent="0.2">
      <c r="A75" s="954"/>
      <c r="B75" s="945"/>
      <c r="C75" s="945"/>
      <c r="D75" s="945"/>
      <c r="E75" s="945"/>
      <c r="F75" s="945"/>
      <c r="G75" s="945"/>
      <c r="H75" s="945"/>
      <c r="I75" s="945"/>
      <c r="J75" s="945"/>
      <c r="K75" s="945"/>
      <c r="L75" s="945"/>
      <c r="M75" s="945"/>
      <c r="N75" s="945"/>
      <c r="O75" s="945"/>
      <c r="P75" s="945"/>
      <c r="Q75" s="945"/>
      <c r="R75" s="945"/>
      <c r="S75" s="945"/>
      <c r="T75" s="945"/>
      <c r="U75" s="945"/>
      <c r="V75" s="945"/>
      <c r="W75" s="945"/>
      <c r="X75" s="945"/>
      <c r="Y75" s="945"/>
      <c r="Z75" s="945"/>
      <c r="AA75" s="945"/>
      <c r="AB75" s="945"/>
      <c r="AC75" s="945"/>
      <c r="AD75" s="945"/>
      <c r="AE75" s="945"/>
      <c r="AF75" s="945"/>
      <c r="AG75" s="945"/>
      <c r="AH75" s="945"/>
      <c r="AI75" s="945"/>
      <c r="AJ75" s="945"/>
      <c r="AK75" s="945"/>
      <c r="AL75" s="945"/>
      <c r="AM75" s="945"/>
      <c r="AN75" s="945"/>
      <c r="AO75" s="945"/>
      <c r="AP75" s="945"/>
      <c r="AQ75" s="945"/>
      <c r="AR75" s="945"/>
      <c r="AS75" s="945"/>
      <c r="AT75" s="945"/>
      <c r="AU75" s="945"/>
      <c r="AV75" s="945"/>
      <c r="AW75" s="945"/>
      <c r="AX75" s="945"/>
      <c r="AY75" s="945"/>
      <c r="AZ75" s="945"/>
      <c r="BA75" s="945"/>
      <c r="BB75" s="945"/>
      <c r="BC75" s="945"/>
    </row>
    <row r="76" spans="1:55" x14ac:dyDescent="0.2">
      <c r="A76" s="954"/>
      <c r="B76" s="945"/>
      <c r="C76" s="945"/>
      <c r="D76" s="945"/>
      <c r="E76" s="945"/>
      <c r="F76" s="945"/>
      <c r="G76" s="945"/>
      <c r="H76" s="945"/>
      <c r="I76" s="945"/>
      <c r="J76" s="945"/>
      <c r="K76" s="945"/>
      <c r="L76" s="945"/>
      <c r="M76" s="945"/>
      <c r="N76" s="945"/>
      <c r="O76" s="945"/>
      <c r="P76" s="945"/>
      <c r="Q76" s="945"/>
      <c r="R76" s="945"/>
      <c r="S76" s="945"/>
      <c r="T76" s="945"/>
      <c r="U76" s="945"/>
      <c r="V76" s="945"/>
      <c r="W76" s="945"/>
      <c r="X76" s="945"/>
      <c r="Y76" s="945"/>
      <c r="Z76" s="945"/>
      <c r="AA76" s="945"/>
      <c r="AB76" s="945"/>
      <c r="AC76" s="945"/>
      <c r="AD76" s="945"/>
      <c r="AE76" s="945"/>
      <c r="AF76" s="945"/>
      <c r="AG76" s="945"/>
      <c r="AH76" s="945"/>
      <c r="AI76" s="945"/>
      <c r="AJ76" s="945"/>
      <c r="AK76" s="945"/>
      <c r="AL76" s="945"/>
      <c r="AM76" s="945"/>
      <c r="AN76" s="945"/>
      <c r="AO76" s="945"/>
      <c r="AP76" s="945"/>
      <c r="AQ76" s="945"/>
      <c r="AR76" s="945"/>
      <c r="AS76" s="945"/>
      <c r="AT76" s="945"/>
      <c r="AU76" s="945"/>
      <c r="AV76" s="945"/>
      <c r="AW76" s="945"/>
      <c r="AX76" s="945"/>
      <c r="AY76" s="945"/>
      <c r="AZ76" s="945"/>
      <c r="BA76" s="945"/>
      <c r="BB76" s="945"/>
      <c r="BC76" s="945"/>
    </row>
    <row r="77" spans="1:55" x14ac:dyDescent="0.2">
      <c r="A77" s="954"/>
      <c r="B77" s="945"/>
      <c r="C77" s="945"/>
      <c r="D77" s="945"/>
      <c r="E77" s="945"/>
      <c r="F77" s="945"/>
      <c r="G77" s="945"/>
      <c r="H77" s="945"/>
      <c r="I77" s="945"/>
      <c r="J77" s="945"/>
      <c r="K77" s="945"/>
      <c r="L77" s="945"/>
      <c r="M77" s="945"/>
      <c r="N77" s="945"/>
      <c r="O77" s="945"/>
      <c r="P77" s="945"/>
      <c r="Q77" s="945"/>
      <c r="R77" s="945"/>
      <c r="S77" s="945"/>
      <c r="T77" s="945"/>
      <c r="U77" s="945"/>
      <c r="V77" s="945"/>
      <c r="W77" s="945"/>
      <c r="X77" s="945"/>
      <c r="Y77" s="945"/>
      <c r="Z77" s="945"/>
      <c r="AA77" s="945"/>
      <c r="AB77" s="945"/>
      <c r="AC77" s="945"/>
      <c r="AD77" s="945"/>
      <c r="AE77" s="945"/>
      <c r="AF77" s="945"/>
      <c r="AG77" s="945"/>
      <c r="AH77" s="945"/>
      <c r="AI77" s="945"/>
      <c r="AJ77" s="945"/>
      <c r="AK77" s="945"/>
      <c r="AL77" s="945"/>
      <c r="AM77" s="945"/>
      <c r="AN77" s="945"/>
      <c r="AO77" s="945"/>
      <c r="AP77" s="945"/>
      <c r="AQ77" s="945"/>
      <c r="AR77" s="945"/>
      <c r="AS77" s="945"/>
      <c r="AT77" s="945"/>
      <c r="AU77" s="945"/>
      <c r="AV77" s="945"/>
      <c r="AW77" s="945"/>
      <c r="AX77" s="945"/>
      <c r="AY77" s="945"/>
      <c r="AZ77" s="945"/>
      <c r="BA77" s="945"/>
      <c r="BB77" s="945"/>
      <c r="BC77" s="945"/>
    </row>
    <row r="78" spans="1:55" x14ac:dyDescent="0.2">
      <c r="A78" s="954"/>
      <c r="B78" s="945"/>
      <c r="C78" s="945"/>
      <c r="D78" s="945"/>
      <c r="E78" s="945"/>
      <c r="F78" s="945"/>
      <c r="G78" s="945"/>
      <c r="H78" s="945"/>
      <c r="I78" s="945"/>
      <c r="J78" s="945"/>
      <c r="K78" s="945"/>
      <c r="L78" s="945"/>
      <c r="M78" s="945"/>
      <c r="N78" s="945"/>
      <c r="O78" s="945"/>
      <c r="P78" s="945"/>
      <c r="Q78" s="945"/>
      <c r="R78" s="945"/>
      <c r="S78" s="945"/>
      <c r="T78" s="945"/>
      <c r="U78" s="945"/>
      <c r="V78" s="945"/>
      <c r="W78" s="945"/>
      <c r="X78" s="945"/>
      <c r="Y78" s="945"/>
      <c r="Z78" s="945"/>
      <c r="AA78" s="945"/>
      <c r="AB78" s="945"/>
      <c r="AC78" s="945"/>
      <c r="AD78" s="945"/>
      <c r="AE78" s="945"/>
      <c r="AF78" s="945"/>
      <c r="AG78" s="945"/>
      <c r="AH78" s="945"/>
      <c r="AI78" s="945"/>
      <c r="AJ78" s="945"/>
      <c r="AK78" s="945"/>
      <c r="AL78" s="945"/>
      <c r="AM78" s="945"/>
      <c r="AN78" s="945"/>
      <c r="AO78" s="945"/>
      <c r="AP78" s="945"/>
      <c r="AQ78" s="945"/>
      <c r="AR78" s="945"/>
      <c r="AS78" s="945"/>
      <c r="AT78" s="945"/>
      <c r="AU78" s="945"/>
      <c r="AV78" s="945"/>
      <c r="AW78" s="945"/>
      <c r="AX78" s="945"/>
      <c r="AY78" s="945"/>
      <c r="AZ78" s="945"/>
      <c r="BA78" s="945"/>
      <c r="BB78" s="945"/>
      <c r="BC78" s="945"/>
    </row>
    <row r="79" spans="1:55" x14ac:dyDescent="0.2">
      <c r="A79" s="954"/>
      <c r="B79" s="945"/>
      <c r="C79" s="945"/>
      <c r="D79" s="945"/>
      <c r="E79" s="945"/>
      <c r="F79" s="945"/>
      <c r="G79" s="945"/>
      <c r="H79" s="945"/>
      <c r="I79" s="945"/>
      <c r="J79" s="945"/>
      <c r="K79" s="945"/>
      <c r="L79" s="945"/>
      <c r="M79" s="945"/>
      <c r="N79" s="945"/>
      <c r="O79" s="945"/>
      <c r="P79" s="945"/>
      <c r="Q79" s="945"/>
      <c r="R79" s="945"/>
      <c r="S79" s="945"/>
      <c r="T79" s="945"/>
      <c r="U79" s="945"/>
      <c r="V79" s="945"/>
      <c r="W79" s="945"/>
      <c r="X79" s="945"/>
      <c r="Y79" s="945"/>
      <c r="Z79" s="945"/>
      <c r="AA79" s="945"/>
      <c r="AB79" s="945"/>
      <c r="AC79" s="945"/>
      <c r="AD79" s="945"/>
      <c r="AE79" s="945"/>
      <c r="AF79" s="945"/>
      <c r="AG79" s="945"/>
      <c r="AH79" s="945"/>
      <c r="AI79" s="945"/>
      <c r="AJ79" s="945"/>
      <c r="AK79" s="945"/>
      <c r="AL79" s="945"/>
      <c r="AM79" s="945"/>
      <c r="AN79" s="945"/>
      <c r="AO79" s="945"/>
      <c r="AP79" s="945"/>
      <c r="AQ79" s="945"/>
      <c r="AR79" s="945"/>
      <c r="AS79" s="945"/>
      <c r="AT79" s="945"/>
      <c r="AU79" s="945"/>
      <c r="AV79" s="945"/>
      <c r="AW79" s="945"/>
      <c r="AX79" s="945"/>
      <c r="AY79" s="945"/>
      <c r="AZ79" s="945"/>
      <c r="BA79" s="945"/>
      <c r="BB79" s="945"/>
      <c r="BC79" s="945"/>
    </row>
    <row r="80" spans="1:55" x14ac:dyDescent="0.2">
      <c r="A80" s="954"/>
      <c r="B80" s="945"/>
      <c r="C80" s="945"/>
      <c r="D80" s="945"/>
      <c r="E80" s="945"/>
      <c r="F80" s="945"/>
      <c r="G80" s="945"/>
      <c r="H80" s="945"/>
      <c r="I80" s="945"/>
      <c r="J80" s="945"/>
      <c r="K80" s="945"/>
      <c r="L80" s="945"/>
      <c r="M80" s="945"/>
      <c r="N80" s="945"/>
      <c r="O80" s="945"/>
      <c r="P80" s="945"/>
      <c r="Q80" s="945"/>
      <c r="R80" s="945"/>
      <c r="S80" s="945"/>
      <c r="T80" s="945"/>
      <c r="U80" s="945"/>
      <c r="V80" s="945"/>
      <c r="W80" s="945"/>
      <c r="X80" s="945"/>
      <c r="Y80" s="945"/>
      <c r="Z80" s="945"/>
      <c r="AA80" s="945"/>
      <c r="AB80" s="945"/>
      <c r="AC80" s="945"/>
      <c r="AD80" s="945"/>
      <c r="AE80" s="945"/>
      <c r="AF80" s="945"/>
      <c r="AG80" s="945"/>
      <c r="AH80" s="945"/>
      <c r="AI80" s="945"/>
      <c r="AJ80" s="945"/>
      <c r="AK80" s="945"/>
      <c r="AL80" s="945"/>
      <c r="AM80" s="945"/>
      <c r="AN80" s="945"/>
      <c r="AO80" s="945"/>
      <c r="AP80" s="945"/>
      <c r="AQ80" s="945"/>
      <c r="AR80" s="945"/>
      <c r="AS80" s="945"/>
      <c r="AT80" s="945"/>
      <c r="AU80" s="945"/>
      <c r="AV80" s="945"/>
      <c r="AW80" s="945"/>
      <c r="AX80" s="945"/>
      <c r="AY80" s="945"/>
      <c r="AZ80" s="945"/>
      <c r="BA80" s="945"/>
      <c r="BB80" s="945"/>
      <c r="BC80" s="945"/>
    </row>
    <row r="81" spans="1:55" x14ac:dyDescent="0.2">
      <c r="A81" s="954"/>
      <c r="B81" s="945"/>
      <c r="C81" s="955"/>
      <c r="D81" s="945"/>
      <c r="E81" s="945"/>
      <c r="F81" s="945"/>
      <c r="G81" s="945"/>
      <c r="H81" s="945"/>
      <c r="I81" s="945"/>
      <c r="J81" s="945"/>
      <c r="K81" s="945"/>
      <c r="L81" s="945"/>
      <c r="M81" s="945"/>
      <c r="N81" s="945"/>
      <c r="O81" s="945"/>
      <c r="P81" s="945"/>
      <c r="Q81" s="945"/>
      <c r="R81" s="945"/>
      <c r="S81" s="945"/>
      <c r="T81" s="945"/>
      <c r="U81" s="945"/>
      <c r="V81" s="945"/>
      <c r="W81" s="945"/>
      <c r="X81" s="945"/>
      <c r="Y81" s="945"/>
      <c r="Z81" s="945"/>
      <c r="AA81" s="945"/>
      <c r="AB81" s="945"/>
      <c r="AC81" s="945"/>
      <c r="AD81" s="945"/>
      <c r="AE81" s="945"/>
      <c r="AF81" s="945"/>
      <c r="AG81" s="945"/>
      <c r="AH81" s="945"/>
      <c r="AI81" s="945"/>
      <c r="AJ81" s="945"/>
      <c r="AK81" s="945"/>
      <c r="AL81" s="945"/>
      <c r="AM81" s="945"/>
      <c r="AN81" s="945"/>
      <c r="AO81" s="945"/>
      <c r="AP81" s="945"/>
      <c r="AQ81" s="945"/>
      <c r="AR81" s="945"/>
      <c r="AS81" s="945"/>
      <c r="AT81" s="945"/>
      <c r="AU81" s="945"/>
      <c r="AV81" s="945"/>
      <c r="AW81" s="945"/>
      <c r="AX81" s="945"/>
      <c r="AY81" s="945"/>
      <c r="AZ81" s="945"/>
      <c r="BA81" s="945"/>
      <c r="BB81" s="945"/>
      <c r="BC81" s="945"/>
    </row>
    <row r="82" spans="1:55" x14ac:dyDescent="0.2">
      <c r="A82" s="954"/>
      <c r="B82" s="945"/>
      <c r="C82" s="945"/>
      <c r="D82" s="945"/>
      <c r="E82" s="945"/>
      <c r="F82" s="945"/>
      <c r="G82" s="945"/>
      <c r="H82" s="945"/>
      <c r="I82" s="945"/>
      <c r="J82" s="945"/>
      <c r="K82" s="945"/>
      <c r="L82" s="945"/>
      <c r="M82" s="945"/>
      <c r="N82" s="945"/>
      <c r="O82" s="945"/>
      <c r="P82" s="945"/>
      <c r="Q82" s="945"/>
      <c r="R82" s="945"/>
      <c r="S82" s="945"/>
      <c r="T82" s="945"/>
      <c r="U82" s="945"/>
      <c r="V82" s="945"/>
      <c r="W82" s="945"/>
      <c r="X82" s="945"/>
      <c r="Y82" s="945"/>
      <c r="Z82" s="945"/>
      <c r="AA82" s="945"/>
      <c r="AB82" s="945"/>
      <c r="AC82" s="945"/>
      <c r="AD82" s="945"/>
      <c r="AE82" s="945"/>
      <c r="AF82" s="945"/>
      <c r="AG82" s="945"/>
      <c r="AH82" s="945"/>
      <c r="AI82" s="945"/>
      <c r="AJ82" s="945"/>
      <c r="AK82" s="945"/>
      <c r="AL82" s="945"/>
      <c r="AM82" s="945"/>
      <c r="AN82" s="945"/>
      <c r="AO82" s="945"/>
      <c r="AP82" s="945"/>
      <c r="AQ82" s="945"/>
      <c r="AR82" s="945"/>
      <c r="AS82" s="945"/>
      <c r="AT82" s="945"/>
      <c r="AU82" s="945"/>
      <c r="AV82" s="945"/>
      <c r="AW82" s="945"/>
      <c r="AX82" s="945"/>
      <c r="AY82" s="945"/>
      <c r="AZ82" s="945"/>
      <c r="BA82" s="945"/>
      <c r="BB82" s="945"/>
      <c r="BC82" s="945"/>
    </row>
    <row r="83" spans="1:55" x14ac:dyDescent="0.2">
      <c r="A83" s="954"/>
      <c r="B83" s="945"/>
      <c r="C83" s="945"/>
      <c r="D83" s="945"/>
      <c r="E83" s="945"/>
      <c r="F83" s="945"/>
      <c r="G83" s="945"/>
      <c r="H83" s="945"/>
      <c r="I83" s="945"/>
      <c r="J83" s="945"/>
      <c r="K83" s="945"/>
      <c r="L83" s="945"/>
      <c r="M83" s="945"/>
      <c r="N83" s="945"/>
      <c r="O83" s="945"/>
      <c r="P83" s="945"/>
      <c r="Q83" s="945"/>
      <c r="R83" s="945"/>
      <c r="S83" s="945"/>
      <c r="T83" s="945"/>
      <c r="U83" s="945"/>
      <c r="V83" s="945"/>
      <c r="W83" s="945"/>
      <c r="X83" s="945"/>
      <c r="Y83" s="945"/>
      <c r="Z83" s="945"/>
      <c r="AA83" s="945"/>
      <c r="AB83" s="945"/>
      <c r="AC83" s="945"/>
      <c r="AD83" s="945"/>
      <c r="AE83" s="945"/>
      <c r="AF83" s="945"/>
      <c r="AG83" s="945"/>
      <c r="AH83" s="945"/>
      <c r="AI83" s="945"/>
      <c r="AJ83" s="945"/>
      <c r="AK83" s="945"/>
      <c r="AL83" s="945"/>
      <c r="AM83" s="945"/>
      <c r="AN83" s="945"/>
      <c r="AO83" s="945"/>
      <c r="AP83" s="945"/>
      <c r="AQ83" s="945"/>
      <c r="AR83" s="945"/>
      <c r="AS83" s="945"/>
      <c r="AT83" s="945"/>
      <c r="AU83" s="945"/>
      <c r="AV83" s="945"/>
      <c r="AW83" s="945"/>
      <c r="AX83" s="945"/>
      <c r="AY83" s="945"/>
      <c r="AZ83" s="945"/>
      <c r="BA83" s="945"/>
      <c r="BB83" s="945"/>
      <c r="BC83" s="945"/>
    </row>
    <row r="84" spans="1:55" x14ac:dyDescent="0.2">
      <c r="A84" s="954"/>
      <c r="B84" s="945"/>
      <c r="C84" s="945"/>
      <c r="D84" s="945"/>
      <c r="E84" s="945"/>
      <c r="F84" s="945"/>
      <c r="G84" s="945"/>
      <c r="H84" s="945"/>
      <c r="I84" s="945"/>
      <c r="J84" s="945"/>
      <c r="K84" s="945"/>
      <c r="L84" s="945"/>
      <c r="M84" s="945"/>
      <c r="N84" s="945"/>
      <c r="O84" s="945"/>
      <c r="P84" s="945"/>
      <c r="Q84" s="945"/>
      <c r="R84" s="945"/>
      <c r="S84" s="945"/>
      <c r="T84" s="945"/>
      <c r="U84" s="945"/>
      <c r="V84" s="945"/>
      <c r="W84" s="945"/>
      <c r="X84" s="945"/>
      <c r="Y84" s="945"/>
      <c r="Z84" s="945"/>
      <c r="AA84" s="945"/>
      <c r="AB84" s="945"/>
      <c r="AC84" s="945"/>
      <c r="AD84" s="945"/>
      <c r="AE84" s="945"/>
      <c r="AF84" s="945"/>
      <c r="AG84" s="945"/>
      <c r="AH84" s="945"/>
      <c r="AI84" s="945"/>
      <c r="AJ84" s="945"/>
      <c r="AK84" s="945"/>
      <c r="AL84" s="945"/>
      <c r="AM84" s="945"/>
      <c r="AN84" s="945"/>
      <c r="AO84" s="945"/>
      <c r="AP84" s="945"/>
      <c r="AQ84" s="945"/>
      <c r="AR84" s="945"/>
      <c r="AS84" s="945"/>
      <c r="AT84" s="945"/>
      <c r="AU84" s="945"/>
      <c r="AV84" s="945"/>
      <c r="AW84" s="945"/>
      <c r="AX84" s="945"/>
      <c r="AY84" s="945"/>
      <c r="AZ84" s="945"/>
      <c r="BA84" s="945"/>
      <c r="BB84" s="945"/>
      <c r="BC84" s="945"/>
    </row>
    <row r="85" spans="1:55" x14ac:dyDescent="0.2">
      <c r="A85" s="954"/>
      <c r="B85" s="945"/>
      <c r="C85" s="945"/>
      <c r="D85" s="945"/>
      <c r="E85" s="945"/>
      <c r="F85" s="945"/>
      <c r="G85" s="945"/>
      <c r="H85" s="945"/>
      <c r="I85" s="945"/>
      <c r="J85" s="945"/>
      <c r="K85" s="945"/>
      <c r="L85" s="945"/>
      <c r="M85" s="945"/>
      <c r="N85" s="945"/>
      <c r="O85" s="945"/>
      <c r="P85" s="945"/>
      <c r="Q85" s="945"/>
      <c r="R85" s="945"/>
      <c r="S85" s="945"/>
      <c r="T85" s="945"/>
      <c r="U85" s="945"/>
      <c r="V85" s="945"/>
      <c r="W85" s="945"/>
      <c r="X85" s="945"/>
      <c r="Y85" s="945"/>
      <c r="Z85" s="945"/>
      <c r="AA85" s="945"/>
      <c r="AB85" s="945"/>
      <c r="AC85" s="945"/>
      <c r="AD85" s="945"/>
      <c r="AE85" s="945"/>
      <c r="AF85" s="945"/>
      <c r="AG85" s="945"/>
      <c r="AH85" s="945"/>
      <c r="AI85" s="945"/>
      <c r="AJ85" s="945"/>
      <c r="AK85" s="945"/>
      <c r="AL85" s="945"/>
      <c r="AM85" s="945"/>
      <c r="AN85" s="945"/>
      <c r="AO85" s="945"/>
      <c r="AP85" s="945"/>
      <c r="AQ85" s="945"/>
      <c r="AR85" s="945"/>
      <c r="AS85" s="945"/>
      <c r="AT85" s="945"/>
      <c r="AU85" s="945"/>
      <c r="AV85" s="945"/>
      <c r="AW85" s="945"/>
      <c r="AX85" s="945"/>
      <c r="AY85" s="945"/>
      <c r="AZ85" s="945"/>
      <c r="BA85" s="945"/>
      <c r="BB85" s="945"/>
      <c r="BC85" s="945"/>
    </row>
    <row r="86" spans="1:55" x14ac:dyDescent="0.2">
      <c r="A86" s="954"/>
      <c r="B86" s="945"/>
      <c r="C86" s="945"/>
      <c r="D86" s="945"/>
      <c r="E86" s="945"/>
      <c r="F86" s="945"/>
      <c r="G86" s="945"/>
      <c r="H86" s="945"/>
      <c r="I86" s="945"/>
      <c r="J86" s="945"/>
      <c r="K86" s="945"/>
      <c r="L86" s="945"/>
      <c r="M86" s="945"/>
      <c r="N86" s="945"/>
      <c r="O86" s="945"/>
      <c r="P86" s="945"/>
      <c r="Q86" s="945"/>
      <c r="R86" s="945"/>
      <c r="S86" s="945"/>
      <c r="T86" s="945"/>
      <c r="U86" s="945"/>
      <c r="V86" s="945"/>
      <c r="W86" s="945"/>
      <c r="X86" s="945"/>
      <c r="Y86" s="945"/>
      <c r="Z86" s="945"/>
      <c r="AA86" s="945"/>
      <c r="AB86" s="945"/>
      <c r="AC86" s="945"/>
      <c r="AD86" s="945"/>
      <c r="AE86" s="945"/>
      <c r="AF86" s="945"/>
      <c r="AG86" s="945"/>
      <c r="AH86" s="945"/>
      <c r="AI86" s="945"/>
      <c r="AJ86" s="945"/>
      <c r="AK86" s="945"/>
      <c r="AL86" s="945"/>
      <c r="AM86" s="945"/>
      <c r="AN86" s="945"/>
      <c r="AO86" s="945"/>
      <c r="AP86" s="945"/>
      <c r="AQ86" s="945"/>
      <c r="AR86" s="945"/>
      <c r="AS86" s="945"/>
      <c r="AT86" s="945"/>
      <c r="AU86" s="945"/>
      <c r="AV86" s="945"/>
      <c r="AW86" s="945"/>
      <c r="AX86" s="945"/>
      <c r="AY86" s="945"/>
      <c r="AZ86" s="945"/>
      <c r="BA86" s="945"/>
      <c r="BB86" s="945"/>
      <c r="BC86" s="945"/>
    </row>
    <row r="87" spans="1:55" x14ac:dyDescent="0.2">
      <c r="A87" s="954"/>
      <c r="B87" s="945"/>
      <c r="C87" s="945"/>
      <c r="D87" s="945"/>
      <c r="E87" s="945"/>
      <c r="F87" s="945"/>
      <c r="G87" s="945"/>
      <c r="H87" s="945"/>
      <c r="I87" s="945"/>
      <c r="J87" s="945"/>
      <c r="K87" s="945"/>
      <c r="L87" s="945"/>
      <c r="M87" s="945"/>
      <c r="N87" s="945"/>
      <c r="O87" s="945"/>
      <c r="P87" s="945"/>
      <c r="Q87" s="945"/>
      <c r="R87" s="945"/>
      <c r="S87" s="945"/>
      <c r="T87" s="945"/>
      <c r="U87" s="945"/>
      <c r="V87" s="945"/>
      <c r="W87" s="945"/>
      <c r="X87" s="945"/>
      <c r="Y87" s="945"/>
      <c r="Z87" s="945"/>
      <c r="AA87" s="945"/>
      <c r="AB87" s="945"/>
      <c r="AC87" s="945"/>
      <c r="AD87" s="945"/>
      <c r="AE87" s="945"/>
      <c r="AF87" s="945"/>
      <c r="AG87" s="945"/>
      <c r="AH87" s="945"/>
      <c r="AI87" s="945"/>
      <c r="AJ87" s="945"/>
      <c r="AK87" s="945"/>
      <c r="AL87" s="945"/>
      <c r="AM87" s="945"/>
      <c r="AN87" s="945"/>
      <c r="AO87" s="945"/>
      <c r="AP87" s="945"/>
      <c r="AQ87" s="945"/>
      <c r="AR87" s="945"/>
      <c r="AS87" s="945"/>
      <c r="AT87" s="945"/>
      <c r="AU87" s="945"/>
      <c r="AV87" s="945"/>
      <c r="AW87" s="945"/>
      <c r="AX87" s="945"/>
      <c r="AY87" s="945"/>
      <c r="AZ87" s="945"/>
      <c r="BA87" s="945"/>
      <c r="BB87" s="945"/>
      <c r="BC87" s="945"/>
    </row>
    <row r="88" spans="1:55" x14ac:dyDescent="0.2">
      <c r="A88" s="954"/>
      <c r="B88" s="945"/>
      <c r="C88" s="945"/>
      <c r="D88" s="945"/>
      <c r="E88" s="945"/>
      <c r="F88" s="945"/>
      <c r="G88" s="945"/>
      <c r="H88" s="945"/>
      <c r="I88" s="945"/>
      <c r="J88" s="945"/>
      <c r="K88" s="945"/>
      <c r="L88" s="945"/>
      <c r="M88" s="945"/>
      <c r="N88" s="945"/>
      <c r="O88" s="945"/>
      <c r="P88" s="945"/>
      <c r="Q88" s="945"/>
      <c r="R88" s="945"/>
      <c r="S88" s="945"/>
      <c r="T88" s="945"/>
      <c r="U88" s="945"/>
      <c r="V88" s="945"/>
      <c r="W88" s="945"/>
      <c r="X88" s="945"/>
      <c r="Y88" s="945"/>
      <c r="Z88" s="945"/>
      <c r="AA88" s="945"/>
      <c r="AB88" s="945"/>
      <c r="AC88" s="945"/>
      <c r="AD88" s="945"/>
      <c r="AE88" s="945"/>
      <c r="AF88" s="945"/>
      <c r="AG88" s="945"/>
      <c r="AH88" s="945"/>
      <c r="AI88" s="945"/>
      <c r="AJ88" s="945"/>
      <c r="AK88" s="945"/>
      <c r="AL88" s="945"/>
      <c r="AM88" s="945"/>
      <c r="AN88" s="945"/>
      <c r="AO88" s="945"/>
      <c r="AP88" s="945"/>
      <c r="AQ88" s="945"/>
      <c r="AR88" s="945"/>
      <c r="AS88" s="945"/>
      <c r="AT88" s="945"/>
      <c r="AU88" s="945"/>
      <c r="AV88" s="945"/>
      <c r="AW88" s="945"/>
      <c r="AX88" s="945"/>
      <c r="AY88" s="945"/>
      <c r="AZ88" s="945"/>
      <c r="BA88" s="945"/>
      <c r="BB88" s="945"/>
      <c r="BC88" s="945"/>
    </row>
    <row r="89" spans="1:55" x14ac:dyDescent="0.2">
      <c r="A89" s="954"/>
      <c r="B89" s="945"/>
      <c r="C89" s="945"/>
      <c r="D89" s="945"/>
      <c r="E89" s="945"/>
      <c r="F89" s="945"/>
      <c r="G89" s="945"/>
      <c r="H89" s="945"/>
      <c r="I89" s="945"/>
      <c r="J89" s="945"/>
      <c r="K89" s="945"/>
      <c r="L89" s="945"/>
      <c r="M89" s="945"/>
      <c r="N89" s="945"/>
      <c r="O89" s="945"/>
      <c r="P89" s="945"/>
      <c r="Q89" s="945"/>
      <c r="R89" s="945"/>
      <c r="S89" s="945"/>
      <c r="T89" s="945"/>
      <c r="U89" s="945"/>
      <c r="V89" s="945"/>
      <c r="W89" s="945"/>
      <c r="X89" s="945"/>
      <c r="Y89" s="945"/>
      <c r="Z89" s="945"/>
      <c r="AA89" s="945"/>
      <c r="AB89" s="945"/>
      <c r="AC89" s="945"/>
      <c r="AD89" s="945"/>
      <c r="AE89" s="945"/>
      <c r="AF89" s="945"/>
      <c r="AG89" s="945"/>
      <c r="AH89" s="945"/>
      <c r="AI89" s="945"/>
      <c r="AJ89" s="945"/>
      <c r="AK89" s="945"/>
      <c r="AL89" s="945"/>
      <c r="AM89" s="945"/>
      <c r="AN89" s="945"/>
      <c r="AO89" s="945"/>
      <c r="AP89" s="945"/>
      <c r="AQ89" s="945"/>
      <c r="AR89" s="945"/>
      <c r="AS89" s="945"/>
      <c r="AT89" s="945"/>
      <c r="AU89" s="945"/>
      <c r="AV89" s="945"/>
      <c r="AW89" s="945"/>
      <c r="AX89" s="945"/>
      <c r="AY89" s="945"/>
      <c r="AZ89" s="945"/>
      <c r="BA89" s="945"/>
      <c r="BB89" s="945"/>
      <c r="BC89" s="945"/>
    </row>
    <row r="90" spans="1:55" x14ac:dyDescent="0.2">
      <c r="A90" s="954"/>
      <c r="B90" s="945"/>
      <c r="C90" s="945"/>
      <c r="D90" s="945"/>
      <c r="E90" s="945"/>
      <c r="F90" s="945"/>
      <c r="G90" s="945"/>
      <c r="H90" s="945"/>
      <c r="I90" s="945"/>
      <c r="J90" s="945"/>
      <c r="K90" s="945"/>
      <c r="L90" s="945"/>
      <c r="M90" s="945"/>
      <c r="N90" s="945"/>
      <c r="O90" s="945"/>
      <c r="P90" s="945"/>
      <c r="Q90" s="945"/>
      <c r="R90" s="945"/>
      <c r="S90" s="945"/>
      <c r="T90" s="945"/>
      <c r="U90" s="945"/>
      <c r="V90" s="945"/>
      <c r="W90" s="945"/>
      <c r="X90" s="945"/>
      <c r="Y90" s="945"/>
      <c r="Z90" s="945"/>
      <c r="AA90" s="945"/>
      <c r="AB90" s="945"/>
      <c r="AC90" s="945"/>
      <c r="AD90" s="945"/>
      <c r="AE90" s="945"/>
      <c r="AF90" s="945"/>
      <c r="AG90" s="945"/>
      <c r="AH90" s="945"/>
      <c r="AI90" s="945"/>
      <c r="AJ90" s="945"/>
      <c r="AK90" s="945"/>
      <c r="AL90" s="945"/>
      <c r="AM90" s="945"/>
      <c r="AN90" s="945"/>
      <c r="AO90" s="945"/>
      <c r="AP90" s="945"/>
      <c r="AQ90" s="945"/>
      <c r="AR90" s="945"/>
      <c r="AS90" s="945"/>
      <c r="AT90" s="945"/>
      <c r="AU90" s="945"/>
      <c r="AV90" s="945"/>
      <c r="AW90" s="945"/>
      <c r="AX90" s="945"/>
      <c r="AY90" s="945"/>
      <c r="AZ90" s="945"/>
      <c r="BA90" s="945"/>
      <c r="BB90" s="945"/>
      <c r="BC90" s="945"/>
    </row>
    <row r="91" spans="1:55" x14ac:dyDescent="0.2">
      <c r="A91" s="954"/>
      <c r="B91" s="945"/>
      <c r="C91" s="945"/>
      <c r="D91" s="945"/>
      <c r="E91" s="945"/>
      <c r="F91" s="945"/>
      <c r="G91" s="945"/>
      <c r="H91" s="945"/>
      <c r="I91" s="945"/>
      <c r="J91" s="945"/>
      <c r="K91" s="945"/>
      <c r="L91" s="945"/>
      <c r="M91" s="945"/>
      <c r="N91" s="945"/>
      <c r="O91" s="945"/>
      <c r="P91" s="945"/>
      <c r="Q91" s="945"/>
      <c r="R91" s="945"/>
      <c r="S91" s="945"/>
      <c r="T91" s="945"/>
      <c r="U91" s="945"/>
      <c r="V91" s="945"/>
      <c r="W91" s="945"/>
      <c r="X91" s="945"/>
      <c r="Y91" s="945"/>
      <c r="Z91" s="945"/>
      <c r="AA91" s="945"/>
      <c r="AB91" s="945"/>
      <c r="AC91" s="945"/>
      <c r="AD91" s="945"/>
      <c r="AE91" s="945"/>
      <c r="AF91" s="945"/>
      <c r="AG91" s="945"/>
      <c r="AH91" s="945"/>
      <c r="AI91" s="945"/>
      <c r="AJ91" s="945"/>
      <c r="AK91" s="945"/>
      <c r="AL91" s="945"/>
      <c r="AM91" s="945"/>
      <c r="AN91" s="945"/>
      <c r="AO91" s="945"/>
      <c r="AP91" s="945"/>
      <c r="AQ91" s="945"/>
      <c r="AR91" s="945"/>
      <c r="AS91" s="945"/>
      <c r="AT91" s="945"/>
      <c r="AU91" s="945"/>
      <c r="AV91" s="945"/>
      <c r="AW91" s="945"/>
      <c r="AX91" s="945"/>
      <c r="AY91" s="945"/>
      <c r="AZ91" s="945"/>
      <c r="BA91" s="945"/>
      <c r="BB91" s="945"/>
      <c r="BC91" s="945"/>
    </row>
    <row r="92" spans="1:55" x14ac:dyDescent="0.2">
      <c r="A92" s="954"/>
      <c r="B92" s="945"/>
      <c r="C92" s="945"/>
      <c r="D92" s="945"/>
      <c r="E92" s="945"/>
      <c r="F92" s="945"/>
      <c r="G92" s="945"/>
      <c r="H92" s="945"/>
      <c r="I92" s="945"/>
      <c r="J92" s="945"/>
      <c r="K92" s="945"/>
      <c r="L92" s="945"/>
      <c r="M92" s="945"/>
      <c r="N92" s="945"/>
      <c r="O92" s="945"/>
      <c r="P92" s="945"/>
      <c r="Q92" s="945"/>
      <c r="R92" s="945"/>
      <c r="S92" s="945"/>
      <c r="T92" s="945"/>
      <c r="U92" s="945"/>
      <c r="V92" s="945"/>
      <c r="W92" s="945"/>
      <c r="X92" s="945"/>
      <c r="Y92" s="945"/>
      <c r="Z92" s="945"/>
      <c r="AA92" s="945"/>
      <c r="AB92" s="945"/>
      <c r="AC92" s="945"/>
      <c r="AD92" s="945"/>
      <c r="AE92" s="945"/>
      <c r="AF92" s="945"/>
      <c r="AG92" s="945"/>
      <c r="AH92" s="945"/>
      <c r="AI92" s="945"/>
      <c r="AJ92" s="945"/>
      <c r="AK92" s="945"/>
      <c r="AL92" s="945"/>
      <c r="AM92" s="945"/>
      <c r="AN92" s="945"/>
      <c r="AO92" s="945"/>
      <c r="AP92" s="945"/>
      <c r="AQ92" s="945"/>
      <c r="AR92" s="945"/>
      <c r="AS92" s="945"/>
      <c r="AT92" s="945"/>
      <c r="AU92" s="945"/>
      <c r="AV92" s="945"/>
      <c r="AW92" s="945"/>
      <c r="AX92" s="945"/>
      <c r="AY92" s="945"/>
      <c r="AZ92" s="945"/>
      <c r="BA92" s="945"/>
      <c r="BB92" s="945"/>
      <c r="BC92" s="945"/>
    </row>
    <row r="93" spans="1:55" x14ac:dyDescent="0.2">
      <c r="A93" s="954"/>
      <c r="B93" s="945"/>
      <c r="C93" s="945"/>
      <c r="D93" s="945"/>
      <c r="E93" s="945"/>
      <c r="F93" s="945"/>
      <c r="G93" s="945"/>
      <c r="H93" s="945"/>
      <c r="I93" s="945"/>
      <c r="J93" s="945"/>
      <c r="K93" s="945"/>
      <c r="L93" s="945"/>
      <c r="M93" s="945"/>
      <c r="N93" s="945"/>
      <c r="O93" s="945"/>
      <c r="P93" s="945"/>
      <c r="Q93" s="945"/>
      <c r="R93" s="945"/>
      <c r="S93" s="945"/>
      <c r="T93" s="945"/>
      <c r="U93" s="945"/>
      <c r="V93" s="945"/>
      <c r="W93" s="945"/>
      <c r="X93" s="945"/>
      <c r="Y93" s="945"/>
      <c r="Z93" s="945"/>
      <c r="AA93" s="945"/>
      <c r="AB93" s="945"/>
      <c r="AC93" s="945"/>
      <c r="AD93" s="945"/>
      <c r="AE93" s="945"/>
      <c r="AF93" s="945"/>
      <c r="AG93" s="945"/>
      <c r="AH93" s="945"/>
      <c r="AI93" s="945"/>
      <c r="AJ93" s="945"/>
      <c r="AK93" s="945"/>
      <c r="AL93" s="945"/>
      <c r="AM93" s="945"/>
      <c r="AN93" s="945"/>
      <c r="AO93" s="945"/>
      <c r="AP93" s="945"/>
      <c r="AQ93" s="945"/>
      <c r="AR93" s="945"/>
      <c r="AS93" s="945"/>
      <c r="AT93" s="945"/>
      <c r="AU93" s="945"/>
      <c r="AV93" s="945"/>
      <c r="AW93" s="945"/>
      <c r="AX93" s="945"/>
      <c r="AY93" s="945"/>
      <c r="AZ93" s="945"/>
      <c r="BA93" s="945"/>
      <c r="BB93" s="945"/>
      <c r="BC93" s="945"/>
    </row>
    <row r="94" spans="1:55" x14ac:dyDescent="0.2">
      <c r="A94" s="954"/>
      <c r="B94" s="945"/>
      <c r="C94" s="945"/>
      <c r="D94" s="945"/>
      <c r="E94" s="945"/>
      <c r="F94" s="945"/>
      <c r="G94" s="945"/>
      <c r="H94" s="945"/>
      <c r="I94" s="945"/>
      <c r="J94" s="945"/>
      <c r="K94" s="945"/>
      <c r="L94" s="945"/>
      <c r="M94" s="945"/>
      <c r="N94" s="945"/>
      <c r="O94" s="945"/>
      <c r="P94" s="945"/>
      <c r="Q94" s="945"/>
      <c r="R94" s="945"/>
      <c r="S94" s="945"/>
      <c r="T94" s="945"/>
      <c r="U94" s="945"/>
      <c r="V94" s="945"/>
      <c r="W94" s="945"/>
      <c r="X94" s="945"/>
      <c r="Y94" s="945"/>
      <c r="Z94" s="945"/>
      <c r="AA94" s="945"/>
      <c r="AB94" s="945"/>
      <c r="AC94" s="945"/>
      <c r="AD94" s="945"/>
      <c r="AE94" s="945"/>
      <c r="AF94" s="945"/>
      <c r="AG94" s="945"/>
      <c r="AH94" s="945"/>
      <c r="AI94" s="945"/>
      <c r="AJ94" s="945"/>
      <c r="AK94" s="945"/>
      <c r="AL94" s="945"/>
      <c r="AM94" s="945"/>
      <c r="AN94" s="945"/>
      <c r="AO94" s="945"/>
      <c r="AP94" s="945"/>
      <c r="AQ94" s="945"/>
      <c r="AR94" s="945"/>
      <c r="AS94" s="945"/>
      <c r="AT94" s="945"/>
      <c r="AU94" s="945"/>
      <c r="AV94" s="945"/>
      <c r="AW94" s="945"/>
      <c r="AX94" s="945"/>
      <c r="AY94" s="945"/>
      <c r="AZ94" s="945"/>
      <c r="BA94" s="945"/>
      <c r="BB94" s="945"/>
      <c r="BC94" s="945"/>
    </row>
    <row r="95" spans="1:55" x14ac:dyDescent="0.2">
      <c r="A95" s="954"/>
      <c r="B95" s="945"/>
      <c r="C95" s="945"/>
      <c r="D95" s="945"/>
      <c r="E95" s="945"/>
      <c r="F95" s="945"/>
      <c r="G95" s="945"/>
      <c r="H95" s="945"/>
      <c r="I95" s="945"/>
      <c r="J95" s="945"/>
      <c r="K95" s="945"/>
      <c r="L95" s="945"/>
      <c r="M95" s="945"/>
      <c r="N95" s="945"/>
      <c r="O95" s="945"/>
      <c r="P95" s="945"/>
      <c r="Q95" s="945"/>
      <c r="R95" s="945"/>
      <c r="S95" s="945"/>
      <c r="T95" s="945"/>
      <c r="U95" s="945"/>
      <c r="V95" s="945"/>
      <c r="W95" s="945"/>
      <c r="X95" s="945"/>
      <c r="Y95" s="945"/>
      <c r="Z95" s="945"/>
      <c r="AA95" s="945"/>
      <c r="AB95" s="945"/>
      <c r="AC95" s="945"/>
      <c r="AD95" s="945"/>
      <c r="AE95" s="945"/>
      <c r="AF95" s="945"/>
      <c r="AG95" s="945"/>
      <c r="AH95" s="945"/>
      <c r="AI95" s="945"/>
      <c r="AJ95" s="945"/>
      <c r="AK95" s="945"/>
      <c r="AL95" s="945"/>
      <c r="AM95" s="945"/>
      <c r="AN95" s="945"/>
      <c r="AO95" s="945"/>
      <c r="AP95" s="945"/>
      <c r="AQ95" s="945"/>
      <c r="AR95" s="945"/>
      <c r="AS95" s="945"/>
      <c r="AT95" s="945"/>
      <c r="AU95" s="945"/>
      <c r="AV95" s="945"/>
      <c r="AW95" s="945"/>
      <c r="AX95" s="945"/>
      <c r="AY95" s="945"/>
      <c r="AZ95" s="945"/>
      <c r="BA95" s="945"/>
      <c r="BB95" s="945"/>
      <c r="BC95" s="945"/>
    </row>
    <row r="96" spans="1:55" x14ac:dyDescent="0.2">
      <c r="A96" s="954"/>
      <c r="B96" s="945"/>
      <c r="C96" s="945"/>
      <c r="D96" s="945"/>
      <c r="E96" s="945"/>
      <c r="F96" s="945"/>
      <c r="G96" s="945"/>
      <c r="H96" s="945"/>
      <c r="I96" s="945"/>
      <c r="J96" s="945"/>
      <c r="K96" s="945"/>
      <c r="L96" s="945"/>
      <c r="M96" s="945"/>
      <c r="N96" s="945"/>
      <c r="O96" s="945"/>
      <c r="P96" s="945"/>
      <c r="Q96" s="945"/>
      <c r="R96" s="945"/>
      <c r="S96" s="945"/>
      <c r="T96" s="945"/>
      <c r="U96" s="945"/>
      <c r="V96" s="945"/>
      <c r="W96" s="945"/>
      <c r="X96" s="945"/>
      <c r="Y96" s="945"/>
      <c r="Z96" s="945"/>
      <c r="AA96" s="945"/>
      <c r="AB96" s="945"/>
      <c r="AC96" s="945"/>
      <c r="AD96" s="945"/>
      <c r="AE96" s="945"/>
      <c r="AF96" s="945"/>
      <c r="AG96" s="945"/>
      <c r="AH96" s="945"/>
      <c r="AI96" s="945"/>
      <c r="AJ96" s="945"/>
      <c r="AK96" s="945"/>
      <c r="AL96" s="945"/>
      <c r="AM96" s="945"/>
      <c r="AN96" s="945"/>
      <c r="AO96" s="945"/>
      <c r="AP96" s="945"/>
      <c r="AQ96" s="945"/>
      <c r="AR96" s="945"/>
      <c r="AS96" s="945"/>
      <c r="AT96" s="945"/>
      <c r="AU96" s="945"/>
      <c r="AV96" s="945"/>
      <c r="AW96" s="945"/>
      <c r="AX96" s="945"/>
      <c r="AY96" s="945"/>
      <c r="AZ96" s="945"/>
      <c r="BA96" s="945"/>
      <c r="BB96" s="945"/>
      <c r="BC96" s="945"/>
    </row>
    <row r="97" spans="1:55" x14ac:dyDescent="0.2">
      <c r="A97" s="954"/>
      <c r="B97" s="945"/>
      <c r="C97" s="945"/>
      <c r="D97" s="945"/>
      <c r="E97" s="945"/>
      <c r="F97" s="945"/>
      <c r="G97" s="945"/>
      <c r="H97" s="945"/>
      <c r="I97" s="945"/>
      <c r="J97" s="945"/>
      <c r="K97" s="945"/>
      <c r="L97" s="945"/>
      <c r="M97" s="945"/>
      <c r="N97" s="945"/>
      <c r="O97" s="945"/>
      <c r="P97" s="945"/>
      <c r="Q97" s="945"/>
      <c r="R97" s="945"/>
      <c r="S97" s="945"/>
      <c r="T97" s="945"/>
      <c r="U97" s="945"/>
      <c r="V97" s="945"/>
      <c r="W97" s="945"/>
      <c r="X97" s="945"/>
      <c r="Y97" s="945"/>
      <c r="Z97" s="945"/>
      <c r="AA97" s="945"/>
      <c r="AB97" s="945"/>
      <c r="AC97" s="945"/>
      <c r="AD97" s="945"/>
      <c r="AE97" s="945"/>
      <c r="AF97" s="945"/>
      <c r="AG97" s="945"/>
      <c r="AH97" s="945"/>
      <c r="AI97" s="945"/>
      <c r="AJ97" s="945"/>
      <c r="AK97" s="945"/>
      <c r="AL97" s="945"/>
      <c r="AM97" s="945"/>
      <c r="AN97" s="945"/>
      <c r="AO97" s="945"/>
      <c r="AP97" s="945"/>
      <c r="AQ97" s="945"/>
      <c r="AR97" s="945"/>
      <c r="AS97" s="945"/>
      <c r="AT97" s="945"/>
      <c r="AU97" s="945"/>
      <c r="AV97" s="945"/>
      <c r="AW97" s="945"/>
      <c r="AX97" s="945"/>
      <c r="AY97" s="945"/>
      <c r="AZ97" s="945"/>
      <c r="BA97" s="945"/>
      <c r="BB97" s="945"/>
      <c r="BC97" s="945"/>
    </row>
    <row r="98" spans="1:55" x14ac:dyDescent="0.2">
      <c r="A98" s="954"/>
      <c r="B98" s="945"/>
      <c r="C98" s="945"/>
      <c r="D98" s="945"/>
      <c r="E98" s="945"/>
      <c r="F98" s="945"/>
      <c r="G98" s="945"/>
      <c r="H98" s="945"/>
      <c r="I98" s="945"/>
      <c r="J98" s="945"/>
      <c r="K98" s="945"/>
      <c r="L98" s="945"/>
      <c r="M98" s="945"/>
      <c r="N98" s="945"/>
      <c r="O98" s="945"/>
      <c r="P98" s="945"/>
      <c r="Q98" s="945"/>
      <c r="R98" s="945"/>
      <c r="S98" s="945"/>
      <c r="T98" s="945"/>
      <c r="U98" s="945"/>
      <c r="V98" s="945"/>
      <c r="W98" s="945"/>
      <c r="X98" s="945"/>
      <c r="Y98" s="945"/>
      <c r="Z98" s="945"/>
      <c r="AA98" s="945"/>
      <c r="AB98" s="945"/>
      <c r="AC98" s="945"/>
      <c r="AD98" s="945"/>
      <c r="AE98" s="945"/>
      <c r="AF98" s="945"/>
      <c r="AG98" s="945"/>
      <c r="AH98" s="945"/>
      <c r="AI98" s="945"/>
      <c r="AJ98" s="945"/>
      <c r="AK98" s="945"/>
      <c r="AL98" s="945"/>
      <c r="AM98" s="945"/>
      <c r="AN98" s="945"/>
      <c r="AO98" s="945"/>
      <c r="AP98" s="945"/>
      <c r="AQ98" s="945"/>
      <c r="AR98" s="945"/>
      <c r="AS98" s="945"/>
      <c r="AT98" s="945"/>
      <c r="AU98" s="945"/>
      <c r="AV98" s="945"/>
      <c r="AW98" s="945"/>
      <c r="AX98" s="945"/>
      <c r="AY98" s="945"/>
      <c r="AZ98" s="945"/>
      <c r="BA98" s="945"/>
      <c r="BB98" s="945"/>
      <c r="BC98" s="945"/>
    </row>
    <row r="99" spans="1:55" x14ac:dyDescent="0.2">
      <c r="A99" s="954"/>
      <c r="B99" s="945"/>
      <c r="C99" s="945"/>
      <c r="D99" s="945"/>
      <c r="E99" s="945"/>
      <c r="F99" s="945"/>
      <c r="G99" s="945"/>
      <c r="H99" s="945"/>
      <c r="I99" s="945"/>
      <c r="J99" s="945"/>
      <c r="K99" s="945"/>
      <c r="L99" s="945"/>
      <c r="M99" s="945"/>
      <c r="N99" s="945"/>
      <c r="O99" s="945"/>
      <c r="P99" s="945"/>
      <c r="Q99" s="945"/>
      <c r="R99" s="945"/>
      <c r="S99" s="945"/>
      <c r="T99" s="945"/>
      <c r="U99" s="945"/>
      <c r="V99" s="945"/>
      <c r="W99" s="945"/>
      <c r="X99" s="945"/>
      <c r="Y99" s="945"/>
      <c r="Z99" s="945"/>
      <c r="AA99" s="945"/>
      <c r="AB99" s="945"/>
      <c r="AC99" s="945"/>
      <c r="AD99" s="945"/>
      <c r="AE99" s="945"/>
      <c r="AF99" s="945"/>
      <c r="AG99" s="945"/>
      <c r="AH99" s="945"/>
      <c r="AI99" s="945"/>
      <c r="AJ99" s="945"/>
      <c r="AK99" s="945"/>
      <c r="AL99" s="945"/>
      <c r="AM99" s="945"/>
      <c r="AN99" s="945"/>
      <c r="AO99" s="945"/>
      <c r="AP99" s="945"/>
      <c r="AQ99" s="945"/>
      <c r="AR99" s="945"/>
      <c r="AS99" s="945"/>
      <c r="AT99" s="945"/>
      <c r="AU99" s="945"/>
      <c r="AV99" s="945"/>
      <c r="AW99" s="945"/>
      <c r="AX99" s="945"/>
      <c r="AY99" s="945"/>
      <c r="AZ99" s="945"/>
      <c r="BA99" s="945"/>
      <c r="BB99" s="945"/>
      <c r="BC99" s="945"/>
    </row>
    <row r="100" spans="1:55" x14ac:dyDescent="0.2">
      <c r="A100" s="954"/>
      <c r="B100" s="945"/>
      <c r="C100" s="945"/>
      <c r="D100" s="945"/>
      <c r="E100" s="945"/>
      <c r="F100" s="945"/>
      <c r="G100" s="945"/>
      <c r="H100" s="945"/>
      <c r="I100" s="945"/>
      <c r="J100" s="945"/>
      <c r="K100" s="945"/>
      <c r="L100" s="945"/>
      <c r="M100" s="945"/>
      <c r="N100" s="945"/>
      <c r="O100" s="945"/>
      <c r="P100" s="945"/>
      <c r="Q100" s="945"/>
      <c r="R100" s="945"/>
      <c r="S100" s="945"/>
      <c r="T100" s="945"/>
      <c r="U100" s="945"/>
      <c r="V100" s="945"/>
      <c r="W100" s="945"/>
      <c r="X100" s="945"/>
      <c r="Y100" s="945"/>
      <c r="Z100" s="945"/>
      <c r="AA100" s="945"/>
      <c r="AB100" s="945"/>
      <c r="AC100" s="945"/>
      <c r="AD100" s="945"/>
      <c r="AE100" s="945"/>
      <c r="AF100" s="945"/>
      <c r="AG100" s="945"/>
      <c r="AH100" s="945"/>
      <c r="AI100" s="945"/>
      <c r="AJ100" s="945"/>
      <c r="AK100" s="945"/>
      <c r="AL100" s="945"/>
      <c r="AM100" s="945"/>
      <c r="AN100" s="945"/>
      <c r="AO100" s="945"/>
      <c r="AP100" s="945"/>
      <c r="AQ100" s="945"/>
      <c r="AR100" s="945"/>
      <c r="AS100" s="945"/>
      <c r="AT100" s="945"/>
      <c r="AU100" s="945"/>
      <c r="AV100" s="945"/>
      <c r="AW100" s="945"/>
      <c r="AX100" s="945"/>
      <c r="AY100" s="945"/>
      <c r="AZ100" s="945"/>
      <c r="BA100" s="945"/>
      <c r="BB100" s="945"/>
      <c r="BC100" s="945"/>
    </row>
    <row r="101" spans="1:55" x14ac:dyDescent="0.2">
      <c r="A101" s="954"/>
      <c r="B101" s="945"/>
      <c r="C101" s="945"/>
      <c r="D101" s="945"/>
      <c r="E101" s="945"/>
      <c r="F101" s="945"/>
      <c r="G101" s="945"/>
      <c r="H101" s="945"/>
      <c r="I101" s="945"/>
      <c r="J101" s="945"/>
      <c r="K101" s="945"/>
      <c r="L101" s="945"/>
      <c r="M101" s="945"/>
      <c r="N101" s="945"/>
      <c r="O101" s="945"/>
      <c r="P101" s="945"/>
      <c r="Q101" s="945"/>
      <c r="R101" s="945"/>
      <c r="S101" s="945"/>
      <c r="T101" s="945"/>
      <c r="U101" s="945"/>
      <c r="V101" s="945"/>
      <c r="W101" s="945"/>
      <c r="X101" s="945"/>
      <c r="Y101" s="945"/>
      <c r="Z101" s="945"/>
      <c r="AA101" s="945"/>
      <c r="AB101" s="945"/>
      <c r="AC101" s="945"/>
      <c r="AD101" s="945"/>
      <c r="AE101" s="945"/>
      <c r="AF101" s="945"/>
      <c r="AG101" s="945"/>
      <c r="AH101" s="945"/>
      <c r="AI101" s="945"/>
      <c r="AJ101" s="945"/>
      <c r="AK101" s="945"/>
      <c r="AL101" s="945"/>
      <c r="AM101" s="945"/>
      <c r="AN101" s="945"/>
      <c r="AO101" s="945"/>
      <c r="AP101" s="945"/>
      <c r="AQ101" s="945"/>
      <c r="AR101" s="945"/>
      <c r="AS101" s="945"/>
      <c r="AT101" s="945"/>
      <c r="AU101" s="945"/>
      <c r="AV101" s="945"/>
      <c r="AW101" s="945"/>
      <c r="AX101" s="945"/>
      <c r="AY101" s="945"/>
      <c r="AZ101" s="945"/>
      <c r="BA101" s="945"/>
      <c r="BB101" s="945"/>
      <c r="BC101" s="945"/>
    </row>
    <row r="102" spans="1:55" x14ac:dyDescent="0.2">
      <c r="A102" s="954"/>
      <c r="B102" s="945"/>
      <c r="C102" s="945"/>
      <c r="D102" s="945"/>
      <c r="E102" s="945"/>
      <c r="F102" s="945"/>
      <c r="G102" s="945"/>
      <c r="H102" s="945"/>
      <c r="I102" s="945"/>
      <c r="J102" s="945"/>
      <c r="K102" s="945"/>
      <c r="L102" s="945"/>
      <c r="M102" s="945"/>
      <c r="N102" s="945"/>
      <c r="O102" s="945"/>
      <c r="P102" s="945"/>
      <c r="Q102" s="945"/>
      <c r="R102" s="945"/>
      <c r="S102" s="945"/>
      <c r="T102" s="945"/>
      <c r="U102" s="945"/>
      <c r="V102" s="945"/>
      <c r="W102" s="945"/>
      <c r="X102" s="945"/>
      <c r="Y102" s="945"/>
      <c r="Z102" s="945"/>
      <c r="AA102" s="945"/>
      <c r="AB102" s="945"/>
      <c r="AC102" s="945"/>
      <c r="AD102" s="945"/>
      <c r="AE102" s="945"/>
      <c r="AF102" s="945"/>
      <c r="AG102" s="945"/>
      <c r="AH102" s="945"/>
      <c r="AI102" s="945"/>
      <c r="AJ102" s="945"/>
      <c r="AK102" s="945"/>
      <c r="AL102" s="945"/>
      <c r="AM102" s="945"/>
      <c r="AN102" s="945"/>
      <c r="AO102" s="945"/>
      <c r="AP102" s="945"/>
      <c r="AQ102" s="945"/>
      <c r="AR102" s="945"/>
      <c r="AS102" s="945"/>
      <c r="AT102" s="945"/>
      <c r="AU102" s="945"/>
      <c r="AV102" s="945"/>
      <c r="AW102" s="945"/>
      <c r="AX102" s="945"/>
      <c r="AY102" s="945"/>
      <c r="AZ102" s="945"/>
      <c r="BA102" s="945"/>
      <c r="BB102" s="945"/>
      <c r="BC102" s="945"/>
    </row>
    <row r="103" spans="1:55" x14ac:dyDescent="0.2">
      <c r="A103" s="954"/>
      <c r="B103" s="945"/>
      <c r="C103" s="945"/>
      <c r="D103" s="945"/>
      <c r="E103" s="945"/>
      <c r="F103" s="945"/>
      <c r="G103" s="945"/>
      <c r="H103" s="945"/>
      <c r="I103" s="945"/>
      <c r="J103" s="945"/>
      <c r="K103" s="945"/>
      <c r="L103" s="945"/>
      <c r="M103" s="945"/>
      <c r="N103" s="945"/>
      <c r="O103" s="945"/>
      <c r="P103" s="945"/>
      <c r="Q103" s="945"/>
      <c r="R103" s="945"/>
      <c r="S103" s="945"/>
      <c r="T103" s="945"/>
      <c r="U103" s="945"/>
      <c r="V103" s="945"/>
      <c r="W103" s="945"/>
      <c r="X103" s="945"/>
      <c r="Y103" s="945"/>
      <c r="Z103" s="945"/>
      <c r="AA103" s="945"/>
      <c r="AB103" s="945"/>
      <c r="AC103" s="945"/>
      <c r="AD103" s="945"/>
      <c r="AE103" s="945"/>
      <c r="AF103" s="945"/>
      <c r="AG103" s="945"/>
      <c r="AH103" s="945"/>
      <c r="AI103" s="945"/>
      <c r="AJ103" s="945"/>
      <c r="AK103" s="945"/>
      <c r="AL103" s="945"/>
      <c r="AM103" s="945"/>
      <c r="AN103" s="945"/>
      <c r="AO103" s="945"/>
      <c r="AP103" s="945"/>
      <c r="AQ103" s="945"/>
      <c r="AR103" s="945"/>
      <c r="AS103" s="945"/>
      <c r="AT103" s="945"/>
      <c r="AU103" s="945"/>
      <c r="AV103" s="945"/>
      <c r="AW103" s="945"/>
      <c r="AX103" s="945"/>
      <c r="AY103" s="945"/>
      <c r="AZ103" s="945"/>
      <c r="BA103" s="945"/>
      <c r="BB103" s="945"/>
      <c r="BC103" s="945"/>
    </row>
    <row r="104" spans="1:55" x14ac:dyDescent="0.2">
      <c r="A104" s="954"/>
      <c r="B104" s="945"/>
      <c r="C104" s="945"/>
      <c r="D104" s="945"/>
      <c r="E104" s="945"/>
      <c r="F104" s="945"/>
      <c r="G104" s="945"/>
      <c r="H104" s="945"/>
      <c r="I104" s="945"/>
      <c r="J104" s="945"/>
      <c r="K104" s="945"/>
      <c r="L104" s="945"/>
      <c r="M104" s="945"/>
      <c r="N104" s="945"/>
      <c r="O104" s="945"/>
      <c r="P104" s="945"/>
      <c r="Q104" s="945"/>
      <c r="R104" s="945"/>
      <c r="S104" s="945"/>
      <c r="T104" s="945"/>
      <c r="U104" s="945"/>
      <c r="V104" s="945"/>
      <c r="W104" s="945"/>
      <c r="X104" s="945"/>
      <c r="Y104" s="945"/>
      <c r="Z104" s="945"/>
      <c r="AA104" s="945"/>
      <c r="AB104" s="945"/>
      <c r="AC104" s="945"/>
      <c r="AD104" s="945"/>
      <c r="AE104" s="945"/>
      <c r="AF104" s="945"/>
      <c r="AG104" s="945"/>
      <c r="AH104" s="945"/>
      <c r="AI104" s="945"/>
      <c r="AJ104" s="945"/>
      <c r="AK104" s="945"/>
      <c r="AL104" s="945"/>
      <c r="AM104" s="945"/>
      <c r="AN104" s="945"/>
      <c r="AO104" s="945"/>
      <c r="AP104" s="945"/>
      <c r="AQ104" s="945"/>
      <c r="AR104" s="945"/>
      <c r="AS104" s="945"/>
      <c r="AT104" s="945"/>
      <c r="AU104" s="945"/>
      <c r="AV104" s="945"/>
      <c r="AW104" s="945"/>
      <c r="AX104" s="945"/>
      <c r="AY104" s="945"/>
      <c r="AZ104" s="945"/>
      <c r="BA104" s="945"/>
      <c r="BB104" s="945"/>
      <c r="BC104" s="945"/>
    </row>
    <row r="105" spans="1:55" x14ac:dyDescent="0.2">
      <c r="A105" s="954"/>
      <c r="B105" s="945"/>
      <c r="C105" s="945"/>
      <c r="D105" s="945"/>
      <c r="E105" s="945"/>
      <c r="F105" s="945"/>
      <c r="G105" s="945"/>
      <c r="H105" s="945"/>
      <c r="I105" s="945"/>
      <c r="J105" s="945"/>
      <c r="K105" s="945"/>
      <c r="L105" s="945"/>
      <c r="M105" s="945"/>
      <c r="N105" s="945"/>
      <c r="O105" s="945"/>
      <c r="P105" s="945"/>
      <c r="Q105" s="945"/>
      <c r="R105" s="945"/>
      <c r="S105" s="945"/>
      <c r="T105" s="945"/>
      <c r="U105" s="945"/>
      <c r="V105" s="945"/>
      <c r="W105" s="945"/>
      <c r="X105" s="945"/>
      <c r="Y105" s="945"/>
      <c r="Z105" s="945"/>
      <c r="AA105" s="945"/>
      <c r="AB105" s="945"/>
      <c r="AC105" s="945"/>
      <c r="AD105" s="945"/>
      <c r="AE105" s="945"/>
      <c r="AF105" s="945"/>
      <c r="AG105" s="945"/>
      <c r="AH105" s="945"/>
      <c r="AI105" s="945"/>
      <c r="AJ105" s="945"/>
      <c r="AK105" s="945"/>
      <c r="AL105" s="945"/>
      <c r="AM105" s="945"/>
      <c r="AN105" s="945"/>
      <c r="AO105" s="945"/>
      <c r="AP105" s="945"/>
      <c r="AQ105" s="945"/>
      <c r="AR105" s="945"/>
      <c r="AS105" s="945"/>
      <c r="AT105" s="945"/>
      <c r="AU105" s="945"/>
      <c r="AV105" s="945"/>
      <c r="AW105" s="945"/>
      <c r="AX105" s="945"/>
      <c r="AY105" s="945"/>
      <c r="AZ105" s="945"/>
      <c r="BA105" s="945"/>
      <c r="BB105" s="945"/>
      <c r="BC105" s="945"/>
    </row>
    <row r="106" spans="1:55" x14ac:dyDescent="0.2">
      <c r="A106" s="954"/>
      <c r="B106" s="945"/>
      <c r="C106" s="945"/>
      <c r="D106" s="945"/>
      <c r="E106" s="945"/>
      <c r="F106" s="945"/>
      <c r="G106" s="945"/>
      <c r="H106" s="945"/>
      <c r="I106" s="945"/>
      <c r="J106" s="945"/>
      <c r="K106" s="945"/>
      <c r="L106" s="945"/>
      <c r="M106" s="945"/>
      <c r="N106" s="945"/>
      <c r="O106" s="945"/>
      <c r="P106" s="945"/>
      <c r="Q106" s="945"/>
      <c r="R106" s="945"/>
      <c r="S106" s="945"/>
      <c r="T106" s="945"/>
      <c r="U106" s="945"/>
      <c r="V106" s="945"/>
      <c r="W106" s="945"/>
      <c r="X106" s="945"/>
      <c r="Y106" s="945"/>
      <c r="Z106" s="945"/>
      <c r="AA106" s="945"/>
      <c r="AB106" s="945"/>
      <c r="AC106" s="945"/>
      <c r="AD106" s="945"/>
      <c r="AE106" s="945"/>
      <c r="AF106" s="945"/>
      <c r="AG106" s="945"/>
      <c r="AH106" s="945"/>
      <c r="AI106" s="945"/>
      <c r="AJ106" s="945"/>
      <c r="AK106" s="945"/>
      <c r="AL106" s="945"/>
      <c r="AM106" s="945"/>
      <c r="AN106" s="945"/>
      <c r="AO106" s="945"/>
      <c r="AP106" s="945"/>
      <c r="AQ106" s="945"/>
      <c r="AR106" s="945"/>
      <c r="AS106" s="945"/>
      <c r="AT106" s="945"/>
      <c r="AU106" s="945"/>
      <c r="AV106" s="945"/>
      <c r="AW106" s="945"/>
      <c r="AX106" s="945"/>
      <c r="AY106" s="945"/>
      <c r="AZ106" s="945"/>
      <c r="BA106" s="945"/>
      <c r="BB106" s="945"/>
      <c r="BC106" s="945"/>
    </row>
    <row r="107" spans="1:55" x14ac:dyDescent="0.2">
      <c r="A107" s="954"/>
      <c r="B107" s="945"/>
      <c r="C107" s="945"/>
      <c r="D107" s="945"/>
      <c r="E107" s="945"/>
      <c r="F107" s="945"/>
      <c r="G107" s="945"/>
      <c r="H107" s="945"/>
      <c r="I107" s="945"/>
      <c r="J107" s="945"/>
      <c r="K107" s="945"/>
      <c r="L107" s="945"/>
      <c r="M107" s="945"/>
      <c r="N107" s="945"/>
      <c r="O107" s="945"/>
      <c r="P107" s="945"/>
      <c r="Q107" s="945"/>
      <c r="R107" s="945"/>
      <c r="S107" s="945"/>
      <c r="T107" s="945"/>
      <c r="U107" s="945"/>
      <c r="V107" s="945"/>
      <c r="W107" s="945"/>
      <c r="X107" s="945"/>
      <c r="Y107" s="945"/>
      <c r="Z107" s="945"/>
      <c r="AA107" s="945"/>
      <c r="AB107" s="945"/>
      <c r="AC107" s="945"/>
      <c r="AD107" s="945"/>
      <c r="AE107" s="945"/>
      <c r="AF107" s="945"/>
      <c r="AG107" s="945"/>
      <c r="AH107" s="945"/>
      <c r="AI107" s="945"/>
      <c r="AJ107" s="945"/>
      <c r="AK107" s="945"/>
      <c r="AL107" s="945"/>
      <c r="AM107" s="945"/>
      <c r="AN107" s="945"/>
      <c r="AO107" s="945"/>
      <c r="AP107" s="945"/>
      <c r="AQ107" s="945"/>
      <c r="AR107" s="945"/>
      <c r="AS107" s="945"/>
      <c r="AT107" s="945"/>
      <c r="AU107" s="945"/>
      <c r="AV107" s="945"/>
      <c r="AW107" s="945"/>
      <c r="AX107" s="945"/>
      <c r="AY107" s="945"/>
      <c r="AZ107" s="945"/>
      <c r="BA107" s="945"/>
      <c r="BB107" s="945"/>
      <c r="BC107" s="945"/>
    </row>
    <row r="108" spans="1:55" x14ac:dyDescent="0.2">
      <c r="A108" s="954"/>
      <c r="B108" s="945"/>
      <c r="C108" s="945"/>
      <c r="D108" s="945"/>
      <c r="E108" s="945"/>
      <c r="F108" s="945"/>
      <c r="G108" s="945"/>
      <c r="H108" s="945"/>
      <c r="I108" s="945"/>
      <c r="J108" s="945"/>
      <c r="K108" s="945"/>
      <c r="L108" s="945"/>
      <c r="M108" s="945"/>
      <c r="N108" s="945"/>
      <c r="O108" s="945"/>
      <c r="P108" s="945"/>
      <c r="Q108" s="945"/>
      <c r="R108" s="945"/>
      <c r="S108" s="945"/>
      <c r="T108" s="945"/>
      <c r="U108" s="945"/>
      <c r="V108" s="945"/>
      <c r="W108" s="945"/>
      <c r="X108" s="945"/>
      <c r="Y108" s="945"/>
      <c r="Z108" s="945"/>
      <c r="AA108" s="945"/>
      <c r="AB108" s="945"/>
      <c r="AC108" s="945"/>
      <c r="AD108" s="945"/>
      <c r="AE108" s="945"/>
      <c r="AF108" s="945"/>
      <c r="AG108" s="945"/>
      <c r="AH108" s="945"/>
      <c r="AI108" s="945"/>
      <c r="AJ108" s="945"/>
      <c r="AK108" s="945"/>
      <c r="AL108" s="945"/>
      <c r="AM108" s="945"/>
      <c r="AN108" s="945"/>
      <c r="AO108" s="945"/>
      <c r="AP108" s="945"/>
      <c r="AQ108" s="945"/>
      <c r="AR108" s="945"/>
      <c r="AS108" s="945"/>
      <c r="AT108" s="945"/>
      <c r="AU108" s="945"/>
      <c r="AV108" s="945"/>
      <c r="AW108" s="945"/>
      <c r="AX108" s="945"/>
      <c r="AY108" s="945"/>
      <c r="AZ108" s="945"/>
      <c r="BA108" s="945"/>
      <c r="BB108" s="945"/>
      <c r="BC108" s="945"/>
    </row>
    <row r="109" spans="1:55" x14ac:dyDescent="0.2">
      <c r="A109" s="954"/>
      <c r="B109" s="945"/>
      <c r="C109" s="945"/>
      <c r="D109" s="945"/>
      <c r="E109" s="945"/>
      <c r="F109" s="945"/>
      <c r="G109" s="945"/>
      <c r="H109" s="945"/>
      <c r="I109" s="945"/>
      <c r="J109" s="945"/>
      <c r="K109" s="945"/>
      <c r="L109" s="945"/>
      <c r="M109" s="945"/>
      <c r="N109" s="945"/>
      <c r="O109" s="945"/>
      <c r="P109" s="945"/>
      <c r="Q109" s="945"/>
      <c r="R109" s="945"/>
      <c r="S109" s="945"/>
      <c r="T109" s="945"/>
      <c r="U109" s="945"/>
      <c r="V109" s="945"/>
      <c r="W109" s="945"/>
      <c r="X109" s="945"/>
      <c r="Y109" s="945"/>
      <c r="Z109" s="945"/>
      <c r="AA109" s="945"/>
      <c r="AB109" s="945"/>
      <c r="AC109" s="945"/>
      <c r="AD109" s="945"/>
      <c r="AE109" s="945"/>
      <c r="AF109" s="945"/>
      <c r="AG109" s="945"/>
      <c r="AH109" s="945"/>
      <c r="AI109" s="945"/>
      <c r="AJ109" s="945"/>
      <c r="AK109" s="945"/>
      <c r="AL109" s="945"/>
      <c r="AM109" s="945"/>
      <c r="AN109" s="945"/>
      <c r="AO109" s="945"/>
      <c r="AP109" s="945"/>
      <c r="AQ109" s="945"/>
      <c r="AR109" s="945"/>
      <c r="AS109" s="945"/>
      <c r="AT109" s="945"/>
      <c r="AU109" s="945"/>
      <c r="AV109" s="945"/>
      <c r="AW109" s="945"/>
      <c r="AX109" s="945"/>
      <c r="AY109" s="945"/>
      <c r="AZ109" s="945"/>
      <c r="BA109" s="945"/>
      <c r="BB109" s="945"/>
      <c r="BC109" s="945"/>
    </row>
    <row r="110" spans="1:55" x14ac:dyDescent="0.2">
      <c r="A110" s="954"/>
      <c r="B110" s="945"/>
      <c r="C110" s="945"/>
      <c r="D110" s="945"/>
      <c r="E110" s="945"/>
      <c r="F110" s="945"/>
      <c r="G110" s="945"/>
      <c r="H110" s="945"/>
      <c r="I110" s="945"/>
      <c r="J110" s="945"/>
      <c r="K110" s="945"/>
      <c r="L110" s="945"/>
      <c r="M110" s="945"/>
      <c r="N110" s="945"/>
      <c r="O110" s="945"/>
      <c r="P110" s="945"/>
      <c r="Q110" s="945"/>
      <c r="R110" s="945"/>
      <c r="S110" s="945"/>
      <c r="T110" s="945"/>
      <c r="U110" s="945"/>
      <c r="V110" s="945"/>
      <c r="W110" s="945"/>
      <c r="X110" s="945"/>
      <c r="Y110" s="945"/>
      <c r="Z110" s="945"/>
      <c r="AA110" s="945"/>
      <c r="AB110" s="945"/>
      <c r="AC110" s="945"/>
      <c r="AD110" s="945"/>
      <c r="AE110" s="945"/>
      <c r="AF110" s="945"/>
      <c r="AG110" s="945"/>
      <c r="AH110" s="945"/>
      <c r="AI110" s="945"/>
      <c r="AJ110" s="945"/>
      <c r="AK110" s="945"/>
      <c r="AL110" s="945"/>
      <c r="AM110" s="945"/>
      <c r="AN110" s="945"/>
      <c r="AO110" s="945"/>
      <c r="AP110" s="945"/>
      <c r="AQ110" s="945"/>
      <c r="AR110" s="945"/>
      <c r="AS110" s="945"/>
      <c r="AT110" s="945"/>
      <c r="AU110" s="945"/>
      <c r="AV110" s="945"/>
      <c r="AW110" s="945"/>
      <c r="AX110" s="945"/>
      <c r="AY110" s="945"/>
      <c r="AZ110" s="945"/>
      <c r="BA110" s="945"/>
      <c r="BB110" s="945"/>
      <c r="BC110" s="945"/>
    </row>
    <row r="111" spans="1:55" x14ac:dyDescent="0.2">
      <c r="A111" s="954"/>
      <c r="B111" s="945"/>
      <c r="C111" s="945"/>
      <c r="D111" s="945"/>
      <c r="E111" s="945"/>
      <c r="F111" s="945"/>
      <c r="G111" s="945"/>
      <c r="H111" s="945"/>
      <c r="I111" s="945"/>
      <c r="J111" s="945"/>
      <c r="K111" s="945"/>
      <c r="L111" s="945"/>
      <c r="M111" s="945"/>
      <c r="N111" s="945"/>
      <c r="O111" s="945"/>
      <c r="P111" s="945"/>
      <c r="Q111" s="945"/>
      <c r="R111" s="945"/>
      <c r="S111" s="945"/>
      <c r="T111" s="945"/>
      <c r="U111" s="945"/>
      <c r="V111" s="945"/>
      <c r="W111" s="945"/>
      <c r="X111" s="945"/>
      <c r="Y111" s="945"/>
      <c r="Z111" s="945"/>
      <c r="AA111" s="945"/>
      <c r="AB111" s="945"/>
      <c r="AC111" s="945"/>
      <c r="AD111" s="945"/>
      <c r="AE111" s="945"/>
      <c r="AF111" s="945"/>
      <c r="AG111" s="945"/>
      <c r="AH111" s="945"/>
      <c r="AI111" s="945"/>
      <c r="AJ111" s="945"/>
      <c r="AK111" s="945"/>
      <c r="AL111" s="945"/>
      <c r="AM111" s="945"/>
      <c r="AN111" s="945"/>
      <c r="AO111" s="945"/>
      <c r="AP111" s="945"/>
      <c r="AQ111" s="945"/>
      <c r="AR111" s="945"/>
      <c r="AS111" s="945"/>
      <c r="AT111" s="945"/>
      <c r="AU111" s="945"/>
      <c r="AV111" s="945"/>
      <c r="AW111" s="945"/>
      <c r="AX111" s="945"/>
      <c r="AY111" s="945"/>
      <c r="AZ111" s="945"/>
      <c r="BA111" s="945"/>
      <c r="BB111" s="945"/>
      <c r="BC111" s="945"/>
    </row>
    <row r="112" spans="1:55" x14ac:dyDescent="0.2">
      <c r="A112" s="954"/>
      <c r="B112" s="945"/>
      <c r="C112" s="945"/>
      <c r="D112" s="945"/>
      <c r="E112" s="945"/>
      <c r="F112" s="945"/>
      <c r="G112" s="945"/>
      <c r="H112" s="945"/>
      <c r="I112" s="945"/>
      <c r="J112" s="945"/>
      <c r="K112" s="945"/>
      <c r="L112" s="945"/>
      <c r="M112" s="945"/>
      <c r="N112" s="945"/>
      <c r="O112" s="945"/>
      <c r="P112" s="945"/>
      <c r="Q112" s="945"/>
      <c r="R112" s="945"/>
      <c r="S112" s="945"/>
      <c r="T112" s="945"/>
      <c r="U112" s="945"/>
      <c r="V112" s="945"/>
      <c r="W112" s="945"/>
      <c r="X112" s="945"/>
      <c r="Y112" s="945"/>
      <c r="Z112" s="945"/>
      <c r="AA112" s="945"/>
      <c r="AB112" s="945"/>
      <c r="AC112" s="945"/>
      <c r="AD112" s="945"/>
      <c r="AE112" s="945"/>
      <c r="AF112" s="945"/>
      <c r="AG112" s="945"/>
      <c r="AH112" s="945"/>
      <c r="AI112" s="945"/>
      <c r="AJ112" s="945"/>
      <c r="AK112" s="945"/>
      <c r="AL112" s="945"/>
      <c r="AM112" s="945"/>
      <c r="AN112" s="945"/>
      <c r="AO112" s="945"/>
      <c r="AP112" s="945"/>
      <c r="AQ112" s="945"/>
      <c r="AR112" s="945"/>
      <c r="AS112" s="945"/>
      <c r="AT112" s="945"/>
      <c r="AU112" s="945"/>
      <c r="AV112" s="945"/>
      <c r="AW112" s="945"/>
      <c r="AX112" s="945"/>
      <c r="AY112" s="945"/>
      <c r="AZ112" s="945"/>
      <c r="BA112" s="945"/>
      <c r="BB112" s="945"/>
      <c r="BC112" s="945"/>
    </row>
    <row r="113" spans="1:55" x14ac:dyDescent="0.2">
      <c r="A113" s="954"/>
      <c r="B113" s="945"/>
      <c r="C113" s="945"/>
      <c r="D113" s="945"/>
      <c r="E113" s="945"/>
      <c r="F113" s="945"/>
      <c r="G113" s="945"/>
      <c r="H113" s="945"/>
      <c r="I113" s="945"/>
      <c r="J113" s="945"/>
      <c r="K113" s="945"/>
      <c r="L113" s="945"/>
      <c r="M113" s="945"/>
      <c r="N113" s="945"/>
      <c r="O113" s="945"/>
      <c r="P113" s="945"/>
      <c r="Q113" s="945"/>
      <c r="R113" s="945"/>
      <c r="S113" s="945"/>
      <c r="T113" s="945"/>
      <c r="U113" s="945"/>
      <c r="V113" s="945"/>
      <c r="W113" s="945"/>
      <c r="X113" s="945"/>
      <c r="Y113" s="945"/>
      <c r="Z113" s="945"/>
      <c r="AA113" s="945"/>
      <c r="AB113" s="945"/>
      <c r="AC113" s="945"/>
      <c r="AD113" s="945"/>
      <c r="AE113" s="945"/>
      <c r="AF113" s="945"/>
      <c r="AG113" s="945"/>
      <c r="AH113" s="945"/>
      <c r="AI113" s="945"/>
      <c r="AJ113" s="945"/>
      <c r="AK113" s="945"/>
      <c r="AL113" s="945"/>
      <c r="AM113" s="945"/>
      <c r="AN113" s="945"/>
      <c r="AO113" s="945"/>
      <c r="AP113" s="945"/>
      <c r="AQ113" s="945"/>
      <c r="AR113" s="945"/>
      <c r="AS113" s="945"/>
      <c r="AT113" s="945"/>
      <c r="AU113" s="945"/>
      <c r="AV113" s="945"/>
      <c r="AW113" s="945"/>
      <c r="AX113" s="945"/>
      <c r="AY113" s="945"/>
      <c r="AZ113" s="945"/>
      <c r="BA113" s="945"/>
      <c r="BB113" s="945"/>
      <c r="BC113" s="945"/>
    </row>
    <row r="114" spans="1:55" x14ac:dyDescent="0.2">
      <c r="A114" s="954"/>
      <c r="B114" s="945"/>
      <c r="C114" s="945"/>
      <c r="D114" s="945"/>
      <c r="E114" s="945"/>
      <c r="F114" s="945"/>
      <c r="G114" s="945"/>
      <c r="H114" s="945"/>
      <c r="I114" s="945"/>
      <c r="J114" s="945"/>
      <c r="K114" s="945"/>
      <c r="L114" s="945"/>
      <c r="M114" s="945"/>
      <c r="N114" s="945"/>
      <c r="O114" s="945"/>
      <c r="P114" s="945"/>
      <c r="Q114" s="945"/>
      <c r="R114" s="945"/>
      <c r="S114" s="945"/>
      <c r="T114" s="945"/>
      <c r="U114" s="945"/>
      <c r="V114" s="945"/>
      <c r="W114" s="945"/>
      <c r="X114" s="945"/>
      <c r="Y114" s="945"/>
      <c r="Z114" s="945"/>
      <c r="AA114" s="945"/>
      <c r="AB114" s="945"/>
      <c r="AC114" s="945"/>
      <c r="AD114" s="945"/>
      <c r="AE114" s="945"/>
      <c r="AF114" s="945"/>
      <c r="AG114" s="945"/>
      <c r="AH114" s="945"/>
      <c r="AI114" s="945"/>
      <c r="AJ114" s="945"/>
      <c r="AK114" s="945"/>
      <c r="AL114" s="945"/>
      <c r="AM114" s="945"/>
      <c r="AN114" s="945"/>
      <c r="AO114" s="945"/>
      <c r="AP114" s="945"/>
      <c r="AQ114" s="945"/>
      <c r="AR114" s="945"/>
      <c r="AS114" s="945"/>
      <c r="AT114" s="945"/>
      <c r="AU114" s="945"/>
      <c r="AV114" s="945"/>
      <c r="AW114" s="945"/>
      <c r="AX114" s="945"/>
      <c r="AY114" s="945"/>
      <c r="AZ114" s="945"/>
      <c r="BA114" s="945"/>
      <c r="BB114" s="945"/>
      <c r="BC114" s="945"/>
    </row>
    <row r="115" spans="1:55" x14ac:dyDescent="0.2">
      <c r="A115" s="954"/>
      <c r="B115" s="945"/>
      <c r="C115" s="945"/>
      <c r="D115" s="945"/>
      <c r="E115" s="945"/>
      <c r="F115" s="945"/>
      <c r="G115" s="945"/>
      <c r="H115" s="945"/>
      <c r="I115" s="945"/>
      <c r="J115" s="945"/>
      <c r="K115" s="945"/>
      <c r="L115" s="945"/>
      <c r="M115" s="945"/>
      <c r="N115" s="945"/>
      <c r="O115" s="945"/>
      <c r="P115" s="945"/>
      <c r="Q115" s="945"/>
      <c r="R115" s="945"/>
      <c r="S115" s="945"/>
      <c r="T115" s="945"/>
      <c r="U115" s="945"/>
      <c r="V115" s="945"/>
      <c r="W115" s="945"/>
      <c r="X115" s="945"/>
      <c r="Y115" s="945"/>
      <c r="Z115" s="945"/>
      <c r="AA115" s="945"/>
      <c r="AB115" s="945"/>
      <c r="AC115" s="945"/>
      <c r="AD115" s="945"/>
      <c r="AE115" s="945"/>
      <c r="AF115" s="945"/>
      <c r="AG115" s="945"/>
      <c r="AH115" s="945"/>
      <c r="AI115" s="945"/>
      <c r="AJ115" s="945"/>
      <c r="AK115" s="945"/>
      <c r="AL115" s="945"/>
      <c r="AM115" s="945"/>
      <c r="AN115" s="945"/>
      <c r="AO115" s="945"/>
      <c r="AP115" s="945"/>
      <c r="AQ115" s="945"/>
      <c r="AR115" s="945"/>
      <c r="AS115" s="945"/>
      <c r="AT115" s="945"/>
      <c r="AU115" s="945"/>
      <c r="AV115" s="945"/>
      <c r="AW115" s="945"/>
      <c r="AX115" s="945"/>
      <c r="AY115" s="945"/>
      <c r="AZ115" s="945"/>
      <c r="BA115" s="945"/>
      <c r="BB115" s="945"/>
      <c r="BC115" s="945"/>
    </row>
    <row r="116" spans="1:55" x14ac:dyDescent="0.2">
      <c r="A116" s="954"/>
      <c r="B116" s="945"/>
      <c r="C116" s="945"/>
      <c r="D116" s="945"/>
      <c r="E116" s="945"/>
      <c r="F116" s="945"/>
      <c r="G116" s="945"/>
      <c r="H116" s="945"/>
      <c r="I116" s="945"/>
      <c r="J116" s="945"/>
      <c r="K116" s="945"/>
      <c r="L116" s="945"/>
      <c r="M116" s="945"/>
      <c r="N116" s="945"/>
      <c r="O116" s="945"/>
      <c r="P116" s="945"/>
      <c r="Q116" s="945"/>
      <c r="R116" s="945"/>
      <c r="S116" s="945"/>
      <c r="T116" s="945"/>
      <c r="U116" s="945"/>
      <c r="V116" s="945"/>
      <c r="W116" s="945"/>
      <c r="X116" s="945"/>
      <c r="Y116" s="945"/>
      <c r="Z116" s="945"/>
      <c r="AA116" s="945"/>
      <c r="AB116" s="945"/>
      <c r="AC116" s="945"/>
      <c r="AD116" s="945"/>
      <c r="AE116" s="945"/>
      <c r="AF116" s="945"/>
      <c r="AG116" s="945"/>
      <c r="AH116" s="945"/>
      <c r="AI116" s="945"/>
      <c r="AJ116" s="945"/>
      <c r="AK116" s="945"/>
      <c r="AL116" s="945"/>
      <c r="AM116" s="945"/>
      <c r="AN116" s="945"/>
      <c r="AO116" s="945"/>
      <c r="AP116" s="945"/>
      <c r="AQ116" s="945"/>
      <c r="AR116" s="945"/>
      <c r="AS116" s="945"/>
      <c r="AT116" s="945"/>
      <c r="AU116" s="945"/>
      <c r="AV116" s="945"/>
      <c r="AW116" s="945"/>
      <c r="AX116" s="945"/>
      <c r="AY116" s="945"/>
      <c r="AZ116" s="945"/>
      <c r="BA116" s="945"/>
      <c r="BB116" s="945"/>
      <c r="BC116" s="945"/>
    </row>
    <row r="117" spans="1:55" x14ac:dyDescent="0.2">
      <c r="A117" s="954"/>
      <c r="B117" s="945"/>
      <c r="C117" s="945"/>
      <c r="D117" s="945"/>
      <c r="E117" s="945"/>
      <c r="F117" s="945"/>
      <c r="G117" s="945"/>
      <c r="H117" s="945"/>
      <c r="I117" s="945"/>
      <c r="J117" s="945"/>
      <c r="K117" s="945"/>
      <c r="L117" s="945"/>
      <c r="M117" s="945"/>
      <c r="N117" s="945"/>
      <c r="O117" s="945"/>
      <c r="P117" s="945"/>
      <c r="Q117" s="945"/>
      <c r="R117" s="945"/>
      <c r="S117" s="945"/>
      <c r="T117" s="945"/>
      <c r="U117" s="945"/>
      <c r="V117" s="945"/>
      <c r="W117" s="945"/>
      <c r="X117" s="945"/>
      <c r="Y117" s="945"/>
      <c r="Z117" s="945"/>
      <c r="AA117" s="945"/>
      <c r="AB117" s="945"/>
      <c r="AC117" s="945"/>
      <c r="AD117" s="945"/>
      <c r="AE117" s="945"/>
      <c r="AF117" s="945"/>
      <c r="AG117" s="945"/>
      <c r="AH117" s="945"/>
      <c r="AI117" s="945"/>
      <c r="AJ117" s="945"/>
      <c r="AK117" s="945"/>
      <c r="AL117" s="945"/>
      <c r="AM117" s="945"/>
      <c r="AN117" s="945"/>
      <c r="AO117" s="945"/>
      <c r="AP117" s="945"/>
      <c r="AQ117" s="945"/>
      <c r="AR117" s="945"/>
      <c r="AS117" s="945"/>
      <c r="AT117" s="945"/>
      <c r="AU117" s="945"/>
      <c r="AV117" s="945"/>
      <c r="AW117" s="945"/>
      <c r="AX117" s="945"/>
      <c r="AY117" s="945"/>
      <c r="AZ117" s="945"/>
      <c r="BA117" s="945"/>
      <c r="BB117" s="945"/>
      <c r="BC117" s="945"/>
    </row>
    <row r="118" spans="1:55" x14ac:dyDescent="0.2">
      <c r="A118" s="954"/>
      <c r="B118" s="945"/>
      <c r="C118" s="945"/>
      <c r="D118" s="945"/>
      <c r="E118" s="945"/>
      <c r="F118" s="945"/>
      <c r="G118" s="945"/>
      <c r="H118" s="945"/>
      <c r="I118" s="945"/>
      <c r="J118" s="945"/>
      <c r="K118" s="945"/>
      <c r="L118" s="945"/>
      <c r="M118" s="945"/>
      <c r="N118" s="945"/>
      <c r="O118" s="945"/>
      <c r="P118" s="945"/>
      <c r="Q118" s="945"/>
      <c r="R118" s="945"/>
      <c r="S118" s="945"/>
      <c r="T118" s="945"/>
      <c r="U118" s="945"/>
      <c r="V118" s="945"/>
      <c r="W118" s="945"/>
      <c r="X118" s="945"/>
      <c r="Y118" s="945"/>
      <c r="Z118" s="945"/>
      <c r="AA118" s="945"/>
      <c r="AB118" s="945"/>
      <c r="AC118" s="945"/>
      <c r="AD118" s="945"/>
      <c r="AE118" s="945"/>
      <c r="AF118" s="945"/>
      <c r="AG118" s="945"/>
      <c r="AH118" s="945"/>
      <c r="AI118" s="945"/>
      <c r="AJ118" s="945"/>
      <c r="AK118" s="945"/>
      <c r="AL118" s="945"/>
      <c r="AM118" s="945"/>
      <c r="AN118" s="945"/>
      <c r="AO118" s="945"/>
      <c r="AP118" s="945"/>
      <c r="AQ118" s="945"/>
      <c r="AR118" s="945"/>
      <c r="AS118" s="945"/>
      <c r="AT118" s="945"/>
      <c r="AU118" s="945"/>
      <c r="AV118" s="945"/>
      <c r="AW118" s="945"/>
      <c r="AX118" s="945"/>
      <c r="AY118" s="945"/>
      <c r="AZ118" s="945"/>
      <c r="BA118" s="945"/>
      <c r="BB118" s="945"/>
      <c r="BC118" s="945"/>
    </row>
    <row r="119" spans="1:55" x14ac:dyDescent="0.2">
      <c r="A119" s="954"/>
      <c r="B119" s="945"/>
      <c r="C119" s="945"/>
      <c r="D119" s="945"/>
      <c r="E119" s="945"/>
      <c r="F119" s="945"/>
      <c r="G119" s="945"/>
      <c r="H119" s="945"/>
      <c r="I119" s="945"/>
      <c r="J119" s="945"/>
      <c r="K119" s="945"/>
      <c r="L119" s="945"/>
      <c r="M119" s="945"/>
      <c r="N119" s="945"/>
      <c r="O119" s="945"/>
      <c r="P119" s="945"/>
      <c r="Q119" s="945"/>
      <c r="R119" s="945"/>
      <c r="S119" s="945"/>
      <c r="T119" s="945"/>
      <c r="U119" s="945"/>
      <c r="V119" s="945"/>
      <c r="W119" s="945"/>
      <c r="X119" s="945"/>
      <c r="Y119" s="945"/>
      <c r="Z119" s="945"/>
      <c r="AA119" s="945"/>
      <c r="AB119" s="945"/>
      <c r="AC119" s="945"/>
      <c r="AD119" s="945"/>
      <c r="AE119" s="945"/>
      <c r="AF119" s="945"/>
      <c r="AG119" s="945"/>
      <c r="AH119" s="945"/>
      <c r="AI119" s="945"/>
      <c r="AJ119" s="945"/>
      <c r="AK119" s="945"/>
      <c r="AL119" s="945"/>
      <c r="AM119" s="945"/>
      <c r="AN119" s="945"/>
      <c r="AO119" s="945"/>
      <c r="AP119" s="945"/>
      <c r="AQ119" s="945"/>
      <c r="AR119" s="945"/>
      <c r="AS119" s="945"/>
      <c r="AT119" s="945"/>
      <c r="AU119" s="945"/>
      <c r="AV119" s="945"/>
      <c r="AW119" s="945"/>
      <c r="AX119" s="945"/>
      <c r="AY119" s="945"/>
      <c r="AZ119" s="945"/>
      <c r="BA119" s="945"/>
      <c r="BB119" s="945"/>
      <c r="BC119" s="945"/>
    </row>
    <row r="120" spans="1:55" x14ac:dyDescent="0.2">
      <c r="A120" s="954"/>
      <c r="B120" s="945"/>
      <c r="C120" s="945"/>
      <c r="D120" s="945"/>
      <c r="E120" s="945"/>
      <c r="F120" s="945"/>
      <c r="G120" s="945"/>
      <c r="H120" s="945"/>
      <c r="I120" s="945"/>
      <c r="J120" s="945"/>
      <c r="K120" s="945"/>
      <c r="L120" s="945"/>
      <c r="M120" s="945"/>
      <c r="N120" s="945"/>
      <c r="O120" s="945"/>
      <c r="P120" s="945"/>
      <c r="Q120" s="945"/>
      <c r="R120" s="945"/>
      <c r="S120" s="945"/>
      <c r="T120" s="945"/>
      <c r="U120" s="945"/>
      <c r="V120" s="945"/>
      <c r="W120" s="945"/>
      <c r="X120" s="945"/>
      <c r="Y120" s="945"/>
      <c r="Z120" s="945"/>
      <c r="AA120" s="945"/>
      <c r="AB120" s="945"/>
      <c r="AC120" s="945"/>
      <c r="AD120" s="945"/>
      <c r="AE120" s="945"/>
      <c r="AF120" s="945"/>
      <c r="AG120" s="945"/>
      <c r="AH120" s="945"/>
      <c r="AI120" s="945"/>
      <c r="AJ120" s="945"/>
      <c r="AK120" s="945"/>
      <c r="AL120" s="945"/>
      <c r="AM120" s="945"/>
      <c r="AN120" s="945"/>
      <c r="AO120" s="945"/>
      <c r="AP120" s="945"/>
      <c r="AQ120" s="945"/>
      <c r="AR120" s="945"/>
      <c r="AS120" s="945"/>
      <c r="AT120" s="945"/>
      <c r="AU120" s="945"/>
      <c r="AV120" s="945"/>
      <c r="AW120" s="945"/>
      <c r="AX120" s="945"/>
      <c r="AY120" s="945"/>
      <c r="AZ120" s="945"/>
      <c r="BA120" s="945"/>
      <c r="BB120" s="945"/>
      <c r="BC120" s="945"/>
    </row>
    <row r="121" spans="1:55" x14ac:dyDescent="0.2">
      <c r="A121" s="954"/>
      <c r="B121" s="945"/>
      <c r="C121" s="945"/>
      <c r="D121" s="945"/>
      <c r="E121" s="945"/>
      <c r="F121" s="945"/>
      <c r="G121" s="945"/>
      <c r="H121" s="945"/>
      <c r="I121" s="945"/>
      <c r="J121" s="945"/>
      <c r="K121" s="945"/>
      <c r="L121" s="945"/>
      <c r="M121" s="945"/>
      <c r="N121" s="945"/>
      <c r="O121" s="945"/>
      <c r="P121" s="945"/>
      <c r="Q121" s="945"/>
      <c r="R121" s="945"/>
      <c r="S121" s="945"/>
      <c r="T121" s="945"/>
      <c r="U121" s="945"/>
      <c r="V121" s="945"/>
      <c r="W121" s="945"/>
      <c r="X121" s="945"/>
      <c r="Y121" s="945"/>
      <c r="Z121" s="945"/>
      <c r="AA121" s="945"/>
      <c r="AB121" s="945"/>
      <c r="AC121" s="945"/>
      <c r="AD121" s="945"/>
      <c r="AE121" s="945"/>
      <c r="AF121" s="945"/>
      <c r="AG121" s="945"/>
      <c r="AH121" s="945"/>
      <c r="AI121" s="945"/>
      <c r="AJ121" s="945"/>
      <c r="AK121" s="945"/>
      <c r="AL121" s="945"/>
      <c r="AM121" s="945"/>
      <c r="AN121" s="945"/>
      <c r="AO121" s="945"/>
      <c r="AP121" s="945"/>
      <c r="AQ121" s="945"/>
      <c r="AR121" s="945"/>
      <c r="AS121" s="945"/>
      <c r="AT121" s="945"/>
      <c r="AU121" s="945"/>
      <c r="AV121" s="945"/>
      <c r="AW121" s="945"/>
      <c r="AX121" s="945"/>
      <c r="AY121" s="945"/>
      <c r="AZ121" s="945"/>
      <c r="BA121" s="945"/>
      <c r="BB121" s="945"/>
      <c r="BC121" s="945"/>
    </row>
    <row r="122" spans="1:55" x14ac:dyDescent="0.2">
      <c r="A122" s="954"/>
      <c r="B122" s="945"/>
      <c r="C122" s="945"/>
      <c r="D122" s="945"/>
      <c r="E122" s="945"/>
      <c r="F122" s="945"/>
      <c r="G122" s="945"/>
      <c r="H122" s="945"/>
      <c r="I122" s="945"/>
      <c r="J122" s="945"/>
      <c r="K122" s="945"/>
      <c r="L122" s="945"/>
      <c r="M122" s="945"/>
      <c r="N122" s="945"/>
      <c r="O122" s="945"/>
      <c r="P122" s="945"/>
      <c r="Q122" s="945"/>
      <c r="R122" s="945"/>
      <c r="S122" s="945"/>
      <c r="T122" s="945"/>
      <c r="U122" s="945"/>
      <c r="V122" s="945"/>
      <c r="W122" s="945"/>
      <c r="X122" s="945"/>
      <c r="Y122" s="945"/>
      <c r="Z122" s="945"/>
      <c r="AA122" s="945"/>
      <c r="AB122" s="945"/>
      <c r="AC122" s="945"/>
      <c r="AD122" s="945"/>
      <c r="AE122" s="945"/>
      <c r="AF122" s="945"/>
      <c r="AG122" s="945"/>
      <c r="AH122" s="945"/>
      <c r="AI122" s="945"/>
      <c r="AJ122" s="945"/>
      <c r="AK122" s="945"/>
      <c r="AL122" s="945"/>
      <c r="AM122" s="945"/>
      <c r="AN122" s="945"/>
      <c r="AO122" s="945"/>
      <c r="AP122" s="945"/>
      <c r="AQ122" s="945"/>
      <c r="AR122" s="945"/>
      <c r="AS122" s="945"/>
      <c r="AT122" s="945"/>
      <c r="AU122" s="945"/>
      <c r="AV122" s="945"/>
      <c r="AW122" s="945"/>
      <c r="AX122" s="945"/>
      <c r="AY122" s="945"/>
      <c r="AZ122" s="945"/>
      <c r="BA122" s="945"/>
      <c r="BB122" s="945"/>
      <c r="BC122" s="945"/>
    </row>
    <row r="123" spans="1:55" x14ac:dyDescent="0.2">
      <c r="A123" s="954"/>
      <c r="B123" s="945"/>
      <c r="C123" s="945"/>
      <c r="D123" s="945"/>
      <c r="E123" s="945"/>
      <c r="F123" s="945"/>
      <c r="G123" s="945"/>
      <c r="H123" s="945"/>
      <c r="I123" s="945"/>
      <c r="J123" s="945"/>
      <c r="K123" s="945"/>
      <c r="L123" s="945"/>
      <c r="M123" s="945"/>
      <c r="N123" s="945"/>
      <c r="O123" s="945"/>
      <c r="P123" s="945"/>
      <c r="Q123" s="945"/>
      <c r="R123" s="945"/>
      <c r="S123" s="945"/>
      <c r="T123" s="945"/>
      <c r="U123" s="945"/>
      <c r="V123" s="945"/>
      <c r="W123" s="945"/>
      <c r="X123" s="945"/>
      <c r="Y123" s="945"/>
      <c r="Z123" s="945"/>
      <c r="AA123" s="945"/>
      <c r="AB123" s="945"/>
      <c r="AC123" s="945"/>
      <c r="AD123" s="945"/>
      <c r="AE123" s="945"/>
      <c r="AF123" s="945"/>
      <c r="AG123" s="945"/>
      <c r="AH123" s="945"/>
      <c r="AI123" s="945"/>
      <c r="AJ123" s="945"/>
      <c r="AK123" s="945"/>
      <c r="AL123" s="945"/>
      <c r="AM123" s="945"/>
      <c r="AN123" s="945"/>
      <c r="AO123" s="945"/>
      <c r="AP123" s="945"/>
      <c r="AQ123" s="945"/>
      <c r="AR123" s="945"/>
      <c r="AS123" s="945"/>
      <c r="AT123" s="945"/>
      <c r="AU123" s="945"/>
      <c r="AV123" s="945"/>
      <c r="AW123" s="945"/>
      <c r="AX123" s="945"/>
      <c r="AY123" s="945"/>
      <c r="AZ123" s="945"/>
      <c r="BA123" s="945"/>
      <c r="BB123" s="945"/>
      <c r="BC123" s="945"/>
    </row>
    <row r="124" spans="1:55" x14ac:dyDescent="0.2">
      <c r="A124" s="954"/>
      <c r="B124" s="945"/>
      <c r="C124" s="945"/>
      <c r="D124" s="945"/>
      <c r="E124" s="945"/>
      <c r="F124" s="945"/>
      <c r="G124" s="945"/>
      <c r="H124" s="945"/>
      <c r="I124" s="945"/>
      <c r="J124" s="945"/>
      <c r="K124" s="945"/>
      <c r="L124" s="945"/>
      <c r="M124" s="945"/>
      <c r="N124" s="945"/>
      <c r="O124" s="945"/>
      <c r="P124" s="945"/>
      <c r="Q124" s="945"/>
      <c r="R124" s="945"/>
      <c r="S124" s="945"/>
      <c r="T124" s="945"/>
      <c r="U124" s="945"/>
      <c r="V124" s="945"/>
      <c r="W124" s="945"/>
      <c r="X124" s="945"/>
      <c r="Y124" s="945"/>
      <c r="Z124" s="945"/>
      <c r="AA124" s="945"/>
      <c r="AB124" s="945"/>
      <c r="AC124" s="945"/>
      <c r="AD124" s="945"/>
      <c r="AE124" s="945"/>
      <c r="AF124" s="945"/>
      <c r="AG124" s="945"/>
      <c r="AH124" s="945"/>
      <c r="AI124" s="945"/>
      <c r="AJ124" s="945"/>
      <c r="AK124" s="945"/>
      <c r="AL124" s="945"/>
      <c r="AM124" s="945"/>
      <c r="AN124" s="945"/>
      <c r="AO124" s="945"/>
      <c r="AP124" s="945"/>
      <c r="AQ124" s="945"/>
      <c r="AR124" s="945"/>
      <c r="AS124" s="945"/>
      <c r="AT124" s="945"/>
      <c r="AU124" s="945"/>
      <c r="AV124" s="945"/>
      <c r="AW124" s="945"/>
      <c r="AX124" s="945"/>
      <c r="AY124" s="945"/>
      <c r="AZ124" s="945"/>
      <c r="BA124" s="945"/>
      <c r="BB124" s="945"/>
      <c r="BC124" s="945"/>
    </row>
    <row r="125" spans="1:55" x14ac:dyDescent="0.2">
      <c r="A125" s="954"/>
      <c r="B125" s="945"/>
      <c r="C125" s="945"/>
      <c r="D125" s="945"/>
      <c r="E125" s="945"/>
      <c r="F125" s="945"/>
      <c r="G125" s="945"/>
      <c r="H125" s="945"/>
      <c r="I125" s="945"/>
      <c r="J125" s="945"/>
      <c r="K125" s="945"/>
      <c r="L125" s="945"/>
      <c r="M125" s="945"/>
      <c r="N125" s="945"/>
      <c r="O125" s="945"/>
      <c r="P125" s="945"/>
      <c r="Q125" s="945"/>
      <c r="R125" s="945"/>
      <c r="S125" s="945"/>
      <c r="T125" s="945"/>
      <c r="U125" s="945"/>
      <c r="V125" s="945"/>
      <c r="W125" s="945"/>
      <c r="X125" s="945"/>
      <c r="Y125" s="945"/>
      <c r="Z125" s="945"/>
      <c r="AA125" s="945"/>
      <c r="AB125" s="945"/>
      <c r="AC125" s="945"/>
      <c r="AD125" s="945"/>
      <c r="AE125" s="945"/>
      <c r="AF125" s="945"/>
      <c r="AG125" s="945"/>
      <c r="AH125" s="945"/>
      <c r="AI125" s="945"/>
      <c r="AJ125" s="945"/>
      <c r="AK125" s="945"/>
      <c r="AL125" s="945"/>
      <c r="AM125" s="945"/>
      <c r="AN125" s="945"/>
      <c r="AO125" s="945"/>
      <c r="AP125" s="945"/>
      <c r="AQ125" s="945"/>
      <c r="AR125" s="945"/>
      <c r="AS125" s="945"/>
      <c r="AT125" s="945"/>
      <c r="AU125" s="945"/>
      <c r="AV125" s="945"/>
      <c r="AW125" s="945"/>
      <c r="AX125" s="945"/>
      <c r="AY125" s="945"/>
      <c r="AZ125" s="945"/>
      <c r="BA125" s="945"/>
      <c r="BB125" s="945"/>
      <c r="BC125" s="945"/>
    </row>
    <row r="126" spans="1:55" x14ac:dyDescent="0.2">
      <c r="A126" s="954"/>
      <c r="B126" s="945"/>
      <c r="C126" s="945"/>
      <c r="D126" s="945"/>
      <c r="E126" s="945"/>
      <c r="F126" s="945"/>
      <c r="G126" s="945"/>
      <c r="H126" s="945"/>
      <c r="I126" s="945"/>
      <c r="J126" s="945"/>
      <c r="K126" s="945"/>
      <c r="L126" s="945"/>
      <c r="M126" s="945"/>
      <c r="N126" s="945"/>
      <c r="O126" s="945"/>
      <c r="P126" s="945"/>
      <c r="Q126" s="945"/>
      <c r="R126" s="945"/>
      <c r="S126" s="945"/>
      <c r="T126" s="945"/>
      <c r="U126" s="945"/>
      <c r="V126" s="945"/>
      <c r="W126" s="945"/>
      <c r="X126" s="945"/>
      <c r="Y126" s="945"/>
      <c r="Z126" s="945"/>
      <c r="AA126" s="945"/>
      <c r="AB126" s="945"/>
      <c r="AC126" s="945"/>
      <c r="AD126" s="945"/>
      <c r="AE126" s="945"/>
      <c r="AF126" s="945"/>
      <c r="AG126" s="945"/>
      <c r="AH126" s="945"/>
      <c r="AI126" s="945"/>
      <c r="AJ126" s="945"/>
      <c r="AK126" s="945"/>
      <c r="AL126" s="945"/>
      <c r="AM126" s="945"/>
      <c r="AN126" s="945"/>
      <c r="AO126" s="945"/>
      <c r="AP126" s="945"/>
      <c r="AQ126" s="945"/>
      <c r="AR126" s="945"/>
      <c r="AS126" s="945"/>
      <c r="AT126" s="945"/>
      <c r="AU126" s="945"/>
      <c r="AV126" s="945"/>
      <c r="AW126" s="945"/>
      <c r="AX126" s="945"/>
      <c r="AY126" s="945"/>
      <c r="AZ126" s="945"/>
      <c r="BA126" s="945"/>
      <c r="BB126" s="945"/>
      <c r="BC126" s="945"/>
    </row>
    <row r="127" spans="1:55" x14ac:dyDescent="0.2">
      <c r="A127" s="954"/>
      <c r="B127" s="945"/>
      <c r="C127" s="945"/>
      <c r="D127" s="945"/>
      <c r="E127" s="945"/>
      <c r="F127" s="945"/>
      <c r="G127" s="945"/>
      <c r="H127" s="945"/>
      <c r="I127" s="945"/>
      <c r="J127" s="945"/>
      <c r="K127" s="945"/>
      <c r="L127" s="945"/>
      <c r="M127" s="945"/>
      <c r="N127" s="945"/>
      <c r="O127" s="945"/>
      <c r="P127" s="945"/>
      <c r="Q127" s="945"/>
      <c r="R127" s="945"/>
      <c r="S127" s="945"/>
      <c r="T127" s="945"/>
      <c r="U127" s="945"/>
      <c r="V127" s="945"/>
      <c r="W127" s="945"/>
      <c r="X127" s="945"/>
      <c r="Y127" s="945"/>
      <c r="Z127" s="945"/>
      <c r="AA127" s="945"/>
      <c r="AB127" s="945"/>
      <c r="AC127" s="945"/>
      <c r="AD127" s="945"/>
      <c r="AE127" s="945"/>
      <c r="AF127" s="945"/>
      <c r="AG127" s="945"/>
      <c r="AH127" s="945"/>
      <c r="AI127" s="945"/>
      <c r="AJ127" s="945"/>
      <c r="AK127" s="945"/>
      <c r="AL127" s="945"/>
      <c r="AM127" s="945"/>
      <c r="AN127" s="945"/>
      <c r="AO127" s="945"/>
      <c r="AP127" s="945"/>
      <c r="AQ127" s="945"/>
      <c r="AR127" s="945"/>
      <c r="AS127" s="945"/>
      <c r="AT127" s="945"/>
      <c r="AU127" s="945"/>
      <c r="AV127" s="945"/>
      <c r="AW127" s="945"/>
      <c r="AX127" s="945"/>
      <c r="AY127" s="945"/>
      <c r="AZ127" s="945"/>
      <c r="BA127" s="945"/>
      <c r="BB127" s="945"/>
      <c r="BC127" s="945"/>
    </row>
    <row r="128" spans="1:55" x14ac:dyDescent="0.2">
      <c r="A128" s="954"/>
      <c r="B128" s="945"/>
      <c r="C128" s="945"/>
      <c r="D128" s="945"/>
      <c r="E128" s="945"/>
      <c r="F128" s="945"/>
      <c r="G128" s="945"/>
      <c r="H128" s="945"/>
      <c r="I128" s="945"/>
      <c r="J128" s="945"/>
      <c r="K128" s="945"/>
      <c r="L128" s="945"/>
      <c r="M128" s="945"/>
      <c r="N128" s="945"/>
      <c r="O128" s="945"/>
      <c r="P128" s="945"/>
      <c r="Q128" s="945"/>
      <c r="R128" s="945"/>
      <c r="S128" s="945"/>
      <c r="T128" s="945"/>
      <c r="U128" s="945"/>
      <c r="V128" s="945"/>
      <c r="W128" s="945"/>
      <c r="X128" s="945"/>
      <c r="Y128" s="945"/>
      <c r="Z128" s="945"/>
      <c r="AA128" s="945"/>
      <c r="AB128" s="945"/>
      <c r="AC128" s="945"/>
      <c r="AD128" s="945"/>
      <c r="AE128" s="945"/>
      <c r="AF128" s="945"/>
      <c r="AG128" s="945"/>
      <c r="AH128" s="945"/>
      <c r="AI128" s="945"/>
      <c r="AJ128" s="945"/>
      <c r="AK128" s="945"/>
      <c r="AL128" s="945"/>
      <c r="AM128" s="945"/>
      <c r="AN128" s="945"/>
      <c r="AO128" s="945"/>
      <c r="AP128" s="945"/>
      <c r="AQ128" s="945"/>
      <c r="AR128" s="945"/>
      <c r="AS128" s="945"/>
      <c r="AT128" s="945"/>
      <c r="AU128" s="945"/>
      <c r="AV128" s="945"/>
      <c r="AW128" s="945"/>
      <c r="AX128" s="945"/>
      <c r="AY128" s="945"/>
      <c r="AZ128" s="945"/>
      <c r="BA128" s="945"/>
      <c r="BB128" s="945"/>
      <c r="BC128" s="945"/>
    </row>
    <row r="129" spans="1:55" x14ac:dyDescent="0.2">
      <c r="A129" s="954"/>
      <c r="B129" s="945"/>
      <c r="C129" s="945"/>
      <c r="D129" s="945"/>
      <c r="E129" s="945"/>
      <c r="F129" s="945"/>
      <c r="G129" s="945"/>
      <c r="H129" s="945"/>
      <c r="I129" s="945"/>
      <c r="J129" s="945"/>
      <c r="K129" s="945"/>
      <c r="L129" s="945"/>
      <c r="M129" s="945"/>
      <c r="N129" s="945"/>
      <c r="O129" s="945"/>
      <c r="P129" s="945"/>
      <c r="Q129" s="945"/>
      <c r="R129" s="945"/>
      <c r="S129" s="945"/>
      <c r="T129" s="945"/>
      <c r="U129" s="945"/>
      <c r="V129" s="945"/>
      <c r="W129" s="945"/>
      <c r="X129" s="945"/>
      <c r="Y129" s="945"/>
      <c r="Z129" s="945"/>
      <c r="AA129" s="945"/>
      <c r="AB129" s="945"/>
      <c r="AC129" s="945"/>
      <c r="AD129" s="945"/>
      <c r="AE129" s="945"/>
      <c r="AF129" s="945"/>
      <c r="AG129" s="945"/>
      <c r="AH129" s="945"/>
      <c r="AI129" s="945"/>
      <c r="AJ129" s="945"/>
      <c r="AK129" s="945"/>
      <c r="AL129" s="945"/>
      <c r="AM129" s="945"/>
      <c r="AN129" s="945"/>
      <c r="AO129" s="945"/>
      <c r="AP129" s="945"/>
      <c r="AQ129" s="945"/>
      <c r="AR129" s="945"/>
      <c r="AS129" s="945"/>
      <c r="AT129" s="945"/>
      <c r="AU129" s="945"/>
      <c r="AV129" s="945"/>
      <c r="AW129" s="945"/>
      <c r="AX129" s="945"/>
      <c r="AY129" s="945"/>
      <c r="AZ129" s="945"/>
      <c r="BA129" s="945"/>
      <c r="BB129" s="945"/>
      <c r="BC129" s="945"/>
    </row>
    <row r="130" spans="1:55" x14ac:dyDescent="0.2">
      <c r="A130" s="954"/>
      <c r="B130" s="945"/>
      <c r="C130" s="945"/>
      <c r="D130" s="945"/>
      <c r="E130" s="945"/>
      <c r="F130" s="945"/>
      <c r="G130" s="945"/>
      <c r="H130" s="945"/>
      <c r="I130" s="945"/>
      <c r="J130" s="945"/>
      <c r="K130" s="945"/>
      <c r="L130" s="945"/>
      <c r="M130" s="945"/>
      <c r="N130" s="945"/>
      <c r="O130" s="945"/>
      <c r="P130" s="945"/>
      <c r="Q130" s="945"/>
      <c r="R130" s="945"/>
      <c r="S130" s="945"/>
      <c r="T130" s="945"/>
      <c r="U130" s="945"/>
      <c r="V130" s="945"/>
      <c r="W130" s="945"/>
      <c r="X130" s="945"/>
      <c r="Y130" s="945"/>
      <c r="Z130" s="945"/>
      <c r="AA130" s="945"/>
      <c r="AB130" s="945"/>
      <c r="AC130" s="945"/>
      <c r="AD130" s="945"/>
      <c r="AE130" s="945"/>
      <c r="AF130" s="945"/>
      <c r="AG130" s="945"/>
      <c r="AH130" s="945"/>
      <c r="AI130" s="945"/>
      <c r="AJ130" s="945"/>
      <c r="AK130" s="945"/>
      <c r="AL130" s="945"/>
      <c r="AM130" s="945"/>
      <c r="AN130" s="945"/>
      <c r="AO130" s="945"/>
      <c r="AP130" s="945"/>
      <c r="AQ130" s="945"/>
      <c r="AR130" s="945"/>
      <c r="AS130" s="945"/>
      <c r="AT130" s="945"/>
      <c r="AU130" s="945"/>
      <c r="AV130" s="945"/>
      <c r="AW130" s="945"/>
      <c r="AX130" s="945"/>
      <c r="AY130" s="945"/>
      <c r="AZ130" s="945"/>
      <c r="BA130" s="945"/>
      <c r="BB130" s="945"/>
      <c r="BC130" s="945"/>
    </row>
    <row r="131" spans="1:55" x14ac:dyDescent="0.2">
      <c r="A131" s="954"/>
      <c r="B131" s="945"/>
      <c r="C131" s="945"/>
      <c r="D131" s="945"/>
      <c r="E131" s="945"/>
      <c r="F131" s="945"/>
      <c r="G131" s="945"/>
      <c r="H131" s="945"/>
      <c r="I131" s="945"/>
      <c r="J131" s="945"/>
      <c r="K131" s="945"/>
      <c r="L131" s="945"/>
      <c r="M131" s="945"/>
      <c r="N131" s="945"/>
      <c r="O131" s="945"/>
      <c r="P131" s="945"/>
      <c r="Q131" s="945"/>
      <c r="R131" s="945"/>
      <c r="S131" s="945"/>
      <c r="T131" s="945"/>
      <c r="U131" s="945"/>
      <c r="V131" s="945"/>
      <c r="W131" s="945"/>
      <c r="X131" s="945"/>
      <c r="Y131" s="945"/>
      <c r="Z131" s="945"/>
      <c r="AA131" s="945"/>
      <c r="AB131" s="945"/>
      <c r="AC131" s="945"/>
      <c r="AD131" s="945"/>
      <c r="AE131" s="945"/>
      <c r="AF131" s="945"/>
      <c r="AG131" s="945"/>
      <c r="AH131" s="945"/>
      <c r="AI131" s="945"/>
      <c r="AJ131" s="945"/>
      <c r="AK131" s="945"/>
      <c r="AL131" s="945"/>
      <c r="AM131" s="945"/>
      <c r="AN131" s="945"/>
      <c r="AO131" s="945"/>
      <c r="AP131" s="945"/>
      <c r="AQ131" s="945"/>
      <c r="AR131" s="945"/>
      <c r="AS131" s="945"/>
      <c r="AT131" s="945"/>
      <c r="AU131" s="945"/>
      <c r="AV131" s="945"/>
      <c r="AW131" s="945"/>
      <c r="AX131" s="945"/>
      <c r="AY131" s="945"/>
      <c r="AZ131" s="945"/>
      <c r="BA131" s="945"/>
      <c r="BB131" s="945"/>
      <c r="BC131" s="945"/>
    </row>
    <row r="132" spans="1:55" x14ac:dyDescent="0.2">
      <c r="A132" s="954"/>
      <c r="B132" s="945"/>
      <c r="C132" s="945"/>
      <c r="D132" s="945"/>
      <c r="E132" s="945"/>
      <c r="F132" s="945"/>
      <c r="G132" s="945"/>
      <c r="H132" s="945"/>
      <c r="I132" s="945"/>
      <c r="J132" s="945"/>
      <c r="K132" s="945"/>
      <c r="L132" s="945"/>
      <c r="M132" s="945"/>
      <c r="N132" s="945"/>
      <c r="O132" s="945"/>
      <c r="P132" s="945"/>
      <c r="Q132" s="945"/>
      <c r="R132" s="945"/>
      <c r="S132" s="945"/>
      <c r="T132" s="945"/>
      <c r="U132" s="945"/>
      <c r="V132" s="945"/>
      <c r="W132" s="945"/>
      <c r="X132" s="945"/>
      <c r="Y132" s="945"/>
      <c r="Z132" s="945"/>
      <c r="AA132" s="945"/>
      <c r="AB132" s="945"/>
      <c r="AC132" s="945"/>
      <c r="AD132" s="945"/>
      <c r="AE132" s="945"/>
      <c r="AF132" s="945"/>
      <c r="AG132" s="945"/>
      <c r="AH132" s="945"/>
      <c r="AI132" s="945"/>
      <c r="AJ132" s="945"/>
      <c r="AK132" s="945"/>
      <c r="AL132" s="945"/>
      <c r="AM132" s="945"/>
      <c r="AN132" s="945"/>
      <c r="AO132" s="945"/>
      <c r="AP132" s="945"/>
      <c r="AQ132" s="945"/>
      <c r="AR132" s="945"/>
      <c r="AS132" s="945"/>
      <c r="AT132" s="945"/>
      <c r="AU132" s="945"/>
      <c r="AV132" s="945"/>
      <c r="AW132" s="945"/>
      <c r="AX132" s="945"/>
      <c r="AY132" s="945"/>
      <c r="AZ132" s="945"/>
      <c r="BA132" s="945"/>
      <c r="BB132" s="945"/>
      <c r="BC132" s="945"/>
    </row>
    <row r="133" spans="1:55" x14ac:dyDescent="0.2">
      <c r="A133" s="954"/>
      <c r="B133" s="945"/>
      <c r="C133" s="945"/>
      <c r="D133" s="945"/>
      <c r="E133" s="945"/>
      <c r="F133" s="945"/>
      <c r="G133" s="945"/>
      <c r="H133" s="945"/>
      <c r="I133" s="945"/>
      <c r="J133" s="945"/>
      <c r="K133" s="945"/>
      <c r="L133" s="945"/>
      <c r="M133" s="945"/>
      <c r="N133" s="945"/>
      <c r="O133" s="945"/>
      <c r="P133" s="945"/>
      <c r="Q133" s="945"/>
      <c r="R133" s="945"/>
      <c r="S133" s="945"/>
      <c r="T133" s="945"/>
      <c r="U133" s="945"/>
      <c r="V133" s="945"/>
      <c r="W133" s="945"/>
      <c r="X133" s="945"/>
      <c r="Y133" s="945"/>
      <c r="Z133" s="945"/>
      <c r="AA133" s="945"/>
      <c r="AB133" s="945"/>
      <c r="AC133" s="945"/>
      <c r="AD133" s="945"/>
      <c r="AE133" s="945"/>
      <c r="AF133" s="945"/>
      <c r="AG133" s="945"/>
      <c r="AH133" s="945"/>
      <c r="AI133" s="945"/>
      <c r="AJ133" s="945"/>
      <c r="AK133" s="945"/>
      <c r="AL133" s="945"/>
      <c r="AM133" s="945"/>
      <c r="AN133" s="945"/>
      <c r="AO133" s="945"/>
      <c r="AP133" s="945"/>
      <c r="AQ133" s="945"/>
      <c r="AR133" s="945"/>
      <c r="AS133" s="945"/>
      <c r="AT133" s="945"/>
      <c r="AU133" s="945"/>
      <c r="AV133" s="945"/>
      <c r="AW133" s="945"/>
      <c r="AX133" s="945"/>
      <c r="AY133" s="945"/>
      <c r="AZ133" s="945"/>
      <c r="BA133" s="945"/>
      <c r="BB133" s="945"/>
      <c r="BC133" s="945"/>
    </row>
    <row r="134" spans="1:55" x14ac:dyDescent="0.2">
      <c r="A134" s="954"/>
      <c r="B134" s="945"/>
      <c r="C134" s="945"/>
      <c r="D134" s="945"/>
      <c r="E134" s="945"/>
      <c r="F134" s="945"/>
      <c r="G134" s="945"/>
      <c r="H134" s="945"/>
      <c r="I134" s="945"/>
      <c r="J134" s="945"/>
      <c r="K134" s="945"/>
      <c r="L134" s="945"/>
      <c r="M134" s="945"/>
      <c r="N134" s="945"/>
      <c r="O134" s="945"/>
      <c r="P134" s="945"/>
      <c r="Q134" s="945"/>
      <c r="R134" s="945"/>
      <c r="S134" s="945"/>
      <c r="T134" s="945"/>
      <c r="U134" s="945"/>
      <c r="V134" s="945"/>
      <c r="W134" s="945"/>
      <c r="X134" s="945"/>
      <c r="Y134" s="945"/>
      <c r="Z134" s="945"/>
      <c r="AA134" s="945"/>
      <c r="AB134" s="945"/>
      <c r="AC134" s="945"/>
      <c r="AD134" s="945"/>
      <c r="AE134" s="945"/>
      <c r="AF134" s="945"/>
      <c r="AG134" s="945"/>
      <c r="AH134" s="945"/>
      <c r="AI134" s="945"/>
      <c r="AJ134" s="945"/>
      <c r="AK134" s="945"/>
      <c r="AL134" s="945"/>
      <c r="AM134" s="945"/>
      <c r="AN134" s="945"/>
      <c r="AO134" s="945"/>
      <c r="AP134" s="945"/>
      <c r="AQ134" s="945"/>
      <c r="AR134" s="945"/>
      <c r="AS134" s="945"/>
      <c r="AT134" s="945"/>
      <c r="AU134" s="945"/>
      <c r="AV134" s="945"/>
      <c r="AW134" s="945"/>
      <c r="AX134" s="945"/>
      <c r="AY134" s="945"/>
      <c r="AZ134" s="945"/>
      <c r="BA134" s="945"/>
      <c r="BB134" s="945"/>
      <c r="BC134" s="945"/>
    </row>
    <row r="135" spans="1:55" x14ac:dyDescent="0.2">
      <c r="A135" s="954"/>
      <c r="B135" s="945"/>
      <c r="C135" s="945"/>
      <c r="D135" s="945"/>
      <c r="E135" s="945"/>
      <c r="F135" s="945"/>
      <c r="G135" s="945"/>
      <c r="H135" s="945"/>
      <c r="I135" s="945"/>
      <c r="J135" s="945"/>
      <c r="K135" s="945"/>
      <c r="L135" s="945"/>
      <c r="M135" s="945"/>
      <c r="N135" s="945"/>
      <c r="O135" s="945"/>
      <c r="P135" s="945"/>
      <c r="Q135" s="945"/>
      <c r="R135" s="945"/>
      <c r="S135" s="945"/>
      <c r="T135" s="945"/>
      <c r="U135" s="945"/>
      <c r="V135" s="945"/>
      <c r="W135" s="945"/>
      <c r="X135" s="945"/>
      <c r="Y135" s="945"/>
      <c r="Z135" s="945"/>
      <c r="AA135" s="945"/>
      <c r="AB135" s="945"/>
      <c r="AC135" s="945"/>
      <c r="AD135" s="945"/>
      <c r="AE135" s="945"/>
      <c r="AF135" s="945"/>
      <c r="AG135" s="945"/>
      <c r="AH135" s="945"/>
      <c r="AI135" s="945"/>
      <c r="AJ135" s="945"/>
      <c r="AK135" s="945"/>
      <c r="AL135" s="945"/>
      <c r="AM135" s="945"/>
      <c r="AN135" s="945"/>
      <c r="AO135" s="945"/>
      <c r="AP135" s="945"/>
      <c r="AQ135" s="945"/>
      <c r="AR135" s="945"/>
      <c r="AS135" s="945"/>
      <c r="AT135" s="945"/>
      <c r="AU135" s="945"/>
      <c r="AV135" s="945"/>
      <c r="AW135" s="945"/>
      <c r="AX135" s="945"/>
      <c r="AY135" s="945"/>
      <c r="AZ135" s="945"/>
      <c r="BA135" s="945"/>
      <c r="BB135" s="945"/>
      <c r="BC135" s="945"/>
    </row>
    <row r="136" spans="1:55" x14ac:dyDescent="0.2">
      <c r="A136" s="954"/>
      <c r="B136" s="945"/>
      <c r="C136" s="945"/>
      <c r="D136" s="945"/>
      <c r="E136" s="945"/>
      <c r="F136" s="945"/>
      <c r="G136" s="945"/>
      <c r="H136" s="945"/>
      <c r="I136" s="945"/>
      <c r="J136" s="945"/>
      <c r="K136" s="945"/>
      <c r="L136" s="945"/>
      <c r="M136" s="945"/>
      <c r="N136" s="945"/>
      <c r="O136" s="945"/>
      <c r="P136" s="945"/>
      <c r="Q136" s="945"/>
      <c r="R136" s="945"/>
      <c r="S136" s="945"/>
      <c r="T136" s="945"/>
      <c r="U136" s="945"/>
      <c r="V136" s="945"/>
      <c r="W136" s="945"/>
      <c r="X136" s="945"/>
      <c r="Y136" s="945"/>
      <c r="Z136" s="945"/>
      <c r="AA136" s="945"/>
      <c r="AB136" s="945"/>
      <c r="AC136" s="945"/>
      <c r="AD136" s="945"/>
      <c r="AE136" s="945"/>
      <c r="AF136" s="945"/>
      <c r="AG136" s="945"/>
      <c r="AH136" s="945"/>
      <c r="AI136" s="945"/>
      <c r="AJ136" s="945"/>
      <c r="AK136" s="945"/>
      <c r="AL136" s="945"/>
      <c r="AM136" s="945"/>
      <c r="AN136" s="945"/>
      <c r="AO136" s="945"/>
      <c r="AP136" s="945"/>
      <c r="AQ136" s="945"/>
      <c r="AR136" s="945"/>
      <c r="AS136" s="945"/>
      <c r="AT136" s="945"/>
      <c r="AU136" s="945"/>
      <c r="AV136" s="945"/>
      <c r="AW136" s="945"/>
      <c r="AX136" s="945"/>
      <c r="AY136" s="945"/>
      <c r="AZ136" s="945"/>
      <c r="BA136" s="945"/>
      <c r="BB136" s="945"/>
      <c r="BC136" s="945"/>
    </row>
    <row r="137" spans="1:55" x14ac:dyDescent="0.2">
      <c r="A137" s="954"/>
      <c r="B137" s="945"/>
      <c r="C137" s="945"/>
      <c r="D137" s="945"/>
      <c r="E137" s="945"/>
      <c r="F137" s="945"/>
      <c r="G137" s="945"/>
      <c r="H137" s="945"/>
      <c r="I137" s="945"/>
      <c r="J137" s="945"/>
      <c r="K137" s="945"/>
      <c r="L137" s="945"/>
      <c r="M137" s="945"/>
      <c r="N137" s="945"/>
      <c r="O137" s="945"/>
      <c r="P137" s="945"/>
      <c r="Q137" s="945"/>
      <c r="R137" s="945"/>
      <c r="S137" s="945"/>
      <c r="T137" s="945"/>
      <c r="U137" s="945"/>
      <c r="V137" s="945"/>
      <c r="W137" s="945"/>
      <c r="X137" s="945"/>
      <c r="Y137" s="945"/>
      <c r="Z137" s="945"/>
      <c r="AA137" s="945"/>
      <c r="AB137" s="945"/>
      <c r="AC137" s="945"/>
      <c r="AD137" s="945"/>
      <c r="AE137" s="945"/>
      <c r="AF137" s="945"/>
      <c r="AG137" s="945"/>
      <c r="AH137" s="945"/>
      <c r="AI137" s="945"/>
      <c r="AJ137" s="945"/>
      <c r="AK137" s="945"/>
      <c r="AL137" s="945"/>
      <c r="AM137" s="945"/>
      <c r="AN137" s="945"/>
      <c r="AO137" s="945"/>
      <c r="AP137" s="945"/>
      <c r="AQ137" s="945"/>
      <c r="AR137" s="945"/>
      <c r="AS137" s="945"/>
      <c r="AT137" s="945"/>
      <c r="AU137" s="945"/>
      <c r="AV137" s="945"/>
      <c r="AW137" s="945"/>
      <c r="AX137" s="945"/>
      <c r="AY137" s="945"/>
      <c r="AZ137" s="945"/>
      <c r="BA137" s="945"/>
      <c r="BB137" s="945"/>
      <c r="BC137" s="945"/>
    </row>
    <row r="138" spans="1:55" x14ac:dyDescent="0.2">
      <c r="A138" s="954"/>
      <c r="B138" s="945"/>
      <c r="C138" s="945"/>
      <c r="D138" s="945"/>
      <c r="E138" s="945"/>
      <c r="F138" s="945"/>
      <c r="G138" s="945"/>
      <c r="H138" s="945"/>
      <c r="I138" s="945"/>
      <c r="J138" s="945"/>
      <c r="K138" s="945"/>
      <c r="L138" s="945"/>
      <c r="M138" s="945"/>
      <c r="N138" s="945"/>
      <c r="O138" s="945"/>
      <c r="P138" s="945"/>
      <c r="Q138" s="945"/>
      <c r="R138" s="945"/>
      <c r="S138" s="945"/>
      <c r="T138" s="945"/>
      <c r="U138" s="945"/>
      <c r="V138" s="945"/>
      <c r="W138" s="945"/>
      <c r="X138" s="945"/>
      <c r="Y138" s="945"/>
      <c r="Z138" s="945"/>
      <c r="AA138" s="945"/>
      <c r="AB138" s="945"/>
      <c r="AC138" s="945"/>
      <c r="AD138" s="945"/>
      <c r="AE138" s="945"/>
      <c r="AF138" s="945"/>
      <c r="AG138" s="945"/>
      <c r="AH138" s="945"/>
      <c r="AI138" s="945"/>
      <c r="AJ138" s="945"/>
      <c r="AK138" s="945"/>
      <c r="AL138" s="945"/>
      <c r="AM138" s="945"/>
      <c r="AN138" s="945"/>
      <c r="AO138" s="945"/>
      <c r="AP138" s="945"/>
      <c r="AQ138" s="945"/>
      <c r="AR138" s="945"/>
      <c r="AS138" s="945"/>
      <c r="AT138" s="945"/>
      <c r="AU138" s="945"/>
      <c r="AV138" s="945"/>
      <c r="AW138" s="945"/>
      <c r="AX138" s="945"/>
      <c r="AY138" s="945"/>
      <c r="AZ138" s="945"/>
      <c r="BA138" s="945"/>
      <c r="BB138" s="945"/>
      <c r="BC138" s="945"/>
    </row>
    <row r="139" spans="1:55" x14ac:dyDescent="0.2">
      <c r="A139" s="954"/>
      <c r="B139" s="945"/>
      <c r="C139" s="945"/>
      <c r="D139" s="945"/>
      <c r="E139" s="945"/>
      <c r="F139" s="945"/>
      <c r="G139" s="945"/>
      <c r="H139" s="945"/>
      <c r="I139" s="945"/>
      <c r="J139" s="945"/>
      <c r="K139" s="945"/>
      <c r="L139" s="945"/>
      <c r="M139" s="945"/>
      <c r="N139" s="945"/>
      <c r="O139" s="945"/>
      <c r="P139" s="945"/>
      <c r="Q139" s="945"/>
      <c r="R139" s="945"/>
      <c r="S139" s="945"/>
      <c r="T139" s="945"/>
      <c r="U139" s="945"/>
      <c r="V139" s="945"/>
      <c r="W139" s="945"/>
      <c r="X139" s="945"/>
      <c r="Y139" s="945"/>
      <c r="Z139" s="945"/>
      <c r="AA139" s="945"/>
      <c r="AB139" s="945"/>
      <c r="AC139" s="945"/>
      <c r="AD139" s="945"/>
      <c r="AE139" s="945"/>
      <c r="AF139" s="945"/>
      <c r="AG139" s="945"/>
      <c r="AH139" s="945"/>
      <c r="AI139" s="945"/>
      <c r="AJ139" s="945"/>
      <c r="AK139" s="945"/>
      <c r="AL139" s="945"/>
      <c r="AM139" s="945"/>
      <c r="AN139" s="945"/>
      <c r="AO139" s="945"/>
      <c r="AP139" s="945"/>
      <c r="AQ139" s="945"/>
      <c r="AR139" s="945"/>
      <c r="AS139" s="945"/>
      <c r="AT139" s="945"/>
      <c r="AU139" s="945"/>
      <c r="AV139" s="945"/>
      <c r="AW139" s="945"/>
      <c r="AX139" s="945"/>
      <c r="AY139" s="945"/>
      <c r="AZ139" s="945"/>
      <c r="BA139" s="945"/>
      <c r="BB139" s="945"/>
      <c r="BC139" s="945"/>
    </row>
    <row r="140" spans="1:55" x14ac:dyDescent="0.2">
      <c r="A140" s="954"/>
      <c r="B140" s="945"/>
      <c r="C140" s="945"/>
      <c r="D140" s="945"/>
      <c r="E140" s="945"/>
      <c r="F140" s="945"/>
      <c r="G140" s="945"/>
      <c r="H140" s="945"/>
      <c r="I140" s="945"/>
      <c r="J140" s="945"/>
      <c r="K140" s="945"/>
      <c r="L140" s="945"/>
      <c r="M140" s="945"/>
      <c r="N140" s="945"/>
      <c r="O140" s="945"/>
      <c r="P140" s="945"/>
      <c r="Q140" s="945"/>
      <c r="R140" s="945"/>
      <c r="S140" s="945"/>
      <c r="T140" s="945"/>
      <c r="U140" s="945"/>
      <c r="V140" s="945"/>
      <c r="W140" s="945"/>
      <c r="X140" s="945"/>
      <c r="Y140" s="945"/>
      <c r="Z140" s="945"/>
      <c r="AA140" s="945"/>
      <c r="AB140" s="945"/>
      <c r="AC140" s="945"/>
      <c r="AD140" s="945"/>
      <c r="AE140" s="945"/>
      <c r="AF140" s="945"/>
      <c r="AG140" s="945"/>
      <c r="AH140" s="945"/>
      <c r="AI140" s="945"/>
      <c r="AJ140" s="945"/>
      <c r="AK140" s="945"/>
      <c r="AL140" s="945"/>
      <c r="AM140" s="945"/>
      <c r="AN140" s="945"/>
      <c r="AO140" s="945"/>
      <c r="AP140" s="945"/>
      <c r="AQ140" s="945"/>
      <c r="AR140" s="945"/>
      <c r="AS140" s="945"/>
      <c r="AT140" s="945"/>
      <c r="AU140" s="945"/>
      <c r="AV140" s="945"/>
      <c r="AW140" s="945"/>
      <c r="AX140" s="945"/>
      <c r="AY140" s="945"/>
      <c r="AZ140" s="945"/>
      <c r="BA140" s="945"/>
      <c r="BB140" s="945"/>
      <c r="BC140" s="945"/>
    </row>
    <row r="141" spans="1:55" x14ac:dyDescent="0.2">
      <c r="A141" s="954"/>
      <c r="B141" s="945"/>
      <c r="C141" s="945"/>
      <c r="D141" s="945"/>
      <c r="E141" s="945"/>
      <c r="F141" s="945"/>
      <c r="G141" s="945"/>
      <c r="H141" s="945"/>
      <c r="I141" s="945"/>
      <c r="J141" s="945"/>
      <c r="K141" s="945"/>
      <c r="L141" s="945"/>
      <c r="M141" s="945"/>
      <c r="N141" s="945"/>
      <c r="O141" s="945"/>
      <c r="P141" s="945"/>
      <c r="Q141" s="945"/>
      <c r="R141" s="945"/>
      <c r="S141" s="945"/>
      <c r="T141" s="945"/>
      <c r="U141" s="945"/>
      <c r="V141" s="945"/>
      <c r="W141" s="945"/>
      <c r="X141" s="945"/>
      <c r="Y141" s="945"/>
      <c r="Z141" s="945"/>
      <c r="AA141" s="945"/>
      <c r="AB141" s="945"/>
      <c r="AC141" s="945"/>
      <c r="AD141" s="945"/>
      <c r="AE141" s="945"/>
      <c r="AF141" s="945"/>
      <c r="AG141" s="945"/>
      <c r="AH141" s="945"/>
      <c r="AI141" s="945"/>
      <c r="AJ141" s="945"/>
      <c r="AK141" s="945"/>
      <c r="AL141" s="945"/>
      <c r="AM141" s="945"/>
      <c r="AN141" s="945"/>
      <c r="AO141" s="945"/>
      <c r="AP141" s="945"/>
      <c r="AQ141" s="945"/>
      <c r="AR141" s="945"/>
      <c r="AS141" s="945"/>
      <c r="AT141" s="945"/>
      <c r="AU141" s="945"/>
      <c r="AV141" s="945"/>
      <c r="AW141" s="945"/>
      <c r="AX141" s="945"/>
      <c r="AY141" s="945"/>
      <c r="AZ141" s="945"/>
      <c r="BA141" s="945"/>
      <c r="BB141" s="945"/>
      <c r="BC141" s="945"/>
    </row>
    <row r="142" spans="1:55" x14ac:dyDescent="0.2">
      <c r="A142" s="954"/>
      <c r="B142" s="945"/>
      <c r="C142" s="945"/>
      <c r="D142" s="945"/>
      <c r="E142" s="945"/>
      <c r="F142" s="945"/>
      <c r="G142" s="945"/>
      <c r="H142" s="945"/>
      <c r="I142" s="945"/>
      <c r="J142" s="945"/>
      <c r="K142" s="945"/>
      <c r="L142" s="945"/>
      <c r="M142" s="945"/>
      <c r="N142" s="945"/>
      <c r="O142" s="945"/>
      <c r="P142" s="945"/>
      <c r="Q142" s="945"/>
      <c r="R142" s="945"/>
      <c r="S142" s="945"/>
      <c r="T142" s="945"/>
      <c r="U142" s="945"/>
      <c r="V142" s="945"/>
      <c r="W142" s="945"/>
      <c r="X142" s="945"/>
      <c r="Y142" s="945"/>
      <c r="Z142" s="945"/>
      <c r="AA142" s="945"/>
      <c r="AB142" s="945"/>
      <c r="AC142" s="945"/>
      <c r="AD142" s="945"/>
      <c r="AE142" s="945"/>
      <c r="AF142" s="945"/>
      <c r="AG142" s="945"/>
      <c r="AH142" s="945"/>
      <c r="AI142" s="945"/>
      <c r="AJ142" s="945"/>
      <c r="AK142" s="945"/>
      <c r="AL142" s="945"/>
      <c r="AM142" s="945"/>
      <c r="AN142" s="945"/>
      <c r="AO142" s="945"/>
      <c r="AP142" s="945"/>
      <c r="AQ142" s="945"/>
      <c r="AR142" s="945"/>
      <c r="AS142" s="945"/>
      <c r="AT142" s="945"/>
      <c r="AU142" s="945"/>
      <c r="AV142" s="945"/>
      <c r="AW142" s="945"/>
      <c r="AX142" s="945"/>
      <c r="AY142" s="945"/>
      <c r="AZ142" s="945"/>
      <c r="BA142" s="945"/>
      <c r="BB142" s="945"/>
      <c r="BC142" s="945"/>
    </row>
    <row r="143" spans="1:55" x14ac:dyDescent="0.2">
      <c r="A143" s="954"/>
      <c r="B143" s="945"/>
      <c r="C143" s="945"/>
      <c r="D143" s="945"/>
      <c r="E143" s="945"/>
      <c r="F143" s="945"/>
      <c r="G143" s="945"/>
      <c r="H143" s="945"/>
      <c r="I143" s="945"/>
      <c r="J143" s="945"/>
      <c r="K143" s="945"/>
      <c r="L143" s="945"/>
      <c r="M143" s="945"/>
      <c r="N143" s="945"/>
      <c r="O143" s="945"/>
      <c r="P143" s="945"/>
      <c r="Q143" s="945"/>
      <c r="R143" s="945"/>
      <c r="S143" s="945"/>
      <c r="T143" s="945"/>
      <c r="U143" s="945"/>
      <c r="V143" s="945"/>
      <c r="W143" s="945"/>
      <c r="X143" s="945"/>
      <c r="Y143" s="945"/>
      <c r="Z143" s="945"/>
      <c r="AA143" s="945"/>
      <c r="AB143" s="945"/>
      <c r="AC143" s="945"/>
      <c r="AD143" s="945"/>
      <c r="AE143" s="945"/>
      <c r="AF143" s="945"/>
      <c r="AG143" s="945"/>
      <c r="AH143" s="945"/>
      <c r="AI143" s="945"/>
      <c r="AJ143" s="945"/>
      <c r="AK143" s="945"/>
      <c r="AL143" s="945"/>
      <c r="AM143" s="945"/>
      <c r="AN143" s="945"/>
      <c r="AO143" s="945"/>
      <c r="AP143" s="945"/>
      <c r="AQ143" s="945"/>
      <c r="AR143" s="945"/>
      <c r="AS143" s="945"/>
      <c r="AT143" s="945"/>
      <c r="AU143" s="945"/>
      <c r="AV143" s="945"/>
      <c r="AW143" s="945"/>
      <c r="AX143" s="945"/>
      <c r="AY143" s="945"/>
      <c r="AZ143" s="945"/>
      <c r="BA143" s="945"/>
      <c r="BB143" s="945"/>
      <c r="BC143" s="945"/>
    </row>
    <row r="144" spans="1:55" x14ac:dyDescent="0.2">
      <c r="A144" s="954"/>
      <c r="B144" s="945"/>
      <c r="C144" s="945"/>
      <c r="D144" s="945"/>
      <c r="E144" s="945"/>
      <c r="F144" s="945"/>
      <c r="G144" s="945"/>
      <c r="H144" s="945"/>
      <c r="I144" s="945"/>
      <c r="J144" s="945"/>
      <c r="K144" s="945"/>
      <c r="L144" s="945"/>
      <c r="M144" s="945"/>
      <c r="N144" s="945"/>
      <c r="O144" s="945"/>
      <c r="P144" s="945"/>
      <c r="Q144" s="945"/>
      <c r="R144" s="945"/>
      <c r="S144" s="945"/>
      <c r="T144" s="945"/>
      <c r="U144" s="945"/>
      <c r="V144" s="945"/>
      <c r="W144" s="945"/>
      <c r="X144" s="945"/>
      <c r="Y144" s="945"/>
      <c r="Z144" s="945"/>
      <c r="AA144" s="945"/>
      <c r="AB144" s="945"/>
      <c r="AC144" s="945"/>
      <c r="AD144" s="945"/>
      <c r="AE144" s="945"/>
      <c r="AF144" s="945"/>
      <c r="AG144" s="945"/>
      <c r="AH144" s="945"/>
      <c r="AI144" s="945"/>
      <c r="AJ144" s="945"/>
      <c r="AK144" s="945"/>
      <c r="AL144" s="945"/>
      <c r="AM144" s="945"/>
      <c r="AN144" s="945"/>
      <c r="AO144" s="945"/>
      <c r="AP144" s="945"/>
      <c r="AQ144" s="945"/>
      <c r="AR144" s="945"/>
      <c r="AS144" s="945"/>
      <c r="AT144" s="945"/>
      <c r="AU144" s="945"/>
      <c r="AV144" s="945"/>
      <c r="AW144" s="945"/>
      <c r="AX144" s="945"/>
      <c r="AY144" s="945"/>
      <c r="AZ144" s="945"/>
      <c r="BA144" s="945"/>
      <c r="BB144" s="945"/>
      <c r="BC144" s="945"/>
    </row>
    <row r="145" spans="1:55" x14ac:dyDescent="0.2">
      <c r="A145" s="954"/>
      <c r="B145" s="945"/>
      <c r="C145" s="945"/>
      <c r="D145" s="945"/>
      <c r="E145" s="945"/>
      <c r="F145" s="945"/>
      <c r="G145" s="945"/>
      <c r="H145" s="945"/>
      <c r="I145" s="945"/>
      <c r="J145" s="945"/>
      <c r="K145" s="945"/>
      <c r="L145" s="945"/>
      <c r="M145" s="945"/>
      <c r="N145" s="945"/>
      <c r="O145" s="945"/>
      <c r="P145" s="945"/>
      <c r="Q145" s="945"/>
      <c r="R145" s="945"/>
      <c r="S145" s="945"/>
      <c r="T145" s="945"/>
      <c r="U145" s="945"/>
      <c r="V145" s="945"/>
      <c r="W145" s="945"/>
      <c r="X145" s="945"/>
      <c r="Y145" s="945"/>
      <c r="Z145" s="945"/>
      <c r="AA145" s="945"/>
      <c r="AB145" s="945"/>
      <c r="AC145" s="945"/>
      <c r="AD145" s="945"/>
      <c r="AE145" s="945"/>
      <c r="AF145" s="945"/>
      <c r="AG145" s="945"/>
      <c r="AH145" s="945"/>
      <c r="AI145" s="945"/>
      <c r="AJ145" s="945"/>
      <c r="AK145" s="945"/>
      <c r="AL145" s="945"/>
      <c r="AM145" s="945"/>
      <c r="AN145" s="945"/>
      <c r="AO145" s="945"/>
      <c r="AP145" s="945"/>
      <c r="AQ145" s="945"/>
      <c r="AR145" s="945"/>
      <c r="AS145" s="945"/>
      <c r="AT145" s="945"/>
      <c r="AU145" s="945"/>
      <c r="AV145" s="945"/>
      <c r="AW145" s="945"/>
      <c r="AX145" s="945"/>
      <c r="AY145" s="945"/>
      <c r="AZ145" s="945"/>
      <c r="BA145" s="945"/>
      <c r="BB145" s="945"/>
      <c r="BC145" s="945"/>
    </row>
    <row r="146" spans="1:55" x14ac:dyDescent="0.2">
      <c r="A146" s="954"/>
      <c r="B146" s="945"/>
      <c r="C146" s="945"/>
      <c r="D146" s="945"/>
      <c r="E146" s="945"/>
      <c r="F146" s="945"/>
      <c r="G146" s="945"/>
      <c r="H146" s="945"/>
      <c r="I146" s="945"/>
      <c r="J146" s="945"/>
      <c r="K146" s="945"/>
      <c r="L146" s="945"/>
      <c r="M146" s="945"/>
      <c r="N146" s="945"/>
      <c r="O146" s="945"/>
      <c r="P146" s="945"/>
      <c r="Q146" s="945"/>
      <c r="R146" s="945"/>
      <c r="S146" s="945"/>
      <c r="T146" s="945"/>
      <c r="U146" s="945"/>
      <c r="V146" s="945"/>
      <c r="W146" s="945"/>
      <c r="X146" s="945"/>
      <c r="Y146" s="945"/>
      <c r="Z146" s="945"/>
      <c r="AA146" s="945"/>
      <c r="AB146" s="945"/>
      <c r="AC146" s="945"/>
      <c r="AD146" s="945"/>
      <c r="AE146" s="945"/>
      <c r="AF146" s="945"/>
      <c r="AG146" s="945"/>
      <c r="AH146" s="945"/>
      <c r="AI146" s="945"/>
      <c r="AJ146" s="945"/>
      <c r="AK146" s="945"/>
      <c r="AL146" s="945"/>
      <c r="AM146" s="945"/>
      <c r="AN146" s="945"/>
      <c r="AO146" s="945"/>
      <c r="AP146" s="945"/>
      <c r="AQ146" s="945"/>
      <c r="AR146" s="945"/>
      <c r="AS146" s="945"/>
      <c r="AT146" s="945"/>
      <c r="AU146" s="945"/>
      <c r="AV146" s="945"/>
      <c r="AW146" s="945"/>
      <c r="AX146" s="945"/>
      <c r="AY146" s="945"/>
      <c r="AZ146" s="945"/>
      <c r="BA146" s="945"/>
      <c r="BB146" s="945"/>
      <c r="BC146" s="945"/>
    </row>
    <row r="147" spans="1:55" x14ac:dyDescent="0.2">
      <c r="A147" s="954"/>
      <c r="B147" s="945"/>
      <c r="C147" s="945"/>
      <c r="D147" s="945"/>
      <c r="E147" s="945"/>
      <c r="F147" s="945"/>
      <c r="G147" s="945"/>
      <c r="H147" s="945"/>
      <c r="I147" s="945"/>
      <c r="J147" s="945"/>
      <c r="K147" s="945"/>
      <c r="L147" s="945"/>
      <c r="M147" s="945"/>
      <c r="N147" s="945"/>
      <c r="O147" s="945"/>
      <c r="P147" s="945"/>
      <c r="Q147" s="945"/>
      <c r="R147" s="945"/>
      <c r="S147" s="945"/>
      <c r="T147" s="945"/>
      <c r="U147" s="945"/>
      <c r="V147" s="945"/>
      <c r="W147" s="945"/>
      <c r="X147" s="945"/>
      <c r="Y147" s="945"/>
      <c r="Z147" s="945"/>
      <c r="AA147" s="945"/>
      <c r="AB147" s="945"/>
      <c r="AC147" s="945"/>
      <c r="AD147" s="945"/>
      <c r="AE147" s="945"/>
      <c r="AF147" s="945"/>
      <c r="AG147" s="945"/>
      <c r="AH147" s="945"/>
      <c r="AI147" s="945"/>
      <c r="AJ147" s="945"/>
      <c r="AK147" s="945"/>
      <c r="AL147" s="945"/>
      <c r="AM147" s="945"/>
      <c r="AN147" s="945"/>
      <c r="AO147" s="945"/>
      <c r="AP147" s="945"/>
      <c r="AQ147" s="945"/>
      <c r="AR147" s="945"/>
      <c r="AS147" s="945"/>
      <c r="AT147" s="945"/>
      <c r="AU147" s="945"/>
      <c r="AV147" s="945"/>
      <c r="AW147" s="945"/>
      <c r="AX147" s="945"/>
      <c r="AY147" s="945"/>
      <c r="AZ147" s="945"/>
      <c r="BA147" s="945"/>
      <c r="BB147" s="945"/>
      <c r="BC147" s="945"/>
    </row>
    <row r="148" spans="1:55" x14ac:dyDescent="0.2">
      <c r="A148" s="954"/>
      <c r="B148" s="945"/>
      <c r="C148" s="945"/>
      <c r="D148" s="945"/>
      <c r="E148" s="945"/>
      <c r="F148" s="945"/>
      <c r="G148" s="945"/>
      <c r="H148" s="945"/>
      <c r="I148" s="945"/>
      <c r="J148" s="945"/>
      <c r="K148" s="945"/>
      <c r="L148" s="945"/>
      <c r="M148" s="945"/>
      <c r="N148" s="945"/>
      <c r="O148" s="945"/>
      <c r="P148" s="945"/>
      <c r="Q148" s="945"/>
      <c r="R148" s="945"/>
      <c r="S148" s="945"/>
      <c r="T148" s="945"/>
      <c r="U148" s="945"/>
      <c r="V148" s="945"/>
      <c r="W148" s="945"/>
      <c r="X148" s="945"/>
      <c r="Y148" s="945"/>
      <c r="Z148" s="945"/>
      <c r="AA148" s="945"/>
      <c r="AB148" s="945"/>
      <c r="AC148" s="945"/>
      <c r="AD148" s="945"/>
      <c r="AE148" s="945"/>
      <c r="AF148" s="945"/>
      <c r="AG148" s="945"/>
      <c r="AH148" s="945"/>
      <c r="AI148" s="945"/>
      <c r="AJ148" s="945"/>
      <c r="AK148" s="945"/>
      <c r="AL148" s="945"/>
      <c r="AM148" s="945"/>
      <c r="AN148" s="945"/>
      <c r="AO148" s="945"/>
      <c r="AP148" s="945"/>
      <c r="AQ148" s="945"/>
      <c r="AR148" s="945"/>
      <c r="AS148" s="945"/>
      <c r="AT148" s="945"/>
      <c r="AU148" s="945"/>
      <c r="AV148" s="945"/>
      <c r="AW148" s="945"/>
      <c r="AX148" s="945"/>
      <c r="AY148" s="945"/>
      <c r="AZ148" s="945"/>
      <c r="BA148" s="945"/>
      <c r="BB148" s="945"/>
      <c r="BC148" s="945"/>
    </row>
    <row r="149" spans="1:55" x14ac:dyDescent="0.2">
      <c r="A149" s="954"/>
      <c r="B149" s="945"/>
      <c r="C149" s="945"/>
      <c r="D149" s="945"/>
      <c r="E149" s="945"/>
      <c r="F149" s="945"/>
      <c r="G149" s="945"/>
      <c r="H149" s="945"/>
      <c r="I149" s="945"/>
      <c r="J149" s="945"/>
      <c r="K149" s="945"/>
      <c r="L149" s="945"/>
      <c r="M149" s="945"/>
      <c r="N149" s="945"/>
      <c r="O149" s="945"/>
      <c r="P149" s="945"/>
      <c r="Q149" s="945"/>
      <c r="R149" s="945"/>
      <c r="S149" s="945"/>
      <c r="T149" s="945"/>
      <c r="U149" s="945"/>
      <c r="V149" s="945"/>
      <c r="W149" s="945"/>
      <c r="X149" s="945"/>
      <c r="Y149" s="945"/>
      <c r="Z149" s="945"/>
      <c r="AA149" s="945"/>
      <c r="AB149" s="945"/>
      <c r="AC149" s="945"/>
      <c r="AD149" s="945"/>
      <c r="AE149" s="945"/>
      <c r="AF149" s="945"/>
      <c r="AG149" s="945"/>
      <c r="AH149" s="945"/>
      <c r="AI149" s="945"/>
      <c r="AJ149" s="945"/>
      <c r="AK149" s="945"/>
      <c r="AL149" s="945"/>
      <c r="AM149" s="945"/>
      <c r="AN149" s="945"/>
      <c r="AO149" s="945"/>
      <c r="AP149" s="945"/>
      <c r="AQ149" s="945"/>
      <c r="AR149" s="945"/>
      <c r="AS149" s="945"/>
      <c r="AT149" s="945"/>
      <c r="AU149" s="945"/>
      <c r="AV149" s="945"/>
      <c r="AW149" s="945"/>
      <c r="AX149" s="945"/>
      <c r="AY149" s="945"/>
      <c r="AZ149" s="945"/>
      <c r="BA149" s="945"/>
      <c r="BB149" s="945"/>
      <c r="BC149" s="945"/>
    </row>
    <row r="150" spans="1:55" x14ac:dyDescent="0.2">
      <c r="A150" s="954"/>
      <c r="B150" s="945"/>
      <c r="C150" s="945"/>
      <c r="D150" s="945"/>
      <c r="E150" s="945"/>
      <c r="F150" s="945"/>
      <c r="G150" s="945"/>
      <c r="H150" s="945"/>
      <c r="I150" s="945"/>
      <c r="J150" s="945"/>
      <c r="K150" s="945"/>
      <c r="L150" s="945"/>
      <c r="M150" s="945"/>
      <c r="N150" s="945"/>
      <c r="O150" s="945"/>
      <c r="P150" s="945"/>
      <c r="Q150" s="945"/>
      <c r="R150" s="945"/>
      <c r="S150" s="945"/>
      <c r="T150" s="945"/>
      <c r="U150" s="945"/>
      <c r="V150" s="945"/>
      <c r="W150" s="945"/>
      <c r="X150" s="945"/>
      <c r="Y150" s="945"/>
      <c r="Z150" s="945"/>
      <c r="AA150" s="945"/>
      <c r="AB150" s="945"/>
      <c r="AC150" s="945"/>
      <c r="AD150" s="945"/>
      <c r="AE150" s="945"/>
      <c r="AF150" s="945"/>
      <c r="AG150" s="945"/>
      <c r="AH150" s="945"/>
      <c r="AI150" s="945"/>
      <c r="AJ150" s="945"/>
      <c r="AK150" s="945"/>
      <c r="AL150" s="945"/>
      <c r="AM150" s="945"/>
      <c r="AN150" s="945"/>
      <c r="AO150" s="945"/>
      <c r="AP150" s="945"/>
      <c r="AQ150" s="945"/>
      <c r="AR150" s="945"/>
      <c r="AS150" s="945"/>
      <c r="AT150" s="945"/>
      <c r="AU150" s="945"/>
      <c r="AV150" s="945"/>
      <c r="AW150" s="945"/>
      <c r="AX150" s="945"/>
      <c r="AY150" s="945"/>
      <c r="AZ150" s="945"/>
      <c r="BA150" s="945"/>
      <c r="BB150" s="945"/>
      <c r="BC150" s="945"/>
    </row>
    <row r="151" spans="1:55" x14ac:dyDescent="0.2">
      <c r="A151" s="954"/>
      <c r="B151" s="945"/>
      <c r="C151" s="945"/>
      <c r="D151" s="945"/>
      <c r="E151" s="945"/>
      <c r="F151" s="945"/>
      <c r="G151" s="945"/>
      <c r="H151" s="945"/>
      <c r="I151" s="945"/>
      <c r="J151" s="945"/>
      <c r="K151" s="945"/>
      <c r="L151" s="945"/>
      <c r="M151" s="945"/>
      <c r="N151" s="945"/>
      <c r="O151" s="945"/>
      <c r="P151" s="945"/>
      <c r="Q151" s="945"/>
      <c r="R151" s="945"/>
      <c r="S151" s="945"/>
      <c r="T151" s="945"/>
      <c r="U151" s="945"/>
      <c r="V151" s="945"/>
      <c r="W151" s="945"/>
      <c r="X151" s="945"/>
      <c r="Y151" s="945"/>
      <c r="Z151" s="945"/>
      <c r="AA151" s="945"/>
      <c r="AB151" s="945"/>
      <c r="AC151" s="945"/>
      <c r="AD151" s="945"/>
      <c r="AE151" s="945"/>
      <c r="AF151" s="945"/>
      <c r="AG151" s="945"/>
      <c r="AH151" s="945"/>
      <c r="AI151" s="945"/>
      <c r="AJ151" s="945"/>
      <c r="AK151" s="945"/>
      <c r="AL151" s="945"/>
      <c r="AM151" s="945"/>
      <c r="AN151" s="945"/>
      <c r="AO151" s="945"/>
      <c r="AP151" s="945"/>
      <c r="AQ151" s="945"/>
      <c r="AR151" s="945"/>
      <c r="AS151" s="945"/>
      <c r="AT151" s="945"/>
      <c r="AU151" s="945"/>
      <c r="AV151" s="945"/>
      <c r="AW151" s="945"/>
      <c r="AX151" s="945"/>
      <c r="AY151" s="945"/>
      <c r="AZ151" s="945"/>
      <c r="BA151" s="945"/>
      <c r="BB151" s="945"/>
      <c r="BC151" s="945"/>
    </row>
    <row r="152" spans="1:55" x14ac:dyDescent="0.2">
      <c r="A152" s="954"/>
      <c r="B152" s="945"/>
      <c r="C152" s="945"/>
      <c r="D152" s="945"/>
      <c r="E152" s="945"/>
      <c r="F152" s="945"/>
      <c r="G152" s="945"/>
      <c r="H152" s="945"/>
      <c r="I152" s="945"/>
      <c r="J152" s="945"/>
      <c r="K152" s="945"/>
      <c r="L152" s="945"/>
      <c r="M152" s="945"/>
      <c r="N152" s="945"/>
      <c r="O152" s="945"/>
      <c r="P152" s="945"/>
      <c r="Q152" s="945"/>
      <c r="R152" s="945"/>
      <c r="S152" s="945"/>
      <c r="T152" s="945"/>
      <c r="U152" s="945"/>
      <c r="V152" s="945"/>
      <c r="W152" s="945"/>
      <c r="X152" s="945"/>
      <c r="Y152" s="945"/>
      <c r="Z152" s="945"/>
      <c r="AA152" s="945"/>
      <c r="AB152" s="945"/>
      <c r="AC152" s="945"/>
      <c r="AD152" s="945"/>
      <c r="AE152" s="945"/>
      <c r="AF152" s="945"/>
      <c r="AG152" s="945"/>
      <c r="AH152" s="945"/>
      <c r="AI152" s="945"/>
      <c r="AJ152" s="945"/>
      <c r="AK152" s="945"/>
      <c r="AL152" s="945"/>
      <c r="AM152" s="945"/>
      <c r="AN152" s="945"/>
      <c r="AO152" s="945"/>
      <c r="AP152" s="945"/>
      <c r="AQ152" s="945"/>
      <c r="AR152" s="945"/>
      <c r="AS152" s="945"/>
      <c r="AT152" s="945"/>
      <c r="AU152" s="945"/>
      <c r="AV152" s="945"/>
      <c r="AW152" s="945"/>
      <c r="AX152" s="945"/>
      <c r="AY152" s="945"/>
      <c r="AZ152" s="945"/>
      <c r="BA152" s="945"/>
      <c r="BB152" s="945"/>
      <c r="BC152" s="945"/>
    </row>
    <row r="153" spans="1:55" x14ac:dyDescent="0.2">
      <c r="A153" s="954"/>
      <c r="B153" s="945"/>
      <c r="C153" s="945"/>
      <c r="D153" s="945"/>
      <c r="E153" s="945"/>
      <c r="F153" s="945"/>
      <c r="G153" s="945"/>
      <c r="H153" s="945"/>
      <c r="I153" s="945"/>
      <c r="J153" s="945"/>
      <c r="K153" s="945"/>
      <c r="L153" s="945"/>
      <c r="M153" s="945"/>
      <c r="N153" s="945"/>
      <c r="O153" s="945"/>
      <c r="P153" s="945"/>
      <c r="Q153" s="945"/>
      <c r="R153" s="945"/>
      <c r="S153" s="945"/>
      <c r="T153" s="945"/>
      <c r="U153" s="945"/>
      <c r="V153" s="945"/>
      <c r="W153" s="945"/>
      <c r="X153" s="945"/>
      <c r="Y153" s="945"/>
      <c r="Z153" s="945"/>
      <c r="AA153" s="945"/>
      <c r="AB153" s="945"/>
      <c r="AC153" s="945"/>
      <c r="AD153" s="945"/>
      <c r="AE153" s="945"/>
      <c r="AF153" s="945"/>
      <c r="AG153" s="945"/>
      <c r="AH153" s="945"/>
      <c r="AI153" s="945"/>
      <c r="AJ153" s="945"/>
      <c r="AK153" s="945"/>
      <c r="AL153" s="945"/>
      <c r="AM153" s="945"/>
      <c r="AN153" s="945"/>
      <c r="AO153" s="945"/>
      <c r="AP153" s="945"/>
      <c r="AQ153" s="945"/>
      <c r="AR153" s="945"/>
      <c r="AS153" s="945"/>
      <c r="AT153" s="945"/>
      <c r="AU153" s="945"/>
      <c r="AV153" s="945"/>
      <c r="AW153" s="945"/>
      <c r="AX153" s="945"/>
      <c r="AY153" s="945"/>
      <c r="AZ153" s="945"/>
      <c r="BA153" s="945"/>
      <c r="BB153" s="945"/>
      <c r="BC153" s="945"/>
    </row>
    <row r="154" spans="1:55" x14ac:dyDescent="0.2">
      <c r="A154" s="954"/>
      <c r="B154" s="945"/>
      <c r="C154" s="945"/>
      <c r="D154" s="945"/>
      <c r="E154" s="945"/>
      <c r="F154" s="945"/>
      <c r="G154" s="945"/>
      <c r="H154" s="945"/>
      <c r="I154" s="945"/>
      <c r="J154" s="945"/>
      <c r="K154" s="945"/>
      <c r="L154" s="945"/>
      <c r="M154" s="945"/>
      <c r="N154" s="945"/>
      <c r="O154" s="945"/>
      <c r="P154" s="945"/>
      <c r="Q154" s="945"/>
      <c r="R154" s="945"/>
      <c r="S154" s="945"/>
      <c r="T154" s="945"/>
      <c r="U154" s="945"/>
      <c r="V154" s="945"/>
      <c r="W154" s="945"/>
      <c r="X154" s="945"/>
      <c r="Y154" s="945"/>
      <c r="Z154" s="945"/>
      <c r="AA154" s="945"/>
      <c r="AB154" s="945"/>
      <c r="AC154" s="945"/>
      <c r="AD154" s="945"/>
      <c r="AE154" s="945"/>
      <c r="AF154" s="945"/>
      <c r="AG154" s="945"/>
      <c r="AH154" s="945"/>
      <c r="AI154" s="945"/>
      <c r="AJ154" s="945"/>
      <c r="AK154" s="945"/>
      <c r="AL154" s="945"/>
      <c r="AM154" s="945"/>
      <c r="AN154" s="945"/>
      <c r="AO154" s="945"/>
      <c r="AP154" s="945"/>
      <c r="AQ154" s="945"/>
      <c r="AR154" s="945"/>
      <c r="AS154" s="945"/>
      <c r="AT154" s="945"/>
      <c r="AU154" s="945"/>
      <c r="AV154" s="945"/>
      <c r="AW154" s="945"/>
      <c r="AX154" s="945"/>
      <c r="AY154" s="945"/>
      <c r="AZ154" s="945"/>
      <c r="BA154" s="945"/>
      <c r="BB154" s="945"/>
      <c r="BC154" s="945"/>
    </row>
    <row r="155" spans="1:55" x14ac:dyDescent="0.2">
      <c r="A155" s="954"/>
      <c r="B155" s="945"/>
      <c r="C155" s="945"/>
      <c r="D155" s="945"/>
      <c r="E155" s="945"/>
      <c r="F155" s="945"/>
      <c r="G155" s="945"/>
      <c r="H155" s="945"/>
      <c r="I155" s="945"/>
      <c r="J155" s="945"/>
      <c r="K155" s="945"/>
      <c r="L155" s="945"/>
      <c r="M155" s="945"/>
      <c r="N155" s="945"/>
      <c r="O155" s="945"/>
      <c r="P155" s="945"/>
      <c r="Q155" s="945"/>
      <c r="R155" s="945"/>
      <c r="S155" s="945"/>
      <c r="T155" s="945"/>
      <c r="U155" s="945"/>
      <c r="V155" s="945"/>
      <c r="W155" s="945"/>
      <c r="X155" s="945"/>
      <c r="Y155" s="945"/>
      <c r="Z155" s="945"/>
      <c r="AA155" s="945"/>
      <c r="AB155" s="945"/>
      <c r="AC155" s="945"/>
      <c r="AD155" s="945"/>
      <c r="AE155" s="945"/>
      <c r="AF155" s="945"/>
      <c r="AG155" s="945"/>
      <c r="AH155" s="945"/>
      <c r="AI155" s="945"/>
      <c r="AJ155" s="945"/>
      <c r="AK155" s="945"/>
      <c r="AL155" s="945"/>
      <c r="AM155" s="945"/>
      <c r="AN155" s="945"/>
      <c r="AO155" s="945"/>
      <c r="AP155" s="945"/>
      <c r="AQ155" s="945"/>
      <c r="AR155" s="945"/>
      <c r="AS155" s="945"/>
      <c r="AT155" s="945"/>
      <c r="AU155" s="945"/>
      <c r="AV155" s="945"/>
      <c r="AW155" s="945"/>
      <c r="AX155" s="945"/>
      <c r="AY155" s="945"/>
      <c r="AZ155" s="945"/>
      <c r="BA155" s="945"/>
      <c r="BB155" s="945"/>
      <c r="BC155" s="945"/>
    </row>
    <row r="156" spans="1:55" x14ac:dyDescent="0.2">
      <c r="A156" s="954"/>
      <c r="B156" s="945"/>
      <c r="C156" s="945"/>
      <c r="D156" s="945"/>
      <c r="E156" s="945"/>
      <c r="F156" s="945"/>
      <c r="G156" s="945"/>
      <c r="H156" s="945"/>
      <c r="I156" s="945"/>
      <c r="J156" s="945"/>
      <c r="K156" s="945"/>
      <c r="L156" s="945"/>
      <c r="M156" s="945"/>
      <c r="N156" s="945"/>
      <c r="O156" s="945"/>
      <c r="P156" s="945"/>
      <c r="Q156" s="945"/>
      <c r="R156" s="945"/>
      <c r="S156" s="945"/>
      <c r="T156" s="945"/>
      <c r="U156" s="945"/>
      <c r="V156" s="945"/>
      <c r="W156" s="945"/>
      <c r="X156" s="945"/>
      <c r="Y156" s="945"/>
      <c r="Z156" s="945"/>
      <c r="AA156" s="945"/>
      <c r="AB156" s="945"/>
      <c r="AC156" s="945"/>
      <c r="AD156" s="945"/>
      <c r="AE156" s="945"/>
      <c r="AF156" s="945"/>
      <c r="AG156" s="945"/>
      <c r="AH156" s="945"/>
      <c r="AI156" s="945"/>
      <c r="AJ156" s="945"/>
      <c r="AK156" s="945"/>
      <c r="AL156" s="945"/>
      <c r="AM156" s="945"/>
      <c r="AN156" s="945"/>
      <c r="AO156" s="945"/>
      <c r="AP156" s="945"/>
      <c r="AQ156" s="945"/>
      <c r="AR156" s="945"/>
      <c r="AS156" s="945"/>
      <c r="AT156" s="945"/>
      <c r="AU156" s="945"/>
      <c r="AV156" s="945"/>
      <c r="AW156" s="945"/>
      <c r="AX156" s="945"/>
      <c r="AY156" s="945"/>
      <c r="AZ156" s="945"/>
      <c r="BA156" s="945"/>
      <c r="BB156" s="945"/>
      <c r="BC156" s="945"/>
    </row>
    <row r="157" spans="1:55" x14ac:dyDescent="0.2">
      <c r="A157" s="954"/>
      <c r="B157" s="945"/>
      <c r="C157" s="945"/>
      <c r="D157" s="945"/>
      <c r="E157" s="945"/>
      <c r="F157" s="945"/>
      <c r="G157" s="945"/>
      <c r="H157" s="945"/>
      <c r="I157" s="945"/>
      <c r="J157" s="945"/>
      <c r="K157" s="945"/>
      <c r="L157" s="945"/>
      <c r="M157" s="945"/>
      <c r="N157" s="945"/>
      <c r="O157" s="945"/>
      <c r="P157" s="945"/>
      <c r="Q157" s="945"/>
      <c r="R157" s="945"/>
      <c r="S157" s="945"/>
      <c r="T157" s="945"/>
      <c r="U157" s="945"/>
      <c r="V157" s="945"/>
      <c r="W157" s="945"/>
      <c r="X157" s="945"/>
      <c r="Y157" s="945"/>
      <c r="Z157" s="945"/>
      <c r="AA157" s="945"/>
      <c r="AB157" s="945"/>
      <c r="AC157" s="945"/>
      <c r="AD157" s="945"/>
      <c r="AE157" s="945"/>
      <c r="AF157" s="945"/>
      <c r="AG157" s="945"/>
      <c r="AH157" s="945"/>
      <c r="AI157" s="945"/>
      <c r="AJ157" s="945"/>
      <c r="AK157" s="945"/>
      <c r="AL157" s="945"/>
      <c r="AM157" s="945"/>
      <c r="AN157" s="945"/>
      <c r="AO157" s="945"/>
      <c r="AP157" s="945"/>
      <c r="AQ157" s="945"/>
      <c r="AR157" s="945"/>
      <c r="AS157" s="945"/>
      <c r="AT157" s="945"/>
      <c r="AU157" s="945"/>
      <c r="AV157" s="945"/>
      <c r="AW157" s="945"/>
      <c r="AX157" s="945"/>
      <c r="AY157" s="945"/>
      <c r="AZ157" s="945"/>
      <c r="BA157" s="945"/>
      <c r="BB157" s="945"/>
      <c r="BC157" s="945"/>
    </row>
    <row r="158" spans="1:55" x14ac:dyDescent="0.2">
      <c r="A158" s="954"/>
      <c r="B158" s="945"/>
      <c r="C158" s="945"/>
      <c r="D158" s="945"/>
      <c r="E158" s="945"/>
      <c r="F158" s="945"/>
      <c r="G158" s="945"/>
      <c r="H158" s="945"/>
      <c r="I158" s="945"/>
      <c r="J158" s="945"/>
      <c r="K158" s="945"/>
      <c r="L158" s="945"/>
      <c r="M158" s="945"/>
      <c r="N158" s="945"/>
      <c r="O158" s="945"/>
      <c r="P158" s="945"/>
      <c r="Q158" s="945"/>
      <c r="R158" s="945"/>
      <c r="S158" s="945"/>
      <c r="T158" s="945"/>
      <c r="U158" s="945"/>
      <c r="V158" s="945"/>
      <c r="W158" s="945"/>
      <c r="X158" s="945"/>
      <c r="Y158" s="945"/>
      <c r="Z158" s="945"/>
      <c r="AA158" s="945"/>
      <c r="AB158" s="945"/>
      <c r="AC158" s="945"/>
      <c r="AD158" s="945"/>
      <c r="AE158" s="945"/>
      <c r="AF158" s="945"/>
      <c r="AG158" s="945"/>
      <c r="AH158" s="945"/>
      <c r="AI158" s="945"/>
      <c r="AJ158" s="945"/>
      <c r="AK158" s="945"/>
      <c r="AL158" s="945"/>
      <c r="AM158" s="945"/>
      <c r="AN158" s="945"/>
      <c r="AO158" s="945"/>
      <c r="AP158" s="945"/>
      <c r="AQ158" s="945"/>
      <c r="AR158" s="945"/>
      <c r="AS158" s="945"/>
      <c r="AT158" s="945"/>
      <c r="AU158" s="945"/>
      <c r="AV158" s="945"/>
      <c r="AW158" s="945"/>
      <c r="AX158" s="945"/>
      <c r="AY158" s="945"/>
      <c r="AZ158" s="945"/>
      <c r="BA158" s="945"/>
      <c r="BB158" s="945"/>
      <c r="BC158" s="945"/>
    </row>
    <row r="159" spans="1:55" x14ac:dyDescent="0.2">
      <c r="A159" s="954"/>
      <c r="B159" s="945"/>
      <c r="C159" s="945"/>
      <c r="D159" s="945"/>
      <c r="E159" s="945"/>
      <c r="F159" s="945"/>
      <c r="G159" s="945"/>
      <c r="H159" s="945"/>
      <c r="I159" s="945"/>
      <c r="J159" s="945"/>
      <c r="K159" s="945"/>
      <c r="L159" s="945"/>
      <c r="M159" s="945"/>
      <c r="N159" s="945"/>
      <c r="O159" s="945"/>
      <c r="P159" s="945"/>
      <c r="Q159" s="945"/>
      <c r="R159" s="945"/>
      <c r="S159" s="945"/>
      <c r="T159" s="945"/>
      <c r="U159" s="945"/>
      <c r="V159" s="945"/>
      <c r="W159" s="945"/>
      <c r="X159" s="945"/>
      <c r="Y159" s="945"/>
      <c r="Z159" s="945"/>
      <c r="AA159" s="945"/>
      <c r="AB159" s="945"/>
      <c r="AC159" s="945"/>
      <c r="AD159" s="945"/>
      <c r="AE159" s="945"/>
      <c r="AF159" s="945"/>
      <c r="AG159" s="945"/>
      <c r="AH159" s="945"/>
      <c r="AI159" s="945"/>
      <c r="AJ159" s="945"/>
      <c r="AK159" s="945"/>
      <c r="AL159" s="945"/>
      <c r="AM159" s="945"/>
      <c r="AN159" s="945"/>
      <c r="AO159" s="945"/>
      <c r="AP159" s="945"/>
      <c r="AQ159" s="945"/>
      <c r="AR159" s="945"/>
      <c r="AS159" s="945"/>
      <c r="AT159" s="945"/>
      <c r="AU159" s="945"/>
      <c r="AV159" s="945"/>
      <c r="AW159" s="945"/>
      <c r="AX159" s="945"/>
      <c r="AY159" s="945"/>
      <c r="AZ159" s="945"/>
      <c r="BA159" s="945"/>
      <c r="BB159" s="945"/>
      <c r="BC159" s="945"/>
    </row>
    <row r="160" spans="1:55" x14ac:dyDescent="0.2">
      <c r="A160" s="954"/>
      <c r="B160" s="945"/>
      <c r="C160" s="945"/>
      <c r="D160" s="945"/>
      <c r="E160" s="945"/>
      <c r="F160" s="945"/>
      <c r="G160" s="945"/>
      <c r="H160" s="945"/>
      <c r="I160" s="945"/>
      <c r="J160" s="945"/>
      <c r="K160" s="945"/>
      <c r="L160" s="945"/>
      <c r="M160" s="945"/>
      <c r="N160" s="945"/>
      <c r="O160" s="945"/>
      <c r="P160" s="945"/>
      <c r="Q160" s="945"/>
      <c r="R160" s="945"/>
      <c r="S160" s="945"/>
      <c r="T160" s="945"/>
      <c r="U160" s="945"/>
      <c r="V160" s="945"/>
      <c r="W160" s="945"/>
      <c r="X160" s="945"/>
      <c r="Y160" s="945"/>
      <c r="Z160" s="945"/>
      <c r="AA160" s="945"/>
      <c r="AB160" s="945"/>
      <c r="AC160" s="945"/>
      <c r="AD160" s="945"/>
      <c r="AE160" s="945"/>
      <c r="AF160" s="945"/>
      <c r="AG160" s="945"/>
      <c r="AH160" s="945"/>
      <c r="AI160" s="945"/>
      <c r="AJ160" s="945"/>
      <c r="AK160" s="945"/>
      <c r="AL160" s="945"/>
      <c r="AM160" s="945"/>
      <c r="AN160" s="945"/>
      <c r="AO160" s="945"/>
      <c r="AP160" s="945"/>
      <c r="AQ160" s="945"/>
      <c r="AR160" s="945"/>
      <c r="AS160" s="945"/>
      <c r="AT160" s="945"/>
      <c r="AU160" s="945"/>
      <c r="AV160" s="945"/>
      <c r="AW160" s="945"/>
      <c r="AX160" s="945"/>
      <c r="AY160" s="945"/>
      <c r="AZ160" s="945"/>
      <c r="BA160" s="945"/>
      <c r="BB160" s="945"/>
      <c r="BC160" s="945"/>
    </row>
    <row r="161" spans="1:55" x14ac:dyDescent="0.2">
      <c r="A161" s="954"/>
      <c r="B161" s="945"/>
      <c r="C161" s="945"/>
      <c r="D161" s="945"/>
      <c r="E161" s="945"/>
      <c r="F161" s="945"/>
      <c r="G161" s="945"/>
      <c r="H161" s="945"/>
      <c r="I161" s="945"/>
      <c r="J161" s="945"/>
      <c r="K161" s="945"/>
      <c r="L161" s="945"/>
      <c r="M161" s="945"/>
      <c r="N161" s="945"/>
      <c r="O161" s="945"/>
      <c r="P161" s="945"/>
      <c r="Q161" s="945"/>
      <c r="R161" s="945"/>
      <c r="S161" s="945"/>
      <c r="T161" s="945"/>
      <c r="U161" s="945"/>
      <c r="V161" s="945"/>
      <c r="W161" s="945"/>
      <c r="X161" s="945"/>
      <c r="Y161" s="945"/>
      <c r="Z161" s="945"/>
      <c r="AA161" s="945"/>
      <c r="AB161" s="945"/>
      <c r="AC161" s="945"/>
      <c r="AD161" s="945"/>
      <c r="AE161" s="945"/>
      <c r="AF161" s="945"/>
      <c r="AG161" s="945"/>
      <c r="AH161" s="945"/>
      <c r="AI161" s="945"/>
      <c r="AJ161" s="945"/>
      <c r="AK161" s="945"/>
      <c r="AL161" s="945"/>
      <c r="AM161" s="945"/>
      <c r="AN161" s="945"/>
      <c r="AO161" s="945"/>
      <c r="AP161" s="945"/>
      <c r="AQ161" s="945"/>
      <c r="AR161" s="945"/>
      <c r="AS161" s="945"/>
      <c r="AT161" s="945"/>
      <c r="AU161" s="945"/>
      <c r="AV161" s="945"/>
      <c r="AW161" s="945"/>
      <c r="AX161" s="945"/>
      <c r="AY161" s="945"/>
      <c r="AZ161" s="945"/>
      <c r="BA161" s="945"/>
      <c r="BB161" s="945"/>
      <c r="BC161" s="945"/>
    </row>
    <row r="162" spans="1:55" x14ac:dyDescent="0.2">
      <c r="A162" s="954"/>
      <c r="B162" s="945"/>
      <c r="C162" s="945"/>
      <c r="D162" s="945"/>
      <c r="E162" s="945"/>
      <c r="F162" s="945"/>
      <c r="G162" s="945"/>
      <c r="H162" s="945"/>
      <c r="I162" s="945"/>
      <c r="J162" s="945"/>
      <c r="K162" s="945"/>
      <c r="L162" s="945"/>
      <c r="M162" s="945"/>
      <c r="N162" s="945"/>
      <c r="O162" s="945"/>
      <c r="P162" s="945"/>
      <c r="Q162" s="945"/>
      <c r="R162" s="945"/>
      <c r="S162" s="945"/>
      <c r="T162" s="945"/>
      <c r="U162" s="945"/>
      <c r="V162" s="945"/>
      <c r="W162" s="945"/>
      <c r="X162" s="945"/>
      <c r="Y162" s="945"/>
      <c r="Z162" s="945"/>
      <c r="AA162" s="945"/>
      <c r="AB162" s="945"/>
      <c r="AC162" s="945"/>
      <c r="AD162" s="945"/>
      <c r="AE162" s="945"/>
      <c r="AF162" s="945"/>
      <c r="AG162" s="945"/>
      <c r="AH162" s="945"/>
      <c r="AI162" s="945"/>
      <c r="AJ162" s="945"/>
      <c r="AK162" s="945"/>
      <c r="AL162" s="945"/>
      <c r="AM162" s="945"/>
      <c r="AN162" s="945"/>
      <c r="AO162" s="945"/>
      <c r="AP162" s="945"/>
      <c r="AQ162" s="945"/>
      <c r="AR162" s="945"/>
      <c r="AS162" s="945"/>
      <c r="AT162" s="945"/>
      <c r="AU162" s="945"/>
      <c r="AV162" s="945"/>
      <c r="AW162" s="945"/>
      <c r="AX162" s="945"/>
      <c r="AY162" s="945"/>
      <c r="AZ162" s="945"/>
      <c r="BA162" s="945"/>
      <c r="BB162" s="945"/>
      <c r="BC162" s="945"/>
    </row>
    <row r="163" spans="1:55" x14ac:dyDescent="0.2">
      <c r="A163" s="954"/>
      <c r="B163" s="945"/>
      <c r="C163" s="945"/>
      <c r="D163" s="945"/>
      <c r="E163" s="945"/>
      <c r="F163" s="945"/>
      <c r="G163" s="945"/>
      <c r="H163" s="945"/>
      <c r="I163" s="945"/>
      <c r="J163" s="945"/>
      <c r="K163" s="945"/>
      <c r="L163" s="945"/>
      <c r="M163" s="945"/>
      <c r="N163" s="945"/>
      <c r="O163" s="945"/>
      <c r="P163" s="945"/>
      <c r="Q163" s="945"/>
      <c r="R163" s="945"/>
      <c r="S163" s="945"/>
      <c r="T163" s="945"/>
      <c r="U163" s="945"/>
      <c r="V163" s="945"/>
      <c r="W163" s="945"/>
      <c r="X163" s="945"/>
      <c r="Y163" s="945"/>
      <c r="Z163" s="945"/>
      <c r="AA163" s="945"/>
      <c r="AB163" s="945"/>
      <c r="AC163" s="945"/>
      <c r="AD163" s="945"/>
      <c r="AE163" s="945"/>
      <c r="AF163" s="945"/>
      <c r="AG163" s="945"/>
      <c r="AH163" s="945"/>
      <c r="AI163" s="945"/>
      <c r="AJ163" s="945"/>
      <c r="AK163" s="945"/>
      <c r="AL163" s="945"/>
      <c r="AM163" s="945"/>
      <c r="AN163" s="945"/>
      <c r="AO163" s="945"/>
      <c r="AP163" s="945"/>
      <c r="AQ163" s="945"/>
      <c r="AR163" s="945"/>
      <c r="AS163" s="945"/>
      <c r="AT163" s="945"/>
      <c r="AU163" s="945"/>
      <c r="AV163" s="945"/>
      <c r="AW163" s="945"/>
      <c r="AX163" s="945"/>
      <c r="AY163" s="945"/>
      <c r="AZ163" s="945"/>
      <c r="BA163" s="945"/>
      <c r="BB163" s="945"/>
      <c r="BC163" s="945"/>
    </row>
    <row r="164" spans="1:55" x14ac:dyDescent="0.2">
      <c r="A164" s="954"/>
      <c r="B164" s="945"/>
      <c r="C164" s="945"/>
      <c r="D164" s="945"/>
      <c r="E164" s="945"/>
      <c r="F164" s="945"/>
      <c r="G164" s="945"/>
      <c r="H164" s="945"/>
      <c r="I164" s="945"/>
      <c r="J164" s="945"/>
      <c r="K164" s="945"/>
      <c r="L164" s="945"/>
      <c r="M164" s="945"/>
      <c r="N164" s="945"/>
      <c r="O164" s="945"/>
      <c r="P164" s="945"/>
      <c r="Q164" s="945"/>
      <c r="R164" s="945"/>
      <c r="S164" s="945"/>
      <c r="T164" s="945"/>
      <c r="U164" s="945"/>
      <c r="V164" s="945"/>
      <c r="W164" s="945"/>
      <c r="X164" s="945"/>
      <c r="Y164" s="945"/>
      <c r="Z164" s="945"/>
      <c r="AA164" s="945"/>
      <c r="AB164" s="945"/>
      <c r="AC164" s="945"/>
      <c r="AD164" s="945"/>
      <c r="AE164" s="945"/>
      <c r="AF164" s="945"/>
      <c r="AG164" s="945"/>
      <c r="AH164" s="945"/>
      <c r="AI164" s="945"/>
      <c r="AJ164" s="945"/>
      <c r="AK164" s="945"/>
      <c r="AL164" s="945"/>
      <c r="AM164" s="945"/>
      <c r="AN164" s="945"/>
      <c r="AO164" s="945"/>
      <c r="AP164" s="945"/>
      <c r="AQ164" s="945"/>
      <c r="AR164" s="945"/>
      <c r="AS164" s="945"/>
      <c r="AT164" s="945"/>
      <c r="AU164" s="945"/>
      <c r="AV164" s="945"/>
      <c r="AW164" s="945"/>
      <c r="AX164" s="945"/>
      <c r="AY164" s="945"/>
      <c r="AZ164" s="945"/>
      <c r="BA164" s="945"/>
      <c r="BB164" s="945"/>
      <c r="BC164" s="945"/>
    </row>
    <row r="165" spans="1:55" x14ac:dyDescent="0.2">
      <c r="A165" s="954"/>
      <c r="B165" s="945"/>
      <c r="C165" s="945"/>
      <c r="D165" s="945"/>
      <c r="E165" s="945"/>
      <c r="F165" s="945"/>
      <c r="G165" s="945"/>
      <c r="H165" s="945"/>
      <c r="I165" s="945"/>
      <c r="J165" s="945"/>
      <c r="K165" s="945"/>
      <c r="L165" s="945"/>
      <c r="M165" s="945"/>
      <c r="N165" s="945"/>
      <c r="O165" s="945"/>
      <c r="P165" s="945"/>
      <c r="Q165" s="945"/>
      <c r="R165" s="945"/>
      <c r="S165" s="945"/>
      <c r="T165" s="945"/>
      <c r="U165" s="945"/>
      <c r="V165" s="945"/>
      <c r="W165" s="945"/>
      <c r="X165" s="945"/>
      <c r="Y165" s="945"/>
      <c r="Z165" s="945"/>
      <c r="AA165" s="945"/>
      <c r="AB165" s="945"/>
      <c r="AC165" s="945"/>
      <c r="AD165" s="945"/>
      <c r="AE165" s="945"/>
      <c r="AF165" s="945"/>
      <c r="AG165" s="945"/>
      <c r="AH165" s="945"/>
      <c r="AI165" s="945"/>
      <c r="AJ165" s="945"/>
      <c r="AK165" s="945"/>
      <c r="AL165" s="945"/>
      <c r="AM165" s="945"/>
      <c r="AN165" s="945"/>
      <c r="AO165" s="945"/>
      <c r="AP165" s="945"/>
      <c r="AQ165" s="945"/>
      <c r="AR165" s="945"/>
      <c r="AS165" s="945"/>
      <c r="AT165" s="945"/>
      <c r="AU165" s="945"/>
      <c r="AV165" s="945"/>
      <c r="AW165" s="945"/>
      <c r="AX165" s="945"/>
      <c r="AY165" s="945"/>
      <c r="AZ165" s="945"/>
      <c r="BA165" s="945"/>
      <c r="BB165" s="945"/>
      <c r="BC165" s="945"/>
    </row>
    <row r="166" spans="1:55" x14ac:dyDescent="0.2">
      <c r="A166" s="954"/>
      <c r="B166" s="945"/>
      <c r="C166" s="945"/>
      <c r="D166" s="945"/>
      <c r="E166" s="945"/>
      <c r="F166" s="945"/>
      <c r="G166" s="945"/>
      <c r="H166" s="945"/>
      <c r="I166" s="945"/>
      <c r="J166" s="945"/>
      <c r="K166" s="945"/>
      <c r="L166" s="945"/>
      <c r="M166" s="945"/>
      <c r="N166" s="945"/>
      <c r="O166" s="945"/>
      <c r="P166" s="945"/>
      <c r="Q166" s="945"/>
      <c r="R166" s="945"/>
      <c r="S166" s="945"/>
      <c r="T166" s="945"/>
      <c r="U166" s="945"/>
      <c r="V166" s="945"/>
      <c r="W166" s="945"/>
      <c r="X166" s="945"/>
      <c r="Y166" s="945"/>
      <c r="Z166" s="945"/>
      <c r="AA166" s="945"/>
      <c r="AB166" s="945"/>
      <c r="AC166" s="945"/>
      <c r="AD166" s="945"/>
      <c r="AE166" s="945"/>
      <c r="AF166" s="945"/>
      <c r="AG166" s="945"/>
      <c r="AH166" s="945"/>
      <c r="AI166" s="945"/>
      <c r="AJ166" s="945"/>
      <c r="AK166" s="945"/>
      <c r="AL166" s="945"/>
      <c r="AM166" s="945"/>
      <c r="AN166" s="945"/>
      <c r="AO166" s="945"/>
      <c r="AP166" s="945"/>
      <c r="AQ166" s="945"/>
      <c r="AR166" s="945"/>
      <c r="AS166" s="945"/>
      <c r="AT166" s="945"/>
      <c r="AU166" s="945"/>
      <c r="AV166" s="945"/>
      <c r="AW166" s="945"/>
      <c r="AX166" s="945"/>
      <c r="AY166" s="945"/>
      <c r="AZ166" s="945"/>
      <c r="BA166" s="945"/>
      <c r="BB166" s="945"/>
      <c r="BC166" s="945"/>
    </row>
    <row r="167" spans="1:55" x14ac:dyDescent="0.2">
      <c r="A167" s="954"/>
      <c r="B167" s="945"/>
      <c r="C167" s="945"/>
      <c r="D167" s="945"/>
      <c r="E167" s="945"/>
      <c r="F167" s="945"/>
      <c r="G167" s="945"/>
      <c r="H167" s="945"/>
      <c r="I167" s="945"/>
      <c r="J167" s="945"/>
      <c r="K167" s="945"/>
      <c r="L167" s="945"/>
      <c r="M167" s="945"/>
      <c r="N167" s="945"/>
      <c r="O167" s="945"/>
      <c r="P167" s="945"/>
      <c r="Q167" s="945"/>
      <c r="R167" s="945"/>
      <c r="S167" s="945"/>
      <c r="T167" s="945"/>
      <c r="U167" s="945"/>
      <c r="V167" s="945"/>
      <c r="W167" s="945"/>
      <c r="X167" s="945"/>
      <c r="Y167" s="945"/>
      <c r="Z167" s="945"/>
      <c r="AA167" s="945"/>
      <c r="AB167" s="945"/>
      <c r="AC167" s="945"/>
      <c r="AD167" s="945"/>
      <c r="AE167" s="945"/>
      <c r="AF167" s="945"/>
      <c r="AG167" s="945"/>
      <c r="AH167" s="945"/>
      <c r="AI167" s="945"/>
      <c r="AJ167" s="945"/>
      <c r="AK167" s="945"/>
      <c r="AL167" s="945"/>
      <c r="AM167" s="945"/>
      <c r="AN167" s="945"/>
      <c r="AO167" s="945"/>
      <c r="AP167" s="945"/>
      <c r="AQ167" s="945"/>
      <c r="AR167" s="945"/>
      <c r="AS167" s="945"/>
      <c r="AT167" s="945"/>
      <c r="AU167" s="945"/>
      <c r="AV167" s="945"/>
      <c r="AW167" s="945"/>
      <c r="AX167" s="945"/>
      <c r="AY167" s="945"/>
      <c r="AZ167" s="945"/>
      <c r="BA167" s="945"/>
      <c r="BB167" s="945"/>
      <c r="BC167" s="945"/>
    </row>
    <row r="168" spans="1:55" x14ac:dyDescent="0.2">
      <c r="A168" s="954"/>
      <c r="B168" s="945"/>
      <c r="C168" s="945"/>
      <c r="D168" s="945"/>
      <c r="E168" s="945"/>
      <c r="F168" s="945"/>
      <c r="G168" s="945"/>
      <c r="H168" s="945"/>
      <c r="I168" s="945"/>
      <c r="J168" s="945"/>
      <c r="K168" s="945"/>
      <c r="L168" s="945"/>
      <c r="M168" s="945"/>
      <c r="N168" s="945"/>
      <c r="O168" s="945"/>
      <c r="P168" s="945"/>
      <c r="Q168" s="945"/>
      <c r="R168" s="945"/>
      <c r="S168" s="945"/>
      <c r="T168" s="945"/>
      <c r="U168" s="945"/>
      <c r="V168" s="945"/>
      <c r="W168" s="945"/>
      <c r="X168" s="945"/>
      <c r="Y168" s="945"/>
      <c r="Z168" s="945"/>
      <c r="AA168" s="945"/>
      <c r="AB168" s="945"/>
      <c r="AC168" s="945"/>
      <c r="AD168" s="945"/>
      <c r="AE168" s="945"/>
      <c r="AF168" s="945"/>
      <c r="AG168" s="945"/>
      <c r="AH168" s="945"/>
      <c r="AI168" s="945"/>
      <c r="AJ168" s="945"/>
      <c r="AK168" s="945"/>
      <c r="AL168" s="945"/>
      <c r="AM168" s="945"/>
      <c r="AN168" s="945"/>
      <c r="AO168" s="945"/>
      <c r="AP168" s="945"/>
      <c r="AQ168" s="945"/>
      <c r="AR168" s="945"/>
      <c r="AS168" s="945"/>
      <c r="AT168" s="945"/>
      <c r="AU168" s="945"/>
      <c r="AV168" s="945"/>
      <c r="AW168" s="945"/>
      <c r="AX168" s="945"/>
      <c r="AY168" s="945"/>
      <c r="AZ168" s="945"/>
      <c r="BA168" s="945"/>
      <c r="BB168" s="945"/>
      <c r="BC168" s="945"/>
    </row>
    <row r="169" spans="1:55" x14ac:dyDescent="0.2">
      <c r="A169" s="954"/>
      <c r="B169" s="945"/>
      <c r="C169" s="945"/>
      <c r="D169" s="945"/>
      <c r="E169" s="945"/>
      <c r="F169" s="945"/>
      <c r="G169" s="945"/>
      <c r="H169" s="945"/>
      <c r="I169" s="945"/>
      <c r="J169" s="945"/>
      <c r="K169" s="945"/>
      <c r="L169" s="945"/>
      <c r="M169" s="945"/>
      <c r="N169" s="945"/>
      <c r="O169" s="945"/>
      <c r="P169" s="945"/>
      <c r="Q169" s="945"/>
      <c r="R169" s="945"/>
      <c r="S169" s="945"/>
      <c r="T169" s="945"/>
      <c r="U169" s="945"/>
      <c r="V169" s="945"/>
      <c r="W169" s="945"/>
      <c r="X169" s="945"/>
      <c r="Y169" s="945"/>
      <c r="Z169" s="945"/>
      <c r="AA169" s="945"/>
      <c r="AB169" s="945"/>
      <c r="AC169" s="945"/>
      <c r="AD169" s="945"/>
      <c r="AE169" s="945"/>
      <c r="AF169" s="945"/>
      <c r="AG169" s="945"/>
      <c r="AH169" s="945"/>
      <c r="AI169" s="945"/>
      <c r="AJ169" s="945"/>
      <c r="AK169" s="945"/>
      <c r="AL169" s="945"/>
      <c r="AM169" s="945"/>
      <c r="AN169" s="945"/>
      <c r="AO169" s="945"/>
      <c r="AP169" s="945"/>
      <c r="AQ169" s="945"/>
      <c r="AR169" s="945"/>
      <c r="AS169" s="945"/>
      <c r="AT169" s="945"/>
      <c r="AU169" s="945"/>
      <c r="AV169" s="945"/>
      <c r="AW169" s="945"/>
      <c r="AX169" s="945"/>
      <c r="AY169" s="945"/>
      <c r="AZ169" s="945"/>
      <c r="BA169" s="945"/>
      <c r="BB169" s="945"/>
      <c r="BC169" s="945"/>
    </row>
    <row r="170" spans="1:55" x14ac:dyDescent="0.2">
      <c r="A170" s="954"/>
      <c r="B170" s="945"/>
      <c r="C170" s="945"/>
      <c r="D170" s="945"/>
      <c r="E170" s="945"/>
      <c r="F170" s="945"/>
      <c r="G170" s="945"/>
      <c r="H170" s="945"/>
      <c r="I170" s="945"/>
      <c r="J170" s="945"/>
      <c r="K170" s="945"/>
      <c r="L170" s="945"/>
      <c r="M170" s="945"/>
      <c r="N170" s="945"/>
      <c r="O170" s="945"/>
      <c r="P170" s="945"/>
      <c r="Q170" s="945"/>
      <c r="R170" s="945"/>
      <c r="S170" s="945"/>
      <c r="T170" s="945"/>
      <c r="U170" s="945"/>
      <c r="V170" s="945"/>
      <c r="W170" s="945"/>
      <c r="X170" s="945"/>
      <c r="Y170" s="945"/>
      <c r="Z170" s="945"/>
      <c r="AA170" s="945"/>
      <c r="AB170" s="945"/>
      <c r="AC170" s="945"/>
      <c r="AD170" s="945"/>
      <c r="AE170" s="945"/>
      <c r="AF170" s="945"/>
      <c r="AG170" s="945"/>
      <c r="AH170" s="945"/>
      <c r="AI170" s="945"/>
      <c r="AJ170" s="945"/>
      <c r="AK170" s="945"/>
      <c r="AL170" s="945"/>
      <c r="AM170" s="945"/>
      <c r="AN170" s="945"/>
      <c r="AO170" s="945"/>
      <c r="AP170" s="945"/>
      <c r="AQ170" s="945"/>
      <c r="AR170" s="945"/>
      <c r="AS170" s="945"/>
      <c r="AT170" s="945"/>
      <c r="AU170" s="945"/>
      <c r="AV170" s="945"/>
      <c r="AW170" s="945"/>
      <c r="AX170" s="945"/>
      <c r="AY170" s="945"/>
      <c r="AZ170" s="945"/>
      <c r="BA170" s="945"/>
      <c r="BB170" s="945"/>
      <c r="BC170" s="945"/>
    </row>
    <row r="171" spans="1:55" x14ac:dyDescent="0.2">
      <c r="A171" s="954"/>
      <c r="B171" s="945"/>
      <c r="C171" s="945"/>
      <c r="D171" s="945"/>
      <c r="E171" s="945"/>
      <c r="F171" s="945"/>
      <c r="G171" s="945"/>
      <c r="H171" s="945"/>
      <c r="I171" s="945"/>
      <c r="J171" s="945"/>
      <c r="K171" s="945"/>
      <c r="L171" s="945"/>
      <c r="M171" s="945"/>
      <c r="N171" s="945"/>
      <c r="O171" s="945"/>
      <c r="P171" s="945"/>
      <c r="Q171" s="945"/>
      <c r="R171" s="945"/>
      <c r="S171" s="945"/>
      <c r="T171" s="945"/>
      <c r="U171" s="945"/>
      <c r="V171" s="945"/>
      <c r="W171" s="945"/>
      <c r="X171" s="945"/>
      <c r="Y171" s="945"/>
      <c r="Z171" s="945"/>
      <c r="AA171" s="945"/>
      <c r="AB171" s="945"/>
      <c r="AC171" s="945"/>
      <c r="AD171" s="945"/>
      <c r="AE171" s="945"/>
      <c r="AF171" s="945"/>
      <c r="AG171" s="945"/>
      <c r="AH171" s="945"/>
      <c r="AI171" s="945"/>
      <c r="AJ171" s="945"/>
      <c r="AK171" s="945"/>
      <c r="AL171" s="945"/>
      <c r="AM171" s="945"/>
      <c r="AN171" s="945"/>
      <c r="AO171" s="945"/>
      <c r="AP171" s="945"/>
      <c r="AQ171" s="945"/>
      <c r="AR171" s="945"/>
      <c r="AS171" s="945"/>
      <c r="AT171" s="945"/>
      <c r="AU171" s="945"/>
      <c r="AV171" s="945"/>
      <c r="AW171" s="945"/>
      <c r="AX171" s="945"/>
      <c r="AY171" s="945"/>
      <c r="AZ171" s="945"/>
      <c r="BA171" s="945"/>
      <c r="BB171" s="945"/>
      <c r="BC171" s="945"/>
    </row>
    <row r="172" spans="1:55" x14ac:dyDescent="0.2">
      <c r="A172" s="954"/>
      <c r="B172" s="945"/>
      <c r="C172" s="945"/>
      <c r="D172" s="945"/>
      <c r="E172" s="945"/>
      <c r="F172" s="945"/>
      <c r="G172" s="945"/>
      <c r="H172" s="945"/>
      <c r="I172" s="945"/>
      <c r="J172" s="945"/>
      <c r="K172" s="945"/>
      <c r="L172" s="945"/>
      <c r="M172" s="945"/>
      <c r="N172" s="945"/>
      <c r="O172" s="945"/>
      <c r="P172" s="945"/>
      <c r="Q172" s="945"/>
      <c r="R172" s="945"/>
      <c r="S172" s="945"/>
      <c r="T172" s="945"/>
      <c r="U172" s="945"/>
      <c r="V172" s="945"/>
      <c r="W172" s="945"/>
      <c r="X172" s="945"/>
      <c r="Y172" s="945"/>
      <c r="Z172" s="945"/>
      <c r="AA172" s="945"/>
      <c r="AB172" s="945"/>
      <c r="AC172" s="945"/>
      <c r="AD172" s="945"/>
      <c r="AE172" s="945"/>
      <c r="AF172" s="945"/>
      <c r="AG172" s="945"/>
      <c r="AH172" s="945"/>
      <c r="AI172" s="945"/>
      <c r="AJ172" s="945"/>
      <c r="AK172" s="945"/>
      <c r="AL172" s="945"/>
      <c r="AM172" s="945"/>
      <c r="AN172" s="945"/>
      <c r="AO172" s="945"/>
      <c r="AP172" s="945"/>
      <c r="AQ172" s="945"/>
      <c r="AR172" s="945"/>
      <c r="AS172" s="945"/>
      <c r="AT172" s="945"/>
      <c r="AU172" s="945"/>
      <c r="AV172" s="945"/>
      <c r="AW172" s="945"/>
      <c r="AX172" s="945"/>
      <c r="AY172" s="945"/>
      <c r="AZ172" s="945"/>
      <c r="BA172" s="945"/>
      <c r="BB172" s="945"/>
      <c r="BC172" s="945"/>
    </row>
    <row r="173" spans="1:55" x14ac:dyDescent="0.2">
      <c r="A173" s="954"/>
      <c r="B173" s="945"/>
      <c r="C173" s="945"/>
      <c r="D173" s="945"/>
      <c r="E173" s="945"/>
      <c r="F173" s="945"/>
      <c r="G173" s="945"/>
      <c r="H173" s="945"/>
      <c r="I173" s="945"/>
      <c r="J173" s="945"/>
      <c r="K173" s="945"/>
      <c r="L173" s="945"/>
      <c r="M173" s="945"/>
      <c r="N173" s="945"/>
      <c r="O173" s="945"/>
      <c r="P173" s="945"/>
      <c r="Q173" s="945"/>
      <c r="R173" s="945"/>
      <c r="S173" s="945"/>
      <c r="T173" s="945"/>
      <c r="U173" s="945"/>
      <c r="V173" s="945"/>
      <c r="W173" s="945"/>
      <c r="X173" s="945"/>
      <c r="Y173" s="945"/>
      <c r="Z173" s="945"/>
      <c r="AA173" s="945"/>
      <c r="AB173" s="945"/>
      <c r="AC173" s="945"/>
      <c r="AD173" s="945"/>
      <c r="AE173" s="945"/>
      <c r="AF173" s="945"/>
      <c r="AG173" s="945"/>
      <c r="AH173" s="945"/>
      <c r="AI173" s="945"/>
      <c r="AJ173" s="945"/>
      <c r="AK173" s="945"/>
      <c r="AL173" s="945"/>
      <c r="AM173" s="945"/>
      <c r="AN173" s="945"/>
      <c r="AO173" s="945"/>
      <c r="AP173" s="945"/>
      <c r="AQ173" s="945"/>
      <c r="AR173" s="945"/>
      <c r="AS173" s="945"/>
      <c r="AT173" s="945"/>
      <c r="AU173" s="945"/>
      <c r="AV173" s="945"/>
      <c r="AW173" s="945"/>
      <c r="AX173" s="945"/>
      <c r="AY173" s="945"/>
      <c r="AZ173" s="945"/>
      <c r="BA173" s="945"/>
      <c r="BB173" s="945"/>
      <c r="BC173" s="945"/>
    </row>
    <row r="174" spans="1:55" x14ac:dyDescent="0.2">
      <c r="A174" s="954"/>
      <c r="B174" s="945"/>
      <c r="C174" s="945"/>
      <c r="D174" s="945"/>
      <c r="E174" s="945"/>
      <c r="F174" s="945"/>
      <c r="G174" s="945"/>
      <c r="H174" s="945"/>
      <c r="I174" s="945"/>
      <c r="J174" s="945"/>
      <c r="K174" s="945"/>
      <c r="L174" s="945"/>
      <c r="M174" s="945"/>
      <c r="N174" s="945"/>
      <c r="O174" s="945"/>
      <c r="P174" s="945"/>
      <c r="Q174" s="945"/>
      <c r="R174" s="945"/>
      <c r="S174" s="945"/>
      <c r="T174" s="945"/>
      <c r="U174" s="945"/>
      <c r="V174" s="945"/>
      <c r="W174" s="945"/>
      <c r="X174" s="945"/>
      <c r="Y174" s="945"/>
      <c r="Z174" s="945"/>
      <c r="AA174" s="945"/>
      <c r="AB174" s="945"/>
      <c r="AC174" s="945"/>
      <c r="AD174" s="945"/>
      <c r="AE174" s="945"/>
      <c r="AF174" s="945"/>
      <c r="AG174" s="945"/>
      <c r="AH174" s="945"/>
      <c r="AI174" s="945"/>
      <c r="AJ174" s="945"/>
      <c r="AK174" s="945"/>
      <c r="AL174" s="945"/>
      <c r="AM174" s="945"/>
      <c r="AN174" s="945"/>
      <c r="AO174" s="945"/>
      <c r="AP174" s="945"/>
      <c r="AQ174" s="945"/>
      <c r="AR174" s="945"/>
      <c r="AS174" s="945"/>
      <c r="AT174" s="945"/>
      <c r="AU174" s="945"/>
      <c r="AV174" s="945"/>
      <c r="AW174" s="945"/>
      <c r="AX174" s="945"/>
      <c r="AY174" s="945"/>
      <c r="AZ174" s="945"/>
      <c r="BA174" s="945"/>
      <c r="BB174" s="945"/>
      <c r="BC174" s="945"/>
    </row>
    <row r="175" spans="1:55" x14ac:dyDescent="0.2">
      <c r="A175" s="954"/>
      <c r="B175" s="945"/>
      <c r="C175" s="945"/>
      <c r="D175" s="945"/>
      <c r="E175" s="945"/>
      <c r="F175" s="945"/>
      <c r="G175" s="945"/>
      <c r="H175" s="945"/>
      <c r="I175" s="945"/>
      <c r="J175" s="945"/>
      <c r="K175" s="945"/>
      <c r="L175" s="945"/>
      <c r="M175" s="945"/>
      <c r="N175" s="945"/>
      <c r="O175" s="945"/>
      <c r="P175" s="945"/>
      <c r="Q175" s="945"/>
      <c r="R175" s="945"/>
      <c r="S175" s="945"/>
      <c r="T175" s="945"/>
      <c r="U175" s="945"/>
      <c r="V175" s="945"/>
      <c r="W175" s="945"/>
      <c r="X175" s="945"/>
      <c r="Y175" s="945"/>
      <c r="Z175" s="945"/>
      <c r="AA175" s="945"/>
      <c r="AB175" s="945"/>
      <c r="AC175" s="945"/>
      <c r="AD175" s="945"/>
      <c r="AE175" s="945"/>
      <c r="AF175" s="945"/>
      <c r="AG175" s="945"/>
      <c r="AH175" s="945"/>
      <c r="AI175" s="945"/>
      <c r="AJ175" s="945"/>
      <c r="AK175" s="945"/>
      <c r="AL175" s="945"/>
      <c r="AM175" s="945"/>
      <c r="AN175" s="945"/>
      <c r="AO175" s="945"/>
      <c r="AP175" s="945"/>
      <c r="AQ175" s="945"/>
      <c r="AR175" s="945"/>
      <c r="AS175" s="945"/>
      <c r="AT175" s="945"/>
      <c r="AU175" s="945"/>
      <c r="AV175" s="945"/>
      <c r="AW175" s="945"/>
      <c r="AX175" s="945"/>
      <c r="AY175" s="945"/>
      <c r="AZ175" s="945"/>
      <c r="BA175" s="945"/>
      <c r="BB175" s="945"/>
      <c r="BC175" s="945"/>
    </row>
    <row r="176" spans="1:55" x14ac:dyDescent="0.2">
      <c r="A176" s="954"/>
      <c r="B176" s="945"/>
      <c r="C176" s="945"/>
      <c r="D176" s="945"/>
      <c r="E176" s="945"/>
      <c r="F176" s="945"/>
      <c r="G176" s="945"/>
      <c r="H176" s="945"/>
      <c r="I176" s="945"/>
      <c r="J176" s="945"/>
      <c r="K176" s="945"/>
      <c r="L176" s="945"/>
      <c r="M176" s="945"/>
      <c r="N176" s="945"/>
      <c r="O176" s="945"/>
      <c r="P176" s="945"/>
      <c r="Q176" s="945"/>
      <c r="R176" s="945"/>
      <c r="S176" s="945"/>
      <c r="T176" s="945"/>
      <c r="U176" s="945"/>
      <c r="V176" s="945"/>
      <c r="W176" s="945"/>
      <c r="X176" s="945"/>
      <c r="Y176" s="945"/>
      <c r="Z176" s="945"/>
      <c r="AA176" s="945"/>
      <c r="AB176" s="945"/>
      <c r="AC176" s="945"/>
      <c r="AD176" s="945"/>
      <c r="AE176" s="945"/>
      <c r="AF176" s="945"/>
      <c r="AG176" s="945"/>
      <c r="AH176" s="945"/>
      <c r="AI176" s="945"/>
      <c r="AJ176" s="945"/>
      <c r="AK176" s="945"/>
      <c r="AL176" s="945"/>
      <c r="AM176" s="945"/>
      <c r="AN176" s="945"/>
      <c r="AO176" s="945"/>
      <c r="AP176" s="945"/>
      <c r="AQ176" s="945"/>
      <c r="AR176" s="945"/>
      <c r="AS176" s="945"/>
      <c r="AT176" s="945"/>
      <c r="AU176" s="945"/>
      <c r="AV176" s="945"/>
      <c r="AW176" s="945"/>
      <c r="AX176" s="945"/>
      <c r="AY176" s="945"/>
      <c r="AZ176" s="945"/>
      <c r="BA176" s="945"/>
      <c r="BB176" s="945"/>
      <c r="BC176" s="945"/>
    </row>
    <row r="177" spans="1:55" x14ac:dyDescent="0.2">
      <c r="A177" s="954"/>
      <c r="B177" s="945"/>
      <c r="C177" s="945"/>
      <c r="D177" s="945"/>
      <c r="E177" s="945"/>
      <c r="F177" s="945"/>
      <c r="G177" s="945"/>
      <c r="H177" s="945"/>
      <c r="I177" s="945"/>
      <c r="J177" s="945"/>
      <c r="K177" s="945"/>
      <c r="L177" s="945"/>
      <c r="M177" s="945"/>
      <c r="N177" s="945"/>
      <c r="O177" s="945"/>
      <c r="P177" s="945"/>
      <c r="Q177" s="945"/>
      <c r="R177" s="945"/>
      <c r="S177" s="945"/>
      <c r="T177" s="945"/>
      <c r="U177" s="945"/>
      <c r="V177" s="945"/>
      <c r="W177" s="945"/>
      <c r="X177" s="945"/>
      <c r="Y177" s="945"/>
      <c r="Z177" s="945"/>
      <c r="AA177" s="945"/>
      <c r="AB177" s="945"/>
      <c r="AC177" s="945"/>
      <c r="AD177" s="945"/>
      <c r="AE177" s="945"/>
      <c r="AF177" s="945"/>
      <c r="AG177" s="945"/>
      <c r="AH177" s="945"/>
      <c r="AI177" s="945"/>
      <c r="AJ177" s="945"/>
      <c r="AK177" s="945"/>
      <c r="AL177" s="945"/>
      <c r="AM177" s="945"/>
      <c r="AN177" s="945"/>
      <c r="AO177" s="945"/>
      <c r="AP177" s="945"/>
      <c r="AQ177" s="945"/>
      <c r="AR177" s="945"/>
      <c r="AS177" s="945"/>
      <c r="AT177" s="945"/>
      <c r="AU177" s="945"/>
      <c r="AV177" s="945"/>
      <c r="AW177" s="945"/>
      <c r="AX177" s="945"/>
      <c r="AY177" s="945"/>
      <c r="AZ177" s="945"/>
      <c r="BA177" s="945"/>
      <c r="BB177" s="945"/>
      <c r="BC177" s="945"/>
    </row>
    <row r="178" spans="1:55" x14ac:dyDescent="0.2">
      <c r="A178" s="954"/>
      <c r="B178" s="945"/>
      <c r="C178" s="945"/>
      <c r="D178" s="945"/>
      <c r="E178" s="945"/>
      <c r="F178" s="945"/>
      <c r="G178" s="945"/>
      <c r="H178" s="945"/>
      <c r="I178" s="945"/>
      <c r="J178" s="945"/>
      <c r="K178" s="945"/>
      <c r="L178" s="945"/>
      <c r="M178" s="945"/>
      <c r="N178" s="945"/>
      <c r="O178" s="945"/>
      <c r="P178" s="945"/>
      <c r="Q178" s="945"/>
      <c r="R178" s="945"/>
      <c r="S178" s="945"/>
      <c r="T178" s="945"/>
      <c r="U178" s="945"/>
      <c r="V178" s="945"/>
      <c r="W178" s="945"/>
      <c r="X178" s="945"/>
      <c r="Y178" s="945"/>
      <c r="Z178" s="945"/>
      <c r="AA178" s="945"/>
      <c r="AB178" s="945"/>
      <c r="AC178" s="945"/>
      <c r="AD178" s="945"/>
      <c r="AE178" s="945"/>
      <c r="AF178" s="945"/>
      <c r="AG178" s="945"/>
      <c r="AH178" s="945"/>
      <c r="AI178" s="945"/>
      <c r="AJ178" s="945"/>
      <c r="AK178" s="945"/>
      <c r="AL178" s="945"/>
      <c r="AM178" s="945"/>
      <c r="AN178" s="945"/>
      <c r="AO178" s="945"/>
      <c r="AP178" s="945"/>
      <c r="AQ178" s="945"/>
      <c r="AR178" s="945"/>
      <c r="AS178" s="945"/>
      <c r="AT178" s="945"/>
      <c r="AU178" s="945"/>
      <c r="AV178" s="945"/>
      <c r="AW178" s="945"/>
      <c r="AX178" s="945"/>
      <c r="AY178" s="945"/>
      <c r="AZ178" s="945"/>
      <c r="BA178" s="945"/>
      <c r="BB178" s="945"/>
      <c r="BC178" s="945"/>
    </row>
    <row r="179" spans="1:55" x14ac:dyDescent="0.2">
      <c r="A179" s="954"/>
      <c r="B179" s="945"/>
      <c r="C179" s="945"/>
      <c r="D179" s="945"/>
      <c r="E179" s="945"/>
      <c r="F179" s="945"/>
      <c r="G179" s="945"/>
      <c r="H179" s="945"/>
      <c r="I179" s="945"/>
      <c r="J179" s="945"/>
      <c r="K179" s="945"/>
      <c r="L179" s="945"/>
      <c r="M179" s="945"/>
      <c r="N179" s="945"/>
      <c r="O179" s="945"/>
      <c r="P179" s="945"/>
      <c r="Q179" s="945"/>
      <c r="R179" s="945"/>
      <c r="S179" s="945"/>
      <c r="T179" s="945"/>
      <c r="U179" s="945"/>
      <c r="V179" s="945"/>
      <c r="W179" s="945"/>
      <c r="X179" s="945"/>
      <c r="Y179" s="945"/>
      <c r="Z179" s="945"/>
      <c r="AA179" s="945"/>
      <c r="AB179" s="945"/>
      <c r="AC179" s="945"/>
      <c r="AD179" s="945"/>
      <c r="AE179" s="945"/>
      <c r="AF179" s="945"/>
      <c r="AG179" s="945"/>
      <c r="AH179" s="945"/>
      <c r="AI179" s="945"/>
      <c r="AJ179" s="945"/>
      <c r="AK179" s="945"/>
      <c r="AL179" s="945"/>
      <c r="AM179" s="945"/>
      <c r="AN179" s="945"/>
      <c r="AO179" s="945"/>
      <c r="AP179" s="945"/>
      <c r="AQ179" s="945"/>
      <c r="AR179" s="945"/>
      <c r="AS179" s="945"/>
      <c r="AT179" s="945"/>
      <c r="AU179" s="945"/>
      <c r="AV179" s="945"/>
      <c r="AW179" s="945"/>
      <c r="AX179" s="945"/>
      <c r="AY179" s="945"/>
      <c r="AZ179" s="945"/>
      <c r="BA179" s="945"/>
      <c r="BB179" s="945"/>
      <c r="BC179" s="945"/>
    </row>
    <row r="180" spans="1:55" x14ac:dyDescent="0.2">
      <c r="A180" s="954"/>
      <c r="B180" s="945"/>
      <c r="C180" s="945"/>
      <c r="D180" s="945"/>
      <c r="E180" s="945"/>
      <c r="F180" s="945"/>
      <c r="G180" s="945"/>
      <c r="H180" s="945"/>
      <c r="I180" s="945"/>
      <c r="J180" s="945"/>
      <c r="K180" s="945"/>
      <c r="L180" s="945"/>
      <c r="M180" s="945"/>
      <c r="N180" s="945"/>
      <c r="O180" s="945"/>
      <c r="P180" s="945"/>
      <c r="Q180" s="945"/>
      <c r="R180" s="945"/>
      <c r="S180" s="945"/>
      <c r="T180" s="945"/>
      <c r="U180" s="945"/>
      <c r="V180" s="945"/>
      <c r="W180" s="945"/>
      <c r="X180" s="945"/>
      <c r="Y180" s="945"/>
      <c r="Z180" s="945"/>
      <c r="AA180" s="945"/>
      <c r="AB180" s="945"/>
      <c r="AC180" s="945"/>
      <c r="AD180" s="945"/>
      <c r="AE180" s="945"/>
      <c r="AF180" s="945"/>
      <c r="AG180" s="945"/>
      <c r="AH180" s="945"/>
      <c r="AI180" s="945"/>
      <c r="AJ180" s="945"/>
      <c r="AK180" s="945"/>
      <c r="AL180" s="945"/>
      <c r="AM180" s="945"/>
      <c r="AN180" s="945"/>
      <c r="AO180" s="945"/>
      <c r="AP180" s="945"/>
      <c r="AQ180" s="945"/>
      <c r="AR180" s="945"/>
      <c r="AS180" s="945"/>
      <c r="AT180" s="945"/>
      <c r="AU180" s="945"/>
      <c r="AV180" s="945"/>
      <c r="AW180" s="945"/>
      <c r="AX180" s="945"/>
      <c r="AY180" s="945"/>
      <c r="AZ180" s="945"/>
      <c r="BA180" s="945"/>
      <c r="BB180" s="945"/>
      <c r="BC180" s="945"/>
    </row>
    <row r="181" spans="1:55" x14ac:dyDescent="0.2">
      <c r="A181" s="954"/>
      <c r="B181" s="945"/>
      <c r="C181" s="945"/>
      <c r="D181" s="945"/>
      <c r="E181" s="945"/>
      <c r="F181" s="945"/>
      <c r="G181" s="945"/>
      <c r="H181" s="945"/>
      <c r="I181" s="945"/>
      <c r="J181" s="945"/>
      <c r="K181" s="945"/>
      <c r="L181" s="945"/>
      <c r="M181" s="945"/>
      <c r="N181" s="945"/>
      <c r="O181" s="945"/>
      <c r="P181" s="945"/>
      <c r="Q181" s="945"/>
      <c r="R181" s="945"/>
      <c r="S181" s="945"/>
      <c r="T181" s="945"/>
      <c r="U181" s="945"/>
      <c r="V181" s="945"/>
      <c r="W181" s="945"/>
      <c r="X181" s="945"/>
      <c r="Y181" s="945"/>
      <c r="Z181" s="945"/>
      <c r="AA181" s="945"/>
      <c r="AB181" s="945"/>
      <c r="AC181" s="945"/>
      <c r="AD181" s="945"/>
      <c r="AE181" s="945"/>
      <c r="AF181" s="945"/>
      <c r="AG181" s="945"/>
      <c r="AH181" s="945"/>
      <c r="AI181" s="945"/>
      <c r="AJ181" s="945"/>
      <c r="AK181" s="945"/>
      <c r="AL181" s="945"/>
      <c r="AM181" s="945"/>
      <c r="AN181" s="945"/>
      <c r="AO181" s="945"/>
      <c r="AP181" s="945"/>
      <c r="AQ181" s="945"/>
      <c r="AR181" s="945"/>
      <c r="AS181" s="945"/>
      <c r="AT181" s="945"/>
      <c r="AU181" s="945"/>
      <c r="AV181" s="945"/>
      <c r="AW181" s="945"/>
      <c r="AX181" s="945"/>
      <c r="AY181" s="945"/>
      <c r="AZ181" s="945"/>
      <c r="BA181" s="945"/>
      <c r="BB181" s="945"/>
      <c r="BC181" s="945"/>
    </row>
    <row r="182" spans="1:55" x14ac:dyDescent="0.2">
      <c r="A182" s="954"/>
      <c r="B182" s="945"/>
      <c r="C182" s="945"/>
      <c r="D182" s="945"/>
      <c r="E182" s="945"/>
      <c r="F182" s="945"/>
      <c r="G182" s="945"/>
      <c r="H182" s="945"/>
      <c r="I182" s="945"/>
      <c r="J182" s="945"/>
      <c r="K182" s="945"/>
      <c r="L182" s="945"/>
      <c r="M182" s="945"/>
      <c r="N182" s="945"/>
      <c r="O182" s="945"/>
      <c r="P182" s="945"/>
      <c r="Q182" s="945"/>
      <c r="R182" s="945"/>
      <c r="S182" s="945"/>
      <c r="T182" s="945"/>
      <c r="U182" s="945"/>
      <c r="V182" s="945"/>
      <c r="W182" s="945"/>
      <c r="X182" s="945"/>
      <c r="Y182" s="945"/>
      <c r="Z182" s="945"/>
      <c r="AA182" s="945"/>
      <c r="AB182" s="945"/>
      <c r="AC182" s="945"/>
      <c r="AD182" s="945"/>
      <c r="AE182" s="945"/>
      <c r="AF182" s="945"/>
      <c r="AG182" s="945"/>
      <c r="AH182" s="945"/>
      <c r="AI182" s="945"/>
      <c r="AJ182" s="945"/>
      <c r="AK182" s="945"/>
      <c r="AL182" s="945"/>
      <c r="AM182" s="945"/>
      <c r="AN182" s="945"/>
      <c r="AO182" s="945"/>
      <c r="AP182" s="945"/>
      <c r="AQ182" s="945"/>
      <c r="AR182" s="945"/>
      <c r="AS182" s="945"/>
      <c r="AT182" s="945"/>
      <c r="AU182" s="945"/>
      <c r="AV182" s="945"/>
      <c r="AW182" s="945"/>
      <c r="AX182" s="945"/>
      <c r="AY182" s="945"/>
      <c r="AZ182" s="945"/>
      <c r="BA182" s="945"/>
      <c r="BB182" s="945"/>
      <c r="BC182" s="945"/>
    </row>
    <row r="183" spans="1:55" x14ac:dyDescent="0.2">
      <c r="A183" s="954"/>
      <c r="B183" s="945"/>
      <c r="C183" s="945"/>
      <c r="D183" s="945"/>
      <c r="E183" s="945"/>
      <c r="F183" s="945"/>
      <c r="G183" s="945"/>
      <c r="H183" s="945"/>
      <c r="I183" s="945"/>
      <c r="J183" s="945"/>
      <c r="K183" s="945"/>
      <c r="L183" s="945"/>
      <c r="M183" s="945"/>
      <c r="N183" s="945"/>
      <c r="O183" s="945"/>
      <c r="P183" s="945"/>
      <c r="Q183" s="945"/>
      <c r="R183" s="945"/>
      <c r="S183" s="945"/>
      <c r="T183" s="945"/>
      <c r="U183" s="945"/>
      <c r="V183" s="945"/>
      <c r="W183" s="945"/>
      <c r="X183" s="945"/>
      <c r="Y183" s="945"/>
      <c r="Z183" s="945"/>
      <c r="AA183" s="945"/>
      <c r="AB183" s="945"/>
      <c r="AC183" s="945"/>
      <c r="AD183" s="945"/>
      <c r="AE183" s="945"/>
      <c r="AF183" s="945"/>
      <c r="AG183" s="945"/>
      <c r="AH183" s="945"/>
      <c r="AI183" s="945"/>
      <c r="AJ183" s="945"/>
      <c r="AK183" s="945"/>
      <c r="AL183" s="945"/>
      <c r="AM183" s="945"/>
      <c r="AN183" s="945"/>
      <c r="AO183" s="945"/>
      <c r="AP183" s="945"/>
      <c r="AQ183" s="945"/>
      <c r="AR183" s="945"/>
      <c r="AS183" s="945"/>
      <c r="AT183" s="945"/>
      <c r="AU183" s="945"/>
      <c r="AV183" s="945"/>
      <c r="AW183" s="945"/>
      <c r="AX183" s="945"/>
      <c r="AY183" s="945"/>
      <c r="AZ183" s="945"/>
      <c r="BA183" s="945"/>
      <c r="BB183" s="945"/>
      <c r="BC183" s="945"/>
    </row>
    <row r="184" spans="1:55" x14ac:dyDescent="0.2">
      <c r="A184" s="954"/>
      <c r="B184" s="945"/>
      <c r="C184" s="945"/>
      <c r="D184" s="945"/>
      <c r="E184" s="945"/>
      <c r="F184" s="945"/>
      <c r="G184" s="945"/>
      <c r="H184" s="945"/>
      <c r="I184" s="945"/>
      <c r="J184" s="945"/>
      <c r="K184" s="945"/>
      <c r="L184" s="945"/>
      <c r="M184" s="945"/>
      <c r="N184" s="945"/>
      <c r="O184" s="945"/>
      <c r="P184" s="945"/>
      <c r="Q184" s="945"/>
      <c r="R184" s="945"/>
      <c r="S184" s="945"/>
      <c r="T184" s="945"/>
      <c r="U184" s="945"/>
      <c r="V184" s="945"/>
      <c r="W184" s="945"/>
      <c r="X184" s="945"/>
      <c r="Y184" s="945"/>
      <c r="Z184" s="945"/>
      <c r="AA184" s="945"/>
      <c r="AB184" s="945"/>
      <c r="AC184" s="945"/>
      <c r="AD184" s="945"/>
      <c r="AE184" s="945"/>
      <c r="AF184" s="945"/>
      <c r="AG184" s="945"/>
      <c r="AH184" s="945"/>
      <c r="AI184" s="945"/>
      <c r="AJ184" s="945"/>
      <c r="AK184" s="945"/>
      <c r="AL184" s="945"/>
      <c r="AM184" s="945"/>
      <c r="AN184" s="945"/>
      <c r="AO184" s="945"/>
      <c r="AP184" s="945"/>
      <c r="AQ184" s="945"/>
      <c r="AR184" s="945"/>
      <c r="AS184" s="945"/>
      <c r="AT184" s="945"/>
      <c r="AU184" s="945"/>
      <c r="AV184" s="945"/>
      <c r="AW184" s="945"/>
      <c r="AX184" s="945"/>
      <c r="AY184" s="945"/>
      <c r="AZ184" s="945"/>
      <c r="BA184" s="945"/>
      <c r="BB184" s="945"/>
      <c r="BC184" s="945"/>
    </row>
    <row r="185" spans="1:55" x14ac:dyDescent="0.2">
      <c r="A185" s="954"/>
      <c r="B185" s="945"/>
      <c r="C185" s="945"/>
      <c r="D185" s="945"/>
      <c r="E185" s="945"/>
      <c r="F185" s="945"/>
      <c r="G185" s="945"/>
      <c r="H185" s="945"/>
      <c r="I185" s="945"/>
      <c r="J185" s="945"/>
      <c r="K185" s="945"/>
      <c r="L185" s="945"/>
      <c r="M185" s="945"/>
      <c r="N185" s="945"/>
      <c r="O185" s="945"/>
      <c r="P185" s="945"/>
      <c r="Q185" s="945"/>
      <c r="R185" s="945"/>
      <c r="S185" s="945"/>
      <c r="T185" s="945"/>
      <c r="U185" s="945"/>
      <c r="V185" s="945"/>
      <c r="W185" s="945"/>
      <c r="X185" s="945"/>
      <c r="Y185" s="945"/>
      <c r="Z185" s="945"/>
      <c r="AA185" s="945"/>
      <c r="AB185" s="945"/>
      <c r="AC185" s="945"/>
      <c r="AD185" s="945"/>
      <c r="AE185" s="945"/>
      <c r="AF185" s="945"/>
      <c r="AG185" s="945"/>
      <c r="AH185" s="945"/>
      <c r="AI185" s="945"/>
      <c r="AJ185" s="945"/>
      <c r="AK185" s="945"/>
      <c r="AL185" s="945"/>
      <c r="AM185" s="945"/>
      <c r="AN185" s="945"/>
      <c r="AO185" s="945"/>
      <c r="AP185" s="945"/>
      <c r="AQ185" s="945"/>
      <c r="AR185" s="945"/>
      <c r="AS185" s="945"/>
      <c r="AT185" s="945"/>
      <c r="AU185" s="945"/>
      <c r="AV185" s="945"/>
      <c r="AW185" s="945"/>
      <c r="AX185" s="945"/>
      <c r="AY185" s="945"/>
      <c r="AZ185" s="945"/>
      <c r="BA185" s="945"/>
      <c r="BB185" s="945"/>
      <c r="BC185" s="945"/>
    </row>
    <row r="186" spans="1:55" x14ac:dyDescent="0.2">
      <c r="A186" s="954"/>
      <c r="B186" s="945"/>
      <c r="C186" s="945"/>
      <c r="D186" s="945"/>
      <c r="E186" s="945"/>
      <c r="F186" s="945"/>
      <c r="G186" s="945"/>
      <c r="H186" s="945"/>
      <c r="I186" s="945"/>
      <c r="J186" s="945"/>
      <c r="K186" s="945"/>
      <c r="L186" s="945"/>
      <c r="M186" s="945"/>
      <c r="N186" s="945"/>
      <c r="O186" s="945"/>
      <c r="P186" s="945"/>
      <c r="Q186" s="945"/>
      <c r="R186" s="945"/>
      <c r="S186" s="945"/>
      <c r="T186" s="945"/>
      <c r="U186" s="945"/>
      <c r="V186" s="945"/>
      <c r="W186" s="945"/>
      <c r="X186" s="945"/>
      <c r="Y186" s="945"/>
      <c r="Z186" s="945"/>
      <c r="AA186" s="945"/>
      <c r="AB186" s="945"/>
      <c r="AC186" s="945"/>
      <c r="AD186" s="945"/>
      <c r="AE186" s="945"/>
      <c r="AF186" s="945"/>
      <c r="AG186" s="945"/>
      <c r="AH186" s="945"/>
      <c r="AI186" s="945"/>
      <c r="AJ186" s="945"/>
      <c r="AK186" s="945"/>
      <c r="AL186" s="945"/>
      <c r="AM186" s="945"/>
      <c r="AN186" s="945"/>
      <c r="AO186" s="945"/>
      <c r="AP186" s="945"/>
      <c r="AQ186" s="945"/>
      <c r="AR186" s="945"/>
      <c r="AS186" s="945"/>
      <c r="AT186" s="945"/>
      <c r="AU186" s="945"/>
      <c r="AV186" s="945"/>
      <c r="AW186" s="945"/>
      <c r="AX186" s="945"/>
      <c r="AY186" s="945"/>
      <c r="AZ186" s="945"/>
      <c r="BA186" s="945"/>
      <c r="BB186" s="945"/>
      <c r="BC186" s="945"/>
    </row>
    <row r="187" spans="1:55" x14ac:dyDescent="0.2">
      <c r="A187" s="954"/>
      <c r="B187" s="945"/>
      <c r="C187" s="945"/>
      <c r="D187" s="945"/>
      <c r="E187" s="945"/>
      <c r="F187" s="945"/>
      <c r="G187" s="945"/>
      <c r="H187" s="945"/>
      <c r="I187" s="945"/>
      <c r="J187" s="945"/>
      <c r="K187" s="945"/>
      <c r="L187" s="945"/>
      <c r="M187" s="945"/>
      <c r="N187" s="945"/>
      <c r="O187" s="945"/>
      <c r="P187" s="945"/>
      <c r="Q187" s="945"/>
      <c r="R187" s="945"/>
      <c r="S187" s="945"/>
      <c r="T187" s="945"/>
      <c r="U187" s="945"/>
      <c r="V187" s="945"/>
      <c r="W187" s="945"/>
      <c r="X187" s="945"/>
      <c r="Y187" s="945"/>
      <c r="Z187" s="945"/>
      <c r="AA187" s="945"/>
      <c r="AB187" s="945"/>
      <c r="AC187" s="945"/>
      <c r="AD187" s="945"/>
      <c r="AE187" s="945"/>
      <c r="AF187" s="945"/>
      <c r="AG187" s="945"/>
      <c r="AH187" s="945"/>
      <c r="AI187" s="945"/>
      <c r="AJ187" s="945"/>
      <c r="AK187" s="945"/>
      <c r="AL187" s="945"/>
      <c r="AM187" s="945"/>
      <c r="AN187" s="945"/>
      <c r="AO187" s="945"/>
      <c r="AP187" s="945"/>
      <c r="AQ187" s="945"/>
      <c r="AR187" s="945"/>
      <c r="AS187" s="945"/>
      <c r="AT187" s="945"/>
      <c r="AU187" s="945"/>
      <c r="AV187" s="945"/>
      <c r="AW187" s="945"/>
      <c r="AX187" s="945"/>
      <c r="AY187" s="945"/>
      <c r="AZ187" s="945"/>
      <c r="BA187" s="945"/>
      <c r="BB187" s="945"/>
      <c r="BC187" s="945"/>
    </row>
    <row r="188" spans="1:55" x14ac:dyDescent="0.2">
      <c r="A188" s="954"/>
      <c r="B188" s="945"/>
      <c r="C188" s="945"/>
      <c r="D188" s="945"/>
      <c r="E188" s="945"/>
      <c r="F188" s="945"/>
      <c r="G188" s="945"/>
      <c r="H188" s="945"/>
      <c r="I188" s="945"/>
      <c r="J188" s="945"/>
      <c r="K188" s="945"/>
      <c r="L188" s="945"/>
      <c r="M188" s="945"/>
      <c r="N188" s="945"/>
      <c r="O188" s="945"/>
      <c r="P188" s="945"/>
      <c r="Q188" s="945"/>
      <c r="R188" s="945"/>
      <c r="S188" s="945"/>
      <c r="T188" s="945"/>
      <c r="U188" s="945"/>
      <c r="V188" s="945"/>
      <c r="W188" s="945"/>
      <c r="X188" s="945"/>
      <c r="Y188" s="945"/>
      <c r="Z188" s="945"/>
      <c r="AA188" s="945"/>
      <c r="AB188" s="945"/>
      <c r="AC188" s="945"/>
      <c r="AD188" s="945"/>
      <c r="AE188" s="945"/>
      <c r="AF188" s="945"/>
      <c r="AG188" s="945"/>
      <c r="AH188" s="945"/>
      <c r="AI188" s="945"/>
      <c r="AJ188" s="945"/>
      <c r="AK188" s="945"/>
      <c r="AL188" s="945"/>
      <c r="AM188" s="945"/>
      <c r="AN188" s="945"/>
      <c r="AO188" s="945"/>
      <c r="AP188" s="945"/>
      <c r="AQ188" s="945"/>
      <c r="AR188" s="945"/>
      <c r="AS188" s="945"/>
      <c r="AT188" s="945"/>
      <c r="AU188" s="945"/>
      <c r="AV188" s="945"/>
      <c r="AW188" s="945"/>
      <c r="AX188" s="945"/>
      <c r="AY188" s="945"/>
      <c r="AZ188" s="945"/>
      <c r="BA188" s="945"/>
      <c r="BB188" s="945"/>
      <c r="BC188" s="945"/>
    </row>
    <row r="189" spans="1:55" x14ac:dyDescent="0.2">
      <c r="A189" s="954"/>
      <c r="B189" s="945"/>
      <c r="C189" s="945"/>
      <c r="D189" s="945"/>
      <c r="E189" s="945"/>
      <c r="F189" s="945"/>
      <c r="G189" s="945"/>
      <c r="H189" s="945"/>
      <c r="I189" s="945"/>
      <c r="J189" s="945"/>
      <c r="K189" s="945"/>
      <c r="L189" s="945"/>
      <c r="M189" s="945"/>
      <c r="N189" s="945"/>
      <c r="O189" s="945"/>
      <c r="P189" s="945"/>
      <c r="Q189" s="945"/>
      <c r="R189" s="945"/>
      <c r="S189" s="945"/>
      <c r="T189" s="945"/>
      <c r="U189" s="945"/>
      <c r="V189" s="945"/>
      <c r="W189" s="945"/>
      <c r="X189" s="945"/>
      <c r="Y189" s="945"/>
      <c r="Z189" s="945"/>
      <c r="AA189" s="945"/>
      <c r="AB189" s="945"/>
      <c r="AC189" s="945"/>
      <c r="AD189" s="945"/>
      <c r="AE189" s="945"/>
      <c r="AF189" s="945"/>
      <c r="AG189" s="945"/>
      <c r="AH189" s="945"/>
      <c r="AI189" s="945"/>
      <c r="AJ189" s="945"/>
      <c r="AK189" s="945"/>
      <c r="AL189" s="945"/>
      <c r="AM189" s="945"/>
      <c r="AN189" s="945"/>
      <c r="AO189" s="945"/>
      <c r="AP189" s="945"/>
      <c r="AQ189" s="945"/>
      <c r="AR189" s="945"/>
      <c r="AS189" s="945"/>
      <c r="AT189" s="945"/>
      <c r="AU189" s="945"/>
      <c r="AV189" s="945"/>
      <c r="AW189" s="945"/>
      <c r="AX189" s="945"/>
      <c r="AY189" s="945"/>
      <c r="AZ189" s="945"/>
      <c r="BA189" s="945"/>
      <c r="BB189" s="945"/>
      <c r="BC189" s="945"/>
    </row>
    <row r="190" spans="1:55" x14ac:dyDescent="0.2">
      <c r="A190" s="954"/>
      <c r="B190" s="945"/>
      <c r="C190" s="945"/>
      <c r="D190" s="945"/>
      <c r="E190" s="945"/>
      <c r="F190" s="945"/>
      <c r="G190" s="945"/>
      <c r="H190" s="945"/>
      <c r="I190" s="945"/>
      <c r="J190" s="945"/>
      <c r="K190" s="945"/>
      <c r="L190" s="945"/>
      <c r="M190" s="945"/>
      <c r="N190" s="945"/>
      <c r="O190" s="945"/>
      <c r="P190" s="945"/>
      <c r="Q190" s="945"/>
      <c r="R190" s="945"/>
      <c r="S190" s="945"/>
      <c r="T190" s="945"/>
      <c r="U190" s="945"/>
      <c r="V190" s="945"/>
      <c r="W190" s="945"/>
      <c r="X190" s="945"/>
      <c r="Y190" s="945"/>
      <c r="Z190" s="945"/>
      <c r="AA190" s="945"/>
      <c r="AB190" s="945"/>
      <c r="AC190" s="945"/>
      <c r="AD190" s="945"/>
      <c r="AE190" s="945"/>
      <c r="AF190" s="945"/>
      <c r="AG190" s="945"/>
      <c r="AH190" s="945"/>
      <c r="AI190" s="945"/>
      <c r="AJ190" s="945"/>
      <c r="AK190" s="945"/>
      <c r="AL190" s="945"/>
      <c r="AM190" s="945"/>
      <c r="AN190" s="945"/>
      <c r="AO190" s="945"/>
      <c r="AP190" s="945"/>
      <c r="AQ190" s="945"/>
      <c r="AR190" s="945"/>
      <c r="AS190" s="945"/>
      <c r="AT190" s="945"/>
      <c r="AU190" s="945"/>
      <c r="AV190" s="945"/>
      <c r="AW190" s="945"/>
      <c r="AX190" s="945"/>
      <c r="AY190" s="945"/>
      <c r="AZ190" s="945"/>
      <c r="BA190" s="945"/>
      <c r="BB190" s="945"/>
      <c r="BC190" s="945"/>
    </row>
    <row r="191" spans="1:55" x14ac:dyDescent="0.2">
      <c r="A191" s="954"/>
      <c r="B191" s="945"/>
      <c r="C191" s="945"/>
      <c r="D191" s="945"/>
      <c r="E191" s="945"/>
      <c r="F191" s="945"/>
      <c r="G191" s="945"/>
      <c r="H191" s="945"/>
      <c r="I191" s="945"/>
      <c r="J191" s="945"/>
      <c r="K191" s="945"/>
      <c r="L191" s="945"/>
      <c r="M191" s="945"/>
      <c r="N191" s="945"/>
      <c r="O191" s="945"/>
      <c r="P191" s="945"/>
      <c r="Q191" s="945"/>
      <c r="R191" s="945"/>
      <c r="S191" s="945"/>
      <c r="T191" s="945"/>
      <c r="U191" s="945"/>
      <c r="V191" s="945"/>
      <c r="W191" s="945"/>
      <c r="X191" s="945"/>
      <c r="Y191" s="945"/>
      <c r="Z191" s="945"/>
      <c r="AA191" s="945"/>
      <c r="AB191" s="945"/>
      <c r="AC191" s="945"/>
      <c r="AD191" s="945"/>
      <c r="AE191" s="945"/>
      <c r="AF191" s="945"/>
      <c r="AG191" s="945"/>
      <c r="AH191" s="945"/>
      <c r="AI191" s="945"/>
      <c r="AJ191" s="945"/>
      <c r="AK191" s="945"/>
      <c r="AL191" s="945"/>
      <c r="AM191" s="945"/>
      <c r="AN191" s="945"/>
      <c r="AO191" s="945"/>
      <c r="AP191" s="945"/>
      <c r="AQ191" s="945"/>
      <c r="AR191" s="945"/>
      <c r="AS191" s="945"/>
      <c r="AT191" s="945"/>
      <c r="AU191" s="945"/>
      <c r="AV191" s="945"/>
      <c r="AW191" s="945"/>
      <c r="AX191" s="945"/>
      <c r="AY191" s="945"/>
      <c r="AZ191" s="945"/>
      <c r="BA191" s="945"/>
      <c r="BB191" s="945"/>
      <c r="BC191" s="945"/>
    </row>
    <row r="192" spans="1:55" x14ac:dyDescent="0.2">
      <c r="A192" s="954"/>
      <c r="B192" s="945"/>
      <c r="C192" s="945"/>
      <c r="D192" s="945"/>
      <c r="E192" s="945"/>
      <c r="F192" s="945"/>
      <c r="G192" s="945"/>
      <c r="H192" s="945"/>
      <c r="I192" s="945"/>
      <c r="J192" s="945"/>
      <c r="K192" s="945"/>
      <c r="L192" s="945"/>
      <c r="M192" s="945"/>
      <c r="N192" s="945"/>
      <c r="O192" s="945"/>
      <c r="P192" s="945"/>
      <c r="Q192" s="945"/>
      <c r="R192" s="945"/>
      <c r="S192" s="945"/>
      <c r="T192" s="945"/>
      <c r="U192" s="945"/>
      <c r="V192" s="945"/>
      <c r="W192" s="945"/>
      <c r="X192" s="945"/>
      <c r="Y192" s="945"/>
      <c r="Z192" s="945"/>
      <c r="AA192" s="945"/>
      <c r="AB192" s="945"/>
      <c r="AC192" s="945"/>
      <c r="AD192" s="945"/>
      <c r="AE192" s="945"/>
      <c r="AF192" s="945"/>
      <c r="AG192" s="945"/>
      <c r="AH192" s="945"/>
      <c r="AI192" s="945"/>
      <c r="AJ192" s="945"/>
      <c r="AK192" s="945"/>
      <c r="AL192" s="945"/>
      <c r="AM192" s="945"/>
      <c r="AN192" s="945"/>
      <c r="AO192" s="945"/>
      <c r="AP192" s="945"/>
      <c r="AQ192" s="945"/>
      <c r="AR192" s="945"/>
      <c r="AS192" s="945"/>
      <c r="AT192" s="945"/>
      <c r="AU192" s="945"/>
      <c r="AV192" s="945"/>
      <c r="AW192" s="945"/>
      <c r="AX192" s="945"/>
      <c r="AY192" s="945"/>
      <c r="AZ192" s="945"/>
      <c r="BA192" s="945"/>
      <c r="BB192" s="945"/>
      <c r="BC192" s="945"/>
    </row>
    <row r="193" spans="1:55" x14ac:dyDescent="0.2">
      <c r="A193" s="954"/>
      <c r="B193" s="945"/>
      <c r="C193" s="945"/>
      <c r="D193" s="945"/>
      <c r="E193" s="945"/>
      <c r="F193" s="945"/>
      <c r="G193" s="945"/>
      <c r="H193" s="945"/>
      <c r="I193" s="945"/>
      <c r="J193" s="945"/>
      <c r="K193" s="945"/>
      <c r="L193" s="945"/>
      <c r="M193" s="945"/>
      <c r="N193" s="945"/>
      <c r="O193" s="945"/>
      <c r="P193" s="945"/>
      <c r="Q193" s="945"/>
      <c r="R193" s="945"/>
      <c r="S193" s="945"/>
      <c r="T193" s="945"/>
      <c r="U193" s="945"/>
      <c r="V193" s="945"/>
      <c r="W193" s="945"/>
      <c r="X193" s="945"/>
      <c r="Y193" s="945"/>
      <c r="Z193" s="945"/>
      <c r="AA193" s="945"/>
      <c r="AB193" s="945"/>
      <c r="AC193" s="945"/>
      <c r="AD193" s="945"/>
      <c r="AE193" s="945"/>
      <c r="AF193" s="945"/>
      <c r="AG193" s="945"/>
      <c r="AH193" s="945"/>
      <c r="AI193" s="945"/>
      <c r="AJ193" s="945"/>
      <c r="AK193" s="945"/>
      <c r="AL193" s="945"/>
      <c r="AM193" s="945"/>
      <c r="AN193" s="945"/>
      <c r="AO193" s="945"/>
      <c r="AP193" s="945"/>
      <c r="AQ193" s="945"/>
      <c r="AR193" s="945"/>
      <c r="AS193" s="945"/>
      <c r="AT193" s="945"/>
      <c r="AU193" s="945"/>
      <c r="AV193" s="945"/>
      <c r="AW193" s="945"/>
      <c r="AX193" s="945"/>
      <c r="AY193" s="945"/>
      <c r="AZ193" s="945"/>
      <c r="BA193" s="945"/>
      <c r="BB193" s="945"/>
      <c r="BC193" s="945"/>
    </row>
    <row r="194" spans="1:55" x14ac:dyDescent="0.2">
      <c r="A194" s="954"/>
      <c r="B194" s="945"/>
      <c r="C194" s="945"/>
      <c r="D194" s="945"/>
      <c r="E194" s="945"/>
      <c r="F194" s="945"/>
      <c r="G194" s="945"/>
      <c r="H194" s="945"/>
      <c r="I194" s="945"/>
      <c r="J194" s="945"/>
      <c r="K194" s="945"/>
      <c r="L194" s="945"/>
      <c r="M194" s="945"/>
      <c r="N194" s="945"/>
      <c r="O194" s="945"/>
      <c r="P194" s="945"/>
      <c r="Q194" s="945"/>
      <c r="R194" s="945"/>
      <c r="S194" s="945"/>
      <c r="T194" s="945"/>
      <c r="U194" s="945"/>
      <c r="V194" s="945"/>
      <c r="W194" s="945"/>
      <c r="X194" s="945"/>
      <c r="Y194" s="945"/>
      <c r="Z194" s="945"/>
      <c r="AA194" s="945"/>
      <c r="AB194" s="945"/>
      <c r="AC194" s="945"/>
      <c r="AD194" s="945"/>
      <c r="AE194" s="945"/>
      <c r="AF194" s="945"/>
      <c r="AG194" s="945"/>
      <c r="AH194" s="945"/>
      <c r="AI194" s="945"/>
      <c r="AJ194" s="945"/>
      <c r="AK194" s="945"/>
      <c r="AL194" s="945"/>
      <c r="AM194" s="945"/>
      <c r="AN194" s="945"/>
      <c r="AO194" s="945"/>
      <c r="AP194" s="945"/>
      <c r="AQ194" s="945"/>
      <c r="AR194" s="945"/>
      <c r="AS194" s="945"/>
      <c r="AT194" s="945"/>
      <c r="AU194" s="945"/>
      <c r="AV194" s="945"/>
      <c r="AW194" s="945"/>
      <c r="AX194" s="945"/>
      <c r="AY194" s="945"/>
      <c r="AZ194" s="945"/>
      <c r="BA194" s="945"/>
      <c r="BB194" s="945"/>
      <c r="BC194" s="945"/>
    </row>
    <row r="195" spans="1:55" x14ac:dyDescent="0.2">
      <c r="A195" s="954"/>
      <c r="B195" s="945"/>
      <c r="C195" s="945"/>
      <c r="D195" s="945"/>
      <c r="E195" s="945"/>
      <c r="F195" s="945"/>
      <c r="G195" s="945"/>
      <c r="H195" s="945"/>
      <c r="I195" s="945"/>
      <c r="J195" s="945"/>
      <c r="K195" s="945"/>
      <c r="L195" s="945"/>
      <c r="M195" s="945"/>
      <c r="N195" s="945"/>
      <c r="O195" s="945"/>
      <c r="P195" s="945"/>
      <c r="Q195" s="945"/>
      <c r="R195" s="945"/>
      <c r="S195" s="945"/>
      <c r="T195" s="945"/>
      <c r="U195" s="945"/>
      <c r="V195" s="945"/>
      <c r="W195" s="945"/>
      <c r="X195" s="945"/>
      <c r="Y195" s="945"/>
      <c r="Z195" s="945"/>
      <c r="AA195" s="945"/>
      <c r="AB195" s="945"/>
      <c r="AC195" s="945"/>
      <c r="AD195" s="945"/>
      <c r="AE195" s="945"/>
      <c r="AF195" s="945"/>
      <c r="AG195" s="945"/>
      <c r="AH195" s="945"/>
      <c r="AI195" s="945"/>
      <c r="AJ195" s="945"/>
      <c r="AK195" s="945"/>
      <c r="AL195" s="945"/>
      <c r="AM195" s="945"/>
      <c r="AN195" s="945"/>
      <c r="AO195" s="945"/>
      <c r="AP195" s="945"/>
      <c r="AQ195" s="945"/>
      <c r="AR195" s="945"/>
      <c r="AS195" s="945"/>
      <c r="AT195" s="945"/>
      <c r="AU195" s="945"/>
      <c r="AV195" s="945"/>
      <c r="AW195" s="945"/>
      <c r="AX195" s="945"/>
      <c r="AY195" s="945"/>
      <c r="AZ195" s="945"/>
      <c r="BA195" s="945"/>
      <c r="BB195" s="945"/>
      <c r="BC195" s="945"/>
    </row>
    <row r="196" spans="1:55" x14ac:dyDescent="0.2">
      <c r="A196" s="954"/>
      <c r="B196" s="945"/>
      <c r="C196" s="945"/>
      <c r="D196" s="945"/>
      <c r="E196" s="945"/>
      <c r="F196" s="945"/>
      <c r="G196" s="945"/>
      <c r="H196" s="945"/>
      <c r="I196" s="945"/>
      <c r="J196" s="945"/>
      <c r="K196" s="945"/>
      <c r="L196" s="945"/>
      <c r="M196" s="945"/>
      <c r="N196" s="945"/>
      <c r="O196" s="945"/>
      <c r="P196" s="945"/>
      <c r="Q196" s="945"/>
      <c r="R196" s="945"/>
      <c r="S196" s="945"/>
      <c r="T196" s="945"/>
      <c r="U196" s="945"/>
      <c r="V196" s="945"/>
      <c r="W196" s="945"/>
      <c r="X196" s="945"/>
      <c r="Y196" s="945"/>
      <c r="Z196" s="945"/>
      <c r="AA196" s="945"/>
      <c r="AB196" s="945"/>
      <c r="AC196" s="945"/>
      <c r="AD196" s="945"/>
      <c r="AE196" s="945"/>
      <c r="AF196" s="945"/>
      <c r="AG196" s="945"/>
      <c r="AH196" s="945"/>
      <c r="AI196" s="945"/>
      <c r="AJ196" s="945"/>
      <c r="AK196" s="945"/>
      <c r="AL196" s="945"/>
      <c r="AM196" s="945"/>
      <c r="AN196" s="945"/>
      <c r="AO196" s="945"/>
      <c r="AP196" s="945"/>
      <c r="AQ196" s="945"/>
      <c r="AR196" s="945"/>
      <c r="AS196" s="945"/>
      <c r="AT196" s="945"/>
      <c r="AU196" s="945"/>
      <c r="AV196" s="945"/>
      <c r="AW196" s="945"/>
      <c r="AX196" s="945"/>
      <c r="AY196" s="945"/>
      <c r="AZ196" s="945"/>
      <c r="BA196" s="945"/>
      <c r="BB196" s="945"/>
      <c r="BC196" s="945"/>
    </row>
    <row r="197" spans="1:55" x14ac:dyDescent="0.2">
      <c r="A197" s="954"/>
      <c r="B197" s="945"/>
      <c r="C197" s="945"/>
      <c r="D197" s="945"/>
      <c r="E197" s="945"/>
      <c r="F197" s="945"/>
      <c r="G197" s="945"/>
      <c r="H197" s="945"/>
      <c r="I197" s="945"/>
      <c r="J197" s="945"/>
      <c r="K197" s="945"/>
      <c r="L197" s="945"/>
      <c r="M197" s="945"/>
      <c r="N197" s="945"/>
      <c r="O197" s="945"/>
      <c r="P197" s="945"/>
      <c r="Q197" s="945"/>
      <c r="R197" s="945"/>
      <c r="S197" s="945"/>
      <c r="T197" s="945"/>
      <c r="U197" s="945"/>
      <c r="V197" s="945"/>
      <c r="W197" s="945"/>
      <c r="X197" s="945"/>
      <c r="Y197" s="945"/>
      <c r="Z197" s="945"/>
      <c r="AA197" s="945"/>
      <c r="AB197" s="945"/>
      <c r="AC197" s="945"/>
      <c r="AD197" s="945"/>
      <c r="AE197" s="945"/>
      <c r="AF197" s="945"/>
      <c r="AG197" s="945"/>
      <c r="AH197" s="945"/>
      <c r="AI197" s="945"/>
      <c r="AJ197" s="945"/>
      <c r="AK197" s="945"/>
      <c r="AL197" s="945"/>
      <c r="AM197" s="945"/>
      <c r="AN197" s="945"/>
      <c r="AO197" s="945"/>
      <c r="AP197" s="945"/>
      <c r="AQ197" s="945"/>
      <c r="AR197" s="945"/>
      <c r="AS197" s="945"/>
      <c r="AT197" s="945"/>
      <c r="AU197" s="945"/>
      <c r="AV197" s="945"/>
      <c r="AW197" s="945"/>
      <c r="AX197" s="945"/>
      <c r="AY197" s="945"/>
      <c r="AZ197" s="945"/>
      <c r="BA197" s="945"/>
      <c r="BB197" s="945"/>
      <c r="BC197" s="945"/>
    </row>
    <row r="198" spans="1:55" x14ac:dyDescent="0.2">
      <c r="A198" s="954"/>
      <c r="B198" s="945"/>
      <c r="C198" s="945"/>
      <c r="D198" s="945"/>
      <c r="E198" s="945"/>
      <c r="F198" s="945"/>
      <c r="G198" s="945"/>
      <c r="H198" s="945"/>
      <c r="I198" s="945"/>
      <c r="J198" s="945"/>
      <c r="K198" s="945"/>
      <c r="L198" s="945"/>
      <c r="M198" s="945"/>
      <c r="N198" s="945"/>
      <c r="O198" s="945"/>
      <c r="P198" s="945"/>
      <c r="Q198" s="945"/>
      <c r="R198" s="945"/>
      <c r="S198" s="945"/>
      <c r="T198" s="945"/>
      <c r="U198" s="945"/>
      <c r="V198" s="945"/>
      <c r="W198" s="945"/>
      <c r="X198" s="945"/>
      <c r="Y198" s="945"/>
      <c r="Z198" s="945"/>
      <c r="AA198" s="945"/>
      <c r="AB198" s="945"/>
      <c r="AC198" s="945"/>
      <c r="AD198" s="945"/>
      <c r="AE198" s="945"/>
      <c r="AF198" s="945"/>
      <c r="AG198" s="945"/>
      <c r="AH198" s="945"/>
      <c r="AI198" s="945"/>
      <c r="AJ198" s="945"/>
      <c r="AK198" s="945"/>
      <c r="AL198" s="945"/>
      <c r="AM198" s="945"/>
      <c r="AN198" s="945"/>
      <c r="AO198" s="945"/>
      <c r="AP198" s="945"/>
      <c r="AQ198" s="945"/>
      <c r="AR198" s="945"/>
      <c r="AS198" s="945"/>
      <c r="AT198" s="945"/>
      <c r="AU198" s="945"/>
      <c r="AV198" s="945"/>
      <c r="AW198" s="945"/>
      <c r="AX198" s="945"/>
      <c r="AY198" s="945"/>
      <c r="AZ198" s="945"/>
      <c r="BA198" s="945"/>
      <c r="BB198" s="945"/>
      <c r="BC198" s="945"/>
    </row>
    <row r="199" spans="1:55" x14ac:dyDescent="0.2">
      <c r="A199" s="954"/>
      <c r="B199" s="945"/>
      <c r="C199" s="945"/>
      <c r="D199" s="945"/>
      <c r="E199" s="945"/>
      <c r="F199" s="945"/>
      <c r="G199" s="945"/>
      <c r="H199" s="945"/>
      <c r="I199" s="945"/>
      <c r="J199" s="945"/>
      <c r="K199" s="945"/>
      <c r="L199" s="945"/>
      <c r="M199" s="945"/>
      <c r="N199" s="945"/>
      <c r="O199" s="945"/>
      <c r="P199" s="945"/>
      <c r="Q199" s="945"/>
      <c r="R199" s="945"/>
      <c r="S199" s="945"/>
      <c r="T199" s="945"/>
      <c r="U199" s="945"/>
      <c r="V199" s="945"/>
      <c r="W199" s="945"/>
      <c r="X199" s="945"/>
      <c r="Y199" s="945"/>
      <c r="Z199" s="945"/>
      <c r="AA199" s="945"/>
      <c r="AB199" s="945"/>
      <c r="AC199" s="945"/>
      <c r="AD199" s="945"/>
      <c r="AE199" s="945"/>
      <c r="AF199" s="945"/>
      <c r="AG199" s="945"/>
      <c r="AH199" s="945"/>
      <c r="AI199" s="945"/>
      <c r="AJ199" s="945"/>
      <c r="AK199" s="945"/>
      <c r="AL199" s="945"/>
      <c r="AM199" s="945"/>
      <c r="AN199" s="945"/>
      <c r="AO199" s="945"/>
      <c r="AP199" s="945"/>
      <c r="AQ199" s="945"/>
      <c r="AR199" s="945"/>
      <c r="AS199" s="945"/>
      <c r="AT199" s="945"/>
      <c r="AU199" s="945"/>
      <c r="AV199" s="945"/>
      <c r="AW199" s="945"/>
      <c r="AX199" s="945"/>
      <c r="AY199" s="945"/>
      <c r="AZ199" s="945"/>
      <c r="BA199" s="945"/>
      <c r="BB199" s="945"/>
      <c r="BC199" s="945"/>
    </row>
    <row r="200" spans="1:55" x14ac:dyDescent="0.2">
      <c r="A200" s="954"/>
      <c r="B200" s="945"/>
      <c r="C200" s="945"/>
      <c r="D200" s="945"/>
      <c r="E200" s="945"/>
      <c r="F200" s="945"/>
      <c r="G200" s="945"/>
      <c r="H200" s="945"/>
      <c r="I200" s="945"/>
      <c r="J200" s="945"/>
      <c r="K200" s="945"/>
      <c r="L200" s="945"/>
      <c r="M200" s="945"/>
      <c r="N200" s="945"/>
      <c r="O200" s="945"/>
      <c r="P200" s="945"/>
      <c r="Q200" s="945"/>
      <c r="R200" s="945"/>
      <c r="S200" s="945"/>
      <c r="T200" s="945"/>
      <c r="U200" s="945"/>
      <c r="V200" s="945"/>
      <c r="W200" s="945"/>
      <c r="X200" s="945"/>
      <c r="Y200" s="945"/>
      <c r="Z200" s="945"/>
      <c r="AA200" s="945"/>
      <c r="AB200" s="945"/>
      <c r="AC200" s="945"/>
      <c r="AD200" s="945"/>
      <c r="AE200" s="945"/>
      <c r="AF200" s="945"/>
      <c r="AG200" s="945"/>
      <c r="AH200" s="945"/>
      <c r="AI200" s="945"/>
      <c r="AJ200" s="945"/>
      <c r="AK200" s="945"/>
      <c r="AL200" s="945"/>
      <c r="AM200" s="945"/>
      <c r="AN200" s="945"/>
      <c r="AO200" s="945"/>
      <c r="AP200" s="945"/>
      <c r="AQ200" s="945"/>
      <c r="AR200" s="945"/>
      <c r="AS200" s="945"/>
      <c r="AT200" s="945"/>
      <c r="AU200" s="945"/>
      <c r="AV200" s="945"/>
      <c r="AW200" s="945"/>
      <c r="AX200" s="945"/>
      <c r="AY200" s="945"/>
      <c r="AZ200" s="945"/>
      <c r="BA200" s="945"/>
      <c r="BB200" s="945"/>
      <c r="BC200" s="945"/>
    </row>
  </sheetData>
  <mergeCells count="67">
    <mergeCell ref="A1:C3"/>
    <mergeCell ref="D1:D3"/>
    <mergeCell ref="A4:D4"/>
    <mergeCell ref="B10:C10"/>
    <mergeCell ref="B5:C5"/>
    <mergeCell ref="B6:D6"/>
    <mergeCell ref="B7:C7"/>
    <mergeCell ref="B8:C8"/>
    <mergeCell ref="B9:C9"/>
    <mergeCell ref="B23:C23"/>
    <mergeCell ref="B11:C11"/>
    <mergeCell ref="B12:C12"/>
    <mergeCell ref="B14:C14"/>
    <mergeCell ref="B15:C15"/>
    <mergeCell ref="B16:C16"/>
    <mergeCell ref="B17:C17"/>
    <mergeCell ref="B18:C18"/>
    <mergeCell ref="B19:C19"/>
    <mergeCell ref="B20:C20"/>
    <mergeCell ref="B21:C21"/>
    <mergeCell ref="B22:C22"/>
    <mergeCell ref="B13:C13"/>
    <mergeCell ref="B35:C35"/>
    <mergeCell ref="B24:C24"/>
    <mergeCell ref="B25:D25"/>
    <mergeCell ref="B26:C26"/>
    <mergeCell ref="B27:C27"/>
    <mergeCell ref="B28:C28"/>
    <mergeCell ref="B29:C29"/>
    <mergeCell ref="B30:C30"/>
    <mergeCell ref="B31:C31"/>
    <mergeCell ref="B32:C32"/>
    <mergeCell ref="B33:C33"/>
    <mergeCell ref="B34:C34"/>
    <mergeCell ref="B36:C36"/>
    <mergeCell ref="B37:C37"/>
    <mergeCell ref="B38:D38"/>
    <mergeCell ref="B39:C39"/>
    <mergeCell ref="B40:C40"/>
    <mergeCell ref="B41:C41"/>
    <mergeCell ref="B42:C42"/>
    <mergeCell ref="B43:C43"/>
    <mergeCell ref="B44:C44"/>
    <mergeCell ref="B45:C45"/>
    <mergeCell ref="B46:D46"/>
    <mergeCell ref="B60:C60"/>
    <mergeCell ref="B47:C47"/>
    <mergeCell ref="B48:C48"/>
    <mergeCell ref="B49:C49"/>
    <mergeCell ref="B52:C52"/>
    <mergeCell ref="B53:C53"/>
    <mergeCell ref="B54:C54"/>
    <mergeCell ref="B55:C55"/>
    <mergeCell ref="B56:C56"/>
    <mergeCell ref="B57:C57"/>
    <mergeCell ref="B58:C58"/>
    <mergeCell ref="B59:D59"/>
    <mergeCell ref="B51:C51"/>
    <mergeCell ref="B68:C68"/>
    <mergeCell ref="B69:C69"/>
    <mergeCell ref="B70:C70"/>
    <mergeCell ref="B61:C61"/>
    <mergeCell ref="B62:C62"/>
    <mergeCell ref="B64:D64"/>
    <mergeCell ref="B65:C65"/>
    <mergeCell ref="B66:C66"/>
    <mergeCell ref="B67:C67"/>
  </mergeCells>
  <pageMargins left="0.36" right="0.19" top="0.32" bottom="0.28000000000000003" header="0.3" footer="0.17"/>
  <pageSetup paperSize="9" scale="85"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theme="3" tint="-0.499984740745262"/>
  </sheetPr>
  <dimension ref="A1:BC200"/>
  <sheetViews>
    <sheetView showGridLines="0" workbookViewId="0">
      <selection activeCell="C13" sqref="C13"/>
    </sheetView>
  </sheetViews>
  <sheetFormatPr defaultColWidth="9.140625" defaultRowHeight="12.75" x14ac:dyDescent="0.2"/>
  <cols>
    <col min="1" max="1" width="9.140625" style="100"/>
    <col min="2" max="2" width="8.140625" style="100" customWidth="1"/>
    <col min="3" max="3" width="30.28515625" style="100" bestFit="1" customWidth="1"/>
    <col min="4" max="4" width="19" style="100" bestFit="1" customWidth="1"/>
    <col min="5" max="16384" width="9.140625" style="100"/>
  </cols>
  <sheetData>
    <row r="1" spans="1:55" ht="13.5" thickBot="1" x14ac:dyDescent="0.25">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ht="13.5" thickBot="1" x14ac:dyDescent="0.25">
      <c r="A2" s="98"/>
      <c r="B2" s="1646" t="s">
        <v>2549</v>
      </c>
      <c r="C2" s="1647"/>
      <c r="D2" s="1648"/>
      <c r="E2" s="98"/>
      <c r="F2" s="98"/>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ht="21.75" customHeight="1" thickBot="1" x14ac:dyDescent="0.25">
      <c r="A3" s="98"/>
      <c r="B3" s="1649" t="s">
        <v>2566</v>
      </c>
      <c r="C3" s="1650"/>
      <c r="D3" s="1651"/>
      <c r="E3" s="98"/>
      <c r="F3" s="98"/>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98"/>
      <c r="B4" s="98"/>
      <c r="C4" s="98"/>
      <c r="D4" s="98"/>
      <c r="E4" s="98"/>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ht="13.5" thickBot="1" x14ac:dyDescent="0.25">
      <c r="A5" s="98"/>
      <c r="B5" s="928" t="s">
        <v>181</v>
      </c>
      <c r="C5" s="929" t="s">
        <v>2</v>
      </c>
      <c r="D5" s="930" t="s">
        <v>2057</v>
      </c>
      <c r="E5" s="98"/>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98"/>
      <c r="B6" s="931">
        <v>1</v>
      </c>
      <c r="C6" s="932" t="s">
        <v>1649</v>
      </c>
      <c r="D6" s="933" t="s">
        <v>2529</v>
      </c>
      <c r="E6" s="98"/>
      <c r="F6" s="98"/>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98"/>
      <c r="B7" s="934">
        <v>2</v>
      </c>
      <c r="C7" s="932" t="s">
        <v>2530</v>
      </c>
      <c r="D7" s="935" t="s">
        <v>2529</v>
      </c>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98"/>
      <c r="B8" s="934">
        <v>3</v>
      </c>
      <c r="C8" s="932" t="s">
        <v>2532</v>
      </c>
      <c r="D8" s="936" t="s">
        <v>2529</v>
      </c>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98"/>
      <c r="B9" s="931">
        <v>4</v>
      </c>
      <c r="C9" s="932" t="s">
        <v>2533</v>
      </c>
      <c r="D9" s="936" t="s">
        <v>2529</v>
      </c>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98"/>
      <c r="B10" s="934">
        <v>5</v>
      </c>
      <c r="C10" s="932" t="s">
        <v>2531</v>
      </c>
      <c r="D10" s="936" t="s">
        <v>2529</v>
      </c>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98"/>
      <c r="B11" s="934">
        <v>6</v>
      </c>
      <c r="C11" s="932" t="s">
        <v>2534</v>
      </c>
      <c r="D11" s="936" t="s">
        <v>2529</v>
      </c>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98"/>
      <c r="B12" s="931">
        <v>7</v>
      </c>
      <c r="C12" s="932" t="s">
        <v>2535</v>
      </c>
      <c r="D12" s="936" t="s">
        <v>2529</v>
      </c>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98"/>
      <c r="B13" s="934">
        <v>8</v>
      </c>
      <c r="C13" s="932" t="s">
        <v>2536</v>
      </c>
      <c r="D13" s="936" t="s">
        <v>2529</v>
      </c>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98"/>
      <c r="B14" s="934">
        <v>9</v>
      </c>
      <c r="C14" s="932" t="s">
        <v>2537</v>
      </c>
      <c r="D14" s="936" t="s">
        <v>2529</v>
      </c>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98"/>
      <c r="B15" s="931">
        <v>10</v>
      </c>
      <c r="C15" s="932" t="s">
        <v>2561</v>
      </c>
      <c r="D15" s="936" t="s">
        <v>2529</v>
      </c>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98"/>
      <c r="B16" s="934">
        <v>11</v>
      </c>
      <c r="C16" s="932" t="s">
        <v>2562</v>
      </c>
      <c r="D16" s="936" t="s">
        <v>2529</v>
      </c>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98"/>
      <c r="B17" s="934">
        <v>12</v>
      </c>
      <c r="C17" s="932" t="s">
        <v>2538</v>
      </c>
      <c r="D17" s="936" t="s">
        <v>2529</v>
      </c>
      <c r="E17" s="98"/>
      <c r="F17" s="98"/>
      <c r="G17" s="98"/>
      <c r="H17" s="98"/>
      <c r="I17" s="412"/>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98"/>
      <c r="B18" s="931">
        <v>13</v>
      </c>
      <c r="C18" s="932" t="s">
        <v>520</v>
      </c>
      <c r="D18" s="936" t="s">
        <v>2529</v>
      </c>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98"/>
      <c r="B19" s="934">
        <v>14</v>
      </c>
      <c r="C19" s="932" t="s">
        <v>1556</v>
      </c>
      <c r="D19" s="936" t="s">
        <v>2529</v>
      </c>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98"/>
      <c r="B20" s="934">
        <v>15</v>
      </c>
      <c r="C20" s="932" t="s">
        <v>458</v>
      </c>
      <c r="D20" s="935" t="s">
        <v>2566</v>
      </c>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98"/>
      <c r="B21" s="931">
        <v>16</v>
      </c>
      <c r="C21" s="932" t="s">
        <v>1079</v>
      </c>
      <c r="D21" s="936" t="s">
        <v>2529</v>
      </c>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98"/>
      <c r="B22" s="934">
        <v>17</v>
      </c>
      <c r="C22" s="932" t="s">
        <v>687</v>
      </c>
      <c r="D22" s="936" t="s">
        <v>2529</v>
      </c>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98"/>
      <c r="B23" s="934">
        <v>18</v>
      </c>
      <c r="C23" s="932" t="s">
        <v>688</v>
      </c>
      <c r="D23" s="935" t="s">
        <v>2540</v>
      </c>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98"/>
      <c r="B24" s="931">
        <v>19</v>
      </c>
      <c r="C24" s="932" t="s">
        <v>698</v>
      </c>
      <c r="D24" s="935" t="s">
        <v>2540</v>
      </c>
      <c r="E24" s="98"/>
      <c r="F24" s="98"/>
      <c r="G24" s="98"/>
      <c r="H24" s="98"/>
      <c r="I24" s="412"/>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98"/>
      <c r="B25" s="934">
        <v>20</v>
      </c>
      <c r="C25" s="932" t="s">
        <v>689</v>
      </c>
      <c r="D25" s="936" t="s">
        <v>2529</v>
      </c>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98"/>
      <c r="B26" s="934">
        <v>21</v>
      </c>
      <c r="C26" s="932" t="s">
        <v>2539</v>
      </c>
      <c r="D26" s="936" t="s">
        <v>2529</v>
      </c>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98"/>
      <c r="B27" s="931">
        <v>22</v>
      </c>
      <c r="C27" s="932" t="s">
        <v>522</v>
      </c>
      <c r="D27" s="936" t="s">
        <v>2529</v>
      </c>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98"/>
      <c r="B28" s="934">
        <v>23</v>
      </c>
      <c r="C28" s="932" t="s">
        <v>459</v>
      </c>
      <c r="D28" s="935" t="s">
        <v>2540</v>
      </c>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98"/>
      <c r="B29" s="934">
        <v>24</v>
      </c>
      <c r="C29" s="932" t="s">
        <v>460</v>
      </c>
      <c r="D29" s="935" t="s">
        <v>2540</v>
      </c>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98"/>
      <c r="B30" s="931">
        <v>25</v>
      </c>
      <c r="C30" s="932" t="s">
        <v>28</v>
      </c>
      <c r="D30" s="936" t="s">
        <v>2540</v>
      </c>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98"/>
      <c r="B31" s="934">
        <v>26</v>
      </c>
      <c r="C31" s="932" t="s">
        <v>403</v>
      </c>
      <c r="D31" s="935" t="s">
        <v>2540</v>
      </c>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98"/>
      <c r="B32" s="934">
        <v>27</v>
      </c>
      <c r="C32" s="932" t="s">
        <v>2542</v>
      </c>
      <c r="D32" s="936" t="s">
        <v>2541</v>
      </c>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98"/>
      <c r="B33" s="931">
        <v>28</v>
      </c>
      <c r="C33" s="932" t="s">
        <v>2543</v>
      </c>
      <c r="D33" s="936" t="s">
        <v>2541</v>
      </c>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98"/>
      <c r="B34" s="934">
        <v>29</v>
      </c>
      <c r="C34" s="932" t="s">
        <v>233</v>
      </c>
      <c r="D34" s="935" t="s">
        <v>2540</v>
      </c>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98"/>
      <c r="B35" s="934">
        <v>30</v>
      </c>
      <c r="C35" s="932" t="s">
        <v>461</v>
      </c>
      <c r="D35" s="935" t="s">
        <v>2540</v>
      </c>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98"/>
      <c r="B36" s="931">
        <v>31</v>
      </c>
      <c r="C36" s="932" t="s">
        <v>462</v>
      </c>
      <c r="D36" s="936" t="s">
        <v>2529</v>
      </c>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98"/>
      <c r="B37" s="934">
        <v>32</v>
      </c>
      <c r="C37" s="932" t="s">
        <v>464</v>
      </c>
      <c r="D37" s="936" t="s">
        <v>2529</v>
      </c>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98"/>
      <c r="B38" s="934">
        <v>33</v>
      </c>
      <c r="C38" s="932" t="s">
        <v>2572</v>
      </c>
      <c r="D38" s="936" t="s">
        <v>2541</v>
      </c>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98"/>
      <c r="B39" s="931">
        <v>34</v>
      </c>
      <c r="C39" s="932" t="s">
        <v>1083</v>
      </c>
      <c r="D39" s="935" t="s">
        <v>2566</v>
      </c>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98"/>
      <c r="B40" s="934">
        <v>35</v>
      </c>
      <c r="C40" s="932" t="s">
        <v>2563</v>
      </c>
      <c r="D40" s="935" t="s">
        <v>2540</v>
      </c>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98"/>
      <c r="B41" s="934">
        <v>36</v>
      </c>
      <c r="C41" s="932" t="s">
        <v>1082</v>
      </c>
      <c r="D41" s="936" t="s">
        <v>2529</v>
      </c>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98"/>
      <c r="B42" s="931">
        <v>37</v>
      </c>
      <c r="C42" s="932" t="s">
        <v>2564</v>
      </c>
      <c r="D42" s="935" t="s">
        <v>2544</v>
      </c>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98"/>
      <c r="B43" s="934">
        <v>38</v>
      </c>
      <c r="C43" s="932" t="s">
        <v>2573</v>
      </c>
      <c r="D43" s="935" t="s">
        <v>2544</v>
      </c>
      <c r="E43" s="98"/>
      <c r="F43" s="98"/>
      <c r="G43" s="98"/>
      <c r="H43" s="98"/>
      <c r="I43" s="412"/>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98"/>
      <c r="B44" s="934">
        <v>39</v>
      </c>
      <c r="C44" s="932" t="s">
        <v>2514</v>
      </c>
      <c r="D44" s="935" t="s">
        <v>2566</v>
      </c>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98"/>
      <c r="B45" s="931">
        <v>40</v>
      </c>
      <c r="C45" s="932" t="s">
        <v>2565</v>
      </c>
      <c r="D45" s="935" t="s">
        <v>2544</v>
      </c>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98"/>
      <c r="B46" s="934">
        <v>41</v>
      </c>
      <c r="C46" s="932" t="s">
        <v>3240</v>
      </c>
      <c r="D46" s="935" t="s">
        <v>2544</v>
      </c>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98"/>
      <c r="B47" s="934">
        <v>42</v>
      </c>
      <c r="C47" s="932" t="s">
        <v>3241</v>
      </c>
      <c r="D47" s="935" t="s">
        <v>2544</v>
      </c>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98"/>
      <c r="B48" s="931">
        <v>43</v>
      </c>
      <c r="C48" s="932" t="s">
        <v>2574</v>
      </c>
      <c r="D48" s="936" t="s">
        <v>2541</v>
      </c>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98"/>
      <c r="B49" s="934">
        <v>44</v>
      </c>
      <c r="C49" s="932" t="s">
        <v>2575</v>
      </c>
      <c r="D49" s="935" t="s">
        <v>2567</v>
      </c>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98"/>
      <c r="B50" s="934">
        <v>45</v>
      </c>
      <c r="C50" s="932" t="s">
        <v>3238</v>
      </c>
      <c r="D50" s="936" t="s">
        <v>3237</v>
      </c>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98"/>
      <c r="B51" s="931">
        <v>46</v>
      </c>
      <c r="C51" s="932" t="s">
        <v>3239</v>
      </c>
      <c r="D51" s="936" t="s">
        <v>3237</v>
      </c>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98"/>
      <c r="B52" s="934">
        <v>47</v>
      </c>
      <c r="C52" s="932" t="s">
        <v>2545</v>
      </c>
      <c r="D52" s="936" t="s">
        <v>2529</v>
      </c>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98"/>
      <c r="B53" s="934">
        <v>48</v>
      </c>
      <c r="C53" s="932" t="s">
        <v>2546</v>
      </c>
      <c r="D53" s="935" t="s">
        <v>2529</v>
      </c>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98"/>
      <c r="B54" s="931">
        <v>49</v>
      </c>
      <c r="C54" s="932" t="s">
        <v>3242</v>
      </c>
      <c r="D54" s="936" t="s">
        <v>2540</v>
      </c>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98"/>
      <c r="B55" s="934">
        <v>50</v>
      </c>
      <c r="C55" s="932" t="s">
        <v>2545</v>
      </c>
      <c r="D55" s="936" t="s">
        <v>2540</v>
      </c>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98"/>
      <c r="B56" s="934">
        <v>51</v>
      </c>
      <c r="C56" s="932" t="s">
        <v>503</v>
      </c>
      <c r="D56" s="936" t="s">
        <v>2529</v>
      </c>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98"/>
      <c r="B57" s="931">
        <v>52</v>
      </c>
      <c r="C57" s="932" t="s">
        <v>3324</v>
      </c>
      <c r="D57" s="936" t="s">
        <v>2529</v>
      </c>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98"/>
      <c r="B58" s="934">
        <v>53</v>
      </c>
      <c r="C58" s="932" t="s">
        <v>3325</v>
      </c>
      <c r="D58" s="936" t="s">
        <v>2529</v>
      </c>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98"/>
      <c r="B59" s="934">
        <v>54</v>
      </c>
      <c r="C59" s="932" t="s">
        <v>2547</v>
      </c>
      <c r="D59" s="936" t="s">
        <v>2540</v>
      </c>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98"/>
      <c r="B60" s="931">
        <v>55</v>
      </c>
      <c r="C60" s="932" t="s">
        <v>2548</v>
      </c>
      <c r="D60" s="937" t="s">
        <v>2540</v>
      </c>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98"/>
      <c r="B61" s="934">
        <v>56</v>
      </c>
      <c r="C61" s="938" t="s">
        <v>3243</v>
      </c>
      <c r="D61" s="939" t="s">
        <v>2529</v>
      </c>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98"/>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98"/>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98"/>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98"/>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98"/>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98"/>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98"/>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98"/>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98"/>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98"/>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98"/>
      <c r="B73" s="98"/>
      <c r="C73" s="98"/>
      <c r="D73" s="98"/>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9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9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9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9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9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9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9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9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9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9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9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9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9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9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9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9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9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sheetProtection algorithmName="SHA-512" hashValue="mpR0/jyli32jqBQxchyh3i+fdOmujYmcjFWsK8MU/xnjHNnqUVn1Q78cQ52rIi1f8+QaY9id9QTsadMfAPfyrA==" saltValue="FsOGlEU7nnOOcVyLn3mseA==" spinCount="100000" sheet="1" objects="1" scenarios="1"/>
  <mergeCells count="2">
    <mergeCell ref="B2:D2"/>
    <mergeCell ref="B3:D3"/>
  </mergeCells>
  <dataValidations count="1">
    <dataValidation type="list" allowBlank="1" showInputMessage="1" showErrorMessage="1" sqref="B3:D3" xr:uid="{00000000-0002-0000-0300-000000000000}">
      <formula1>"Mortgage,Magnus,Unsecured,Mortgage-Magnus,Mortgage-Unsecured,Magnus-Unsecured,Mortgage-Magnus-Unsecured"</formula1>
    </dataValidation>
  </dataValidations>
  <hyperlinks>
    <hyperlink ref="C6" location="'Business Profile'!A1" display="'Business Profile'!A1" xr:uid="{00000000-0004-0000-0300-000000000000}"/>
    <hyperlink ref="C7" location="'Associated Companies'!A1" display="'Associated Companies'!A1" xr:uid="{00000000-0004-0000-0300-000001000000}"/>
    <hyperlink ref="C11" location="'KYC'!A1" display="'KYC'!A1" xr:uid="{00000000-0004-0000-0300-000002000000}"/>
    <hyperlink ref="C12" location="'Crime'!A1" display="'Crime'!A1" xr:uid="{00000000-0004-0000-0300-000003000000}"/>
    <hyperlink ref="C13" location="'Google'!A1" display="'Google'!A1" xr:uid="{00000000-0004-0000-0300-000004000000}"/>
    <hyperlink ref="C14" location="'EPFO'!A1" display="'EPFO'!A1" xr:uid="{00000000-0004-0000-0300-000005000000}"/>
    <hyperlink ref="C15" location="'ESIC'!A1" display="'ESIC'!A1" xr:uid="{00000000-0004-0000-0300-000006000000}"/>
    <hyperlink ref="C16" location="'Truecaller'!A1" display="'Truecaller'!A1" xr:uid="{00000000-0004-0000-0300-000007000000}"/>
    <hyperlink ref="C17" location="'LEI'!A1" display="'LEI'!A1" xr:uid="{00000000-0004-0000-0300-000008000000}"/>
    <hyperlink ref="C18" location="'Observations'!A1" display="'Observations'!A1" xr:uid="{00000000-0004-0000-0300-000009000000}"/>
    <hyperlink ref="C19" location="'Borrower Details'!A1" display="'Borrower Details'!A1" xr:uid="{00000000-0004-0000-0300-00000A000000}"/>
    <hyperlink ref="C20" location="'Facility &amp; Collateral Details'!A1" display="'Facility &amp; Collateral Details'!A1" xr:uid="{00000000-0004-0000-0300-00000B000000}"/>
    <hyperlink ref="C21" location="'Multiple Banking'!A1" display="'Multiple Banking'!A1" xr:uid="{00000000-0004-0000-0300-00000C000000}"/>
    <hyperlink ref="C22" location="'Financials1'!A1" display="'Financials1'!A1" xr:uid="{00000000-0004-0000-0300-00000D000000}"/>
    <hyperlink ref="C23" location="'Financials2'!A1" display="'Financials2'!A1" xr:uid="{00000000-0004-0000-0300-00000E000000}"/>
    <hyperlink ref="C24" location="'Financials3'!A1" display="'Financials3'!A1" xr:uid="{00000000-0004-0000-0300-00000F000000}"/>
    <hyperlink ref="C25" location="'Financials_Consolidated'!A1" display="'Financials_Consolidated'!A1" xr:uid="{00000000-0004-0000-0300-000010000000}"/>
    <hyperlink ref="C26" location="'Fin Observation'!A1" display="'Fin Observation'!A1" xr:uid="{00000000-0004-0000-0300-000011000000}"/>
    <hyperlink ref="C27" location="'TeleVRs'!A1" display="'TeleVRs'!A1" xr:uid="{00000000-0004-0000-0300-000012000000}"/>
    <hyperlink ref="C28" location="'Professional Receipts'!A1" display="'Professional Receipts'!A1" xr:uid="{00000000-0004-0000-0300-000013000000}"/>
    <hyperlink ref="C29" location="'Industry Margins'!A1" display="'Industry Margins'!A1" xr:uid="{00000000-0004-0000-0300-000014000000}"/>
    <hyperlink ref="C30" location="'Gross Profit'!A1" display="'Gross Profit'!A1" xr:uid="{00000000-0004-0000-0300-000015000000}"/>
    <hyperlink ref="C31" location="'LRD'!A1" display="'LRD'!A1" xr:uid="{00000000-0004-0000-0300-000016000000}"/>
    <hyperlink ref="C32" location="'Eligibility_EBIDTA'!A1" display="'Eligibility_EBIDTA'!A1" xr:uid="{00000000-0004-0000-0300-000018000000}"/>
    <hyperlink ref="C33" location="'Eligibility_Margin'!A1" display="'Eligibility_Margin'!A1" xr:uid="{00000000-0004-0000-0300-000019000000}"/>
    <hyperlink ref="C34" location="'Cash Profit'!A1" display="'Cash Profit'!A1" xr:uid="{00000000-0004-0000-0300-00001A000000}"/>
    <hyperlink ref="C35" location="'Salaried'!A1" display="'Salaried'!A1" xr:uid="{00000000-0004-0000-0300-00001B000000}"/>
    <hyperlink ref="C36" location="'EMI Chart'!A1" display="'EMI Chart'!A1" xr:uid="{00000000-0004-0000-0300-00001C000000}"/>
    <hyperlink ref="C37" location="'Banking'!A1" display="'Banking'!A1" xr:uid="{00000000-0004-0000-0300-00001D000000}"/>
    <hyperlink ref="C38" location="'Credit analysis'!A1" display="'Credit analysis'!A1" xr:uid="{00000000-0004-0000-0300-00001E000000}"/>
    <hyperlink ref="C39" location="'Legal_Compliance_Certificate'!A1" display="'Legal_Compliance_Certificate'!A1" xr:uid="{00000000-0004-0000-0300-000020000000}"/>
    <hyperlink ref="C40" location="'Rating_Individual'!A1" display="'Rating_Individual'!A1" xr:uid="{00000000-0004-0000-0300-000021000000}"/>
    <hyperlink ref="C41" location="'Rating_NonIndividuals'!A1" display="'Rating_NonIndividuals'!A1" xr:uid="{00000000-0004-0000-0300-000022000000}"/>
    <hyperlink ref="C42" location="'Covenants'!A1" display="'Covenants'!A1" xr:uid="{00000000-0004-0000-0300-000023000000}"/>
    <hyperlink ref="C43" location="'CRM approval'!A1" display="'CRM approval'!A1" xr:uid="{00000000-0004-0000-0300-000024000000}"/>
    <hyperlink ref="C44" location="'HTN-LAP'!A1" display="'HTN-LAP'!A1" xr:uid="{00000000-0004-0000-0300-000025000000}"/>
    <hyperlink ref="C45" location="'CRM Rating'!A1" display="'CRM Rating'!A1" xr:uid="{00000000-0004-0000-0300-000026000000}"/>
    <hyperlink ref="C48" location="'High ticket norms and DBR'!A1" display="'High ticket norms and DBR'!A1" xr:uid="{00000000-0004-0000-0300-000027000000}"/>
    <hyperlink ref="C49" location="'Step down'!A1" display="'Step down'!A1" xr:uid="{00000000-0004-0000-0300-000028000000}"/>
    <hyperlink ref="C52" location="'MSE PSL Calculator'!A1" display="'MSE PSL Calculator'!A1" xr:uid="{00000000-0004-0000-0300-000029000000}"/>
    <hyperlink ref="C53" location="'App Calc'!A1" display="'App Calc'!A1" xr:uid="{00000000-0004-0000-0300-00002A000000}"/>
    <hyperlink ref="C56" location="'Control Checklist'!A1" display="'Control Checklist'!A1" xr:uid="{00000000-0004-0000-0300-00002B000000}"/>
    <hyperlink ref="C57" location="'PD - MSME'!A1" display="PD - MSME" xr:uid="{00000000-0004-0000-0300-00002C000000}"/>
    <hyperlink ref="C59" location="'End Use Calc'!A1" display="'End Use Calc'!A1" xr:uid="{00000000-0004-0000-0300-00002D000000}"/>
    <hyperlink ref="C60" location="'Site Visit'!A1" display="'Site Visit'!A1" xr:uid="{00000000-0004-0000-0300-00002E000000}"/>
    <hyperlink ref="C50" location="'CGTMSE Input'!A1" display="CGTMSE Input" xr:uid="{00000000-0004-0000-0300-00002F000000}"/>
    <hyperlink ref="C51" location="'CGTMSE OUtput Sheet'!A1" display="CGTMSE OUtput Sheet" xr:uid="{00000000-0004-0000-0300-000030000000}"/>
    <hyperlink ref="C46" location="'LC Eligibility'!A1" display="'LC Eligibility'!A1" xr:uid="{00000000-0004-0000-0300-000031000000}"/>
    <hyperlink ref="C47" location="'BG Eligibilty'!A1" display="'BG Eligibilty'!A1" xr:uid="{00000000-0004-0000-0300-000032000000}"/>
    <hyperlink ref="C54" location="'HL PSL Calculator'!A1" display="'HL PSL Calculator'!A1" xr:uid="{00000000-0004-0000-0300-000033000000}"/>
    <hyperlink ref="C55" location="'MSE PSL Calculator'!A1" display="'MSE PSL Calculator'!A1" xr:uid="{00000000-0004-0000-0300-000034000000}"/>
    <hyperlink ref="C61" location="'UD Fields'!A1" display="'UD Fields'!A1" xr:uid="{00000000-0004-0000-0300-000035000000}"/>
    <hyperlink ref="C8" location="ROC!A1" display="ROC" xr:uid="{00000000-0004-0000-0300-000037000000}"/>
    <hyperlink ref="C9" location="GST!A1" display="GST" xr:uid="{00000000-0004-0000-0300-000038000000}"/>
    <hyperlink ref="C58" location="'PD - Others'!A1" display="PD - Others" xr:uid="{499A4F32-4A02-476F-A957-D5D41017672C}"/>
  </hyperlinks>
  <pageMargins left="0.7" right="0.7" top="0.75" bottom="0.75" header="0.3" footer="0.3"/>
  <pageSetup paperSize="9" orientation="portrait" r:id="rId1"/>
  <headerFooter>
    <oddFooter>&amp;C&amp;1#&amp;"Calibri"&amp;10&amp;K000000 For internal use only</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2">
    <tabColor theme="3" tint="-0.499984740745262"/>
    <pageSetUpPr fitToPage="1"/>
  </sheetPr>
  <dimension ref="A1:BC200"/>
  <sheetViews>
    <sheetView showGridLines="0" zoomScaleNormal="100" workbookViewId="0">
      <selection activeCell="D3" sqref="D3:E3"/>
    </sheetView>
  </sheetViews>
  <sheetFormatPr defaultColWidth="9.140625" defaultRowHeight="14.25" outlineLevelRow="2" x14ac:dyDescent="0.2"/>
  <cols>
    <col min="1" max="1" width="3" style="149" customWidth="1"/>
    <col min="2" max="2" width="4.7109375" style="149" customWidth="1"/>
    <col min="3" max="3" width="22.7109375" style="149" customWidth="1"/>
    <col min="4" max="5" width="11.7109375" style="149" customWidth="1"/>
    <col min="6" max="6" width="26.7109375" style="149" customWidth="1"/>
    <col min="7" max="8" width="11.7109375" style="149" customWidth="1"/>
    <col min="9" max="11" width="9.140625" style="149" customWidth="1"/>
    <col min="12" max="16384" width="9.140625" style="149"/>
  </cols>
  <sheetData>
    <row r="1" spans="1:55" ht="15" thickBot="1" x14ac:dyDescent="0.25">
      <c r="A1" s="956"/>
      <c r="B1" s="957"/>
      <c r="C1" s="957"/>
      <c r="D1" s="957"/>
      <c r="E1" s="957"/>
      <c r="F1" s="958"/>
      <c r="G1" s="958"/>
      <c r="H1" s="958"/>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row>
    <row r="2" spans="1:55" ht="21.75" customHeight="1" thickBot="1" x14ac:dyDescent="0.25">
      <c r="A2" s="959"/>
      <c r="B2" s="1652" t="s">
        <v>1649</v>
      </c>
      <c r="C2" s="1653"/>
      <c r="D2" s="1653"/>
      <c r="E2" s="1653"/>
      <c r="F2" s="1653"/>
      <c r="G2" s="1653"/>
      <c r="H2" s="1654"/>
      <c r="I2" s="956"/>
      <c r="J2" s="956"/>
      <c r="K2" s="956"/>
      <c r="L2" s="956"/>
      <c r="M2" s="956"/>
      <c r="N2" s="956"/>
      <c r="O2" s="956"/>
      <c r="P2" s="956"/>
      <c r="Q2" s="956"/>
      <c r="R2" s="956"/>
      <c r="S2" s="956"/>
      <c r="T2" s="956"/>
      <c r="U2" s="956"/>
      <c r="V2" s="956"/>
      <c r="W2" s="956"/>
      <c r="X2" s="956"/>
      <c r="Y2" s="956"/>
      <c r="Z2" s="956"/>
      <c r="AA2" s="956"/>
      <c r="AB2" s="956"/>
      <c r="AC2" s="956"/>
      <c r="AD2" s="956"/>
      <c r="AE2" s="956"/>
      <c r="AF2" s="956"/>
      <c r="AG2" s="956"/>
      <c r="AH2" s="956"/>
      <c r="AI2" s="956"/>
      <c r="AJ2" s="956"/>
      <c r="AK2" s="956"/>
      <c r="AL2" s="956"/>
      <c r="AM2" s="956"/>
      <c r="AN2" s="956"/>
      <c r="AO2" s="956"/>
      <c r="AP2" s="956"/>
      <c r="AQ2" s="956"/>
      <c r="AR2" s="956"/>
      <c r="AS2" s="956"/>
      <c r="AT2" s="956"/>
      <c r="AU2" s="956"/>
      <c r="AV2" s="956"/>
      <c r="AW2" s="956"/>
      <c r="AX2" s="956"/>
      <c r="AY2" s="956"/>
      <c r="AZ2" s="956"/>
      <c r="BA2" s="956"/>
      <c r="BB2" s="956"/>
      <c r="BC2" s="956"/>
    </row>
    <row r="3" spans="1:55" ht="15.75" customHeight="1" x14ac:dyDescent="0.2">
      <c r="A3" s="959"/>
      <c r="B3" s="1655" t="s">
        <v>1650</v>
      </c>
      <c r="C3" s="1656"/>
      <c r="D3" s="1657"/>
      <c r="E3" s="1658"/>
      <c r="F3" s="960" t="s">
        <v>2571</v>
      </c>
      <c r="G3" s="1657"/>
      <c r="H3" s="1659"/>
      <c r="I3" s="956"/>
      <c r="J3" s="956"/>
      <c r="K3" s="956"/>
      <c r="L3" s="956"/>
      <c r="M3" s="956"/>
      <c r="N3" s="956"/>
      <c r="O3" s="956"/>
      <c r="P3" s="956"/>
      <c r="Q3" s="956"/>
      <c r="R3" s="956"/>
      <c r="S3" s="956"/>
      <c r="T3" s="956"/>
      <c r="U3" s="956"/>
      <c r="V3" s="956"/>
      <c r="W3" s="956"/>
      <c r="X3" s="956"/>
      <c r="Y3" s="956"/>
      <c r="Z3" s="956"/>
      <c r="AA3" s="956"/>
      <c r="AB3" s="956"/>
      <c r="AC3" s="956"/>
      <c r="AD3" s="956"/>
      <c r="AE3" s="956"/>
      <c r="AF3" s="956"/>
      <c r="AG3" s="956"/>
      <c r="AH3" s="956"/>
      <c r="AI3" s="956"/>
      <c r="AJ3" s="956"/>
      <c r="AK3" s="956"/>
      <c r="AL3" s="956"/>
      <c r="AM3" s="956"/>
      <c r="AN3" s="956"/>
      <c r="AO3" s="956"/>
      <c r="AP3" s="956"/>
      <c r="AQ3" s="956"/>
      <c r="AR3" s="956"/>
      <c r="AS3" s="956"/>
      <c r="AT3" s="956"/>
      <c r="AU3" s="956"/>
      <c r="AV3" s="956"/>
      <c r="AW3" s="956"/>
      <c r="AX3" s="956"/>
      <c r="AY3" s="956"/>
      <c r="AZ3" s="956"/>
      <c r="BA3" s="956"/>
      <c r="BB3" s="956"/>
      <c r="BC3" s="956"/>
    </row>
    <row r="4" spans="1:55" ht="15" customHeight="1" x14ac:dyDescent="0.2">
      <c r="A4" s="959"/>
      <c r="B4" s="1660" t="s">
        <v>1651</v>
      </c>
      <c r="C4" s="1661"/>
      <c r="D4" s="1662"/>
      <c r="E4" s="1662"/>
      <c r="F4" s="1662"/>
      <c r="G4" s="1662"/>
      <c r="H4" s="1663"/>
      <c r="I4" s="956"/>
      <c r="J4" s="956"/>
      <c r="K4" s="956"/>
      <c r="L4" s="956"/>
      <c r="M4" s="956"/>
      <c r="N4" s="956"/>
      <c r="O4" s="956"/>
      <c r="P4" s="956"/>
      <c r="Q4" s="956"/>
      <c r="R4" s="956"/>
      <c r="S4" s="956"/>
      <c r="T4" s="956"/>
      <c r="U4" s="956"/>
      <c r="V4" s="956"/>
      <c r="W4" s="956"/>
      <c r="X4" s="956"/>
      <c r="Y4" s="956"/>
      <c r="Z4" s="956"/>
      <c r="AA4" s="956"/>
      <c r="AB4" s="956"/>
      <c r="AC4" s="956"/>
      <c r="AD4" s="956"/>
      <c r="AE4" s="956"/>
      <c r="AF4" s="956"/>
      <c r="AG4" s="956"/>
      <c r="AH4" s="956"/>
      <c r="AI4" s="956"/>
      <c r="AJ4" s="956"/>
      <c r="AK4" s="956"/>
      <c r="AL4" s="956"/>
      <c r="AM4" s="956"/>
      <c r="AN4" s="956"/>
      <c r="AO4" s="956"/>
      <c r="AP4" s="956"/>
      <c r="AQ4" s="956"/>
      <c r="AR4" s="956"/>
      <c r="AS4" s="956"/>
      <c r="AT4" s="956"/>
      <c r="AU4" s="956"/>
      <c r="AV4" s="956"/>
      <c r="AW4" s="956"/>
      <c r="AX4" s="956"/>
      <c r="AY4" s="956"/>
      <c r="AZ4" s="956"/>
      <c r="BA4" s="956"/>
      <c r="BB4" s="956"/>
      <c r="BC4" s="956"/>
    </row>
    <row r="5" spans="1:55" ht="15" customHeight="1" outlineLevel="1" x14ac:dyDescent="0.2">
      <c r="A5" s="959"/>
      <c r="B5" s="1660" t="s">
        <v>1652</v>
      </c>
      <c r="C5" s="1661"/>
      <c r="D5" s="1662"/>
      <c r="E5" s="1662"/>
      <c r="F5" s="1662"/>
      <c r="G5" s="1662"/>
      <c r="H5" s="1663"/>
      <c r="I5" s="956"/>
      <c r="J5" s="956"/>
      <c r="K5" s="956"/>
      <c r="L5" s="956"/>
      <c r="M5" s="956"/>
      <c r="N5" s="956"/>
      <c r="O5" s="956"/>
      <c r="P5" s="956"/>
      <c r="Q5" s="956"/>
      <c r="R5" s="956"/>
      <c r="S5" s="956"/>
      <c r="T5" s="956"/>
      <c r="U5" s="956"/>
      <c r="V5" s="956"/>
      <c r="W5" s="956"/>
      <c r="X5" s="956"/>
      <c r="Y5" s="956"/>
      <c r="Z5" s="956"/>
      <c r="AA5" s="956"/>
      <c r="AB5" s="956"/>
      <c r="AC5" s="956"/>
      <c r="AD5" s="956"/>
      <c r="AE5" s="956"/>
      <c r="AF5" s="956"/>
      <c r="AG5" s="956"/>
      <c r="AH5" s="956"/>
      <c r="AI5" s="956"/>
      <c r="AJ5" s="956"/>
      <c r="AK5" s="956"/>
      <c r="AL5" s="956"/>
      <c r="AM5" s="956"/>
      <c r="AN5" s="956"/>
      <c r="AO5" s="956"/>
      <c r="AP5" s="956"/>
      <c r="AQ5" s="956"/>
      <c r="AR5" s="956"/>
      <c r="AS5" s="956"/>
      <c r="AT5" s="956"/>
      <c r="AU5" s="956"/>
      <c r="AV5" s="956"/>
      <c r="AW5" s="956"/>
      <c r="AX5" s="956"/>
      <c r="AY5" s="956"/>
      <c r="AZ5" s="956"/>
      <c r="BA5" s="956"/>
      <c r="BB5" s="956"/>
      <c r="BC5" s="956"/>
    </row>
    <row r="6" spans="1:55" ht="15" customHeight="1" outlineLevel="1" x14ac:dyDescent="0.2">
      <c r="A6" s="959"/>
      <c r="B6" s="1660" t="s">
        <v>1653</v>
      </c>
      <c r="C6" s="1661"/>
      <c r="D6" s="1662"/>
      <c r="E6" s="1662"/>
      <c r="F6" s="1662"/>
      <c r="G6" s="1662"/>
      <c r="H6" s="1663"/>
      <c r="I6" s="956"/>
      <c r="J6" s="956"/>
      <c r="K6" s="956"/>
      <c r="L6" s="956"/>
      <c r="M6" s="956"/>
      <c r="N6" s="956"/>
      <c r="O6" s="956"/>
      <c r="P6" s="956"/>
      <c r="Q6" s="956"/>
      <c r="R6" s="956"/>
      <c r="S6" s="956"/>
      <c r="T6" s="956"/>
      <c r="U6" s="956"/>
      <c r="V6" s="956"/>
      <c r="W6" s="956"/>
      <c r="X6" s="956"/>
      <c r="Y6" s="956"/>
      <c r="Z6" s="956"/>
      <c r="AA6" s="956"/>
      <c r="AB6" s="956"/>
      <c r="AC6" s="956"/>
      <c r="AD6" s="956"/>
      <c r="AE6" s="956"/>
      <c r="AF6" s="956"/>
      <c r="AG6" s="956"/>
      <c r="AH6" s="956"/>
      <c r="AI6" s="956"/>
      <c r="AJ6" s="956"/>
      <c r="AK6" s="956"/>
      <c r="AL6" s="956"/>
      <c r="AM6" s="956"/>
      <c r="AN6" s="956"/>
      <c r="AO6" s="956"/>
      <c r="AP6" s="956"/>
      <c r="AQ6" s="956"/>
      <c r="AR6" s="956"/>
      <c r="AS6" s="956"/>
      <c r="AT6" s="956"/>
      <c r="AU6" s="956"/>
      <c r="AV6" s="956"/>
      <c r="AW6" s="956"/>
      <c r="AX6" s="956"/>
      <c r="AY6" s="956"/>
      <c r="AZ6" s="956"/>
      <c r="BA6" s="956"/>
      <c r="BB6" s="956"/>
      <c r="BC6" s="956"/>
    </row>
    <row r="7" spans="1:55" ht="15" customHeight="1" outlineLevel="1" x14ac:dyDescent="0.2">
      <c r="A7" s="959"/>
      <c r="B7" s="1660" t="s">
        <v>1654</v>
      </c>
      <c r="C7" s="1661"/>
      <c r="D7" s="1664"/>
      <c r="E7" s="1665"/>
      <c r="F7" s="961" t="s">
        <v>1330</v>
      </c>
      <c r="G7" s="1666"/>
      <c r="H7" s="1667"/>
      <c r="I7" s="956"/>
      <c r="J7" s="956"/>
      <c r="K7" s="956"/>
      <c r="L7" s="956"/>
      <c r="M7" s="956"/>
      <c r="N7" s="956"/>
      <c r="O7" s="956"/>
      <c r="P7" s="956"/>
      <c r="Q7" s="956"/>
      <c r="R7" s="956"/>
      <c r="S7" s="956"/>
      <c r="T7" s="956"/>
      <c r="U7" s="956"/>
      <c r="V7" s="956"/>
      <c r="W7" s="956"/>
      <c r="X7" s="956"/>
      <c r="Y7" s="956"/>
      <c r="Z7" s="956"/>
      <c r="AA7" s="956"/>
      <c r="AB7" s="956"/>
      <c r="AC7" s="956"/>
      <c r="AD7" s="956"/>
      <c r="AE7" s="956"/>
      <c r="AF7" s="956"/>
      <c r="AG7" s="956"/>
      <c r="AH7" s="956"/>
      <c r="AI7" s="956"/>
      <c r="AJ7" s="956"/>
      <c r="AK7" s="956"/>
      <c r="AL7" s="956"/>
      <c r="AM7" s="956"/>
      <c r="AN7" s="956"/>
      <c r="AO7" s="956"/>
      <c r="AP7" s="956"/>
      <c r="AQ7" s="956"/>
      <c r="AR7" s="956"/>
      <c r="AS7" s="956"/>
      <c r="AT7" s="956"/>
      <c r="AU7" s="956"/>
      <c r="AV7" s="956"/>
      <c r="AW7" s="956"/>
      <c r="AX7" s="956"/>
      <c r="AY7" s="956"/>
      <c r="AZ7" s="956"/>
      <c r="BA7" s="956"/>
      <c r="BB7" s="956"/>
      <c r="BC7" s="956"/>
    </row>
    <row r="8" spans="1:55" ht="15" customHeight="1" outlineLevel="1" x14ac:dyDescent="0.2">
      <c r="A8" s="959"/>
      <c r="B8" s="1660" t="s">
        <v>1655</v>
      </c>
      <c r="C8" s="1661"/>
      <c r="D8" s="1668">
        <f>GST!E3</f>
        <v>0</v>
      </c>
      <c r="E8" s="1669"/>
      <c r="F8" s="961" t="s">
        <v>1336</v>
      </c>
      <c r="G8" s="1668">
        <f>GST!E8</f>
        <v>0</v>
      </c>
      <c r="H8" s="1670"/>
      <c r="I8" s="956"/>
      <c r="J8" s="956"/>
      <c r="K8" s="956"/>
      <c r="L8" s="956"/>
      <c r="M8" s="956"/>
      <c r="N8" s="956"/>
      <c r="O8" s="956"/>
      <c r="P8" s="956"/>
      <c r="Q8" s="956"/>
      <c r="R8" s="956"/>
      <c r="S8" s="956"/>
      <c r="T8" s="956"/>
      <c r="U8" s="956"/>
      <c r="V8" s="956"/>
      <c r="W8" s="956"/>
      <c r="X8" s="956"/>
      <c r="Y8" s="956"/>
      <c r="Z8" s="956"/>
      <c r="AA8" s="956"/>
      <c r="AB8" s="956"/>
      <c r="AC8" s="956"/>
      <c r="AD8" s="956"/>
      <c r="AE8" s="956"/>
      <c r="AF8" s="956"/>
      <c r="AG8" s="956"/>
      <c r="AH8" s="956"/>
      <c r="AI8" s="956"/>
      <c r="AJ8" s="956"/>
      <c r="AK8" s="956"/>
      <c r="AL8" s="956"/>
      <c r="AM8" s="956"/>
      <c r="AN8" s="956"/>
      <c r="AO8" s="956"/>
      <c r="AP8" s="956"/>
      <c r="AQ8" s="956"/>
      <c r="AR8" s="956"/>
      <c r="AS8" s="956"/>
      <c r="AT8" s="956"/>
      <c r="AU8" s="956"/>
      <c r="AV8" s="956"/>
      <c r="AW8" s="956"/>
      <c r="AX8" s="956"/>
      <c r="AY8" s="956"/>
      <c r="AZ8" s="956"/>
      <c r="BA8" s="956"/>
      <c r="BB8" s="956"/>
      <c r="BC8" s="956"/>
    </row>
    <row r="9" spans="1:55" ht="15" customHeight="1" x14ac:dyDescent="0.2">
      <c r="A9" s="959"/>
      <c r="B9" s="1660" t="s">
        <v>1656</v>
      </c>
      <c r="C9" s="1661"/>
      <c r="D9" s="1671"/>
      <c r="E9" s="1671"/>
      <c r="F9" s="961" t="s">
        <v>1657</v>
      </c>
      <c r="G9" s="1672" t="str">
        <f ca="1">IF(D9&lt;&gt;"",DATEDIF(D9,TODAY(),"Y")&amp;" Years","")</f>
        <v/>
      </c>
      <c r="H9" s="1673"/>
      <c r="I9" s="956"/>
      <c r="J9" s="956"/>
      <c r="K9" s="956"/>
      <c r="L9" s="956"/>
      <c r="M9" s="956"/>
      <c r="N9" s="956"/>
      <c r="O9" s="956"/>
      <c r="P9" s="956"/>
      <c r="Q9" s="956"/>
      <c r="R9" s="956"/>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row>
    <row r="10" spans="1:55" ht="14.25" customHeight="1" x14ac:dyDescent="0.2">
      <c r="A10" s="959"/>
      <c r="B10" s="1660" t="s">
        <v>802</v>
      </c>
      <c r="C10" s="1661"/>
      <c r="D10" s="1677"/>
      <c r="E10" s="1678"/>
      <c r="F10" s="961" t="s">
        <v>194</v>
      </c>
      <c r="G10" s="1677"/>
      <c r="H10" s="1679"/>
      <c r="I10" s="956"/>
      <c r="J10" s="956"/>
      <c r="K10" s="956"/>
      <c r="L10" s="956"/>
      <c r="M10" s="956"/>
      <c r="N10" s="956"/>
      <c r="O10" s="956"/>
      <c r="P10" s="956"/>
      <c r="Q10" s="956"/>
      <c r="R10" s="956"/>
      <c r="S10" s="956"/>
      <c r="T10" s="956"/>
      <c r="U10" s="956"/>
      <c r="V10" s="956"/>
      <c r="W10" s="956"/>
      <c r="X10" s="956"/>
      <c r="Y10" s="956"/>
      <c r="Z10" s="956"/>
      <c r="AA10" s="956"/>
      <c r="AB10" s="956"/>
      <c r="AC10" s="956"/>
      <c r="AD10" s="956"/>
      <c r="AE10" s="956"/>
      <c r="AF10" s="956"/>
      <c r="AG10" s="956"/>
      <c r="AH10" s="956"/>
      <c r="AI10" s="956"/>
      <c r="AJ10" s="956"/>
      <c r="AK10" s="956"/>
      <c r="AL10" s="956"/>
      <c r="AM10" s="956"/>
      <c r="AN10" s="956"/>
      <c r="AO10" s="956"/>
      <c r="AP10" s="956"/>
      <c r="AQ10" s="956"/>
      <c r="AR10" s="956"/>
      <c r="AS10" s="956"/>
      <c r="AT10" s="956"/>
      <c r="AU10" s="956"/>
      <c r="AV10" s="956"/>
      <c r="AW10" s="956"/>
      <c r="AX10" s="956"/>
      <c r="AY10" s="956"/>
      <c r="AZ10" s="956"/>
      <c r="BA10" s="956"/>
      <c r="BB10" s="956"/>
      <c r="BC10" s="956"/>
    </row>
    <row r="11" spans="1:55" ht="14.25" customHeight="1" x14ac:dyDescent="0.2">
      <c r="A11" s="959"/>
      <c r="B11" s="1660" t="s">
        <v>0</v>
      </c>
      <c r="C11" s="1661"/>
      <c r="D11" s="1677"/>
      <c r="E11" s="1678"/>
      <c r="F11" s="961" t="s">
        <v>47</v>
      </c>
      <c r="G11" s="1677"/>
      <c r="H11" s="1679"/>
      <c r="I11" s="956"/>
      <c r="J11" s="956"/>
      <c r="K11" s="956"/>
      <c r="L11" s="956"/>
      <c r="M11" s="956"/>
      <c r="N11" s="956"/>
      <c r="O11" s="956"/>
      <c r="P11" s="956"/>
      <c r="Q11" s="956"/>
      <c r="R11" s="956"/>
      <c r="S11" s="956"/>
      <c r="T11" s="956"/>
      <c r="U11" s="956"/>
      <c r="V11" s="956"/>
      <c r="W11" s="956"/>
      <c r="X11" s="956"/>
      <c r="Y11" s="956"/>
      <c r="Z11" s="956"/>
      <c r="AA11" s="956"/>
      <c r="AB11" s="956"/>
      <c r="AC11" s="956"/>
      <c r="AD11" s="956"/>
      <c r="AE11" s="956"/>
      <c r="AF11" s="956"/>
      <c r="AG11" s="956"/>
      <c r="AH11" s="956"/>
      <c r="AI11" s="956"/>
      <c r="AJ11" s="956"/>
      <c r="AK11" s="956"/>
      <c r="AL11" s="956"/>
      <c r="AM11" s="956"/>
      <c r="AN11" s="956"/>
      <c r="AO11" s="956"/>
      <c r="AP11" s="956"/>
      <c r="AQ11" s="956"/>
      <c r="AR11" s="956"/>
      <c r="AS11" s="956"/>
      <c r="AT11" s="956"/>
      <c r="AU11" s="956"/>
      <c r="AV11" s="956"/>
      <c r="AW11" s="956"/>
      <c r="AX11" s="956"/>
      <c r="AY11" s="956"/>
      <c r="AZ11" s="956"/>
      <c r="BA11" s="956"/>
      <c r="BB11" s="956"/>
      <c r="BC11" s="956"/>
    </row>
    <row r="12" spans="1:55" ht="15" customHeight="1" outlineLevel="1" x14ac:dyDescent="0.2">
      <c r="A12" s="959"/>
      <c r="B12" s="1660" t="s">
        <v>1658</v>
      </c>
      <c r="C12" s="1661"/>
      <c r="D12" s="1680">
        <f>ROC!E3</f>
        <v>0</v>
      </c>
      <c r="E12" s="1680"/>
      <c r="F12" s="961" t="s">
        <v>1336</v>
      </c>
      <c r="G12" s="1680">
        <f>ROC!E22</f>
        <v>0</v>
      </c>
      <c r="H12" s="1681"/>
      <c r="I12" s="956"/>
      <c r="J12" s="956"/>
      <c r="K12" s="956"/>
      <c r="L12" s="956"/>
      <c r="M12" s="956"/>
      <c r="N12" s="956"/>
      <c r="O12" s="956"/>
      <c r="P12" s="956"/>
      <c r="Q12" s="956"/>
      <c r="R12" s="956"/>
      <c r="S12" s="956"/>
      <c r="T12" s="956"/>
      <c r="U12" s="956"/>
      <c r="V12" s="956"/>
      <c r="W12" s="956"/>
      <c r="X12" s="956"/>
      <c r="Y12" s="956"/>
      <c r="Z12" s="956"/>
      <c r="AA12" s="956"/>
      <c r="AB12" s="956"/>
      <c r="AC12" s="956"/>
      <c r="AD12" s="956"/>
      <c r="AE12" s="956"/>
      <c r="AF12" s="956"/>
      <c r="AG12" s="956"/>
      <c r="AH12" s="956"/>
      <c r="AI12" s="956"/>
      <c r="AJ12" s="956"/>
      <c r="AK12" s="956"/>
      <c r="AL12" s="956"/>
      <c r="AM12" s="956"/>
      <c r="AN12" s="956"/>
      <c r="AO12" s="956"/>
      <c r="AP12" s="956"/>
      <c r="AQ12" s="956"/>
      <c r="AR12" s="956"/>
      <c r="AS12" s="956"/>
      <c r="AT12" s="956"/>
      <c r="AU12" s="956"/>
      <c r="AV12" s="956"/>
      <c r="AW12" s="956"/>
      <c r="AX12" s="956"/>
      <c r="AY12" s="956"/>
      <c r="AZ12" s="956"/>
      <c r="BA12" s="956"/>
      <c r="BB12" s="956"/>
      <c r="BC12" s="956"/>
    </row>
    <row r="13" spans="1:55" ht="15" customHeight="1" outlineLevel="1" x14ac:dyDescent="0.2">
      <c r="A13" s="959"/>
      <c r="B13" s="1660" t="s">
        <v>1659</v>
      </c>
      <c r="C13" s="1661"/>
      <c r="D13" s="1682">
        <f>ROC!E10</f>
        <v>0</v>
      </c>
      <c r="E13" s="1683"/>
      <c r="F13" s="961" t="s">
        <v>18</v>
      </c>
      <c r="G13" s="1683">
        <f>ROC!E11</f>
        <v>0</v>
      </c>
      <c r="H13" s="1684"/>
      <c r="I13" s="956"/>
      <c r="J13" s="956"/>
      <c r="K13" s="956"/>
      <c r="L13" s="956"/>
      <c r="M13" s="956"/>
      <c r="N13" s="956"/>
      <c r="O13" s="956"/>
      <c r="P13" s="956"/>
      <c r="Q13" s="956"/>
      <c r="R13" s="956"/>
      <c r="S13" s="956"/>
      <c r="T13" s="956"/>
      <c r="U13" s="956"/>
      <c r="V13" s="956"/>
      <c r="W13" s="956"/>
      <c r="X13" s="956"/>
      <c r="Y13" s="956"/>
      <c r="Z13" s="956"/>
      <c r="AA13" s="956"/>
      <c r="AB13" s="956"/>
      <c r="AC13" s="956"/>
      <c r="AD13" s="956"/>
      <c r="AE13" s="956"/>
      <c r="AF13" s="956"/>
      <c r="AG13" s="956"/>
      <c r="AH13" s="956"/>
      <c r="AI13" s="956"/>
      <c r="AJ13" s="956"/>
      <c r="AK13" s="956"/>
      <c r="AL13" s="956"/>
      <c r="AM13" s="956"/>
      <c r="AN13" s="956"/>
      <c r="AO13" s="956"/>
      <c r="AP13" s="956"/>
      <c r="AQ13" s="956"/>
      <c r="AR13" s="956"/>
      <c r="AS13" s="956"/>
      <c r="AT13" s="956"/>
      <c r="AU13" s="956"/>
      <c r="AV13" s="956"/>
      <c r="AW13" s="956"/>
      <c r="AX13" s="956"/>
      <c r="AY13" s="956"/>
      <c r="AZ13" s="956"/>
      <c r="BA13" s="956"/>
      <c r="BB13" s="956"/>
      <c r="BC13" s="956"/>
    </row>
    <row r="14" spans="1:55" ht="31.5" customHeight="1" outlineLevel="1" x14ac:dyDescent="0.2">
      <c r="A14" s="959"/>
      <c r="B14" s="1660" t="s">
        <v>141</v>
      </c>
      <c r="C14" s="1661"/>
      <c r="D14" s="1685"/>
      <c r="E14" s="1686"/>
      <c r="F14" s="1686"/>
      <c r="G14" s="1686"/>
      <c r="H14" s="1687"/>
      <c r="I14" s="956"/>
      <c r="J14" s="956"/>
      <c r="K14" s="956"/>
      <c r="L14" s="956"/>
      <c r="M14" s="956"/>
      <c r="N14" s="956"/>
      <c r="O14" s="956"/>
      <c r="P14" s="956"/>
      <c r="Q14" s="956"/>
      <c r="R14" s="956"/>
      <c r="S14" s="956"/>
      <c r="T14" s="956"/>
      <c r="U14" s="956"/>
      <c r="V14" s="956"/>
      <c r="W14" s="956"/>
      <c r="X14" s="956"/>
      <c r="Y14" s="956"/>
      <c r="Z14" s="956"/>
      <c r="AA14" s="956"/>
      <c r="AB14" s="956"/>
      <c r="AC14" s="956"/>
      <c r="AD14" s="956"/>
      <c r="AE14" s="956"/>
      <c r="AF14" s="956"/>
      <c r="AG14" s="956"/>
      <c r="AH14" s="956"/>
      <c r="AI14" s="956"/>
      <c r="AJ14" s="956"/>
      <c r="AK14" s="956"/>
      <c r="AL14" s="956"/>
      <c r="AM14" s="956"/>
      <c r="AN14" s="956"/>
      <c r="AO14" s="956"/>
      <c r="AP14" s="956"/>
      <c r="AQ14" s="956"/>
      <c r="AR14" s="956"/>
      <c r="AS14" s="956"/>
      <c r="AT14" s="956"/>
      <c r="AU14" s="956"/>
      <c r="AV14" s="956"/>
      <c r="AW14" s="956"/>
      <c r="AX14" s="956"/>
      <c r="AY14" s="956"/>
      <c r="AZ14" s="956"/>
      <c r="BA14" s="956"/>
      <c r="BB14" s="956"/>
      <c r="BC14" s="956"/>
    </row>
    <row r="15" spans="1:55" ht="15" customHeight="1" outlineLevel="1" x14ac:dyDescent="0.2">
      <c r="A15" s="959"/>
      <c r="B15" s="1660" t="s">
        <v>1660</v>
      </c>
      <c r="C15" s="1661"/>
      <c r="D15" s="1674"/>
      <c r="E15" s="1675"/>
      <c r="F15" s="1675"/>
      <c r="G15" s="1675"/>
      <c r="H15" s="1676"/>
      <c r="I15" s="956"/>
      <c r="J15" s="956"/>
      <c r="K15" s="956"/>
      <c r="L15" s="956"/>
      <c r="M15" s="956"/>
      <c r="N15" s="956"/>
      <c r="O15" s="956"/>
      <c r="P15" s="956"/>
      <c r="Q15" s="956"/>
      <c r="R15" s="956"/>
      <c r="S15" s="956"/>
      <c r="T15" s="956"/>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row>
    <row r="16" spans="1:55" ht="15" customHeight="1" outlineLevel="1" x14ac:dyDescent="0.2">
      <c r="A16" s="959"/>
      <c r="B16" s="1660" t="s">
        <v>1661</v>
      </c>
      <c r="C16" s="1661"/>
      <c r="D16" s="1674"/>
      <c r="E16" s="1675"/>
      <c r="F16" s="1675"/>
      <c r="G16" s="1675"/>
      <c r="H16" s="1676"/>
      <c r="I16" s="956"/>
      <c r="J16" s="956"/>
      <c r="K16" s="956"/>
      <c r="L16" s="956"/>
      <c r="M16" s="956"/>
      <c r="N16" s="956"/>
      <c r="O16" s="956"/>
      <c r="P16" s="956"/>
      <c r="Q16" s="956"/>
      <c r="R16" s="956"/>
      <c r="S16" s="956"/>
      <c r="T16" s="956"/>
      <c r="U16" s="956"/>
      <c r="V16" s="956"/>
      <c r="W16" s="956"/>
      <c r="X16" s="956"/>
      <c r="Y16" s="956"/>
      <c r="Z16" s="956"/>
      <c r="AA16" s="956"/>
      <c r="AB16" s="956"/>
      <c r="AC16" s="956"/>
      <c r="AD16" s="956"/>
      <c r="AE16" s="956"/>
      <c r="AF16" s="956"/>
      <c r="AG16" s="956"/>
      <c r="AH16" s="956"/>
      <c r="AI16" s="956"/>
      <c r="AJ16" s="956"/>
      <c r="AK16" s="956"/>
      <c r="AL16" s="956"/>
      <c r="AM16" s="956"/>
      <c r="AN16" s="956"/>
      <c r="AO16" s="956"/>
      <c r="AP16" s="956"/>
      <c r="AQ16" s="956"/>
      <c r="AR16" s="956"/>
      <c r="AS16" s="956"/>
      <c r="AT16" s="956"/>
      <c r="AU16" s="956"/>
      <c r="AV16" s="956"/>
      <c r="AW16" s="956"/>
      <c r="AX16" s="956"/>
      <c r="AY16" s="956"/>
      <c r="AZ16" s="956"/>
      <c r="BA16" s="956"/>
      <c r="BB16" s="956"/>
      <c r="BC16" s="956"/>
    </row>
    <row r="17" spans="1:55" ht="128.25" customHeight="1" x14ac:dyDescent="0.2">
      <c r="A17" s="959"/>
      <c r="B17" s="1660" t="s">
        <v>1662</v>
      </c>
      <c r="C17" s="1661"/>
      <c r="D17" s="1694"/>
      <c r="E17" s="1694"/>
      <c r="F17" s="1694"/>
      <c r="G17" s="1694"/>
      <c r="H17" s="1695"/>
      <c r="I17" s="956"/>
      <c r="J17" s="956"/>
      <c r="K17" s="956"/>
      <c r="L17" s="956"/>
      <c r="M17" s="956"/>
      <c r="N17" s="956"/>
      <c r="O17" s="956"/>
      <c r="P17" s="956"/>
      <c r="Q17" s="956"/>
      <c r="R17" s="956"/>
      <c r="S17" s="956"/>
      <c r="T17" s="956"/>
      <c r="U17" s="956"/>
      <c r="V17" s="956"/>
      <c r="W17" s="956"/>
      <c r="X17" s="956"/>
      <c r="Y17" s="956"/>
      <c r="Z17" s="956"/>
      <c r="AA17" s="956"/>
      <c r="AB17" s="956"/>
      <c r="AC17" s="956"/>
      <c r="AD17" s="956"/>
      <c r="AE17" s="956"/>
      <c r="AF17" s="956"/>
      <c r="AG17" s="956"/>
      <c r="AH17" s="956"/>
      <c r="AI17" s="956"/>
      <c r="AJ17" s="956"/>
      <c r="AK17" s="956"/>
      <c r="AL17" s="956"/>
      <c r="AM17" s="956"/>
      <c r="AN17" s="956"/>
      <c r="AO17" s="956"/>
      <c r="AP17" s="956"/>
      <c r="AQ17" s="956"/>
      <c r="AR17" s="956"/>
      <c r="AS17" s="956"/>
      <c r="AT17" s="956"/>
      <c r="AU17" s="956"/>
      <c r="AV17" s="956"/>
      <c r="AW17" s="956"/>
      <c r="AX17" s="956"/>
      <c r="AY17" s="956"/>
      <c r="AZ17" s="956"/>
      <c r="BA17" s="956"/>
      <c r="BB17" s="956"/>
      <c r="BC17" s="956"/>
    </row>
    <row r="18" spans="1:55" ht="15" customHeight="1" x14ac:dyDescent="0.2">
      <c r="A18" s="959"/>
      <c r="B18" s="1660" t="s">
        <v>1663</v>
      </c>
      <c r="C18" s="1661"/>
      <c r="D18" s="1696"/>
      <c r="E18" s="1697"/>
      <c r="F18" s="1697"/>
      <c r="G18" s="1697"/>
      <c r="H18" s="1698"/>
      <c r="I18" s="956"/>
      <c r="J18" s="956"/>
      <c r="K18" s="956"/>
      <c r="L18" s="956"/>
      <c r="M18" s="956"/>
      <c r="N18" s="956"/>
      <c r="O18" s="956"/>
      <c r="P18" s="956"/>
      <c r="Q18" s="956"/>
      <c r="R18" s="956"/>
      <c r="S18" s="956"/>
      <c r="T18" s="956"/>
      <c r="U18" s="956"/>
      <c r="V18" s="956"/>
      <c r="W18" s="956"/>
      <c r="X18" s="956"/>
      <c r="Y18" s="956"/>
      <c r="Z18" s="956"/>
      <c r="AA18" s="956"/>
      <c r="AB18" s="956"/>
      <c r="AC18" s="956"/>
      <c r="AD18" s="956"/>
      <c r="AE18" s="956"/>
      <c r="AF18" s="956"/>
      <c r="AG18" s="956"/>
      <c r="AH18" s="956"/>
      <c r="AI18" s="956"/>
      <c r="AJ18" s="956"/>
      <c r="AK18" s="956"/>
      <c r="AL18" s="956"/>
      <c r="AM18" s="956"/>
      <c r="AN18" s="956"/>
      <c r="AO18" s="956"/>
      <c r="AP18" s="956"/>
      <c r="AQ18" s="956"/>
      <c r="AR18" s="956"/>
      <c r="AS18" s="956"/>
      <c r="AT18" s="956"/>
      <c r="AU18" s="956"/>
      <c r="AV18" s="956"/>
      <c r="AW18" s="956"/>
      <c r="AX18" s="956"/>
      <c r="AY18" s="956"/>
      <c r="AZ18" s="956"/>
      <c r="BA18" s="956"/>
      <c r="BB18" s="956"/>
      <c r="BC18" s="956"/>
    </row>
    <row r="19" spans="1:55" ht="90.75" customHeight="1" x14ac:dyDescent="0.2">
      <c r="A19" s="959"/>
      <c r="B19" s="1660" t="s">
        <v>1664</v>
      </c>
      <c r="C19" s="1661"/>
      <c r="D19" s="1694"/>
      <c r="E19" s="1694"/>
      <c r="F19" s="1694"/>
      <c r="G19" s="1694"/>
      <c r="H19" s="1695"/>
      <c r="I19" s="956"/>
      <c r="J19" s="956"/>
      <c r="K19" s="956"/>
      <c r="L19" s="956"/>
      <c r="M19" s="956"/>
      <c r="N19" s="956"/>
      <c r="O19" s="956"/>
      <c r="P19" s="956"/>
      <c r="Q19" s="956"/>
      <c r="R19" s="956"/>
      <c r="S19" s="956"/>
      <c r="T19" s="956"/>
      <c r="U19" s="956"/>
      <c r="V19" s="956"/>
      <c r="W19" s="956"/>
      <c r="X19" s="956"/>
      <c r="Y19" s="956"/>
      <c r="Z19" s="956"/>
      <c r="AA19" s="956"/>
      <c r="AB19" s="956"/>
      <c r="AC19" s="956"/>
      <c r="AD19" s="956"/>
      <c r="AE19" s="956"/>
      <c r="AF19" s="956"/>
      <c r="AG19" s="956"/>
      <c r="AH19" s="956"/>
      <c r="AI19" s="956"/>
      <c r="AJ19" s="956"/>
      <c r="AK19" s="956"/>
      <c r="AL19" s="956"/>
      <c r="AM19" s="956"/>
      <c r="AN19" s="956"/>
      <c r="AO19" s="956"/>
      <c r="AP19" s="956"/>
      <c r="AQ19" s="956"/>
      <c r="AR19" s="956"/>
      <c r="AS19" s="956"/>
      <c r="AT19" s="956"/>
      <c r="AU19" s="956"/>
      <c r="AV19" s="956"/>
      <c r="AW19" s="956"/>
      <c r="AX19" s="956"/>
      <c r="AY19" s="956"/>
      <c r="AZ19" s="956"/>
      <c r="BA19" s="956"/>
      <c r="BB19" s="956"/>
      <c r="BC19" s="956"/>
    </row>
    <row r="20" spans="1:55" ht="15.75" customHeight="1" thickBot="1" x14ac:dyDescent="0.25">
      <c r="A20" s="959"/>
      <c r="B20" s="1701" t="s">
        <v>1665</v>
      </c>
      <c r="C20" s="1702"/>
      <c r="D20" s="1703"/>
      <c r="E20" s="1703"/>
      <c r="F20" s="1703"/>
      <c r="G20" s="1703"/>
      <c r="H20" s="1704"/>
      <c r="I20" s="956"/>
      <c r="J20" s="956"/>
      <c r="K20" s="956"/>
      <c r="L20" s="956"/>
      <c r="M20" s="956"/>
      <c r="N20" s="956"/>
      <c r="O20" s="956"/>
      <c r="P20" s="956"/>
      <c r="Q20" s="956"/>
      <c r="R20" s="956"/>
      <c r="S20" s="956"/>
      <c r="T20" s="956"/>
      <c r="U20" s="956"/>
      <c r="V20" s="956"/>
      <c r="W20" s="956"/>
      <c r="X20" s="956"/>
      <c r="Y20" s="956"/>
      <c r="Z20" s="956"/>
      <c r="AA20" s="956"/>
      <c r="AB20" s="956"/>
      <c r="AC20" s="956"/>
      <c r="AD20" s="956"/>
      <c r="AE20" s="956"/>
      <c r="AF20" s="956"/>
      <c r="AG20" s="956"/>
      <c r="AH20" s="956"/>
      <c r="AI20" s="956"/>
      <c r="AJ20" s="956"/>
      <c r="AK20" s="956"/>
      <c r="AL20" s="956"/>
      <c r="AM20" s="956"/>
      <c r="AN20" s="956"/>
      <c r="AO20" s="956"/>
      <c r="AP20" s="956"/>
      <c r="AQ20" s="956"/>
      <c r="AR20" s="956"/>
      <c r="AS20" s="956"/>
      <c r="AT20" s="956"/>
      <c r="AU20" s="956"/>
      <c r="AV20" s="956"/>
      <c r="AW20" s="956"/>
      <c r="AX20" s="956"/>
      <c r="AY20" s="956"/>
      <c r="AZ20" s="956"/>
      <c r="BA20" s="956"/>
      <c r="BB20" s="956"/>
      <c r="BC20" s="956"/>
    </row>
    <row r="21" spans="1:55" ht="15.75" outlineLevel="1" thickBot="1" x14ac:dyDescent="0.25">
      <c r="A21" s="959"/>
      <c r="B21" s="1705" t="s">
        <v>1666</v>
      </c>
      <c r="C21" s="1706"/>
      <c r="D21" s="1706"/>
      <c r="E21" s="1706"/>
      <c r="F21" s="1706"/>
      <c r="G21" s="1706"/>
      <c r="H21" s="1707"/>
      <c r="I21" s="956"/>
      <c r="J21" s="956"/>
      <c r="K21" s="956"/>
      <c r="L21" s="956"/>
      <c r="M21" s="956"/>
      <c r="N21" s="956"/>
      <c r="O21" s="956"/>
      <c r="P21" s="956"/>
      <c r="Q21" s="956"/>
      <c r="R21" s="956"/>
      <c r="S21" s="956"/>
      <c r="T21" s="956"/>
      <c r="U21" s="956"/>
      <c r="V21" s="956"/>
      <c r="W21" s="956"/>
      <c r="X21" s="956"/>
      <c r="Y21" s="956"/>
      <c r="Z21" s="956"/>
      <c r="AA21" s="956"/>
      <c r="AB21" s="956"/>
      <c r="AC21" s="956"/>
      <c r="AD21" s="956"/>
      <c r="AE21" s="956"/>
      <c r="AF21" s="956"/>
      <c r="AG21" s="956"/>
      <c r="AH21" s="956"/>
      <c r="AI21" s="956"/>
      <c r="AJ21" s="956"/>
      <c r="AK21" s="956"/>
      <c r="AL21" s="956"/>
      <c r="AM21" s="956"/>
      <c r="AN21" s="956"/>
      <c r="AO21" s="956"/>
      <c r="AP21" s="956"/>
      <c r="AQ21" s="956"/>
      <c r="AR21" s="956"/>
      <c r="AS21" s="956"/>
      <c r="AT21" s="956"/>
      <c r="AU21" s="956"/>
      <c r="AV21" s="956"/>
      <c r="AW21" s="956"/>
      <c r="AX21" s="956"/>
      <c r="AY21" s="956"/>
      <c r="AZ21" s="956"/>
      <c r="BA21" s="956"/>
      <c r="BB21" s="956"/>
      <c r="BC21" s="956"/>
    </row>
    <row r="22" spans="1:55" ht="15" outlineLevel="1" x14ac:dyDescent="0.2">
      <c r="A22" s="959"/>
      <c r="B22" s="1708" t="s">
        <v>1667</v>
      </c>
      <c r="C22" s="1709"/>
      <c r="D22" s="1709"/>
      <c r="E22" s="1709"/>
      <c r="F22" s="1709"/>
      <c r="G22" s="1709"/>
      <c r="H22" s="1710"/>
      <c r="I22" s="956"/>
      <c r="J22" s="956"/>
      <c r="K22" s="956"/>
      <c r="L22" s="956"/>
      <c r="M22" s="956"/>
      <c r="N22" s="956"/>
      <c r="O22" s="956"/>
      <c r="P22" s="956"/>
      <c r="Q22" s="956"/>
      <c r="R22" s="956"/>
      <c r="S22" s="956"/>
      <c r="T22" s="956"/>
      <c r="U22" s="956"/>
      <c r="V22" s="956"/>
      <c r="W22" s="956"/>
      <c r="X22" s="956"/>
      <c r="Y22" s="956"/>
      <c r="Z22" s="956"/>
      <c r="AA22" s="956"/>
      <c r="AB22" s="956"/>
      <c r="AC22" s="956"/>
      <c r="AD22" s="956"/>
      <c r="AE22" s="956"/>
      <c r="AF22" s="956"/>
      <c r="AG22" s="956"/>
      <c r="AH22" s="956"/>
      <c r="AI22" s="956"/>
      <c r="AJ22" s="956"/>
      <c r="AK22" s="956"/>
      <c r="AL22" s="956"/>
      <c r="AM22" s="956"/>
      <c r="AN22" s="956"/>
      <c r="AO22" s="956"/>
      <c r="AP22" s="956"/>
      <c r="AQ22" s="956"/>
      <c r="AR22" s="956"/>
      <c r="AS22" s="956"/>
      <c r="AT22" s="956"/>
      <c r="AU22" s="956"/>
      <c r="AV22" s="956"/>
      <c r="AW22" s="956"/>
      <c r="AX22" s="956"/>
      <c r="AY22" s="956"/>
      <c r="AZ22" s="956"/>
      <c r="BA22" s="956"/>
      <c r="BB22" s="956"/>
      <c r="BC22" s="956"/>
    </row>
    <row r="23" spans="1:55" ht="25.5" outlineLevel="2" x14ac:dyDescent="0.2">
      <c r="A23" s="959"/>
      <c r="B23" s="962" t="s">
        <v>1331</v>
      </c>
      <c r="C23" s="963" t="s">
        <v>2</v>
      </c>
      <c r="D23" s="964" t="s">
        <v>1668</v>
      </c>
      <c r="E23" s="964" t="s">
        <v>1669</v>
      </c>
      <c r="F23" s="964" t="s">
        <v>1670</v>
      </c>
      <c r="G23" s="1711" t="s">
        <v>504</v>
      </c>
      <c r="H23" s="1712"/>
      <c r="I23" s="956"/>
      <c r="J23" s="956"/>
      <c r="K23" s="956"/>
      <c r="L23" s="956"/>
      <c r="M23" s="956"/>
      <c r="N23" s="956"/>
      <c r="O23" s="956"/>
      <c r="P23" s="956"/>
      <c r="Q23" s="956"/>
      <c r="R23" s="956"/>
      <c r="S23" s="956"/>
      <c r="T23" s="956"/>
      <c r="U23" s="956"/>
      <c r="V23" s="956"/>
      <c r="W23" s="956"/>
      <c r="X23" s="956"/>
      <c r="Y23" s="956"/>
      <c r="Z23" s="956"/>
      <c r="AA23" s="956"/>
      <c r="AB23" s="956"/>
      <c r="AC23" s="956"/>
      <c r="AD23" s="956"/>
      <c r="AE23" s="956"/>
      <c r="AF23" s="956"/>
      <c r="AG23" s="956"/>
      <c r="AH23" s="956"/>
      <c r="AI23" s="956"/>
      <c r="AJ23" s="956"/>
      <c r="AK23" s="956"/>
      <c r="AL23" s="956"/>
      <c r="AM23" s="956"/>
      <c r="AN23" s="956"/>
      <c r="AO23" s="956"/>
      <c r="AP23" s="956"/>
      <c r="AQ23" s="956"/>
      <c r="AR23" s="956"/>
      <c r="AS23" s="956"/>
      <c r="AT23" s="956"/>
      <c r="AU23" s="956"/>
      <c r="AV23" s="956"/>
      <c r="AW23" s="956"/>
      <c r="AX23" s="956"/>
      <c r="AY23" s="956"/>
      <c r="AZ23" s="956"/>
      <c r="BA23" s="956"/>
      <c r="BB23" s="956"/>
      <c r="BC23" s="956"/>
    </row>
    <row r="24" spans="1:55" outlineLevel="2" x14ac:dyDescent="0.2">
      <c r="A24" s="959"/>
      <c r="B24" s="965"/>
      <c r="C24" s="966"/>
      <c r="D24" s="967"/>
      <c r="E24" s="968"/>
      <c r="F24" s="967"/>
      <c r="G24" s="1699"/>
      <c r="H24" s="1700"/>
      <c r="I24" s="956"/>
      <c r="J24" s="956"/>
      <c r="K24" s="956"/>
      <c r="L24" s="956"/>
      <c r="M24" s="956"/>
      <c r="N24" s="956"/>
      <c r="O24" s="956"/>
      <c r="P24" s="956"/>
      <c r="Q24" s="956"/>
      <c r="R24" s="956"/>
      <c r="S24" s="956"/>
      <c r="T24" s="956"/>
      <c r="U24" s="956"/>
      <c r="V24" s="956"/>
      <c r="W24" s="956"/>
      <c r="X24" s="956"/>
      <c r="Y24" s="956"/>
      <c r="Z24" s="956"/>
      <c r="AA24" s="956"/>
      <c r="AB24" s="956"/>
      <c r="AC24" s="956"/>
      <c r="AD24" s="956"/>
      <c r="AE24" s="956"/>
      <c r="AF24" s="956"/>
      <c r="AG24" s="956"/>
      <c r="AH24" s="956"/>
      <c r="AI24" s="956"/>
      <c r="AJ24" s="956"/>
      <c r="AK24" s="956"/>
      <c r="AL24" s="956"/>
      <c r="AM24" s="956"/>
      <c r="AN24" s="956"/>
      <c r="AO24" s="956"/>
      <c r="AP24" s="956"/>
      <c r="AQ24" s="956"/>
      <c r="AR24" s="956"/>
      <c r="AS24" s="956"/>
      <c r="AT24" s="956"/>
      <c r="AU24" s="956"/>
      <c r="AV24" s="956"/>
      <c r="AW24" s="956"/>
      <c r="AX24" s="956"/>
      <c r="AY24" s="956"/>
      <c r="AZ24" s="956"/>
      <c r="BA24" s="956"/>
      <c r="BB24" s="956"/>
      <c r="BC24" s="956"/>
    </row>
    <row r="25" spans="1:55" outlineLevel="2" x14ac:dyDescent="0.2">
      <c r="A25" s="959"/>
      <c r="B25" s="965"/>
      <c r="C25" s="966"/>
      <c r="D25" s="967"/>
      <c r="E25" s="968"/>
      <c r="F25" s="967"/>
      <c r="G25" s="1699"/>
      <c r="H25" s="1700"/>
      <c r="I25" s="956"/>
      <c r="J25" s="956"/>
      <c r="K25" s="956"/>
      <c r="L25" s="956"/>
      <c r="M25" s="956"/>
      <c r="N25" s="956"/>
      <c r="O25" s="956"/>
      <c r="P25" s="956"/>
      <c r="Q25" s="956"/>
      <c r="R25" s="956"/>
      <c r="S25" s="956"/>
      <c r="T25" s="956"/>
      <c r="U25" s="956"/>
      <c r="V25" s="956"/>
      <c r="W25" s="956"/>
      <c r="X25" s="956"/>
      <c r="Y25" s="956"/>
      <c r="Z25" s="956"/>
      <c r="AA25" s="956"/>
      <c r="AB25" s="956"/>
      <c r="AC25" s="956"/>
      <c r="AD25" s="956"/>
      <c r="AE25" s="956"/>
      <c r="AF25" s="956"/>
      <c r="AG25" s="956"/>
      <c r="AH25" s="956"/>
      <c r="AI25" s="956"/>
      <c r="AJ25" s="956"/>
      <c r="AK25" s="956"/>
      <c r="AL25" s="956"/>
      <c r="AM25" s="956"/>
      <c r="AN25" s="956"/>
      <c r="AO25" s="956"/>
      <c r="AP25" s="956"/>
      <c r="AQ25" s="956"/>
      <c r="AR25" s="956"/>
      <c r="AS25" s="956"/>
      <c r="AT25" s="956"/>
      <c r="AU25" s="956"/>
      <c r="AV25" s="956"/>
      <c r="AW25" s="956"/>
      <c r="AX25" s="956"/>
      <c r="AY25" s="956"/>
      <c r="AZ25" s="956"/>
      <c r="BA25" s="956"/>
      <c r="BB25" s="956"/>
      <c r="BC25" s="956"/>
    </row>
    <row r="26" spans="1:55" outlineLevel="2" x14ac:dyDescent="0.2">
      <c r="A26" s="959"/>
      <c r="B26" s="965"/>
      <c r="C26" s="966"/>
      <c r="D26" s="967"/>
      <c r="E26" s="968"/>
      <c r="F26" s="967"/>
      <c r="G26" s="1699"/>
      <c r="H26" s="1700"/>
      <c r="I26" s="956"/>
      <c r="J26" s="956"/>
      <c r="K26" s="956"/>
      <c r="L26" s="956"/>
      <c r="M26" s="956"/>
      <c r="N26" s="956"/>
      <c r="O26" s="956"/>
      <c r="P26" s="956"/>
      <c r="Q26" s="956"/>
      <c r="R26" s="956"/>
      <c r="S26" s="956"/>
      <c r="T26" s="956"/>
      <c r="U26" s="956"/>
      <c r="V26" s="956"/>
      <c r="W26" s="956"/>
      <c r="X26" s="956"/>
      <c r="Y26" s="956"/>
      <c r="Z26" s="956"/>
      <c r="AA26" s="956"/>
      <c r="AB26" s="956"/>
      <c r="AC26" s="956"/>
      <c r="AD26" s="956"/>
      <c r="AE26" s="956"/>
      <c r="AF26" s="956"/>
      <c r="AG26" s="956"/>
      <c r="AH26" s="956"/>
      <c r="AI26" s="956"/>
      <c r="AJ26" s="956"/>
      <c r="AK26" s="956"/>
      <c r="AL26" s="956"/>
      <c r="AM26" s="956"/>
      <c r="AN26" s="956"/>
      <c r="AO26" s="956"/>
      <c r="AP26" s="956"/>
      <c r="AQ26" s="956"/>
      <c r="AR26" s="956"/>
      <c r="AS26" s="956"/>
      <c r="AT26" s="956"/>
      <c r="AU26" s="956"/>
      <c r="AV26" s="956"/>
      <c r="AW26" s="956"/>
      <c r="AX26" s="956"/>
      <c r="AY26" s="956"/>
      <c r="AZ26" s="956"/>
      <c r="BA26" s="956"/>
      <c r="BB26" s="956"/>
      <c r="BC26" s="956"/>
    </row>
    <row r="27" spans="1:55" outlineLevel="2" x14ac:dyDescent="0.2">
      <c r="A27" s="959"/>
      <c r="B27" s="965"/>
      <c r="C27" s="966"/>
      <c r="D27" s="967"/>
      <c r="E27" s="968"/>
      <c r="F27" s="967"/>
      <c r="G27" s="1688"/>
      <c r="H27" s="1689"/>
      <c r="I27" s="956"/>
      <c r="J27" s="956"/>
      <c r="K27" s="956"/>
      <c r="L27" s="956"/>
      <c r="M27" s="956"/>
      <c r="N27" s="956"/>
      <c r="O27" s="956"/>
      <c r="P27" s="956"/>
      <c r="Q27" s="956"/>
      <c r="R27" s="956"/>
      <c r="S27" s="956"/>
      <c r="T27" s="956"/>
      <c r="U27" s="956"/>
      <c r="V27" s="956"/>
      <c r="W27" s="956"/>
      <c r="X27" s="956"/>
      <c r="Y27" s="956"/>
      <c r="Z27" s="956"/>
      <c r="AA27" s="956"/>
      <c r="AB27" s="956"/>
      <c r="AC27" s="956"/>
      <c r="AD27" s="956"/>
      <c r="AE27" s="956"/>
      <c r="AF27" s="956"/>
      <c r="AG27" s="956"/>
      <c r="AH27" s="956"/>
      <c r="AI27" s="956"/>
      <c r="AJ27" s="956"/>
      <c r="AK27" s="956"/>
      <c r="AL27" s="956"/>
      <c r="AM27" s="956"/>
      <c r="AN27" s="956"/>
      <c r="AO27" s="956"/>
      <c r="AP27" s="956"/>
      <c r="AQ27" s="956"/>
      <c r="AR27" s="956"/>
      <c r="AS27" s="956"/>
      <c r="AT27" s="956"/>
      <c r="AU27" s="956"/>
      <c r="AV27" s="956"/>
      <c r="AW27" s="956"/>
      <c r="AX27" s="956"/>
      <c r="AY27" s="956"/>
      <c r="AZ27" s="956"/>
      <c r="BA27" s="956"/>
      <c r="BB27" s="956"/>
      <c r="BC27" s="956"/>
    </row>
    <row r="28" spans="1:55" outlineLevel="2" x14ac:dyDescent="0.2">
      <c r="A28" s="959"/>
      <c r="B28" s="965"/>
      <c r="C28" s="966"/>
      <c r="D28" s="967"/>
      <c r="E28" s="968"/>
      <c r="F28" s="967"/>
      <c r="G28" s="1699"/>
      <c r="H28" s="1700"/>
      <c r="I28" s="956"/>
      <c r="J28" s="956"/>
      <c r="K28" s="956"/>
      <c r="L28" s="956"/>
      <c r="M28" s="956"/>
      <c r="N28" s="956"/>
      <c r="O28" s="956"/>
      <c r="P28" s="956"/>
      <c r="Q28" s="956"/>
      <c r="R28" s="956"/>
      <c r="S28" s="956"/>
      <c r="T28" s="956"/>
      <c r="U28" s="956"/>
      <c r="V28" s="956"/>
      <c r="W28" s="956"/>
      <c r="X28" s="956"/>
      <c r="Y28" s="956"/>
      <c r="Z28" s="956"/>
      <c r="AA28" s="956"/>
      <c r="AB28" s="956"/>
      <c r="AC28" s="956"/>
      <c r="AD28" s="956"/>
      <c r="AE28" s="956"/>
      <c r="AF28" s="956"/>
      <c r="AG28" s="956"/>
      <c r="AH28" s="956"/>
      <c r="AI28" s="956"/>
      <c r="AJ28" s="956"/>
      <c r="AK28" s="956"/>
      <c r="AL28" s="956"/>
      <c r="AM28" s="956"/>
      <c r="AN28" s="956"/>
      <c r="AO28" s="956"/>
      <c r="AP28" s="956"/>
      <c r="AQ28" s="956"/>
      <c r="AR28" s="956"/>
      <c r="AS28" s="956"/>
      <c r="AT28" s="956"/>
      <c r="AU28" s="956"/>
      <c r="AV28" s="956"/>
      <c r="AW28" s="956"/>
      <c r="AX28" s="956"/>
      <c r="AY28" s="956"/>
      <c r="AZ28" s="956"/>
      <c r="BA28" s="956"/>
      <c r="BB28" s="956"/>
      <c r="BC28" s="956"/>
    </row>
    <row r="29" spans="1:55" outlineLevel="2" x14ac:dyDescent="0.2">
      <c r="A29" s="959"/>
      <c r="B29" s="969"/>
      <c r="C29" s="966"/>
      <c r="D29" s="970"/>
      <c r="E29" s="971"/>
      <c r="F29" s="967"/>
      <c r="G29" s="1688"/>
      <c r="H29" s="1689"/>
      <c r="I29" s="956"/>
      <c r="J29" s="956"/>
      <c r="K29" s="956"/>
      <c r="L29" s="956"/>
      <c r="M29" s="956"/>
      <c r="N29" s="956"/>
      <c r="O29" s="956"/>
      <c r="P29" s="956"/>
      <c r="Q29" s="956"/>
      <c r="R29" s="956"/>
      <c r="S29" s="956"/>
      <c r="T29" s="956"/>
      <c r="U29" s="956"/>
      <c r="V29" s="956"/>
      <c r="W29" s="956"/>
      <c r="X29" s="956"/>
      <c r="Y29" s="956"/>
      <c r="Z29" s="956"/>
      <c r="AA29" s="956"/>
      <c r="AB29" s="956"/>
      <c r="AC29" s="956"/>
      <c r="AD29" s="956"/>
      <c r="AE29" s="956"/>
      <c r="AF29" s="956"/>
      <c r="AG29" s="956"/>
      <c r="AH29" s="956"/>
      <c r="AI29" s="956"/>
      <c r="AJ29" s="956"/>
      <c r="AK29" s="956"/>
      <c r="AL29" s="956"/>
      <c r="AM29" s="956"/>
      <c r="AN29" s="956"/>
      <c r="AO29" s="956"/>
      <c r="AP29" s="956"/>
      <c r="AQ29" s="956"/>
      <c r="AR29" s="956"/>
      <c r="AS29" s="956"/>
      <c r="AT29" s="956"/>
      <c r="AU29" s="956"/>
      <c r="AV29" s="956"/>
      <c r="AW29" s="956"/>
      <c r="AX29" s="956"/>
      <c r="AY29" s="956"/>
      <c r="AZ29" s="956"/>
      <c r="BA29" s="956"/>
      <c r="BB29" s="956"/>
      <c r="BC29" s="956"/>
    </row>
    <row r="30" spans="1:55" ht="15" customHeight="1" outlineLevel="2" x14ac:dyDescent="0.2">
      <c r="A30" s="959"/>
      <c r="B30" s="1690" t="s">
        <v>26</v>
      </c>
      <c r="C30" s="1691"/>
      <c r="D30" s="1325">
        <f>SUM(D24:D29)</f>
        <v>0</v>
      </c>
      <c r="E30" s="1326">
        <f>SUM(E24:E29)</f>
        <v>0</v>
      </c>
      <c r="F30" s="1692"/>
      <c r="G30" s="1692"/>
      <c r="H30" s="1693"/>
      <c r="I30" s="956"/>
      <c r="J30" s="956"/>
      <c r="K30" s="956"/>
      <c r="L30" s="956"/>
      <c r="M30" s="956"/>
      <c r="N30" s="956"/>
      <c r="O30" s="956"/>
      <c r="P30" s="956"/>
      <c r="Q30" s="956"/>
      <c r="R30" s="956"/>
      <c r="S30" s="956"/>
      <c r="T30" s="956"/>
      <c r="U30" s="956"/>
      <c r="V30" s="956"/>
      <c r="W30" s="956"/>
      <c r="X30" s="956"/>
      <c r="Y30" s="956"/>
      <c r="Z30" s="956"/>
      <c r="AA30" s="956"/>
      <c r="AB30" s="956"/>
      <c r="AC30" s="956"/>
      <c r="AD30" s="956"/>
      <c r="AE30" s="956"/>
      <c r="AF30" s="956"/>
      <c r="AG30" s="956"/>
      <c r="AH30" s="956"/>
      <c r="AI30" s="956"/>
      <c r="AJ30" s="956"/>
      <c r="AK30" s="956"/>
      <c r="AL30" s="956"/>
      <c r="AM30" s="956"/>
      <c r="AN30" s="956"/>
      <c r="AO30" s="956"/>
      <c r="AP30" s="956"/>
      <c r="AQ30" s="956"/>
      <c r="AR30" s="956"/>
      <c r="AS30" s="956"/>
      <c r="AT30" s="956"/>
      <c r="AU30" s="956"/>
      <c r="AV30" s="956"/>
      <c r="AW30" s="956"/>
      <c r="AX30" s="956"/>
      <c r="AY30" s="956"/>
      <c r="AZ30" s="956"/>
      <c r="BA30" s="956"/>
      <c r="BB30" s="956"/>
      <c r="BC30" s="956"/>
    </row>
    <row r="31" spans="1:55" ht="15" outlineLevel="1" x14ac:dyDescent="0.2">
      <c r="A31" s="959"/>
      <c r="B31" s="1713" t="s">
        <v>1671</v>
      </c>
      <c r="C31" s="1714"/>
      <c r="D31" s="1714"/>
      <c r="E31" s="1714"/>
      <c r="F31" s="1714"/>
      <c r="G31" s="1714"/>
      <c r="H31" s="1715"/>
      <c r="I31" s="956"/>
      <c r="J31" s="956"/>
      <c r="K31" s="956"/>
      <c r="L31" s="956"/>
      <c r="M31" s="956"/>
      <c r="N31" s="956"/>
      <c r="O31" s="956"/>
      <c r="P31" s="956"/>
      <c r="Q31" s="956"/>
      <c r="R31" s="956"/>
      <c r="S31" s="956"/>
      <c r="T31" s="956"/>
      <c r="U31" s="956"/>
      <c r="V31" s="956"/>
      <c r="W31" s="956"/>
      <c r="X31" s="956"/>
      <c r="Y31" s="956"/>
      <c r="Z31" s="956"/>
      <c r="AA31" s="956"/>
      <c r="AB31" s="956"/>
      <c r="AC31" s="956"/>
      <c r="AD31" s="956"/>
      <c r="AE31" s="956"/>
      <c r="AF31" s="956"/>
      <c r="AG31" s="956"/>
      <c r="AH31" s="956"/>
      <c r="AI31" s="956"/>
      <c r="AJ31" s="956"/>
      <c r="AK31" s="956"/>
      <c r="AL31" s="956"/>
      <c r="AM31" s="956"/>
      <c r="AN31" s="956"/>
      <c r="AO31" s="956"/>
      <c r="AP31" s="956"/>
      <c r="AQ31" s="956"/>
      <c r="AR31" s="956"/>
      <c r="AS31" s="956"/>
      <c r="AT31" s="956"/>
      <c r="AU31" s="956"/>
      <c r="AV31" s="956"/>
      <c r="AW31" s="956"/>
      <c r="AX31" s="956"/>
      <c r="AY31" s="956"/>
      <c r="AZ31" s="956"/>
      <c r="BA31" s="956"/>
      <c r="BB31" s="956"/>
      <c r="BC31" s="956"/>
    </row>
    <row r="32" spans="1:55" ht="25.5" hidden="1" outlineLevel="2" x14ac:dyDescent="0.2">
      <c r="A32" s="959"/>
      <c r="B32" s="962" t="s">
        <v>1331</v>
      </c>
      <c r="C32" s="963" t="s">
        <v>2</v>
      </c>
      <c r="D32" s="964" t="s">
        <v>1668</v>
      </c>
      <c r="E32" s="964" t="s">
        <v>1669</v>
      </c>
      <c r="F32" s="964" t="s">
        <v>1670</v>
      </c>
      <c r="G32" s="1711" t="s">
        <v>504</v>
      </c>
      <c r="H32" s="1712"/>
      <c r="I32" s="956"/>
      <c r="J32" s="956"/>
      <c r="K32" s="956"/>
      <c r="L32" s="956"/>
      <c r="M32" s="956"/>
      <c r="N32" s="956"/>
      <c r="O32" s="956"/>
      <c r="P32" s="956"/>
      <c r="Q32" s="956"/>
      <c r="R32" s="956"/>
      <c r="S32" s="956"/>
      <c r="T32" s="956"/>
      <c r="U32" s="956"/>
      <c r="V32" s="956"/>
      <c r="W32" s="956"/>
      <c r="X32" s="956"/>
      <c r="Y32" s="956"/>
      <c r="Z32" s="956"/>
      <c r="AA32" s="956"/>
      <c r="AB32" s="956"/>
      <c r="AC32" s="956"/>
      <c r="AD32" s="956"/>
      <c r="AE32" s="956"/>
      <c r="AF32" s="956"/>
      <c r="AG32" s="956"/>
      <c r="AH32" s="956"/>
      <c r="AI32" s="956"/>
      <c r="AJ32" s="956"/>
      <c r="AK32" s="956"/>
      <c r="AL32" s="956"/>
      <c r="AM32" s="956"/>
      <c r="AN32" s="956"/>
      <c r="AO32" s="956"/>
      <c r="AP32" s="956"/>
      <c r="AQ32" s="956"/>
      <c r="AR32" s="956"/>
      <c r="AS32" s="956"/>
      <c r="AT32" s="956"/>
      <c r="AU32" s="956"/>
      <c r="AV32" s="956"/>
      <c r="AW32" s="956"/>
      <c r="AX32" s="956"/>
      <c r="AY32" s="956"/>
      <c r="AZ32" s="956"/>
      <c r="BA32" s="956"/>
      <c r="BB32" s="956"/>
      <c r="BC32" s="956"/>
    </row>
    <row r="33" spans="1:55" hidden="1" outlineLevel="2" x14ac:dyDescent="0.2">
      <c r="A33" s="959"/>
      <c r="B33" s="969"/>
      <c r="C33" s="966"/>
      <c r="D33" s="967"/>
      <c r="E33" s="1327" t="str">
        <f>IFERROR(D33/$D$30,"")</f>
        <v/>
      </c>
      <c r="F33" s="967"/>
      <c r="G33" s="1699"/>
      <c r="H33" s="1700"/>
      <c r="I33" s="956"/>
      <c r="J33" s="956"/>
      <c r="K33" s="956"/>
      <c r="L33" s="956"/>
      <c r="M33" s="956"/>
      <c r="N33" s="956"/>
      <c r="O33" s="956"/>
      <c r="P33" s="956"/>
      <c r="Q33" s="956"/>
      <c r="R33" s="956"/>
      <c r="S33" s="956"/>
      <c r="T33" s="956"/>
      <c r="U33" s="956"/>
      <c r="V33" s="956"/>
      <c r="W33" s="956"/>
      <c r="X33" s="956"/>
      <c r="Y33" s="956"/>
      <c r="Z33" s="956"/>
      <c r="AA33" s="956"/>
      <c r="AB33" s="956"/>
      <c r="AC33" s="956"/>
      <c r="AD33" s="956"/>
      <c r="AE33" s="956"/>
      <c r="AF33" s="956"/>
      <c r="AG33" s="956"/>
      <c r="AH33" s="956"/>
      <c r="AI33" s="956"/>
      <c r="AJ33" s="956"/>
      <c r="AK33" s="956"/>
      <c r="AL33" s="956"/>
      <c r="AM33" s="956"/>
      <c r="AN33" s="956"/>
      <c r="AO33" s="956"/>
      <c r="AP33" s="956"/>
      <c r="AQ33" s="956"/>
      <c r="AR33" s="956"/>
      <c r="AS33" s="956"/>
      <c r="AT33" s="956"/>
      <c r="AU33" s="956"/>
      <c r="AV33" s="956"/>
      <c r="AW33" s="956"/>
      <c r="AX33" s="956"/>
      <c r="AY33" s="956"/>
      <c r="AZ33" s="956"/>
      <c r="BA33" s="956"/>
      <c r="BB33" s="956"/>
      <c r="BC33" s="956"/>
    </row>
    <row r="34" spans="1:55" hidden="1" outlineLevel="2" x14ac:dyDescent="0.2">
      <c r="A34" s="959"/>
      <c r="B34" s="969"/>
      <c r="C34" s="966"/>
      <c r="D34" s="967"/>
      <c r="E34" s="1327" t="str">
        <f t="shared" ref="E34:E37" si="0">IFERROR(D34/$D$30,"")</f>
        <v/>
      </c>
      <c r="F34" s="967"/>
      <c r="G34" s="1699"/>
      <c r="H34" s="1700"/>
      <c r="I34" s="956"/>
      <c r="J34" s="956"/>
      <c r="K34" s="956"/>
      <c r="L34" s="956"/>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6"/>
      <c r="AO34" s="956"/>
      <c r="AP34" s="956"/>
      <c r="AQ34" s="956"/>
      <c r="AR34" s="956"/>
      <c r="AS34" s="956"/>
      <c r="AT34" s="956"/>
      <c r="AU34" s="956"/>
      <c r="AV34" s="956"/>
      <c r="AW34" s="956"/>
      <c r="AX34" s="956"/>
      <c r="AY34" s="956"/>
      <c r="AZ34" s="956"/>
      <c r="BA34" s="956"/>
      <c r="BB34" s="956"/>
      <c r="BC34" s="956"/>
    </row>
    <row r="35" spans="1:55" hidden="1" outlineLevel="2" x14ac:dyDescent="0.2">
      <c r="A35" s="959"/>
      <c r="B35" s="969"/>
      <c r="C35" s="966"/>
      <c r="D35" s="967"/>
      <c r="E35" s="1327" t="str">
        <f t="shared" si="0"/>
        <v/>
      </c>
      <c r="F35" s="967"/>
      <c r="G35" s="1699"/>
      <c r="H35" s="1700"/>
      <c r="I35" s="956"/>
      <c r="J35" s="956"/>
      <c r="K35" s="956"/>
      <c r="L35" s="956"/>
      <c r="M35" s="956"/>
      <c r="N35" s="956"/>
      <c r="O35" s="956"/>
      <c r="P35" s="956"/>
      <c r="Q35" s="956"/>
      <c r="R35" s="956"/>
      <c r="S35" s="956"/>
      <c r="T35" s="956"/>
      <c r="U35" s="956"/>
      <c r="V35" s="956"/>
      <c r="W35" s="956"/>
      <c r="X35" s="956"/>
      <c r="Y35" s="956"/>
      <c r="Z35" s="956"/>
      <c r="AA35" s="956"/>
      <c r="AB35" s="956"/>
      <c r="AC35" s="956"/>
      <c r="AD35" s="956"/>
      <c r="AE35" s="956"/>
      <c r="AF35" s="956"/>
      <c r="AG35" s="956"/>
      <c r="AH35" s="956"/>
      <c r="AI35" s="956"/>
      <c r="AJ35" s="956"/>
      <c r="AK35" s="956"/>
      <c r="AL35" s="956"/>
      <c r="AM35" s="956"/>
      <c r="AN35" s="956"/>
      <c r="AO35" s="956"/>
      <c r="AP35" s="956"/>
      <c r="AQ35" s="956"/>
      <c r="AR35" s="956"/>
      <c r="AS35" s="956"/>
      <c r="AT35" s="956"/>
      <c r="AU35" s="956"/>
      <c r="AV35" s="956"/>
      <c r="AW35" s="956"/>
      <c r="AX35" s="956"/>
      <c r="AY35" s="956"/>
      <c r="AZ35" s="956"/>
      <c r="BA35" s="956"/>
      <c r="BB35" s="956"/>
      <c r="BC35" s="956"/>
    </row>
    <row r="36" spans="1:55" hidden="1" outlineLevel="2" x14ac:dyDescent="0.2">
      <c r="A36" s="959"/>
      <c r="B36" s="969"/>
      <c r="C36" s="966"/>
      <c r="D36" s="967"/>
      <c r="E36" s="1327" t="str">
        <f t="shared" si="0"/>
        <v/>
      </c>
      <c r="F36" s="967"/>
      <c r="G36" s="1688"/>
      <c r="H36" s="1689"/>
      <c r="I36" s="956"/>
      <c r="J36" s="956"/>
      <c r="K36" s="956"/>
      <c r="L36" s="956"/>
      <c r="M36" s="956"/>
      <c r="N36" s="956"/>
      <c r="O36" s="956"/>
      <c r="P36" s="956"/>
      <c r="Q36" s="956"/>
      <c r="R36" s="956"/>
      <c r="S36" s="956"/>
      <c r="T36" s="956"/>
      <c r="U36" s="956"/>
      <c r="V36" s="956"/>
      <c r="W36" s="956"/>
      <c r="X36" s="956"/>
      <c r="Y36" s="956"/>
      <c r="Z36" s="956"/>
      <c r="AA36" s="956"/>
      <c r="AB36" s="956"/>
      <c r="AC36" s="956"/>
      <c r="AD36" s="956"/>
      <c r="AE36" s="956"/>
      <c r="AF36" s="956"/>
      <c r="AG36" s="956"/>
      <c r="AH36" s="956"/>
      <c r="AI36" s="956"/>
      <c r="AJ36" s="956"/>
      <c r="AK36" s="956"/>
      <c r="AL36" s="956"/>
      <c r="AM36" s="956"/>
      <c r="AN36" s="956"/>
      <c r="AO36" s="956"/>
      <c r="AP36" s="956"/>
      <c r="AQ36" s="956"/>
      <c r="AR36" s="956"/>
      <c r="AS36" s="956"/>
      <c r="AT36" s="956"/>
      <c r="AU36" s="956"/>
      <c r="AV36" s="956"/>
      <c r="AW36" s="956"/>
      <c r="AX36" s="956"/>
      <c r="AY36" s="956"/>
      <c r="AZ36" s="956"/>
      <c r="BA36" s="956"/>
      <c r="BB36" s="956"/>
      <c r="BC36" s="956"/>
    </row>
    <row r="37" spans="1:55" hidden="1" outlineLevel="2" x14ac:dyDescent="0.2">
      <c r="A37" s="959"/>
      <c r="B37" s="969"/>
      <c r="C37" s="966"/>
      <c r="D37" s="967"/>
      <c r="E37" s="1327" t="str">
        <f t="shared" si="0"/>
        <v/>
      </c>
      <c r="F37" s="967"/>
      <c r="G37" s="1699"/>
      <c r="H37" s="1700"/>
      <c r="I37" s="956"/>
      <c r="J37" s="956"/>
      <c r="K37" s="956"/>
      <c r="L37" s="956"/>
      <c r="M37" s="956"/>
      <c r="N37" s="956"/>
      <c r="O37" s="956"/>
      <c r="P37" s="956"/>
      <c r="Q37" s="956"/>
      <c r="R37" s="956"/>
      <c r="S37" s="956"/>
      <c r="T37" s="956"/>
      <c r="U37" s="956"/>
      <c r="V37" s="956"/>
      <c r="W37" s="956"/>
      <c r="X37" s="956"/>
      <c r="Y37" s="956"/>
      <c r="Z37" s="956"/>
      <c r="AA37" s="956"/>
      <c r="AB37" s="956"/>
      <c r="AC37" s="956"/>
      <c r="AD37" s="956"/>
      <c r="AE37" s="956"/>
      <c r="AF37" s="956"/>
      <c r="AG37" s="956"/>
      <c r="AH37" s="956"/>
      <c r="AI37" s="956"/>
      <c r="AJ37" s="956"/>
      <c r="AK37" s="956"/>
      <c r="AL37" s="956"/>
      <c r="AM37" s="956"/>
      <c r="AN37" s="956"/>
      <c r="AO37" s="956"/>
      <c r="AP37" s="956"/>
      <c r="AQ37" s="956"/>
      <c r="AR37" s="956"/>
      <c r="AS37" s="956"/>
      <c r="AT37" s="956"/>
      <c r="AU37" s="956"/>
      <c r="AV37" s="956"/>
      <c r="AW37" s="956"/>
      <c r="AX37" s="956"/>
      <c r="AY37" s="956"/>
      <c r="AZ37" s="956"/>
      <c r="BA37" s="956"/>
      <c r="BB37" s="956"/>
      <c r="BC37" s="956"/>
    </row>
    <row r="38" spans="1:55" hidden="1" outlineLevel="2" x14ac:dyDescent="0.2">
      <c r="A38" s="959"/>
      <c r="B38" s="969"/>
      <c r="C38" s="966"/>
      <c r="D38" s="970"/>
      <c r="E38" s="1327" t="str">
        <f>IFERROR(D38/$D$30,"")</f>
        <v/>
      </c>
      <c r="F38" s="967"/>
      <c r="G38" s="1688"/>
      <c r="H38" s="1689"/>
      <c r="I38" s="956"/>
      <c r="J38" s="956"/>
      <c r="K38" s="956"/>
      <c r="L38" s="956"/>
      <c r="M38" s="956"/>
      <c r="N38" s="956"/>
      <c r="O38" s="956"/>
      <c r="P38" s="956"/>
      <c r="Q38" s="956"/>
      <c r="R38" s="956"/>
      <c r="S38" s="956"/>
      <c r="T38" s="956"/>
      <c r="U38" s="956"/>
      <c r="V38" s="956"/>
      <c r="W38" s="956"/>
      <c r="X38" s="956"/>
      <c r="Y38" s="956"/>
      <c r="Z38" s="956"/>
      <c r="AA38" s="956"/>
      <c r="AB38" s="956"/>
      <c r="AC38" s="956"/>
      <c r="AD38" s="956"/>
      <c r="AE38" s="956"/>
      <c r="AF38" s="956"/>
      <c r="AG38" s="956"/>
      <c r="AH38" s="956"/>
      <c r="AI38" s="956"/>
      <c r="AJ38" s="956"/>
      <c r="AK38" s="956"/>
      <c r="AL38" s="956"/>
      <c r="AM38" s="956"/>
      <c r="AN38" s="956"/>
      <c r="AO38" s="956"/>
      <c r="AP38" s="956"/>
      <c r="AQ38" s="956"/>
      <c r="AR38" s="956"/>
      <c r="AS38" s="956"/>
      <c r="AT38" s="956"/>
      <c r="AU38" s="956"/>
      <c r="AV38" s="956"/>
      <c r="AW38" s="956"/>
      <c r="AX38" s="956"/>
      <c r="AY38" s="956"/>
      <c r="AZ38" s="956"/>
      <c r="BA38" s="956"/>
      <c r="BB38" s="956"/>
      <c r="BC38" s="956"/>
    </row>
    <row r="39" spans="1:55" ht="15" hidden="1" customHeight="1" outlineLevel="2" x14ac:dyDescent="0.2">
      <c r="A39" s="959"/>
      <c r="B39" s="1718" t="s">
        <v>26</v>
      </c>
      <c r="C39" s="1719"/>
      <c r="D39" s="1328">
        <f>SUM(D33:D38)</f>
        <v>0</v>
      </c>
      <c r="E39" s="1329">
        <f>SUM(E33:E38)</f>
        <v>0</v>
      </c>
      <c r="F39" s="1720"/>
      <c r="G39" s="1720"/>
      <c r="H39" s="1721"/>
      <c r="I39" s="956"/>
      <c r="J39" s="956"/>
      <c r="K39" s="956"/>
      <c r="L39" s="956"/>
      <c r="M39" s="956"/>
      <c r="N39" s="956"/>
      <c r="O39" s="956"/>
      <c r="P39" s="956"/>
      <c r="Q39" s="956"/>
      <c r="R39" s="956"/>
      <c r="S39" s="956"/>
      <c r="T39" s="956"/>
      <c r="U39" s="956"/>
      <c r="V39" s="956"/>
      <c r="W39" s="956"/>
      <c r="X39" s="956"/>
      <c r="Y39" s="956"/>
      <c r="Z39" s="956"/>
      <c r="AA39" s="956"/>
      <c r="AB39" s="956"/>
      <c r="AC39" s="956"/>
      <c r="AD39" s="956"/>
      <c r="AE39" s="956"/>
      <c r="AF39" s="956"/>
      <c r="AG39" s="956"/>
      <c r="AH39" s="956"/>
      <c r="AI39" s="956"/>
      <c r="AJ39" s="956"/>
      <c r="AK39" s="956"/>
      <c r="AL39" s="956"/>
      <c r="AM39" s="956"/>
      <c r="AN39" s="956"/>
      <c r="AO39" s="956"/>
      <c r="AP39" s="956"/>
      <c r="AQ39" s="956"/>
      <c r="AR39" s="956"/>
      <c r="AS39" s="956"/>
      <c r="AT39" s="956"/>
      <c r="AU39" s="956"/>
      <c r="AV39" s="956"/>
      <c r="AW39" s="956"/>
      <c r="AX39" s="956"/>
      <c r="AY39" s="956"/>
      <c r="AZ39" s="956"/>
      <c r="BA39" s="956"/>
      <c r="BB39" s="956"/>
      <c r="BC39" s="956"/>
    </row>
    <row r="40" spans="1:55" ht="15" outlineLevel="1" collapsed="1" x14ac:dyDescent="0.2">
      <c r="A40" s="959"/>
      <c r="B40" s="1713" t="s">
        <v>1672</v>
      </c>
      <c r="C40" s="1714"/>
      <c r="D40" s="1714"/>
      <c r="E40" s="1714"/>
      <c r="F40" s="1714"/>
      <c r="G40" s="1714"/>
      <c r="H40" s="1715"/>
      <c r="I40" s="956"/>
      <c r="J40" s="956"/>
      <c r="K40" s="956"/>
      <c r="L40" s="956"/>
      <c r="M40" s="956"/>
      <c r="N40" s="956"/>
      <c r="O40" s="956"/>
      <c r="P40" s="956"/>
      <c r="Q40" s="956"/>
      <c r="R40" s="956"/>
      <c r="S40" s="956"/>
      <c r="T40" s="956"/>
      <c r="U40" s="956"/>
      <c r="V40" s="956"/>
      <c r="W40" s="956"/>
      <c r="X40" s="956"/>
      <c r="Y40" s="956"/>
      <c r="Z40" s="956"/>
      <c r="AA40" s="956"/>
      <c r="AB40" s="956"/>
      <c r="AC40" s="956"/>
      <c r="AD40" s="956"/>
      <c r="AE40" s="956"/>
      <c r="AF40" s="956"/>
      <c r="AG40" s="956"/>
      <c r="AH40" s="956"/>
      <c r="AI40" s="956"/>
      <c r="AJ40" s="956"/>
      <c r="AK40" s="956"/>
      <c r="AL40" s="956"/>
      <c r="AM40" s="956"/>
      <c r="AN40" s="956"/>
      <c r="AO40" s="956"/>
      <c r="AP40" s="956"/>
      <c r="AQ40" s="956"/>
      <c r="AR40" s="956"/>
      <c r="AS40" s="956"/>
      <c r="AT40" s="956"/>
      <c r="AU40" s="956"/>
      <c r="AV40" s="956"/>
      <c r="AW40" s="956"/>
      <c r="AX40" s="956"/>
      <c r="AY40" s="956"/>
      <c r="AZ40" s="956"/>
      <c r="BA40" s="956"/>
      <c r="BB40" s="956"/>
      <c r="BC40" s="956"/>
    </row>
    <row r="41" spans="1:55" ht="25.5" hidden="1" outlineLevel="2" x14ac:dyDescent="0.2">
      <c r="A41" s="959"/>
      <c r="B41" s="972" t="s">
        <v>1331</v>
      </c>
      <c r="C41" s="973" t="s">
        <v>2</v>
      </c>
      <c r="D41" s="974" t="s">
        <v>1673</v>
      </c>
      <c r="E41" s="974" t="s">
        <v>1669</v>
      </c>
      <c r="F41" s="974" t="s">
        <v>1670</v>
      </c>
      <c r="G41" s="1716" t="s">
        <v>504</v>
      </c>
      <c r="H41" s="1717"/>
      <c r="I41" s="956"/>
      <c r="J41" s="956"/>
      <c r="K41" s="956"/>
      <c r="L41" s="956"/>
      <c r="M41" s="956"/>
      <c r="N41" s="956"/>
      <c r="O41" s="956"/>
      <c r="P41" s="956"/>
      <c r="Q41" s="956"/>
      <c r="R41" s="956"/>
      <c r="S41" s="956"/>
      <c r="T41" s="956"/>
      <c r="U41" s="956"/>
      <c r="V41" s="956"/>
      <c r="W41" s="956"/>
      <c r="X41" s="956"/>
      <c r="Y41" s="956"/>
      <c r="Z41" s="956"/>
      <c r="AA41" s="956"/>
      <c r="AB41" s="956"/>
      <c r="AC41" s="956"/>
      <c r="AD41" s="956"/>
      <c r="AE41" s="956"/>
      <c r="AF41" s="956"/>
      <c r="AG41" s="956"/>
      <c r="AH41" s="956"/>
      <c r="AI41" s="956"/>
      <c r="AJ41" s="956"/>
      <c r="AK41" s="956"/>
      <c r="AL41" s="956"/>
      <c r="AM41" s="956"/>
      <c r="AN41" s="956"/>
      <c r="AO41" s="956"/>
      <c r="AP41" s="956"/>
      <c r="AQ41" s="956"/>
      <c r="AR41" s="956"/>
      <c r="AS41" s="956"/>
      <c r="AT41" s="956"/>
      <c r="AU41" s="956"/>
      <c r="AV41" s="956"/>
      <c r="AW41" s="956"/>
      <c r="AX41" s="956"/>
      <c r="AY41" s="956"/>
      <c r="AZ41" s="956"/>
      <c r="BA41" s="956"/>
      <c r="BB41" s="956"/>
      <c r="BC41" s="956"/>
    </row>
    <row r="42" spans="1:55" hidden="1" outlineLevel="2" x14ac:dyDescent="0.2">
      <c r="A42" s="959"/>
      <c r="B42" s="969"/>
      <c r="C42" s="966"/>
      <c r="D42" s="967"/>
      <c r="E42" s="1327" t="str">
        <f>IFERROR(D42/$D$30,"")</f>
        <v/>
      </c>
      <c r="F42" s="967"/>
      <c r="G42" s="1699"/>
      <c r="H42" s="1700"/>
      <c r="I42" s="956"/>
      <c r="J42" s="956"/>
      <c r="K42" s="956"/>
      <c r="L42" s="956"/>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6"/>
      <c r="AO42" s="956"/>
      <c r="AP42" s="956"/>
      <c r="AQ42" s="956"/>
      <c r="AR42" s="956"/>
      <c r="AS42" s="956"/>
      <c r="AT42" s="956"/>
      <c r="AU42" s="956"/>
      <c r="AV42" s="956"/>
      <c r="AW42" s="956"/>
      <c r="AX42" s="956"/>
      <c r="AY42" s="956"/>
      <c r="AZ42" s="956"/>
      <c r="BA42" s="956"/>
      <c r="BB42" s="956"/>
      <c r="BC42" s="956"/>
    </row>
    <row r="43" spans="1:55" hidden="1" outlineLevel="2" x14ac:dyDescent="0.2">
      <c r="A43" s="959"/>
      <c r="B43" s="969"/>
      <c r="C43" s="966"/>
      <c r="D43" s="967"/>
      <c r="E43" s="1327" t="str">
        <f t="shared" ref="E43:E46" si="1">IFERROR(D43/$D$30,"")</f>
        <v/>
      </c>
      <c r="F43" s="967"/>
      <c r="G43" s="1699"/>
      <c r="H43" s="1700"/>
      <c r="I43" s="956"/>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row>
    <row r="44" spans="1:55" hidden="1" outlineLevel="2" x14ac:dyDescent="0.2">
      <c r="A44" s="959"/>
      <c r="B44" s="969"/>
      <c r="C44" s="966"/>
      <c r="D44" s="967"/>
      <c r="E44" s="1327" t="str">
        <f t="shared" si="1"/>
        <v/>
      </c>
      <c r="F44" s="967"/>
      <c r="G44" s="1699"/>
      <c r="H44" s="1700"/>
      <c r="I44" s="956"/>
      <c r="J44" s="956"/>
      <c r="K44" s="956"/>
      <c r="L44" s="956"/>
      <c r="M44" s="956"/>
      <c r="N44" s="956"/>
      <c r="O44" s="956"/>
      <c r="P44" s="956"/>
      <c r="Q44" s="956"/>
      <c r="R44" s="956"/>
      <c r="S44" s="956"/>
      <c r="T44" s="956"/>
      <c r="U44" s="956"/>
      <c r="V44" s="956"/>
      <c r="W44" s="956"/>
      <c r="X44" s="956"/>
      <c r="Y44" s="956"/>
      <c r="Z44" s="956"/>
      <c r="AA44" s="956"/>
      <c r="AB44" s="956"/>
      <c r="AC44" s="956"/>
      <c r="AD44" s="956"/>
      <c r="AE44" s="956"/>
      <c r="AF44" s="956"/>
      <c r="AG44" s="956"/>
      <c r="AH44" s="956"/>
      <c r="AI44" s="956"/>
      <c r="AJ44" s="956"/>
      <c r="AK44" s="956"/>
      <c r="AL44" s="956"/>
      <c r="AM44" s="956"/>
      <c r="AN44" s="956"/>
      <c r="AO44" s="956"/>
      <c r="AP44" s="956"/>
      <c r="AQ44" s="956"/>
      <c r="AR44" s="956"/>
      <c r="AS44" s="956"/>
      <c r="AT44" s="956"/>
      <c r="AU44" s="956"/>
      <c r="AV44" s="956"/>
      <c r="AW44" s="956"/>
      <c r="AX44" s="956"/>
      <c r="AY44" s="956"/>
      <c r="AZ44" s="956"/>
      <c r="BA44" s="956"/>
      <c r="BB44" s="956"/>
      <c r="BC44" s="956"/>
    </row>
    <row r="45" spans="1:55" hidden="1" outlineLevel="2" x14ac:dyDescent="0.2">
      <c r="A45" s="959"/>
      <c r="B45" s="969"/>
      <c r="C45" s="966"/>
      <c r="D45" s="967"/>
      <c r="E45" s="1327" t="str">
        <f t="shared" si="1"/>
        <v/>
      </c>
      <c r="F45" s="967"/>
      <c r="G45" s="1688"/>
      <c r="H45" s="1689"/>
      <c r="I45" s="956"/>
      <c r="J45" s="956"/>
      <c r="K45" s="956"/>
      <c r="L45" s="956"/>
      <c r="M45" s="956"/>
      <c r="N45" s="956"/>
      <c r="O45" s="956"/>
      <c r="P45" s="956"/>
      <c r="Q45" s="956"/>
      <c r="R45" s="956"/>
      <c r="S45" s="956"/>
      <c r="T45" s="956"/>
      <c r="U45" s="956"/>
      <c r="V45" s="956"/>
      <c r="W45" s="956"/>
      <c r="X45" s="956"/>
      <c r="Y45" s="956"/>
      <c r="Z45" s="956"/>
      <c r="AA45" s="956"/>
      <c r="AB45" s="956"/>
      <c r="AC45" s="956"/>
      <c r="AD45" s="956"/>
      <c r="AE45" s="956"/>
      <c r="AF45" s="956"/>
      <c r="AG45" s="956"/>
      <c r="AH45" s="956"/>
      <c r="AI45" s="956"/>
      <c r="AJ45" s="956"/>
      <c r="AK45" s="956"/>
      <c r="AL45" s="956"/>
      <c r="AM45" s="956"/>
      <c r="AN45" s="956"/>
      <c r="AO45" s="956"/>
      <c r="AP45" s="956"/>
      <c r="AQ45" s="956"/>
      <c r="AR45" s="956"/>
      <c r="AS45" s="956"/>
      <c r="AT45" s="956"/>
      <c r="AU45" s="956"/>
      <c r="AV45" s="956"/>
      <c r="AW45" s="956"/>
      <c r="AX45" s="956"/>
      <c r="AY45" s="956"/>
      <c r="AZ45" s="956"/>
      <c r="BA45" s="956"/>
      <c r="BB45" s="956"/>
      <c r="BC45" s="956"/>
    </row>
    <row r="46" spans="1:55" hidden="1" outlineLevel="2" x14ac:dyDescent="0.2">
      <c r="A46" s="959"/>
      <c r="B46" s="969"/>
      <c r="C46" s="966"/>
      <c r="D46" s="967"/>
      <c r="E46" s="1327" t="str">
        <f t="shared" si="1"/>
        <v/>
      </c>
      <c r="F46" s="967"/>
      <c r="G46" s="1699"/>
      <c r="H46" s="1700"/>
      <c r="I46" s="956"/>
      <c r="J46" s="956"/>
      <c r="K46" s="956"/>
      <c r="L46" s="956"/>
      <c r="M46" s="956"/>
      <c r="N46" s="956"/>
      <c r="O46" s="956"/>
      <c r="P46" s="956"/>
      <c r="Q46" s="956"/>
      <c r="R46" s="956"/>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row>
    <row r="47" spans="1:55" hidden="1" outlineLevel="2" x14ac:dyDescent="0.2">
      <c r="A47" s="959"/>
      <c r="B47" s="969"/>
      <c r="C47" s="966"/>
      <c r="D47" s="970"/>
      <c r="E47" s="1327" t="str">
        <f>IFERROR(D47/$D$30,"")</f>
        <v/>
      </c>
      <c r="F47" s="967"/>
      <c r="G47" s="1688"/>
      <c r="H47" s="1689"/>
      <c r="I47" s="956"/>
      <c r="J47" s="956"/>
      <c r="K47" s="956"/>
      <c r="L47" s="956"/>
      <c r="M47" s="956"/>
      <c r="N47" s="956"/>
      <c r="O47" s="956"/>
      <c r="P47" s="956"/>
      <c r="Q47" s="956"/>
      <c r="R47" s="956"/>
      <c r="S47" s="956"/>
      <c r="T47" s="956"/>
      <c r="U47" s="956"/>
      <c r="V47" s="956"/>
      <c r="W47" s="956"/>
      <c r="X47" s="956"/>
      <c r="Y47" s="956"/>
      <c r="Z47" s="956"/>
      <c r="AA47" s="956"/>
      <c r="AB47" s="956"/>
      <c r="AC47" s="956"/>
      <c r="AD47" s="956"/>
      <c r="AE47" s="956"/>
      <c r="AF47" s="956"/>
      <c r="AG47" s="956"/>
      <c r="AH47" s="956"/>
      <c r="AI47" s="956"/>
      <c r="AJ47" s="956"/>
      <c r="AK47" s="956"/>
      <c r="AL47" s="956"/>
      <c r="AM47" s="956"/>
      <c r="AN47" s="956"/>
      <c r="AO47" s="956"/>
      <c r="AP47" s="956"/>
      <c r="AQ47" s="956"/>
      <c r="AR47" s="956"/>
      <c r="AS47" s="956"/>
      <c r="AT47" s="956"/>
      <c r="AU47" s="956"/>
      <c r="AV47" s="956"/>
      <c r="AW47" s="956"/>
      <c r="AX47" s="956"/>
      <c r="AY47" s="956"/>
      <c r="AZ47" s="956"/>
      <c r="BA47" s="956"/>
      <c r="BB47" s="956"/>
      <c r="BC47" s="956"/>
    </row>
    <row r="48" spans="1:55" ht="15" hidden="1" customHeight="1" outlineLevel="2" x14ac:dyDescent="0.2">
      <c r="A48" s="959"/>
      <c r="B48" s="1718" t="s">
        <v>26</v>
      </c>
      <c r="C48" s="1719"/>
      <c r="D48" s="1328">
        <f>SUM(D42:D47)</f>
        <v>0</v>
      </c>
      <c r="E48" s="1329">
        <f>SUM(E42:E47)</f>
        <v>0</v>
      </c>
      <c r="F48" s="1720"/>
      <c r="G48" s="1720"/>
      <c r="H48" s="1721"/>
      <c r="I48" s="956"/>
      <c r="J48" s="956"/>
      <c r="K48" s="956"/>
      <c r="L48" s="956"/>
      <c r="M48" s="956"/>
      <c r="N48" s="956"/>
      <c r="O48" s="956"/>
      <c r="P48" s="956"/>
      <c r="Q48" s="956"/>
      <c r="R48" s="956"/>
      <c r="S48" s="956"/>
      <c r="T48" s="956"/>
      <c r="U48" s="956"/>
      <c r="V48" s="956"/>
      <c r="W48" s="956"/>
      <c r="X48" s="956"/>
      <c r="Y48" s="956"/>
      <c r="Z48" s="956"/>
      <c r="AA48" s="956"/>
      <c r="AB48" s="956"/>
      <c r="AC48" s="956"/>
      <c r="AD48" s="956"/>
      <c r="AE48" s="956"/>
      <c r="AF48" s="956"/>
      <c r="AG48" s="956"/>
      <c r="AH48" s="956"/>
      <c r="AI48" s="956"/>
      <c r="AJ48" s="956"/>
      <c r="AK48" s="956"/>
      <c r="AL48" s="956"/>
      <c r="AM48" s="956"/>
      <c r="AN48" s="956"/>
      <c r="AO48" s="956"/>
      <c r="AP48" s="956"/>
      <c r="AQ48" s="956"/>
      <c r="AR48" s="956"/>
      <c r="AS48" s="956"/>
      <c r="AT48" s="956"/>
      <c r="AU48" s="956"/>
      <c r="AV48" s="956"/>
      <c r="AW48" s="956"/>
      <c r="AX48" s="956"/>
      <c r="AY48" s="956"/>
      <c r="AZ48" s="956"/>
      <c r="BA48" s="956"/>
      <c r="BB48" s="956"/>
      <c r="BC48" s="956"/>
    </row>
    <row r="49" spans="1:55" ht="15" customHeight="1" outlineLevel="1" collapsed="1" thickBot="1" x14ac:dyDescent="0.25">
      <c r="A49" s="959"/>
      <c r="B49" s="1701" t="s">
        <v>1665</v>
      </c>
      <c r="C49" s="1702"/>
      <c r="D49" s="1703"/>
      <c r="E49" s="1703"/>
      <c r="F49" s="1703"/>
      <c r="G49" s="1703"/>
      <c r="H49" s="1704"/>
      <c r="I49" s="956"/>
      <c r="J49" s="956"/>
      <c r="K49" s="956"/>
      <c r="L49" s="956"/>
      <c r="M49" s="956"/>
      <c r="N49" s="956"/>
      <c r="O49" s="956"/>
      <c r="P49" s="956"/>
      <c r="Q49" s="956"/>
      <c r="R49" s="956"/>
      <c r="S49" s="956"/>
      <c r="T49" s="956"/>
      <c r="U49" s="956"/>
      <c r="V49" s="956"/>
      <c r="W49" s="956"/>
      <c r="X49" s="956"/>
      <c r="Y49" s="956"/>
      <c r="Z49" s="956"/>
      <c r="AA49" s="956"/>
      <c r="AB49" s="956"/>
      <c r="AC49" s="956"/>
      <c r="AD49" s="956"/>
      <c r="AE49" s="956"/>
      <c r="AF49" s="956"/>
      <c r="AG49" s="956"/>
      <c r="AH49" s="956"/>
      <c r="AI49" s="956"/>
      <c r="AJ49" s="956"/>
      <c r="AK49" s="956"/>
      <c r="AL49" s="956"/>
      <c r="AM49" s="956"/>
      <c r="AN49" s="956"/>
      <c r="AO49" s="956"/>
      <c r="AP49" s="956"/>
      <c r="AQ49" s="956"/>
      <c r="AR49" s="956"/>
      <c r="AS49" s="956"/>
      <c r="AT49" s="956"/>
      <c r="AU49" s="956"/>
      <c r="AV49" s="956"/>
      <c r="AW49" s="956"/>
      <c r="AX49" s="956"/>
      <c r="AY49" s="956"/>
      <c r="AZ49" s="956"/>
      <c r="BA49" s="956"/>
      <c r="BB49" s="956"/>
      <c r="BC49" s="956"/>
    </row>
    <row r="50" spans="1:55" ht="15" thickBot="1" x14ac:dyDescent="0.25">
      <c r="A50" s="959"/>
      <c r="B50" s="975"/>
      <c r="C50" s="976"/>
      <c r="D50" s="976"/>
      <c r="E50" s="976"/>
      <c r="F50" s="976"/>
      <c r="G50" s="976"/>
      <c r="H50" s="977"/>
      <c r="I50" s="956"/>
      <c r="J50" s="956"/>
      <c r="K50" s="956"/>
      <c r="L50" s="956"/>
      <c r="M50" s="956"/>
      <c r="N50" s="956"/>
      <c r="O50" s="956"/>
      <c r="P50" s="956"/>
      <c r="Q50" s="956"/>
      <c r="R50" s="956"/>
      <c r="S50" s="956"/>
      <c r="T50" s="956"/>
      <c r="U50" s="956"/>
      <c r="V50" s="956"/>
      <c r="W50" s="956"/>
      <c r="X50" s="956"/>
      <c r="Y50" s="956"/>
      <c r="Z50" s="956"/>
      <c r="AA50" s="956"/>
      <c r="AB50" s="956"/>
      <c r="AC50" s="956"/>
      <c r="AD50" s="956"/>
      <c r="AE50" s="956"/>
      <c r="AF50" s="956"/>
      <c r="AG50" s="956"/>
      <c r="AH50" s="956"/>
      <c r="AI50" s="956"/>
      <c r="AJ50" s="956"/>
      <c r="AK50" s="956"/>
      <c r="AL50" s="956"/>
      <c r="AM50" s="956"/>
      <c r="AN50" s="956"/>
      <c r="AO50" s="956"/>
      <c r="AP50" s="956"/>
      <c r="AQ50" s="956"/>
      <c r="AR50" s="956"/>
      <c r="AS50" s="956"/>
      <c r="AT50" s="956"/>
      <c r="AU50" s="956"/>
      <c r="AV50" s="956"/>
      <c r="AW50" s="956"/>
      <c r="AX50" s="956"/>
      <c r="AY50" s="956"/>
      <c r="AZ50" s="956"/>
      <c r="BA50" s="956"/>
      <c r="BB50" s="956"/>
      <c r="BC50" s="956"/>
    </row>
    <row r="51" spans="1:55" ht="15" outlineLevel="1" collapsed="1" x14ac:dyDescent="0.2">
      <c r="A51" s="959"/>
      <c r="B51" s="1727" t="s">
        <v>1674</v>
      </c>
      <c r="C51" s="1728"/>
      <c r="D51" s="1728"/>
      <c r="E51" s="1728"/>
      <c r="F51" s="1728"/>
      <c r="G51" s="1728"/>
      <c r="H51" s="1729"/>
      <c r="I51" s="956"/>
      <c r="J51" s="956"/>
      <c r="K51" s="956"/>
      <c r="L51" s="956"/>
      <c r="M51" s="956"/>
      <c r="N51" s="956"/>
      <c r="O51" s="956"/>
      <c r="P51" s="956"/>
      <c r="Q51" s="956"/>
      <c r="R51" s="956"/>
      <c r="S51" s="956"/>
      <c r="T51" s="956"/>
      <c r="U51" s="956"/>
      <c r="V51" s="956"/>
      <c r="W51" s="956"/>
      <c r="X51" s="956"/>
      <c r="Y51" s="956"/>
      <c r="Z51" s="956"/>
      <c r="AA51" s="956"/>
      <c r="AB51" s="956"/>
      <c r="AC51" s="956"/>
      <c r="AD51" s="956"/>
      <c r="AE51" s="956"/>
      <c r="AF51" s="956"/>
      <c r="AG51" s="956"/>
      <c r="AH51" s="956"/>
      <c r="AI51" s="956"/>
      <c r="AJ51" s="956"/>
      <c r="AK51" s="956"/>
      <c r="AL51" s="956"/>
      <c r="AM51" s="956"/>
      <c r="AN51" s="956"/>
      <c r="AO51" s="956"/>
      <c r="AP51" s="956"/>
      <c r="AQ51" s="956"/>
      <c r="AR51" s="956"/>
      <c r="AS51" s="956"/>
      <c r="AT51" s="956"/>
      <c r="AU51" s="956"/>
      <c r="AV51" s="956"/>
      <c r="AW51" s="956"/>
      <c r="AX51" s="956"/>
      <c r="AY51" s="956"/>
      <c r="AZ51" s="956"/>
      <c r="BA51" s="956"/>
      <c r="BB51" s="956"/>
      <c r="BC51" s="956"/>
    </row>
    <row r="52" spans="1:55" ht="15" customHeight="1" outlineLevel="1" x14ac:dyDescent="0.2">
      <c r="A52" s="959"/>
      <c r="B52" s="1660" t="s">
        <v>1675</v>
      </c>
      <c r="C52" s="1661"/>
      <c r="D52" s="1730"/>
      <c r="E52" s="1730"/>
      <c r="F52" s="961" t="s">
        <v>1676</v>
      </c>
      <c r="G52" s="1731"/>
      <c r="H52" s="1732"/>
      <c r="I52" s="956"/>
      <c r="J52" s="956"/>
      <c r="K52" s="956"/>
      <c r="L52" s="956"/>
      <c r="M52" s="956"/>
      <c r="N52" s="956"/>
      <c r="O52" s="956"/>
      <c r="P52" s="956"/>
      <c r="Q52" s="956"/>
      <c r="R52" s="956"/>
      <c r="S52" s="956"/>
      <c r="T52" s="956"/>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row>
    <row r="53" spans="1:55" ht="15" customHeight="1" outlineLevel="1" x14ac:dyDescent="0.2">
      <c r="A53" s="959"/>
      <c r="B53" s="1660" t="s">
        <v>1677</v>
      </c>
      <c r="C53" s="1661"/>
      <c r="D53" s="1730"/>
      <c r="E53" s="1730"/>
      <c r="F53" s="961" t="s">
        <v>1678</v>
      </c>
      <c r="G53" s="1730"/>
      <c r="H53" s="1732"/>
      <c r="I53" s="956"/>
      <c r="J53" s="956"/>
      <c r="K53" s="956"/>
      <c r="L53" s="956"/>
      <c r="M53" s="956"/>
      <c r="N53" s="956"/>
      <c r="O53" s="956"/>
      <c r="P53" s="956"/>
      <c r="Q53" s="956"/>
      <c r="R53" s="956"/>
      <c r="S53" s="956"/>
      <c r="T53" s="956"/>
      <c r="U53" s="956"/>
      <c r="V53" s="956"/>
      <c r="W53" s="956"/>
      <c r="X53" s="956"/>
      <c r="Y53" s="956"/>
      <c r="Z53" s="956"/>
      <c r="AA53" s="956"/>
      <c r="AB53" s="956"/>
      <c r="AC53" s="956"/>
      <c r="AD53" s="956"/>
      <c r="AE53" s="956"/>
      <c r="AF53" s="956"/>
      <c r="AG53" s="956"/>
      <c r="AH53" s="956"/>
      <c r="AI53" s="956"/>
      <c r="AJ53" s="956"/>
      <c r="AK53" s="956"/>
      <c r="AL53" s="956"/>
      <c r="AM53" s="956"/>
      <c r="AN53" s="956"/>
      <c r="AO53" s="956"/>
      <c r="AP53" s="956"/>
      <c r="AQ53" s="956"/>
      <c r="AR53" s="956"/>
      <c r="AS53" s="956"/>
      <c r="AT53" s="956"/>
      <c r="AU53" s="956"/>
      <c r="AV53" s="956"/>
      <c r="AW53" s="956"/>
      <c r="AX53" s="956"/>
      <c r="AY53" s="956"/>
      <c r="AZ53" s="956"/>
      <c r="BA53" s="956"/>
      <c r="BB53" s="956"/>
      <c r="BC53" s="956"/>
    </row>
    <row r="54" spans="1:55" ht="102.75" customHeight="1" outlineLevel="1" x14ac:dyDescent="0.2">
      <c r="A54" s="959"/>
      <c r="B54" s="1660" t="s">
        <v>1679</v>
      </c>
      <c r="C54" s="1661"/>
      <c r="D54" s="1722"/>
      <c r="E54" s="1722"/>
      <c r="F54" s="1722"/>
      <c r="G54" s="1722"/>
      <c r="H54" s="1723"/>
      <c r="I54" s="956"/>
      <c r="J54" s="956"/>
      <c r="K54" s="956"/>
      <c r="L54" s="956"/>
      <c r="M54" s="956"/>
      <c r="N54" s="956"/>
      <c r="O54" s="956"/>
      <c r="P54" s="956"/>
      <c r="Q54" s="956"/>
      <c r="R54" s="956"/>
      <c r="S54" s="956"/>
      <c r="T54" s="956"/>
      <c r="U54" s="956"/>
      <c r="V54" s="956"/>
      <c r="W54" s="956"/>
      <c r="X54" s="956"/>
      <c r="Y54" s="956"/>
      <c r="Z54" s="956"/>
      <c r="AA54" s="956"/>
      <c r="AB54" s="956"/>
      <c r="AC54" s="956"/>
      <c r="AD54" s="956"/>
      <c r="AE54" s="956"/>
      <c r="AF54" s="956"/>
      <c r="AG54" s="956"/>
      <c r="AH54" s="956"/>
      <c r="AI54" s="956"/>
      <c r="AJ54" s="956"/>
      <c r="AK54" s="956"/>
      <c r="AL54" s="956"/>
      <c r="AM54" s="956"/>
      <c r="AN54" s="956"/>
      <c r="AO54" s="956"/>
      <c r="AP54" s="956"/>
      <c r="AQ54" s="956"/>
      <c r="AR54" s="956"/>
      <c r="AS54" s="956"/>
      <c r="AT54" s="956"/>
      <c r="AU54" s="956"/>
      <c r="AV54" s="956"/>
      <c r="AW54" s="956"/>
      <c r="AX54" s="956"/>
      <c r="AY54" s="956"/>
      <c r="AZ54" s="956"/>
      <c r="BA54" s="956"/>
      <c r="BB54" s="956"/>
      <c r="BC54" s="956"/>
    </row>
    <row r="55" spans="1:55" ht="15.75" customHeight="1" outlineLevel="1" thickBot="1" x14ac:dyDescent="0.25">
      <c r="A55" s="959"/>
      <c r="B55" s="1701" t="s">
        <v>1665</v>
      </c>
      <c r="C55" s="1702"/>
      <c r="D55" s="1724"/>
      <c r="E55" s="1725"/>
      <c r="F55" s="1725"/>
      <c r="G55" s="1725"/>
      <c r="H55" s="1726"/>
      <c r="I55" s="956"/>
      <c r="J55" s="956"/>
      <c r="K55" s="956"/>
      <c r="L55" s="956"/>
      <c r="M55" s="956"/>
      <c r="N55" s="956"/>
      <c r="O55" s="956"/>
      <c r="P55" s="956"/>
      <c r="Q55" s="956"/>
      <c r="R55" s="956"/>
      <c r="S55" s="956"/>
      <c r="T55" s="956"/>
      <c r="U55" s="956"/>
      <c r="V55" s="956"/>
      <c r="W55" s="956"/>
      <c r="X55" s="956"/>
      <c r="Y55" s="956"/>
      <c r="Z55" s="956"/>
      <c r="AA55" s="956"/>
      <c r="AB55" s="956"/>
      <c r="AC55" s="956"/>
      <c r="AD55" s="956"/>
      <c r="AE55" s="956"/>
      <c r="AF55" s="956"/>
      <c r="AG55" s="956"/>
      <c r="AH55" s="956"/>
      <c r="AI55" s="956"/>
      <c r="AJ55" s="956"/>
      <c r="AK55" s="956"/>
      <c r="AL55" s="956"/>
      <c r="AM55" s="956"/>
      <c r="AN55" s="956"/>
      <c r="AO55" s="956"/>
      <c r="AP55" s="956"/>
      <c r="AQ55" s="956"/>
      <c r="AR55" s="956"/>
      <c r="AS55" s="956"/>
      <c r="AT55" s="956"/>
      <c r="AU55" s="956"/>
      <c r="AV55" s="956"/>
      <c r="AW55" s="956"/>
      <c r="AX55" s="956"/>
      <c r="AY55" s="956"/>
      <c r="AZ55" s="956"/>
      <c r="BA55" s="956"/>
      <c r="BB55" s="956"/>
      <c r="BC55" s="956"/>
    </row>
    <row r="56" spans="1:55" x14ac:dyDescent="0.2">
      <c r="A56" s="956"/>
      <c r="B56" s="957"/>
      <c r="C56" s="957"/>
      <c r="D56" s="957"/>
      <c r="E56" s="957"/>
      <c r="F56" s="957"/>
      <c r="G56" s="978"/>
      <c r="H56" s="978"/>
      <c r="I56" s="956"/>
      <c r="J56" s="956"/>
      <c r="K56" s="956"/>
      <c r="L56" s="956"/>
      <c r="M56" s="956"/>
      <c r="N56" s="956"/>
      <c r="O56" s="956"/>
      <c r="P56" s="956"/>
      <c r="Q56" s="956"/>
      <c r="R56" s="956"/>
      <c r="S56" s="956"/>
      <c r="T56" s="956"/>
      <c r="U56" s="956"/>
      <c r="V56" s="956"/>
      <c r="W56" s="956"/>
      <c r="X56" s="956"/>
      <c r="Y56" s="956"/>
      <c r="Z56" s="956"/>
      <c r="AA56" s="956"/>
      <c r="AB56" s="956"/>
      <c r="AC56" s="956"/>
      <c r="AD56" s="956"/>
      <c r="AE56" s="956"/>
      <c r="AF56" s="956"/>
      <c r="AG56" s="956"/>
      <c r="AH56" s="956"/>
      <c r="AI56" s="956"/>
      <c r="AJ56" s="956"/>
      <c r="AK56" s="956"/>
      <c r="AL56" s="956"/>
      <c r="AM56" s="956"/>
      <c r="AN56" s="956"/>
      <c r="AO56" s="956"/>
      <c r="AP56" s="956"/>
      <c r="AQ56" s="956"/>
      <c r="AR56" s="956"/>
      <c r="AS56" s="956"/>
      <c r="AT56" s="956"/>
      <c r="AU56" s="956"/>
      <c r="AV56" s="956"/>
      <c r="AW56" s="956"/>
      <c r="AX56" s="956"/>
      <c r="AY56" s="956"/>
      <c r="AZ56" s="956"/>
      <c r="BA56" s="956"/>
      <c r="BB56" s="956"/>
      <c r="BC56" s="956"/>
    </row>
    <row r="57" spans="1:55" x14ac:dyDescent="0.2">
      <c r="A57" s="956"/>
      <c r="B57" s="956"/>
      <c r="C57" s="956"/>
      <c r="D57" s="956"/>
      <c r="E57" s="956"/>
      <c r="F57" s="956"/>
      <c r="G57" s="956"/>
      <c r="H57" s="956"/>
      <c r="I57" s="956"/>
      <c r="J57" s="956"/>
      <c r="K57" s="956"/>
      <c r="L57" s="956"/>
      <c r="M57" s="956"/>
      <c r="N57" s="956"/>
      <c r="O57" s="956"/>
      <c r="P57" s="956"/>
      <c r="Q57" s="956"/>
      <c r="R57" s="956"/>
      <c r="S57" s="956"/>
      <c r="T57" s="956"/>
      <c r="U57" s="956"/>
      <c r="V57" s="956"/>
      <c r="W57" s="956"/>
      <c r="X57" s="956"/>
      <c r="Y57" s="956"/>
      <c r="Z57" s="956"/>
      <c r="AA57" s="956"/>
      <c r="AB57" s="956"/>
      <c r="AC57" s="956"/>
      <c r="AD57" s="956"/>
      <c r="AE57" s="956"/>
      <c r="AF57" s="956"/>
      <c r="AG57" s="956"/>
      <c r="AH57" s="956"/>
      <c r="AI57" s="956"/>
      <c r="AJ57" s="956"/>
      <c r="AK57" s="956"/>
      <c r="AL57" s="956"/>
      <c r="AM57" s="956"/>
      <c r="AN57" s="956"/>
      <c r="AO57" s="956"/>
      <c r="AP57" s="956"/>
      <c r="AQ57" s="956"/>
      <c r="AR57" s="956"/>
      <c r="AS57" s="956"/>
      <c r="AT57" s="956"/>
      <c r="AU57" s="956"/>
      <c r="AV57" s="956"/>
      <c r="AW57" s="956"/>
      <c r="AX57" s="956"/>
      <c r="AY57" s="956"/>
      <c r="AZ57" s="956"/>
      <c r="BA57" s="956"/>
      <c r="BB57" s="956"/>
      <c r="BC57" s="956"/>
    </row>
    <row r="58" spans="1:55" x14ac:dyDescent="0.2">
      <c r="A58" s="956"/>
      <c r="B58" s="956"/>
      <c r="C58" s="956"/>
      <c r="D58" s="956"/>
      <c r="E58" s="956"/>
      <c r="F58" s="956"/>
      <c r="G58" s="956"/>
      <c r="H58" s="956"/>
      <c r="I58" s="956"/>
      <c r="J58" s="956"/>
      <c r="K58" s="956"/>
      <c r="L58" s="956"/>
      <c r="M58" s="956"/>
      <c r="N58" s="956"/>
      <c r="O58" s="956"/>
      <c r="P58" s="956"/>
      <c r="Q58" s="956"/>
      <c r="R58" s="956"/>
      <c r="S58" s="956"/>
      <c r="T58" s="956"/>
      <c r="U58" s="956"/>
      <c r="V58" s="956"/>
      <c r="W58" s="956"/>
      <c r="X58" s="956"/>
      <c r="Y58" s="956"/>
      <c r="Z58" s="956"/>
      <c r="AA58" s="956"/>
      <c r="AB58" s="956"/>
      <c r="AC58" s="956"/>
      <c r="AD58" s="956"/>
      <c r="AE58" s="956"/>
      <c r="AF58" s="956"/>
      <c r="AG58" s="956"/>
      <c r="AH58" s="956"/>
      <c r="AI58" s="956"/>
      <c r="AJ58" s="956"/>
      <c r="AK58" s="956"/>
      <c r="AL58" s="956"/>
      <c r="AM58" s="956"/>
      <c r="AN58" s="956"/>
      <c r="AO58" s="956"/>
      <c r="AP58" s="956"/>
      <c r="AQ58" s="956"/>
      <c r="AR58" s="956"/>
      <c r="AS58" s="956"/>
      <c r="AT58" s="956"/>
      <c r="AU58" s="956"/>
      <c r="AV58" s="956"/>
      <c r="AW58" s="956"/>
      <c r="AX58" s="956"/>
      <c r="AY58" s="956"/>
      <c r="AZ58" s="956"/>
      <c r="BA58" s="956"/>
      <c r="BB58" s="956"/>
      <c r="BC58" s="956"/>
    </row>
    <row r="59" spans="1:55" x14ac:dyDescent="0.2">
      <c r="A59" s="956"/>
      <c r="B59" s="956"/>
      <c r="C59" s="956"/>
      <c r="D59" s="956"/>
      <c r="E59" s="956"/>
      <c r="F59" s="956"/>
      <c r="G59" s="956"/>
      <c r="H59" s="956"/>
      <c r="I59" s="956"/>
      <c r="J59" s="956"/>
      <c r="K59" s="956"/>
      <c r="L59" s="956"/>
      <c r="M59" s="956"/>
      <c r="N59" s="956"/>
      <c r="O59" s="956"/>
      <c r="P59" s="956"/>
      <c r="Q59" s="956"/>
      <c r="R59" s="956"/>
      <c r="S59" s="956"/>
      <c r="T59" s="956"/>
      <c r="U59" s="956"/>
      <c r="V59" s="956"/>
      <c r="W59" s="956"/>
      <c r="X59" s="956"/>
      <c r="Y59" s="956"/>
      <c r="Z59" s="956"/>
      <c r="AA59" s="956"/>
      <c r="AB59" s="956"/>
      <c r="AC59" s="956"/>
      <c r="AD59" s="956"/>
      <c r="AE59" s="956"/>
      <c r="AF59" s="956"/>
      <c r="AG59" s="956"/>
      <c r="AH59" s="956"/>
      <c r="AI59" s="956"/>
      <c r="AJ59" s="956"/>
      <c r="AK59" s="956"/>
      <c r="AL59" s="956"/>
      <c r="AM59" s="956"/>
      <c r="AN59" s="956"/>
      <c r="AO59" s="956"/>
      <c r="AP59" s="956"/>
      <c r="AQ59" s="956"/>
      <c r="AR59" s="956"/>
      <c r="AS59" s="956"/>
      <c r="AT59" s="956"/>
      <c r="AU59" s="956"/>
      <c r="AV59" s="956"/>
      <c r="AW59" s="956"/>
      <c r="AX59" s="956"/>
      <c r="AY59" s="956"/>
      <c r="AZ59" s="956"/>
      <c r="BA59" s="956"/>
      <c r="BB59" s="956"/>
      <c r="BC59" s="956"/>
    </row>
    <row r="60" spans="1:55" x14ac:dyDescent="0.2">
      <c r="A60" s="956"/>
      <c r="B60" s="956"/>
      <c r="C60" s="956"/>
      <c r="D60" s="956"/>
      <c r="E60" s="956"/>
      <c r="F60" s="956"/>
      <c r="G60" s="956"/>
      <c r="H60" s="956"/>
      <c r="I60" s="956"/>
      <c r="J60" s="956"/>
      <c r="K60" s="956"/>
      <c r="L60" s="956"/>
      <c r="M60" s="956"/>
      <c r="N60" s="956"/>
      <c r="O60" s="956"/>
      <c r="P60" s="956"/>
      <c r="Q60" s="956"/>
      <c r="R60" s="956"/>
      <c r="S60" s="956"/>
      <c r="T60" s="956"/>
      <c r="U60" s="956"/>
      <c r="V60" s="956"/>
      <c r="W60" s="956"/>
      <c r="X60" s="956"/>
      <c r="Y60" s="956"/>
      <c r="Z60" s="956"/>
      <c r="AA60" s="956"/>
      <c r="AB60" s="956"/>
      <c r="AC60" s="956"/>
      <c r="AD60" s="956"/>
      <c r="AE60" s="956"/>
      <c r="AF60" s="956"/>
      <c r="AG60" s="956"/>
      <c r="AH60" s="956"/>
      <c r="AI60" s="956"/>
      <c r="AJ60" s="956"/>
      <c r="AK60" s="956"/>
      <c r="AL60" s="956"/>
      <c r="AM60" s="956"/>
      <c r="AN60" s="956"/>
      <c r="AO60" s="956"/>
      <c r="AP60" s="956"/>
      <c r="AQ60" s="956"/>
      <c r="AR60" s="956"/>
      <c r="AS60" s="956"/>
      <c r="AT60" s="956"/>
      <c r="AU60" s="956"/>
      <c r="AV60" s="956"/>
      <c r="AW60" s="956"/>
      <c r="AX60" s="956"/>
      <c r="AY60" s="956"/>
      <c r="AZ60" s="956"/>
      <c r="BA60" s="956"/>
      <c r="BB60" s="956"/>
      <c r="BC60" s="956"/>
    </row>
    <row r="61" spans="1:55" x14ac:dyDescent="0.2">
      <c r="A61" s="956"/>
      <c r="B61" s="956"/>
      <c r="C61" s="956"/>
      <c r="D61" s="956"/>
      <c r="E61" s="956"/>
      <c r="F61" s="956"/>
      <c r="G61" s="956"/>
      <c r="H61" s="956"/>
      <c r="I61" s="956"/>
      <c r="J61" s="956"/>
      <c r="K61" s="956"/>
      <c r="L61" s="956"/>
      <c r="M61" s="956"/>
      <c r="N61" s="956"/>
      <c r="O61" s="956"/>
      <c r="P61" s="956"/>
      <c r="Q61" s="956"/>
      <c r="R61" s="956"/>
      <c r="S61" s="956"/>
      <c r="T61" s="956"/>
      <c r="U61" s="956"/>
      <c r="V61" s="956"/>
      <c r="W61" s="956"/>
      <c r="X61" s="956"/>
      <c r="Y61" s="956"/>
      <c r="Z61" s="956"/>
      <c r="AA61" s="956"/>
      <c r="AB61" s="956"/>
      <c r="AC61" s="956"/>
      <c r="AD61" s="956"/>
      <c r="AE61" s="956"/>
      <c r="AF61" s="956"/>
      <c r="AG61" s="956"/>
      <c r="AH61" s="956"/>
      <c r="AI61" s="956"/>
      <c r="AJ61" s="956"/>
      <c r="AK61" s="956"/>
      <c r="AL61" s="956"/>
      <c r="AM61" s="956"/>
      <c r="AN61" s="956"/>
      <c r="AO61" s="956"/>
      <c r="AP61" s="956"/>
      <c r="AQ61" s="956"/>
      <c r="AR61" s="956"/>
      <c r="AS61" s="956"/>
      <c r="AT61" s="956"/>
      <c r="AU61" s="956"/>
      <c r="AV61" s="956"/>
      <c r="AW61" s="956"/>
      <c r="AX61" s="956"/>
      <c r="AY61" s="956"/>
      <c r="AZ61" s="956"/>
      <c r="BA61" s="956"/>
      <c r="BB61" s="956"/>
      <c r="BC61" s="956"/>
    </row>
    <row r="62" spans="1:55" x14ac:dyDescent="0.2">
      <c r="A62" s="956"/>
      <c r="B62" s="956"/>
      <c r="C62" s="956"/>
      <c r="D62" s="956"/>
      <c r="E62" s="956"/>
      <c r="F62" s="956"/>
      <c r="G62" s="956"/>
      <c r="H62" s="956"/>
      <c r="I62" s="956"/>
      <c r="J62" s="956"/>
      <c r="K62" s="956"/>
      <c r="L62" s="956"/>
      <c r="M62" s="956"/>
      <c r="N62" s="956"/>
      <c r="O62" s="956"/>
      <c r="P62" s="956"/>
      <c r="Q62" s="956"/>
      <c r="R62" s="956"/>
      <c r="S62" s="956"/>
      <c r="T62" s="956"/>
      <c r="U62" s="956"/>
      <c r="V62" s="956"/>
      <c r="W62" s="956"/>
      <c r="X62" s="956"/>
      <c r="Y62" s="956"/>
      <c r="Z62" s="956"/>
      <c r="AA62" s="956"/>
      <c r="AB62" s="956"/>
      <c r="AC62" s="956"/>
      <c r="AD62" s="956"/>
      <c r="AE62" s="956"/>
      <c r="AF62" s="956"/>
      <c r="AG62" s="956"/>
      <c r="AH62" s="956"/>
      <c r="AI62" s="956"/>
      <c r="AJ62" s="956"/>
      <c r="AK62" s="956"/>
      <c r="AL62" s="956"/>
      <c r="AM62" s="956"/>
      <c r="AN62" s="956"/>
      <c r="AO62" s="956"/>
      <c r="AP62" s="956"/>
      <c r="AQ62" s="956"/>
      <c r="AR62" s="956"/>
      <c r="AS62" s="956"/>
      <c r="AT62" s="956"/>
      <c r="AU62" s="956"/>
      <c r="AV62" s="956"/>
      <c r="AW62" s="956"/>
      <c r="AX62" s="956"/>
      <c r="AY62" s="956"/>
      <c r="AZ62" s="956"/>
      <c r="BA62" s="956"/>
      <c r="BB62" s="956"/>
      <c r="BC62" s="956"/>
    </row>
    <row r="63" spans="1:55" x14ac:dyDescent="0.2">
      <c r="A63" s="956"/>
      <c r="B63" s="956"/>
      <c r="C63" s="956"/>
      <c r="D63" s="956"/>
      <c r="E63" s="956"/>
      <c r="F63" s="956"/>
      <c r="G63" s="956"/>
      <c r="H63" s="956"/>
      <c r="I63" s="956"/>
      <c r="J63" s="956"/>
      <c r="K63" s="956"/>
      <c r="L63" s="956"/>
      <c r="M63" s="956"/>
      <c r="N63" s="956"/>
      <c r="O63" s="956"/>
      <c r="P63" s="956"/>
      <c r="Q63" s="956"/>
      <c r="R63" s="956"/>
      <c r="S63" s="956"/>
      <c r="T63" s="956"/>
      <c r="U63" s="956"/>
      <c r="V63" s="956"/>
      <c r="W63" s="956"/>
      <c r="X63" s="956"/>
      <c r="Y63" s="956"/>
      <c r="Z63" s="956"/>
      <c r="AA63" s="956"/>
      <c r="AB63" s="956"/>
      <c r="AC63" s="956"/>
      <c r="AD63" s="956"/>
      <c r="AE63" s="956"/>
      <c r="AF63" s="956"/>
      <c r="AG63" s="956"/>
      <c r="AH63" s="956"/>
      <c r="AI63" s="956"/>
      <c r="AJ63" s="956"/>
      <c r="AK63" s="956"/>
      <c r="AL63" s="956"/>
      <c r="AM63" s="956"/>
      <c r="AN63" s="956"/>
      <c r="AO63" s="956"/>
      <c r="AP63" s="956"/>
      <c r="AQ63" s="956"/>
      <c r="AR63" s="956"/>
      <c r="AS63" s="956"/>
      <c r="AT63" s="956"/>
      <c r="AU63" s="956"/>
      <c r="AV63" s="956"/>
      <c r="AW63" s="956"/>
      <c r="AX63" s="956"/>
      <c r="AY63" s="956"/>
      <c r="AZ63" s="956"/>
      <c r="BA63" s="956"/>
      <c r="BB63" s="956"/>
      <c r="BC63" s="956"/>
    </row>
    <row r="64" spans="1:55" x14ac:dyDescent="0.2">
      <c r="A64" s="956"/>
      <c r="B64" s="956"/>
      <c r="C64" s="956"/>
      <c r="D64" s="956"/>
      <c r="E64" s="956"/>
      <c r="F64" s="956"/>
      <c r="G64" s="956"/>
      <c r="H64" s="956"/>
      <c r="I64" s="956"/>
      <c r="J64" s="956"/>
      <c r="K64" s="956"/>
      <c r="L64" s="956"/>
      <c r="M64" s="956"/>
      <c r="N64" s="956"/>
      <c r="O64" s="956"/>
      <c r="P64" s="956"/>
      <c r="Q64" s="956"/>
      <c r="R64" s="956"/>
      <c r="S64" s="956"/>
      <c r="T64" s="956"/>
      <c r="U64" s="956"/>
      <c r="V64" s="956"/>
      <c r="W64" s="956"/>
      <c r="X64" s="956"/>
      <c r="Y64" s="956"/>
      <c r="Z64" s="956"/>
      <c r="AA64" s="956"/>
      <c r="AB64" s="956"/>
      <c r="AC64" s="956"/>
      <c r="AD64" s="956"/>
      <c r="AE64" s="956"/>
      <c r="AF64" s="956"/>
      <c r="AG64" s="956"/>
      <c r="AH64" s="956"/>
      <c r="AI64" s="956"/>
      <c r="AJ64" s="956"/>
      <c r="AK64" s="956"/>
      <c r="AL64" s="956"/>
      <c r="AM64" s="956"/>
      <c r="AN64" s="956"/>
      <c r="AO64" s="956"/>
      <c r="AP64" s="956"/>
      <c r="AQ64" s="956"/>
      <c r="AR64" s="956"/>
      <c r="AS64" s="956"/>
      <c r="AT64" s="956"/>
      <c r="AU64" s="956"/>
      <c r="AV64" s="956"/>
      <c r="AW64" s="956"/>
      <c r="AX64" s="956"/>
      <c r="AY64" s="956"/>
      <c r="AZ64" s="956"/>
      <c r="BA64" s="956"/>
      <c r="BB64" s="956"/>
      <c r="BC64" s="956"/>
    </row>
    <row r="65" spans="1:55" x14ac:dyDescent="0.2">
      <c r="A65" s="956"/>
      <c r="B65" s="956"/>
      <c r="C65" s="956"/>
      <c r="D65" s="956"/>
      <c r="E65" s="956"/>
      <c r="F65" s="956"/>
      <c r="G65" s="956"/>
      <c r="H65" s="956"/>
      <c r="I65" s="956"/>
      <c r="J65" s="956"/>
      <c r="K65" s="956"/>
      <c r="L65" s="956"/>
      <c r="M65" s="956"/>
      <c r="N65" s="956"/>
      <c r="O65" s="956"/>
      <c r="P65" s="956"/>
      <c r="Q65" s="956"/>
      <c r="R65" s="956"/>
      <c r="S65" s="956"/>
      <c r="T65" s="956"/>
      <c r="U65" s="956"/>
      <c r="V65" s="956"/>
      <c r="W65" s="956"/>
      <c r="X65" s="956"/>
      <c r="Y65" s="956"/>
      <c r="Z65" s="956"/>
      <c r="AA65" s="956"/>
      <c r="AB65" s="956"/>
      <c r="AC65" s="956"/>
      <c r="AD65" s="956"/>
      <c r="AE65" s="956"/>
      <c r="AF65" s="956"/>
      <c r="AG65" s="956"/>
      <c r="AH65" s="956"/>
      <c r="AI65" s="956"/>
      <c r="AJ65" s="956"/>
      <c r="AK65" s="956"/>
      <c r="AL65" s="956"/>
      <c r="AM65" s="956"/>
      <c r="AN65" s="956"/>
      <c r="AO65" s="956"/>
      <c r="AP65" s="956"/>
      <c r="AQ65" s="956"/>
      <c r="AR65" s="956"/>
      <c r="AS65" s="956"/>
      <c r="AT65" s="956"/>
      <c r="AU65" s="956"/>
      <c r="AV65" s="956"/>
      <c r="AW65" s="956"/>
      <c r="AX65" s="956"/>
      <c r="AY65" s="956"/>
      <c r="AZ65" s="956"/>
      <c r="BA65" s="956"/>
      <c r="BB65" s="956"/>
      <c r="BC65" s="956"/>
    </row>
    <row r="66" spans="1:55" x14ac:dyDescent="0.2">
      <c r="A66" s="956"/>
      <c r="B66" s="956"/>
      <c r="C66" s="956"/>
      <c r="D66" s="956"/>
      <c r="E66" s="956"/>
      <c r="F66" s="956"/>
      <c r="G66" s="956"/>
      <c r="H66" s="956"/>
      <c r="I66" s="956"/>
      <c r="J66" s="956"/>
      <c r="K66" s="956"/>
      <c r="L66" s="956"/>
      <c r="M66" s="956"/>
      <c r="N66" s="956"/>
      <c r="O66" s="956"/>
      <c r="P66" s="956"/>
      <c r="Q66" s="956"/>
      <c r="R66" s="956"/>
      <c r="S66" s="956"/>
      <c r="T66" s="956"/>
      <c r="U66" s="956"/>
      <c r="V66" s="956"/>
      <c r="W66" s="956"/>
      <c r="X66" s="956"/>
      <c r="Y66" s="956"/>
      <c r="Z66" s="956"/>
      <c r="AA66" s="956"/>
      <c r="AB66" s="956"/>
      <c r="AC66" s="956"/>
      <c r="AD66" s="956"/>
      <c r="AE66" s="956"/>
      <c r="AF66" s="956"/>
      <c r="AG66" s="956"/>
      <c r="AH66" s="956"/>
      <c r="AI66" s="956"/>
      <c r="AJ66" s="956"/>
      <c r="AK66" s="956"/>
      <c r="AL66" s="956"/>
      <c r="AM66" s="956"/>
      <c r="AN66" s="956"/>
      <c r="AO66" s="956"/>
      <c r="AP66" s="956"/>
      <c r="AQ66" s="956"/>
      <c r="AR66" s="956"/>
      <c r="AS66" s="956"/>
      <c r="AT66" s="956"/>
      <c r="AU66" s="956"/>
      <c r="AV66" s="956"/>
      <c r="AW66" s="956"/>
      <c r="AX66" s="956"/>
      <c r="AY66" s="956"/>
      <c r="AZ66" s="956"/>
      <c r="BA66" s="956"/>
      <c r="BB66" s="956"/>
      <c r="BC66" s="956"/>
    </row>
    <row r="67" spans="1:55" x14ac:dyDescent="0.2">
      <c r="A67" s="956"/>
      <c r="B67" s="956"/>
      <c r="C67" s="956"/>
      <c r="D67" s="956"/>
      <c r="E67" s="956"/>
      <c r="F67" s="956"/>
      <c r="G67" s="956"/>
      <c r="H67" s="956"/>
      <c r="I67" s="956"/>
      <c r="J67" s="956"/>
      <c r="K67" s="956"/>
      <c r="L67" s="956"/>
      <c r="M67" s="956"/>
      <c r="N67" s="956"/>
      <c r="O67" s="956"/>
      <c r="P67" s="956"/>
      <c r="Q67" s="956"/>
      <c r="R67" s="956"/>
      <c r="S67" s="956"/>
      <c r="T67" s="956"/>
      <c r="U67" s="956"/>
      <c r="V67" s="956"/>
      <c r="W67" s="956"/>
      <c r="X67" s="956"/>
      <c r="Y67" s="956"/>
      <c r="Z67" s="956"/>
      <c r="AA67" s="956"/>
      <c r="AB67" s="956"/>
      <c r="AC67" s="956"/>
      <c r="AD67" s="956"/>
      <c r="AE67" s="956"/>
      <c r="AF67" s="956"/>
      <c r="AG67" s="956"/>
      <c r="AH67" s="956"/>
      <c r="AI67" s="956"/>
      <c r="AJ67" s="956"/>
      <c r="AK67" s="956"/>
      <c r="AL67" s="956"/>
      <c r="AM67" s="956"/>
      <c r="AN67" s="956"/>
      <c r="AO67" s="956"/>
      <c r="AP67" s="956"/>
      <c r="AQ67" s="956"/>
      <c r="AR67" s="956"/>
      <c r="AS67" s="956"/>
      <c r="AT67" s="956"/>
      <c r="AU67" s="956"/>
      <c r="AV67" s="956"/>
      <c r="AW67" s="956"/>
      <c r="AX67" s="956"/>
      <c r="AY67" s="956"/>
      <c r="AZ67" s="956"/>
      <c r="BA67" s="956"/>
      <c r="BB67" s="956"/>
      <c r="BC67" s="956"/>
    </row>
    <row r="68" spans="1:55" x14ac:dyDescent="0.2">
      <c r="A68" s="956"/>
      <c r="B68" s="956"/>
      <c r="C68" s="956"/>
      <c r="D68" s="956"/>
      <c r="E68" s="956"/>
      <c r="F68" s="956"/>
      <c r="G68" s="956"/>
      <c r="H68" s="956"/>
      <c r="I68" s="956"/>
      <c r="J68" s="956"/>
      <c r="K68" s="956"/>
      <c r="L68" s="956"/>
      <c r="M68" s="956"/>
      <c r="N68" s="956"/>
      <c r="O68" s="956"/>
      <c r="P68" s="956"/>
      <c r="Q68" s="956"/>
      <c r="R68" s="956"/>
      <c r="S68" s="956"/>
      <c r="T68" s="956"/>
      <c r="U68" s="956"/>
      <c r="V68" s="956"/>
      <c r="W68" s="956"/>
      <c r="X68" s="956"/>
      <c r="Y68" s="956"/>
      <c r="Z68" s="956"/>
      <c r="AA68" s="956"/>
      <c r="AB68" s="956"/>
      <c r="AC68" s="956"/>
      <c r="AD68" s="956"/>
      <c r="AE68" s="956"/>
      <c r="AF68" s="956"/>
      <c r="AG68" s="956"/>
      <c r="AH68" s="956"/>
      <c r="AI68" s="956"/>
      <c r="AJ68" s="956"/>
      <c r="AK68" s="956"/>
      <c r="AL68" s="956"/>
      <c r="AM68" s="956"/>
      <c r="AN68" s="956"/>
      <c r="AO68" s="956"/>
      <c r="AP68" s="956"/>
      <c r="AQ68" s="956"/>
      <c r="AR68" s="956"/>
      <c r="AS68" s="956"/>
      <c r="AT68" s="956"/>
      <c r="AU68" s="956"/>
      <c r="AV68" s="956"/>
      <c r="AW68" s="956"/>
      <c r="AX68" s="956"/>
      <c r="AY68" s="956"/>
      <c r="AZ68" s="956"/>
      <c r="BA68" s="956"/>
      <c r="BB68" s="956"/>
      <c r="BC68" s="956"/>
    </row>
    <row r="69" spans="1:55" x14ac:dyDescent="0.2">
      <c r="A69" s="956"/>
      <c r="B69" s="956"/>
      <c r="C69" s="956"/>
      <c r="D69" s="956"/>
      <c r="E69" s="956"/>
      <c r="F69" s="956"/>
      <c r="G69" s="956"/>
      <c r="H69" s="956"/>
      <c r="I69" s="956"/>
      <c r="J69" s="956"/>
      <c r="K69" s="956"/>
      <c r="L69" s="956"/>
      <c r="M69" s="956"/>
      <c r="N69" s="956"/>
      <c r="O69" s="956"/>
      <c r="P69" s="956"/>
      <c r="Q69" s="956"/>
      <c r="R69" s="956"/>
      <c r="S69" s="956"/>
      <c r="T69" s="956"/>
      <c r="U69" s="956"/>
      <c r="V69" s="956"/>
      <c r="W69" s="956"/>
      <c r="X69" s="956"/>
      <c r="Y69" s="956"/>
      <c r="Z69" s="956"/>
      <c r="AA69" s="956"/>
      <c r="AB69" s="956"/>
      <c r="AC69" s="956"/>
      <c r="AD69" s="956"/>
      <c r="AE69" s="956"/>
      <c r="AF69" s="956"/>
      <c r="AG69" s="956"/>
      <c r="AH69" s="956"/>
      <c r="AI69" s="956"/>
      <c r="AJ69" s="956"/>
      <c r="AK69" s="956"/>
      <c r="AL69" s="956"/>
      <c r="AM69" s="956"/>
      <c r="AN69" s="956"/>
      <c r="AO69" s="956"/>
      <c r="AP69" s="956"/>
      <c r="AQ69" s="956"/>
      <c r="AR69" s="956"/>
      <c r="AS69" s="956"/>
      <c r="AT69" s="956"/>
      <c r="AU69" s="956"/>
      <c r="AV69" s="956"/>
      <c r="AW69" s="956"/>
      <c r="AX69" s="956"/>
      <c r="AY69" s="956"/>
      <c r="AZ69" s="956"/>
      <c r="BA69" s="956"/>
      <c r="BB69" s="956"/>
      <c r="BC69" s="956"/>
    </row>
    <row r="70" spans="1:55" x14ac:dyDescent="0.2">
      <c r="A70" s="956"/>
      <c r="B70" s="956"/>
      <c r="C70" s="956"/>
      <c r="D70" s="956"/>
      <c r="E70" s="956"/>
      <c r="F70" s="956"/>
      <c r="G70" s="956"/>
      <c r="H70" s="956"/>
      <c r="I70" s="956"/>
      <c r="J70" s="956"/>
      <c r="K70" s="956"/>
      <c r="L70" s="956"/>
      <c r="M70" s="956"/>
      <c r="N70" s="956"/>
      <c r="O70" s="956"/>
      <c r="P70" s="956"/>
      <c r="Q70" s="956"/>
      <c r="R70" s="956"/>
      <c r="S70" s="956"/>
      <c r="T70" s="956"/>
      <c r="U70" s="956"/>
      <c r="V70" s="956"/>
      <c r="W70" s="956"/>
      <c r="X70" s="956"/>
      <c r="Y70" s="956"/>
      <c r="Z70" s="956"/>
      <c r="AA70" s="956"/>
      <c r="AB70" s="956"/>
      <c r="AC70" s="956"/>
      <c r="AD70" s="956"/>
      <c r="AE70" s="956"/>
      <c r="AF70" s="956"/>
      <c r="AG70" s="956"/>
      <c r="AH70" s="956"/>
      <c r="AI70" s="956"/>
      <c r="AJ70" s="956"/>
      <c r="AK70" s="956"/>
      <c r="AL70" s="956"/>
      <c r="AM70" s="956"/>
      <c r="AN70" s="956"/>
      <c r="AO70" s="956"/>
      <c r="AP70" s="956"/>
      <c r="AQ70" s="956"/>
      <c r="AR70" s="956"/>
      <c r="AS70" s="956"/>
      <c r="AT70" s="956"/>
      <c r="AU70" s="956"/>
      <c r="AV70" s="956"/>
      <c r="AW70" s="956"/>
      <c r="AX70" s="956"/>
      <c r="AY70" s="956"/>
      <c r="AZ70" s="956"/>
      <c r="BA70" s="956"/>
      <c r="BB70" s="956"/>
      <c r="BC70" s="956"/>
    </row>
    <row r="71" spans="1:55" x14ac:dyDescent="0.2">
      <c r="A71" s="956"/>
      <c r="B71" s="956"/>
      <c r="C71" s="956"/>
      <c r="D71" s="956"/>
      <c r="E71" s="956"/>
      <c r="F71" s="956"/>
      <c r="G71" s="956"/>
      <c r="H71" s="956"/>
      <c r="I71" s="956"/>
      <c r="J71" s="956"/>
      <c r="K71" s="956"/>
      <c r="L71" s="956"/>
      <c r="M71" s="956"/>
      <c r="N71" s="956"/>
      <c r="O71" s="956"/>
      <c r="P71" s="956"/>
      <c r="Q71" s="956"/>
      <c r="R71" s="956"/>
      <c r="S71" s="956"/>
      <c r="T71" s="956"/>
      <c r="U71" s="956"/>
      <c r="V71" s="956"/>
      <c r="W71" s="956"/>
      <c r="X71" s="956"/>
      <c r="Y71" s="956"/>
      <c r="Z71" s="956"/>
      <c r="AA71" s="956"/>
      <c r="AB71" s="956"/>
      <c r="AC71" s="956"/>
      <c r="AD71" s="956"/>
      <c r="AE71" s="956"/>
      <c r="AF71" s="956"/>
      <c r="AG71" s="956"/>
      <c r="AH71" s="956"/>
      <c r="AI71" s="956"/>
      <c r="AJ71" s="956"/>
      <c r="AK71" s="956"/>
      <c r="AL71" s="956"/>
      <c r="AM71" s="956"/>
      <c r="AN71" s="956"/>
      <c r="AO71" s="956"/>
      <c r="AP71" s="956"/>
      <c r="AQ71" s="956"/>
      <c r="AR71" s="956"/>
      <c r="AS71" s="956"/>
      <c r="AT71" s="956"/>
      <c r="AU71" s="956"/>
      <c r="AV71" s="956"/>
      <c r="AW71" s="956"/>
      <c r="AX71" s="956"/>
      <c r="AY71" s="956"/>
      <c r="AZ71" s="956"/>
      <c r="BA71" s="956"/>
      <c r="BB71" s="956"/>
      <c r="BC71" s="956"/>
    </row>
    <row r="72" spans="1:55" x14ac:dyDescent="0.2">
      <c r="A72" s="956"/>
      <c r="B72" s="956"/>
      <c r="C72" s="956"/>
      <c r="D72" s="956"/>
      <c r="E72" s="956"/>
      <c r="F72" s="956"/>
      <c r="G72" s="956"/>
      <c r="H72" s="956"/>
      <c r="I72" s="956"/>
      <c r="J72" s="956"/>
      <c r="K72" s="956"/>
      <c r="L72" s="956"/>
      <c r="M72" s="956"/>
      <c r="N72" s="956"/>
      <c r="O72" s="956"/>
      <c r="P72" s="956"/>
      <c r="Q72" s="956"/>
      <c r="R72" s="956"/>
      <c r="S72" s="956"/>
      <c r="T72" s="956"/>
      <c r="U72" s="956"/>
      <c r="V72" s="956"/>
      <c r="W72" s="956"/>
      <c r="X72" s="956"/>
      <c r="Y72" s="956"/>
      <c r="Z72" s="956"/>
      <c r="AA72" s="956"/>
      <c r="AB72" s="956"/>
      <c r="AC72" s="956"/>
      <c r="AD72" s="956"/>
      <c r="AE72" s="956"/>
      <c r="AF72" s="956"/>
      <c r="AG72" s="956"/>
      <c r="AH72" s="956"/>
      <c r="AI72" s="956"/>
      <c r="AJ72" s="956"/>
      <c r="AK72" s="956"/>
      <c r="AL72" s="956"/>
      <c r="AM72" s="956"/>
      <c r="AN72" s="956"/>
      <c r="AO72" s="956"/>
      <c r="AP72" s="956"/>
      <c r="AQ72" s="956"/>
      <c r="AR72" s="956"/>
      <c r="AS72" s="956"/>
      <c r="AT72" s="956"/>
      <c r="AU72" s="956"/>
      <c r="AV72" s="956"/>
      <c r="AW72" s="956"/>
      <c r="AX72" s="956"/>
      <c r="AY72" s="956"/>
      <c r="AZ72" s="956"/>
      <c r="BA72" s="956"/>
      <c r="BB72" s="956"/>
      <c r="BC72" s="956"/>
    </row>
    <row r="73" spans="1:55" x14ac:dyDescent="0.2">
      <c r="A73" s="956"/>
      <c r="B73" s="956"/>
      <c r="C73" s="956"/>
      <c r="D73" s="956"/>
      <c r="E73" s="956"/>
      <c r="F73" s="956"/>
      <c r="G73" s="956"/>
      <c r="H73" s="956"/>
      <c r="I73" s="956"/>
      <c r="J73" s="956"/>
      <c r="K73" s="956"/>
      <c r="L73" s="956"/>
      <c r="M73" s="956"/>
      <c r="N73" s="956"/>
      <c r="O73" s="956"/>
      <c r="P73" s="956"/>
      <c r="Q73" s="956"/>
      <c r="R73" s="956"/>
      <c r="S73" s="956"/>
      <c r="T73" s="956"/>
      <c r="U73" s="956"/>
      <c r="V73" s="956"/>
      <c r="W73" s="956"/>
      <c r="X73" s="956"/>
      <c r="Y73" s="956"/>
      <c r="Z73" s="956"/>
      <c r="AA73" s="956"/>
      <c r="AB73" s="956"/>
      <c r="AC73" s="956"/>
      <c r="AD73" s="956"/>
      <c r="AE73" s="956"/>
      <c r="AF73" s="956"/>
      <c r="AG73" s="956"/>
      <c r="AH73" s="956"/>
      <c r="AI73" s="956"/>
      <c r="AJ73" s="956"/>
      <c r="AK73" s="956"/>
      <c r="AL73" s="956"/>
      <c r="AM73" s="956"/>
      <c r="AN73" s="956"/>
      <c r="AO73" s="956"/>
      <c r="AP73" s="956"/>
      <c r="AQ73" s="956"/>
      <c r="AR73" s="956"/>
      <c r="AS73" s="956"/>
      <c r="AT73" s="956"/>
      <c r="AU73" s="956"/>
      <c r="AV73" s="956"/>
      <c r="AW73" s="956"/>
      <c r="AX73" s="956"/>
      <c r="AY73" s="956"/>
      <c r="AZ73" s="956"/>
      <c r="BA73" s="956"/>
      <c r="BB73" s="956"/>
      <c r="BC73" s="956"/>
    </row>
    <row r="74" spans="1:55" x14ac:dyDescent="0.2">
      <c r="A74" s="956"/>
      <c r="B74" s="956"/>
      <c r="C74" s="956"/>
      <c r="D74" s="956"/>
      <c r="E74" s="956"/>
      <c r="F74" s="956"/>
      <c r="G74" s="956"/>
      <c r="H74" s="956"/>
      <c r="I74" s="956"/>
      <c r="J74" s="956"/>
      <c r="K74" s="956"/>
      <c r="L74" s="956"/>
      <c r="M74" s="956"/>
      <c r="N74" s="956"/>
      <c r="O74" s="956"/>
      <c r="P74" s="956"/>
      <c r="Q74" s="956"/>
      <c r="R74" s="956"/>
      <c r="S74" s="956"/>
      <c r="T74" s="956"/>
      <c r="U74" s="956"/>
      <c r="V74" s="956"/>
      <c r="W74" s="956"/>
      <c r="X74" s="956"/>
      <c r="Y74" s="956"/>
      <c r="Z74" s="956"/>
      <c r="AA74" s="956"/>
      <c r="AB74" s="956"/>
      <c r="AC74" s="956"/>
      <c r="AD74" s="956"/>
      <c r="AE74" s="956"/>
      <c r="AF74" s="956"/>
      <c r="AG74" s="956"/>
      <c r="AH74" s="956"/>
      <c r="AI74" s="956"/>
      <c r="AJ74" s="956"/>
      <c r="AK74" s="956"/>
      <c r="AL74" s="956"/>
      <c r="AM74" s="956"/>
      <c r="AN74" s="956"/>
      <c r="AO74" s="956"/>
      <c r="AP74" s="956"/>
      <c r="AQ74" s="956"/>
      <c r="AR74" s="956"/>
      <c r="AS74" s="956"/>
      <c r="AT74" s="956"/>
      <c r="AU74" s="956"/>
      <c r="AV74" s="956"/>
      <c r="AW74" s="956"/>
      <c r="AX74" s="956"/>
      <c r="AY74" s="956"/>
      <c r="AZ74" s="956"/>
      <c r="BA74" s="956"/>
      <c r="BB74" s="956"/>
      <c r="BC74" s="956"/>
    </row>
    <row r="75" spans="1:55" x14ac:dyDescent="0.2">
      <c r="A75" s="956"/>
      <c r="B75" s="956"/>
      <c r="C75" s="956"/>
      <c r="D75" s="956"/>
      <c r="E75" s="956"/>
      <c r="F75" s="956"/>
      <c r="G75" s="956"/>
      <c r="H75" s="956"/>
      <c r="I75" s="956"/>
      <c r="J75" s="956"/>
      <c r="K75" s="956"/>
      <c r="L75" s="956"/>
      <c r="M75" s="956"/>
      <c r="N75" s="956"/>
      <c r="O75" s="956"/>
      <c r="P75" s="956"/>
      <c r="Q75" s="956"/>
      <c r="R75" s="956"/>
      <c r="S75" s="956"/>
      <c r="T75" s="956"/>
      <c r="U75" s="956"/>
      <c r="V75" s="956"/>
      <c r="W75" s="956"/>
      <c r="X75" s="956"/>
      <c r="Y75" s="956"/>
      <c r="Z75" s="956"/>
      <c r="AA75" s="956"/>
      <c r="AB75" s="956"/>
      <c r="AC75" s="956"/>
      <c r="AD75" s="956"/>
      <c r="AE75" s="956"/>
      <c r="AF75" s="956"/>
      <c r="AG75" s="956"/>
      <c r="AH75" s="956"/>
      <c r="AI75" s="956"/>
      <c r="AJ75" s="956"/>
      <c r="AK75" s="956"/>
      <c r="AL75" s="956"/>
      <c r="AM75" s="956"/>
      <c r="AN75" s="956"/>
      <c r="AO75" s="956"/>
      <c r="AP75" s="956"/>
      <c r="AQ75" s="956"/>
      <c r="AR75" s="956"/>
      <c r="AS75" s="956"/>
      <c r="AT75" s="956"/>
      <c r="AU75" s="956"/>
      <c r="AV75" s="956"/>
      <c r="AW75" s="956"/>
      <c r="AX75" s="956"/>
      <c r="AY75" s="956"/>
      <c r="AZ75" s="956"/>
      <c r="BA75" s="956"/>
      <c r="BB75" s="956"/>
      <c r="BC75" s="956"/>
    </row>
    <row r="76" spans="1:55" x14ac:dyDescent="0.2">
      <c r="A76" s="956"/>
      <c r="B76" s="956"/>
      <c r="C76" s="956"/>
      <c r="D76" s="956"/>
      <c r="E76" s="956"/>
      <c r="F76" s="956"/>
      <c r="G76" s="956"/>
      <c r="H76" s="956"/>
      <c r="I76" s="956"/>
      <c r="J76" s="956"/>
      <c r="K76" s="956"/>
      <c r="L76" s="956"/>
      <c r="M76" s="956"/>
      <c r="N76" s="956"/>
      <c r="O76" s="956"/>
      <c r="P76" s="956"/>
      <c r="Q76" s="956"/>
      <c r="R76" s="956"/>
      <c r="S76" s="956"/>
      <c r="T76" s="956"/>
      <c r="U76" s="956"/>
      <c r="V76" s="956"/>
      <c r="W76" s="956"/>
      <c r="X76" s="956"/>
      <c r="Y76" s="956"/>
      <c r="Z76" s="956"/>
      <c r="AA76" s="956"/>
      <c r="AB76" s="956"/>
      <c r="AC76" s="956"/>
      <c r="AD76" s="956"/>
      <c r="AE76" s="956"/>
      <c r="AF76" s="956"/>
      <c r="AG76" s="956"/>
      <c r="AH76" s="956"/>
      <c r="AI76" s="956"/>
      <c r="AJ76" s="956"/>
      <c r="AK76" s="956"/>
      <c r="AL76" s="956"/>
      <c r="AM76" s="956"/>
      <c r="AN76" s="956"/>
      <c r="AO76" s="956"/>
      <c r="AP76" s="956"/>
      <c r="AQ76" s="956"/>
      <c r="AR76" s="956"/>
      <c r="AS76" s="956"/>
      <c r="AT76" s="956"/>
      <c r="AU76" s="956"/>
      <c r="AV76" s="956"/>
      <c r="AW76" s="956"/>
      <c r="AX76" s="956"/>
      <c r="AY76" s="956"/>
      <c r="AZ76" s="956"/>
      <c r="BA76" s="956"/>
      <c r="BB76" s="956"/>
      <c r="BC76" s="956"/>
    </row>
    <row r="77" spans="1:55" x14ac:dyDescent="0.2">
      <c r="A77" s="956"/>
      <c r="B77" s="956"/>
      <c r="C77" s="956"/>
      <c r="D77" s="956"/>
      <c r="E77" s="956"/>
      <c r="F77" s="956"/>
      <c r="G77" s="956"/>
      <c r="H77" s="956"/>
      <c r="I77" s="956"/>
      <c r="J77" s="956"/>
      <c r="K77" s="956"/>
      <c r="L77" s="956"/>
      <c r="M77" s="956"/>
      <c r="N77" s="956"/>
      <c r="O77" s="956"/>
      <c r="P77" s="956"/>
      <c r="Q77" s="956"/>
      <c r="R77" s="956"/>
      <c r="S77" s="956"/>
      <c r="T77" s="956"/>
      <c r="U77" s="956"/>
      <c r="V77" s="956"/>
      <c r="W77" s="956"/>
      <c r="X77" s="956"/>
      <c r="Y77" s="956"/>
      <c r="Z77" s="956"/>
      <c r="AA77" s="956"/>
      <c r="AB77" s="956"/>
      <c r="AC77" s="956"/>
      <c r="AD77" s="956"/>
      <c r="AE77" s="956"/>
      <c r="AF77" s="956"/>
      <c r="AG77" s="956"/>
      <c r="AH77" s="956"/>
      <c r="AI77" s="956"/>
      <c r="AJ77" s="956"/>
      <c r="AK77" s="956"/>
      <c r="AL77" s="956"/>
      <c r="AM77" s="956"/>
      <c r="AN77" s="956"/>
      <c r="AO77" s="956"/>
      <c r="AP77" s="956"/>
      <c r="AQ77" s="956"/>
      <c r="AR77" s="956"/>
      <c r="AS77" s="956"/>
      <c r="AT77" s="956"/>
      <c r="AU77" s="956"/>
      <c r="AV77" s="956"/>
      <c r="AW77" s="956"/>
      <c r="AX77" s="956"/>
      <c r="AY77" s="956"/>
      <c r="AZ77" s="956"/>
      <c r="BA77" s="956"/>
      <c r="BB77" s="956"/>
      <c r="BC77" s="956"/>
    </row>
    <row r="78" spans="1:55" x14ac:dyDescent="0.2">
      <c r="A78" s="956"/>
      <c r="B78" s="956"/>
      <c r="C78" s="956"/>
      <c r="D78" s="956"/>
      <c r="E78" s="956"/>
      <c r="F78" s="956"/>
      <c r="G78" s="956"/>
      <c r="H78" s="956"/>
      <c r="I78" s="956"/>
      <c r="J78" s="956"/>
      <c r="K78" s="956"/>
      <c r="L78" s="956"/>
      <c r="M78" s="956"/>
      <c r="N78" s="956"/>
      <c r="O78" s="956"/>
      <c r="P78" s="956"/>
      <c r="Q78" s="956"/>
      <c r="R78" s="956"/>
      <c r="S78" s="956"/>
      <c r="T78" s="956"/>
      <c r="U78" s="956"/>
      <c r="V78" s="956"/>
      <c r="W78" s="956"/>
      <c r="X78" s="956"/>
      <c r="Y78" s="956"/>
      <c r="Z78" s="956"/>
      <c r="AA78" s="956"/>
      <c r="AB78" s="956"/>
      <c r="AC78" s="956"/>
      <c r="AD78" s="956"/>
      <c r="AE78" s="956"/>
      <c r="AF78" s="956"/>
      <c r="AG78" s="956"/>
      <c r="AH78" s="956"/>
      <c r="AI78" s="956"/>
      <c r="AJ78" s="956"/>
      <c r="AK78" s="956"/>
      <c r="AL78" s="956"/>
      <c r="AM78" s="956"/>
      <c r="AN78" s="956"/>
      <c r="AO78" s="956"/>
      <c r="AP78" s="956"/>
      <c r="AQ78" s="956"/>
      <c r="AR78" s="956"/>
      <c r="AS78" s="956"/>
      <c r="AT78" s="956"/>
      <c r="AU78" s="956"/>
      <c r="AV78" s="956"/>
      <c r="AW78" s="956"/>
      <c r="AX78" s="956"/>
      <c r="AY78" s="956"/>
      <c r="AZ78" s="956"/>
      <c r="BA78" s="956"/>
      <c r="BB78" s="956"/>
      <c r="BC78" s="956"/>
    </row>
    <row r="79" spans="1:55" x14ac:dyDescent="0.2">
      <c r="A79" s="956"/>
      <c r="B79" s="956"/>
      <c r="C79" s="956"/>
      <c r="D79" s="956"/>
      <c r="E79" s="956"/>
      <c r="F79" s="956"/>
      <c r="G79" s="956"/>
      <c r="H79" s="956"/>
      <c r="I79" s="956"/>
      <c r="J79" s="956"/>
      <c r="K79" s="956"/>
      <c r="L79" s="956"/>
      <c r="M79" s="956"/>
      <c r="N79" s="956"/>
      <c r="O79" s="956"/>
      <c r="P79" s="956"/>
      <c r="Q79" s="956"/>
      <c r="R79" s="956"/>
      <c r="S79" s="956"/>
      <c r="T79" s="956"/>
      <c r="U79" s="956"/>
      <c r="V79" s="956"/>
      <c r="W79" s="956"/>
      <c r="X79" s="956"/>
      <c r="Y79" s="956"/>
      <c r="Z79" s="956"/>
      <c r="AA79" s="956"/>
      <c r="AB79" s="956"/>
      <c r="AC79" s="956"/>
      <c r="AD79" s="956"/>
      <c r="AE79" s="956"/>
      <c r="AF79" s="956"/>
      <c r="AG79" s="956"/>
      <c r="AH79" s="956"/>
      <c r="AI79" s="956"/>
      <c r="AJ79" s="956"/>
      <c r="AK79" s="956"/>
      <c r="AL79" s="956"/>
      <c r="AM79" s="956"/>
      <c r="AN79" s="956"/>
      <c r="AO79" s="956"/>
      <c r="AP79" s="956"/>
      <c r="AQ79" s="956"/>
      <c r="AR79" s="956"/>
      <c r="AS79" s="956"/>
      <c r="AT79" s="956"/>
      <c r="AU79" s="956"/>
      <c r="AV79" s="956"/>
      <c r="AW79" s="956"/>
      <c r="AX79" s="956"/>
      <c r="AY79" s="956"/>
      <c r="AZ79" s="956"/>
      <c r="BA79" s="956"/>
      <c r="BB79" s="956"/>
      <c r="BC79" s="956"/>
    </row>
    <row r="80" spans="1:55" x14ac:dyDescent="0.2">
      <c r="A80" s="956"/>
      <c r="B80" s="956"/>
      <c r="C80" s="956"/>
      <c r="D80" s="956"/>
      <c r="E80" s="956"/>
      <c r="F80" s="956"/>
      <c r="G80" s="956"/>
      <c r="H80" s="956"/>
      <c r="I80" s="956"/>
      <c r="J80" s="956"/>
      <c r="K80" s="956"/>
      <c r="L80" s="956"/>
      <c r="M80" s="956"/>
      <c r="N80" s="956"/>
      <c r="O80" s="956"/>
      <c r="P80" s="956"/>
      <c r="Q80" s="956"/>
      <c r="R80" s="956"/>
      <c r="S80" s="956"/>
      <c r="T80" s="956"/>
      <c r="U80" s="956"/>
      <c r="V80" s="956"/>
      <c r="W80" s="956"/>
      <c r="X80" s="956"/>
      <c r="Y80" s="956"/>
      <c r="Z80" s="956"/>
      <c r="AA80" s="956"/>
      <c r="AB80" s="956"/>
      <c r="AC80" s="956"/>
      <c r="AD80" s="956"/>
      <c r="AE80" s="956"/>
      <c r="AF80" s="956"/>
      <c r="AG80" s="956"/>
      <c r="AH80" s="956"/>
      <c r="AI80" s="956"/>
      <c r="AJ80" s="956"/>
      <c r="AK80" s="956"/>
      <c r="AL80" s="956"/>
      <c r="AM80" s="956"/>
      <c r="AN80" s="956"/>
      <c r="AO80" s="956"/>
      <c r="AP80" s="956"/>
      <c r="AQ80" s="956"/>
      <c r="AR80" s="956"/>
      <c r="AS80" s="956"/>
      <c r="AT80" s="956"/>
      <c r="AU80" s="956"/>
      <c r="AV80" s="956"/>
      <c r="AW80" s="956"/>
      <c r="AX80" s="956"/>
      <c r="AY80" s="956"/>
      <c r="AZ80" s="956"/>
      <c r="BA80" s="956"/>
      <c r="BB80" s="956"/>
      <c r="BC80" s="956"/>
    </row>
    <row r="81" spans="1:55" x14ac:dyDescent="0.2">
      <c r="A81" s="956"/>
      <c r="B81" s="956"/>
      <c r="C81" s="956"/>
      <c r="D81" s="956"/>
      <c r="E81" s="956"/>
      <c r="F81" s="956"/>
      <c r="G81" s="956"/>
      <c r="H81" s="956"/>
      <c r="I81" s="956"/>
      <c r="J81" s="956"/>
      <c r="K81" s="956"/>
      <c r="L81" s="956"/>
      <c r="M81" s="956"/>
      <c r="N81" s="956"/>
      <c r="O81" s="956"/>
      <c r="P81" s="956"/>
      <c r="Q81" s="956"/>
      <c r="R81" s="956"/>
      <c r="S81" s="956"/>
      <c r="T81" s="956"/>
      <c r="U81" s="956"/>
      <c r="V81" s="956"/>
      <c r="W81" s="956"/>
      <c r="X81" s="956"/>
      <c r="Y81" s="956"/>
      <c r="Z81" s="956"/>
      <c r="AA81" s="956"/>
      <c r="AB81" s="956"/>
      <c r="AC81" s="956"/>
      <c r="AD81" s="956"/>
      <c r="AE81" s="956"/>
      <c r="AF81" s="956"/>
      <c r="AG81" s="956"/>
      <c r="AH81" s="956"/>
      <c r="AI81" s="956"/>
      <c r="AJ81" s="956"/>
      <c r="AK81" s="956"/>
      <c r="AL81" s="956"/>
      <c r="AM81" s="956"/>
      <c r="AN81" s="956"/>
      <c r="AO81" s="956"/>
      <c r="AP81" s="956"/>
      <c r="AQ81" s="956"/>
      <c r="AR81" s="956"/>
      <c r="AS81" s="956"/>
      <c r="AT81" s="956"/>
      <c r="AU81" s="956"/>
      <c r="AV81" s="956"/>
      <c r="AW81" s="956"/>
      <c r="AX81" s="956"/>
      <c r="AY81" s="956"/>
      <c r="AZ81" s="956"/>
      <c r="BA81" s="956"/>
      <c r="BB81" s="956"/>
      <c r="BC81" s="956"/>
    </row>
    <row r="82" spans="1:55" x14ac:dyDescent="0.2">
      <c r="A82" s="956"/>
      <c r="B82" s="956"/>
      <c r="C82" s="956"/>
      <c r="D82" s="956"/>
      <c r="E82" s="956"/>
      <c r="F82" s="956"/>
      <c r="G82" s="956"/>
      <c r="H82" s="956"/>
      <c r="I82" s="956"/>
      <c r="J82" s="956"/>
      <c r="K82" s="956"/>
      <c r="L82" s="956"/>
      <c r="M82" s="956"/>
      <c r="N82" s="956"/>
      <c r="O82" s="956"/>
      <c r="P82" s="956"/>
      <c r="Q82" s="956"/>
      <c r="R82" s="956"/>
      <c r="S82" s="956"/>
      <c r="T82" s="956"/>
      <c r="U82" s="956"/>
      <c r="V82" s="956"/>
      <c r="W82" s="956"/>
      <c r="X82" s="956"/>
      <c r="Y82" s="956"/>
      <c r="Z82" s="956"/>
      <c r="AA82" s="956"/>
      <c r="AB82" s="956"/>
      <c r="AC82" s="956"/>
      <c r="AD82" s="956"/>
      <c r="AE82" s="956"/>
      <c r="AF82" s="956"/>
      <c r="AG82" s="956"/>
      <c r="AH82" s="956"/>
      <c r="AI82" s="956"/>
      <c r="AJ82" s="956"/>
      <c r="AK82" s="956"/>
      <c r="AL82" s="956"/>
      <c r="AM82" s="956"/>
      <c r="AN82" s="956"/>
      <c r="AO82" s="956"/>
      <c r="AP82" s="956"/>
      <c r="AQ82" s="956"/>
      <c r="AR82" s="956"/>
      <c r="AS82" s="956"/>
      <c r="AT82" s="956"/>
      <c r="AU82" s="956"/>
      <c r="AV82" s="956"/>
      <c r="AW82" s="956"/>
      <c r="AX82" s="956"/>
      <c r="AY82" s="956"/>
      <c r="AZ82" s="956"/>
      <c r="BA82" s="956"/>
      <c r="BB82" s="956"/>
      <c r="BC82" s="956"/>
    </row>
    <row r="83" spans="1:55" x14ac:dyDescent="0.2">
      <c r="A83" s="956"/>
      <c r="B83" s="956"/>
      <c r="C83" s="956"/>
      <c r="D83" s="956"/>
      <c r="E83" s="956"/>
      <c r="F83" s="956"/>
      <c r="G83" s="956"/>
      <c r="H83" s="956"/>
      <c r="I83" s="956"/>
      <c r="J83" s="956"/>
      <c r="K83" s="956"/>
      <c r="L83" s="956"/>
      <c r="M83" s="956"/>
      <c r="N83" s="956"/>
      <c r="O83" s="956"/>
      <c r="P83" s="956"/>
      <c r="Q83" s="956"/>
      <c r="R83" s="956"/>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row>
    <row r="84" spans="1:55" x14ac:dyDescent="0.2">
      <c r="A84" s="956"/>
      <c r="B84" s="956"/>
      <c r="C84" s="956"/>
      <c r="D84" s="956"/>
      <c r="E84" s="956"/>
      <c r="F84" s="956"/>
      <c r="G84" s="956"/>
      <c r="H84" s="956"/>
      <c r="I84" s="956"/>
      <c r="J84" s="956"/>
      <c r="K84" s="956"/>
      <c r="L84" s="956"/>
      <c r="M84" s="956"/>
      <c r="N84" s="956"/>
      <c r="O84" s="956"/>
      <c r="P84" s="956"/>
      <c r="Q84" s="956"/>
      <c r="R84" s="956"/>
      <c r="S84" s="956"/>
      <c r="T84" s="956"/>
      <c r="U84" s="956"/>
      <c r="V84" s="956"/>
      <c r="W84" s="956"/>
      <c r="X84" s="956"/>
      <c r="Y84" s="956"/>
      <c r="Z84" s="956"/>
      <c r="AA84" s="956"/>
      <c r="AB84" s="956"/>
      <c r="AC84" s="956"/>
      <c r="AD84" s="956"/>
      <c r="AE84" s="956"/>
      <c r="AF84" s="956"/>
      <c r="AG84" s="956"/>
      <c r="AH84" s="956"/>
      <c r="AI84" s="956"/>
      <c r="AJ84" s="956"/>
      <c r="AK84" s="956"/>
      <c r="AL84" s="956"/>
      <c r="AM84" s="956"/>
      <c r="AN84" s="956"/>
      <c r="AO84" s="956"/>
      <c r="AP84" s="956"/>
      <c r="AQ84" s="956"/>
      <c r="AR84" s="956"/>
      <c r="AS84" s="956"/>
      <c r="AT84" s="956"/>
      <c r="AU84" s="956"/>
      <c r="AV84" s="956"/>
      <c r="AW84" s="956"/>
      <c r="AX84" s="956"/>
      <c r="AY84" s="956"/>
      <c r="AZ84" s="956"/>
      <c r="BA84" s="956"/>
      <c r="BB84" s="956"/>
      <c r="BC84" s="956"/>
    </row>
    <row r="85" spans="1:55" x14ac:dyDescent="0.2">
      <c r="A85" s="956"/>
      <c r="B85" s="956"/>
      <c r="C85" s="956"/>
      <c r="D85" s="956"/>
      <c r="E85" s="956"/>
      <c r="F85" s="956"/>
      <c r="G85" s="956"/>
      <c r="H85" s="956"/>
      <c r="I85" s="956"/>
      <c r="J85" s="956"/>
      <c r="K85" s="956"/>
      <c r="L85" s="956"/>
      <c r="M85" s="956"/>
      <c r="N85" s="956"/>
      <c r="O85" s="956"/>
      <c r="P85" s="956"/>
      <c r="Q85" s="956"/>
      <c r="R85" s="956"/>
      <c r="S85" s="956"/>
      <c r="T85" s="956"/>
      <c r="U85" s="956"/>
      <c r="V85" s="956"/>
      <c r="W85" s="956"/>
      <c r="X85" s="956"/>
      <c r="Y85" s="956"/>
      <c r="Z85" s="956"/>
      <c r="AA85" s="956"/>
      <c r="AB85" s="956"/>
      <c r="AC85" s="956"/>
      <c r="AD85" s="956"/>
      <c r="AE85" s="956"/>
      <c r="AF85" s="956"/>
      <c r="AG85" s="956"/>
      <c r="AH85" s="956"/>
      <c r="AI85" s="956"/>
      <c r="AJ85" s="956"/>
      <c r="AK85" s="956"/>
      <c r="AL85" s="956"/>
      <c r="AM85" s="956"/>
      <c r="AN85" s="956"/>
      <c r="AO85" s="956"/>
      <c r="AP85" s="956"/>
      <c r="AQ85" s="956"/>
      <c r="AR85" s="956"/>
      <c r="AS85" s="956"/>
      <c r="AT85" s="956"/>
      <c r="AU85" s="956"/>
      <c r="AV85" s="956"/>
      <c r="AW85" s="956"/>
      <c r="AX85" s="956"/>
      <c r="AY85" s="956"/>
      <c r="AZ85" s="956"/>
      <c r="BA85" s="956"/>
      <c r="BB85" s="956"/>
      <c r="BC85" s="956"/>
    </row>
    <row r="86" spans="1:55" x14ac:dyDescent="0.2">
      <c r="A86" s="956"/>
      <c r="B86" s="956"/>
      <c r="C86" s="956"/>
      <c r="D86" s="956"/>
      <c r="E86" s="956"/>
      <c r="F86" s="956"/>
      <c r="G86" s="956"/>
      <c r="H86" s="956"/>
      <c r="I86" s="956"/>
      <c r="J86" s="956"/>
      <c r="K86" s="956"/>
      <c r="L86" s="956"/>
      <c r="M86" s="956"/>
      <c r="N86" s="956"/>
      <c r="O86" s="956"/>
      <c r="P86" s="956"/>
      <c r="Q86" s="956"/>
      <c r="R86" s="956"/>
      <c r="S86" s="956"/>
      <c r="T86" s="956"/>
      <c r="U86" s="956"/>
      <c r="V86" s="956"/>
      <c r="W86" s="956"/>
      <c r="X86" s="956"/>
      <c r="Y86" s="956"/>
      <c r="Z86" s="956"/>
      <c r="AA86" s="956"/>
      <c r="AB86" s="956"/>
      <c r="AC86" s="956"/>
      <c r="AD86" s="956"/>
      <c r="AE86" s="956"/>
      <c r="AF86" s="956"/>
      <c r="AG86" s="956"/>
      <c r="AH86" s="956"/>
      <c r="AI86" s="956"/>
      <c r="AJ86" s="956"/>
      <c r="AK86" s="956"/>
      <c r="AL86" s="956"/>
      <c r="AM86" s="956"/>
      <c r="AN86" s="956"/>
      <c r="AO86" s="956"/>
      <c r="AP86" s="956"/>
      <c r="AQ86" s="956"/>
      <c r="AR86" s="956"/>
      <c r="AS86" s="956"/>
      <c r="AT86" s="956"/>
      <c r="AU86" s="956"/>
      <c r="AV86" s="956"/>
      <c r="AW86" s="956"/>
      <c r="AX86" s="956"/>
      <c r="AY86" s="956"/>
      <c r="AZ86" s="956"/>
      <c r="BA86" s="956"/>
      <c r="BB86" s="956"/>
      <c r="BC86" s="956"/>
    </row>
    <row r="87" spans="1:55" x14ac:dyDescent="0.2">
      <c r="A87" s="956"/>
      <c r="B87" s="956"/>
      <c r="C87" s="956"/>
      <c r="D87" s="956"/>
      <c r="E87" s="956"/>
      <c r="F87" s="956"/>
      <c r="G87" s="956"/>
      <c r="H87" s="956"/>
      <c r="I87" s="956"/>
      <c r="J87" s="956"/>
      <c r="K87" s="956"/>
      <c r="L87" s="956"/>
      <c r="M87" s="956"/>
      <c r="N87" s="956"/>
      <c r="O87" s="956"/>
      <c r="P87" s="956"/>
      <c r="Q87" s="956"/>
      <c r="R87" s="956"/>
      <c r="S87" s="956"/>
      <c r="T87" s="956"/>
      <c r="U87" s="956"/>
      <c r="V87" s="956"/>
      <c r="W87" s="956"/>
      <c r="X87" s="956"/>
      <c r="Y87" s="956"/>
      <c r="Z87" s="956"/>
      <c r="AA87" s="956"/>
      <c r="AB87" s="956"/>
      <c r="AC87" s="956"/>
      <c r="AD87" s="956"/>
      <c r="AE87" s="956"/>
      <c r="AF87" s="956"/>
      <c r="AG87" s="956"/>
      <c r="AH87" s="956"/>
      <c r="AI87" s="956"/>
      <c r="AJ87" s="956"/>
      <c r="AK87" s="956"/>
      <c r="AL87" s="956"/>
      <c r="AM87" s="956"/>
      <c r="AN87" s="956"/>
      <c r="AO87" s="956"/>
      <c r="AP87" s="956"/>
      <c r="AQ87" s="956"/>
      <c r="AR87" s="956"/>
      <c r="AS87" s="956"/>
      <c r="AT87" s="956"/>
      <c r="AU87" s="956"/>
      <c r="AV87" s="956"/>
      <c r="AW87" s="956"/>
      <c r="AX87" s="956"/>
      <c r="AY87" s="956"/>
      <c r="AZ87" s="956"/>
      <c r="BA87" s="956"/>
      <c r="BB87" s="956"/>
      <c r="BC87" s="956"/>
    </row>
    <row r="88" spans="1:55" x14ac:dyDescent="0.2">
      <c r="A88" s="956"/>
      <c r="B88" s="956"/>
      <c r="C88" s="956"/>
      <c r="D88" s="956"/>
      <c r="E88" s="956"/>
      <c r="F88" s="956"/>
      <c r="G88" s="956"/>
      <c r="H88" s="956"/>
      <c r="I88" s="956"/>
      <c r="J88" s="956"/>
      <c r="K88" s="956"/>
      <c r="L88" s="956"/>
      <c r="M88" s="956"/>
      <c r="N88" s="956"/>
      <c r="O88" s="956"/>
      <c r="P88" s="956"/>
      <c r="Q88" s="956"/>
      <c r="R88" s="956"/>
      <c r="S88" s="956"/>
      <c r="T88" s="956"/>
      <c r="U88" s="956"/>
      <c r="V88" s="956"/>
      <c r="W88" s="956"/>
      <c r="X88" s="956"/>
      <c r="Y88" s="956"/>
      <c r="Z88" s="956"/>
      <c r="AA88" s="956"/>
      <c r="AB88" s="956"/>
      <c r="AC88" s="956"/>
      <c r="AD88" s="956"/>
      <c r="AE88" s="956"/>
      <c r="AF88" s="956"/>
      <c r="AG88" s="956"/>
      <c r="AH88" s="956"/>
      <c r="AI88" s="956"/>
      <c r="AJ88" s="956"/>
      <c r="AK88" s="956"/>
      <c r="AL88" s="956"/>
      <c r="AM88" s="956"/>
      <c r="AN88" s="956"/>
      <c r="AO88" s="956"/>
      <c r="AP88" s="956"/>
      <c r="AQ88" s="956"/>
      <c r="AR88" s="956"/>
      <c r="AS88" s="956"/>
      <c r="AT88" s="956"/>
      <c r="AU88" s="956"/>
      <c r="AV88" s="956"/>
      <c r="AW88" s="956"/>
      <c r="AX88" s="956"/>
      <c r="AY88" s="956"/>
      <c r="AZ88" s="956"/>
      <c r="BA88" s="956"/>
      <c r="BB88" s="956"/>
      <c r="BC88" s="956"/>
    </row>
    <row r="89" spans="1:55" x14ac:dyDescent="0.2">
      <c r="A89" s="956"/>
      <c r="B89" s="956"/>
      <c r="C89" s="956"/>
      <c r="D89" s="956"/>
      <c r="E89" s="956"/>
      <c r="F89" s="956"/>
      <c r="G89" s="956"/>
      <c r="H89" s="956"/>
      <c r="I89" s="956"/>
      <c r="J89" s="956"/>
      <c r="K89" s="956"/>
      <c r="L89" s="956"/>
      <c r="M89" s="956"/>
      <c r="N89" s="956"/>
      <c r="O89" s="956"/>
      <c r="P89" s="956"/>
      <c r="Q89" s="956"/>
      <c r="R89" s="956"/>
      <c r="S89" s="956"/>
      <c r="T89" s="956"/>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row>
    <row r="90" spans="1:55" x14ac:dyDescent="0.2">
      <c r="A90" s="956"/>
      <c r="B90" s="956"/>
      <c r="C90" s="956"/>
      <c r="D90" s="956"/>
      <c r="E90" s="956"/>
      <c r="F90" s="956"/>
      <c r="G90" s="956"/>
      <c r="H90" s="956"/>
      <c r="I90" s="956"/>
      <c r="J90" s="956"/>
      <c r="K90" s="956"/>
      <c r="L90" s="956"/>
      <c r="M90" s="956"/>
      <c r="N90" s="956"/>
      <c r="O90" s="956"/>
      <c r="P90" s="956"/>
      <c r="Q90" s="956"/>
      <c r="R90" s="956"/>
      <c r="S90" s="956"/>
      <c r="T90" s="956"/>
      <c r="U90" s="956"/>
      <c r="V90" s="956"/>
      <c r="W90" s="956"/>
      <c r="X90" s="956"/>
      <c r="Y90" s="956"/>
      <c r="Z90" s="956"/>
      <c r="AA90" s="956"/>
      <c r="AB90" s="956"/>
      <c r="AC90" s="956"/>
      <c r="AD90" s="956"/>
      <c r="AE90" s="956"/>
      <c r="AF90" s="956"/>
      <c r="AG90" s="956"/>
      <c r="AH90" s="956"/>
      <c r="AI90" s="956"/>
      <c r="AJ90" s="956"/>
      <c r="AK90" s="956"/>
      <c r="AL90" s="956"/>
      <c r="AM90" s="956"/>
      <c r="AN90" s="956"/>
      <c r="AO90" s="956"/>
      <c r="AP90" s="956"/>
      <c r="AQ90" s="956"/>
      <c r="AR90" s="956"/>
      <c r="AS90" s="956"/>
      <c r="AT90" s="956"/>
      <c r="AU90" s="956"/>
      <c r="AV90" s="956"/>
      <c r="AW90" s="956"/>
      <c r="AX90" s="956"/>
      <c r="AY90" s="956"/>
      <c r="AZ90" s="956"/>
      <c r="BA90" s="956"/>
      <c r="BB90" s="956"/>
      <c r="BC90" s="956"/>
    </row>
    <row r="91" spans="1:55" x14ac:dyDescent="0.2">
      <c r="A91" s="956"/>
      <c r="B91" s="956"/>
      <c r="C91" s="956"/>
      <c r="D91" s="956"/>
      <c r="E91" s="956"/>
      <c r="F91" s="956"/>
      <c r="G91" s="956"/>
      <c r="H91" s="956"/>
      <c r="I91" s="956"/>
      <c r="J91" s="956"/>
      <c r="K91" s="956"/>
      <c r="L91" s="956"/>
      <c r="M91" s="956"/>
      <c r="N91" s="956"/>
      <c r="O91" s="956"/>
      <c r="P91" s="956"/>
      <c r="Q91" s="956"/>
      <c r="R91" s="956"/>
      <c r="S91" s="956"/>
      <c r="T91" s="956"/>
      <c r="U91" s="956"/>
      <c r="V91" s="956"/>
      <c r="W91" s="956"/>
      <c r="X91" s="956"/>
      <c r="Y91" s="956"/>
      <c r="Z91" s="956"/>
      <c r="AA91" s="956"/>
      <c r="AB91" s="956"/>
      <c r="AC91" s="956"/>
      <c r="AD91" s="956"/>
      <c r="AE91" s="956"/>
      <c r="AF91" s="956"/>
      <c r="AG91" s="956"/>
      <c r="AH91" s="956"/>
      <c r="AI91" s="956"/>
      <c r="AJ91" s="956"/>
      <c r="AK91" s="956"/>
      <c r="AL91" s="956"/>
      <c r="AM91" s="956"/>
      <c r="AN91" s="956"/>
      <c r="AO91" s="956"/>
      <c r="AP91" s="956"/>
      <c r="AQ91" s="956"/>
      <c r="AR91" s="956"/>
      <c r="AS91" s="956"/>
      <c r="AT91" s="956"/>
      <c r="AU91" s="956"/>
      <c r="AV91" s="956"/>
      <c r="AW91" s="956"/>
      <c r="AX91" s="956"/>
      <c r="AY91" s="956"/>
      <c r="AZ91" s="956"/>
      <c r="BA91" s="956"/>
      <c r="BB91" s="956"/>
      <c r="BC91" s="956"/>
    </row>
    <row r="92" spans="1:55" x14ac:dyDescent="0.2">
      <c r="A92" s="956"/>
      <c r="B92" s="956"/>
      <c r="C92" s="956"/>
      <c r="D92" s="956"/>
      <c r="E92" s="956"/>
      <c r="F92" s="956"/>
      <c r="G92" s="956"/>
      <c r="H92" s="956"/>
      <c r="I92" s="956"/>
      <c r="J92" s="956"/>
      <c r="K92" s="956"/>
      <c r="L92" s="956"/>
      <c r="M92" s="956"/>
      <c r="N92" s="956"/>
      <c r="O92" s="956"/>
      <c r="P92" s="956"/>
      <c r="Q92" s="956"/>
      <c r="R92" s="956"/>
      <c r="S92" s="956"/>
      <c r="T92" s="956"/>
      <c r="U92" s="956"/>
      <c r="V92" s="956"/>
      <c r="W92" s="956"/>
      <c r="X92" s="956"/>
      <c r="Y92" s="956"/>
      <c r="Z92" s="956"/>
      <c r="AA92" s="956"/>
      <c r="AB92" s="956"/>
      <c r="AC92" s="956"/>
      <c r="AD92" s="956"/>
      <c r="AE92" s="956"/>
      <c r="AF92" s="956"/>
      <c r="AG92" s="956"/>
      <c r="AH92" s="956"/>
      <c r="AI92" s="956"/>
      <c r="AJ92" s="956"/>
      <c r="AK92" s="956"/>
      <c r="AL92" s="956"/>
      <c r="AM92" s="956"/>
      <c r="AN92" s="956"/>
      <c r="AO92" s="956"/>
      <c r="AP92" s="956"/>
      <c r="AQ92" s="956"/>
      <c r="AR92" s="956"/>
      <c r="AS92" s="956"/>
      <c r="AT92" s="956"/>
      <c r="AU92" s="956"/>
      <c r="AV92" s="956"/>
      <c r="AW92" s="956"/>
      <c r="AX92" s="956"/>
      <c r="AY92" s="956"/>
      <c r="AZ92" s="956"/>
      <c r="BA92" s="956"/>
      <c r="BB92" s="956"/>
      <c r="BC92" s="956"/>
    </row>
    <row r="93" spans="1:55" x14ac:dyDescent="0.2">
      <c r="A93" s="956"/>
      <c r="B93" s="956"/>
      <c r="C93" s="956"/>
      <c r="D93" s="956"/>
      <c r="E93" s="956"/>
      <c r="F93" s="956"/>
      <c r="G93" s="956"/>
      <c r="H93" s="956"/>
      <c r="I93" s="956"/>
      <c r="J93" s="956"/>
      <c r="K93" s="956"/>
      <c r="L93" s="956"/>
      <c r="M93" s="956"/>
      <c r="N93" s="956"/>
      <c r="O93" s="956"/>
      <c r="P93" s="956"/>
      <c r="Q93" s="956"/>
      <c r="R93" s="956"/>
      <c r="S93" s="956"/>
      <c r="T93" s="956"/>
      <c r="U93" s="956"/>
      <c r="V93" s="956"/>
      <c r="W93" s="956"/>
      <c r="X93" s="956"/>
      <c r="Y93" s="956"/>
      <c r="Z93" s="956"/>
      <c r="AA93" s="956"/>
      <c r="AB93" s="956"/>
      <c r="AC93" s="956"/>
      <c r="AD93" s="956"/>
      <c r="AE93" s="956"/>
      <c r="AF93" s="956"/>
      <c r="AG93" s="956"/>
      <c r="AH93" s="956"/>
      <c r="AI93" s="956"/>
      <c r="AJ93" s="956"/>
      <c r="AK93" s="956"/>
      <c r="AL93" s="956"/>
      <c r="AM93" s="956"/>
      <c r="AN93" s="956"/>
      <c r="AO93" s="956"/>
      <c r="AP93" s="956"/>
      <c r="AQ93" s="956"/>
      <c r="AR93" s="956"/>
      <c r="AS93" s="956"/>
      <c r="AT93" s="956"/>
      <c r="AU93" s="956"/>
      <c r="AV93" s="956"/>
      <c r="AW93" s="956"/>
      <c r="AX93" s="956"/>
      <c r="AY93" s="956"/>
      <c r="AZ93" s="956"/>
      <c r="BA93" s="956"/>
      <c r="BB93" s="956"/>
      <c r="BC93" s="956"/>
    </row>
    <row r="94" spans="1:55" x14ac:dyDescent="0.2">
      <c r="A94" s="956"/>
      <c r="B94" s="956"/>
      <c r="C94" s="956"/>
      <c r="D94" s="956"/>
      <c r="E94" s="956"/>
      <c r="F94" s="956"/>
      <c r="G94" s="956"/>
      <c r="H94" s="956"/>
      <c r="I94" s="956"/>
      <c r="J94" s="956"/>
      <c r="K94" s="956"/>
      <c r="L94" s="956"/>
      <c r="M94" s="956"/>
      <c r="N94" s="956"/>
      <c r="O94" s="956"/>
      <c r="P94" s="956"/>
      <c r="Q94" s="956"/>
      <c r="R94" s="956"/>
      <c r="S94" s="956"/>
      <c r="T94" s="956"/>
      <c r="U94" s="956"/>
      <c r="V94" s="956"/>
      <c r="W94" s="956"/>
      <c r="X94" s="956"/>
      <c r="Y94" s="956"/>
      <c r="Z94" s="956"/>
      <c r="AA94" s="956"/>
      <c r="AB94" s="956"/>
      <c r="AC94" s="956"/>
      <c r="AD94" s="956"/>
      <c r="AE94" s="956"/>
      <c r="AF94" s="956"/>
      <c r="AG94" s="956"/>
      <c r="AH94" s="956"/>
      <c r="AI94" s="956"/>
      <c r="AJ94" s="956"/>
      <c r="AK94" s="956"/>
      <c r="AL94" s="956"/>
      <c r="AM94" s="956"/>
      <c r="AN94" s="956"/>
      <c r="AO94" s="956"/>
      <c r="AP94" s="956"/>
      <c r="AQ94" s="956"/>
      <c r="AR94" s="956"/>
      <c r="AS94" s="956"/>
      <c r="AT94" s="956"/>
      <c r="AU94" s="956"/>
      <c r="AV94" s="956"/>
      <c r="AW94" s="956"/>
      <c r="AX94" s="956"/>
      <c r="AY94" s="956"/>
      <c r="AZ94" s="956"/>
      <c r="BA94" s="956"/>
      <c r="BB94" s="956"/>
      <c r="BC94" s="956"/>
    </row>
    <row r="95" spans="1:55" x14ac:dyDescent="0.2">
      <c r="A95" s="956"/>
      <c r="B95" s="956"/>
      <c r="C95" s="956"/>
      <c r="D95" s="956"/>
      <c r="E95" s="956"/>
      <c r="F95" s="956"/>
      <c r="G95" s="956"/>
      <c r="H95" s="956"/>
      <c r="I95" s="956"/>
      <c r="J95" s="956"/>
      <c r="K95" s="956"/>
      <c r="L95" s="956"/>
      <c r="M95" s="956"/>
      <c r="N95" s="956"/>
      <c r="O95" s="956"/>
      <c r="P95" s="956"/>
      <c r="Q95" s="956"/>
      <c r="R95" s="956"/>
      <c r="S95" s="956"/>
      <c r="T95" s="956"/>
      <c r="U95" s="956"/>
      <c r="V95" s="956"/>
      <c r="W95" s="956"/>
      <c r="X95" s="956"/>
      <c r="Y95" s="956"/>
      <c r="Z95" s="956"/>
      <c r="AA95" s="956"/>
      <c r="AB95" s="956"/>
      <c r="AC95" s="956"/>
      <c r="AD95" s="956"/>
      <c r="AE95" s="956"/>
      <c r="AF95" s="956"/>
      <c r="AG95" s="956"/>
      <c r="AH95" s="956"/>
      <c r="AI95" s="956"/>
      <c r="AJ95" s="956"/>
      <c r="AK95" s="956"/>
      <c r="AL95" s="956"/>
      <c r="AM95" s="956"/>
      <c r="AN95" s="956"/>
      <c r="AO95" s="956"/>
      <c r="AP95" s="956"/>
      <c r="AQ95" s="956"/>
      <c r="AR95" s="956"/>
      <c r="AS95" s="956"/>
      <c r="AT95" s="956"/>
      <c r="AU95" s="956"/>
      <c r="AV95" s="956"/>
      <c r="AW95" s="956"/>
      <c r="AX95" s="956"/>
      <c r="AY95" s="956"/>
      <c r="AZ95" s="956"/>
      <c r="BA95" s="956"/>
      <c r="BB95" s="956"/>
      <c r="BC95" s="956"/>
    </row>
    <row r="96" spans="1:55" x14ac:dyDescent="0.2">
      <c r="A96" s="956"/>
      <c r="B96" s="956"/>
      <c r="C96" s="956"/>
      <c r="D96" s="956"/>
      <c r="E96" s="956"/>
      <c r="F96" s="956"/>
      <c r="G96" s="956"/>
      <c r="H96" s="956"/>
      <c r="I96" s="956"/>
      <c r="J96" s="956"/>
      <c r="K96" s="956"/>
      <c r="L96" s="956"/>
      <c r="M96" s="956"/>
      <c r="N96" s="956"/>
      <c r="O96" s="956"/>
      <c r="P96" s="956"/>
      <c r="Q96" s="956"/>
      <c r="R96" s="956"/>
      <c r="S96" s="956"/>
      <c r="T96" s="956"/>
      <c r="U96" s="956"/>
      <c r="V96" s="956"/>
      <c r="W96" s="956"/>
      <c r="X96" s="956"/>
      <c r="Y96" s="956"/>
      <c r="Z96" s="956"/>
      <c r="AA96" s="956"/>
      <c r="AB96" s="956"/>
      <c r="AC96" s="956"/>
      <c r="AD96" s="956"/>
      <c r="AE96" s="956"/>
      <c r="AF96" s="956"/>
      <c r="AG96" s="956"/>
      <c r="AH96" s="956"/>
      <c r="AI96" s="956"/>
      <c r="AJ96" s="956"/>
      <c r="AK96" s="956"/>
      <c r="AL96" s="956"/>
      <c r="AM96" s="956"/>
      <c r="AN96" s="956"/>
      <c r="AO96" s="956"/>
      <c r="AP96" s="956"/>
      <c r="AQ96" s="956"/>
      <c r="AR96" s="956"/>
      <c r="AS96" s="956"/>
      <c r="AT96" s="956"/>
      <c r="AU96" s="956"/>
      <c r="AV96" s="956"/>
      <c r="AW96" s="956"/>
      <c r="AX96" s="956"/>
      <c r="AY96" s="956"/>
      <c r="AZ96" s="956"/>
      <c r="BA96" s="956"/>
      <c r="BB96" s="956"/>
      <c r="BC96" s="956"/>
    </row>
    <row r="97" spans="1:55" x14ac:dyDescent="0.2">
      <c r="A97" s="956"/>
      <c r="B97" s="956"/>
      <c r="C97" s="956"/>
      <c r="D97" s="956"/>
      <c r="E97" s="956"/>
      <c r="F97" s="956"/>
      <c r="G97" s="956"/>
      <c r="H97" s="956"/>
      <c r="I97" s="956"/>
      <c r="J97" s="956"/>
      <c r="K97" s="956"/>
      <c r="L97" s="956"/>
      <c r="M97" s="956"/>
      <c r="N97" s="956"/>
      <c r="O97" s="956"/>
      <c r="P97" s="956"/>
      <c r="Q97" s="956"/>
      <c r="R97" s="956"/>
      <c r="S97" s="956"/>
      <c r="T97" s="956"/>
      <c r="U97" s="956"/>
      <c r="V97" s="956"/>
      <c r="W97" s="956"/>
      <c r="X97" s="956"/>
      <c r="Y97" s="956"/>
      <c r="Z97" s="956"/>
      <c r="AA97" s="956"/>
      <c r="AB97" s="956"/>
      <c r="AC97" s="956"/>
      <c r="AD97" s="956"/>
      <c r="AE97" s="956"/>
      <c r="AF97" s="956"/>
      <c r="AG97" s="956"/>
      <c r="AH97" s="956"/>
      <c r="AI97" s="956"/>
      <c r="AJ97" s="956"/>
      <c r="AK97" s="956"/>
      <c r="AL97" s="956"/>
      <c r="AM97" s="956"/>
      <c r="AN97" s="956"/>
      <c r="AO97" s="956"/>
      <c r="AP97" s="956"/>
      <c r="AQ97" s="956"/>
      <c r="AR97" s="956"/>
      <c r="AS97" s="956"/>
      <c r="AT97" s="956"/>
      <c r="AU97" s="956"/>
      <c r="AV97" s="956"/>
      <c r="AW97" s="956"/>
      <c r="AX97" s="956"/>
      <c r="AY97" s="956"/>
      <c r="AZ97" s="956"/>
      <c r="BA97" s="956"/>
      <c r="BB97" s="956"/>
      <c r="BC97" s="956"/>
    </row>
    <row r="98" spans="1:55" x14ac:dyDescent="0.2">
      <c r="A98" s="956"/>
      <c r="B98" s="956"/>
      <c r="C98" s="956"/>
      <c r="D98" s="956"/>
      <c r="E98" s="956"/>
      <c r="F98" s="956"/>
      <c r="G98" s="956"/>
      <c r="H98" s="956"/>
      <c r="I98" s="956"/>
      <c r="J98" s="956"/>
      <c r="K98" s="956"/>
      <c r="L98" s="956"/>
      <c r="M98" s="956"/>
      <c r="N98" s="956"/>
      <c r="O98" s="956"/>
      <c r="P98" s="956"/>
      <c r="Q98" s="956"/>
      <c r="R98" s="956"/>
      <c r="S98" s="956"/>
      <c r="T98" s="956"/>
      <c r="U98" s="956"/>
      <c r="V98" s="956"/>
      <c r="W98" s="956"/>
      <c r="X98" s="956"/>
      <c r="Y98" s="956"/>
      <c r="Z98" s="956"/>
      <c r="AA98" s="956"/>
      <c r="AB98" s="956"/>
      <c r="AC98" s="956"/>
      <c r="AD98" s="956"/>
      <c r="AE98" s="956"/>
      <c r="AF98" s="956"/>
      <c r="AG98" s="956"/>
      <c r="AH98" s="956"/>
      <c r="AI98" s="956"/>
      <c r="AJ98" s="956"/>
      <c r="AK98" s="956"/>
      <c r="AL98" s="956"/>
      <c r="AM98" s="956"/>
      <c r="AN98" s="956"/>
      <c r="AO98" s="956"/>
      <c r="AP98" s="956"/>
      <c r="AQ98" s="956"/>
      <c r="AR98" s="956"/>
      <c r="AS98" s="956"/>
      <c r="AT98" s="956"/>
      <c r="AU98" s="956"/>
      <c r="AV98" s="956"/>
      <c r="AW98" s="956"/>
      <c r="AX98" s="956"/>
      <c r="AY98" s="956"/>
      <c r="AZ98" s="956"/>
      <c r="BA98" s="956"/>
      <c r="BB98" s="956"/>
      <c r="BC98" s="956"/>
    </row>
    <row r="99" spans="1:55" x14ac:dyDescent="0.2">
      <c r="A99" s="956"/>
      <c r="B99" s="956"/>
      <c r="C99" s="956"/>
      <c r="D99" s="956"/>
      <c r="E99" s="956"/>
      <c r="F99" s="956"/>
      <c r="G99" s="956"/>
      <c r="H99" s="956"/>
      <c r="I99" s="956"/>
      <c r="J99" s="956"/>
      <c r="K99" s="956"/>
      <c r="L99" s="956"/>
      <c r="M99" s="956"/>
      <c r="N99" s="956"/>
      <c r="O99" s="956"/>
      <c r="P99" s="956"/>
      <c r="Q99" s="956"/>
      <c r="R99" s="956"/>
      <c r="S99" s="956"/>
      <c r="T99" s="956"/>
      <c r="U99" s="956"/>
      <c r="V99" s="956"/>
      <c r="W99" s="956"/>
      <c r="X99" s="956"/>
      <c r="Y99" s="956"/>
      <c r="Z99" s="956"/>
      <c r="AA99" s="956"/>
      <c r="AB99" s="956"/>
      <c r="AC99" s="956"/>
      <c r="AD99" s="956"/>
      <c r="AE99" s="956"/>
      <c r="AF99" s="956"/>
      <c r="AG99" s="956"/>
      <c r="AH99" s="956"/>
      <c r="AI99" s="956"/>
      <c r="AJ99" s="956"/>
      <c r="AK99" s="956"/>
      <c r="AL99" s="956"/>
      <c r="AM99" s="956"/>
      <c r="AN99" s="956"/>
      <c r="AO99" s="956"/>
      <c r="AP99" s="956"/>
      <c r="AQ99" s="956"/>
      <c r="AR99" s="956"/>
      <c r="AS99" s="956"/>
      <c r="AT99" s="956"/>
      <c r="AU99" s="956"/>
      <c r="AV99" s="956"/>
      <c r="AW99" s="956"/>
      <c r="AX99" s="956"/>
      <c r="AY99" s="956"/>
      <c r="AZ99" s="956"/>
      <c r="BA99" s="956"/>
      <c r="BB99" s="956"/>
      <c r="BC99" s="956"/>
    </row>
    <row r="100" spans="1:55" x14ac:dyDescent="0.2">
      <c r="A100" s="956"/>
      <c r="B100" s="956"/>
      <c r="C100" s="956"/>
      <c r="D100" s="956"/>
      <c r="E100" s="956"/>
      <c r="F100" s="956"/>
      <c r="G100" s="956"/>
      <c r="H100" s="956"/>
      <c r="I100" s="956"/>
      <c r="J100" s="956"/>
      <c r="K100" s="956"/>
      <c r="L100" s="956"/>
      <c r="M100" s="956"/>
      <c r="N100" s="956"/>
      <c r="O100" s="956"/>
      <c r="P100" s="956"/>
      <c r="Q100" s="956"/>
      <c r="R100" s="956"/>
      <c r="S100" s="956"/>
      <c r="T100" s="956"/>
      <c r="U100" s="956"/>
      <c r="V100" s="956"/>
      <c r="W100" s="956"/>
      <c r="X100" s="956"/>
      <c r="Y100" s="956"/>
      <c r="Z100" s="956"/>
      <c r="AA100" s="956"/>
      <c r="AB100" s="956"/>
      <c r="AC100" s="956"/>
      <c r="AD100" s="956"/>
      <c r="AE100" s="956"/>
      <c r="AF100" s="956"/>
      <c r="AG100" s="956"/>
      <c r="AH100" s="956"/>
      <c r="AI100" s="956"/>
      <c r="AJ100" s="956"/>
      <c r="AK100" s="956"/>
      <c r="AL100" s="956"/>
      <c r="AM100" s="956"/>
      <c r="AN100" s="956"/>
      <c r="AO100" s="956"/>
      <c r="AP100" s="956"/>
      <c r="AQ100" s="956"/>
      <c r="AR100" s="956"/>
      <c r="AS100" s="956"/>
      <c r="AT100" s="956"/>
      <c r="AU100" s="956"/>
      <c r="AV100" s="956"/>
      <c r="AW100" s="956"/>
      <c r="AX100" s="956"/>
      <c r="AY100" s="956"/>
      <c r="AZ100" s="956"/>
      <c r="BA100" s="956"/>
      <c r="BB100" s="956"/>
      <c r="BC100" s="956"/>
    </row>
    <row r="101" spans="1:55" x14ac:dyDescent="0.2">
      <c r="A101" s="956"/>
      <c r="B101" s="956"/>
      <c r="C101" s="956"/>
      <c r="D101" s="956"/>
      <c r="E101" s="956"/>
      <c r="F101" s="956"/>
      <c r="G101" s="956"/>
      <c r="H101" s="956"/>
      <c r="I101" s="956"/>
      <c r="J101" s="956"/>
      <c r="K101" s="956"/>
      <c r="L101" s="956"/>
      <c r="M101" s="956"/>
      <c r="N101" s="956"/>
      <c r="O101" s="956"/>
      <c r="P101" s="956"/>
      <c r="Q101" s="956"/>
      <c r="R101" s="956"/>
      <c r="S101" s="956"/>
      <c r="T101" s="956"/>
      <c r="U101" s="956"/>
      <c r="V101" s="956"/>
      <c r="W101" s="956"/>
      <c r="X101" s="956"/>
      <c r="Y101" s="956"/>
      <c r="Z101" s="956"/>
      <c r="AA101" s="956"/>
      <c r="AB101" s="956"/>
      <c r="AC101" s="956"/>
      <c r="AD101" s="956"/>
      <c r="AE101" s="956"/>
      <c r="AF101" s="956"/>
      <c r="AG101" s="956"/>
      <c r="AH101" s="956"/>
      <c r="AI101" s="956"/>
      <c r="AJ101" s="956"/>
      <c r="AK101" s="956"/>
      <c r="AL101" s="956"/>
      <c r="AM101" s="956"/>
      <c r="AN101" s="956"/>
      <c r="AO101" s="956"/>
      <c r="AP101" s="956"/>
      <c r="AQ101" s="956"/>
      <c r="AR101" s="956"/>
      <c r="AS101" s="956"/>
      <c r="AT101" s="956"/>
      <c r="AU101" s="956"/>
      <c r="AV101" s="956"/>
      <c r="AW101" s="956"/>
      <c r="AX101" s="956"/>
      <c r="AY101" s="956"/>
      <c r="AZ101" s="956"/>
      <c r="BA101" s="956"/>
      <c r="BB101" s="956"/>
      <c r="BC101" s="956"/>
    </row>
    <row r="102" spans="1:55" x14ac:dyDescent="0.2">
      <c r="A102" s="956"/>
      <c r="B102" s="956"/>
      <c r="C102" s="956"/>
      <c r="D102" s="956"/>
      <c r="E102" s="956"/>
      <c r="F102" s="956"/>
      <c r="G102" s="956"/>
      <c r="H102" s="956"/>
      <c r="I102" s="956"/>
      <c r="J102" s="956"/>
      <c r="K102" s="956"/>
      <c r="L102" s="956"/>
      <c r="M102" s="956"/>
      <c r="N102" s="956"/>
      <c r="O102" s="956"/>
      <c r="P102" s="956"/>
      <c r="Q102" s="956"/>
      <c r="R102" s="956"/>
      <c r="S102" s="956"/>
      <c r="T102" s="956"/>
      <c r="U102" s="956"/>
      <c r="V102" s="956"/>
      <c r="W102" s="956"/>
      <c r="X102" s="956"/>
      <c r="Y102" s="956"/>
      <c r="Z102" s="956"/>
      <c r="AA102" s="956"/>
      <c r="AB102" s="956"/>
      <c r="AC102" s="956"/>
      <c r="AD102" s="956"/>
      <c r="AE102" s="956"/>
      <c r="AF102" s="956"/>
      <c r="AG102" s="956"/>
      <c r="AH102" s="956"/>
      <c r="AI102" s="956"/>
      <c r="AJ102" s="956"/>
      <c r="AK102" s="956"/>
      <c r="AL102" s="956"/>
      <c r="AM102" s="956"/>
      <c r="AN102" s="956"/>
      <c r="AO102" s="956"/>
      <c r="AP102" s="956"/>
      <c r="AQ102" s="956"/>
      <c r="AR102" s="956"/>
      <c r="AS102" s="956"/>
      <c r="AT102" s="956"/>
      <c r="AU102" s="956"/>
      <c r="AV102" s="956"/>
      <c r="AW102" s="956"/>
      <c r="AX102" s="956"/>
      <c r="AY102" s="956"/>
      <c r="AZ102" s="956"/>
      <c r="BA102" s="956"/>
      <c r="BB102" s="956"/>
      <c r="BC102" s="956"/>
    </row>
    <row r="103" spans="1:55" x14ac:dyDescent="0.2">
      <c r="A103" s="956"/>
      <c r="B103" s="956"/>
      <c r="C103" s="956"/>
      <c r="D103" s="956"/>
      <c r="E103" s="956"/>
      <c r="F103" s="956"/>
      <c r="G103" s="956"/>
      <c r="H103" s="956"/>
      <c r="I103" s="956"/>
      <c r="J103" s="956"/>
      <c r="K103" s="956"/>
      <c r="L103" s="956"/>
      <c r="M103" s="956"/>
      <c r="N103" s="956"/>
      <c r="O103" s="956"/>
      <c r="P103" s="956"/>
      <c r="Q103" s="956"/>
      <c r="R103" s="956"/>
      <c r="S103" s="956"/>
      <c r="T103" s="956"/>
      <c r="U103" s="956"/>
      <c r="V103" s="956"/>
      <c r="W103" s="956"/>
      <c r="X103" s="956"/>
      <c r="Y103" s="956"/>
      <c r="Z103" s="956"/>
      <c r="AA103" s="956"/>
      <c r="AB103" s="956"/>
      <c r="AC103" s="956"/>
      <c r="AD103" s="956"/>
      <c r="AE103" s="956"/>
      <c r="AF103" s="956"/>
      <c r="AG103" s="956"/>
      <c r="AH103" s="956"/>
      <c r="AI103" s="956"/>
      <c r="AJ103" s="956"/>
      <c r="AK103" s="956"/>
      <c r="AL103" s="956"/>
      <c r="AM103" s="956"/>
      <c r="AN103" s="956"/>
      <c r="AO103" s="956"/>
      <c r="AP103" s="956"/>
      <c r="AQ103" s="956"/>
      <c r="AR103" s="956"/>
      <c r="AS103" s="956"/>
      <c r="AT103" s="956"/>
      <c r="AU103" s="956"/>
      <c r="AV103" s="956"/>
      <c r="AW103" s="956"/>
      <c r="AX103" s="956"/>
      <c r="AY103" s="956"/>
      <c r="AZ103" s="956"/>
      <c r="BA103" s="956"/>
      <c r="BB103" s="956"/>
      <c r="BC103" s="956"/>
    </row>
    <row r="104" spans="1:55" x14ac:dyDescent="0.2">
      <c r="A104" s="956"/>
      <c r="B104" s="956"/>
      <c r="C104" s="956"/>
      <c r="D104" s="956"/>
      <c r="E104" s="956"/>
      <c r="F104" s="956"/>
      <c r="G104" s="956"/>
      <c r="H104" s="956"/>
      <c r="I104" s="956"/>
      <c r="J104" s="956"/>
      <c r="K104" s="956"/>
      <c r="L104" s="956"/>
      <c r="M104" s="956"/>
      <c r="N104" s="956"/>
      <c r="O104" s="956"/>
      <c r="P104" s="956"/>
      <c r="Q104" s="956"/>
      <c r="R104" s="956"/>
      <c r="S104" s="956"/>
      <c r="T104" s="956"/>
      <c r="U104" s="956"/>
      <c r="V104" s="956"/>
      <c r="W104" s="956"/>
      <c r="X104" s="956"/>
      <c r="Y104" s="956"/>
      <c r="Z104" s="956"/>
      <c r="AA104" s="956"/>
      <c r="AB104" s="956"/>
      <c r="AC104" s="956"/>
      <c r="AD104" s="956"/>
      <c r="AE104" s="956"/>
      <c r="AF104" s="956"/>
      <c r="AG104" s="956"/>
      <c r="AH104" s="956"/>
      <c r="AI104" s="956"/>
      <c r="AJ104" s="956"/>
      <c r="AK104" s="956"/>
      <c r="AL104" s="956"/>
      <c r="AM104" s="956"/>
      <c r="AN104" s="956"/>
      <c r="AO104" s="956"/>
      <c r="AP104" s="956"/>
      <c r="AQ104" s="956"/>
      <c r="AR104" s="956"/>
      <c r="AS104" s="956"/>
      <c r="AT104" s="956"/>
      <c r="AU104" s="956"/>
      <c r="AV104" s="956"/>
      <c r="AW104" s="956"/>
      <c r="AX104" s="956"/>
      <c r="AY104" s="956"/>
      <c r="AZ104" s="956"/>
      <c r="BA104" s="956"/>
      <c r="BB104" s="956"/>
      <c r="BC104" s="956"/>
    </row>
    <row r="105" spans="1:55" x14ac:dyDescent="0.2">
      <c r="A105" s="956"/>
      <c r="B105" s="956"/>
      <c r="C105" s="956"/>
      <c r="D105" s="956"/>
      <c r="E105" s="956"/>
      <c r="F105" s="956"/>
      <c r="G105" s="956"/>
      <c r="H105" s="956"/>
      <c r="I105" s="956"/>
      <c r="J105" s="956"/>
      <c r="K105" s="956"/>
      <c r="L105" s="956"/>
      <c r="M105" s="956"/>
      <c r="N105" s="956"/>
      <c r="O105" s="956"/>
      <c r="P105" s="956"/>
      <c r="Q105" s="956"/>
      <c r="R105" s="956"/>
      <c r="S105" s="956"/>
      <c r="T105" s="956"/>
      <c r="U105" s="956"/>
      <c r="V105" s="956"/>
      <c r="W105" s="956"/>
      <c r="X105" s="956"/>
      <c r="Y105" s="956"/>
      <c r="Z105" s="956"/>
      <c r="AA105" s="956"/>
      <c r="AB105" s="956"/>
      <c r="AC105" s="956"/>
      <c r="AD105" s="956"/>
      <c r="AE105" s="956"/>
      <c r="AF105" s="956"/>
      <c r="AG105" s="956"/>
      <c r="AH105" s="956"/>
      <c r="AI105" s="956"/>
      <c r="AJ105" s="956"/>
      <c r="AK105" s="956"/>
      <c r="AL105" s="956"/>
      <c r="AM105" s="956"/>
      <c r="AN105" s="956"/>
      <c r="AO105" s="956"/>
      <c r="AP105" s="956"/>
      <c r="AQ105" s="956"/>
      <c r="AR105" s="956"/>
      <c r="AS105" s="956"/>
      <c r="AT105" s="956"/>
      <c r="AU105" s="956"/>
      <c r="AV105" s="956"/>
      <c r="AW105" s="956"/>
      <c r="AX105" s="956"/>
      <c r="AY105" s="956"/>
      <c r="AZ105" s="956"/>
      <c r="BA105" s="956"/>
      <c r="BB105" s="956"/>
      <c r="BC105" s="956"/>
    </row>
    <row r="106" spans="1:55" x14ac:dyDescent="0.2">
      <c r="A106" s="956"/>
      <c r="B106" s="956"/>
      <c r="C106" s="956"/>
      <c r="D106" s="956"/>
      <c r="E106" s="956"/>
      <c r="F106" s="956"/>
      <c r="G106" s="956"/>
      <c r="H106" s="956"/>
      <c r="I106" s="956"/>
      <c r="J106" s="956"/>
      <c r="K106" s="956"/>
      <c r="L106" s="956"/>
      <c r="M106" s="956"/>
      <c r="N106" s="956"/>
      <c r="O106" s="956"/>
      <c r="P106" s="956"/>
      <c r="Q106" s="956"/>
      <c r="R106" s="956"/>
      <c r="S106" s="956"/>
      <c r="T106" s="956"/>
      <c r="U106" s="956"/>
      <c r="V106" s="956"/>
      <c r="W106" s="956"/>
      <c r="X106" s="956"/>
      <c r="Y106" s="956"/>
      <c r="Z106" s="956"/>
      <c r="AA106" s="956"/>
      <c r="AB106" s="956"/>
      <c r="AC106" s="956"/>
      <c r="AD106" s="956"/>
      <c r="AE106" s="956"/>
      <c r="AF106" s="956"/>
      <c r="AG106" s="956"/>
      <c r="AH106" s="956"/>
      <c r="AI106" s="956"/>
      <c r="AJ106" s="956"/>
      <c r="AK106" s="956"/>
      <c r="AL106" s="956"/>
      <c r="AM106" s="956"/>
      <c r="AN106" s="956"/>
      <c r="AO106" s="956"/>
      <c r="AP106" s="956"/>
      <c r="AQ106" s="956"/>
      <c r="AR106" s="956"/>
      <c r="AS106" s="956"/>
      <c r="AT106" s="956"/>
      <c r="AU106" s="956"/>
      <c r="AV106" s="956"/>
      <c r="AW106" s="956"/>
      <c r="AX106" s="956"/>
      <c r="AY106" s="956"/>
      <c r="AZ106" s="956"/>
      <c r="BA106" s="956"/>
      <c r="BB106" s="956"/>
      <c r="BC106" s="956"/>
    </row>
    <row r="107" spans="1:55" x14ac:dyDescent="0.2">
      <c r="A107" s="956"/>
      <c r="B107" s="956"/>
      <c r="C107" s="956"/>
      <c r="D107" s="956"/>
      <c r="E107" s="956"/>
      <c r="F107" s="956"/>
      <c r="G107" s="956"/>
      <c r="H107" s="956"/>
      <c r="I107" s="956"/>
      <c r="J107" s="956"/>
      <c r="K107" s="956"/>
      <c r="L107" s="956"/>
      <c r="M107" s="956"/>
      <c r="N107" s="956"/>
      <c r="O107" s="956"/>
      <c r="P107" s="956"/>
      <c r="Q107" s="956"/>
      <c r="R107" s="956"/>
      <c r="S107" s="956"/>
      <c r="T107" s="956"/>
      <c r="U107" s="956"/>
      <c r="V107" s="956"/>
      <c r="W107" s="956"/>
      <c r="X107" s="956"/>
      <c r="Y107" s="956"/>
      <c r="Z107" s="956"/>
      <c r="AA107" s="956"/>
      <c r="AB107" s="956"/>
      <c r="AC107" s="956"/>
      <c r="AD107" s="956"/>
      <c r="AE107" s="956"/>
      <c r="AF107" s="956"/>
      <c r="AG107" s="956"/>
      <c r="AH107" s="956"/>
      <c r="AI107" s="956"/>
      <c r="AJ107" s="956"/>
      <c r="AK107" s="956"/>
      <c r="AL107" s="956"/>
      <c r="AM107" s="956"/>
      <c r="AN107" s="956"/>
      <c r="AO107" s="956"/>
      <c r="AP107" s="956"/>
      <c r="AQ107" s="956"/>
      <c r="AR107" s="956"/>
      <c r="AS107" s="956"/>
      <c r="AT107" s="956"/>
      <c r="AU107" s="956"/>
      <c r="AV107" s="956"/>
      <c r="AW107" s="956"/>
      <c r="AX107" s="956"/>
      <c r="AY107" s="956"/>
      <c r="AZ107" s="956"/>
      <c r="BA107" s="956"/>
      <c r="BB107" s="956"/>
      <c r="BC107" s="956"/>
    </row>
    <row r="108" spans="1:55" x14ac:dyDescent="0.2">
      <c r="A108" s="956"/>
      <c r="B108" s="956"/>
      <c r="C108" s="956"/>
      <c r="D108" s="956"/>
      <c r="E108" s="956"/>
      <c r="F108" s="956"/>
      <c r="G108" s="956"/>
      <c r="H108" s="956"/>
      <c r="I108" s="956"/>
      <c r="J108" s="956"/>
      <c r="K108" s="956"/>
      <c r="L108" s="956"/>
      <c r="M108" s="956"/>
      <c r="N108" s="956"/>
      <c r="O108" s="956"/>
      <c r="P108" s="956"/>
      <c r="Q108" s="956"/>
      <c r="R108" s="956"/>
      <c r="S108" s="956"/>
      <c r="T108" s="956"/>
      <c r="U108" s="956"/>
      <c r="V108" s="956"/>
      <c r="W108" s="956"/>
      <c r="X108" s="956"/>
      <c r="Y108" s="956"/>
      <c r="Z108" s="956"/>
      <c r="AA108" s="956"/>
      <c r="AB108" s="956"/>
      <c r="AC108" s="956"/>
      <c r="AD108" s="956"/>
      <c r="AE108" s="956"/>
      <c r="AF108" s="956"/>
      <c r="AG108" s="956"/>
      <c r="AH108" s="956"/>
      <c r="AI108" s="956"/>
      <c r="AJ108" s="956"/>
      <c r="AK108" s="956"/>
      <c r="AL108" s="956"/>
      <c r="AM108" s="956"/>
      <c r="AN108" s="956"/>
      <c r="AO108" s="956"/>
      <c r="AP108" s="956"/>
      <c r="AQ108" s="956"/>
      <c r="AR108" s="956"/>
      <c r="AS108" s="956"/>
      <c r="AT108" s="956"/>
      <c r="AU108" s="956"/>
      <c r="AV108" s="956"/>
      <c r="AW108" s="956"/>
      <c r="AX108" s="956"/>
      <c r="AY108" s="956"/>
      <c r="AZ108" s="956"/>
      <c r="BA108" s="956"/>
      <c r="BB108" s="956"/>
      <c r="BC108" s="956"/>
    </row>
    <row r="109" spans="1:55" x14ac:dyDescent="0.2">
      <c r="A109" s="956"/>
      <c r="B109" s="956"/>
      <c r="C109" s="956"/>
      <c r="D109" s="956"/>
      <c r="E109" s="956"/>
      <c r="F109" s="956"/>
      <c r="G109" s="956"/>
      <c r="H109" s="956"/>
      <c r="I109" s="956"/>
      <c r="J109" s="956"/>
      <c r="K109" s="956"/>
      <c r="L109" s="956"/>
      <c r="M109" s="956"/>
      <c r="N109" s="956"/>
      <c r="O109" s="956"/>
      <c r="P109" s="956"/>
      <c r="Q109" s="956"/>
      <c r="R109" s="956"/>
      <c r="S109" s="956"/>
      <c r="T109" s="956"/>
      <c r="U109" s="956"/>
      <c r="V109" s="956"/>
      <c r="W109" s="956"/>
      <c r="X109" s="956"/>
      <c r="Y109" s="956"/>
      <c r="Z109" s="956"/>
      <c r="AA109" s="956"/>
      <c r="AB109" s="956"/>
      <c r="AC109" s="956"/>
      <c r="AD109" s="956"/>
      <c r="AE109" s="956"/>
      <c r="AF109" s="956"/>
      <c r="AG109" s="956"/>
      <c r="AH109" s="956"/>
      <c r="AI109" s="956"/>
      <c r="AJ109" s="956"/>
      <c r="AK109" s="956"/>
      <c r="AL109" s="956"/>
      <c r="AM109" s="956"/>
      <c r="AN109" s="956"/>
      <c r="AO109" s="956"/>
      <c r="AP109" s="956"/>
      <c r="AQ109" s="956"/>
      <c r="AR109" s="956"/>
      <c r="AS109" s="956"/>
      <c r="AT109" s="956"/>
      <c r="AU109" s="956"/>
      <c r="AV109" s="956"/>
      <c r="AW109" s="956"/>
      <c r="AX109" s="956"/>
      <c r="AY109" s="956"/>
      <c r="AZ109" s="956"/>
      <c r="BA109" s="956"/>
      <c r="BB109" s="956"/>
      <c r="BC109" s="956"/>
    </row>
    <row r="110" spans="1:55" x14ac:dyDescent="0.2">
      <c r="A110" s="956"/>
      <c r="B110" s="956"/>
      <c r="C110" s="956"/>
      <c r="D110" s="956"/>
      <c r="E110" s="956"/>
      <c r="F110" s="956"/>
      <c r="G110" s="956"/>
      <c r="H110" s="956"/>
      <c r="I110" s="956"/>
      <c r="J110" s="956"/>
      <c r="K110" s="956"/>
      <c r="L110" s="956"/>
      <c r="M110" s="956"/>
      <c r="N110" s="956"/>
      <c r="O110" s="956"/>
      <c r="P110" s="956"/>
      <c r="Q110" s="956"/>
      <c r="R110" s="956"/>
      <c r="S110" s="956"/>
      <c r="T110" s="956"/>
      <c r="U110" s="956"/>
      <c r="V110" s="956"/>
      <c r="W110" s="956"/>
      <c r="X110" s="956"/>
      <c r="Y110" s="956"/>
      <c r="Z110" s="956"/>
      <c r="AA110" s="956"/>
      <c r="AB110" s="956"/>
      <c r="AC110" s="956"/>
      <c r="AD110" s="956"/>
      <c r="AE110" s="956"/>
      <c r="AF110" s="956"/>
      <c r="AG110" s="956"/>
      <c r="AH110" s="956"/>
      <c r="AI110" s="956"/>
      <c r="AJ110" s="956"/>
      <c r="AK110" s="956"/>
      <c r="AL110" s="956"/>
      <c r="AM110" s="956"/>
      <c r="AN110" s="956"/>
      <c r="AO110" s="956"/>
      <c r="AP110" s="956"/>
      <c r="AQ110" s="956"/>
      <c r="AR110" s="956"/>
      <c r="AS110" s="956"/>
      <c r="AT110" s="956"/>
      <c r="AU110" s="956"/>
      <c r="AV110" s="956"/>
      <c r="AW110" s="956"/>
      <c r="AX110" s="956"/>
      <c r="AY110" s="956"/>
      <c r="AZ110" s="956"/>
      <c r="BA110" s="956"/>
      <c r="BB110" s="956"/>
      <c r="BC110" s="956"/>
    </row>
    <row r="111" spans="1:55" x14ac:dyDescent="0.2">
      <c r="A111" s="956"/>
      <c r="B111" s="956"/>
      <c r="C111" s="956"/>
      <c r="D111" s="956"/>
      <c r="E111" s="956"/>
      <c r="F111" s="956"/>
      <c r="G111" s="956"/>
      <c r="H111" s="956"/>
      <c r="I111" s="956"/>
      <c r="J111" s="956"/>
      <c r="K111" s="956"/>
      <c r="L111" s="956"/>
      <c r="M111" s="956"/>
      <c r="N111" s="956"/>
      <c r="O111" s="956"/>
      <c r="P111" s="956"/>
      <c r="Q111" s="956"/>
      <c r="R111" s="956"/>
      <c r="S111" s="956"/>
      <c r="T111" s="956"/>
      <c r="U111" s="956"/>
      <c r="V111" s="956"/>
      <c r="W111" s="956"/>
      <c r="X111" s="956"/>
      <c r="Y111" s="956"/>
      <c r="Z111" s="956"/>
      <c r="AA111" s="956"/>
      <c r="AB111" s="956"/>
      <c r="AC111" s="956"/>
      <c r="AD111" s="956"/>
      <c r="AE111" s="956"/>
      <c r="AF111" s="956"/>
      <c r="AG111" s="956"/>
      <c r="AH111" s="956"/>
      <c r="AI111" s="956"/>
      <c r="AJ111" s="956"/>
      <c r="AK111" s="956"/>
      <c r="AL111" s="956"/>
      <c r="AM111" s="956"/>
      <c r="AN111" s="956"/>
      <c r="AO111" s="956"/>
      <c r="AP111" s="956"/>
      <c r="AQ111" s="956"/>
      <c r="AR111" s="956"/>
      <c r="AS111" s="956"/>
      <c r="AT111" s="956"/>
      <c r="AU111" s="956"/>
      <c r="AV111" s="956"/>
      <c r="AW111" s="956"/>
      <c r="AX111" s="956"/>
      <c r="AY111" s="956"/>
      <c r="AZ111" s="956"/>
      <c r="BA111" s="956"/>
      <c r="BB111" s="956"/>
      <c r="BC111" s="956"/>
    </row>
    <row r="112" spans="1:55" x14ac:dyDescent="0.2">
      <c r="A112" s="956"/>
      <c r="B112" s="956"/>
      <c r="C112" s="956"/>
      <c r="D112" s="956"/>
      <c r="E112" s="956"/>
      <c r="F112" s="956"/>
      <c r="G112" s="956"/>
      <c r="H112" s="956"/>
      <c r="I112" s="956"/>
      <c r="J112" s="956"/>
      <c r="K112" s="956"/>
      <c r="L112" s="956"/>
      <c r="M112" s="956"/>
      <c r="N112" s="956"/>
      <c r="O112" s="956"/>
      <c r="P112" s="956"/>
      <c r="Q112" s="956"/>
      <c r="R112" s="956"/>
      <c r="S112" s="956"/>
      <c r="T112" s="956"/>
      <c r="U112" s="956"/>
      <c r="V112" s="956"/>
      <c r="W112" s="956"/>
      <c r="X112" s="956"/>
      <c r="Y112" s="956"/>
      <c r="Z112" s="956"/>
      <c r="AA112" s="956"/>
      <c r="AB112" s="956"/>
      <c r="AC112" s="956"/>
      <c r="AD112" s="956"/>
      <c r="AE112" s="956"/>
      <c r="AF112" s="956"/>
      <c r="AG112" s="956"/>
      <c r="AH112" s="956"/>
      <c r="AI112" s="956"/>
      <c r="AJ112" s="956"/>
      <c r="AK112" s="956"/>
      <c r="AL112" s="956"/>
      <c r="AM112" s="956"/>
      <c r="AN112" s="956"/>
      <c r="AO112" s="956"/>
      <c r="AP112" s="956"/>
      <c r="AQ112" s="956"/>
      <c r="AR112" s="956"/>
      <c r="AS112" s="956"/>
      <c r="AT112" s="956"/>
      <c r="AU112" s="956"/>
      <c r="AV112" s="956"/>
      <c r="AW112" s="956"/>
      <c r="AX112" s="956"/>
      <c r="AY112" s="956"/>
      <c r="AZ112" s="956"/>
      <c r="BA112" s="956"/>
      <c r="BB112" s="956"/>
      <c r="BC112" s="956"/>
    </row>
    <row r="113" spans="1:55" x14ac:dyDescent="0.2">
      <c r="A113" s="956"/>
      <c r="B113" s="956"/>
      <c r="C113" s="956"/>
      <c r="D113" s="956"/>
      <c r="E113" s="956"/>
      <c r="F113" s="956"/>
      <c r="G113" s="956"/>
      <c r="H113" s="956"/>
      <c r="I113" s="956"/>
      <c r="J113" s="956"/>
      <c r="K113" s="956"/>
      <c r="L113" s="956"/>
      <c r="M113" s="956"/>
      <c r="N113" s="956"/>
      <c r="O113" s="956"/>
      <c r="P113" s="956"/>
      <c r="Q113" s="956"/>
      <c r="R113" s="956"/>
      <c r="S113" s="956"/>
      <c r="T113" s="956"/>
      <c r="U113" s="956"/>
      <c r="V113" s="956"/>
      <c r="W113" s="956"/>
      <c r="X113" s="956"/>
      <c r="Y113" s="956"/>
      <c r="Z113" s="956"/>
      <c r="AA113" s="956"/>
      <c r="AB113" s="956"/>
      <c r="AC113" s="956"/>
      <c r="AD113" s="956"/>
      <c r="AE113" s="956"/>
      <c r="AF113" s="956"/>
      <c r="AG113" s="956"/>
      <c r="AH113" s="956"/>
      <c r="AI113" s="956"/>
      <c r="AJ113" s="956"/>
      <c r="AK113" s="956"/>
      <c r="AL113" s="956"/>
      <c r="AM113" s="956"/>
      <c r="AN113" s="956"/>
      <c r="AO113" s="956"/>
      <c r="AP113" s="956"/>
      <c r="AQ113" s="956"/>
      <c r="AR113" s="956"/>
      <c r="AS113" s="956"/>
      <c r="AT113" s="956"/>
      <c r="AU113" s="956"/>
      <c r="AV113" s="956"/>
      <c r="AW113" s="956"/>
      <c r="AX113" s="956"/>
      <c r="AY113" s="956"/>
      <c r="AZ113" s="956"/>
      <c r="BA113" s="956"/>
      <c r="BB113" s="956"/>
      <c r="BC113" s="956"/>
    </row>
    <row r="114" spans="1:55" x14ac:dyDescent="0.2">
      <c r="A114" s="956"/>
      <c r="B114" s="956"/>
      <c r="C114" s="956"/>
      <c r="D114" s="956"/>
      <c r="E114" s="956"/>
      <c r="F114" s="956"/>
      <c r="G114" s="956"/>
      <c r="H114" s="956"/>
      <c r="I114" s="956"/>
      <c r="J114" s="956"/>
      <c r="K114" s="956"/>
      <c r="L114" s="956"/>
      <c r="M114" s="956"/>
      <c r="N114" s="956"/>
      <c r="O114" s="956"/>
      <c r="P114" s="956"/>
      <c r="Q114" s="956"/>
      <c r="R114" s="956"/>
      <c r="S114" s="956"/>
      <c r="T114" s="956"/>
      <c r="U114" s="956"/>
      <c r="V114" s="956"/>
      <c r="W114" s="956"/>
      <c r="X114" s="956"/>
      <c r="Y114" s="956"/>
      <c r="Z114" s="956"/>
      <c r="AA114" s="956"/>
      <c r="AB114" s="956"/>
      <c r="AC114" s="956"/>
      <c r="AD114" s="956"/>
      <c r="AE114" s="956"/>
      <c r="AF114" s="956"/>
      <c r="AG114" s="956"/>
      <c r="AH114" s="956"/>
      <c r="AI114" s="956"/>
      <c r="AJ114" s="956"/>
      <c r="AK114" s="956"/>
      <c r="AL114" s="956"/>
      <c r="AM114" s="956"/>
      <c r="AN114" s="956"/>
      <c r="AO114" s="956"/>
      <c r="AP114" s="956"/>
      <c r="AQ114" s="956"/>
      <c r="AR114" s="956"/>
      <c r="AS114" s="956"/>
      <c r="AT114" s="956"/>
      <c r="AU114" s="956"/>
      <c r="AV114" s="956"/>
      <c r="AW114" s="956"/>
      <c r="AX114" s="956"/>
      <c r="AY114" s="956"/>
      <c r="AZ114" s="956"/>
      <c r="BA114" s="956"/>
      <c r="BB114" s="956"/>
      <c r="BC114" s="956"/>
    </row>
    <row r="115" spans="1:55" x14ac:dyDescent="0.2">
      <c r="A115" s="956"/>
      <c r="B115" s="956"/>
      <c r="C115" s="956"/>
      <c r="D115" s="956"/>
      <c r="E115" s="956"/>
      <c r="F115" s="956"/>
      <c r="G115" s="956"/>
      <c r="H115" s="956"/>
      <c r="I115" s="956"/>
      <c r="J115" s="956"/>
      <c r="K115" s="956"/>
      <c r="L115" s="956"/>
      <c r="M115" s="956"/>
      <c r="N115" s="956"/>
      <c r="O115" s="956"/>
      <c r="P115" s="956"/>
      <c r="Q115" s="956"/>
      <c r="R115" s="956"/>
      <c r="S115" s="956"/>
      <c r="T115" s="956"/>
      <c r="U115" s="956"/>
      <c r="V115" s="956"/>
      <c r="W115" s="956"/>
      <c r="X115" s="956"/>
      <c r="Y115" s="956"/>
      <c r="Z115" s="956"/>
      <c r="AA115" s="956"/>
      <c r="AB115" s="956"/>
      <c r="AC115" s="956"/>
      <c r="AD115" s="956"/>
      <c r="AE115" s="956"/>
      <c r="AF115" s="956"/>
      <c r="AG115" s="956"/>
      <c r="AH115" s="956"/>
      <c r="AI115" s="956"/>
      <c r="AJ115" s="956"/>
      <c r="AK115" s="956"/>
      <c r="AL115" s="956"/>
      <c r="AM115" s="956"/>
      <c r="AN115" s="956"/>
      <c r="AO115" s="956"/>
      <c r="AP115" s="956"/>
      <c r="AQ115" s="956"/>
      <c r="AR115" s="956"/>
      <c r="AS115" s="956"/>
      <c r="AT115" s="956"/>
      <c r="AU115" s="956"/>
      <c r="AV115" s="956"/>
      <c r="AW115" s="956"/>
      <c r="AX115" s="956"/>
      <c r="AY115" s="956"/>
      <c r="AZ115" s="956"/>
      <c r="BA115" s="956"/>
      <c r="BB115" s="956"/>
      <c r="BC115" s="956"/>
    </row>
    <row r="116" spans="1:55" x14ac:dyDescent="0.2">
      <c r="A116" s="956"/>
      <c r="B116" s="956"/>
      <c r="C116" s="956"/>
      <c r="D116" s="956"/>
      <c r="E116" s="956"/>
      <c r="F116" s="956"/>
      <c r="G116" s="956"/>
      <c r="H116" s="956"/>
      <c r="I116" s="956"/>
      <c r="J116" s="956"/>
      <c r="K116" s="956"/>
      <c r="L116" s="956"/>
      <c r="M116" s="956"/>
      <c r="N116" s="956"/>
      <c r="O116" s="956"/>
      <c r="P116" s="956"/>
      <c r="Q116" s="956"/>
      <c r="R116" s="956"/>
      <c r="S116" s="956"/>
      <c r="T116" s="956"/>
      <c r="U116" s="956"/>
      <c r="V116" s="956"/>
      <c r="W116" s="956"/>
      <c r="X116" s="956"/>
      <c r="Y116" s="956"/>
      <c r="Z116" s="956"/>
      <c r="AA116" s="956"/>
      <c r="AB116" s="956"/>
      <c r="AC116" s="956"/>
      <c r="AD116" s="956"/>
      <c r="AE116" s="956"/>
      <c r="AF116" s="956"/>
      <c r="AG116" s="956"/>
      <c r="AH116" s="956"/>
      <c r="AI116" s="956"/>
      <c r="AJ116" s="956"/>
      <c r="AK116" s="956"/>
      <c r="AL116" s="956"/>
      <c r="AM116" s="956"/>
      <c r="AN116" s="956"/>
      <c r="AO116" s="956"/>
      <c r="AP116" s="956"/>
      <c r="AQ116" s="956"/>
      <c r="AR116" s="956"/>
      <c r="AS116" s="956"/>
      <c r="AT116" s="956"/>
      <c r="AU116" s="956"/>
      <c r="AV116" s="956"/>
      <c r="AW116" s="956"/>
      <c r="AX116" s="956"/>
      <c r="AY116" s="956"/>
      <c r="AZ116" s="956"/>
      <c r="BA116" s="956"/>
      <c r="BB116" s="956"/>
      <c r="BC116" s="956"/>
    </row>
    <row r="117" spans="1:55" x14ac:dyDescent="0.2">
      <c r="A117" s="956"/>
      <c r="B117" s="956"/>
      <c r="C117" s="956"/>
      <c r="D117" s="956"/>
      <c r="E117" s="956"/>
      <c r="F117" s="956"/>
      <c r="G117" s="956"/>
      <c r="H117" s="956"/>
      <c r="I117" s="956"/>
      <c r="J117" s="956"/>
      <c r="K117" s="956"/>
      <c r="L117" s="956"/>
      <c r="M117" s="956"/>
      <c r="N117" s="956"/>
      <c r="O117" s="956"/>
      <c r="P117" s="956"/>
      <c r="Q117" s="956"/>
      <c r="R117" s="956"/>
      <c r="S117" s="956"/>
      <c r="T117" s="956"/>
      <c r="U117" s="956"/>
      <c r="V117" s="956"/>
      <c r="W117" s="956"/>
      <c r="X117" s="956"/>
      <c r="Y117" s="956"/>
      <c r="Z117" s="956"/>
      <c r="AA117" s="956"/>
      <c r="AB117" s="956"/>
      <c r="AC117" s="956"/>
      <c r="AD117" s="956"/>
      <c r="AE117" s="956"/>
      <c r="AF117" s="956"/>
      <c r="AG117" s="956"/>
      <c r="AH117" s="956"/>
      <c r="AI117" s="956"/>
      <c r="AJ117" s="956"/>
      <c r="AK117" s="956"/>
      <c r="AL117" s="956"/>
      <c r="AM117" s="956"/>
      <c r="AN117" s="956"/>
      <c r="AO117" s="956"/>
      <c r="AP117" s="956"/>
      <c r="AQ117" s="956"/>
      <c r="AR117" s="956"/>
      <c r="AS117" s="956"/>
      <c r="AT117" s="956"/>
      <c r="AU117" s="956"/>
      <c r="AV117" s="956"/>
      <c r="AW117" s="956"/>
      <c r="AX117" s="956"/>
      <c r="AY117" s="956"/>
      <c r="AZ117" s="956"/>
      <c r="BA117" s="956"/>
      <c r="BB117" s="956"/>
      <c r="BC117" s="956"/>
    </row>
    <row r="118" spans="1:55" x14ac:dyDescent="0.2">
      <c r="A118" s="956"/>
      <c r="B118" s="956"/>
      <c r="C118" s="956"/>
      <c r="D118" s="956"/>
      <c r="E118" s="956"/>
      <c r="F118" s="956"/>
      <c r="G118" s="956"/>
      <c r="H118" s="956"/>
      <c r="I118" s="956"/>
      <c r="J118" s="956"/>
      <c r="K118" s="956"/>
      <c r="L118" s="956"/>
      <c r="M118" s="956"/>
      <c r="N118" s="956"/>
      <c r="O118" s="956"/>
      <c r="P118" s="956"/>
      <c r="Q118" s="956"/>
      <c r="R118" s="956"/>
      <c r="S118" s="956"/>
      <c r="T118" s="956"/>
      <c r="U118" s="956"/>
      <c r="V118" s="956"/>
      <c r="W118" s="956"/>
      <c r="X118" s="956"/>
      <c r="Y118" s="956"/>
      <c r="Z118" s="956"/>
      <c r="AA118" s="956"/>
      <c r="AB118" s="956"/>
      <c r="AC118" s="956"/>
      <c r="AD118" s="956"/>
      <c r="AE118" s="956"/>
      <c r="AF118" s="956"/>
      <c r="AG118" s="956"/>
      <c r="AH118" s="956"/>
      <c r="AI118" s="956"/>
      <c r="AJ118" s="956"/>
      <c r="AK118" s="956"/>
      <c r="AL118" s="956"/>
      <c r="AM118" s="956"/>
      <c r="AN118" s="956"/>
      <c r="AO118" s="956"/>
      <c r="AP118" s="956"/>
      <c r="AQ118" s="956"/>
      <c r="AR118" s="956"/>
      <c r="AS118" s="956"/>
      <c r="AT118" s="956"/>
      <c r="AU118" s="956"/>
      <c r="AV118" s="956"/>
      <c r="AW118" s="956"/>
      <c r="AX118" s="956"/>
      <c r="AY118" s="956"/>
      <c r="AZ118" s="956"/>
      <c r="BA118" s="956"/>
      <c r="BB118" s="956"/>
      <c r="BC118" s="956"/>
    </row>
    <row r="119" spans="1:55" x14ac:dyDescent="0.2">
      <c r="A119" s="956"/>
      <c r="B119" s="956"/>
      <c r="C119" s="956"/>
      <c r="D119" s="956"/>
      <c r="E119" s="956"/>
      <c r="F119" s="956"/>
      <c r="G119" s="956"/>
      <c r="H119" s="956"/>
      <c r="I119" s="956"/>
      <c r="J119" s="956"/>
      <c r="K119" s="956"/>
      <c r="L119" s="956"/>
      <c r="M119" s="956"/>
      <c r="N119" s="956"/>
      <c r="O119" s="956"/>
      <c r="P119" s="956"/>
      <c r="Q119" s="956"/>
      <c r="R119" s="956"/>
      <c r="S119" s="956"/>
      <c r="T119" s="956"/>
      <c r="U119" s="956"/>
      <c r="V119" s="956"/>
      <c r="W119" s="956"/>
      <c r="X119" s="956"/>
      <c r="Y119" s="956"/>
      <c r="Z119" s="956"/>
      <c r="AA119" s="956"/>
      <c r="AB119" s="956"/>
      <c r="AC119" s="956"/>
      <c r="AD119" s="956"/>
      <c r="AE119" s="956"/>
      <c r="AF119" s="956"/>
      <c r="AG119" s="956"/>
      <c r="AH119" s="956"/>
      <c r="AI119" s="956"/>
      <c r="AJ119" s="956"/>
      <c r="AK119" s="956"/>
      <c r="AL119" s="956"/>
      <c r="AM119" s="956"/>
      <c r="AN119" s="956"/>
      <c r="AO119" s="956"/>
      <c r="AP119" s="956"/>
      <c r="AQ119" s="956"/>
      <c r="AR119" s="956"/>
      <c r="AS119" s="956"/>
      <c r="AT119" s="956"/>
      <c r="AU119" s="956"/>
      <c r="AV119" s="956"/>
      <c r="AW119" s="956"/>
      <c r="AX119" s="956"/>
      <c r="AY119" s="956"/>
      <c r="AZ119" s="956"/>
      <c r="BA119" s="956"/>
      <c r="BB119" s="956"/>
      <c r="BC119" s="956"/>
    </row>
    <row r="120" spans="1:55" x14ac:dyDescent="0.2">
      <c r="A120" s="956"/>
      <c r="B120" s="956"/>
      <c r="C120" s="956"/>
      <c r="D120" s="956"/>
      <c r="E120" s="956"/>
      <c r="F120" s="956"/>
      <c r="G120" s="956"/>
      <c r="H120" s="956"/>
      <c r="I120" s="956"/>
      <c r="J120" s="956"/>
      <c r="K120" s="956"/>
      <c r="L120" s="956"/>
      <c r="M120" s="956"/>
      <c r="N120" s="956"/>
      <c r="O120" s="956"/>
      <c r="P120" s="956"/>
      <c r="Q120" s="956"/>
      <c r="R120" s="956"/>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row>
    <row r="121" spans="1:55" x14ac:dyDescent="0.2">
      <c r="A121" s="956"/>
      <c r="B121" s="956"/>
      <c r="C121" s="956"/>
      <c r="D121" s="956"/>
      <c r="E121" s="956"/>
      <c r="F121" s="956"/>
      <c r="G121" s="956"/>
      <c r="H121" s="956"/>
      <c r="I121" s="956"/>
      <c r="J121" s="956"/>
      <c r="K121" s="956"/>
      <c r="L121" s="956"/>
      <c r="M121" s="956"/>
      <c r="N121" s="956"/>
      <c r="O121" s="956"/>
      <c r="P121" s="956"/>
      <c r="Q121" s="956"/>
      <c r="R121" s="956"/>
      <c r="S121" s="956"/>
      <c r="T121" s="956"/>
      <c r="U121" s="956"/>
      <c r="V121" s="956"/>
      <c r="W121" s="956"/>
      <c r="X121" s="956"/>
      <c r="Y121" s="956"/>
      <c r="Z121" s="956"/>
      <c r="AA121" s="956"/>
      <c r="AB121" s="956"/>
      <c r="AC121" s="956"/>
      <c r="AD121" s="956"/>
      <c r="AE121" s="956"/>
      <c r="AF121" s="956"/>
      <c r="AG121" s="956"/>
      <c r="AH121" s="956"/>
      <c r="AI121" s="956"/>
      <c r="AJ121" s="956"/>
      <c r="AK121" s="956"/>
      <c r="AL121" s="956"/>
      <c r="AM121" s="956"/>
      <c r="AN121" s="956"/>
      <c r="AO121" s="956"/>
      <c r="AP121" s="956"/>
      <c r="AQ121" s="956"/>
      <c r="AR121" s="956"/>
      <c r="AS121" s="956"/>
      <c r="AT121" s="956"/>
      <c r="AU121" s="956"/>
      <c r="AV121" s="956"/>
      <c r="AW121" s="956"/>
      <c r="AX121" s="956"/>
      <c r="AY121" s="956"/>
      <c r="AZ121" s="956"/>
      <c r="BA121" s="956"/>
      <c r="BB121" s="956"/>
      <c r="BC121" s="956"/>
    </row>
    <row r="122" spans="1:55" x14ac:dyDescent="0.2">
      <c r="A122" s="956"/>
      <c r="B122" s="956"/>
      <c r="C122" s="956"/>
      <c r="D122" s="956"/>
      <c r="E122" s="956"/>
      <c r="F122" s="956"/>
      <c r="G122" s="956"/>
      <c r="H122" s="956"/>
      <c r="I122" s="956"/>
      <c r="J122" s="956"/>
      <c r="K122" s="956"/>
      <c r="L122" s="956"/>
      <c r="M122" s="956"/>
      <c r="N122" s="956"/>
      <c r="O122" s="956"/>
      <c r="P122" s="956"/>
      <c r="Q122" s="956"/>
      <c r="R122" s="956"/>
      <c r="S122" s="956"/>
      <c r="T122" s="956"/>
      <c r="U122" s="956"/>
      <c r="V122" s="956"/>
      <c r="W122" s="956"/>
      <c r="X122" s="956"/>
      <c r="Y122" s="956"/>
      <c r="Z122" s="956"/>
      <c r="AA122" s="956"/>
      <c r="AB122" s="956"/>
      <c r="AC122" s="956"/>
      <c r="AD122" s="956"/>
      <c r="AE122" s="956"/>
      <c r="AF122" s="956"/>
      <c r="AG122" s="956"/>
      <c r="AH122" s="956"/>
      <c r="AI122" s="956"/>
      <c r="AJ122" s="956"/>
      <c r="AK122" s="956"/>
      <c r="AL122" s="956"/>
      <c r="AM122" s="956"/>
      <c r="AN122" s="956"/>
      <c r="AO122" s="956"/>
      <c r="AP122" s="956"/>
      <c r="AQ122" s="956"/>
      <c r="AR122" s="956"/>
      <c r="AS122" s="956"/>
      <c r="AT122" s="956"/>
      <c r="AU122" s="956"/>
      <c r="AV122" s="956"/>
      <c r="AW122" s="956"/>
      <c r="AX122" s="956"/>
      <c r="AY122" s="956"/>
      <c r="AZ122" s="956"/>
      <c r="BA122" s="956"/>
      <c r="BB122" s="956"/>
      <c r="BC122" s="956"/>
    </row>
    <row r="123" spans="1:55" x14ac:dyDescent="0.2">
      <c r="A123" s="956"/>
      <c r="B123" s="956"/>
      <c r="C123" s="956"/>
      <c r="D123" s="956"/>
      <c r="E123" s="956"/>
      <c r="F123" s="956"/>
      <c r="G123" s="956"/>
      <c r="H123" s="956"/>
      <c r="I123" s="956"/>
      <c r="J123" s="956"/>
      <c r="K123" s="956"/>
      <c r="L123" s="956"/>
      <c r="M123" s="956"/>
      <c r="N123" s="956"/>
      <c r="O123" s="956"/>
      <c r="P123" s="956"/>
      <c r="Q123" s="956"/>
      <c r="R123" s="956"/>
      <c r="S123" s="956"/>
      <c r="T123" s="956"/>
      <c r="U123" s="956"/>
      <c r="V123" s="956"/>
      <c r="W123" s="956"/>
      <c r="X123" s="956"/>
      <c r="Y123" s="956"/>
      <c r="Z123" s="956"/>
      <c r="AA123" s="956"/>
      <c r="AB123" s="956"/>
      <c r="AC123" s="956"/>
      <c r="AD123" s="956"/>
      <c r="AE123" s="956"/>
      <c r="AF123" s="956"/>
      <c r="AG123" s="956"/>
      <c r="AH123" s="956"/>
      <c r="AI123" s="956"/>
      <c r="AJ123" s="956"/>
      <c r="AK123" s="956"/>
      <c r="AL123" s="956"/>
      <c r="AM123" s="956"/>
      <c r="AN123" s="956"/>
      <c r="AO123" s="956"/>
      <c r="AP123" s="956"/>
      <c r="AQ123" s="956"/>
      <c r="AR123" s="956"/>
      <c r="AS123" s="956"/>
      <c r="AT123" s="956"/>
      <c r="AU123" s="956"/>
      <c r="AV123" s="956"/>
      <c r="AW123" s="956"/>
      <c r="AX123" s="956"/>
      <c r="AY123" s="956"/>
      <c r="AZ123" s="956"/>
      <c r="BA123" s="956"/>
      <c r="BB123" s="956"/>
      <c r="BC123" s="956"/>
    </row>
    <row r="124" spans="1:55" x14ac:dyDescent="0.2">
      <c r="A124" s="956"/>
      <c r="B124" s="956"/>
      <c r="C124" s="956"/>
      <c r="D124" s="956"/>
      <c r="E124" s="956"/>
      <c r="F124" s="956"/>
      <c r="G124" s="956"/>
      <c r="H124" s="956"/>
      <c r="I124" s="956"/>
      <c r="J124" s="956"/>
      <c r="K124" s="956"/>
      <c r="L124" s="956"/>
      <c r="M124" s="956"/>
      <c r="N124" s="956"/>
      <c r="O124" s="956"/>
      <c r="P124" s="956"/>
      <c r="Q124" s="956"/>
      <c r="R124" s="956"/>
      <c r="S124" s="956"/>
      <c r="T124" s="956"/>
      <c r="U124" s="956"/>
      <c r="V124" s="956"/>
      <c r="W124" s="956"/>
      <c r="X124" s="956"/>
      <c r="Y124" s="956"/>
      <c r="Z124" s="956"/>
      <c r="AA124" s="956"/>
      <c r="AB124" s="956"/>
      <c r="AC124" s="956"/>
      <c r="AD124" s="956"/>
      <c r="AE124" s="956"/>
      <c r="AF124" s="956"/>
      <c r="AG124" s="956"/>
      <c r="AH124" s="956"/>
      <c r="AI124" s="956"/>
      <c r="AJ124" s="956"/>
      <c r="AK124" s="956"/>
      <c r="AL124" s="956"/>
      <c r="AM124" s="956"/>
      <c r="AN124" s="956"/>
      <c r="AO124" s="956"/>
      <c r="AP124" s="956"/>
      <c r="AQ124" s="956"/>
      <c r="AR124" s="956"/>
      <c r="AS124" s="956"/>
      <c r="AT124" s="956"/>
      <c r="AU124" s="956"/>
      <c r="AV124" s="956"/>
      <c r="AW124" s="956"/>
      <c r="AX124" s="956"/>
      <c r="AY124" s="956"/>
      <c r="AZ124" s="956"/>
      <c r="BA124" s="956"/>
      <c r="BB124" s="956"/>
      <c r="BC124" s="956"/>
    </row>
    <row r="125" spans="1:55" x14ac:dyDescent="0.2">
      <c r="A125" s="956"/>
      <c r="B125" s="956"/>
      <c r="C125" s="956"/>
      <c r="D125" s="956"/>
      <c r="E125" s="956"/>
      <c r="F125" s="956"/>
      <c r="G125" s="956"/>
      <c r="H125" s="956"/>
      <c r="I125" s="956"/>
      <c r="J125" s="956"/>
      <c r="K125" s="956"/>
      <c r="L125" s="956"/>
      <c r="M125" s="956"/>
      <c r="N125" s="956"/>
      <c r="O125" s="956"/>
      <c r="P125" s="956"/>
      <c r="Q125" s="956"/>
      <c r="R125" s="956"/>
      <c r="S125" s="956"/>
      <c r="T125" s="956"/>
      <c r="U125" s="956"/>
      <c r="V125" s="956"/>
      <c r="W125" s="956"/>
      <c r="X125" s="956"/>
      <c r="Y125" s="956"/>
      <c r="Z125" s="956"/>
      <c r="AA125" s="956"/>
      <c r="AB125" s="956"/>
      <c r="AC125" s="956"/>
      <c r="AD125" s="956"/>
      <c r="AE125" s="956"/>
      <c r="AF125" s="956"/>
      <c r="AG125" s="956"/>
      <c r="AH125" s="956"/>
      <c r="AI125" s="956"/>
      <c r="AJ125" s="956"/>
      <c r="AK125" s="956"/>
      <c r="AL125" s="956"/>
      <c r="AM125" s="956"/>
      <c r="AN125" s="956"/>
      <c r="AO125" s="956"/>
      <c r="AP125" s="956"/>
      <c r="AQ125" s="956"/>
      <c r="AR125" s="956"/>
      <c r="AS125" s="956"/>
      <c r="AT125" s="956"/>
      <c r="AU125" s="956"/>
      <c r="AV125" s="956"/>
      <c r="AW125" s="956"/>
      <c r="AX125" s="956"/>
      <c r="AY125" s="956"/>
      <c r="AZ125" s="956"/>
      <c r="BA125" s="956"/>
      <c r="BB125" s="956"/>
      <c r="BC125" s="956"/>
    </row>
    <row r="126" spans="1:55" x14ac:dyDescent="0.2">
      <c r="A126" s="956"/>
      <c r="B126" s="956"/>
      <c r="C126" s="956"/>
      <c r="D126" s="956"/>
      <c r="E126" s="956"/>
      <c r="F126" s="956"/>
      <c r="G126" s="956"/>
      <c r="H126" s="956"/>
      <c r="I126" s="956"/>
      <c r="J126" s="956"/>
      <c r="K126" s="956"/>
      <c r="L126" s="956"/>
      <c r="M126" s="956"/>
      <c r="N126" s="956"/>
      <c r="O126" s="956"/>
      <c r="P126" s="956"/>
      <c r="Q126" s="956"/>
      <c r="R126" s="956"/>
      <c r="S126" s="956"/>
      <c r="T126" s="956"/>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row>
    <row r="127" spans="1:55" x14ac:dyDescent="0.2">
      <c r="A127" s="956"/>
      <c r="B127" s="956"/>
      <c r="C127" s="956"/>
      <c r="D127" s="956"/>
      <c r="E127" s="956"/>
      <c r="F127" s="956"/>
      <c r="G127" s="956"/>
      <c r="H127" s="956"/>
      <c r="I127" s="956"/>
      <c r="J127" s="956"/>
      <c r="K127" s="956"/>
      <c r="L127" s="956"/>
      <c r="M127" s="956"/>
      <c r="N127" s="956"/>
      <c r="O127" s="956"/>
      <c r="P127" s="956"/>
      <c r="Q127" s="956"/>
      <c r="R127" s="956"/>
      <c r="S127" s="956"/>
      <c r="T127" s="956"/>
      <c r="U127" s="956"/>
      <c r="V127" s="956"/>
      <c r="W127" s="956"/>
      <c r="X127" s="956"/>
      <c r="Y127" s="956"/>
      <c r="Z127" s="956"/>
      <c r="AA127" s="956"/>
      <c r="AB127" s="956"/>
      <c r="AC127" s="956"/>
      <c r="AD127" s="956"/>
      <c r="AE127" s="956"/>
      <c r="AF127" s="956"/>
      <c r="AG127" s="956"/>
      <c r="AH127" s="956"/>
      <c r="AI127" s="956"/>
      <c r="AJ127" s="956"/>
      <c r="AK127" s="956"/>
      <c r="AL127" s="956"/>
      <c r="AM127" s="956"/>
      <c r="AN127" s="956"/>
      <c r="AO127" s="956"/>
      <c r="AP127" s="956"/>
      <c r="AQ127" s="956"/>
      <c r="AR127" s="956"/>
      <c r="AS127" s="956"/>
      <c r="AT127" s="956"/>
      <c r="AU127" s="956"/>
      <c r="AV127" s="956"/>
      <c r="AW127" s="956"/>
      <c r="AX127" s="956"/>
      <c r="AY127" s="956"/>
      <c r="AZ127" s="956"/>
      <c r="BA127" s="956"/>
      <c r="BB127" s="956"/>
      <c r="BC127" s="956"/>
    </row>
    <row r="128" spans="1:55" x14ac:dyDescent="0.2">
      <c r="A128" s="956"/>
      <c r="B128" s="956"/>
      <c r="C128" s="956"/>
      <c r="D128" s="956"/>
      <c r="E128" s="956"/>
      <c r="F128" s="956"/>
      <c r="G128" s="956"/>
      <c r="H128" s="956"/>
      <c r="I128" s="956"/>
      <c r="J128" s="956"/>
      <c r="K128" s="956"/>
      <c r="L128" s="956"/>
      <c r="M128" s="956"/>
      <c r="N128" s="956"/>
      <c r="O128" s="956"/>
      <c r="P128" s="956"/>
      <c r="Q128" s="956"/>
      <c r="R128" s="956"/>
      <c r="S128" s="956"/>
      <c r="T128" s="956"/>
      <c r="U128" s="956"/>
      <c r="V128" s="956"/>
      <c r="W128" s="956"/>
      <c r="X128" s="956"/>
      <c r="Y128" s="956"/>
      <c r="Z128" s="956"/>
      <c r="AA128" s="956"/>
      <c r="AB128" s="956"/>
      <c r="AC128" s="956"/>
      <c r="AD128" s="956"/>
      <c r="AE128" s="956"/>
      <c r="AF128" s="956"/>
      <c r="AG128" s="956"/>
      <c r="AH128" s="956"/>
      <c r="AI128" s="956"/>
      <c r="AJ128" s="956"/>
      <c r="AK128" s="956"/>
      <c r="AL128" s="956"/>
      <c r="AM128" s="956"/>
      <c r="AN128" s="956"/>
      <c r="AO128" s="956"/>
      <c r="AP128" s="956"/>
      <c r="AQ128" s="956"/>
      <c r="AR128" s="956"/>
      <c r="AS128" s="956"/>
      <c r="AT128" s="956"/>
      <c r="AU128" s="956"/>
      <c r="AV128" s="956"/>
      <c r="AW128" s="956"/>
      <c r="AX128" s="956"/>
      <c r="AY128" s="956"/>
      <c r="AZ128" s="956"/>
      <c r="BA128" s="956"/>
      <c r="BB128" s="956"/>
      <c r="BC128" s="956"/>
    </row>
    <row r="129" spans="1:55" x14ac:dyDescent="0.2">
      <c r="A129" s="956"/>
      <c r="B129" s="956"/>
      <c r="C129" s="956"/>
      <c r="D129" s="956"/>
      <c r="E129" s="956"/>
      <c r="F129" s="956"/>
      <c r="G129" s="956"/>
      <c r="H129" s="956"/>
      <c r="I129" s="956"/>
      <c r="J129" s="956"/>
      <c r="K129" s="956"/>
      <c r="L129" s="956"/>
      <c r="M129" s="956"/>
      <c r="N129" s="956"/>
      <c r="O129" s="956"/>
      <c r="P129" s="956"/>
      <c r="Q129" s="956"/>
      <c r="R129" s="956"/>
      <c r="S129" s="956"/>
      <c r="T129" s="956"/>
      <c r="U129" s="956"/>
      <c r="V129" s="956"/>
      <c r="W129" s="956"/>
      <c r="X129" s="956"/>
      <c r="Y129" s="956"/>
      <c r="Z129" s="956"/>
      <c r="AA129" s="956"/>
      <c r="AB129" s="956"/>
      <c r="AC129" s="956"/>
      <c r="AD129" s="956"/>
      <c r="AE129" s="956"/>
      <c r="AF129" s="956"/>
      <c r="AG129" s="956"/>
      <c r="AH129" s="956"/>
      <c r="AI129" s="956"/>
      <c r="AJ129" s="956"/>
      <c r="AK129" s="956"/>
      <c r="AL129" s="956"/>
      <c r="AM129" s="956"/>
      <c r="AN129" s="956"/>
      <c r="AO129" s="956"/>
      <c r="AP129" s="956"/>
      <c r="AQ129" s="956"/>
      <c r="AR129" s="956"/>
      <c r="AS129" s="956"/>
      <c r="AT129" s="956"/>
      <c r="AU129" s="956"/>
      <c r="AV129" s="956"/>
      <c r="AW129" s="956"/>
      <c r="AX129" s="956"/>
      <c r="AY129" s="956"/>
      <c r="AZ129" s="956"/>
      <c r="BA129" s="956"/>
      <c r="BB129" s="956"/>
      <c r="BC129" s="956"/>
    </row>
    <row r="130" spans="1:55" x14ac:dyDescent="0.2">
      <c r="A130" s="956"/>
      <c r="B130" s="956"/>
      <c r="C130" s="956"/>
      <c r="D130" s="956"/>
      <c r="E130" s="956"/>
      <c r="F130" s="956"/>
      <c r="G130" s="956"/>
      <c r="H130" s="956"/>
      <c r="I130" s="956"/>
      <c r="J130" s="956"/>
      <c r="K130" s="956"/>
      <c r="L130" s="956"/>
      <c r="M130" s="956"/>
      <c r="N130" s="956"/>
      <c r="O130" s="956"/>
      <c r="P130" s="956"/>
      <c r="Q130" s="956"/>
      <c r="R130" s="956"/>
      <c r="S130" s="956"/>
      <c r="T130" s="956"/>
      <c r="U130" s="956"/>
      <c r="V130" s="956"/>
      <c r="W130" s="956"/>
      <c r="X130" s="956"/>
      <c r="Y130" s="956"/>
      <c r="Z130" s="956"/>
      <c r="AA130" s="956"/>
      <c r="AB130" s="956"/>
      <c r="AC130" s="956"/>
      <c r="AD130" s="956"/>
      <c r="AE130" s="956"/>
      <c r="AF130" s="956"/>
      <c r="AG130" s="956"/>
      <c r="AH130" s="956"/>
      <c r="AI130" s="956"/>
      <c r="AJ130" s="956"/>
      <c r="AK130" s="956"/>
      <c r="AL130" s="956"/>
      <c r="AM130" s="956"/>
      <c r="AN130" s="956"/>
      <c r="AO130" s="956"/>
      <c r="AP130" s="956"/>
      <c r="AQ130" s="956"/>
      <c r="AR130" s="956"/>
      <c r="AS130" s="956"/>
      <c r="AT130" s="956"/>
      <c r="AU130" s="956"/>
      <c r="AV130" s="956"/>
      <c r="AW130" s="956"/>
      <c r="AX130" s="956"/>
      <c r="AY130" s="956"/>
      <c r="AZ130" s="956"/>
      <c r="BA130" s="956"/>
      <c r="BB130" s="956"/>
      <c r="BC130" s="956"/>
    </row>
    <row r="131" spans="1:55" x14ac:dyDescent="0.2">
      <c r="A131" s="956"/>
      <c r="B131" s="956"/>
      <c r="C131" s="956"/>
      <c r="D131" s="956"/>
      <c r="E131" s="956"/>
      <c r="F131" s="956"/>
      <c r="G131" s="956"/>
      <c r="H131" s="956"/>
      <c r="I131" s="956"/>
      <c r="J131" s="956"/>
      <c r="K131" s="956"/>
      <c r="L131" s="956"/>
      <c r="M131" s="956"/>
      <c r="N131" s="956"/>
      <c r="O131" s="956"/>
      <c r="P131" s="956"/>
      <c r="Q131" s="956"/>
      <c r="R131" s="956"/>
      <c r="S131" s="956"/>
      <c r="T131" s="956"/>
      <c r="U131" s="956"/>
      <c r="V131" s="956"/>
      <c r="W131" s="956"/>
      <c r="X131" s="956"/>
      <c r="Y131" s="956"/>
      <c r="Z131" s="956"/>
      <c r="AA131" s="956"/>
      <c r="AB131" s="956"/>
      <c r="AC131" s="956"/>
      <c r="AD131" s="956"/>
      <c r="AE131" s="956"/>
      <c r="AF131" s="956"/>
      <c r="AG131" s="956"/>
      <c r="AH131" s="956"/>
      <c r="AI131" s="956"/>
      <c r="AJ131" s="956"/>
      <c r="AK131" s="956"/>
      <c r="AL131" s="956"/>
      <c r="AM131" s="956"/>
      <c r="AN131" s="956"/>
      <c r="AO131" s="956"/>
      <c r="AP131" s="956"/>
      <c r="AQ131" s="956"/>
      <c r="AR131" s="956"/>
      <c r="AS131" s="956"/>
      <c r="AT131" s="956"/>
      <c r="AU131" s="956"/>
      <c r="AV131" s="956"/>
      <c r="AW131" s="956"/>
      <c r="AX131" s="956"/>
      <c r="AY131" s="956"/>
      <c r="AZ131" s="956"/>
      <c r="BA131" s="956"/>
      <c r="BB131" s="956"/>
      <c r="BC131" s="956"/>
    </row>
    <row r="132" spans="1:55" x14ac:dyDescent="0.2">
      <c r="A132" s="956"/>
      <c r="B132" s="956"/>
      <c r="C132" s="956"/>
      <c r="D132" s="956"/>
      <c r="E132" s="956"/>
      <c r="F132" s="956"/>
      <c r="G132" s="956"/>
      <c r="H132" s="956"/>
      <c r="I132" s="956"/>
      <c r="J132" s="956"/>
      <c r="K132" s="956"/>
      <c r="L132" s="956"/>
      <c r="M132" s="956"/>
      <c r="N132" s="956"/>
      <c r="O132" s="956"/>
      <c r="P132" s="956"/>
      <c r="Q132" s="956"/>
      <c r="R132" s="956"/>
      <c r="S132" s="956"/>
      <c r="T132" s="956"/>
      <c r="U132" s="956"/>
      <c r="V132" s="956"/>
      <c r="W132" s="956"/>
      <c r="X132" s="956"/>
      <c r="Y132" s="956"/>
      <c r="Z132" s="956"/>
      <c r="AA132" s="956"/>
      <c r="AB132" s="956"/>
      <c r="AC132" s="956"/>
      <c r="AD132" s="956"/>
      <c r="AE132" s="956"/>
      <c r="AF132" s="956"/>
      <c r="AG132" s="956"/>
      <c r="AH132" s="956"/>
      <c r="AI132" s="956"/>
      <c r="AJ132" s="956"/>
      <c r="AK132" s="956"/>
      <c r="AL132" s="956"/>
      <c r="AM132" s="956"/>
      <c r="AN132" s="956"/>
      <c r="AO132" s="956"/>
      <c r="AP132" s="956"/>
      <c r="AQ132" s="956"/>
      <c r="AR132" s="956"/>
      <c r="AS132" s="956"/>
      <c r="AT132" s="956"/>
      <c r="AU132" s="956"/>
      <c r="AV132" s="956"/>
      <c r="AW132" s="956"/>
      <c r="AX132" s="956"/>
      <c r="AY132" s="956"/>
      <c r="AZ132" s="956"/>
      <c r="BA132" s="956"/>
      <c r="BB132" s="956"/>
      <c r="BC132" s="956"/>
    </row>
    <row r="133" spans="1:55" x14ac:dyDescent="0.2">
      <c r="A133" s="956"/>
      <c r="B133" s="956"/>
      <c r="C133" s="956"/>
      <c r="D133" s="956"/>
      <c r="E133" s="956"/>
      <c r="F133" s="956"/>
      <c r="G133" s="956"/>
      <c r="H133" s="956"/>
      <c r="I133" s="956"/>
      <c r="J133" s="956"/>
      <c r="K133" s="956"/>
      <c r="L133" s="956"/>
      <c r="M133" s="956"/>
      <c r="N133" s="956"/>
      <c r="O133" s="956"/>
      <c r="P133" s="956"/>
      <c r="Q133" s="956"/>
      <c r="R133" s="956"/>
      <c r="S133" s="956"/>
      <c r="T133" s="956"/>
      <c r="U133" s="956"/>
      <c r="V133" s="956"/>
      <c r="W133" s="956"/>
      <c r="X133" s="956"/>
      <c r="Y133" s="956"/>
      <c r="Z133" s="956"/>
      <c r="AA133" s="956"/>
      <c r="AB133" s="956"/>
      <c r="AC133" s="956"/>
      <c r="AD133" s="956"/>
      <c r="AE133" s="956"/>
      <c r="AF133" s="956"/>
      <c r="AG133" s="956"/>
      <c r="AH133" s="956"/>
      <c r="AI133" s="956"/>
      <c r="AJ133" s="956"/>
      <c r="AK133" s="956"/>
      <c r="AL133" s="956"/>
      <c r="AM133" s="956"/>
      <c r="AN133" s="956"/>
      <c r="AO133" s="956"/>
      <c r="AP133" s="956"/>
      <c r="AQ133" s="956"/>
      <c r="AR133" s="956"/>
      <c r="AS133" s="956"/>
      <c r="AT133" s="956"/>
      <c r="AU133" s="956"/>
      <c r="AV133" s="956"/>
      <c r="AW133" s="956"/>
      <c r="AX133" s="956"/>
      <c r="AY133" s="956"/>
      <c r="AZ133" s="956"/>
      <c r="BA133" s="956"/>
      <c r="BB133" s="956"/>
      <c r="BC133" s="956"/>
    </row>
    <row r="134" spans="1:55" x14ac:dyDescent="0.2">
      <c r="A134" s="956"/>
      <c r="B134" s="956"/>
      <c r="C134" s="956"/>
      <c r="D134" s="956"/>
      <c r="E134" s="956"/>
      <c r="F134" s="956"/>
      <c r="G134" s="956"/>
      <c r="H134" s="956"/>
      <c r="I134" s="956"/>
      <c r="J134" s="956"/>
      <c r="K134" s="956"/>
      <c r="L134" s="956"/>
      <c r="M134" s="956"/>
      <c r="N134" s="956"/>
      <c r="O134" s="956"/>
      <c r="P134" s="956"/>
      <c r="Q134" s="956"/>
      <c r="R134" s="956"/>
      <c r="S134" s="956"/>
      <c r="T134" s="956"/>
      <c r="U134" s="956"/>
      <c r="V134" s="956"/>
      <c r="W134" s="956"/>
      <c r="X134" s="956"/>
      <c r="Y134" s="956"/>
      <c r="Z134" s="956"/>
      <c r="AA134" s="956"/>
      <c r="AB134" s="956"/>
      <c r="AC134" s="956"/>
      <c r="AD134" s="956"/>
      <c r="AE134" s="956"/>
      <c r="AF134" s="956"/>
      <c r="AG134" s="956"/>
      <c r="AH134" s="956"/>
      <c r="AI134" s="956"/>
      <c r="AJ134" s="956"/>
      <c r="AK134" s="956"/>
      <c r="AL134" s="956"/>
      <c r="AM134" s="956"/>
      <c r="AN134" s="956"/>
      <c r="AO134" s="956"/>
      <c r="AP134" s="956"/>
      <c r="AQ134" s="956"/>
      <c r="AR134" s="956"/>
      <c r="AS134" s="956"/>
      <c r="AT134" s="956"/>
      <c r="AU134" s="956"/>
      <c r="AV134" s="956"/>
      <c r="AW134" s="956"/>
      <c r="AX134" s="956"/>
      <c r="AY134" s="956"/>
      <c r="AZ134" s="956"/>
      <c r="BA134" s="956"/>
      <c r="BB134" s="956"/>
      <c r="BC134" s="956"/>
    </row>
    <row r="135" spans="1:55" x14ac:dyDescent="0.2">
      <c r="A135" s="956"/>
      <c r="B135" s="956"/>
      <c r="C135" s="956"/>
      <c r="D135" s="956"/>
      <c r="E135" s="956"/>
      <c r="F135" s="956"/>
      <c r="G135" s="956"/>
      <c r="H135" s="956"/>
      <c r="I135" s="956"/>
      <c r="J135" s="956"/>
      <c r="K135" s="956"/>
      <c r="L135" s="956"/>
      <c r="M135" s="956"/>
      <c r="N135" s="956"/>
      <c r="O135" s="956"/>
      <c r="P135" s="956"/>
      <c r="Q135" s="956"/>
      <c r="R135" s="956"/>
      <c r="S135" s="956"/>
      <c r="T135" s="956"/>
      <c r="U135" s="956"/>
      <c r="V135" s="956"/>
      <c r="W135" s="956"/>
      <c r="X135" s="956"/>
      <c r="Y135" s="956"/>
      <c r="Z135" s="956"/>
      <c r="AA135" s="956"/>
      <c r="AB135" s="956"/>
      <c r="AC135" s="956"/>
      <c r="AD135" s="956"/>
      <c r="AE135" s="956"/>
      <c r="AF135" s="956"/>
      <c r="AG135" s="956"/>
      <c r="AH135" s="956"/>
      <c r="AI135" s="956"/>
      <c r="AJ135" s="956"/>
      <c r="AK135" s="956"/>
      <c r="AL135" s="956"/>
      <c r="AM135" s="956"/>
      <c r="AN135" s="956"/>
      <c r="AO135" s="956"/>
      <c r="AP135" s="956"/>
      <c r="AQ135" s="956"/>
      <c r="AR135" s="956"/>
      <c r="AS135" s="956"/>
      <c r="AT135" s="956"/>
      <c r="AU135" s="956"/>
      <c r="AV135" s="956"/>
      <c r="AW135" s="956"/>
      <c r="AX135" s="956"/>
      <c r="AY135" s="956"/>
      <c r="AZ135" s="956"/>
      <c r="BA135" s="956"/>
      <c r="BB135" s="956"/>
      <c r="BC135" s="956"/>
    </row>
    <row r="136" spans="1:55" x14ac:dyDescent="0.2">
      <c r="A136" s="956"/>
      <c r="B136" s="956"/>
      <c r="C136" s="956"/>
      <c r="D136" s="956"/>
      <c r="E136" s="956"/>
      <c r="F136" s="956"/>
      <c r="G136" s="956"/>
      <c r="H136" s="956"/>
      <c r="I136" s="956"/>
      <c r="J136" s="956"/>
      <c r="K136" s="956"/>
      <c r="L136" s="956"/>
      <c r="M136" s="956"/>
      <c r="N136" s="956"/>
      <c r="O136" s="956"/>
      <c r="P136" s="956"/>
      <c r="Q136" s="956"/>
      <c r="R136" s="956"/>
      <c r="S136" s="956"/>
      <c r="T136" s="956"/>
      <c r="U136" s="956"/>
      <c r="V136" s="956"/>
      <c r="W136" s="956"/>
      <c r="X136" s="956"/>
      <c r="Y136" s="956"/>
      <c r="Z136" s="956"/>
      <c r="AA136" s="956"/>
      <c r="AB136" s="956"/>
      <c r="AC136" s="956"/>
      <c r="AD136" s="956"/>
      <c r="AE136" s="956"/>
      <c r="AF136" s="956"/>
      <c r="AG136" s="956"/>
      <c r="AH136" s="956"/>
      <c r="AI136" s="956"/>
      <c r="AJ136" s="956"/>
      <c r="AK136" s="956"/>
      <c r="AL136" s="956"/>
      <c r="AM136" s="956"/>
      <c r="AN136" s="956"/>
      <c r="AO136" s="956"/>
      <c r="AP136" s="956"/>
      <c r="AQ136" s="956"/>
      <c r="AR136" s="956"/>
      <c r="AS136" s="956"/>
      <c r="AT136" s="956"/>
      <c r="AU136" s="956"/>
      <c r="AV136" s="956"/>
      <c r="AW136" s="956"/>
      <c r="AX136" s="956"/>
      <c r="AY136" s="956"/>
      <c r="AZ136" s="956"/>
      <c r="BA136" s="956"/>
      <c r="BB136" s="956"/>
      <c r="BC136" s="956"/>
    </row>
    <row r="137" spans="1:55" x14ac:dyDescent="0.2">
      <c r="A137" s="956"/>
      <c r="B137" s="956"/>
      <c r="C137" s="956"/>
      <c r="D137" s="956"/>
      <c r="E137" s="956"/>
      <c r="F137" s="956"/>
      <c r="G137" s="956"/>
      <c r="H137" s="956"/>
      <c r="I137" s="956"/>
      <c r="J137" s="956"/>
      <c r="K137" s="956"/>
      <c r="L137" s="956"/>
      <c r="M137" s="956"/>
      <c r="N137" s="956"/>
      <c r="O137" s="956"/>
      <c r="P137" s="956"/>
      <c r="Q137" s="956"/>
      <c r="R137" s="956"/>
      <c r="S137" s="956"/>
      <c r="T137" s="956"/>
      <c r="U137" s="956"/>
      <c r="V137" s="956"/>
      <c r="W137" s="956"/>
      <c r="X137" s="956"/>
      <c r="Y137" s="956"/>
      <c r="Z137" s="956"/>
      <c r="AA137" s="956"/>
      <c r="AB137" s="956"/>
      <c r="AC137" s="956"/>
      <c r="AD137" s="956"/>
      <c r="AE137" s="956"/>
      <c r="AF137" s="956"/>
      <c r="AG137" s="956"/>
      <c r="AH137" s="956"/>
      <c r="AI137" s="956"/>
      <c r="AJ137" s="956"/>
      <c r="AK137" s="956"/>
      <c r="AL137" s="956"/>
      <c r="AM137" s="956"/>
      <c r="AN137" s="956"/>
      <c r="AO137" s="956"/>
      <c r="AP137" s="956"/>
      <c r="AQ137" s="956"/>
      <c r="AR137" s="956"/>
      <c r="AS137" s="956"/>
      <c r="AT137" s="956"/>
      <c r="AU137" s="956"/>
      <c r="AV137" s="956"/>
      <c r="AW137" s="956"/>
      <c r="AX137" s="956"/>
      <c r="AY137" s="956"/>
      <c r="AZ137" s="956"/>
      <c r="BA137" s="956"/>
      <c r="BB137" s="956"/>
      <c r="BC137" s="956"/>
    </row>
    <row r="138" spans="1:55" x14ac:dyDescent="0.2">
      <c r="A138" s="956"/>
      <c r="B138" s="956"/>
      <c r="C138" s="956"/>
      <c r="D138" s="956"/>
      <c r="E138" s="956"/>
      <c r="F138" s="956"/>
      <c r="G138" s="956"/>
      <c r="H138" s="956"/>
      <c r="I138" s="956"/>
      <c r="J138" s="956"/>
      <c r="K138" s="956"/>
      <c r="L138" s="956"/>
      <c r="M138" s="956"/>
      <c r="N138" s="956"/>
      <c r="O138" s="956"/>
      <c r="P138" s="956"/>
      <c r="Q138" s="956"/>
      <c r="R138" s="956"/>
      <c r="S138" s="956"/>
      <c r="T138" s="956"/>
      <c r="U138" s="956"/>
      <c r="V138" s="956"/>
      <c r="W138" s="956"/>
      <c r="X138" s="956"/>
      <c r="Y138" s="956"/>
      <c r="Z138" s="956"/>
      <c r="AA138" s="956"/>
      <c r="AB138" s="956"/>
      <c r="AC138" s="956"/>
      <c r="AD138" s="956"/>
      <c r="AE138" s="956"/>
      <c r="AF138" s="956"/>
      <c r="AG138" s="956"/>
      <c r="AH138" s="956"/>
      <c r="AI138" s="956"/>
      <c r="AJ138" s="956"/>
      <c r="AK138" s="956"/>
      <c r="AL138" s="956"/>
      <c r="AM138" s="956"/>
      <c r="AN138" s="956"/>
      <c r="AO138" s="956"/>
      <c r="AP138" s="956"/>
      <c r="AQ138" s="956"/>
      <c r="AR138" s="956"/>
      <c r="AS138" s="956"/>
      <c r="AT138" s="956"/>
      <c r="AU138" s="956"/>
      <c r="AV138" s="956"/>
      <c r="AW138" s="956"/>
      <c r="AX138" s="956"/>
      <c r="AY138" s="956"/>
      <c r="AZ138" s="956"/>
      <c r="BA138" s="956"/>
      <c r="BB138" s="956"/>
      <c r="BC138" s="956"/>
    </row>
    <row r="139" spans="1:55" x14ac:dyDescent="0.2">
      <c r="A139" s="956"/>
      <c r="B139" s="956"/>
      <c r="C139" s="956"/>
      <c r="D139" s="956"/>
      <c r="E139" s="956"/>
      <c r="F139" s="956"/>
      <c r="G139" s="956"/>
      <c r="H139" s="956"/>
      <c r="I139" s="956"/>
      <c r="J139" s="956"/>
      <c r="K139" s="956"/>
      <c r="L139" s="956"/>
      <c r="M139" s="956"/>
      <c r="N139" s="956"/>
      <c r="O139" s="956"/>
      <c r="P139" s="956"/>
      <c r="Q139" s="956"/>
      <c r="R139" s="956"/>
      <c r="S139" s="956"/>
      <c r="T139" s="956"/>
      <c r="U139" s="956"/>
      <c r="V139" s="956"/>
      <c r="W139" s="956"/>
      <c r="X139" s="956"/>
      <c r="Y139" s="956"/>
      <c r="Z139" s="956"/>
      <c r="AA139" s="956"/>
      <c r="AB139" s="956"/>
      <c r="AC139" s="956"/>
      <c r="AD139" s="956"/>
      <c r="AE139" s="956"/>
      <c r="AF139" s="956"/>
      <c r="AG139" s="956"/>
      <c r="AH139" s="956"/>
      <c r="AI139" s="956"/>
      <c r="AJ139" s="956"/>
      <c r="AK139" s="956"/>
      <c r="AL139" s="956"/>
      <c r="AM139" s="956"/>
      <c r="AN139" s="956"/>
      <c r="AO139" s="956"/>
      <c r="AP139" s="956"/>
      <c r="AQ139" s="956"/>
      <c r="AR139" s="956"/>
      <c r="AS139" s="956"/>
      <c r="AT139" s="956"/>
      <c r="AU139" s="956"/>
      <c r="AV139" s="956"/>
      <c r="AW139" s="956"/>
      <c r="AX139" s="956"/>
      <c r="AY139" s="956"/>
      <c r="AZ139" s="956"/>
      <c r="BA139" s="956"/>
      <c r="BB139" s="956"/>
      <c r="BC139" s="956"/>
    </row>
    <row r="140" spans="1:55" x14ac:dyDescent="0.2">
      <c r="A140" s="956"/>
      <c r="B140" s="956"/>
      <c r="C140" s="956"/>
      <c r="D140" s="956"/>
      <c r="E140" s="956"/>
      <c r="F140" s="956"/>
      <c r="G140" s="956"/>
      <c r="H140" s="956"/>
      <c r="I140" s="956"/>
      <c r="J140" s="956"/>
      <c r="K140" s="956"/>
      <c r="L140" s="956"/>
      <c r="M140" s="956"/>
      <c r="N140" s="956"/>
      <c r="O140" s="956"/>
      <c r="P140" s="956"/>
      <c r="Q140" s="956"/>
      <c r="R140" s="956"/>
      <c r="S140" s="956"/>
      <c r="T140" s="956"/>
      <c r="U140" s="956"/>
      <c r="V140" s="956"/>
      <c r="W140" s="956"/>
      <c r="X140" s="956"/>
      <c r="Y140" s="956"/>
      <c r="Z140" s="956"/>
      <c r="AA140" s="956"/>
      <c r="AB140" s="956"/>
      <c r="AC140" s="956"/>
      <c r="AD140" s="956"/>
      <c r="AE140" s="956"/>
      <c r="AF140" s="956"/>
      <c r="AG140" s="956"/>
      <c r="AH140" s="956"/>
      <c r="AI140" s="956"/>
      <c r="AJ140" s="956"/>
      <c r="AK140" s="956"/>
      <c r="AL140" s="956"/>
      <c r="AM140" s="956"/>
      <c r="AN140" s="956"/>
      <c r="AO140" s="956"/>
      <c r="AP140" s="956"/>
      <c r="AQ140" s="956"/>
      <c r="AR140" s="956"/>
      <c r="AS140" s="956"/>
      <c r="AT140" s="956"/>
      <c r="AU140" s="956"/>
      <c r="AV140" s="956"/>
      <c r="AW140" s="956"/>
      <c r="AX140" s="956"/>
      <c r="AY140" s="956"/>
      <c r="AZ140" s="956"/>
      <c r="BA140" s="956"/>
      <c r="BB140" s="956"/>
      <c r="BC140" s="956"/>
    </row>
    <row r="141" spans="1:55" x14ac:dyDescent="0.2">
      <c r="A141" s="956"/>
      <c r="B141" s="956"/>
      <c r="C141" s="956"/>
      <c r="D141" s="956"/>
      <c r="E141" s="956"/>
      <c r="F141" s="956"/>
      <c r="G141" s="956"/>
      <c r="H141" s="956"/>
      <c r="I141" s="956"/>
      <c r="J141" s="956"/>
      <c r="K141" s="956"/>
      <c r="L141" s="956"/>
      <c r="M141" s="956"/>
      <c r="N141" s="956"/>
      <c r="O141" s="956"/>
      <c r="P141" s="956"/>
      <c r="Q141" s="956"/>
      <c r="R141" s="956"/>
      <c r="S141" s="956"/>
      <c r="T141" s="956"/>
      <c r="U141" s="956"/>
      <c r="V141" s="956"/>
      <c r="W141" s="956"/>
      <c r="X141" s="956"/>
      <c r="Y141" s="956"/>
      <c r="Z141" s="956"/>
      <c r="AA141" s="956"/>
      <c r="AB141" s="956"/>
      <c r="AC141" s="956"/>
      <c r="AD141" s="956"/>
      <c r="AE141" s="956"/>
      <c r="AF141" s="956"/>
      <c r="AG141" s="956"/>
      <c r="AH141" s="956"/>
      <c r="AI141" s="956"/>
      <c r="AJ141" s="956"/>
      <c r="AK141" s="956"/>
      <c r="AL141" s="956"/>
      <c r="AM141" s="956"/>
      <c r="AN141" s="956"/>
      <c r="AO141" s="956"/>
      <c r="AP141" s="956"/>
      <c r="AQ141" s="956"/>
      <c r="AR141" s="956"/>
      <c r="AS141" s="956"/>
      <c r="AT141" s="956"/>
      <c r="AU141" s="956"/>
      <c r="AV141" s="956"/>
      <c r="AW141" s="956"/>
      <c r="AX141" s="956"/>
      <c r="AY141" s="956"/>
      <c r="AZ141" s="956"/>
      <c r="BA141" s="956"/>
      <c r="BB141" s="956"/>
      <c r="BC141" s="956"/>
    </row>
    <row r="142" spans="1:55" x14ac:dyDescent="0.2">
      <c r="A142" s="956"/>
      <c r="B142" s="956"/>
      <c r="C142" s="956"/>
      <c r="D142" s="956"/>
      <c r="E142" s="956"/>
      <c r="F142" s="956"/>
      <c r="G142" s="956"/>
      <c r="H142" s="956"/>
      <c r="I142" s="956"/>
      <c r="J142" s="956"/>
      <c r="K142" s="956"/>
      <c r="L142" s="956"/>
      <c r="M142" s="956"/>
      <c r="N142" s="956"/>
      <c r="O142" s="956"/>
      <c r="P142" s="956"/>
      <c r="Q142" s="956"/>
      <c r="R142" s="956"/>
      <c r="S142" s="956"/>
      <c r="T142" s="956"/>
      <c r="U142" s="956"/>
      <c r="V142" s="956"/>
      <c r="W142" s="956"/>
      <c r="X142" s="956"/>
      <c r="Y142" s="956"/>
      <c r="Z142" s="956"/>
      <c r="AA142" s="956"/>
      <c r="AB142" s="956"/>
      <c r="AC142" s="956"/>
      <c r="AD142" s="956"/>
      <c r="AE142" s="956"/>
      <c r="AF142" s="956"/>
      <c r="AG142" s="956"/>
      <c r="AH142" s="956"/>
      <c r="AI142" s="956"/>
      <c r="AJ142" s="956"/>
      <c r="AK142" s="956"/>
      <c r="AL142" s="956"/>
      <c r="AM142" s="956"/>
      <c r="AN142" s="956"/>
      <c r="AO142" s="956"/>
      <c r="AP142" s="956"/>
      <c r="AQ142" s="956"/>
      <c r="AR142" s="956"/>
      <c r="AS142" s="956"/>
      <c r="AT142" s="956"/>
      <c r="AU142" s="956"/>
      <c r="AV142" s="956"/>
      <c r="AW142" s="956"/>
      <c r="AX142" s="956"/>
      <c r="AY142" s="956"/>
      <c r="AZ142" s="956"/>
      <c r="BA142" s="956"/>
      <c r="BB142" s="956"/>
      <c r="BC142" s="956"/>
    </row>
    <row r="143" spans="1:55" x14ac:dyDescent="0.2">
      <c r="A143" s="956"/>
      <c r="B143" s="956"/>
      <c r="C143" s="956"/>
      <c r="D143" s="956"/>
      <c r="E143" s="956"/>
      <c r="F143" s="956"/>
      <c r="G143" s="956"/>
      <c r="H143" s="956"/>
      <c r="I143" s="956"/>
      <c r="J143" s="956"/>
      <c r="K143" s="956"/>
      <c r="L143" s="956"/>
      <c r="M143" s="956"/>
      <c r="N143" s="956"/>
      <c r="O143" s="956"/>
      <c r="P143" s="956"/>
      <c r="Q143" s="956"/>
      <c r="R143" s="956"/>
      <c r="S143" s="956"/>
      <c r="T143" s="956"/>
      <c r="U143" s="956"/>
      <c r="V143" s="956"/>
      <c r="W143" s="956"/>
      <c r="X143" s="956"/>
      <c r="Y143" s="956"/>
      <c r="Z143" s="956"/>
      <c r="AA143" s="956"/>
      <c r="AB143" s="956"/>
      <c r="AC143" s="956"/>
      <c r="AD143" s="956"/>
      <c r="AE143" s="956"/>
      <c r="AF143" s="956"/>
      <c r="AG143" s="956"/>
      <c r="AH143" s="956"/>
      <c r="AI143" s="956"/>
      <c r="AJ143" s="956"/>
      <c r="AK143" s="956"/>
      <c r="AL143" s="956"/>
      <c r="AM143" s="956"/>
      <c r="AN143" s="956"/>
      <c r="AO143" s="956"/>
      <c r="AP143" s="956"/>
      <c r="AQ143" s="956"/>
      <c r="AR143" s="956"/>
      <c r="AS143" s="956"/>
      <c r="AT143" s="956"/>
      <c r="AU143" s="956"/>
      <c r="AV143" s="956"/>
      <c r="AW143" s="956"/>
      <c r="AX143" s="956"/>
      <c r="AY143" s="956"/>
      <c r="AZ143" s="956"/>
      <c r="BA143" s="956"/>
      <c r="BB143" s="956"/>
      <c r="BC143" s="956"/>
    </row>
    <row r="144" spans="1:55" x14ac:dyDescent="0.2">
      <c r="A144" s="956"/>
      <c r="B144" s="956"/>
      <c r="C144" s="956"/>
      <c r="D144" s="956"/>
      <c r="E144" s="956"/>
      <c r="F144" s="956"/>
      <c r="G144" s="956"/>
      <c r="H144" s="956"/>
      <c r="I144" s="956"/>
      <c r="J144" s="956"/>
      <c r="K144" s="956"/>
      <c r="L144" s="956"/>
      <c r="M144" s="956"/>
      <c r="N144" s="956"/>
      <c r="O144" s="956"/>
      <c r="P144" s="956"/>
      <c r="Q144" s="956"/>
      <c r="R144" s="956"/>
      <c r="S144" s="956"/>
      <c r="T144" s="956"/>
      <c r="U144" s="956"/>
      <c r="V144" s="956"/>
      <c r="W144" s="956"/>
      <c r="X144" s="956"/>
      <c r="Y144" s="956"/>
      <c r="Z144" s="956"/>
      <c r="AA144" s="956"/>
      <c r="AB144" s="956"/>
      <c r="AC144" s="956"/>
      <c r="AD144" s="956"/>
      <c r="AE144" s="956"/>
      <c r="AF144" s="956"/>
      <c r="AG144" s="956"/>
      <c r="AH144" s="956"/>
      <c r="AI144" s="956"/>
      <c r="AJ144" s="956"/>
      <c r="AK144" s="956"/>
      <c r="AL144" s="956"/>
      <c r="AM144" s="956"/>
      <c r="AN144" s="956"/>
      <c r="AO144" s="956"/>
      <c r="AP144" s="956"/>
      <c r="AQ144" s="956"/>
      <c r="AR144" s="956"/>
      <c r="AS144" s="956"/>
      <c r="AT144" s="956"/>
      <c r="AU144" s="956"/>
      <c r="AV144" s="956"/>
      <c r="AW144" s="956"/>
      <c r="AX144" s="956"/>
      <c r="AY144" s="956"/>
      <c r="AZ144" s="956"/>
      <c r="BA144" s="956"/>
      <c r="BB144" s="956"/>
      <c r="BC144" s="956"/>
    </row>
    <row r="145" spans="1:55" x14ac:dyDescent="0.2">
      <c r="A145" s="956"/>
      <c r="B145" s="956"/>
      <c r="C145" s="956"/>
      <c r="D145" s="956"/>
      <c r="E145" s="956"/>
      <c r="F145" s="956"/>
      <c r="G145" s="956"/>
      <c r="H145" s="956"/>
      <c r="I145" s="956"/>
      <c r="J145" s="956"/>
      <c r="K145" s="956"/>
      <c r="L145" s="956"/>
      <c r="M145" s="956"/>
      <c r="N145" s="956"/>
      <c r="O145" s="956"/>
      <c r="P145" s="956"/>
      <c r="Q145" s="956"/>
      <c r="R145" s="956"/>
      <c r="S145" s="956"/>
      <c r="T145" s="956"/>
      <c r="U145" s="956"/>
      <c r="V145" s="956"/>
      <c r="W145" s="956"/>
      <c r="X145" s="956"/>
      <c r="Y145" s="956"/>
      <c r="Z145" s="956"/>
      <c r="AA145" s="956"/>
      <c r="AB145" s="956"/>
      <c r="AC145" s="956"/>
      <c r="AD145" s="956"/>
      <c r="AE145" s="956"/>
      <c r="AF145" s="956"/>
      <c r="AG145" s="956"/>
      <c r="AH145" s="956"/>
      <c r="AI145" s="956"/>
      <c r="AJ145" s="956"/>
      <c r="AK145" s="956"/>
      <c r="AL145" s="956"/>
      <c r="AM145" s="956"/>
      <c r="AN145" s="956"/>
      <c r="AO145" s="956"/>
      <c r="AP145" s="956"/>
      <c r="AQ145" s="956"/>
      <c r="AR145" s="956"/>
      <c r="AS145" s="956"/>
      <c r="AT145" s="956"/>
      <c r="AU145" s="956"/>
      <c r="AV145" s="956"/>
      <c r="AW145" s="956"/>
      <c r="AX145" s="956"/>
      <c r="AY145" s="956"/>
      <c r="AZ145" s="956"/>
      <c r="BA145" s="956"/>
      <c r="BB145" s="956"/>
      <c r="BC145" s="956"/>
    </row>
    <row r="146" spans="1:55" x14ac:dyDescent="0.2">
      <c r="A146" s="956"/>
      <c r="B146" s="956"/>
      <c r="C146" s="956"/>
      <c r="D146" s="956"/>
      <c r="E146" s="956"/>
      <c r="F146" s="956"/>
      <c r="G146" s="956"/>
      <c r="H146" s="956"/>
      <c r="I146" s="956"/>
      <c r="J146" s="956"/>
      <c r="K146" s="956"/>
      <c r="L146" s="956"/>
      <c r="M146" s="956"/>
      <c r="N146" s="956"/>
      <c r="O146" s="956"/>
      <c r="P146" s="956"/>
      <c r="Q146" s="956"/>
      <c r="R146" s="956"/>
      <c r="S146" s="956"/>
      <c r="T146" s="956"/>
      <c r="U146" s="956"/>
      <c r="V146" s="956"/>
      <c r="W146" s="956"/>
      <c r="X146" s="956"/>
      <c r="Y146" s="956"/>
      <c r="Z146" s="956"/>
      <c r="AA146" s="956"/>
      <c r="AB146" s="956"/>
      <c r="AC146" s="956"/>
      <c r="AD146" s="956"/>
      <c r="AE146" s="956"/>
      <c r="AF146" s="956"/>
      <c r="AG146" s="956"/>
      <c r="AH146" s="956"/>
      <c r="AI146" s="956"/>
      <c r="AJ146" s="956"/>
      <c r="AK146" s="956"/>
      <c r="AL146" s="956"/>
      <c r="AM146" s="956"/>
      <c r="AN146" s="956"/>
      <c r="AO146" s="956"/>
      <c r="AP146" s="956"/>
      <c r="AQ146" s="956"/>
      <c r="AR146" s="956"/>
      <c r="AS146" s="956"/>
      <c r="AT146" s="956"/>
      <c r="AU146" s="956"/>
      <c r="AV146" s="956"/>
      <c r="AW146" s="956"/>
      <c r="AX146" s="956"/>
      <c r="AY146" s="956"/>
      <c r="AZ146" s="956"/>
      <c r="BA146" s="956"/>
      <c r="BB146" s="956"/>
      <c r="BC146" s="956"/>
    </row>
    <row r="147" spans="1:55" x14ac:dyDescent="0.2">
      <c r="A147" s="956"/>
      <c r="B147" s="956"/>
      <c r="C147" s="956"/>
      <c r="D147" s="956"/>
      <c r="E147" s="956"/>
      <c r="F147" s="956"/>
      <c r="G147" s="956"/>
      <c r="H147" s="956"/>
      <c r="I147" s="956"/>
      <c r="J147" s="956"/>
      <c r="K147" s="956"/>
      <c r="L147" s="956"/>
      <c r="M147" s="956"/>
      <c r="N147" s="956"/>
      <c r="O147" s="956"/>
      <c r="P147" s="956"/>
      <c r="Q147" s="956"/>
      <c r="R147" s="956"/>
      <c r="S147" s="956"/>
      <c r="T147" s="956"/>
      <c r="U147" s="956"/>
      <c r="V147" s="956"/>
      <c r="W147" s="956"/>
      <c r="X147" s="956"/>
      <c r="Y147" s="956"/>
      <c r="Z147" s="956"/>
      <c r="AA147" s="956"/>
      <c r="AB147" s="956"/>
      <c r="AC147" s="956"/>
      <c r="AD147" s="956"/>
      <c r="AE147" s="956"/>
      <c r="AF147" s="956"/>
      <c r="AG147" s="956"/>
      <c r="AH147" s="956"/>
      <c r="AI147" s="956"/>
      <c r="AJ147" s="956"/>
      <c r="AK147" s="956"/>
      <c r="AL147" s="956"/>
      <c r="AM147" s="956"/>
      <c r="AN147" s="956"/>
      <c r="AO147" s="956"/>
      <c r="AP147" s="956"/>
      <c r="AQ147" s="956"/>
      <c r="AR147" s="956"/>
      <c r="AS147" s="956"/>
      <c r="AT147" s="956"/>
      <c r="AU147" s="956"/>
      <c r="AV147" s="956"/>
      <c r="AW147" s="956"/>
      <c r="AX147" s="956"/>
      <c r="AY147" s="956"/>
      <c r="AZ147" s="956"/>
      <c r="BA147" s="956"/>
      <c r="BB147" s="956"/>
      <c r="BC147" s="956"/>
    </row>
    <row r="148" spans="1:55" x14ac:dyDescent="0.2">
      <c r="A148" s="956"/>
      <c r="B148" s="956"/>
      <c r="C148" s="956"/>
      <c r="D148" s="956"/>
      <c r="E148" s="956"/>
      <c r="F148" s="956"/>
      <c r="G148" s="956"/>
      <c r="H148" s="956"/>
      <c r="I148" s="956"/>
      <c r="J148" s="956"/>
      <c r="K148" s="956"/>
      <c r="L148" s="956"/>
      <c r="M148" s="956"/>
      <c r="N148" s="956"/>
      <c r="O148" s="956"/>
      <c r="P148" s="956"/>
      <c r="Q148" s="956"/>
      <c r="R148" s="956"/>
      <c r="S148" s="956"/>
      <c r="T148" s="956"/>
      <c r="U148" s="956"/>
      <c r="V148" s="956"/>
      <c r="W148" s="956"/>
      <c r="X148" s="956"/>
      <c r="Y148" s="956"/>
      <c r="Z148" s="956"/>
      <c r="AA148" s="956"/>
      <c r="AB148" s="956"/>
      <c r="AC148" s="956"/>
      <c r="AD148" s="956"/>
      <c r="AE148" s="956"/>
      <c r="AF148" s="956"/>
      <c r="AG148" s="956"/>
      <c r="AH148" s="956"/>
      <c r="AI148" s="956"/>
      <c r="AJ148" s="956"/>
      <c r="AK148" s="956"/>
      <c r="AL148" s="956"/>
      <c r="AM148" s="956"/>
      <c r="AN148" s="956"/>
      <c r="AO148" s="956"/>
      <c r="AP148" s="956"/>
      <c r="AQ148" s="956"/>
      <c r="AR148" s="956"/>
      <c r="AS148" s="956"/>
      <c r="AT148" s="956"/>
      <c r="AU148" s="956"/>
      <c r="AV148" s="956"/>
      <c r="AW148" s="956"/>
      <c r="AX148" s="956"/>
      <c r="AY148" s="956"/>
      <c r="AZ148" s="956"/>
      <c r="BA148" s="956"/>
      <c r="BB148" s="956"/>
      <c r="BC148" s="956"/>
    </row>
    <row r="149" spans="1:55" x14ac:dyDescent="0.2">
      <c r="A149" s="956"/>
      <c r="B149" s="956"/>
      <c r="C149" s="956"/>
      <c r="D149" s="956"/>
      <c r="E149" s="956"/>
      <c r="F149" s="956"/>
      <c r="G149" s="956"/>
      <c r="H149" s="956"/>
      <c r="I149" s="956"/>
      <c r="J149" s="956"/>
      <c r="K149" s="956"/>
      <c r="L149" s="956"/>
      <c r="M149" s="956"/>
      <c r="N149" s="956"/>
      <c r="O149" s="956"/>
      <c r="P149" s="956"/>
      <c r="Q149" s="956"/>
      <c r="R149" s="956"/>
      <c r="S149" s="956"/>
      <c r="T149" s="956"/>
      <c r="U149" s="956"/>
      <c r="V149" s="956"/>
      <c r="W149" s="956"/>
      <c r="X149" s="956"/>
      <c r="Y149" s="956"/>
      <c r="Z149" s="956"/>
      <c r="AA149" s="956"/>
      <c r="AB149" s="956"/>
      <c r="AC149" s="956"/>
      <c r="AD149" s="956"/>
      <c r="AE149" s="956"/>
      <c r="AF149" s="956"/>
      <c r="AG149" s="956"/>
      <c r="AH149" s="956"/>
      <c r="AI149" s="956"/>
      <c r="AJ149" s="956"/>
      <c r="AK149" s="956"/>
      <c r="AL149" s="956"/>
      <c r="AM149" s="956"/>
      <c r="AN149" s="956"/>
      <c r="AO149" s="956"/>
      <c r="AP149" s="956"/>
      <c r="AQ149" s="956"/>
      <c r="AR149" s="956"/>
      <c r="AS149" s="956"/>
      <c r="AT149" s="956"/>
      <c r="AU149" s="956"/>
      <c r="AV149" s="956"/>
      <c r="AW149" s="956"/>
      <c r="AX149" s="956"/>
      <c r="AY149" s="956"/>
      <c r="AZ149" s="956"/>
      <c r="BA149" s="956"/>
      <c r="BB149" s="956"/>
      <c r="BC149" s="956"/>
    </row>
    <row r="150" spans="1:55" x14ac:dyDescent="0.2">
      <c r="A150" s="956"/>
      <c r="B150" s="956"/>
      <c r="C150" s="956"/>
      <c r="D150" s="956"/>
      <c r="E150" s="956"/>
      <c r="F150" s="956"/>
      <c r="G150" s="956"/>
      <c r="H150" s="956"/>
      <c r="I150" s="956"/>
      <c r="J150" s="956"/>
      <c r="K150" s="956"/>
      <c r="L150" s="956"/>
      <c r="M150" s="956"/>
      <c r="N150" s="956"/>
      <c r="O150" s="956"/>
      <c r="P150" s="956"/>
      <c r="Q150" s="956"/>
      <c r="R150" s="956"/>
      <c r="S150" s="956"/>
      <c r="T150" s="956"/>
      <c r="U150" s="956"/>
      <c r="V150" s="956"/>
      <c r="W150" s="956"/>
      <c r="X150" s="956"/>
      <c r="Y150" s="956"/>
      <c r="Z150" s="956"/>
      <c r="AA150" s="956"/>
      <c r="AB150" s="956"/>
      <c r="AC150" s="956"/>
      <c r="AD150" s="956"/>
      <c r="AE150" s="956"/>
      <c r="AF150" s="956"/>
      <c r="AG150" s="956"/>
      <c r="AH150" s="956"/>
      <c r="AI150" s="956"/>
      <c r="AJ150" s="956"/>
      <c r="AK150" s="956"/>
      <c r="AL150" s="956"/>
      <c r="AM150" s="956"/>
      <c r="AN150" s="956"/>
      <c r="AO150" s="956"/>
      <c r="AP150" s="956"/>
      <c r="AQ150" s="956"/>
      <c r="AR150" s="956"/>
      <c r="AS150" s="956"/>
      <c r="AT150" s="956"/>
      <c r="AU150" s="956"/>
      <c r="AV150" s="956"/>
      <c r="AW150" s="956"/>
      <c r="AX150" s="956"/>
      <c r="AY150" s="956"/>
      <c r="AZ150" s="956"/>
      <c r="BA150" s="956"/>
      <c r="BB150" s="956"/>
      <c r="BC150" s="956"/>
    </row>
    <row r="151" spans="1:55" x14ac:dyDescent="0.2">
      <c r="A151" s="956"/>
      <c r="B151" s="956"/>
      <c r="C151" s="956"/>
      <c r="D151" s="956"/>
      <c r="E151" s="956"/>
      <c r="F151" s="956"/>
      <c r="G151" s="956"/>
      <c r="H151" s="956"/>
      <c r="I151" s="956"/>
      <c r="J151" s="956"/>
      <c r="K151" s="956"/>
      <c r="L151" s="956"/>
      <c r="M151" s="956"/>
      <c r="N151" s="956"/>
      <c r="O151" s="956"/>
      <c r="P151" s="956"/>
      <c r="Q151" s="956"/>
      <c r="R151" s="956"/>
      <c r="S151" s="956"/>
      <c r="T151" s="956"/>
      <c r="U151" s="956"/>
      <c r="V151" s="956"/>
      <c r="W151" s="956"/>
      <c r="X151" s="956"/>
      <c r="Y151" s="956"/>
      <c r="Z151" s="956"/>
      <c r="AA151" s="956"/>
      <c r="AB151" s="956"/>
      <c r="AC151" s="956"/>
      <c r="AD151" s="956"/>
      <c r="AE151" s="956"/>
      <c r="AF151" s="956"/>
      <c r="AG151" s="956"/>
      <c r="AH151" s="956"/>
      <c r="AI151" s="956"/>
      <c r="AJ151" s="956"/>
      <c r="AK151" s="956"/>
      <c r="AL151" s="956"/>
      <c r="AM151" s="956"/>
      <c r="AN151" s="956"/>
      <c r="AO151" s="956"/>
      <c r="AP151" s="956"/>
      <c r="AQ151" s="956"/>
      <c r="AR151" s="956"/>
      <c r="AS151" s="956"/>
      <c r="AT151" s="956"/>
      <c r="AU151" s="956"/>
      <c r="AV151" s="956"/>
      <c r="AW151" s="956"/>
      <c r="AX151" s="956"/>
      <c r="AY151" s="956"/>
      <c r="AZ151" s="956"/>
      <c r="BA151" s="956"/>
      <c r="BB151" s="956"/>
      <c r="BC151" s="956"/>
    </row>
    <row r="152" spans="1:55" x14ac:dyDescent="0.2">
      <c r="A152" s="956"/>
      <c r="B152" s="956"/>
      <c r="C152" s="956"/>
      <c r="D152" s="956"/>
      <c r="E152" s="956"/>
      <c r="F152" s="956"/>
      <c r="G152" s="956"/>
      <c r="H152" s="956"/>
      <c r="I152" s="956"/>
      <c r="J152" s="956"/>
      <c r="K152" s="956"/>
      <c r="L152" s="956"/>
      <c r="M152" s="956"/>
      <c r="N152" s="956"/>
      <c r="O152" s="956"/>
      <c r="P152" s="956"/>
      <c r="Q152" s="956"/>
      <c r="R152" s="956"/>
      <c r="S152" s="956"/>
      <c r="T152" s="956"/>
      <c r="U152" s="956"/>
      <c r="V152" s="956"/>
      <c r="W152" s="956"/>
      <c r="X152" s="956"/>
      <c r="Y152" s="956"/>
      <c r="Z152" s="956"/>
      <c r="AA152" s="956"/>
      <c r="AB152" s="956"/>
      <c r="AC152" s="956"/>
      <c r="AD152" s="956"/>
      <c r="AE152" s="956"/>
      <c r="AF152" s="956"/>
      <c r="AG152" s="956"/>
      <c r="AH152" s="956"/>
      <c r="AI152" s="956"/>
      <c r="AJ152" s="956"/>
      <c r="AK152" s="956"/>
      <c r="AL152" s="956"/>
      <c r="AM152" s="956"/>
      <c r="AN152" s="956"/>
      <c r="AO152" s="956"/>
      <c r="AP152" s="956"/>
      <c r="AQ152" s="956"/>
      <c r="AR152" s="956"/>
      <c r="AS152" s="956"/>
      <c r="AT152" s="956"/>
      <c r="AU152" s="956"/>
      <c r="AV152" s="956"/>
      <c r="AW152" s="956"/>
      <c r="AX152" s="956"/>
      <c r="AY152" s="956"/>
      <c r="AZ152" s="956"/>
      <c r="BA152" s="956"/>
      <c r="BB152" s="956"/>
      <c r="BC152" s="956"/>
    </row>
    <row r="153" spans="1:55" x14ac:dyDescent="0.2">
      <c r="A153" s="956"/>
      <c r="B153" s="956"/>
      <c r="C153" s="956"/>
      <c r="D153" s="956"/>
      <c r="E153" s="956"/>
      <c r="F153" s="956"/>
      <c r="G153" s="956"/>
      <c r="H153" s="956"/>
      <c r="I153" s="956"/>
      <c r="J153" s="956"/>
      <c r="K153" s="956"/>
      <c r="L153" s="956"/>
      <c r="M153" s="956"/>
      <c r="N153" s="956"/>
      <c r="O153" s="956"/>
      <c r="P153" s="956"/>
      <c r="Q153" s="956"/>
      <c r="R153" s="956"/>
      <c r="S153" s="956"/>
      <c r="T153" s="956"/>
      <c r="U153" s="956"/>
      <c r="V153" s="956"/>
      <c r="W153" s="956"/>
      <c r="X153" s="956"/>
      <c r="Y153" s="956"/>
      <c r="Z153" s="956"/>
      <c r="AA153" s="956"/>
      <c r="AB153" s="956"/>
      <c r="AC153" s="956"/>
      <c r="AD153" s="956"/>
      <c r="AE153" s="956"/>
      <c r="AF153" s="956"/>
      <c r="AG153" s="956"/>
      <c r="AH153" s="956"/>
      <c r="AI153" s="956"/>
      <c r="AJ153" s="956"/>
      <c r="AK153" s="956"/>
      <c r="AL153" s="956"/>
      <c r="AM153" s="956"/>
      <c r="AN153" s="956"/>
      <c r="AO153" s="956"/>
      <c r="AP153" s="956"/>
      <c r="AQ153" s="956"/>
      <c r="AR153" s="956"/>
      <c r="AS153" s="956"/>
      <c r="AT153" s="956"/>
      <c r="AU153" s="956"/>
      <c r="AV153" s="956"/>
      <c r="AW153" s="956"/>
      <c r="AX153" s="956"/>
      <c r="AY153" s="956"/>
      <c r="AZ153" s="956"/>
      <c r="BA153" s="956"/>
      <c r="BB153" s="956"/>
      <c r="BC153" s="956"/>
    </row>
    <row r="154" spans="1:55" x14ac:dyDescent="0.2">
      <c r="A154" s="956"/>
      <c r="B154" s="956"/>
      <c r="C154" s="956"/>
      <c r="D154" s="956"/>
      <c r="E154" s="956"/>
      <c r="F154" s="956"/>
      <c r="G154" s="956"/>
      <c r="H154" s="956"/>
      <c r="I154" s="956"/>
      <c r="J154" s="956"/>
      <c r="K154" s="956"/>
      <c r="L154" s="956"/>
      <c r="M154" s="956"/>
      <c r="N154" s="956"/>
      <c r="O154" s="956"/>
      <c r="P154" s="956"/>
      <c r="Q154" s="956"/>
      <c r="R154" s="956"/>
      <c r="S154" s="956"/>
      <c r="T154" s="956"/>
      <c r="U154" s="956"/>
      <c r="V154" s="956"/>
      <c r="W154" s="956"/>
      <c r="X154" s="956"/>
      <c r="Y154" s="956"/>
      <c r="Z154" s="956"/>
      <c r="AA154" s="956"/>
      <c r="AB154" s="956"/>
      <c r="AC154" s="956"/>
      <c r="AD154" s="956"/>
      <c r="AE154" s="956"/>
      <c r="AF154" s="956"/>
      <c r="AG154" s="956"/>
      <c r="AH154" s="956"/>
      <c r="AI154" s="956"/>
      <c r="AJ154" s="956"/>
      <c r="AK154" s="956"/>
      <c r="AL154" s="956"/>
      <c r="AM154" s="956"/>
      <c r="AN154" s="956"/>
      <c r="AO154" s="956"/>
      <c r="AP154" s="956"/>
      <c r="AQ154" s="956"/>
      <c r="AR154" s="956"/>
      <c r="AS154" s="956"/>
      <c r="AT154" s="956"/>
      <c r="AU154" s="956"/>
      <c r="AV154" s="956"/>
      <c r="AW154" s="956"/>
      <c r="AX154" s="956"/>
      <c r="AY154" s="956"/>
      <c r="AZ154" s="956"/>
      <c r="BA154" s="956"/>
      <c r="BB154" s="956"/>
      <c r="BC154" s="956"/>
    </row>
    <row r="155" spans="1:55" x14ac:dyDescent="0.2">
      <c r="A155" s="956"/>
      <c r="B155" s="956"/>
      <c r="C155" s="956"/>
      <c r="D155" s="956"/>
      <c r="E155" s="956"/>
      <c r="F155" s="956"/>
      <c r="G155" s="956"/>
      <c r="H155" s="956"/>
      <c r="I155" s="956"/>
      <c r="J155" s="956"/>
      <c r="K155" s="956"/>
      <c r="L155" s="956"/>
      <c r="M155" s="956"/>
      <c r="N155" s="956"/>
      <c r="O155" s="956"/>
      <c r="P155" s="956"/>
      <c r="Q155" s="956"/>
      <c r="R155" s="956"/>
      <c r="S155" s="956"/>
      <c r="T155" s="956"/>
      <c r="U155" s="956"/>
      <c r="V155" s="956"/>
      <c r="W155" s="956"/>
      <c r="X155" s="956"/>
      <c r="Y155" s="956"/>
      <c r="Z155" s="956"/>
      <c r="AA155" s="956"/>
      <c r="AB155" s="956"/>
      <c r="AC155" s="956"/>
      <c r="AD155" s="956"/>
      <c r="AE155" s="956"/>
      <c r="AF155" s="956"/>
      <c r="AG155" s="956"/>
      <c r="AH155" s="956"/>
      <c r="AI155" s="956"/>
      <c r="AJ155" s="956"/>
      <c r="AK155" s="956"/>
      <c r="AL155" s="956"/>
      <c r="AM155" s="956"/>
      <c r="AN155" s="956"/>
      <c r="AO155" s="956"/>
      <c r="AP155" s="956"/>
      <c r="AQ155" s="956"/>
      <c r="AR155" s="956"/>
      <c r="AS155" s="956"/>
      <c r="AT155" s="956"/>
      <c r="AU155" s="956"/>
      <c r="AV155" s="956"/>
      <c r="AW155" s="956"/>
      <c r="AX155" s="956"/>
      <c r="AY155" s="956"/>
      <c r="AZ155" s="956"/>
      <c r="BA155" s="956"/>
      <c r="BB155" s="956"/>
      <c r="BC155" s="956"/>
    </row>
    <row r="156" spans="1:55" x14ac:dyDescent="0.2">
      <c r="A156" s="956"/>
      <c r="B156" s="956"/>
      <c r="C156" s="956"/>
      <c r="D156" s="956"/>
      <c r="E156" s="956"/>
      <c r="F156" s="956"/>
      <c r="G156" s="956"/>
      <c r="H156" s="956"/>
      <c r="I156" s="956"/>
      <c r="J156" s="956"/>
      <c r="K156" s="956"/>
      <c r="L156" s="956"/>
      <c r="M156" s="956"/>
      <c r="N156" s="956"/>
      <c r="O156" s="956"/>
      <c r="P156" s="956"/>
      <c r="Q156" s="956"/>
      <c r="R156" s="956"/>
      <c r="S156" s="956"/>
      <c r="T156" s="956"/>
      <c r="U156" s="956"/>
      <c r="V156" s="956"/>
      <c r="W156" s="956"/>
      <c r="X156" s="956"/>
      <c r="Y156" s="956"/>
      <c r="Z156" s="956"/>
      <c r="AA156" s="956"/>
      <c r="AB156" s="956"/>
      <c r="AC156" s="956"/>
      <c r="AD156" s="956"/>
      <c r="AE156" s="956"/>
      <c r="AF156" s="956"/>
      <c r="AG156" s="956"/>
      <c r="AH156" s="956"/>
      <c r="AI156" s="956"/>
      <c r="AJ156" s="956"/>
      <c r="AK156" s="956"/>
      <c r="AL156" s="956"/>
      <c r="AM156" s="956"/>
      <c r="AN156" s="956"/>
      <c r="AO156" s="956"/>
      <c r="AP156" s="956"/>
      <c r="AQ156" s="956"/>
      <c r="AR156" s="956"/>
      <c r="AS156" s="956"/>
      <c r="AT156" s="956"/>
      <c r="AU156" s="956"/>
      <c r="AV156" s="956"/>
      <c r="AW156" s="956"/>
      <c r="AX156" s="956"/>
      <c r="AY156" s="956"/>
      <c r="AZ156" s="956"/>
      <c r="BA156" s="956"/>
      <c r="BB156" s="956"/>
      <c r="BC156" s="956"/>
    </row>
    <row r="157" spans="1:55" x14ac:dyDescent="0.2">
      <c r="A157" s="956"/>
      <c r="B157" s="956"/>
      <c r="C157" s="956"/>
      <c r="D157" s="956"/>
      <c r="E157" s="956"/>
      <c r="F157" s="956"/>
      <c r="G157" s="956"/>
      <c r="H157" s="956"/>
      <c r="I157" s="956"/>
      <c r="J157" s="956"/>
      <c r="K157" s="956"/>
      <c r="L157" s="956"/>
      <c r="M157" s="956"/>
      <c r="N157" s="956"/>
      <c r="O157" s="956"/>
      <c r="P157" s="956"/>
      <c r="Q157" s="956"/>
      <c r="R157" s="956"/>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row>
    <row r="158" spans="1:55" x14ac:dyDescent="0.2">
      <c r="A158" s="956"/>
      <c r="B158" s="956"/>
      <c r="C158" s="956"/>
      <c r="D158" s="956"/>
      <c r="E158" s="956"/>
      <c r="F158" s="956"/>
      <c r="G158" s="956"/>
      <c r="H158" s="956"/>
      <c r="I158" s="956"/>
      <c r="J158" s="956"/>
      <c r="K158" s="956"/>
      <c r="L158" s="956"/>
      <c r="M158" s="956"/>
      <c r="N158" s="956"/>
      <c r="O158" s="956"/>
      <c r="P158" s="956"/>
      <c r="Q158" s="956"/>
      <c r="R158" s="956"/>
      <c r="S158" s="956"/>
      <c r="T158" s="956"/>
      <c r="U158" s="956"/>
      <c r="V158" s="956"/>
      <c r="W158" s="956"/>
      <c r="X158" s="956"/>
      <c r="Y158" s="956"/>
      <c r="Z158" s="956"/>
      <c r="AA158" s="956"/>
      <c r="AB158" s="956"/>
      <c r="AC158" s="956"/>
      <c r="AD158" s="956"/>
      <c r="AE158" s="956"/>
      <c r="AF158" s="956"/>
      <c r="AG158" s="956"/>
      <c r="AH158" s="956"/>
      <c r="AI158" s="956"/>
      <c r="AJ158" s="956"/>
      <c r="AK158" s="956"/>
      <c r="AL158" s="956"/>
      <c r="AM158" s="956"/>
      <c r="AN158" s="956"/>
      <c r="AO158" s="956"/>
      <c r="AP158" s="956"/>
      <c r="AQ158" s="956"/>
      <c r="AR158" s="956"/>
      <c r="AS158" s="956"/>
      <c r="AT158" s="956"/>
      <c r="AU158" s="956"/>
      <c r="AV158" s="956"/>
      <c r="AW158" s="956"/>
      <c r="AX158" s="956"/>
      <c r="AY158" s="956"/>
      <c r="AZ158" s="956"/>
      <c r="BA158" s="956"/>
      <c r="BB158" s="956"/>
      <c r="BC158" s="956"/>
    </row>
    <row r="159" spans="1:55" x14ac:dyDescent="0.2">
      <c r="A159" s="956"/>
      <c r="B159" s="956"/>
      <c r="C159" s="956"/>
      <c r="D159" s="956"/>
      <c r="E159" s="956"/>
      <c r="F159" s="956"/>
      <c r="G159" s="956"/>
      <c r="H159" s="956"/>
      <c r="I159" s="956"/>
      <c r="J159" s="956"/>
      <c r="K159" s="956"/>
      <c r="L159" s="956"/>
      <c r="M159" s="956"/>
      <c r="N159" s="956"/>
      <c r="O159" s="956"/>
      <c r="P159" s="956"/>
      <c r="Q159" s="956"/>
      <c r="R159" s="956"/>
      <c r="S159" s="956"/>
      <c r="T159" s="956"/>
      <c r="U159" s="956"/>
      <c r="V159" s="956"/>
      <c r="W159" s="956"/>
      <c r="X159" s="956"/>
      <c r="Y159" s="956"/>
      <c r="Z159" s="956"/>
      <c r="AA159" s="956"/>
      <c r="AB159" s="956"/>
      <c r="AC159" s="956"/>
      <c r="AD159" s="956"/>
      <c r="AE159" s="956"/>
      <c r="AF159" s="956"/>
      <c r="AG159" s="956"/>
      <c r="AH159" s="956"/>
      <c r="AI159" s="956"/>
      <c r="AJ159" s="956"/>
      <c r="AK159" s="956"/>
      <c r="AL159" s="956"/>
      <c r="AM159" s="956"/>
      <c r="AN159" s="956"/>
      <c r="AO159" s="956"/>
      <c r="AP159" s="956"/>
      <c r="AQ159" s="956"/>
      <c r="AR159" s="956"/>
      <c r="AS159" s="956"/>
      <c r="AT159" s="956"/>
      <c r="AU159" s="956"/>
      <c r="AV159" s="956"/>
      <c r="AW159" s="956"/>
      <c r="AX159" s="956"/>
      <c r="AY159" s="956"/>
      <c r="AZ159" s="956"/>
      <c r="BA159" s="956"/>
      <c r="BB159" s="956"/>
      <c r="BC159" s="956"/>
    </row>
    <row r="160" spans="1:55" x14ac:dyDescent="0.2">
      <c r="A160" s="956"/>
      <c r="B160" s="956"/>
      <c r="C160" s="956"/>
      <c r="D160" s="956"/>
      <c r="E160" s="956"/>
      <c r="F160" s="956"/>
      <c r="G160" s="956"/>
      <c r="H160" s="956"/>
      <c r="I160" s="956"/>
      <c r="J160" s="956"/>
      <c r="K160" s="956"/>
      <c r="L160" s="956"/>
      <c r="M160" s="956"/>
      <c r="N160" s="956"/>
      <c r="O160" s="956"/>
      <c r="P160" s="956"/>
      <c r="Q160" s="956"/>
      <c r="R160" s="956"/>
      <c r="S160" s="956"/>
      <c r="T160" s="956"/>
      <c r="U160" s="956"/>
      <c r="V160" s="956"/>
      <c r="W160" s="956"/>
      <c r="X160" s="956"/>
      <c r="Y160" s="956"/>
      <c r="Z160" s="956"/>
      <c r="AA160" s="956"/>
      <c r="AB160" s="956"/>
      <c r="AC160" s="956"/>
      <c r="AD160" s="956"/>
      <c r="AE160" s="956"/>
      <c r="AF160" s="956"/>
      <c r="AG160" s="956"/>
      <c r="AH160" s="956"/>
      <c r="AI160" s="956"/>
      <c r="AJ160" s="956"/>
      <c r="AK160" s="956"/>
      <c r="AL160" s="956"/>
      <c r="AM160" s="956"/>
      <c r="AN160" s="956"/>
      <c r="AO160" s="956"/>
      <c r="AP160" s="956"/>
      <c r="AQ160" s="956"/>
      <c r="AR160" s="956"/>
      <c r="AS160" s="956"/>
      <c r="AT160" s="956"/>
      <c r="AU160" s="956"/>
      <c r="AV160" s="956"/>
      <c r="AW160" s="956"/>
      <c r="AX160" s="956"/>
      <c r="AY160" s="956"/>
      <c r="AZ160" s="956"/>
      <c r="BA160" s="956"/>
      <c r="BB160" s="956"/>
      <c r="BC160" s="956"/>
    </row>
    <row r="161" spans="1:55" x14ac:dyDescent="0.2">
      <c r="A161" s="956"/>
      <c r="B161" s="956"/>
      <c r="C161" s="956"/>
      <c r="D161" s="956"/>
      <c r="E161" s="956"/>
      <c r="F161" s="956"/>
      <c r="G161" s="956"/>
      <c r="H161" s="956"/>
      <c r="I161" s="956"/>
      <c r="J161" s="956"/>
      <c r="K161" s="956"/>
      <c r="L161" s="956"/>
      <c r="M161" s="956"/>
      <c r="N161" s="956"/>
      <c r="O161" s="956"/>
      <c r="P161" s="956"/>
      <c r="Q161" s="956"/>
      <c r="R161" s="956"/>
      <c r="S161" s="956"/>
      <c r="T161" s="956"/>
      <c r="U161" s="956"/>
      <c r="V161" s="956"/>
      <c r="W161" s="956"/>
      <c r="X161" s="956"/>
      <c r="Y161" s="956"/>
      <c r="Z161" s="956"/>
      <c r="AA161" s="956"/>
      <c r="AB161" s="956"/>
      <c r="AC161" s="956"/>
      <c r="AD161" s="956"/>
      <c r="AE161" s="956"/>
      <c r="AF161" s="956"/>
      <c r="AG161" s="956"/>
      <c r="AH161" s="956"/>
      <c r="AI161" s="956"/>
      <c r="AJ161" s="956"/>
      <c r="AK161" s="956"/>
      <c r="AL161" s="956"/>
      <c r="AM161" s="956"/>
      <c r="AN161" s="956"/>
      <c r="AO161" s="956"/>
      <c r="AP161" s="956"/>
      <c r="AQ161" s="956"/>
      <c r="AR161" s="956"/>
      <c r="AS161" s="956"/>
      <c r="AT161" s="956"/>
      <c r="AU161" s="956"/>
      <c r="AV161" s="956"/>
      <c r="AW161" s="956"/>
      <c r="AX161" s="956"/>
      <c r="AY161" s="956"/>
      <c r="AZ161" s="956"/>
      <c r="BA161" s="956"/>
      <c r="BB161" s="956"/>
      <c r="BC161" s="956"/>
    </row>
    <row r="162" spans="1:55" x14ac:dyDescent="0.2">
      <c r="A162" s="956"/>
      <c r="B162" s="956"/>
      <c r="C162" s="956"/>
      <c r="D162" s="956"/>
      <c r="E162" s="956"/>
      <c r="F162" s="956"/>
      <c r="G162" s="956"/>
      <c r="H162" s="956"/>
      <c r="I162" s="956"/>
      <c r="J162" s="956"/>
      <c r="K162" s="956"/>
      <c r="L162" s="956"/>
      <c r="M162" s="956"/>
      <c r="N162" s="956"/>
      <c r="O162" s="956"/>
      <c r="P162" s="956"/>
      <c r="Q162" s="956"/>
      <c r="R162" s="956"/>
      <c r="S162" s="956"/>
      <c r="T162" s="956"/>
      <c r="U162" s="956"/>
      <c r="V162" s="956"/>
      <c r="W162" s="956"/>
      <c r="X162" s="956"/>
      <c r="Y162" s="956"/>
      <c r="Z162" s="956"/>
      <c r="AA162" s="956"/>
      <c r="AB162" s="956"/>
      <c r="AC162" s="956"/>
      <c r="AD162" s="956"/>
      <c r="AE162" s="956"/>
      <c r="AF162" s="956"/>
      <c r="AG162" s="956"/>
      <c r="AH162" s="956"/>
      <c r="AI162" s="956"/>
      <c r="AJ162" s="956"/>
      <c r="AK162" s="956"/>
      <c r="AL162" s="956"/>
      <c r="AM162" s="956"/>
      <c r="AN162" s="956"/>
      <c r="AO162" s="956"/>
      <c r="AP162" s="956"/>
      <c r="AQ162" s="956"/>
      <c r="AR162" s="956"/>
      <c r="AS162" s="956"/>
      <c r="AT162" s="956"/>
      <c r="AU162" s="956"/>
      <c r="AV162" s="956"/>
      <c r="AW162" s="956"/>
      <c r="AX162" s="956"/>
      <c r="AY162" s="956"/>
      <c r="AZ162" s="956"/>
      <c r="BA162" s="956"/>
      <c r="BB162" s="956"/>
      <c r="BC162" s="956"/>
    </row>
    <row r="163" spans="1:55" x14ac:dyDescent="0.2">
      <c r="A163" s="956"/>
      <c r="B163" s="956"/>
      <c r="C163" s="956"/>
      <c r="D163" s="956"/>
      <c r="E163" s="956"/>
      <c r="F163" s="956"/>
      <c r="G163" s="956"/>
      <c r="H163" s="956"/>
      <c r="I163" s="956"/>
      <c r="J163" s="956"/>
      <c r="K163" s="956"/>
      <c r="L163" s="956"/>
      <c r="M163" s="956"/>
      <c r="N163" s="956"/>
      <c r="O163" s="956"/>
      <c r="P163" s="956"/>
      <c r="Q163" s="956"/>
      <c r="R163" s="956"/>
      <c r="S163" s="956"/>
      <c r="T163" s="956"/>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row>
    <row r="164" spans="1:55" x14ac:dyDescent="0.2">
      <c r="A164" s="956"/>
      <c r="B164" s="956"/>
      <c r="C164" s="956"/>
      <c r="D164" s="956"/>
      <c r="E164" s="956"/>
      <c r="F164" s="956"/>
      <c r="G164" s="956"/>
      <c r="H164" s="956"/>
      <c r="I164" s="956"/>
      <c r="J164" s="956"/>
      <c r="K164" s="956"/>
      <c r="L164" s="956"/>
      <c r="M164" s="956"/>
      <c r="N164" s="956"/>
      <c r="O164" s="956"/>
      <c r="P164" s="956"/>
      <c r="Q164" s="956"/>
      <c r="R164" s="956"/>
      <c r="S164" s="956"/>
      <c r="T164" s="956"/>
      <c r="U164" s="956"/>
      <c r="V164" s="956"/>
      <c r="W164" s="956"/>
      <c r="X164" s="956"/>
      <c r="Y164" s="956"/>
      <c r="Z164" s="956"/>
      <c r="AA164" s="956"/>
      <c r="AB164" s="956"/>
      <c r="AC164" s="956"/>
      <c r="AD164" s="956"/>
      <c r="AE164" s="956"/>
      <c r="AF164" s="956"/>
      <c r="AG164" s="956"/>
      <c r="AH164" s="956"/>
      <c r="AI164" s="956"/>
      <c r="AJ164" s="956"/>
      <c r="AK164" s="956"/>
      <c r="AL164" s="956"/>
      <c r="AM164" s="956"/>
      <c r="AN164" s="956"/>
      <c r="AO164" s="956"/>
      <c r="AP164" s="956"/>
      <c r="AQ164" s="956"/>
      <c r="AR164" s="956"/>
      <c r="AS164" s="956"/>
      <c r="AT164" s="956"/>
      <c r="AU164" s="956"/>
      <c r="AV164" s="956"/>
      <c r="AW164" s="956"/>
      <c r="AX164" s="956"/>
      <c r="AY164" s="956"/>
      <c r="AZ164" s="956"/>
      <c r="BA164" s="956"/>
      <c r="BB164" s="956"/>
      <c r="BC164" s="956"/>
    </row>
    <row r="165" spans="1:55" x14ac:dyDescent="0.2">
      <c r="A165" s="956"/>
      <c r="B165" s="956"/>
      <c r="C165" s="956"/>
      <c r="D165" s="956"/>
      <c r="E165" s="956"/>
      <c r="F165" s="956"/>
      <c r="G165" s="956"/>
      <c r="H165" s="956"/>
      <c r="I165" s="956"/>
      <c r="J165" s="956"/>
      <c r="K165" s="956"/>
      <c r="L165" s="956"/>
      <c r="M165" s="956"/>
      <c r="N165" s="956"/>
      <c r="O165" s="956"/>
      <c r="P165" s="956"/>
      <c r="Q165" s="956"/>
      <c r="R165" s="956"/>
      <c r="S165" s="956"/>
      <c r="T165" s="956"/>
      <c r="U165" s="956"/>
      <c r="V165" s="956"/>
      <c r="W165" s="956"/>
      <c r="X165" s="956"/>
      <c r="Y165" s="956"/>
      <c r="Z165" s="956"/>
      <c r="AA165" s="956"/>
      <c r="AB165" s="956"/>
      <c r="AC165" s="956"/>
      <c r="AD165" s="956"/>
      <c r="AE165" s="956"/>
      <c r="AF165" s="956"/>
      <c r="AG165" s="956"/>
      <c r="AH165" s="956"/>
      <c r="AI165" s="956"/>
      <c r="AJ165" s="956"/>
      <c r="AK165" s="956"/>
      <c r="AL165" s="956"/>
      <c r="AM165" s="956"/>
      <c r="AN165" s="956"/>
      <c r="AO165" s="956"/>
      <c r="AP165" s="956"/>
      <c r="AQ165" s="956"/>
      <c r="AR165" s="956"/>
      <c r="AS165" s="956"/>
      <c r="AT165" s="956"/>
      <c r="AU165" s="956"/>
      <c r="AV165" s="956"/>
      <c r="AW165" s="956"/>
      <c r="AX165" s="956"/>
      <c r="AY165" s="956"/>
      <c r="AZ165" s="956"/>
      <c r="BA165" s="956"/>
      <c r="BB165" s="956"/>
      <c r="BC165" s="956"/>
    </row>
    <row r="166" spans="1:55" x14ac:dyDescent="0.2">
      <c r="A166" s="956"/>
      <c r="B166" s="956"/>
      <c r="C166" s="956"/>
      <c r="D166" s="956"/>
      <c r="E166" s="956"/>
      <c r="F166" s="956"/>
      <c r="G166" s="956"/>
      <c r="H166" s="956"/>
      <c r="I166" s="956"/>
      <c r="J166" s="956"/>
      <c r="K166" s="956"/>
      <c r="L166" s="956"/>
      <c r="M166" s="956"/>
      <c r="N166" s="956"/>
      <c r="O166" s="956"/>
      <c r="P166" s="956"/>
      <c r="Q166" s="956"/>
      <c r="R166" s="956"/>
      <c r="S166" s="956"/>
      <c r="T166" s="956"/>
      <c r="U166" s="956"/>
      <c r="V166" s="956"/>
      <c r="W166" s="956"/>
      <c r="X166" s="956"/>
      <c r="Y166" s="956"/>
      <c r="Z166" s="956"/>
      <c r="AA166" s="956"/>
      <c r="AB166" s="956"/>
      <c r="AC166" s="956"/>
      <c r="AD166" s="956"/>
      <c r="AE166" s="956"/>
      <c r="AF166" s="956"/>
      <c r="AG166" s="956"/>
      <c r="AH166" s="956"/>
      <c r="AI166" s="956"/>
      <c r="AJ166" s="956"/>
      <c r="AK166" s="956"/>
      <c r="AL166" s="956"/>
      <c r="AM166" s="956"/>
      <c r="AN166" s="956"/>
      <c r="AO166" s="956"/>
      <c r="AP166" s="956"/>
      <c r="AQ166" s="956"/>
      <c r="AR166" s="956"/>
      <c r="AS166" s="956"/>
      <c r="AT166" s="956"/>
      <c r="AU166" s="956"/>
      <c r="AV166" s="956"/>
      <c r="AW166" s="956"/>
      <c r="AX166" s="956"/>
      <c r="AY166" s="956"/>
      <c r="AZ166" s="956"/>
      <c r="BA166" s="956"/>
      <c r="BB166" s="956"/>
      <c r="BC166" s="956"/>
    </row>
    <row r="167" spans="1:55" x14ac:dyDescent="0.2">
      <c r="A167" s="956"/>
      <c r="B167" s="956"/>
      <c r="C167" s="956"/>
      <c r="D167" s="956"/>
      <c r="E167" s="956"/>
      <c r="F167" s="956"/>
      <c r="G167" s="956"/>
      <c r="H167" s="956"/>
      <c r="I167" s="956"/>
      <c r="J167" s="956"/>
      <c r="K167" s="956"/>
      <c r="L167" s="956"/>
      <c r="M167" s="956"/>
      <c r="N167" s="956"/>
      <c r="O167" s="956"/>
      <c r="P167" s="956"/>
      <c r="Q167" s="956"/>
      <c r="R167" s="956"/>
      <c r="S167" s="956"/>
      <c r="T167" s="956"/>
      <c r="U167" s="956"/>
      <c r="V167" s="956"/>
      <c r="W167" s="956"/>
      <c r="X167" s="956"/>
      <c r="Y167" s="956"/>
      <c r="Z167" s="956"/>
      <c r="AA167" s="956"/>
      <c r="AB167" s="956"/>
      <c r="AC167" s="956"/>
      <c r="AD167" s="956"/>
      <c r="AE167" s="956"/>
      <c r="AF167" s="956"/>
      <c r="AG167" s="956"/>
      <c r="AH167" s="956"/>
      <c r="AI167" s="956"/>
      <c r="AJ167" s="956"/>
      <c r="AK167" s="956"/>
      <c r="AL167" s="956"/>
      <c r="AM167" s="956"/>
      <c r="AN167" s="956"/>
      <c r="AO167" s="956"/>
      <c r="AP167" s="956"/>
      <c r="AQ167" s="956"/>
      <c r="AR167" s="956"/>
      <c r="AS167" s="956"/>
      <c r="AT167" s="956"/>
      <c r="AU167" s="956"/>
      <c r="AV167" s="956"/>
      <c r="AW167" s="956"/>
      <c r="AX167" s="956"/>
      <c r="AY167" s="956"/>
      <c r="AZ167" s="956"/>
      <c r="BA167" s="956"/>
      <c r="BB167" s="956"/>
      <c r="BC167" s="956"/>
    </row>
    <row r="168" spans="1:55" x14ac:dyDescent="0.2">
      <c r="A168" s="956"/>
      <c r="B168" s="956"/>
      <c r="C168" s="956"/>
      <c r="D168" s="956"/>
      <c r="E168" s="956"/>
      <c r="F168" s="956"/>
      <c r="G168" s="956"/>
      <c r="H168" s="956"/>
      <c r="I168" s="956"/>
      <c r="J168" s="956"/>
      <c r="K168" s="956"/>
      <c r="L168" s="956"/>
      <c r="M168" s="956"/>
      <c r="N168" s="956"/>
      <c r="O168" s="956"/>
      <c r="P168" s="956"/>
      <c r="Q168" s="956"/>
      <c r="R168" s="956"/>
      <c r="S168" s="956"/>
      <c r="T168" s="956"/>
      <c r="U168" s="956"/>
      <c r="V168" s="956"/>
      <c r="W168" s="956"/>
      <c r="X168" s="956"/>
      <c r="Y168" s="956"/>
      <c r="Z168" s="956"/>
      <c r="AA168" s="956"/>
      <c r="AB168" s="956"/>
      <c r="AC168" s="956"/>
      <c r="AD168" s="956"/>
      <c r="AE168" s="956"/>
      <c r="AF168" s="956"/>
      <c r="AG168" s="956"/>
      <c r="AH168" s="956"/>
      <c r="AI168" s="956"/>
      <c r="AJ168" s="956"/>
      <c r="AK168" s="956"/>
      <c r="AL168" s="956"/>
      <c r="AM168" s="956"/>
      <c r="AN168" s="956"/>
      <c r="AO168" s="956"/>
      <c r="AP168" s="956"/>
      <c r="AQ168" s="956"/>
      <c r="AR168" s="956"/>
      <c r="AS168" s="956"/>
      <c r="AT168" s="956"/>
      <c r="AU168" s="956"/>
      <c r="AV168" s="956"/>
      <c r="AW168" s="956"/>
      <c r="AX168" s="956"/>
      <c r="AY168" s="956"/>
      <c r="AZ168" s="956"/>
      <c r="BA168" s="956"/>
      <c r="BB168" s="956"/>
      <c r="BC168" s="956"/>
    </row>
    <row r="169" spans="1:55" x14ac:dyDescent="0.2">
      <c r="A169" s="956"/>
      <c r="B169" s="956"/>
      <c r="C169" s="956"/>
      <c r="D169" s="956"/>
      <c r="E169" s="956"/>
      <c r="F169" s="956"/>
      <c r="G169" s="956"/>
      <c r="H169" s="956"/>
      <c r="I169" s="956"/>
      <c r="J169" s="956"/>
      <c r="K169" s="956"/>
      <c r="L169" s="956"/>
      <c r="M169" s="956"/>
      <c r="N169" s="956"/>
      <c r="O169" s="956"/>
      <c r="P169" s="956"/>
      <c r="Q169" s="956"/>
      <c r="R169" s="956"/>
      <c r="S169" s="956"/>
      <c r="T169" s="956"/>
      <c r="U169" s="956"/>
      <c r="V169" s="956"/>
      <c r="W169" s="956"/>
      <c r="X169" s="956"/>
      <c r="Y169" s="956"/>
      <c r="Z169" s="956"/>
      <c r="AA169" s="956"/>
      <c r="AB169" s="956"/>
      <c r="AC169" s="956"/>
      <c r="AD169" s="956"/>
      <c r="AE169" s="956"/>
      <c r="AF169" s="956"/>
      <c r="AG169" s="956"/>
      <c r="AH169" s="956"/>
      <c r="AI169" s="956"/>
      <c r="AJ169" s="956"/>
      <c r="AK169" s="956"/>
      <c r="AL169" s="956"/>
      <c r="AM169" s="956"/>
      <c r="AN169" s="956"/>
      <c r="AO169" s="956"/>
      <c r="AP169" s="956"/>
      <c r="AQ169" s="956"/>
      <c r="AR169" s="956"/>
      <c r="AS169" s="956"/>
      <c r="AT169" s="956"/>
      <c r="AU169" s="956"/>
      <c r="AV169" s="956"/>
      <c r="AW169" s="956"/>
      <c r="AX169" s="956"/>
      <c r="AY169" s="956"/>
      <c r="AZ169" s="956"/>
      <c r="BA169" s="956"/>
      <c r="BB169" s="956"/>
      <c r="BC169" s="956"/>
    </row>
    <row r="170" spans="1:55" x14ac:dyDescent="0.2">
      <c r="A170" s="956"/>
      <c r="B170" s="956"/>
      <c r="C170" s="956"/>
      <c r="D170" s="956"/>
      <c r="E170" s="956"/>
      <c r="F170" s="956"/>
      <c r="G170" s="956"/>
      <c r="H170" s="956"/>
      <c r="I170" s="956"/>
      <c r="J170" s="956"/>
      <c r="K170" s="956"/>
      <c r="L170" s="956"/>
      <c r="M170" s="956"/>
      <c r="N170" s="956"/>
      <c r="O170" s="956"/>
      <c r="P170" s="956"/>
      <c r="Q170" s="956"/>
      <c r="R170" s="956"/>
      <c r="S170" s="956"/>
      <c r="T170" s="956"/>
      <c r="U170" s="956"/>
      <c r="V170" s="956"/>
      <c r="W170" s="956"/>
      <c r="X170" s="956"/>
      <c r="Y170" s="956"/>
      <c r="Z170" s="956"/>
      <c r="AA170" s="956"/>
      <c r="AB170" s="956"/>
      <c r="AC170" s="956"/>
      <c r="AD170" s="956"/>
      <c r="AE170" s="956"/>
      <c r="AF170" s="956"/>
      <c r="AG170" s="956"/>
      <c r="AH170" s="956"/>
      <c r="AI170" s="956"/>
      <c r="AJ170" s="956"/>
      <c r="AK170" s="956"/>
      <c r="AL170" s="956"/>
      <c r="AM170" s="956"/>
      <c r="AN170" s="956"/>
      <c r="AO170" s="956"/>
      <c r="AP170" s="956"/>
      <c r="AQ170" s="956"/>
      <c r="AR170" s="956"/>
      <c r="AS170" s="956"/>
      <c r="AT170" s="956"/>
      <c r="AU170" s="956"/>
      <c r="AV170" s="956"/>
      <c r="AW170" s="956"/>
      <c r="AX170" s="956"/>
      <c r="AY170" s="956"/>
      <c r="AZ170" s="956"/>
      <c r="BA170" s="956"/>
      <c r="BB170" s="956"/>
      <c r="BC170" s="956"/>
    </row>
    <row r="171" spans="1:55" x14ac:dyDescent="0.2">
      <c r="A171" s="956"/>
      <c r="B171" s="956"/>
      <c r="C171" s="956"/>
      <c r="D171" s="956"/>
      <c r="E171" s="956"/>
      <c r="F171" s="956"/>
      <c r="G171" s="956"/>
      <c r="H171" s="956"/>
      <c r="I171" s="956"/>
      <c r="J171" s="956"/>
      <c r="K171" s="956"/>
      <c r="L171" s="956"/>
      <c r="M171" s="956"/>
      <c r="N171" s="956"/>
      <c r="O171" s="956"/>
      <c r="P171" s="956"/>
      <c r="Q171" s="956"/>
      <c r="R171" s="956"/>
      <c r="S171" s="956"/>
      <c r="T171" s="956"/>
      <c r="U171" s="956"/>
      <c r="V171" s="956"/>
      <c r="W171" s="956"/>
      <c r="X171" s="956"/>
      <c r="Y171" s="956"/>
      <c r="Z171" s="956"/>
      <c r="AA171" s="956"/>
      <c r="AB171" s="956"/>
      <c r="AC171" s="956"/>
      <c r="AD171" s="956"/>
      <c r="AE171" s="956"/>
      <c r="AF171" s="956"/>
      <c r="AG171" s="956"/>
      <c r="AH171" s="956"/>
      <c r="AI171" s="956"/>
      <c r="AJ171" s="956"/>
      <c r="AK171" s="956"/>
      <c r="AL171" s="956"/>
      <c r="AM171" s="956"/>
      <c r="AN171" s="956"/>
      <c r="AO171" s="956"/>
      <c r="AP171" s="956"/>
      <c r="AQ171" s="956"/>
      <c r="AR171" s="956"/>
      <c r="AS171" s="956"/>
      <c r="AT171" s="956"/>
      <c r="AU171" s="956"/>
      <c r="AV171" s="956"/>
      <c r="AW171" s="956"/>
      <c r="AX171" s="956"/>
      <c r="AY171" s="956"/>
      <c r="AZ171" s="956"/>
      <c r="BA171" s="956"/>
      <c r="BB171" s="956"/>
      <c r="BC171" s="956"/>
    </row>
    <row r="172" spans="1:55" x14ac:dyDescent="0.2">
      <c r="A172" s="956"/>
      <c r="B172" s="956"/>
      <c r="C172" s="956"/>
      <c r="D172" s="956"/>
      <c r="E172" s="956"/>
      <c r="F172" s="956"/>
      <c r="G172" s="956"/>
      <c r="H172" s="956"/>
      <c r="I172" s="956"/>
      <c r="J172" s="956"/>
      <c r="K172" s="956"/>
      <c r="L172" s="956"/>
      <c r="M172" s="956"/>
      <c r="N172" s="956"/>
      <c r="O172" s="956"/>
      <c r="P172" s="956"/>
      <c r="Q172" s="956"/>
      <c r="R172" s="956"/>
      <c r="S172" s="956"/>
      <c r="T172" s="956"/>
      <c r="U172" s="956"/>
      <c r="V172" s="956"/>
      <c r="W172" s="956"/>
      <c r="X172" s="956"/>
      <c r="Y172" s="956"/>
      <c r="Z172" s="956"/>
      <c r="AA172" s="956"/>
      <c r="AB172" s="956"/>
      <c r="AC172" s="956"/>
      <c r="AD172" s="956"/>
      <c r="AE172" s="956"/>
      <c r="AF172" s="956"/>
      <c r="AG172" s="956"/>
      <c r="AH172" s="956"/>
      <c r="AI172" s="956"/>
      <c r="AJ172" s="956"/>
      <c r="AK172" s="956"/>
      <c r="AL172" s="956"/>
      <c r="AM172" s="956"/>
      <c r="AN172" s="956"/>
      <c r="AO172" s="956"/>
      <c r="AP172" s="956"/>
      <c r="AQ172" s="956"/>
      <c r="AR172" s="956"/>
      <c r="AS172" s="956"/>
      <c r="AT172" s="956"/>
      <c r="AU172" s="956"/>
      <c r="AV172" s="956"/>
      <c r="AW172" s="956"/>
      <c r="AX172" s="956"/>
      <c r="AY172" s="956"/>
      <c r="AZ172" s="956"/>
      <c r="BA172" s="956"/>
      <c r="BB172" s="956"/>
      <c r="BC172" s="956"/>
    </row>
    <row r="173" spans="1:55" x14ac:dyDescent="0.2">
      <c r="A173" s="956"/>
      <c r="B173" s="956"/>
      <c r="C173" s="956"/>
      <c r="D173" s="956"/>
      <c r="E173" s="956"/>
      <c r="F173" s="956"/>
      <c r="G173" s="956"/>
      <c r="H173" s="956"/>
      <c r="I173" s="956"/>
      <c r="J173" s="956"/>
      <c r="K173" s="956"/>
      <c r="L173" s="956"/>
      <c r="M173" s="956"/>
      <c r="N173" s="956"/>
      <c r="O173" s="956"/>
      <c r="P173" s="956"/>
      <c r="Q173" s="956"/>
      <c r="R173" s="956"/>
      <c r="S173" s="956"/>
      <c r="T173" s="956"/>
      <c r="U173" s="956"/>
      <c r="V173" s="956"/>
      <c r="W173" s="956"/>
      <c r="X173" s="956"/>
      <c r="Y173" s="956"/>
      <c r="Z173" s="956"/>
      <c r="AA173" s="956"/>
      <c r="AB173" s="956"/>
      <c r="AC173" s="956"/>
      <c r="AD173" s="956"/>
      <c r="AE173" s="956"/>
      <c r="AF173" s="956"/>
      <c r="AG173" s="956"/>
      <c r="AH173" s="956"/>
      <c r="AI173" s="956"/>
      <c r="AJ173" s="956"/>
      <c r="AK173" s="956"/>
      <c r="AL173" s="956"/>
      <c r="AM173" s="956"/>
      <c r="AN173" s="956"/>
      <c r="AO173" s="956"/>
      <c r="AP173" s="956"/>
      <c r="AQ173" s="956"/>
      <c r="AR173" s="956"/>
      <c r="AS173" s="956"/>
      <c r="AT173" s="956"/>
      <c r="AU173" s="956"/>
      <c r="AV173" s="956"/>
      <c r="AW173" s="956"/>
      <c r="AX173" s="956"/>
      <c r="AY173" s="956"/>
      <c r="AZ173" s="956"/>
      <c r="BA173" s="956"/>
      <c r="BB173" s="956"/>
      <c r="BC173" s="956"/>
    </row>
    <row r="174" spans="1:55" x14ac:dyDescent="0.2">
      <c r="A174" s="956"/>
      <c r="B174" s="956"/>
      <c r="C174" s="956"/>
      <c r="D174" s="956"/>
      <c r="E174" s="956"/>
      <c r="F174" s="956"/>
      <c r="G174" s="956"/>
      <c r="H174" s="956"/>
      <c r="I174" s="956"/>
      <c r="J174" s="956"/>
      <c r="K174" s="956"/>
      <c r="L174" s="956"/>
      <c r="M174" s="956"/>
      <c r="N174" s="956"/>
      <c r="O174" s="956"/>
      <c r="P174" s="956"/>
      <c r="Q174" s="956"/>
      <c r="R174" s="956"/>
      <c r="S174" s="956"/>
      <c r="T174" s="956"/>
      <c r="U174" s="956"/>
      <c r="V174" s="956"/>
      <c r="W174" s="956"/>
      <c r="X174" s="956"/>
      <c r="Y174" s="956"/>
      <c r="Z174" s="956"/>
      <c r="AA174" s="956"/>
      <c r="AB174" s="956"/>
      <c r="AC174" s="956"/>
      <c r="AD174" s="956"/>
      <c r="AE174" s="956"/>
      <c r="AF174" s="956"/>
      <c r="AG174" s="956"/>
      <c r="AH174" s="956"/>
      <c r="AI174" s="956"/>
      <c r="AJ174" s="956"/>
      <c r="AK174" s="956"/>
      <c r="AL174" s="956"/>
      <c r="AM174" s="956"/>
      <c r="AN174" s="956"/>
      <c r="AO174" s="956"/>
      <c r="AP174" s="956"/>
      <c r="AQ174" s="956"/>
      <c r="AR174" s="956"/>
      <c r="AS174" s="956"/>
      <c r="AT174" s="956"/>
      <c r="AU174" s="956"/>
      <c r="AV174" s="956"/>
      <c r="AW174" s="956"/>
      <c r="AX174" s="956"/>
      <c r="AY174" s="956"/>
      <c r="AZ174" s="956"/>
      <c r="BA174" s="956"/>
      <c r="BB174" s="956"/>
      <c r="BC174" s="956"/>
    </row>
    <row r="175" spans="1:55" x14ac:dyDescent="0.2">
      <c r="A175" s="956"/>
      <c r="B175" s="956"/>
      <c r="C175" s="956"/>
      <c r="D175" s="956"/>
      <c r="E175" s="956"/>
      <c r="F175" s="956"/>
      <c r="G175" s="956"/>
      <c r="H175" s="956"/>
      <c r="I175" s="956"/>
      <c r="J175" s="956"/>
      <c r="K175" s="956"/>
      <c r="L175" s="956"/>
      <c r="M175" s="956"/>
      <c r="N175" s="956"/>
      <c r="O175" s="956"/>
      <c r="P175" s="956"/>
      <c r="Q175" s="956"/>
      <c r="R175" s="956"/>
      <c r="S175" s="956"/>
      <c r="T175" s="956"/>
      <c r="U175" s="956"/>
      <c r="V175" s="956"/>
      <c r="W175" s="956"/>
      <c r="X175" s="956"/>
      <c r="Y175" s="956"/>
      <c r="Z175" s="956"/>
      <c r="AA175" s="956"/>
      <c r="AB175" s="956"/>
      <c r="AC175" s="956"/>
      <c r="AD175" s="956"/>
      <c r="AE175" s="956"/>
      <c r="AF175" s="956"/>
      <c r="AG175" s="956"/>
      <c r="AH175" s="956"/>
      <c r="AI175" s="956"/>
      <c r="AJ175" s="956"/>
      <c r="AK175" s="956"/>
      <c r="AL175" s="956"/>
      <c r="AM175" s="956"/>
      <c r="AN175" s="956"/>
      <c r="AO175" s="956"/>
      <c r="AP175" s="956"/>
      <c r="AQ175" s="956"/>
      <c r="AR175" s="956"/>
      <c r="AS175" s="956"/>
      <c r="AT175" s="956"/>
      <c r="AU175" s="956"/>
      <c r="AV175" s="956"/>
      <c r="AW175" s="956"/>
      <c r="AX175" s="956"/>
      <c r="AY175" s="956"/>
      <c r="AZ175" s="956"/>
      <c r="BA175" s="956"/>
      <c r="BB175" s="956"/>
      <c r="BC175" s="956"/>
    </row>
    <row r="176" spans="1:55" x14ac:dyDescent="0.2">
      <c r="A176" s="956"/>
      <c r="B176" s="956"/>
      <c r="C176" s="956"/>
      <c r="D176" s="956"/>
      <c r="E176" s="956"/>
      <c r="F176" s="956"/>
      <c r="G176" s="956"/>
      <c r="H176" s="956"/>
      <c r="I176" s="956"/>
      <c r="J176" s="956"/>
      <c r="K176" s="956"/>
      <c r="L176" s="956"/>
      <c r="M176" s="956"/>
      <c r="N176" s="956"/>
      <c r="O176" s="956"/>
      <c r="P176" s="956"/>
      <c r="Q176" s="956"/>
      <c r="R176" s="956"/>
      <c r="S176" s="956"/>
      <c r="T176" s="956"/>
      <c r="U176" s="956"/>
      <c r="V176" s="956"/>
      <c r="W176" s="956"/>
      <c r="X176" s="956"/>
      <c r="Y176" s="956"/>
      <c r="Z176" s="956"/>
      <c r="AA176" s="956"/>
      <c r="AB176" s="956"/>
      <c r="AC176" s="956"/>
      <c r="AD176" s="956"/>
      <c r="AE176" s="956"/>
      <c r="AF176" s="956"/>
      <c r="AG176" s="956"/>
      <c r="AH176" s="956"/>
      <c r="AI176" s="956"/>
      <c r="AJ176" s="956"/>
      <c r="AK176" s="956"/>
      <c r="AL176" s="956"/>
      <c r="AM176" s="956"/>
      <c r="AN176" s="956"/>
      <c r="AO176" s="956"/>
      <c r="AP176" s="956"/>
      <c r="AQ176" s="956"/>
      <c r="AR176" s="956"/>
      <c r="AS176" s="956"/>
      <c r="AT176" s="956"/>
      <c r="AU176" s="956"/>
      <c r="AV176" s="956"/>
      <c r="AW176" s="956"/>
      <c r="AX176" s="956"/>
      <c r="AY176" s="956"/>
      <c r="AZ176" s="956"/>
      <c r="BA176" s="956"/>
      <c r="BB176" s="956"/>
      <c r="BC176" s="956"/>
    </row>
    <row r="177" spans="1:55" x14ac:dyDescent="0.2">
      <c r="A177" s="956"/>
      <c r="B177" s="956"/>
      <c r="C177" s="956"/>
      <c r="D177" s="956"/>
      <c r="E177" s="956"/>
      <c r="F177" s="956"/>
      <c r="G177" s="956"/>
      <c r="H177" s="956"/>
      <c r="I177" s="956"/>
      <c r="J177" s="956"/>
      <c r="K177" s="956"/>
      <c r="L177" s="956"/>
      <c r="M177" s="956"/>
      <c r="N177" s="956"/>
      <c r="O177" s="956"/>
      <c r="P177" s="956"/>
      <c r="Q177" s="956"/>
      <c r="R177" s="956"/>
      <c r="S177" s="956"/>
      <c r="T177" s="956"/>
      <c r="U177" s="956"/>
      <c r="V177" s="956"/>
      <c r="W177" s="956"/>
      <c r="X177" s="956"/>
      <c r="Y177" s="956"/>
      <c r="Z177" s="956"/>
      <c r="AA177" s="956"/>
      <c r="AB177" s="956"/>
      <c r="AC177" s="956"/>
      <c r="AD177" s="956"/>
      <c r="AE177" s="956"/>
      <c r="AF177" s="956"/>
      <c r="AG177" s="956"/>
      <c r="AH177" s="956"/>
      <c r="AI177" s="956"/>
      <c r="AJ177" s="956"/>
      <c r="AK177" s="956"/>
      <c r="AL177" s="956"/>
      <c r="AM177" s="956"/>
      <c r="AN177" s="956"/>
      <c r="AO177" s="956"/>
      <c r="AP177" s="956"/>
      <c r="AQ177" s="956"/>
      <c r="AR177" s="956"/>
      <c r="AS177" s="956"/>
      <c r="AT177" s="956"/>
      <c r="AU177" s="956"/>
      <c r="AV177" s="956"/>
      <c r="AW177" s="956"/>
      <c r="AX177" s="956"/>
      <c r="AY177" s="956"/>
      <c r="AZ177" s="956"/>
      <c r="BA177" s="956"/>
      <c r="BB177" s="956"/>
      <c r="BC177" s="956"/>
    </row>
    <row r="178" spans="1:55" x14ac:dyDescent="0.2">
      <c r="A178" s="956"/>
      <c r="B178" s="956"/>
      <c r="C178" s="956"/>
      <c r="D178" s="956"/>
      <c r="E178" s="956"/>
      <c r="F178" s="956"/>
      <c r="G178" s="956"/>
      <c r="H178" s="956"/>
      <c r="I178" s="956"/>
      <c r="J178" s="956"/>
      <c r="K178" s="956"/>
      <c r="L178" s="956"/>
      <c r="M178" s="956"/>
      <c r="N178" s="956"/>
      <c r="O178" s="956"/>
      <c r="P178" s="956"/>
      <c r="Q178" s="956"/>
      <c r="R178" s="956"/>
      <c r="S178" s="956"/>
      <c r="T178" s="956"/>
      <c r="U178" s="956"/>
      <c r="V178" s="956"/>
      <c r="W178" s="956"/>
      <c r="X178" s="956"/>
      <c r="Y178" s="956"/>
      <c r="Z178" s="956"/>
      <c r="AA178" s="956"/>
      <c r="AB178" s="956"/>
      <c r="AC178" s="956"/>
      <c r="AD178" s="956"/>
      <c r="AE178" s="956"/>
      <c r="AF178" s="956"/>
      <c r="AG178" s="956"/>
      <c r="AH178" s="956"/>
      <c r="AI178" s="956"/>
      <c r="AJ178" s="956"/>
      <c r="AK178" s="956"/>
      <c r="AL178" s="956"/>
      <c r="AM178" s="956"/>
      <c r="AN178" s="956"/>
      <c r="AO178" s="956"/>
      <c r="AP178" s="956"/>
      <c r="AQ178" s="956"/>
      <c r="AR178" s="956"/>
      <c r="AS178" s="956"/>
      <c r="AT178" s="956"/>
      <c r="AU178" s="956"/>
      <c r="AV178" s="956"/>
      <c r="AW178" s="956"/>
      <c r="AX178" s="956"/>
      <c r="AY178" s="956"/>
      <c r="AZ178" s="956"/>
      <c r="BA178" s="956"/>
      <c r="BB178" s="956"/>
      <c r="BC178" s="956"/>
    </row>
    <row r="179" spans="1:55" x14ac:dyDescent="0.2">
      <c r="A179" s="956"/>
      <c r="B179" s="956"/>
      <c r="C179" s="956"/>
      <c r="D179" s="956"/>
      <c r="E179" s="956"/>
      <c r="F179" s="956"/>
      <c r="G179" s="956"/>
      <c r="H179" s="956"/>
      <c r="I179" s="956"/>
      <c r="J179" s="956"/>
      <c r="K179" s="956"/>
      <c r="L179" s="956"/>
      <c r="M179" s="956"/>
      <c r="N179" s="956"/>
      <c r="O179" s="956"/>
      <c r="P179" s="956"/>
      <c r="Q179" s="956"/>
      <c r="R179" s="956"/>
      <c r="S179" s="956"/>
      <c r="T179" s="956"/>
      <c r="U179" s="956"/>
      <c r="V179" s="956"/>
      <c r="W179" s="956"/>
      <c r="X179" s="956"/>
      <c r="Y179" s="956"/>
      <c r="Z179" s="956"/>
      <c r="AA179" s="956"/>
      <c r="AB179" s="956"/>
      <c r="AC179" s="956"/>
      <c r="AD179" s="956"/>
      <c r="AE179" s="956"/>
      <c r="AF179" s="956"/>
      <c r="AG179" s="956"/>
      <c r="AH179" s="956"/>
      <c r="AI179" s="956"/>
      <c r="AJ179" s="956"/>
      <c r="AK179" s="956"/>
      <c r="AL179" s="956"/>
      <c r="AM179" s="956"/>
      <c r="AN179" s="956"/>
      <c r="AO179" s="956"/>
      <c r="AP179" s="956"/>
      <c r="AQ179" s="956"/>
      <c r="AR179" s="956"/>
      <c r="AS179" s="956"/>
      <c r="AT179" s="956"/>
      <c r="AU179" s="956"/>
      <c r="AV179" s="956"/>
      <c r="AW179" s="956"/>
      <c r="AX179" s="956"/>
      <c r="AY179" s="956"/>
      <c r="AZ179" s="956"/>
      <c r="BA179" s="956"/>
      <c r="BB179" s="956"/>
      <c r="BC179" s="956"/>
    </row>
    <row r="180" spans="1:55" x14ac:dyDescent="0.2">
      <c r="A180" s="956"/>
      <c r="B180" s="956"/>
      <c r="C180" s="956"/>
      <c r="D180" s="956"/>
      <c r="E180" s="956"/>
      <c r="F180" s="956"/>
      <c r="G180" s="956"/>
      <c r="H180" s="956"/>
      <c r="I180" s="956"/>
      <c r="J180" s="956"/>
      <c r="K180" s="956"/>
      <c r="L180" s="956"/>
      <c r="M180" s="956"/>
      <c r="N180" s="956"/>
      <c r="O180" s="956"/>
      <c r="P180" s="956"/>
      <c r="Q180" s="956"/>
      <c r="R180" s="956"/>
      <c r="S180" s="956"/>
      <c r="T180" s="956"/>
      <c r="U180" s="956"/>
      <c r="V180" s="956"/>
      <c r="W180" s="956"/>
      <c r="X180" s="956"/>
      <c r="Y180" s="956"/>
      <c r="Z180" s="956"/>
      <c r="AA180" s="956"/>
      <c r="AB180" s="956"/>
      <c r="AC180" s="956"/>
      <c r="AD180" s="956"/>
      <c r="AE180" s="956"/>
      <c r="AF180" s="956"/>
      <c r="AG180" s="956"/>
      <c r="AH180" s="956"/>
      <c r="AI180" s="956"/>
      <c r="AJ180" s="956"/>
      <c r="AK180" s="956"/>
      <c r="AL180" s="956"/>
      <c r="AM180" s="956"/>
      <c r="AN180" s="956"/>
      <c r="AO180" s="956"/>
      <c r="AP180" s="956"/>
      <c r="AQ180" s="956"/>
      <c r="AR180" s="956"/>
      <c r="AS180" s="956"/>
      <c r="AT180" s="956"/>
      <c r="AU180" s="956"/>
      <c r="AV180" s="956"/>
      <c r="AW180" s="956"/>
      <c r="AX180" s="956"/>
      <c r="AY180" s="956"/>
      <c r="AZ180" s="956"/>
      <c r="BA180" s="956"/>
      <c r="BB180" s="956"/>
      <c r="BC180" s="956"/>
    </row>
    <row r="181" spans="1:55" x14ac:dyDescent="0.2">
      <c r="A181" s="956"/>
      <c r="B181" s="956"/>
      <c r="C181" s="956"/>
      <c r="D181" s="956"/>
      <c r="E181" s="956"/>
      <c r="F181" s="956"/>
      <c r="G181" s="956"/>
      <c r="H181" s="956"/>
      <c r="I181" s="956"/>
      <c r="J181" s="956"/>
      <c r="K181" s="956"/>
      <c r="L181" s="956"/>
      <c r="M181" s="956"/>
      <c r="N181" s="956"/>
      <c r="O181" s="956"/>
      <c r="P181" s="956"/>
      <c r="Q181" s="956"/>
      <c r="R181" s="956"/>
      <c r="S181" s="956"/>
      <c r="T181" s="956"/>
      <c r="U181" s="956"/>
      <c r="V181" s="956"/>
      <c r="W181" s="956"/>
      <c r="X181" s="956"/>
      <c r="Y181" s="956"/>
      <c r="Z181" s="956"/>
      <c r="AA181" s="956"/>
      <c r="AB181" s="956"/>
      <c r="AC181" s="956"/>
      <c r="AD181" s="956"/>
      <c r="AE181" s="956"/>
      <c r="AF181" s="956"/>
      <c r="AG181" s="956"/>
      <c r="AH181" s="956"/>
      <c r="AI181" s="956"/>
      <c r="AJ181" s="956"/>
      <c r="AK181" s="956"/>
      <c r="AL181" s="956"/>
      <c r="AM181" s="956"/>
      <c r="AN181" s="956"/>
      <c r="AO181" s="956"/>
      <c r="AP181" s="956"/>
      <c r="AQ181" s="956"/>
      <c r="AR181" s="956"/>
      <c r="AS181" s="956"/>
      <c r="AT181" s="956"/>
      <c r="AU181" s="956"/>
      <c r="AV181" s="956"/>
      <c r="AW181" s="956"/>
      <c r="AX181" s="956"/>
      <c r="AY181" s="956"/>
      <c r="AZ181" s="956"/>
      <c r="BA181" s="956"/>
      <c r="BB181" s="956"/>
      <c r="BC181" s="956"/>
    </row>
    <row r="182" spans="1:55" x14ac:dyDescent="0.2">
      <c r="A182" s="956"/>
      <c r="B182" s="956"/>
      <c r="C182" s="956"/>
      <c r="D182" s="956"/>
      <c r="E182" s="956"/>
      <c r="F182" s="956"/>
      <c r="G182" s="956"/>
      <c r="H182" s="956"/>
      <c r="I182" s="956"/>
      <c r="J182" s="956"/>
      <c r="K182" s="956"/>
      <c r="L182" s="956"/>
      <c r="M182" s="956"/>
      <c r="N182" s="956"/>
      <c r="O182" s="956"/>
      <c r="P182" s="956"/>
      <c r="Q182" s="956"/>
      <c r="R182" s="956"/>
      <c r="S182" s="956"/>
      <c r="T182" s="956"/>
      <c r="U182" s="956"/>
      <c r="V182" s="956"/>
      <c r="W182" s="956"/>
      <c r="X182" s="956"/>
      <c r="Y182" s="956"/>
      <c r="Z182" s="956"/>
      <c r="AA182" s="956"/>
      <c r="AB182" s="956"/>
      <c r="AC182" s="956"/>
      <c r="AD182" s="956"/>
      <c r="AE182" s="956"/>
      <c r="AF182" s="956"/>
      <c r="AG182" s="956"/>
      <c r="AH182" s="956"/>
      <c r="AI182" s="956"/>
      <c r="AJ182" s="956"/>
      <c r="AK182" s="956"/>
      <c r="AL182" s="956"/>
      <c r="AM182" s="956"/>
      <c r="AN182" s="956"/>
      <c r="AO182" s="956"/>
      <c r="AP182" s="956"/>
      <c r="AQ182" s="956"/>
      <c r="AR182" s="956"/>
      <c r="AS182" s="956"/>
      <c r="AT182" s="956"/>
      <c r="AU182" s="956"/>
      <c r="AV182" s="956"/>
      <c r="AW182" s="956"/>
      <c r="AX182" s="956"/>
      <c r="AY182" s="956"/>
      <c r="AZ182" s="956"/>
      <c r="BA182" s="956"/>
      <c r="BB182" s="956"/>
      <c r="BC182" s="956"/>
    </row>
    <row r="183" spans="1:55" x14ac:dyDescent="0.2">
      <c r="A183" s="956"/>
      <c r="B183" s="956"/>
      <c r="C183" s="956"/>
      <c r="D183" s="956"/>
      <c r="E183" s="956"/>
      <c r="F183" s="956"/>
      <c r="G183" s="956"/>
      <c r="H183" s="956"/>
      <c r="I183" s="956"/>
      <c r="J183" s="956"/>
      <c r="K183" s="956"/>
      <c r="L183" s="956"/>
      <c r="M183" s="956"/>
      <c r="N183" s="956"/>
      <c r="O183" s="956"/>
      <c r="P183" s="956"/>
      <c r="Q183" s="956"/>
      <c r="R183" s="956"/>
      <c r="S183" s="956"/>
      <c r="T183" s="956"/>
      <c r="U183" s="956"/>
      <c r="V183" s="956"/>
      <c r="W183" s="956"/>
      <c r="X183" s="956"/>
      <c r="Y183" s="956"/>
      <c r="Z183" s="956"/>
      <c r="AA183" s="956"/>
      <c r="AB183" s="956"/>
      <c r="AC183" s="956"/>
      <c r="AD183" s="956"/>
      <c r="AE183" s="956"/>
      <c r="AF183" s="956"/>
      <c r="AG183" s="956"/>
      <c r="AH183" s="956"/>
      <c r="AI183" s="956"/>
      <c r="AJ183" s="956"/>
      <c r="AK183" s="956"/>
      <c r="AL183" s="956"/>
      <c r="AM183" s="956"/>
      <c r="AN183" s="956"/>
      <c r="AO183" s="956"/>
      <c r="AP183" s="956"/>
      <c r="AQ183" s="956"/>
      <c r="AR183" s="956"/>
      <c r="AS183" s="956"/>
      <c r="AT183" s="956"/>
      <c r="AU183" s="956"/>
      <c r="AV183" s="956"/>
      <c r="AW183" s="956"/>
      <c r="AX183" s="956"/>
      <c r="AY183" s="956"/>
      <c r="AZ183" s="956"/>
      <c r="BA183" s="956"/>
      <c r="BB183" s="956"/>
      <c r="BC183" s="956"/>
    </row>
    <row r="184" spans="1:55" x14ac:dyDescent="0.2">
      <c r="A184" s="956"/>
      <c r="B184" s="956"/>
      <c r="C184" s="956"/>
      <c r="D184" s="956"/>
      <c r="E184" s="956"/>
      <c r="F184" s="956"/>
      <c r="G184" s="956"/>
      <c r="H184" s="956"/>
      <c r="I184" s="956"/>
      <c r="J184" s="956"/>
      <c r="K184" s="956"/>
      <c r="L184" s="956"/>
      <c r="M184" s="956"/>
      <c r="N184" s="956"/>
      <c r="O184" s="956"/>
      <c r="P184" s="956"/>
      <c r="Q184" s="956"/>
      <c r="R184" s="956"/>
      <c r="S184" s="956"/>
      <c r="T184" s="956"/>
      <c r="U184" s="956"/>
      <c r="V184" s="956"/>
      <c r="W184" s="956"/>
      <c r="X184" s="956"/>
      <c r="Y184" s="956"/>
      <c r="Z184" s="956"/>
      <c r="AA184" s="956"/>
      <c r="AB184" s="956"/>
      <c r="AC184" s="956"/>
      <c r="AD184" s="956"/>
      <c r="AE184" s="956"/>
      <c r="AF184" s="956"/>
      <c r="AG184" s="956"/>
      <c r="AH184" s="956"/>
      <c r="AI184" s="956"/>
      <c r="AJ184" s="956"/>
      <c r="AK184" s="956"/>
      <c r="AL184" s="956"/>
      <c r="AM184" s="956"/>
      <c r="AN184" s="956"/>
      <c r="AO184" s="956"/>
      <c r="AP184" s="956"/>
      <c r="AQ184" s="956"/>
      <c r="AR184" s="956"/>
      <c r="AS184" s="956"/>
      <c r="AT184" s="956"/>
      <c r="AU184" s="956"/>
      <c r="AV184" s="956"/>
      <c r="AW184" s="956"/>
      <c r="AX184" s="956"/>
      <c r="AY184" s="956"/>
      <c r="AZ184" s="956"/>
      <c r="BA184" s="956"/>
      <c r="BB184" s="956"/>
      <c r="BC184" s="956"/>
    </row>
    <row r="185" spans="1:55" x14ac:dyDescent="0.2">
      <c r="A185" s="956"/>
      <c r="B185" s="956"/>
      <c r="C185" s="956"/>
      <c r="D185" s="956"/>
      <c r="E185" s="956"/>
      <c r="F185" s="956"/>
      <c r="G185" s="956"/>
      <c r="H185" s="956"/>
      <c r="I185" s="956"/>
      <c r="J185" s="956"/>
      <c r="K185" s="956"/>
      <c r="L185" s="956"/>
      <c r="M185" s="956"/>
      <c r="N185" s="956"/>
      <c r="O185" s="956"/>
      <c r="P185" s="956"/>
      <c r="Q185" s="956"/>
      <c r="R185" s="956"/>
      <c r="S185" s="956"/>
      <c r="T185" s="956"/>
      <c r="U185" s="956"/>
      <c r="V185" s="956"/>
      <c r="W185" s="956"/>
      <c r="X185" s="956"/>
      <c r="Y185" s="956"/>
      <c r="Z185" s="956"/>
      <c r="AA185" s="956"/>
      <c r="AB185" s="956"/>
      <c r="AC185" s="956"/>
      <c r="AD185" s="956"/>
      <c r="AE185" s="956"/>
      <c r="AF185" s="956"/>
      <c r="AG185" s="956"/>
      <c r="AH185" s="956"/>
      <c r="AI185" s="956"/>
      <c r="AJ185" s="956"/>
      <c r="AK185" s="956"/>
      <c r="AL185" s="956"/>
      <c r="AM185" s="956"/>
      <c r="AN185" s="956"/>
      <c r="AO185" s="956"/>
      <c r="AP185" s="956"/>
      <c r="AQ185" s="956"/>
      <c r="AR185" s="956"/>
      <c r="AS185" s="956"/>
      <c r="AT185" s="956"/>
      <c r="AU185" s="956"/>
      <c r="AV185" s="956"/>
      <c r="AW185" s="956"/>
      <c r="AX185" s="956"/>
      <c r="AY185" s="956"/>
      <c r="AZ185" s="956"/>
      <c r="BA185" s="956"/>
      <c r="BB185" s="956"/>
      <c r="BC185" s="956"/>
    </row>
    <row r="186" spans="1:55" x14ac:dyDescent="0.2">
      <c r="A186" s="956"/>
      <c r="B186" s="956"/>
      <c r="C186" s="956"/>
      <c r="D186" s="956"/>
      <c r="E186" s="956"/>
      <c r="F186" s="956"/>
      <c r="G186" s="956"/>
      <c r="H186" s="956"/>
      <c r="I186" s="956"/>
      <c r="J186" s="956"/>
      <c r="K186" s="956"/>
      <c r="L186" s="956"/>
      <c r="M186" s="956"/>
      <c r="N186" s="956"/>
      <c r="O186" s="956"/>
      <c r="P186" s="956"/>
      <c r="Q186" s="956"/>
      <c r="R186" s="956"/>
      <c r="S186" s="956"/>
      <c r="T186" s="956"/>
      <c r="U186" s="956"/>
      <c r="V186" s="956"/>
      <c r="W186" s="956"/>
      <c r="X186" s="956"/>
      <c r="Y186" s="956"/>
      <c r="Z186" s="956"/>
      <c r="AA186" s="956"/>
      <c r="AB186" s="956"/>
      <c r="AC186" s="956"/>
      <c r="AD186" s="956"/>
      <c r="AE186" s="956"/>
      <c r="AF186" s="956"/>
      <c r="AG186" s="956"/>
      <c r="AH186" s="956"/>
      <c r="AI186" s="956"/>
      <c r="AJ186" s="956"/>
      <c r="AK186" s="956"/>
      <c r="AL186" s="956"/>
      <c r="AM186" s="956"/>
      <c r="AN186" s="956"/>
      <c r="AO186" s="956"/>
      <c r="AP186" s="956"/>
      <c r="AQ186" s="956"/>
      <c r="AR186" s="956"/>
      <c r="AS186" s="956"/>
      <c r="AT186" s="956"/>
      <c r="AU186" s="956"/>
      <c r="AV186" s="956"/>
      <c r="AW186" s="956"/>
      <c r="AX186" s="956"/>
      <c r="AY186" s="956"/>
      <c r="AZ186" s="956"/>
      <c r="BA186" s="956"/>
      <c r="BB186" s="956"/>
      <c r="BC186" s="956"/>
    </row>
    <row r="187" spans="1:55" x14ac:dyDescent="0.2">
      <c r="A187" s="956"/>
      <c r="B187" s="956"/>
      <c r="C187" s="956"/>
      <c r="D187" s="956"/>
      <c r="E187" s="956"/>
      <c r="F187" s="956"/>
      <c r="G187" s="956"/>
      <c r="H187" s="956"/>
      <c r="I187" s="956"/>
      <c r="J187" s="956"/>
      <c r="K187" s="956"/>
      <c r="L187" s="956"/>
      <c r="M187" s="956"/>
      <c r="N187" s="956"/>
      <c r="O187" s="956"/>
      <c r="P187" s="956"/>
      <c r="Q187" s="956"/>
      <c r="R187" s="956"/>
      <c r="S187" s="956"/>
      <c r="T187" s="956"/>
      <c r="U187" s="956"/>
      <c r="V187" s="956"/>
      <c r="W187" s="956"/>
      <c r="X187" s="956"/>
      <c r="Y187" s="956"/>
      <c r="Z187" s="956"/>
      <c r="AA187" s="956"/>
      <c r="AB187" s="956"/>
      <c r="AC187" s="956"/>
      <c r="AD187" s="956"/>
      <c r="AE187" s="956"/>
      <c r="AF187" s="956"/>
      <c r="AG187" s="956"/>
      <c r="AH187" s="956"/>
      <c r="AI187" s="956"/>
      <c r="AJ187" s="956"/>
      <c r="AK187" s="956"/>
      <c r="AL187" s="956"/>
      <c r="AM187" s="956"/>
      <c r="AN187" s="956"/>
      <c r="AO187" s="956"/>
      <c r="AP187" s="956"/>
      <c r="AQ187" s="956"/>
      <c r="AR187" s="956"/>
      <c r="AS187" s="956"/>
      <c r="AT187" s="956"/>
      <c r="AU187" s="956"/>
      <c r="AV187" s="956"/>
      <c r="AW187" s="956"/>
      <c r="AX187" s="956"/>
      <c r="AY187" s="956"/>
      <c r="AZ187" s="956"/>
      <c r="BA187" s="956"/>
      <c r="BB187" s="956"/>
      <c r="BC187" s="956"/>
    </row>
    <row r="188" spans="1:55" x14ac:dyDescent="0.2">
      <c r="A188" s="956"/>
      <c r="B188" s="956"/>
      <c r="C188" s="956"/>
      <c r="D188" s="956"/>
      <c r="E188" s="956"/>
      <c r="F188" s="956"/>
      <c r="G188" s="956"/>
      <c r="H188" s="956"/>
      <c r="I188" s="956"/>
      <c r="J188" s="956"/>
      <c r="K188" s="956"/>
      <c r="L188" s="956"/>
      <c r="M188" s="956"/>
      <c r="N188" s="956"/>
      <c r="O188" s="956"/>
      <c r="P188" s="956"/>
      <c r="Q188" s="956"/>
      <c r="R188" s="956"/>
      <c r="S188" s="956"/>
      <c r="T188" s="956"/>
      <c r="U188" s="956"/>
      <c r="V188" s="956"/>
      <c r="W188" s="956"/>
      <c r="X188" s="956"/>
      <c r="Y188" s="956"/>
      <c r="Z188" s="956"/>
      <c r="AA188" s="956"/>
      <c r="AB188" s="956"/>
      <c r="AC188" s="956"/>
      <c r="AD188" s="956"/>
      <c r="AE188" s="956"/>
      <c r="AF188" s="956"/>
      <c r="AG188" s="956"/>
      <c r="AH188" s="956"/>
      <c r="AI188" s="956"/>
      <c r="AJ188" s="956"/>
      <c r="AK188" s="956"/>
      <c r="AL188" s="956"/>
      <c r="AM188" s="956"/>
      <c r="AN188" s="956"/>
      <c r="AO188" s="956"/>
      <c r="AP188" s="956"/>
      <c r="AQ188" s="956"/>
      <c r="AR188" s="956"/>
      <c r="AS188" s="956"/>
      <c r="AT188" s="956"/>
      <c r="AU188" s="956"/>
      <c r="AV188" s="956"/>
      <c r="AW188" s="956"/>
      <c r="AX188" s="956"/>
      <c r="AY188" s="956"/>
      <c r="AZ188" s="956"/>
      <c r="BA188" s="956"/>
      <c r="BB188" s="956"/>
      <c r="BC188" s="956"/>
    </row>
    <row r="189" spans="1:55" x14ac:dyDescent="0.2">
      <c r="A189" s="956"/>
      <c r="B189" s="956"/>
      <c r="C189" s="956"/>
      <c r="D189" s="956"/>
      <c r="E189" s="956"/>
      <c r="F189" s="956"/>
      <c r="G189" s="956"/>
      <c r="H189" s="956"/>
      <c r="I189" s="956"/>
      <c r="J189" s="956"/>
      <c r="K189" s="956"/>
      <c r="L189" s="956"/>
      <c r="M189" s="956"/>
      <c r="N189" s="956"/>
      <c r="O189" s="956"/>
      <c r="P189" s="956"/>
      <c r="Q189" s="956"/>
      <c r="R189" s="956"/>
      <c r="S189" s="956"/>
      <c r="T189" s="956"/>
      <c r="U189" s="956"/>
      <c r="V189" s="956"/>
      <c r="W189" s="956"/>
      <c r="X189" s="956"/>
      <c r="Y189" s="956"/>
      <c r="Z189" s="956"/>
      <c r="AA189" s="956"/>
      <c r="AB189" s="956"/>
      <c r="AC189" s="956"/>
      <c r="AD189" s="956"/>
      <c r="AE189" s="956"/>
      <c r="AF189" s="956"/>
      <c r="AG189" s="956"/>
      <c r="AH189" s="956"/>
      <c r="AI189" s="956"/>
      <c r="AJ189" s="956"/>
      <c r="AK189" s="956"/>
      <c r="AL189" s="956"/>
      <c r="AM189" s="956"/>
      <c r="AN189" s="956"/>
      <c r="AO189" s="956"/>
      <c r="AP189" s="956"/>
      <c r="AQ189" s="956"/>
      <c r="AR189" s="956"/>
      <c r="AS189" s="956"/>
      <c r="AT189" s="956"/>
      <c r="AU189" s="956"/>
      <c r="AV189" s="956"/>
      <c r="AW189" s="956"/>
      <c r="AX189" s="956"/>
      <c r="AY189" s="956"/>
      <c r="AZ189" s="956"/>
      <c r="BA189" s="956"/>
      <c r="BB189" s="956"/>
      <c r="BC189" s="956"/>
    </row>
    <row r="190" spans="1:55" x14ac:dyDescent="0.2">
      <c r="A190" s="956"/>
      <c r="B190" s="956"/>
      <c r="C190" s="956"/>
      <c r="D190" s="956"/>
      <c r="E190" s="956"/>
      <c r="F190" s="956"/>
      <c r="G190" s="956"/>
      <c r="H190" s="956"/>
      <c r="I190" s="956"/>
      <c r="J190" s="956"/>
      <c r="K190" s="956"/>
      <c r="L190" s="956"/>
      <c r="M190" s="956"/>
      <c r="N190" s="956"/>
      <c r="O190" s="956"/>
      <c r="P190" s="956"/>
      <c r="Q190" s="956"/>
      <c r="R190" s="956"/>
      <c r="S190" s="956"/>
      <c r="T190" s="956"/>
      <c r="U190" s="956"/>
      <c r="V190" s="956"/>
      <c r="W190" s="956"/>
      <c r="X190" s="956"/>
      <c r="Y190" s="956"/>
      <c r="Z190" s="956"/>
      <c r="AA190" s="956"/>
      <c r="AB190" s="956"/>
      <c r="AC190" s="956"/>
      <c r="AD190" s="956"/>
      <c r="AE190" s="956"/>
      <c r="AF190" s="956"/>
      <c r="AG190" s="956"/>
      <c r="AH190" s="956"/>
      <c r="AI190" s="956"/>
      <c r="AJ190" s="956"/>
      <c r="AK190" s="956"/>
      <c r="AL190" s="956"/>
      <c r="AM190" s="956"/>
      <c r="AN190" s="956"/>
      <c r="AO190" s="956"/>
      <c r="AP190" s="956"/>
      <c r="AQ190" s="956"/>
      <c r="AR190" s="956"/>
      <c r="AS190" s="956"/>
      <c r="AT190" s="956"/>
      <c r="AU190" s="956"/>
      <c r="AV190" s="956"/>
      <c r="AW190" s="956"/>
      <c r="AX190" s="956"/>
      <c r="AY190" s="956"/>
      <c r="AZ190" s="956"/>
      <c r="BA190" s="956"/>
      <c r="BB190" s="956"/>
      <c r="BC190" s="956"/>
    </row>
    <row r="191" spans="1:55" x14ac:dyDescent="0.2">
      <c r="A191" s="956"/>
      <c r="B191" s="956"/>
      <c r="C191" s="956"/>
      <c r="D191" s="956"/>
      <c r="E191" s="956"/>
      <c r="F191" s="956"/>
      <c r="G191" s="956"/>
      <c r="H191" s="956"/>
      <c r="I191" s="956"/>
      <c r="J191" s="956"/>
      <c r="K191" s="956"/>
      <c r="L191" s="956"/>
      <c r="M191" s="956"/>
      <c r="N191" s="956"/>
      <c r="O191" s="956"/>
      <c r="P191" s="956"/>
      <c r="Q191" s="956"/>
      <c r="R191" s="956"/>
      <c r="S191" s="956"/>
      <c r="T191" s="956"/>
      <c r="U191" s="956"/>
      <c r="V191" s="956"/>
      <c r="W191" s="956"/>
      <c r="X191" s="956"/>
      <c r="Y191" s="956"/>
      <c r="Z191" s="956"/>
      <c r="AA191" s="956"/>
      <c r="AB191" s="956"/>
      <c r="AC191" s="956"/>
      <c r="AD191" s="956"/>
      <c r="AE191" s="956"/>
      <c r="AF191" s="956"/>
      <c r="AG191" s="956"/>
      <c r="AH191" s="956"/>
      <c r="AI191" s="956"/>
      <c r="AJ191" s="956"/>
      <c r="AK191" s="956"/>
      <c r="AL191" s="956"/>
      <c r="AM191" s="956"/>
      <c r="AN191" s="956"/>
      <c r="AO191" s="956"/>
      <c r="AP191" s="956"/>
      <c r="AQ191" s="956"/>
      <c r="AR191" s="956"/>
      <c r="AS191" s="956"/>
      <c r="AT191" s="956"/>
      <c r="AU191" s="956"/>
      <c r="AV191" s="956"/>
      <c r="AW191" s="956"/>
      <c r="AX191" s="956"/>
      <c r="AY191" s="956"/>
      <c r="AZ191" s="956"/>
      <c r="BA191" s="956"/>
      <c r="BB191" s="956"/>
      <c r="BC191" s="956"/>
    </row>
    <row r="192" spans="1:55" x14ac:dyDescent="0.2">
      <c r="A192" s="956"/>
      <c r="B192" s="956"/>
      <c r="C192" s="956"/>
      <c r="D192" s="956"/>
      <c r="E192" s="956"/>
      <c r="F192" s="956"/>
      <c r="G192" s="956"/>
      <c r="H192" s="956"/>
      <c r="I192" s="956"/>
      <c r="J192" s="956"/>
      <c r="K192" s="956"/>
      <c r="L192" s="956"/>
      <c r="M192" s="956"/>
      <c r="N192" s="956"/>
      <c r="O192" s="956"/>
      <c r="P192" s="956"/>
      <c r="Q192" s="956"/>
      <c r="R192" s="956"/>
      <c r="S192" s="956"/>
      <c r="T192" s="956"/>
      <c r="U192" s="956"/>
      <c r="V192" s="956"/>
      <c r="W192" s="956"/>
      <c r="X192" s="956"/>
      <c r="Y192" s="956"/>
      <c r="Z192" s="956"/>
      <c r="AA192" s="956"/>
      <c r="AB192" s="956"/>
      <c r="AC192" s="956"/>
      <c r="AD192" s="956"/>
      <c r="AE192" s="956"/>
      <c r="AF192" s="956"/>
      <c r="AG192" s="956"/>
      <c r="AH192" s="956"/>
      <c r="AI192" s="956"/>
      <c r="AJ192" s="956"/>
      <c r="AK192" s="956"/>
      <c r="AL192" s="956"/>
      <c r="AM192" s="956"/>
      <c r="AN192" s="956"/>
      <c r="AO192" s="956"/>
      <c r="AP192" s="956"/>
      <c r="AQ192" s="956"/>
      <c r="AR192" s="956"/>
      <c r="AS192" s="956"/>
      <c r="AT192" s="956"/>
      <c r="AU192" s="956"/>
      <c r="AV192" s="956"/>
      <c r="AW192" s="956"/>
      <c r="AX192" s="956"/>
      <c r="AY192" s="956"/>
      <c r="AZ192" s="956"/>
      <c r="BA192" s="956"/>
      <c r="BB192" s="956"/>
      <c r="BC192" s="956"/>
    </row>
    <row r="193" spans="1:55" x14ac:dyDescent="0.2">
      <c r="A193" s="956"/>
      <c r="B193" s="956"/>
      <c r="C193" s="956"/>
      <c r="D193" s="956"/>
      <c r="E193" s="956"/>
      <c r="F193" s="956"/>
      <c r="G193" s="956"/>
      <c r="H193" s="956"/>
      <c r="I193" s="956"/>
      <c r="J193" s="956"/>
      <c r="K193" s="956"/>
      <c r="L193" s="956"/>
      <c r="M193" s="956"/>
      <c r="N193" s="956"/>
      <c r="O193" s="956"/>
      <c r="P193" s="956"/>
      <c r="Q193" s="956"/>
      <c r="R193" s="956"/>
      <c r="S193" s="956"/>
      <c r="T193" s="956"/>
      <c r="U193" s="956"/>
      <c r="V193" s="956"/>
      <c r="W193" s="956"/>
      <c r="X193" s="956"/>
      <c r="Y193" s="956"/>
      <c r="Z193" s="956"/>
      <c r="AA193" s="956"/>
      <c r="AB193" s="956"/>
      <c r="AC193" s="956"/>
      <c r="AD193" s="956"/>
      <c r="AE193" s="956"/>
      <c r="AF193" s="956"/>
      <c r="AG193" s="956"/>
      <c r="AH193" s="956"/>
      <c r="AI193" s="956"/>
      <c r="AJ193" s="956"/>
      <c r="AK193" s="956"/>
      <c r="AL193" s="956"/>
      <c r="AM193" s="956"/>
      <c r="AN193" s="956"/>
      <c r="AO193" s="956"/>
      <c r="AP193" s="956"/>
      <c r="AQ193" s="956"/>
      <c r="AR193" s="956"/>
      <c r="AS193" s="956"/>
      <c r="AT193" s="956"/>
      <c r="AU193" s="956"/>
      <c r="AV193" s="956"/>
      <c r="AW193" s="956"/>
      <c r="AX193" s="956"/>
      <c r="AY193" s="956"/>
      <c r="AZ193" s="956"/>
      <c r="BA193" s="956"/>
      <c r="BB193" s="956"/>
      <c r="BC193" s="956"/>
    </row>
    <row r="194" spans="1:55" x14ac:dyDescent="0.2">
      <c r="A194" s="956"/>
      <c r="B194" s="956"/>
      <c r="C194" s="956"/>
      <c r="D194" s="956"/>
      <c r="E194" s="956"/>
      <c r="F194" s="956"/>
      <c r="G194" s="956"/>
      <c r="H194" s="956"/>
      <c r="I194" s="956"/>
      <c r="J194" s="956"/>
      <c r="K194" s="956"/>
      <c r="L194" s="956"/>
      <c r="M194" s="956"/>
      <c r="N194" s="956"/>
      <c r="O194" s="956"/>
      <c r="P194" s="956"/>
      <c r="Q194" s="956"/>
      <c r="R194" s="956"/>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row>
    <row r="195" spans="1:55" x14ac:dyDescent="0.2">
      <c r="A195" s="956"/>
      <c r="B195" s="956"/>
      <c r="C195" s="956"/>
      <c r="D195" s="956"/>
      <c r="E195" s="956"/>
      <c r="F195" s="956"/>
      <c r="G195" s="956"/>
      <c r="H195" s="956"/>
      <c r="I195" s="956"/>
      <c r="J195" s="956"/>
      <c r="K195" s="956"/>
      <c r="L195" s="956"/>
      <c r="M195" s="956"/>
      <c r="N195" s="956"/>
      <c r="O195" s="956"/>
      <c r="P195" s="956"/>
      <c r="Q195" s="956"/>
      <c r="R195" s="956"/>
      <c r="S195" s="956"/>
      <c r="T195" s="956"/>
      <c r="U195" s="956"/>
      <c r="V195" s="956"/>
      <c r="W195" s="956"/>
      <c r="X195" s="956"/>
      <c r="Y195" s="956"/>
      <c r="Z195" s="956"/>
      <c r="AA195" s="956"/>
      <c r="AB195" s="956"/>
      <c r="AC195" s="956"/>
      <c r="AD195" s="956"/>
      <c r="AE195" s="956"/>
      <c r="AF195" s="956"/>
      <c r="AG195" s="956"/>
      <c r="AH195" s="956"/>
      <c r="AI195" s="956"/>
      <c r="AJ195" s="956"/>
      <c r="AK195" s="956"/>
      <c r="AL195" s="956"/>
      <c r="AM195" s="956"/>
      <c r="AN195" s="956"/>
      <c r="AO195" s="956"/>
      <c r="AP195" s="956"/>
      <c r="AQ195" s="956"/>
      <c r="AR195" s="956"/>
      <c r="AS195" s="956"/>
      <c r="AT195" s="956"/>
      <c r="AU195" s="956"/>
      <c r="AV195" s="956"/>
      <c r="AW195" s="956"/>
      <c r="AX195" s="956"/>
      <c r="AY195" s="956"/>
      <c r="AZ195" s="956"/>
      <c r="BA195" s="956"/>
      <c r="BB195" s="956"/>
      <c r="BC195" s="956"/>
    </row>
    <row r="196" spans="1:55" x14ac:dyDescent="0.2">
      <c r="A196" s="956"/>
      <c r="B196" s="956"/>
      <c r="C196" s="956"/>
      <c r="D196" s="956"/>
      <c r="E196" s="956"/>
      <c r="F196" s="956"/>
      <c r="G196" s="956"/>
      <c r="H196" s="956"/>
      <c r="I196" s="956"/>
      <c r="J196" s="956"/>
      <c r="K196" s="956"/>
      <c r="L196" s="956"/>
      <c r="M196" s="956"/>
      <c r="N196" s="956"/>
      <c r="O196" s="956"/>
      <c r="P196" s="956"/>
      <c r="Q196" s="956"/>
      <c r="R196" s="956"/>
      <c r="S196" s="956"/>
      <c r="T196" s="956"/>
      <c r="U196" s="956"/>
      <c r="V196" s="956"/>
      <c r="W196" s="956"/>
      <c r="X196" s="956"/>
      <c r="Y196" s="956"/>
      <c r="Z196" s="956"/>
      <c r="AA196" s="956"/>
      <c r="AB196" s="956"/>
      <c r="AC196" s="956"/>
      <c r="AD196" s="956"/>
      <c r="AE196" s="956"/>
      <c r="AF196" s="956"/>
      <c r="AG196" s="956"/>
      <c r="AH196" s="956"/>
      <c r="AI196" s="956"/>
      <c r="AJ196" s="956"/>
      <c r="AK196" s="956"/>
      <c r="AL196" s="956"/>
      <c r="AM196" s="956"/>
      <c r="AN196" s="956"/>
      <c r="AO196" s="956"/>
      <c r="AP196" s="956"/>
      <c r="AQ196" s="956"/>
      <c r="AR196" s="956"/>
      <c r="AS196" s="956"/>
      <c r="AT196" s="956"/>
      <c r="AU196" s="956"/>
      <c r="AV196" s="956"/>
      <c r="AW196" s="956"/>
      <c r="AX196" s="956"/>
      <c r="AY196" s="956"/>
      <c r="AZ196" s="956"/>
      <c r="BA196" s="956"/>
      <c r="BB196" s="956"/>
      <c r="BC196" s="956"/>
    </row>
    <row r="197" spans="1:55" x14ac:dyDescent="0.2">
      <c r="A197" s="956"/>
      <c r="B197" s="956"/>
      <c r="C197" s="956"/>
      <c r="D197" s="956"/>
      <c r="E197" s="956"/>
      <c r="F197" s="956"/>
      <c r="G197" s="956"/>
      <c r="H197" s="956"/>
      <c r="I197" s="956"/>
      <c r="J197" s="956"/>
      <c r="K197" s="956"/>
      <c r="L197" s="956"/>
      <c r="M197" s="956"/>
      <c r="N197" s="956"/>
      <c r="O197" s="956"/>
      <c r="P197" s="956"/>
      <c r="Q197" s="956"/>
      <c r="R197" s="956"/>
      <c r="S197" s="956"/>
      <c r="T197" s="956"/>
      <c r="U197" s="956"/>
      <c r="V197" s="956"/>
      <c r="W197" s="956"/>
      <c r="X197" s="956"/>
      <c r="Y197" s="956"/>
      <c r="Z197" s="956"/>
      <c r="AA197" s="956"/>
      <c r="AB197" s="956"/>
      <c r="AC197" s="956"/>
      <c r="AD197" s="956"/>
      <c r="AE197" s="956"/>
      <c r="AF197" s="956"/>
      <c r="AG197" s="956"/>
      <c r="AH197" s="956"/>
      <c r="AI197" s="956"/>
      <c r="AJ197" s="956"/>
      <c r="AK197" s="956"/>
      <c r="AL197" s="956"/>
      <c r="AM197" s="956"/>
      <c r="AN197" s="956"/>
      <c r="AO197" s="956"/>
      <c r="AP197" s="956"/>
      <c r="AQ197" s="956"/>
      <c r="AR197" s="956"/>
      <c r="AS197" s="956"/>
      <c r="AT197" s="956"/>
      <c r="AU197" s="956"/>
      <c r="AV197" s="956"/>
      <c r="AW197" s="956"/>
      <c r="AX197" s="956"/>
      <c r="AY197" s="956"/>
      <c r="AZ197" s="956"/>
      <c r="BA197" s="956"/>
      <c r="BB197" s="956"/>
      <c r="BC197" s="956"/>
    </row>
    <row r="198" spans="1:55" x14ac:dyDescent="0.2">
      <c r="A198" s="956"/>
      <c r="B198" s="956"/>
      <c r="C198" s="956"/>
      <c r="D198" s="956"/>
      <c r="E198" s="956"/>
      <c r="F198" s="956"/>
      <c r="G198" s="956"/>
      <c r="H198" s="956"/>
      <c r="I198" s="956"/>
      <c r="J198" s="956"/>
      <c r="K198" s="956"/>
      <c r="L198" s="956"/>
      <c r="M198" s="956"/>
      <c r="N198" s="956"/>
      <c r="O198" s="956"/>
      <c r="P198" s="956"/>
      <c r="Q198" s="956"/>
      <c r="R198" s="956"/>
      <c r="S198" s="956"/>
      <c r="T198" s="956"/>
      <c r="U198" s="956"/>
      <c r="V198" s="956"/>
      <c r="W198" s="956"/>
      <c r="X198" s="956"/>
      <c r="Y198" s="956"/>
      <c r="Z198" s="956"/>
      <c r="AA198" s="956"/>
      <c r="AB198" s="956"/>
      <c r="AC198" s="956"/>
      <c r="AD198" s="956"/>
      <c r="AE198" s="956"/>
      <c r="AF198" s="956"/>
      <c r="AG198" s="956"/>
      <c r="AH198" s="956"/>
      <c r="AI198" s="956"/>
      <c r="AJ198" s="956"/>
      <c r="AK198" s="956"/>
      <c r="AL198" s="956"/>
      <c r="AM198" s="956"/>
      <c r="AN198" s="956"/>
      <c r="AO198" s="956"/>
      <c r="AP198" s="956"/>
      <c r="AQ198" s="956"/>
      <c r="AR198" s="956"/>
      <c r="AS198" s="956"/>
      <c r="AT198" s="956"/>
      <c r="AU198" s="956"/>
      <c r="AV198" s="956"/>
      <c r="AW198" s="956"/>
      <c r="AX198" s="956"/>
      <c r="AY198" s="956"/>
      <c r="AZ198" s="956"/>
      <c r="BA198" s="956"/>
      <c r="BB198" s="956"/>
      <c r="BC198" s="956"/>
    </row>
    <row r="199" spans="1:55" x14ac:dyDescent="0.2">
      <c r="A199" s="956"/>
      <c r="B199" s="956"/>
      <c r="C199" s="956"/>
      <c r="D199" s="956"/>
      <c r="E199" s="956"/>
      <c r="F199" s="956"/>
      <c r="G199" s="956"/>
      <c r="H199" s="956"/>
      <c r="I199" s="956"/>
      <c r="J199" s="956"/>
      <c r="K199" s="956"/>
      <c r="L199" s="956"/>
      <c r="M199" s="956"/>
      <c r="N199" s="956"/>
      <c r="O199" s="956"/>
      <c r="P199" s="956"/>
      <c r="Q199" s="956"/>
      <c r="R199" s="956"/>
      <c r="S199" s="956"/>
      <c r="T199" s="956"/>
      <c r="U199" s="956"/>
      <c r="V199" s="956"/>
      <c r="W199" s="956"/>
      <c r="X199" s="956"/>
      <c r="Y199" s="956"/>
      <c r="Z199" s="956"/>
      <c r="AA199" s="956"/>
      <c r="AB199" s="956"/>
      <c r="AC199" s="956"/>
      <c r="AD199" s="956"/>
      <c r="AE199" s="956"/>
      <c r="AF199" s="956"/>
      <c r="AG199" s="956"/>
      <c r="AH199" s="956"/>
      <c r="AI199" s="956"/>
      <c r="AJ199" s="956"/>
      <c r="AK199" s="956"/>
      <c r="AL199" s="956"/>
      <c r="AM199" s="956"/>
      <c r="AN199" s="956"/>
      <c r="AO199" s="956"/>
      <c r="AP199" s="956"/>
      <c r="AQ199" s="956"/>
      <c r="AR199" s="956"/>
      <c r="AS199" s="956"/>
      <c r="AT199" s="956"/>
      <c r="AU199" s="956"/>
      <c r="AV199" s="956"/>
      <c r="AW199" s="956"/>
      <c r="AX199" s="956"/>
      <c r="AY199" s="956"/>
      <c r="AZ199" s="956"/>
      <c r="BA199" s="956"/>
      <c r="BB199" s="956"/>
      <c r="BC199" s="956"/>
    </row>
    <row r="200" spans="1:55" x14ac:dyDescent="0.2">
      <c r="A200" s="956"/>
      <c r="B200" s="956"/>
      <c r="C200" s="956"/>
      <c r="D200" s="956"/>
      <c r="E200" s="956"/>
      <c r="F200" s="956"/>
      <c r="G200" s="956"/>
      <c r="H200" s="956"/>
      <c r="I200" s="956"/>
      <c r="J200" s="956"/>
      <c r="K200" s="956"/>
      <c r="L200" s="956"/>
      <c r="M200" s="956"/>
      <c r="N200" s="956"/>
      <c r="O200" s="956"/>
      <c r="P200" s="956"/>
      <c r="Q200" s="956"/>
      <c r="R200" s="956"/>
      <c r="S200" s="956"/>
      <c r="T200" s="956"/>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row>
  </sheetData>
  <mergeCells count="89">
    <mergeCell ref="B54:C54"/>
    <mergeCell ref="D54:H54"/>
    <mergeCell ref="B55:C55"/>
    <mergeCell ref="D55:H55"/>
    <mergeCell ref="B51:H51"/>
    <mergeCell ref="B52:C52"/>
    <mergeCell ref="D52:E52"/>
    <mergeCell ref="G52:H52"/>
    <mergeCell ref="B53:C53"/>
    <mergeCell ref="D53:E53"/>
    <mergeCell ref="G53:H53"/>
    <mergeCell ref="G46:H46"/>
    <mergeCell ref="G47:H47"/>
    <mergeCell ref="B48:C48"/>
    <mergeCell ref="F48:H48"/>
    <mergeCell ref="B49:C49"/>
    <mergeCell ref="D49:H49"/>
    <mergeCell ref="B31:H31"/>
    <mergeCell ref="G32:H32"/>
    <mergeCell ref="G45:H45"/>
    <mergeCell ref="G34:H34"/>
    <mergeCell ref="G35:H35"/>
    <mergeCell ref="G36:H36"/>
    <mergeCell ref="G37:H37"/>
    <mergeCell ref="G38:H38"/>
    <mergeCell ref="B40:H40"/>
    <mergeCell ref="G41:H41"/>
    <mergeCell ref="G42:H42"/>
    <mergeCell ref="G43:H43"/>
    <mergeCell ref="G44:H44"/>
    <mergeCell ref="B39:C39"/>
    <mergeCell ref="F39:H39"/>
    <mergeCell ref="G33:H33"/>
    <mergeCell ref="G23:H23"/>
    <mergeCell ref="G24:H24"/>
    <mergeCell ref="G25:H25"/>
    <mergeCell ref="G26:H26"/>
    <mergeCell ref="G27:H27"/>
    <mergeCell ref="G29:H29"/>
    <mergeCell ref="B30:C30"/>
    <mergeCell ref="F30:H30"/>
    <mergeCell ref="B16:C16"/>
    <mergeCell ref="D16:H16"/>
    <mergeCell ref="B17:C17"/>
    <mergeCell ref="D17:H17"/>
    <mergeCell ref="B18:C18"/>
    <mergeCell ref="D18:H18"/>
    <mergeCell ref="G28:H28"/>
    <mergeCell ref="B19:C19"/>
    <mergeCell ref="D19:H19"/>
    <mergeCell ref="B20:C20"/>
    <mergeCell ref="D20:H20"/>
    <mergeCell ref="B21:H21"/>
    <mergeCell ref="B22:H22"/>
    <mergeCell ref="B15:C15"/>
    <mergeCell ref="D15:H15"/>
    <mergeCell ref="B10:C10"/>
    <mergeCell ref="D10:E10"/>
    <mergeCell ref="G10:H10"/>
    <mergeCell ref="B12:C12"/>
    <mergeCell ref="D12:E12"/>
    <mergeCell ref="G12:H12"/>
    <mergeCell ref="B13:C13"/>
    <mergeCell ref="D13:E13"/>
    <mergeCell ref="G13:H13"/>
    <mergeCell ref="B14:C14"/>
    <mergeCell ref="D14:H14"/>
    <mergeCell ref="B11:C11"/>
    <mergeCell ref="D11:E11"/>
    <mergeCell ref="G11:H11"/>
    <mergeCell ref="B8:C8"/>
    <mergeCell ref="D8:E8"/>
    <mergeCell ref="G8:H8"/>
    <mergeCell ref="B9:C9"/>
    <mergeCell ref="D9:E9"/>
    <mergeCell ref="G9:H9"/>
    <mergeCell ref="B5:C5"/>
    <mergeCell ref="B6:C6"/>
    <mergeCell ref="B7:C7"/>
    <mergeCell ref="D7:E7"/>
    <mergeCell ref="G7:H7"/>
    <mergeCell ref="D5:H5"/>
    <mergeCell ref="D6:H6"/>
    <mergeCell ref="B2:H2"/>
    <mergeCell ref="B3:C3"/>
    <mergeCell ref="D3:E3"/>
    <mergeCell ref="G3:H3"/>
    <mergeCell ref="B4:C4"/>
    <mergeCell ref="D4:H4"/>
  </mergeCells>
  <dataValidations disablePrompts="1" count="4">
    <dataValidation type="list" allowBlank="1" showInputMessage="1" showErrorMessage="1" sqref="D10:E10" xr:uid="{00000000-0002-0000-0400-000000000000}">
      <formula1>Constitution</formula1>
    </dataValidation>
    <dataValidation type="list" allowBlank="1" showInputMessage="1" showErrorMessage="1" sqref="G10:H10" xr:uid="{00000000-0002-0000-0400-000001000000}">
      <formula1>"Manufacturing,Trading,Service"</formula1>
    </dataValidation>
    <dataValidation type="list" allowBlank="1" showInputMessage="1" showErrorMessage="1" sqref="D11:E11" xr:uid="{00000000-0002-0000-0400-000002000000}">
      <formula1>Sector</formula1>
    </dataValidation>
    <dataValidation type="list" allowBlank="1" showInputMessage="1" showErrorMessage="1" sqref="G11:H11" xr:uid="{00000000-0002-0000-0400-000003000000}">
      <formula1>"Yes,No"</formula1>
    </dataValidation>
  </dataValidations>
  <pageMargins left="0.25" right="0.25" top="0.75" bottom="0.75" header="0.3" footer="0.3"/>
  <pageSetup paperSize="9" scale="84" orientation="portrait" r:id="rId1"/>
  <headerFooter>
    <oddFooter>&amp;C&amp;"Calibri"&amp;11&amp;K000000&amp;G_x000D_&amp;1#&amp;"Calibri"&amp;10&amp;K000000 For internal use only</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tabColor theme="3" tint="-0.499984740745262"/>
  </sheetPr>
  <dimension ref="A1:BC200"/>
  <sheetViews>
    <sheetView showGridLines="0" workbookViewId="0">
      <selection activeCell="C9" sqref="C9"/>
    </sheetView>
  </sheetViews>
  <sheetFormatPr defaultColWidth="9.140625" defaultRowHeight="12.75" x14ac:dyDescent="0.2"/>
  <cols>
    <col min="1" max="1" width="2.7109375" style="92" customWidth="1"/>
    <col min="2" max="2" width="20" style="92" customWidth="1"/>
    <col min="3" max="3" width="42.85546875" style="92" customWidth="1"/>
    <col min="4" max="4" width="14.85546875" style="92" bestFit="1" customWidth="1"/>
    <col min="5" max="16384" width="9.140625" style="92"/>
  </cols>
  <sheetData>
    <row r="1" spans="1:55" ht="13.5" thickBot="1" x14ac:dyDescent="0.25">
      <c r="A1" s="412"/>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12"/>
      <c r="AI1" s="412"/>
      <c r="AJ1" s="412"/>
      <c r="AK1" s="412"/>
      <c r="AL1" s="412"/>
      <c r="AM1" s="412"/>
      <c r="AN1" s="412"/>
      <c r="AO1" s="412"/>
      <c r="AP1" s="412"/>
      <c r="AQ1" s="412"/>
      <c r="AR1" s="412"/>
      <c r="AS1" s="412"/>
      <c r="AT1" s="412"/>
      <c r="AU1" s="412"/>
      <c r="AV1" s="412"/>
      <c r="AW1" s="412"/>
      <c r="AX1" s="412"/>
      <c r="AY1" s="412"/>
      <c r="AZ1" s="412"/>
      <c r="BA1" s="412"/>
      <c r="BB1" s="412"/>
      <c r="BC1" s="412"/>
    </row>
    <row r="2" spans="1:55" ht="15" x14ac:dyDescent="0.2">
      <c r="A2" s="412"/>
      <c r="B2" s="1733" t="s">
        <v>2063</v>
      </c>
      <c r="C2" s="1734"/>
      <c r="D2" s="1735"/>
      <c r="E2" s="412"/>
      <c r="F2" s="412"/>
      <c r="G2" s="412"/>
      <c r="H2" s="412"/>
      <c r="I2" s="412"/>
      <c r="J2" s="412"/>
      <c r="K2" s="412"/>
      <c r="L2" s="412"/>
      <c r="M2" s="412"/>
      <c r="N2" s="412"/>
      <c r="O2" s="412"/>
      <c r="P2" s="412"/>
      <c r="Q2" s="412"/>
      <c r="R2" s="412"/>
      <c r="S2" s="412"/>
      <c r="T2" s="412"/>
      <c r="U2" s="412"/>
      <c r="V2" s="412"/>
      <c r="W2" s="412"/>
      <c r="X2" s="412"/>
      <c r="Y2" s="412"/>
      <c r="Z2" s="412"/>
      <c r="AA2" s="412"/>
      <c r="AB2" s="412"/>
      <c r="AC2" s="412"/>
      <c r="AD2" s="412"/>
      <c r="AE2" s="412"/>
      <c r="AF2" s="412"/>
      <c r="AG2" s="412"/>
      <c r="AH2" s="412"/>
      <c r="AI2" s="412"/>
      <c r="AJ2" s="412"/>
      <c r="AK2" s="412"/>
      <c r="AL2" s="412"/>
      <c r="AM2" s="412"/>
      <c r="AN2" s="412"/>
      <c r="AO2" s="412"/>
      <c r="AP2" s="412"/>
      <c r="AQ2" s="412"/>
      <c r="AR2" s="412"/>
      <c r="AS2" s="412"/>
      <c r="AT2" s="412"/>
      <c r="AU2" s="412"/>
      <c r="AV2" s="412"/>
      <c r="AW2" s="412"/>
      <c r="AX2" s="412"/>
      <c r="AY2" s="412"/>
      <c r="AZ2" s="412"/>
      <c r="BA2" s="412"/>
      <c r="BB2" s="412"/>
      <c r="BC2" s="412"/>
    </row>
    <row r="3" spans="1:55" x14ac:dyDescent="0.2">
      <c r="A3" s="412"/>
      <c r="B3" s="979" t="s">
        <v>2</v>
      </c>
      <c r="C3" s="980" t="s">
        <v>2064</v>
      </c>
      <c r="D3" s="980" t="s">
        <v>1665</v>
      </c>
      <c r="E3" s="412"/>
      <c r="F3" s="412"/>
      <c r="G3" s="412"/>
      <c r="H3" s="412"/>
      <c r="I3" s="412"/>
      <c r="J3" s="412"/>
      <c r="K3" s="412"/>
      <c r="L3" s="412"/>
      <c r="M3" s="412"/>
      <c r="N3" s="412"/>
      <c r="O3" s="412"/>
      <c r="P3" s="412"/>
      <c r="Q3" s="412"/>
      <c r="R3" s="412"/>
      <c r="S3" s="412"/>
      <c r="T3" s="412"/>
      <c r="U3" s="412"/>
      <c r="V3" s="412"/>
      <c r="W3" s="412"/>
      <c r="X3" s="412"/>
      <c r="Y3" s="412"/>
      <c r="Z3" s="412"/>
      <c r="AA3" s="412"/>
      <c r="AB3" s="412"/>
      <c r="AC3" s="412"/>
      <c r="AD3" s="412"/>
      <c r="AE3" s="412"/>
      <c r="AF3" s="412"/>
      <c r="AG3" s="412"/>
      <c r="AH3" s="412"/>
      <c r="AI3" s="412"/>
      <c r="AJ3" s="412"/>
      <c r="AK3" s="412"/>
      <c r="AL3" s="412"/>
      <c r="AM3" s="412"/>
      <c r="AN3" s="412"/>
      <c r="AO3" s="412"/>
      <c r="AP3" s="412"/>
      <c r="AQ3" s="412"/>
      <c r="AR3" s="412"/>
      <c r="AS3" s="412"/>
      <c r="AT3" s="412"/>
      <c r="AU3" s="412"/>
      <c r="AV3" s="412"/>
      <c r="AW3" s="412"/>
      <c r="AX3" s="412"/>
      <c r="AY3" s="412"/>
      <c r="AZ3" s="412"/>
      <c r="BA3" s="412"/>
      <c r="BB3" s="412"/>
      <c r="BC3" s="412"/>
    </row>
    <row r="4" spans="1:55" x14ac:dyDescent="0.2">
      <c r="A4" s="412"/>
      <c r="B4" s="981"/>
      <c r="C4" s="982"/>
      <c r="D4" s="983"/>
      <c r="E4" s="412"/>
      <c r="F4" s="412"/>
      <c r="G4" s="412"/>
      <c r="H4" s="412"/>
      <c r="I4" s="412"/>
      <c r="J4" s="412"/>
      <c r="K4" s="412"/>
      <c r="L4" s="412"/>
      <c r="M4" s="412"/>
      <c r="N4" s="412"/>
      <c r="O4" s="412"/>
      <c r="P4" s="412"/>
      <c r="Q4" s="412"/>
      <c r="R4" s="412"/>
      <c r="S4" s="412"/>
      <c r="T4" s="412"/>
      <c r="U4" s="412"/>
      <c r="V4" s="412"/>
      <c r="W4" s="412"/>
      <c r="X4" s="412"/>
      <c r="Y4" s="412"/>
      <c r="Z4" s="412"/>
      <c r="AA4" s="412"/>
      <c r="AB4" s="412"/>
      <c r="AC4" s="412"/>
      <c r="AD4" s="412"/>
      <c r="AE4" s="412"/>
      <c r="AF4" s="412"/>
      <c r="AG4" s="412"/>
      <c r="AH4" s="412"/>
      <c r="AI4" s="412"/>
      <c r="AJ4" s="412"/>
      <c r="AK4" s="412"/>
      <c r="AL4" s="412"/>
      <c r="AM4" s="412"/>
      <c r="AN4" s="412"/>
      <c r="AO4" s="412"/>
      <c r="AP4" s="412"/>
      <c r="AQ4" s="412"/>
      <c r="AR4" s="412"/>
      <c r="AS4" s="412"/>
      <c r="AT4" s="412"/>
      <c r="AU4" s="412"/>
      <c r="AV4" s="412"/>
      <c r="AW4" s="412"/>
      <c r="AX4" s="412"/>
      <c r="AY4" s="412"/>
      <c r="AZ4" s="412"/>
      <c r="BA4" s="412"/>
      <c r="BB4" s="412"/>
      <c r="BC4" s="412"/>
    </row>
    <row r="5" spans="1:55" x14ac:dyDescent="0.2">
      <c r="A5" s="412"/>
      <c r="B5" s="981"/>
      <c r="C5" s="982"/>
      <c r="D5" s="983"/>
      <c r="E5" s="412"/>
      <c r="F5" s="412"/>
      <c r="G5" s="412"/>
      <c r="H5" s="412"/>
      <c r="I5" s="412"/>
      <c r="J5" s="412"/>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2"/>
      <c r="AP5" s="412"/>
      <c r="AQ5" s="412"/>
      <c r="AR5" s="412"/>
      <c r="AS5" s="412"/>
      <c r="AT5" s="412"/>
      <c r="AU5" s="412"/>
      <c r="AV5" s="412"/>
      <c r="AW5" s="412"/>
      <c r="AX5" s="412"/>
      <c r="AY5" s="412"/>
      <c r="AZ5" s="412"/>
      <c r="BA5" s="412"/>
      <c r="BB5" s="412"/>
      <c r="BC5" s="412"/>
    </row>
    <row r="6" spans="1:55" x14ac:dyDescent="0.2">
      <c r="A6" s="412"/>
      <c r="B6" s="981"/>
      <c r="C6" s="982"/>
      <c r="D6" s="983"/>
      <c r="E6" s="412"/>
      <c r="F6" s="412"/>
      <c r="G6" s="412"/>
      <c r="H6" s="412"/>
      <c r="I6" s="412"/>
      <c r="J6" s="412"/>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2"/>
      <c r="AP6" s="412"/>
      <c r="AQ6" s="412"/>
      <c r="AR6" s="412"/>
      <c r="AS6" s="412"/>
      <c r="AT6" s="412"/>
      <c r="AU6" s="412"/>
      <c r="AV6" s="412"/>
      <c r="AW6" s="412"/>
      <c r="AX6" s="412"/>
      <c r="AY6" s="412"/>
      <c r="AZ6" s="412"/>
      <c r="BA6" s="412"/>
      <c r="BB6" s="412"/>
      <c r="BC6" s="412"/>
    </row>
    <row r="7" spans="1:55" x14ac:dyDescent="0.2">
      <c r="A7" s="412"/>
      <c r="B7" s="981"/>
      <c r="C7" s="982"/>
      <c r="D7" s="983"/>
      <c r="E7" s="412"/>
      <c r="F7" s="412"/>
      <c r="G7" s="412"/>
      <c r="H7" s="412"/>
      <c r="I7" s="412"/>
      <c r="J7" s="412"/>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2"/>
      <c r="AP7" s="412"/>
      <c r="AQ7" s="412"/>
      <c r="AR7" s="412"/>
      <c r="AS7" s="412"/>
      <c r="AT7" s="412"/>
      <c r="AU7" s="412"/>
      <c r="AV7" s="412"/>
      <c r="AW7" s="412"/>
      <c r="AX7" s="412"/>
      <c r="AY7" s="412"/>
      <c r="AZ7" s="412"/>
      <c r="BA7" s="412"/>
      <c r="BB7" s="412"/>
      <c r="BC7" s="412"/>
    </row>
    <row r="8" spans="1:55" x14ac:dyDescent="0.2">
      <c r="A8" s="412"/>
      <c r="B8" s="981"/>
      <c r="C8" s="982"/>
      <c r="D8" s="983"/>
      <c r="E8" s="412"/>
      <c r="F8" s="412"/>
      <c r="G8" s="412"/>
      <c r="H8" s="412"/>
      <c r="I8" s="412"/>
      <c r="J8" s="412"/>
      <c r="K8" s="412"/>
      <c r="L8" s="412"/>
      <c r="M8" s="412"/>
      <c r="N8" s="412"/>
      <c r="O8" s="412"/>
      <c r="P8" s="412"/>
      <c r="Q8" s="412"/>
      <c r="R8" s="412"/>
      <c r="S8" s="412"/>
      <c r="T8" s="412"/>
      <c r="U8" s="412"/>
      <c r="V8" s="412"/>
      <c r="W8" s="412"/>
      <c r="X8" s="412"/>
      <c r="Y8" s="412"/>
      <c r="Z8" s="412"/>
      <c r="AA8" s="412"/>
      <c r="AB8" s="412"/>
      <c r="AC8" s="412"/>
      <c r="AD8" s="412"/>
      <c r="AE8" s="412"/>
      <c r="AF8" s="412"/>
      <c r="AG8" s="412"/>
      <c r="AH8" s="412"/>
      <c r="AI8" s="412"/>
      <c r="AJ8" s="412"/>
      <c r="AK8" s="412"/>
      <c r="AL8" s="412"/>
      <c r="AM8" s="412"/>
      <c r="AN8" s="412"/>
      <c r="AO8" s="412"/>
      <c r="AP8" s="412"/>
      <c r="AQ8" s="412"/>
      <c r="AR8" s="412"/>
      <c r="AS8" s="412"/>
      <c r="AT8" s="412"/>
      <c r="AU8" s="412"/>
      <c r="AV8" s="412"/>
      <c r="AW8" s="412"/>
      <c r="AX8" s="412"/>
      <c r="AY8" s="412"/>
      <c r="AZ8" s="412"/>
      <c r="BA8" s="412"/>
      <c r="BB8" s="412"/>
      <c r="BC8" s="412"/>
    </row>
    <row r="9" spans="1:55" x14ac:dyDescent="0.2">
      <c r="A9" s="412"/>
      <c r="B9" s="981"/>
      <c r="C9" s="982"/>
      <c r="D9" s="983"/>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AQ9" s="412"/>
      <c r="AR9" s="412"/>
      <c r="AS9" s="412"/>
      <c r="AT9" s="412"/>
      <c r="AU9" s="412"/>
      <c r="AV9" s="412"/>
      <c r="AW9" s="412"/>
      <c r="AX9" s="412"/>
      <c r="AY9" s="412"/>
      <c r="AZ9" s="412"/>
      <c r="BA9" s="412"/>
      <c r="BB9" s="412"/>
      <c r="BC9" s="412"/>
    </row>
    <row r="10" spans="1:55" x14ac:dyDescent="0.2">
      <c r="A10" s="412"/>
      <c r="B10" s="981"/>
      <c r="C10" s="982"/>
      <c r="D10" s="983"/>
      <c r="E10" s="412"/>
      <c r="F10" s="412"/>
      <c r="G10" s="412"/>
      <c r="H10" s="412"/>
      <c r="I10" s="412"/>
      <c r="J10" s="412"/>
      <c r="K10" s="412"/>
      <c r="L10" s="412"/>
      <c r="M10" s="412"/>
      <c r="N10" s="412"/>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AQ10" s="412"/>
      <c r="AR10" s="412"/>
      <c r="AS10" s="412"/>
      <c r="AT10" s="412"/>
      <c r="AU10" s="412"/>
      <c r="AV10" s="412"/>
      <c r="AW10" s="412"/>
      <c r="AX10" s="412"/>
      <c r="AY10" s="412"/>
      <c r="AZ10" s="412"/>
      <c r="BA10" s="412"/>
      <c r="BB10" s="412"/>
      <c r="BC10" s="412"/>
    </row>
    <row r="11" spans="1:55" x14ac:dyDescent="0.2">
      <c r="A11" s="412"/>
      <c r="B11" s="981"/>
      <c r="C11" s="982"/>
      <c r="D11" s="983"/>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AQ11" s="412"/>
      <c r="AR11" s="412"/>
      <c r="AS11" s="412"/>
      <c r="AT11" s="412"/>
      <c r="AU11" s="412"/>
      <c r="AV11" s="412"/>
      <c r="AW11" s="412"/>
      <c r="AX11" s="412"/>
      <c r="AY11" s="412"/>
      <c r="AZ11" s="412"/>
      <c r="BA11" s="412"/>
      <c r="BB11" s="412"/>
      <c r="BC11" s="412"/>
    </row>
    <row r="12" spans="1:55" x14ac:dyDescent="0.2">
      <c r="A12" s="412"/>
      <c r="B12" s="981"/>
      <c r="C12" s="463"/>
      <c r="D12" s="983"/>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AQ12" s="412"/>
      <c r="AR12" s="412"/>
      <c r="AS12" s="412"/>
      <c r="AT12" s="412"/>
      <c r="AU12" s="412"/>
      <c r="AV12" s="412"/>
      <c r="AW12" s="412"/>
      <c r="AX12" s="412"/>
      <c r="AY12" s="412"/>
      <c r="AZ12" s="412"/>
      <c r="BA12" s="412"/>
      <c r="BB12" s="412"/>
      <c r="BC12" s="412"/>
    </row>
    <row r="13" spans="1:55" ht="13.5" thickBot="1" x14ac:dyDescent="0.25">
      <c r="A13" s="412"/>
      <c r="B13" s="984"/>
      <c r="C13" s="985"/>
      <c r="D13" s="986"/>
      <c r="E13" s="412"/>
      <c r="F13" s="412"/>
      <c r="G13" s="412"/>
      <c r="H13" s="412"/>
      <c r="I13" s="412"/>
      <c r="J13" s="412"/>
      <c r="K13" s="412"/>
      <c r="L13" s="412"/>
      <c r="M13" s="412"/>
      <c r="N13" s="412"/>
      <c r="O13" s="412"/>
      <c r="P13" s="412"/>
      <c r="Q13" s="412"/>
      <c r="R13" s="412"/>
      <c r="S13" s="412"/>
      <c r="T13" s="412"/>
      <c r="U13" s="412"/>
      <c r="V13" s="412"/>
      <c r="W13" s="412"/>
      <c r="X13" s="412"/>
      <c r="Y13" s="412"/>
      <c r="Z13" s="412"/>
      <c r="AA13" s="412"/>
      <c r="AB13" s="412"/>
      <c r="AC13" s="412"/>
      <c r="AD13" s="412"/>
      <c r="AE13" s="412"/>
      <c r="AF13" s="412"/>
      <c r="AG13" s="412"/>
      <c r="AH13" s="412"/>
      <c r="AI13" s="412"/>
      <c r="AJ13" s="412"/>
      <c r="AK13" s="412"/>
      <c r="AL13" s="412"/>
      <c r="AM13" s="412"/>
      <c r="AN13" s="412"/>
      <c r="AO13" s="412"/>
      <c r="AP13" s="412"/>
      <c r="AQ13" s="412"/>
      <c r="AR13" s="412"/>
      <c r="AS13" s="412"/>
      <c r="AT13" s="412"/>
      <c r="AU13" s="412"/>
      <c r="AV13" s="412"/>
      <c r="AW13" s="412"/>
      <c r="AX13" s="412"/>
      <c r="AY13" s="412"/>
      <c r="AZ13" s="412"/>
      <c r="BA13" s="412"/>
      <c r="BB13" s="412"/>
      <c r="BC13" s="412"/>
    </row>
    <row r="14" spans="1:55" x14ac:dyDescent="0.2">
      <c r="A14" s="412"/>
      <c r="B14" s="412"/>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2"/>
      <c r="AT14" s="412"/>
      <c r="AU14" s="412"/>
      <c r="AV14" s="412"/>
      <c r="AW14" s="412"/>
      <c r="AX14" s="412"/>
      <c r="AY14" s="412"/>
      <c r="AZ14" s="412"/>
      <c r="BA14" s="412"/>
      <c r="BB14" s="412"/>
      <c r="BC14" s="412"/>
    </row>
    <row r="15" spans="1:55" x14ac:dyDescent="0.2">
      <c r="A15" s="412"/>
      <c r="B15" s="412"/>
      <c r="C15" s="412"/>
      <c r="D15" s="412"/>
      <c r="E15" s="412"/>
      <c r="F15" s="412"/>
      <c r="G15" s="412"/>
      <c r="H15" s="412"/>
      <c r="I15" s="412"/>
      <c r="J15" s="412"/>
      <c r="K15" s="412"/>
      <c r="L15" s="412"/>
      <c r="M15" s="412"/>
      <c r="N15" s="412"/>
      <c r="O15" s="412"/>
      <c r="P15" s="412"/>
      <c r="Q15" s="412"/>
      <c r="R15" s="412"/>
      <c r="S15" s="412"/>
      <c r="T15" s="412"/>
      <c r="U15" s="412"/>
      <c r="V15" s="412"/>
      <c r="W15" s="412"/>
      <c r="X15" s="412"/>
      <c r="Y15" s="412"/>
      <c r="Z15" s="412"/>
      <c r="AA15" s="412"/>
      <c r="AB15" s="412"/>
      <c r="AC15" s="412"/>
      <c r="AD15" s="412"/>
      <c r="AE15" s="412"/>
      <c r="AF15" s="412"/>
      <c r="AG15" s="412"/>
      <c r="AH15" s="412"/>
      <c r="AI15" s="412"/>
      <c r="AJ15" s="412"/>
      <c r="AK15" s="412"/>
      <c r="AL15" s="412"/>
      <c r="AM15" s="412"/>
      <c r="AN15" s="412"/>
      <c r="AO15" s="412"/>
      <c r="AP15" s="412"/>
      <c r="AQ15" s="412"/>
      <c r="AR15" s="412"/>
      <c r="AS15" s="412"/>
      <c r="AT15" s="412"/>
      <c r="AU15" s="412"/>
      <c r="AV15" s="412"/>
      <c r="AW15" s="412"/>
      <c r="AX15" s="412"/>
      <c r="AY15" s="412"/>
      <c r="AZ15" s="412"/>
      <c r="BA15" s="412"/>
      <c r="BB15" s="412"/>
      <c r="BC15" s="412"/>
    </row>
    <row r="16" spans="1:55" x14ac:dyDescent="0.2">
      <c r="A16" s="412"/>
      <c r="B16" s="412"/>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2"/>
      <c r="BC16" s="412"/>
    </row>
    <row r="17" spans="1:55" x14ac:dyDescent="0.2">
      <c r="A17" s="412"/>
      <c r="B17" s="412"/>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AQ17" s="412"/>
      <c r="AR17" s="412"/>
      <c r="AS17" s="412"/>
      <c r="AT17" s="412"/>
      <c r="AU17" s="412"/>
      <c r="AV17" s="412"/>
      <c r="AW17" s="412"/>
      <c r="AX17" s="412"/>
      <c r="AY17" s="412"/>
      <c r="AZ17" s="412"/>
      <c r="BA17" s="412"/>
      <c r="BB17" s="412"/>
      <c r="BC17" s="412"/>
    </row>
    <row r="18" spans="1:55" x14ac:dyDescent="0.2">
      <c r="A18" s="412"/>
      <c r="B18" s="412"/>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AQ18" s="412"/>
      <c r="AR18" s="412"/>
      <c r="AS18" s="412"/>
      <c r="AT18" s="412"/>
      <c r="AU18" s="412"/>
      <c r="AV18" s="412"/>
      <c r="AW18" s="412"/>
      <c r="AX18" s="412"/>
      <c r="AY18" s="412"/>
      <c r="AZ18" s="412"/>
      <c r="BA18" s="412"/>
      <c r="BB18" s="412"/>
      <c r="BC18" s="412"/>
    </row>
    <row r="19" spans="1:55" x14ac:dyDescent="0.2">
      <c r="A19" s="412"/>
      <c r="B19" s="412"/>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AQ19" s="412"/>
      <c r="AR19" s="412"/>
      <c r="AS19" s="412"/>
      <c r="AT19" s="412"/>
      <c r="AU19" s="412"/>
      <c r="AV19" s="412"/>
      <c r="AW19" s="412"/>
      <c r="AX19" s="412"/>
      <c r="AY19" s="412"/>
      <c r="AZ19" s="412"/>
      <c r="BA19" s="412"/>
      <c r="BB19" s="412"/>
      <c r="BC19" s="412"/>
    </row>
    <row r="20" spans="1:55" x14ac:dyDescent="0.2">
      <c r="A20" s="412"/>
      <c r="B20" s="412"/>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AQ20" s="412"/>
      <c r="AR20" s="412"/>
      <c r="AS20" s="412"/>
      <c r="AT20" s="412"/>
      <c r="AU20" s="412"/>
      <c r="AV20" s="412"/>
      <c r="AW20" s="412"/>
      <c r="AX20" s="412"/>
      <c r="AY20" s="412"/>
      <c r="AZ20" s="412"/>
      <c r="BA20" s="412"/>
      <c r="BB20" s="412"/>
      <c r="BC20" s="412"/>
    </row>
    <row r="21" spans="1:55" x14ac:dyDescent="0.2">
      <c r="A21" s="412"/>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2"/>
      <c r="BC21" s="412"/>
    </row>
    <row r="22" spans="1:55" x14ac:dyDescent="0.2">
      <c r="A22" s="412"/>
      <c r="B22" s="412"/>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AQ22" s="412"/>
      <c r="AR22" s="412"/>
      <c r="AS22" s="412"/>
      <c r="AT22" s="412"/>
      <c r="AU22" s="412"/>
      <c r="AV22" s="412"/>
      <c r="AW22" s="412"/>
      <c r="AX22" s="412"/>
      <c r="AY22" s="412"/>
      <c r="AZ22" s="412"/>
      <c r="BA22" s="412"/>
      <c r="BB22" s="412"/>
      <c r="BC22" s="412"/>
    </row>
    <row r="23" spans="1:55" x14ac:dyDescent="0.2">
      <c r="A23" s="412"/>
      <c r="B23" s="412"/>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AQ23" s="412"/>
      <c r="AR23" s="412"/>
      <c r="AS23" s="412"/>
      <c r="AT23" s="412"/>
      <c r="AU23" s="412"/>
      <c r="AV23" s="412"/>
      <c r="AW23" s="412"/>
      <c r="AX23" s="412"/>
      <c r="AY23" s="412"/>
      <c r="AZ23" s="412"/>
      <c r="BA23" s="412"/>
      <c r="BB23" s="412"/>
      <c r="BC23" s="412"/>
    </row>
    <row r="24" spans="1:55" x14ac:dyDescent="0.2">
      <c r="A24" s="412"/>
      <c r="B24" s="412"/>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AQ24" s="412"/>
      <c r="AR24" s="412"/>
      <c r="AS24" s="412"/>
      <c r="AT24" s="412"/>
      <c r="AU24" s="412"/>
      <c r="AV24" s="412"/>
      <c r="AW24" s="412"/>
      <c r="AX24" s="412"/>
      <c r="AY24" s="412"/>
      <c r="AZ24" s="412"/>
      <c r="BA24" s="412"/>
      <c r="BB24" s="412"/>
      <c r="BC24" s="412"/>
    </row>
    <row r="25" spans="1:55" x14ac:dyDescent="0.2">
      <c r="A25" s="412"/>
      <c r="B25" s="412"/>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AQ25" s="412"/>
      <c r="AR25" s="412"/>
      <c r="AS25" s="412"/>
      <c r="AT25" s="412"/>
      <c r="AU25" s="412"/>
      <c r="AV25" s="412"/>
      <c r="AW25" s="412"/>
      <c r="AX25" s="412"/>
      <c r="AY25" s="412"/>
      <c r="AZ25" s="412"/>
      <c r="BA25" s="412"/>
      <c r="BB25" s="412"/>
      <c r="BC25" s="412"/>
    </row>
    <row r="26" spans="1:55" x14ac:dyDescent="0.2">
      <c r="A26" s="412"/>
      <c r="B26" s="412"/>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AQ26" s="412"/>
      <c r="AR26" s="412"/>
      <c r="AS26" s="412"/>
      <c r="AT26" s="412"/>
      <c r="AU26" s="412"/>
      <c r="AV26" s="412"/>
      <c r="AW26" s="412"/>
      <c r="AX26" s="412"/>
      <c r="AY26" s="412"/>
      <c r="AZ26" s="412"/>
      <c r="BA26" s="412"/>
      <c r="BB26" s="412"/>
      <c r="BC26" s="412"/>
    </row>
    <row r="27" spans="1:55" x14ac:dyDescent="0.2">
      <c r="A27" s="412"/>
      <c r="B27" s="412"/>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AQ27" s="412"/>
      <c r="AR27" s="412"/>
      <c r="AS27" s="412"/>
      <c r="AT27" s="412"/>
      <c r="AU27" s="412"/>
      <c r="AV27" s="412"/>
      <c r="AW27" s="412"/>
      <c r="AX27" s="412"/>
      <c r="AY27" s="412"/>
      <c r="AZ27" s="412"/>
      <c r="BA27" s="412"/>
      <c r="BB27" s="412"/>
      <c r="BC27" s="412"/>
    </row>
    <row r="28" spans="1:55" x14ac:dyDescent="0.2">
      <c r="A28" s="412"/>
      <c r="B28" s="412"/>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AQ28" s="412"/>
      <c r="AR28" s="412"/>
      <c r="AS28" s="412"/>
      <c r="AT28" s="412"/>
      <c r="AU28" s="412"/>
      <c r="AV28" s="412"/>
      <c r="AW28" s="412"/>
      <c r="AX28" s="412"/>
      <c r="AY28" s="412"/>
      <c r="AZ28" s="412"/>
      <c r="BA28" s="412"/>
      <c r="BB28" s="412"/>
      <c r="BC28" s="412"/>
    </row>
    <row r="29" spans="1:55" x14ac:dyDescent="0.2">
      <c r="A29" s="412"/>
      <c r="B29" s="412"/>
      <c r="C29" s="412"/>
      <c r="D29" s="412"/>
      <c r="E29" s="412"/>
      <c r="F29" s="412"/>
      <c r="G29" s="412"/>
      <c r="H29" s="412"/>
      <c r="I29" s="412"/>
      <c r="J29" s="412"/>
      <c r="K29" s="412"/>
      <c r="L29" s="412"/>
      <c r="M29" s="412"/>
      <c r="N29" s="412"/>
      <c r="O29" s="412"/>
      <c r="P29" s="412"/>
      <c r="Q29" s="412"/>
      <c r="R29" s="412"/>
      <c r="S29" s="412"/>
      <c r="T29" s="412"/>
      <c r="U29" s="412"/>
      <c r="V29" s="412"/>
      <c r="W29" s="412"/>
      <c r="X29" s="412"/>
      <c r="Y29" s="412"/>
      <c r="Z29" s="412"/>
      <c r="AA29" s="412"/>
      <c r="AB29" s="412"/>
      <c r="AC29" s="412"/>
      <c r="AD29" s="412"/>
      <c r="AE29" s="412"/>
      <c r="AF29" s="412"/>
      <c r="AG29" s="412"/>
      <c r="AH29" s="412"/>
      <c r="AI29" s="412"/>
      <c r="AJ29" s="412"/>
      <c r="AK29" s="412"/>
      <c r="AL29" s="412"/>
      <c r="AM29" s="412"/>
      <c r="AN29" s="412"/>
      <c r="AO29" s="412"/>
      <c r="AP29" s="412"/>
      <c r="AQ29" s="412"/>
      <c r="AR29" s="412"/>
      <c r="AS29" s="412"/>
      <c r="AT29" s="412"/>
      <c r="AU29" s="412"/>
      <c r="AV29" s="412"/>
      <c r="AW29" s="412"/>
      <c r="AX29" s="412"/>
      <c r="AY29" s="412"/>
      <c r="AZ29" s="412"/>
      <c r="BA29" s="412"/>
      <c r="BB29" s="412"/>
      <c r="BC29" s="412"/>
    </row>
    <row r="30" spans="1:55" x14ac:dyDescent="0.2">
      <c r="A30" s="412"/>
      <c r="B30" s="412"/>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AQ30" s="412"/>
      <c r="AR30" s="412"/>
      <c r="AS30" s="412"/>
      <c r="AT30" s="412"/>
      <c r="AU30" s="412"/>
      <c r="AV30" s="412"/>
      <c r="AW30" s="412"/>
      <c r="AX30" s="412"/>
      <c r="AY30" s="412"/>
      <c r="AZ30" s="412"/>
      <c r="BA30" s="412"/>
      <c r="BB30" s="412"/>
      <c r="BC30" s="412"/>
    </row>
    <row r="31" spans="1:55" x14ac:dyDescent="0.2">
      <c r="A31" s="412"/>
      <c r="B31" s="412"/>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AQ31" s="412"/>
      <c r="AR31" s="412"/>
      <c r="AS31" s="412"/>
      <c r="AT31" s="412"/>
      <c r="AU31" s="412"/>
      <c r="AV31" s="412"/>
      <c r="AW31" s="412"/>
      <c r="AX31" s="412"/>
      <c r="AY31" s="412"/>
      <c r="AZ31" s="412"/>
      <c r="BA31" s="412"/>
      <c r="BB31" s="412"/>
      <c r="BC31" s="412"/>
    </row>
    <row r="32" spans="1:55" x14ac:dyDescent="0.2">
      <c r="A32" s="412"/>
      <c r="B32" s="412"/>
      <c r="C32" s="412"/>
      <c r="D32" s="412"/>
      <c r="E32" s="412"/>
      <c r="F32" s="412"/>
      <c r="G32" s="412"/>
      <c r="H32" s="412"/>
      <c r="I32" s="412"/>
      <c r="J32" s="412"/>
      <c r="K32" s="412"/>
      <c r="L32" s="412"/>
      <c r="M32" s="412"/>
      <c r="N32" s="412"/>
      <c r="O32" s="412"/>
      <c r="P32" s="412"/>
      <c r="Q32" s="412"/>
      <c r="R32" s="412"/>
      <c r="S32" s="412"/>
      <c r="T32" s="412"/>
      <c r="U32" s="412"/>
      <c r="V32" s="412"/>
      <c r="W32" s="412"/>
      <c r="X32" s="412"/>
      <c r="Y32" s="412"/>
      <c r="Z32" s="412"/>
      <c r="AA32" s="412"/>
      <c r="AB32" s="412"/>
      <c r="AC32" s="412"/>
      <c r="AD32" s="412"/>
      <c r="AE32" s="412"/>
      <c r="AF32" s="412"/>
      <c r="AG32" s="412"/>
      <c r="AH32" s="412"/>
      <c r="AI32" s="412"/>
      <c r="AJ32" s="412"/>
      <c r="AK32" s="412"/>
      <c r="AL32" s="412"/>
      <c r="AM32" s="412"/>
      <c r="AN32" s="412"/>
      <c r="AO32" s="412"/>
      <c r="AP32" s="412"/>
      <c r="AQ32" s="412"/>
      <c r="AR32" s="412"/>
      <c r="AS32" s="412"/>
      <c r="AT32" s="412"/>
      <c r="AU32" s="412"/>
      <c r="AV32" s="412"/>
      <c r="AW32" s="412"/>
      <c r="AX32" s="412"/>
      <c r="AY32" s="412"/>
      <c r="AZ32" s="412"/>
      <c r="BA32" s="412"/>
      <c r="BB32" s="412"/>
      <c r="BC32" s="412"/>
    </row>
    <row r="33" spans="1:55" x14ac:dyDescent="0.2">
      <c r="A33" s="412"/>
      <c r="B33" s="412"/>
      <c r="C33" s="412"/>
      <c r="D33" s="412"/>
      <c r="E33" s="412"/>
      <c r="F33" s="412"/>
      <c r="G33" s="412"/>
      <c r="H33" s="412"/>
      <c r="I33" s="412"/>
      <c r="J33" s="412"/>
      <c r="K33" s="412"/>
      <c r="L33" s="412"/>
      <c r="M33" s="412"/>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2"/>
      <c r="AK33" s="412"/>
      <c r="AL33" s="412"/>
      <c r="AM33" s="412"/>
      <c r="AN33" s="412"/>
      <c r="AO33" s="412"/>
      <c r="AP33" s="412"/>
      <c r="AQ33" s="412"/>
      <c r="AR33" s="412"/>
      <c r="AS33" s="412"/>
      <c r="AT33" s="412"/>
      <c r="AU33" s="412"/>
      <c r="AV33" s="412"/>
      <c r="AW33" s="412"/>
      <c r="AX33" s="412"/>
      <c r="AY33" s="412"/>
      <c r="AZ33" s="412"/>
      <c r="BA33" s="412"/>
      <c r="BB33" s="412"/>
      <c r="BC33" s="412"/>
    </row>
    <row r="34" spans="1:55" x14ac:dyDescent="0.2">
      <c r="A34" s="412"/>
      <c r="B34" s="412"/>
      <c r="C34" s="412"/>
      <c r="D34" s="412"/>
      <c r="E34" s="412"/>
      <c r="F34" s="412"/>
      <c r="G34" s="412"/>
      <c r="H34" s="412"/>
      <c r="I34" s="412"/>
      <c r="J34" s="412"/>
      <c r="K34" s="412"/>
      <c r="L34" s="412"/>
      <c r="M34" s="412"/>
      <c r="N34" s="412"/>
      <c r="O34" s="412"/>
      <c r="P34" s="412"/>
      <c r="Q34" s="412"/>
      <c r="R34" s="412"/>
      <c r="S34" s="412"/>
      <c r="T34" s="412"/>
      <c r="U34" s="412"/>
      <c r="V34" s="412"/>
      <c r="W34" s="412"/>
      <c r="X34" s="412"/>
      <c r="Y34" s="412"/>
      <c r="Z34" s="412"/>
      <c r="AA34" s="412"/>
      <c r="AB34" s="412"/>
      <c r="AC34" s="412"/>
      <c r="AD34" s="412"/>
      <c r="AE34" s="412"/>
      <c r="AF34" s="412"/>
      <c r="AG34" s="412"/>
      <c r="AH34" s="412"/>
      <c r="AI34" s="412"/>
      <c r="AJ34" s="412"/>
      <c r="AK34" s="412"/>
      <c r="AL34" s="412"/>
      <c r="AM34" s="412"/>
      <c r="AN34" s="412"/>
      <c r="AO34" s="412"/>
      <c r="AP34" s="412"/>
      <c r="AQ34" s="412"/>
      <c r="AR34" s="412"/>
      <c r="AS34" s="412"/>
      <c r="AT34" s="412"/>
      <c r="AU34" s="412"/>
      <c r="AV34" s="412"/>
      <c r="AW34" s="412"/>
      <c r="AX34" s="412"/>
      <c r="AY34" s="412"/>
      <c r="AZ34" s="412"/>
      <c r="BA34" s="412"/>
      <c r="BB34" s="412"/>
      <c r="BC34" s="412"/>
    </row>
    <row r="35" spans="1:55" x14ac:dyDescent="0.2">
      <c r="A35" s="412"/>
      <c r="B35" s="412"/>
      <c r="C35" s="412"/>
      <c r="D35" s="412"/>
      <c r="E35" s="412"/>
      <c r="F35" s="412"/>
      <c r="G35" s="412"/>
      <c r="H35" s="412"/>
      <c r="I35" s="412"/>
      <c r="J35" s="412"/>
      <c r="K35" s="412"/>
      <c r="L35" s="412"/>
      <c r="M35" s="412"/>
      <c r="N35" s="412"/>
      <c r="O35" s="412"/>
      <c r="P35" s="412"/>
      <c r="Q35" s="412"/>
      <c r="R35" s="412"/>
      <c r="S35" s="412"/>
      <c r="T35" s="412"/>
      <c r="U35" s="412"/>
      <c r="V35" s="412"/>
      <c r="W35" s="412"/>
      <c r="X35" s="412"/>
      <c r="Y35" s="412"/>
      <c r="Z35" s="412"/>
      <c r="AA35" s="412"/>
      <c r="AB35" s="412"/>
      <c r="AC35" s="412"/>
      <c r="AD35" s="412"/>
      <c r="AE35" s="412"/>
      <c r="AF35" s="412"/>
      <c r="AG35" s="412"/>
      <c r="AH35" s="412"/>
      <c r="AI35" s="412"/>
      <c r="AJ35" s="412"/>
      <c r="AK35" s="412"/>
      <c r="AL35" s="412"/>
      <c r="AM35" s="412"/>
      <c r="AN35" s="412"/>
      <c r="AO35" s="412"/>
      <c r="AP35" s="412"/>
      <c r="AQ35" s="412"/>
      <c r="AR35" s="412"/>
      <c r="AS35" s="412"/>
      <c r="AT35" s="412"/>
      <c r="AU35" s="412"/>
      <c r="AV35" s="412"/>
      <c r="AW35" s="412"/>
      <c r="AX35" s="412"/>
      <c r="AY35" s="412"/>
      <c r="AZ35" s="412"/>
      <c r="BA35" s="412"/>
      <c r="BB35" s="412"/>
      <c r="BC35" s="412"/>
    </row>
    <row r="36" spans="1:55" x14ac:dyDescent="0.2">
      <c r="A36" s="412"/>
      <c r="B36" s="412"/>
      <c r="C36" s="412"/>
      <c r="D36" s="412"/>
      <c r="E36" s="412"/>
      <c r="F36" s="412"/>
      <c r="G36" s="412"/>
      <c r="H36" s="412"/>
      <c r="I36" s="412"/>
      <c r="J36" s="412"/>
      <c r="K36" s="412"/>
      <c r="L36" s="412"/>
      <c r="M36" s="412"/>
      <c r="N36" s="412"/>
      <c r="O36" s="412"/>
      <c r="P36" s="412"/>
      <c r="Q36" s="412"/>
      <c r="R36" s="412"/>
      <c r="S36" s="412"/>
      <c r="T36" s="412"/>
      <c r="U36" s="412"/>
      <c r="V36" s="412"/>
      <c r="W36" s="412"/>
      <c r="X36" s="412"/>
      <c r="Y36" s="412"/>
      <c r="Z36" s="412"/>
      <c r="AA36" s="412"/>
      <c r="AB36" s="412"/>
      <c r="AC36" s="412"/>
      <c r="AD36" s="412"/>
      <c r="AE36" s="412"/>
      <c r="AF36" s="412"/>
      <c r="AG36" s="412"/>
      <c r="AH36" s="412"/>
      <c r="AI36" s="412"/>
      <c r="AJ36" s="412"/>
      <c r="AK36" s="412"/>
      <c r="AL36" s="412"/>
      <c r="AM36" s="412"/>
      <c r="AN36" s="412"/>
      <c r="AO36" s="412"/>
      <c r="AP36" s="412"/>
      <c r="AQ36" s="412"/>
      <c r="AR36" s="412"/>
      <c r="AS36" s="412"/>
      <c r="AT36" s="412"/>
      <c r="AU36" s="412"/>
      <c r="AV36" s="412"/>
      <c r="AW36" s="412"/>
      <c r="AX36" s="412"/>
      <c r="AY36" s="412"/>
      <c r="AZ36" s="412"/>
      <c r="BA36" s="412"/>
      <c r="BB36" s="412"/>
      <c r="BC36" s="412"/>
    </row>
    <row r="37" spans="1:55" x14ac:dyDescent="0.2">
      <c r="A37" s="412"/>
      <c r="B37" s="412"/>
      <c r="C37" s="412"/>
      <c r="D37" s="412"/>
      <c r="E37" s="412"/>
      <c r="F37" s="412"/>
      <c r="G37" s="412"/>
      <c r="H37" s="412"/>
      <c r="I37" s="412"/>
      <c r="J37" s="412"/>
      <c r="K37" s="412"/>
      <c r="L37" s="412"/>
      <c r="M37" s="412"/>
      <c r="N37" s="412"/>
      <c r="O37" s="412"/>
      <c r="P37" s="412"/>
      <c r="Q37" s="412"/>
      <c r="R37" s="412"/>
      <c r="S37" s="412"/>
      <c r="T37" s="412"/>
      <c r="U37" s="412"/>
      <c r="V37" s="412"/>
      <c r="W37" s="412"/>
      <c r="X37" s="412"/>
      <c r="Y37" s="412"/>
      <c r="Z37" s="412"/>
      <c r="AA37" s="412"/>
      <c r="AB37" s="412"/>
      <c r="AC37" s="412"/>
      <c r="AD37" s="412"/>
      <c r="AE37" s="412"/>
      <c r="AF37" s="412"/>
      <c r="AG37" s="412"/>
      <c r="AH37" s="412"/>
      <c r="AI37" s="412"/>
      <c r="AJ37" s="412"/>
      <c r="AK37" s="412"/>
      <c r="AL37" s="412"/>
      <c r="AM37" s="412"/>
      <c r="AN37" s="412"/>
      <c r="AO37" s="412"/>
      <c r="AP37" s="412"/>
      <c r="AQ37" s="412"/>
      <c r="AR37" s="412"/>
      <c r="AS37" s="412"/>
      <c r="AT37" s="412"/>
      <c r="AU37" s="412"/>
      <c r="AV37" s="412"/>
      <c r="AW37" s="412"/>
      <c r="AX37" s="412"/>
      <c r="AY37" s="412"/>
      <c r="AZ37" s="412"/>
      <c r="BA37" s="412"/>
      <c r="BB37" s="412"/>
      <c r="BC37" s="412"/>
    </row>
    <row r="38" spans="1:55" x14ac:dyDescent="0.2">
      <c r="A38" s="412"/>
      <c r="B38" s="412"/>
      <c r="C38" s="412"/>
      <c r="D38" s="412"/>
      <c r="E38" s="412"/>
      <c r="F38" s="412"/>
      <c r="G38" s="412"/>
      <c r="H38" s="412"/>
      <c r="I38" s="412"/>
      <c r="J38" s="412"/>
      <c r="K38" s="412"/>
      <c r="L38" s="412"/>
      <c r="M38" s="412"/>
      <c r="N38" s="412"/>
      <c r="O38" s="412"/>
      <c r="P38" s="412"/>
      <c r="Q38" s="412"/>
      <c r="R38" s="412"/>
      <c r="S38" s="412"/>
      <c r="T38" s="412"/>
      <c r="U38" s="412"/>
      <c r="V38" s="412"/>
      <c r="W38" s="412"/>
      <c r="X38" s="412"/>
      <c r="Y38" s="412"/>
      <c r="Z38" s="412"/>
      <c r="AA38" s="412"/>
      <c r="AB38" s="412"/>
      <c r="AC38" s="412"/>
      <c r="AD38" s="412"/>
      <c r="AE38" s="412"/>
      <c r="AF38" s="412"/>
      <c r="AG38" s="412"/>
      <c r="AH38" s="412"/>
      <c r="AI38" s="412"/>
      <c r="AJ38" s="412"/>
      <c r="AK38" s="412"/>
      <c r="AL38" s="412"/>
      <c r="AM38" s="412"/>
      <c r="AN38" s="412"/>
      <c r="AO38" s="412"/>
      <c r="AP38" s="412"/>
      <c r="AQ38" s="412"/>
      <c r="AR38" s="412"/>
      <c r="AS38" s="412"/>
      <c r="AT38" s="412"/>
      <c r="AU38" s="412"/>
      <c r="AV38" s="412"/>
      <c r="AW38" s="412"/>
      <c r="AX38" s="412"/>
      <c r="AY38" s="412"/>
      <c r="AZ38" s="412"/>
      <c r="BA38" s="412"/>
      <c r="BB38" s="412"/>
      <c r="BC38" s="412"/>
    </row>
    <row r="39" spans="1:55" x14ac:dyDescent="0.2">
      <c r="A39" s="412"/>
      <c r="B39" s="412"/>
      <c r="C39" s="412"/>
      <c r="D39" s="412"/>
      <c r="E39" s="412"/>
      <c r="F39" s="412"/>
      <c r="G39" s="412"/>
      <c r="H39" s="412"/>
      <c r="I39" s="412"/>
      <c r="J39" s="412"/>
      <c r="K39" s="412"/>
      <c r="L39" s="412"/>
      <c r="M39" s="412"/>
      <c r="N39" s="412"/>
      <c r="O39" s="412"/>
      <c r="P39" s="412"/>
      <c r="Q39" s="412"/>
      <c r="R39" s="412"/>
      <c r="S39" s="412"/>
      <c r="T39" s="412"/>
      <c r="U39" s="412"/>
      <c r="V39" s="412"/>
      <c r="W39" s="412"/>
      <c r="X39" s="412"/>
      <c r="Y39" s="412"/>
      <c r="Z39" s="412"/>
      <c r="AA39" s="412"/>
      <c r="AB39" s="412"/>
      <c r="AC39" s="412"/>
      <c r="AD39" s="412"/>
      <c r="AE39" s="412"/>
      <c r="AF39" s="412"/>
      <c r="AG39" s="412"/>
      <c r="AH39" s="412"/>
      <c r="AI39" s="412"/>
      <c r="AJ39" s="412"/>
      <c r="AK39" s="412"/>
      <c r="AL39" s="412"/>
      <c r="AM39" s="412"/>
      <c r="AN39" s="412"/>
      <c r="AO39" s="412"/>
      <c r="AP39" s="412"/>
      <c r="AQ39" s="412"/>
      <c r="AR39" s="412"/>
      <c r="AS39" s="412"/>
      <c r="AT39" s="412"/>
      <c r="AU39" s="412"/>
      <c r="AV39" s="412"/>
      <c r="AW39" s="412"/>
      <c r="AX39" s="412"/>
      <c r="AY39" s="412"/>
      <c r="AZ39" s="412"/>
      <c r="BA39" s="412"/>
      <c r="BB39" s="412"/>
      <c r="BC39" s="412"/>
    </row>
    <row r="40" spans="1:55" x14ac:dyDescent="0.2">
      <c r="A40" s="412"/>
      <c r="B40" s="412"/>
      <c r="C40" s="412"/>
      <c r="D40" s="412"/>
      <c r="E40" s="412"/>
      <c r="F40" s="412"/>
      <c r="G40" s="412"/>
      <c r="H40" s="412"/>
      <c r="I40" s="412"/>
      <c r="J40" s="412"/>
      <c r="K40" s="412"/>
      <c r="L40" s="412"/>
      <c r="M40" s="412"/>
      <c r="N40" s="412"/>
      <c r="O40" s="412"/>
      <c r="P40" s="412"/>
      <c r="Q40" s="412"/>
      <c r="R40" s="412"/>
      <c r="S40" s="412"/>
      <c r="T40" s="412"/>
      <c r="U40" s="412"/>
      <c r="V40" s="412"/>
      <c r="W40" s="412"/>
      <c r="X40" s="412"/>
      <c r="Y40" s="412"/>
      <c r="Z40" s="412"/>
      <c r="AA40" s="412"/>
      <c r="AB40" s="412"/>
      <c r="AC40" s="412"/>
      <c r="AD40" s="412"/>
      <c r="AE40" s="412"/>
      <c r="AF40" s="412"/>
      <c r="AG40" s="412"/>
      <c r="AH40" s="412"/>
      <c r="AI40" s="412"/>
      <c r="AJ40" s="412"/>
      <c r="AK40" s="412"/>
      <c r="AL40" s="412"/>
      <c r="AM40" s="412"/>
      <c r="AN40" s="412"/>
      <c r="AO40" s="412"/>
      <c r="AP40" s="412"/>
      <c r="AQ40" s="412"/>
      <c r="AR40" s="412"/>
      <c r="AS40" s="412"/>
      <c r="AT40" s="412"/>
      <c r="AU40" s="412"/>
      <c r="AV40" s="412"/>
      <c r="AW40" s="412"/>
      <c r="AX40" s="412"/>
      <c r="AY40" s="412"/>
      <c r="AZ40" s="412"/>
      <c r="BA40" s="412"/>
      <c r="BB40" s="412"/>
      <c r="BC40" s="412"/>
    </row>
    <row r="41" spans="1:55" x14ac:dyDescent="0.2">
      <c r="A41" s="412"/>
      <c r="B41" s="412"/>
      <c r="C41" s="412"/>
      <c r="D41" s="412"/>
      <c r="E41" s="412"/>
      <c r="F41" s="412"/>
      <c r="G41" s="412"/>
      <c r="H41" s="412"/>
      <c r="I41" s="412"/>
      <c r="J41" s="412"/>
      <c r="K41" s="412"/>
      <c r="L41" s="412"/>
      <c r="M41" s="412"/>
      <c r="N41" s="412"/>
      <c r="O41" s="412"/>
      <c r="P41" s="412"/>
      <c r="Q41" s="412"/>
      <c r="R41" s="412"/>
      <c r="S41" s="412"/>
      <c r="T41" s="412"/>
      <c r="U41" s="412"/>
      <c r="V41" s="412"/>
      <c r="W41" s="412"/>
      <c r="X41" s="412"/>
      <c r="Y41" s="412"/>
      <c r="Z41" s="412"/>
      <c r="AA41" s="412"/>
      <c r="AB41" s="412"/>
      <c r="AC41" s="412"/>
      <c r="AD41" s="412"/>
      <c r="AE41" s="412"/>
      <c r="AF41" s="412"/>
      <c r="AG41" s="412"/>
      <c r="AH41" s="412"/>
      <c r="AI41" s="412"/>
      <c r="AJ41" s="412"/>
      <c r="AK41" s="412"/>
      <c r="AL41" s="412"/>
      <c r="AM41" s="412"/>
      <c r="AN41" s="412"/>
      <c r="AO41" s="412"/>
      <c r="AP41" s="412"/>
      <c r="AQ41" s="412"/>
      <c r="AR41" s="412"/>
      <c r="AS41" s="412"/>
      <c r="AT41" s="412"/>
      <c r="AU41" s="412"/>
      <c r="AV41" s="412"/>
      <c r="AW41" s="412"/>
      <c r="AX41" s="412"/>
      <c r="AY41" s="412"/>
      <c r="AZ41" s="412"/>
      <c r="BA41" s="412"/>
      <c r="BB41" s="412"/>
      <c r="BC41" s="412"/>
    </row>
    <row r="42" spans="1:55" x14ac:dyDescent="0.2">
      <c r="A42" s="412"/>
      <c r="B42" s="412"/>
      <c r="C42" s="412"/>
      <c r="D42" s="412"/>
      <c r="E42" s="412"/>
      <c r="F42" s="412"/>
      <c r="G42" s="412"/>
      <c r="H42" s="412"/>
      <c r="I42" s="412"/>
      <c r="J42" s="412"/>
      <c r="K42" s="412"/>
      <c r="L42" s="412"/>
      <c r="M42" s="412"/>
      <c r="N42" s="412"/>
      <c r="O42" s="412"/>
      <c r="P42" s="412"/>
      <c r="Q42" s="412"/>
      <c r="R42" s="412"/>
      <c r="S42" s="412"/>
      <c r="T42" s="412"/>
      <c r="U42" s="412"/>
      <c r="V42" s="412"/>
      <c r="W42" s="412"/>
      <c r="X42" s="412"/>
      <c r="Y42" s="412"/>
      <c r="Z42" s="412"/>
      <c r="AA42" s="412"/>
      <c r="AB42" s="412"/>
      <c r="AC42" s="412"/>
      <c r="AD42" s="412"/>
      <c r="AE42" s="412"/>
      <c r="AF42" s="412"/>
      <c r="AG42" s="412"/>
      <c r="AH42" s="412"/>
      <c r="AI42" s="412"/>
      <c r="AJ42" s="412"/>
      <c r="AK42" s="412"/>
      <c r="AL42" s="412"/>
      <c r="AM42" s="412"/>
      <c r="AN42" s="412"/>
      <c r="AO42" s="412"/>
      <c r="AP42" s="412"/>
      <c r="AQ42" s="412"/>
      <c r="AR42" s="412"/>
      <c r="AS42" s="412"/>
      <c r="AT42" s="412"/>
      <c r="AU42" s="412"/>
      <c r="AV42" s="412"/>
      <c r="AW42" s="412"/>
      <c r="AX42" s="412"/>
      <c r="AY42" s="412"/>
      <c r="AZ42" s="412"/>
      <c r="BA42" s="412"/>
      <c r="BB42" s="412"/>
      <c r="BC42" s="412"/>
    </row>
    <row r="43" spans="1:55" x14ac:dyDescent="0.2">
      <c r="A43" s="412"/>
      <c r="B43" s="412"/>
      <c r="C43" s="412"/>
      <c r="D43" s="412"/>
      <c r="E43" s="412"/>
      <c r="F43" s="412"/>
      <c r="G43" s="412"/>
      <c r="H43" s="412"/>
      <c r="I43" s="412"/>
      <c r="J43" s="412"/>
      <c r="K43" s="412"/>
      <c r="L43" s="412"/>
      <c r="M43" s="412"/>
      <c r="N43" s="412"/>
      <c r="O43" s="412"/>
      <c r="P43" s="412"/>
      <c r="Q43" s="412"/>
      <c r="R43" s="412"/>
      <c r="S43" s="412"/>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row>
    <row r="44" spans="1:55" x14ac:dyDescent="0.2">
      <c r="A44" s="412"/>
      <c r="B44" s="412"/>
      <c r="C44" s="412"/>
      <c r="D44" s="412"/>
      <c r="E44" s="412"/>
      <c r="F44" s="412"/>
      <c r="G44" s="412"/>
      <c r="H44" s="412"/>
      <c r="I44" s="412"/>
      <c r="J44" s="412"/>
      <c r="K44" s="412"/>
      <c r="L44" s="412"/>
      <c r="M44" s="412"/>
      <c r="N44" s="412"/>
      <c r="O44" s="412"/>
      <c r="P44" s="412"/>
      <c r="Q44" s="412"/>
      <c r="R44" s="412"/>
      <c r="S44" s="412"/>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row>
    <row r="45" spans="1:55" x14ac:dyDescent="0.2">
      <c r="A45" s="412"/>
      <c r="B45" s="412"/>
      <c r="C45" s="412"/>
      <c r="D45" s="412"/>
      <c r="E45" s="412"/>
      <c r="F45" s="412"/>
      <c r="G45" s="412"/>
      <c r="H45" s="412"/>
      <c r="I45" s="412"/>
      <c r="J45" s="412"/>
      <c r="K45" s="412"/>
      <c r="L45" s="412"/>
      <c r="M45" s="412"/>
      <c r="N45" s="412"/>
      <c r="O45" s="412"/>
      <c r="P45" s="412"/>
      <c r="Q45" s="412"/>
      <c r="R45" s="412"/>
      <c r="S45" s="412"/>
      <c r="T45" s="412"/>
      <c r="U45" s="412"/>
      <c r="V45" s="412"/>
      <c r="W45" s="412"/>
      <c r="X45" s="412"/>
      <c r="Y45" s="412"/>
      <c r="Z45" s="412"/>
      <c r="AA45" s="412"/>
      <c r="AB45" s="412"/>
      <c r="AC45" s="412"/>
      <c r="AD45" s="412"/>
      <c r="AE45" s="412"/>
      <c r="AF45" s="412"/>
      <c r="AG45" s="412"/>
      <c r="AH45" s="412"/>
      <c r="AI45" s="412"/>
      <c r="AJ45" s="412"/>
      <c r="AK45" s="412"/>
      <c r="AL45" s="412"/>
      <c r="AM45" s="412"/>
      <c r="AN45" s="412"/>
      <c r="AO45" s="412"/>
      <c r="AP45" s="412"/>
      <c r="AQ45" s="412"/>
      <c r="AR45" s="412"/>
      <c r="AS45" s="412"/>
      <c r="AT45" s="412"/>
      <c r="AU45" s="412"/>
      <c r="AV45" s="412"/>
      <c r="AW45" s="412"/>
      <c r="AX45" s="412"/>
      <c r="AY45" s="412"/>
      <c r="AZ45" s="412"/>
      <c r="BA45" s="412"/>
      <c r="BB45" s="412"/>
      <c r="BC45" s="412"/>
    </row>
    <row r="46" spans="1:55" x14ac:dyDescent="0.2">
      <c r="A46" s="412"/>
      <c r="B46" s="412"/>
      <c r="C46" s="412"/>
      <c r="D46" s="412"/>
      <c r="E46" s="412"/>
      <c r="F46" s="412"/>
      <c r="G46" s="412"/>
      <c r="H46" s="412"/>
      <c r="I46" s="412"/>
      <c r="J46" s="412"/>
      <c r="K46" s="412"/>
      <c r="L46" s="412"/>
      <c r="M46" s="412"/>
      <c r="N46" s="412"/>
      <c r="O46" s="412"/>
      <c r="P46" s="412"/>
      <c r="Q46" s="412"/>
      <c r="R46" s="412"/>
      <c r="S46" s="412"/>
      <c r="T46" s="412"/>
      <c r="U46" s="412"/>
      <c r="V46" s="412"/>
      <c r="W46" s="412"/>
      <c r="X46" s="412"/>
      <c r="Y46" s="412"/>
      <c r="Z46" s="412"/>
      <c r="AA46" s="412"/>
      <c r="AB46" s="412"/>
      <c r="AC46" s="412"/>
      <c r="AD46" s="412"/>
      <c r="AE46" s="412"/>
      <c r="AF46" s="412"/>
      <c r="AG46" s="412"/>
      <c r="AH46" s="412"/>
      <c r="AI46" s="412"/>
      <c r="AJ46" s="412"/>
      <c r="AK46" s="412"/>
      <c r="AL46" s="412"/>
      <c r="AM46" s="412"/>
      <c r="AN46" s="412"/>
      <c r="AO46" s="412"/>
      <c r="AP46" s="412"/>
      <c r="AQ46" s="412"/>
      <c r="AR46" s="412"/>
      <c r="AS46" s="412"/>
      <c r="AT46" s="412"/>
      <c r="AU46" s="412"/>
      <c r="AV46" s="412"/>
      <c r="AW46" s="412"/>
      <c r="AX46" s="412"/>
      <c r="AY46" s="412"/>
      <c r="AZ46" s="412"/>
      <c r="BA46" s="412"/>
      <c r="BB46" s="412"/>
      <c r="BC46" s="412"/>
    </row>
    <row r="47" spans="1:55" x14ac:dyDescent="0.2">
      <c r="A47" s="412"/>
      <c r="B47" s="412"/>
      <c r="C47" s="412"/>
      <c r="D47" s="412"/>
      <c r="E47" s="412"/>
      <c r="F47" s="412"/>
      <c r="G47" s="412"/>
      <c r="H47" s="412"/>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c r="BC47" s="412"/>
    </row>
    <row r="48" spans="1:55" x14ac:dyDescent="0.2">
      <c r="A48" s="412"/>
      <c r="B48" s="412"/>
      <c r="C48" s="412"/>
      <c r="D48" s="412"/>
      <c r="E48" s="412"/>
      <c r="F48" s="412"/>
      <c r="G48" s="412"/>
      <c r="H48" s="412"/>
      <c r="I48" s="412"/>
      <c r="J48" s="412"/>
      <c r="K48" s="412"/>
      <c r="L48" s="412"/>
      <c r="M48" s="412"/>
      <c r="N48" s="412"/>
      <c r="O48" s="412"/>
      <c r="P48" s="412"/>
      <c r="Q48" s="412"/>
      <c r="R48" s="412"/>
      <c r="S48" s="412"/>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2"/>
      <c r="BA48" s="412"/>
      <c r="BB48" s="412"/>
      <c r="BC48" s="412"/>
    </row>
    <row r="49" spans="1:55" x14ac:dyDescent="0.2">
      <c r="A49" s="412"/>
      <c r="B49" s="412"/>
      <c r="C49" s="412"/>
      <c r="D49" s="412"/>
      <c r="E49" s="412"/>
      <c r="F49" s="412"/>
      <c r="G49" s="412"/>
      <c r="H49" s="412"/>
      <c r="I49" s="412"/>
      <c r="J49" s="412"/>
      <c r="K49" s="412"/>
      <c r="L49" s="412"/>
      <c r="M49" s="412"/>
      <c r="N49" s="412"/>
      <c r="O49" s="412"/>
      <c r="P49" s="412"/>
      <c r="Q49" s="412"/>
      <c r="R49" s="412"/>
      <c r="S49" s="412"/>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2"/>
      <c r="BA49" s="412"/>
      <c r="BB49" s="412"/>
      <c r="BC49" s="412"/>
    </row>
    <row r="50" spans="1:55" x14ac:dyDescent="0.2">
      <c r="A50" s="412"/>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2"/>
      <c r="BC50" s="412"/>
    </row>
    <row r="51" spans="1:55" x14ac:dyDescent="0.2">
      <c r="A51" s="412"/>
      <c r="B51" s="412"/>
      <c r="C51" s="412"/>
      <c r="D51" s="412"/>
      <c r="E51" s="412"/>
      <c r="F51" s="412"/>
      <c r="G51" s="412"/>
      <c r="H51" s="412"/>
      <c r="I51" s="412"/>
      <c r="J51" s="412"/>
      <c r="K51" s="412"/>
      <c r="L51" s="412"/>
      <c r="M51" s="412"/>
      <c r="N51" s="412"/>
      <c r="O51" s="412"/>
      <c r="P51" s="412"/>
      <c r="Q51" s="412"/>
      <c r="R51" s="412"/>
      <c r="S51" s="412"/>
      <c r="T51" s="412"/>
      <c r="U51" s="412"/>
      <c r="V51" s="412"/>
      <c r="W51" s="412"/>
      <c r="X51" s="412"/>
      <c r="Y51" s="412"/>
      <c r="Z51" s="412"/>
      <c r="AA51" s="412"/>
      <c r="AB51" s="412"/>
      <c r="AC51" s="412"/>
      <c r="AD51" s="412"/>
      <c r="AE51" s="412"/>
      <c r="AF51" s="412"/>
      <c r="AG51" s="412"/>
      <c r="AH51" s="412"/>
      <c r="AI51" s="412"/>
      <c r="AJ51" s="412"/>
      <c r="AK51" s="412"/>
      <c r="AL51" s="412"/>
      <c r="AM51" s="412"/>
      <c r="AN51" s="412"/>
      <c r="AO51" s="412"/>
      <c r="AP51" s="412"/>
      <c r="AQ51" s="412"/>
      <c r="AR51" s="412"/>
      <c r="AS51" s="412"/>
      <c r="AT51" s="412"/>
      <c r="AU51" s="412"/>
      <c r="AV51" s="412"/>
      <c r="AW51" s="412"/>
      <c r="AX51" s="412"/>
      <c r="AY51" s="412"/>
      <c r="AZ51" s="412"/>
      <c r="BA51" s="412"/>
      <c r="BB51" s="412"/>
      <c r="BC51" s="412"/>
    </row>
    <row r="52" spans="1:55" x14ac:dyDescent="0.2">
      <c r="A52" s="412"/>
      <c r="B52" s="412"/>
      <c r="C52" s="412"/>
      <c r="D52" s="412"/>
      <c r="E52" s="412"/>
      <c r="F52" s="412"/>
      <c r="G52" s="412"/>
      <c r="H52" s="412"/>
      <c r="I52" s="412"/>
      <c r="J52" s="412"/>
      <c r="K52" s="412"/>
      <c r="L52" s="412"/>
      <c r="M52" s="412"/>
      <c r="N52" s="412"/>
      <c r="O52" s="412"/>
      <c r="P52" s="412"/>
      <c r="Q52" s="412"/>
      <c r="R52" s="412"/>
      <c r="S52" s="412"/>
      <c r="T52" s="412"/>
      <c r="U52" s="412"/>
      <c r="V52" s="412"/>
      <c r="W52" s="412"/>
      <c r="X52" s="412"/>
      <c r="Y52" s="412"/>
      <c r="Z52" s="412"/>
      <c r="AA52" s="412"/>
      <c r="AB52" s="412"/>
      <c r="AC52" s="412"/>
      <c r="AD52" s="412"/>
      <c r="AE52" s="412"/>
      <c r="AF52" s="412"/>
      <c r="AG52" s="412"/>
      <c r="AH52" s="412"/>
      <c r="AI52" s="412"/>
      <c r="AJ52" s="412"/>
      <c r="AK52" s="412"/>
      <c r="AL52" s="412"/>
      <c r="AM52" s="412"/>
      <c r="AN52" s="412"/>
      <c r="AO52" s="412"/>
      <c r="AP52" s="412"/>
      <c r="AQ52" s="412"/>
      <c r="AR52" s="412"/>
      <c r="AS52" s="412"/>
      <c r="AT52" s="412"/>
      <c r="AU52" s="412"/>
      <c r="AV52" s="412"/>
      <c r="AW52" s="412"/>
      <c r="AX52" s="412"/>
      <c r="AY52" s="412"/>
      <c r="AZ52" s="412"/>
      <c r="BA52" s="412"/>
      <c r="BB52" s="412"/>
      <c r="BC52" s="412"/>
    </row>
    <row r="53" spans="1:55" x14ac:dyDescent="0.2">
      <c r="A53" s="412"/>
      <c r="B53" s="412"/>
      <c r="C53" s="412"/>
      <c r="D53" s="412"/>
      <c r="E53" s="412"/>
      <c r="F53" s="412"/>
      <c r="G53" s="412"/>
      <c r="H53" s="412"/>
      <c r="I53" s="412"/>
      <c r="J53" s="412"/>
      <c r="K53" s="412"/>
      <c r="L53" s="412"/>
      <c r="M53" s="412"/>
      <c r="N53" s="412"/>
      <c r="O53" s="412"/>
      <c r="P53" s="412"/>
      <c r="Q53" s="412"/>
      <c r="R53" s="412"/>
      <c r="S53" s="412"/>
      <c r="T53" s="412"/>
      <c r="U53" s="412"/>
      <c r="V53" s="412"/>
      <c r="W53" s="412"/>
      <c r="X53" s="412"/>
      <c r="Y53" s="412"/>
      <c r="Z53" s="412"/>
      <c r="AA53" s="412"/>
      <c r="AB53" s="412"/>
      <c r="AC53" s="412"/>
      <c r="AD53" s="412"/>
      <c r="AE53" s="412"/>
      <c r="AF53" s="412"/>
      <c r="AG53" s="412"/>
      <c r="AH53" s="412"/>
      <c r="AI53" s="412"/>
      <c r="AJ53" s="412"/>
      <c r="AK53" s="412"/>
      <c r="AL53" s="412"/>
      <c r="AM53" s="412"/>
      <c r="AN53" s="412"/>
      <c r="AO53" s="412"/>
      <c r="AP53" s="412"/>
      <c r="AQ53" s="412"/>
      <c r="AR53" s="412"/>
      <c r="AS53" s="412"/>
      <c r="AT53" s="412"/>
      <c r="AU53" s="412"/>
      <c r="AV53" s="412"/>
      <c r="AW53" s="412"/>
      <c r="AX53" s="412"/>
      <c r="AY53" s="412"/>
      <c r="AZ53" s="412"/>
      <c r="BA53" s="412"/>
      <c r="BB53" s="412"/>
      <c r="BC53" s="412"/>
    </row>
    <row r="54" spans="1:55" x14ac:dyDescent="0.2">
      <c r="A54" s="412"/>
      <c r="B54" s="412"/>
      <c r="C54" s="412"/>
      <c r="D54" s="412"/>
      <c r="E54" s="412"/>
      <c r="F54" s="412"/>
      <c r="G54" s="412"/>
      <c r="H54" s="412"/>
      <c r="I54" s="412"/>
      <c r="J54" s="412"/>
      <c r="K54" s="412"/>
      <c r="L54" s="412"/>
      <c r="M54" s="412"/>
      <c r="N54" s="412"/>
      <c r="O54" s="412"/>
      <c r="P54" s="412"/>
      <c r="Q54" s="412"/>
      <c r="R54" s="412"/>
      <c r="S54" s="412"/>
      <c r="T54" s="412"/>
      <c r="U54" s="412"/>
      <c r="V54" s="412"/>
      <c r="W54" s="412"/>
      <c r="X54" s="412"/>
      <c r="Y54" s="412"/>
      <c r="Z54" s="412"/>
      <c r="AA54" s="412"/>
      <c r="AB54" s="412"/>
      <c r="AC54" s="412"/>
      <c r="AD54" s="412"/>
      <c r="AE54" s="412"/>
      <c r="AF54" s="412"/>
      <c r="AG54" s="412"/>
      <c r="AH54" s="412"/>
      <c r="AI54" s="412"/>
      <c r="AJ54" s="412"/>
      <c r="AK54" s="412"/>
      <c r="AL54" s="412"/>
      <c r="AM54" s="412"/>
      <c r="AN54" s="412"/>
      <c r="AO54" s="412"/>
      <c r="AP54" s="412"/>
      <c r="AQ54" s="412"/>
      <c r="AR54" s="412"/>
      <c r="AS54" s="412"/>
      <c r="AT54" s="412"/>
      <c r="AU54" s="412"/>
      <c r="AV54" s="412"/>
      <c r="AW54" s="412"/>
      <c r="AX54" s="412"/>
      <c r="AY54" s="412"/>
      <c r="AZ54" s="412"/>
      <c r="BA54" s="412"/>
      <c r="BB54" s="412"/>
      <c r="BC54" s="412"/>
    </row>
    <row r="55" spans="1:55" x14ac:dyDescent="0.2">
      <c r="A55" s="412"/>
      <c r="B55" s="412"/>
      <c r="C55" s="412"/>
      <c r="D55" s="412"/>
      <c r="E55" s="412"/>
      <c r="F55" s="412"/>
      <c r="G55" s="412"/>
      <c r="H55" s="412"/>
      <c r="I55" s="412"/>
      <c r="J55" s="412"/>
      <c r="K55" s="412"/>
      <c r="L55" s="412"/>
      <c r="M55" s="412"/>
      <c r="N55" s="412"/>
      <c r="O55" s="412"/>
      <c r="P55" s="412"/>
      <c r="Q55" s="412"/>
      <c r="R55" s="412"/>
      <c r="S55" s="412"/>
      <c r="T55" s="412"/>
      <c r="U55" s="412"/>
      <c r="V55" s="412"/>
      <c r="W55" s="412"/>
      <c r="X55" s="412"/>
      <c r="Y55" s="412"/>
      <c r="Z55" s="412"/>
      <c r="AA55" s="412"/>
      <c r="AB55" s="412"/>
      <c r="AC55" s="412"/>
      <c r="AD55" s="412"/>
      <c r="AE55" s="412"/>
      <c r="AF55" s="412"/>
      <c r="AG55" s="412"/>
      <c r="AH55" s="412"/>
      <c r="AI55" s="412"/>
      <c r="AJ55" s="412"/>
      <c r="AK55" s="412"/>
      <c r="AL55" s="412"/>
      <c r="AM55" s="412"/>
      <c r="AN55" s="412"/>
      <c r="AO55" s="412"/>
      <c r="AP55" s="412"/>
      <c r="AQ55" s="412"/>
      <c r="AR55" s="412"/>
      <c r="AS55" s="412"/>
      <c r="AT55" s="412"/>
      <c r="AU55" s="412"/>
      <c r="AV55" s="412"/>
      <c r="AW55" s="412"/>
      <c r="AX55" s="412"/>
      <c r="AY55" s="412"/>
      <c r="AZ55" s="412"/>
      <c r="BA55" s="412"/>
      <c r="BB55" s="412"/>
      <c r="BC55" s="412"/>
    </row>
    <row r="56" spans="1:55" x14ac:dyDescent="0.2">
      <c r="A56" s="412"/>
      <c r="B56" s="412"/>
      <c r="C56" s="412"/>
      <c r="D56" s="412"/>
      <c r="E56" s="412"/>
      <c r="F56" s="412"/>
      <c r="G56" s="412"/>
      <c r="H56" s="412"/>
      <c r="I56" s="412"/>
      <c r="J56" s="412"/>
      <c r="K56" s="412"/>
      <c r="L56" s="412"/>
      <c r="M56" s="412"/>
      <c r="N56" s="412"/>
      <c r="O56" s="412"/>
      <c r="P56" s="412"/>
      <c r="Q56" s="412"/>
      <c r="R56" s="412"/>
      <c r="S56" s="412"/>
      <c r="T56" s="412"/>
      <c r="U56" s="412"/>
      <c r="V56" s="412"/>
      <c r="W56" s="412"/>
      <c r="X56" s="412"/>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2"/>
      <c r="BC56" s="412"/>
    </row>
    <row r="57" spans="1:55" x14ac:dyDescent="0.2">
      <c r="A57" s="412"/>
      <c r="B57" s="412"/>
      <c r="C57" s="412"/>
      <c r="D57" s="412"/>
      <c r="E57" s="412"/>
      <c r="F57" s="412"/>
      <c r="G57" s="412"/>
      <c r="H57" s="412"/>
      <c r="I57" s="412"/>
      <c r="J57" s="412"/>
      <c r="K57" s="412"/>
      <c r="L57" s="412"/>
      <c r="M57" s="412"/>
      <c r="N57" s="412"/>
      <c r="O57" s="412"/>
      <c r="P57" s="412"/>
      <c r="Q57" s="412"/>
      <c r="R57" s="412"/>
      <c r="S57" s="412"/>
      <c r="T57" s="412"/>
      <c r="U57" s="412"/>
      <c r="V57" s="412"/>
      <c r="W57" s="412"/>
      <c r="X57" s="412"/>
      <c r="Y57" s="412"/>
      <c r="Z57" s="412"/>
      <c r="AA57" s="412"/>
      <c r="AB57" s="412"/>
      <c r="AC57" s="412"/>
      <c r="AD57" s="412"/>
      <c r="AE57" s="412"/>
      <c r="AF57" s="412"/>
      <c r="AG57" s="412"/>
      <c r="AH57" s="412"/>
      <c r="AI57" s="412"/>
      <c r="AJ57" s="412"/>
      <c r="AK57" s="412"/>
      <c r="AL57" s="412"/>
      <c r="AM57" s="412"/>
      <c r="AN57" s="412"/>
      <c r="AO57" s="412"/>
      <c r="AP57" s="412"/>
      <c r="AQ57" s="412"/>
      <c r="AR57" s="412"/>
      <c r="AS57" s="412"/>
      <c r="AT57" s="412"/>
      <c r="AU57" s="412"/>
      <c r="AV57" s="412"/>
      <c r="AW57" s="412"/>
      <c r="AX57" s="412"/>
      <c r="AY57" s="412"/>
      <c r="AZ57" s="412"/>
      <c r="BA57" s="412"/>
      <c r="BB57" s="412"/>
      <c r="BC57" s="412"/>
    </row>
    <row r="58" spans="1:55" x14ac:dyDescent="0.2">
      <c r="A58" s="412"/>
      <c r="B58" s="412"/>
      <c r="C58" s="412"/>
      <c r="D58" s="412"/>
      <c r="E58" s="412"/>
      <c r="F58" s="412"/>
      <c r="G58" s="412"/>
      <c r="H58" s="412"/>
      <c r="I58" s="412"/>
      <c r="J58" s="412"/>
      <c r="K58" s="412"/>
      <c r="L58" s="412"/>
      <c r="M58" s="412"/>
      <c r="N58" s="412"/>
      <c r="O58" s="412"/>
      <c r="P58" s="412"/>
      <c r="Q58" s="412"/>
      <c r="R58" s="412"/>
      <c r="S58" s="412"/>
      <c r="T58" s="412"/>
      <c r="U58" s="412"/>
      <c r="V58" s="412"/>
      <c r="W58" s="412"/>
      <c r="X58" s="412"/>
      <c r="Y58" s="412"/>
      <c r="Z58" s="412"/>
      <c r="AA58" s="412"/>
      <c r="AB58" s="412"/>
      <c r="AC58" s="412"/>
      <c r="AD58" s="412"/>
      <c r="AE58" s="412"/>
      <c r="AF58" s="412"/>
      <c r="AG58" s="412"/>
      <c r="AH58" s="412"/>
      <c r="AI58" s="412"/>
      <c r="AJ58" s="412"/>
      <c r="AK58" s="412"/>
      <c r="AL58" s="412"/>
      <c r="AM58" s="412"/>
      <c r="AN58" s="412"/>
      <c r="AO58" s="412"/>
      <c r="AP58" s="412"/>
      <c r="AQ58" s="412"/>
      <c r="AR58" s="412"/>
      <c r="AS58" s="412"/>
      <c r="AT58" s="412"/>
      <c r="AU58" s="412"/>
      <c r="AV58" s="412"/>
      <c r="AW58" s="412"/>
      <c r="AX58" s="412"/>
      <c r="AY58" s="412"/>
      <c r="AZ58" s="412"/>
      <c r="BA58" s="412"/>
      <c r="BB58" s="412"/>
      <c r="BC58" s="412"/>
    </row>
    <row r="59" spans="1:55" x14ac:dyDescent="0.2">
      <c r="A59" s="412"/>
      <c r="B59" s="412"/>
      <c r="C59" s="412"/>
      <c r="D59" s="412"/>
      <c r="E59" s="412"/>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2"/>
      <c r="AJ59" s="412"/>
      <c r="AK59" s="412"/>
      <c r="AL59" s="412"/>
      <c r="AM59" s="412"/>
      <c r="AN59" s="412"/>
      <c r="AO59" s="412"/>
      <c r="AP59" s="412"/>
      <c r="AQ59" s="412"/>
      <c r="AR59" s="412"/>
      <c r="AS59" s="412"/>
      <c r="AT59" s="412"/>
      <c r="AU59" s="412"/>
      <c r="AV59" s="412"/>
      <c r="AW59" s="412"/>
      <c r="AX59" s="412"/>
      <c r="AY59" s="412"/>
      <c r="AZ59" s="412"/>
      <c r="BA59" s="412"/>
      <c r="BB59" s="412"/>
      <c r="BC59" s="412"/>
    </row>
    <row r="60" spans="1:55" x14ac:dyDescent="0.2">
      <c r="A60" s="412"/>
      <c r="B60" s="412"/>
      <c r="C60" s="412"/>
      <c r="D60" s="412"/>
      <c r="E60" s="412"/>
      <c r="F60" s="412"/>
      <c r="G60" s="412"/>
      <c r="H60" s="412"/>
      <c r="I60" s="412"/>
      <c r="J60" s="412"/>
      <c r="K60" s="412"/>
      <c r="L60" s="412"/>
      <c r="M60" s="412"/>
      <c r="N60" s="412"/>
      <c r="O60" s="412"/>
      <c r="P60" s="412"/>
      <c r="Q60" s="412"/>
      <c r="R60" s="412"/>
      <c r="S60" s="412"/>
      <c r="T60" s="412"/>
      <c r="U60" s="412"/>
      <c r="V60" s="412"/>
      <c r="W60" s="412"/>
      <c r="X60" s="412"/>
      <c r="Y60" s="412"/>
      <c r="Z60" s="412"/>
      <c r="AA60" s="412"/>
      <c r="AB60" s="412"/>
      <c r="AC60" s="412"/>
      <c r="AD60" s="412"/>
      <c r="AE60" s="412"/>
      <c r="AF60" s="412"/>
      <c r="AG60" s="412"/>
      <c r="AH60" s="412"/>
      <c r="AI60" s="412"/>
      <c r="AJ60" s="412"/>
      <c r="AK60" s="412"/>
      <c r="AL60" s="412"/>
      <c r="AM60" s="412"/>
      <c r="AN60" s="412"/>
      <c r="AO60" s="412"/>
      <c r="AP60" s="412"/>
      <c r="AQ60" s="412"/>
      <c r="AR60" s="412"/>
      <c r="AS60" s="412"/>
      <c r="AT60" s="412"/>
      <c r="AU60" s="412"/>
      <c r="AV60" s="412"/>
      <c r="AW60" s="412"/>
      <c r="AX60" s="412"/>
      <c r="AY60" s="412"/>
      <c r="AZ60" s="412"/>
      <c r="BA60" s="412"/>
      <c r="BB60" s="412"/>
      <c r="BC60" s="412"/>
    </row>
    <row r="61" spans="1:55" x14ac:dyDescent="0.2">
      <c r="A61" s="412"/>
      <c r="B61" s="412"/>
      <c r="C61" s="412"/>
      <c r="D61" s="412"/>
      <c r="E61" s="412"/>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2"/>
      <c r="AJ61" s="412"/>
      <c r="AK61" s="412"/>
      <c r="AL61" s="412"/>
      <c r="AM61" s="412"/>
      <c r="AN61" s="412"/>
      <c r="AO61" s="412"/>
      <c r="AP61" s="412"/>
      <c r="AQ61" s="412"/>
      <c r="AR61" s="412"/>
      <c r="AS61" s="412"/>
      <c r="AT61" s="412"/>
      <c r="AU61" s="412"/>
      <c r="AV61" s="412"/>
      <c r="AW61" s="412"/>
      <c r="AX61" s="412"/>
      <c r="AY61" s="412"/>
      <c r="AZ61" s="412"/>
      <c r="BA61" s="412"/>
      <c r="BB61" s="412"/>
      <c r="BC61" s="412"/>
    </row>
    <row r="62" spans="1:55" x14ac:dyDescent="0.2">
      <c r="A62" s="412"/>
      <c r="B62" s="412"/>
      <c r="C62" s="412"/>
      <c r="D62" s="412"/>
      <c r="E62" s="412"/>
      <c r="F62" s="412"/>
      <c r="G62" s="412"/>
      <c r="H62" s="412"/>
      <c r="I62" s="412"/>
      <c r="J62" s="412"/>
      <c r="K62" s="412"/>
      <c r="L62" s="412"/>
      <c r="M62" s="412"/>
      <c r="N62" s="412"/>
      <c r="O62" s="412"/>
      <c r="P62" s="412"/>
      <c r="Q62" s="412"/>
      <c r="R62" s="412"/>
      <c r="S62" s="412"/>
      <c r="T62" s="412"/>
      <c r="U62" s="412"/>
      <c r="V62" s="412"/>
      <c r="W62" s="412"/>
      <c r="X62" s="412"/>
      <c r="Y62" s="412"/>
      <c r="Z62" s="412"/>
      <c r="AA62" s="412"/>
      <c r="AB62" s="412"/>
      <c r="AC62" s="412"/>
      <c r="AD62" s="412"/>
      <c r="AE62" s="412"/>
      <c r="AF62" s="412"/>
      <c r="AG62" s="412"/>
      <c r="AH62" s="412"/>
      <c r="AI62" s="412"/>
      <c r="AJ62" s="412"/>
      <c r="AK62" s="412"/>
      <c r="AL62" s="412"/>
      <c r="AM62" s="412"/>
      <c r="AN62" s="412"/>
      <c r="AO62" s="412"/>
      <c r="AP62" s="412"/>
      <c r="AQ62" s="412"/>
      <c r="AR62" s="412"/>
      <c r="AS62" s="412"/>
      <c r="AT62" s="412"/>
      <c r="AU62" s="412"/>
      <c r="AV62" s="412"/>
      <c r="AW62" s="412"/>
      <c r="AX62" s="412"/>
      <c r="AY62" s="412"/>
      <c r="AZ62" s="412"/>
      <c r="BA62" s="412"/>
      <c r="BB62" s="412"/>
      <c r="BC62" s="412"/>
    </row>
    <row r="63" spans="1:55" x14ac:dyDescent="0.2">
      <c r="A63" s="412"/>
      <c r="B63" s="412"/>
      <c r="C63" s="412"/>
      <c r="D63" s="412"/>
      <c r="E63" s="412"/>
      <c r="F63" s="412"/>
      <c r="G63" s="412"/>
      <c r="H63" s="412"/>
      <c r="I63" s="412"/>
      <c r="J63" s="412"/>
      <c r="K63" s="412"/>
      <c r="L63" s="412"/>
      <c r="M63" s="412"/>
      <c r="N63" s="412"/>
      <c r="O63" s="412"/>
      <c r="P63" s="412"/>
      <c r="Q63" s="412"/>
      <c r="R63" s="412"/>
      <c r="S63" s="412"/>
      <c r="T63" s="412"/>
      <c r="U63" s="412"/>
      <c r="V63" s="412"/>
      <c r="W63" s="412"/>
      <c r="X63" s="412"/>
      <c r="Y63" s="412"/>
      <c r="Z63" s="412"/>
      <c r="AA63" s="412"/>
      <c r="AB63" s="412"/>
      <c r="AC63" s="412"/>
      <c r="AD63" s="412"/>
      <c r="AE63" s="412"/>
      <c r="AF63" s="412"/>
      <c r="AG63" s="412"/>
      <c r="AH63" s="412"/>
      <c r="AI63" s="412"/>
      <c r="AJ63" s="412"/>
      <c r="AK63" s="412"/>
      <c r="AL63" s="412"/>
      <c r="AM63" s="412"/>
      <c r="AN63" s="412"/>
      <c r="AO63" s="412"/>
      <c r="AP63" s="412"/>
      <c r="AQ63" s="412"/>
      <c r="AR63" s="412"/>
      <c r="AS63" s="412"/>
      <c r="AT63" s="412"/>
      <c r="AU63" s="412"/>
      <c r="AV63" s="412"/>
      <c r="AW63" s="412"/>
      <c r="AX63" s="412"/>
      <c r="AY63" s="412"/>
      <c r="AZ63" s="412"/>
      <c r="BA63" s="412"/>
      <c r="BB63" s="412"/>
      <c r="BC63" s="412"/>
    </row>
    <row r="64" spans="1:55" x14ac:dyDescent="0.2">
      <c r="A64" s="412"/>
      <c r="B64" s="412"/>
      <c r="C64" s="412"/>
      <c r="D64" s="412"/>
      <c r="E64" s="412"/>
      <c r="F64" s="412"/>
      <c r="G64" s="412"/>
      <c r="H64" s="412"/>
      <c r="I64" s="412"/>
      <c r="J64" s="412"/>
      <c r="K64" s="412"/>
      <c r="L64" s="412"/>
      <c r="M64" s="412"/>
      <c r="N64" s="412"/>
      <c r="O64" s="412"/>
      <c r="P64" s="412"/>
      <c r="Q64" s="412"/>
      <c r="R64" s="412"/>
      <c r="S64" s="412"/>
      <c r="T64" s="412"/>
      <c r="U64" s="412"/>
      <c r="V64" s="412"/>
      <c r="W64" s="412"/>
      <c r="X64" s="412"/>
      <c r="Y64" s="412"/>
      <c r="Z64" s="412"/>
      <c r="AA64" s="412"/>
      <c r="AB64" s="412"/>
      <c r="AC64" s="412"/>
      <c r="AD64" s="412"/>
      <c r="AE64" s="412"/>
      <c r="AF64" s="412"/>
      <c r="AG64" s="412"/>
      <c r="AH64" s="412"/>
      <c r="AI64" s="412"/>
      <c r="AJ64" s="412"/>
      <c r="AK64" s="412"/>
      <c r="AL64" s="412"/>
      <c r="AM64" s="412"/>
      <c r="AN64" s="412"/>
      <c r="AO64" s="412"/>
      <c r="AP64" s="412"/>
      <c r="AQ64" s="412"/>
      <c r="AR64" s="412"/>
      <c r="AS64" s="412"/>
      <c r="AT64" s="412"/>
      <c r="AU64" s="412"/>
      <c r="AV64" s="412"/>
      <c r="AW64" s="412"/>
      <c r="AX64" s="412"/>
      <c r="AY64" s="412"/>
      <c r="AZ64" s="412"/>
      <c r="BA64" s="412"/>
      <c r="BB64" s="412"/>
      <c r="BC64" s="412"/>
    </row>
    <row r="65" spans="1:55" x14ac:dyDescent="0.2">
      <c r="A65" s="412"/>
      <c r="B65" s="412"/>
      <c r="C65" s="412"/>
      <c r="D65" s="412"/>
      <c r="E65" s="412"/>
      <c r="F65" s="412"/>
      <c r="G65" s="412"/>
      <c r="H65" s="412"/>
      <c r="I65" s="412"/>
      <c r="J65" s="412"/>
      <c r="K65" s="412"/>
      <c r="L65" s="412"/>
      <c r="M65" s="412"/>
      <c r="N65" s="412"/>
      <c r="O65" s="412"/>
      <c r="P65" s="412"/>
      <c r="Q65" s="412"/>
      <c r="R65" s="412"/>
      <c r="S65" s="412"/>
      <c r="T65" s="412"/>
      <c r="U65" s="412"/>
      <c r="V65" s="412"/>
      <c r="W65" s="412"/>
      <c r="X65" s="412"/>
      <c r="Y65" s="412"/>
      <c r="Z65" s="412"/>
      <c r="AA65" s="412"/>
      <c r="AB65" s="412"/>
      <c r="AC65" s="412"/>
      <c r="AD65" s="412"/>
      <c r="AE65" s="412"/>
      <c r="AF65" s="412"/>
      <c r="AG65" s="412"/>
      <c r="AH65" s="412"/>
      <c r="AI65" s="412"/>
      <c r="AJ65" s="412"/>
      <c r="AK65" s="412"/>
      <c r="AL65" s="412"/>
      <c r="AM65" s="412"/>
      <c r="AN65" s="412"/>
      <c r="AO65" s="412"/>
      <c r="AP65" s="412"/>
      <c r="AQ65" s="412"/>
      <c r="AR65" s="412"/>
      <c r="AS65" s="412"/>
      <c r="AT65" s="412"/>
      <c r="AU65" s="412"/>
      <c r="AV65" s="412"/>
      <c r="AW65" s="412"/>
      <c r="AX65" s="412"/>
      <c r="AY65" s="412"/>
      <c r="AZ65" s="412"/>
      <c r="BA65" s="412"/>
      <c r="BB65" s="412"/>
      <c r="BC65" s="412"/>
    </row>
    <row r="66" spans="1:55" x14ac:dyDescent="0.2">
      <c r="A66" s="412"/>
      <c r="B66" s="412"/>
      <c r="C66" s="412"/>
      <c r="D66" s="412"/>
      <c r="E66" s="412"/>
      <c r="F66" s="412"/>
      <c r="G66" s="412"/>
      <c r="H66" s="412"/>
      <c r="I66" s="412"/>
      <c r="J66" s="412"/>
      <c r="K66" s="412"/>
      <c r="L66" s="412"/>
      <c r="M66" s="412"/>
      <c r="N66" s="412"/>
      <c r="O66" s="412"/>
      <c r="P66" s="412"/>
      <c r="Q66" s="412"/>
      <c r="R66" s="412"/>
      <c r="S66" s="412"/>
      <c r="T66" s="412"/>
      <c r="U66" s="412"/>
      <c r="V66" s="412"/>
      <c r="W66" s="412"/>
      <c r="X66" s="412"/>
      <c r="Y66" s="412"/>
      <c r="Z66" s="412"/>
      <c r="AA66" s="412"/>
      <c r="AB66" s="412"/>
      <c r="AC66" s="412"/>
      <c r="AD66" s="412"/>
      <c r="AE66" s="412"/>
      <c r="AF66" s="412"/>
      <c r="AG66" s="412"/>
      <c r="AH66" s="412"/>
      <c r="AI66" s="412"/>
      <c r="AJ66" s="412"/>
      <c r="AK66" s="412"/>
      <c r="AL66" s="412"/>
      <c r="AM66" s="412"/>
      <c r="AN66" s="412"/>
      <c r="AO66" s="412"/>
      <c r="AP66" s="412"/>
      <c r="AQ66" s="412"/>
      <c r="AR66" s="412"/>
      <c r="AS66" s="412"/>
      <c r="AT66" s="412"/>
      <c r="AU66" s="412"/>
      <c r="AV66" s="412"/>
      <c r="AW66" s="412"/>
      <c r="AX66" s="412"/>
      <c r="AY66" s="412"/>
      <c r="AZ66" s="412"/>
      <c r="BA66" s="412"/>
      <c r="BB66" s="412"/>
      <c r="BC66" s="412"/>
    </row>
    <row r="67" spans="1:55" x14ac:dyDescent="0.2">
      <c r="A67" s="412"/>
      <c r="B67" s="412"/>
      <c r="C67" s="412"/>
      <c r="D67" s="412"/>
      <c r="E67" s="412"/>
      <c r="F67" s="412"/>
      <c r="G67" s="412"/>
      <c r="H67" s="412"/>
      <c r="I67" s="412"/>
      <c r="J67" s="412"/>
      <c r="K67" s="412"/>
      <c r="L67" s="412"/>
      <c r="M67" s="412"/>
      <c r="N67" s="412"/>
      <c r="O67" s="412"/>
      <c r="P67" s="412"/>
      <c r="Q67" s="412"/>
      <c r="R67" s="412"/>
      <c r="S67" s="412"/>
      <c r="T67" s="412"/>
      <c r="U67" s="412"/>
      <c r="V67" s="412"/>
      <c r="W67" s="412"/>
      <c r="X67" s="412"/>
      <c r="Y67" s="412"/>
      <c r="Z67" s="412"/>
      <c r="AA67" s="412"/>
      <c r="AB67" s="412"/>
      <c r="AC67" s="412"/>
      <c r="AD67" s="412"/>
      <c r="AE67" s="412"/>
      <c r="AF67" s="412"/>
      <c r="AG67" s="412"/>
      <c r="AH67" s="412"/>
      <c r="AI67" s="412"/>
      <c r="AJ67" s="412"/>
      <c r="AK67" s="412"/>
      <c r="AL67" s="412"/>
      <c r="AM67" s="412"/>
      <c r="AN67" s="412"/>
      <c r="AO67" s="412"/>
      <c r="AP67" s="412"/>
      <c r="AQ67" s="412"/>
      <c r="AR67" s="412"/>
      <c r="AS67" s="412"/>
      <c r="AT67" s="412"/>
      <c r="AU67" s="412"/>
      <c r="AV67" s="412"/>
      <c r="AW67" s="412"/>
      <c r="AX67" s="412"/>
      <c r="AY67" s="412"/>
      <c r="AZ67" s="412"/>
      <c r="BA67" s="412"/>
      <c r="BB67" s="412"/>
      <c r="BC67" s="412"/>
    </row>
    <row r="68" spans="1:55" x14ac:dyDescent="0.2">
      <c r="A68" s="412"/>
      <c r="B68" s="412"/>
      <c r="C68" s="412"/>
      <c r="D68" s="412"/>
      <c r="E68" s="412"/>
      <c r="F68" s="412"/>
      <c r="G68" s="412"/>
      <c r="H68" s="412"/>
      <c r="I68" s="412"/>
      <c r="J68" s="412"/>
      <c r="K68" s="412"/>
      <c r="L68" s="412"/>
      <c r="M68" s="412"/>
      <c r="N68" s="412"/>
      <c r="O68" s="412"/>
      <c r="P68" s="412"/>
      <c r="Q68" s="412"/>
      <c r="R68" s="412"/>
      <c r="S68" s="412"/>
      <c r="T68" s="412"/>
      <c r="U68" s="412"/>
      <c r="V68" s="412"/>
      <c r="W68" s="412"/>
      <c r="X68" s="412"/>
      <c r="Y68" s="412"/>
      <c r="Z68" s="412"/>
      <c r="AA68" s="412"/>
      <c r="AB68" s="412"/>
      <c r="AC68" s="412"/>
      <c r="AD68" s="412"/>
      <c r="AE68" s="412"/>
      <c r="AF68" s="412"/>
      <c r="AG68" s="412"/>
      <c r="AH68" s="412"/>
      <c r="AI68" s="412"/>
      <c r="AJ68" s="412"/>
      <c r="AK68" s="412"/>
      <c r="AL68" s="412"/>
      <c r="AM68" s="412"/>
      <c r="AN68" s="412"/>
      <c r="AO68" s="412"/>
      <c r="AP68" s="412"/>
      <c r="AQ68" s="412"/>
      <c r="AR68" s="412"/>
      <c r="AS68" s="412"/>
      <c r="AT68" s="412"/>
      <c r="AU68" s="412"/>
      <c r="AV68" s="412"/>
      <c r="AW68" s="412"/>
      <c r="AX68" s="412"/>
      <c r="AY68" s="412"/>
      <c r="AZ68" s="412"/>
      <c r="BA68" s="412"/>
      <c r="BB68" s="412"/>
      <c r="BC68" s="412"/>
    </row>
    <row r="69" spans="1:55" x14ac:dyDescent="0.2">
      <c r="A69" s="412"/>
      <c r="B69" s="412"/>
      <c r="C69" s="412"/>
      <c r="D69" s="412"/>
      <c r="E69" s="412"/>
      <c r="F69" s="412"/>
      <c r="G69" s="412"/>
      <c r="H69" s="412"/>
      <c r="I69" s="412"/>
      <c r="J69" s="412"/>
      <c r="K69" s="412"/>
      <c r="L69" s="412"/>
      <c r="M69" s="412"/>
      <c r="N69" s="412"/>
      <c r="O69" s="412"/>
      <c r="P69" s="412"/>
      <c r="Q69" s="412"/>
      <c r="R69" s="412"/>
      <c r="S69" s="412"/>
      <c r="T69" s="412"/>
      <c r="U69" s="412"/>
      <c r="V69" s="412"/>
      <c r="W69" s="412"/>
      <c r="X69" s="412"/>
      <c r="Y69" s="412"/>
      <c r="Z69" s="412"/>
      <c r="AA69" s="412"/>
      <c r="AB69" s="412"/>
      <c r="AC69" s="412"/>
      <c r="AD69" s="412"/>
      <c r="AE69" s="412"/>
      <c r="AF69" s="412"/>
      <c r="AG69" s="412"/>
      <c r="AH69" s="412"/>
      <c r="AI69" s="412"/>
      <c r="AJ69" s="412"/>
      <c r="AK69" s="412"/>
      <c r="AL69" s="412"/>
      <c r="AM69" s="412"/>
      <c r="AN69" s="412"/>
      <c r="AO69" s="412"/>
      <c r="AP69" s="412"/>
      <c r="AQ69" s="412"/>
      <c r="AR69" s="412"/>
      <c r="AS69" s="412"/>
      <c r="AT69" s="412"/>
      <c r="AU69" s="412"/>
      <c r="AV69" s="412"/>
      <c r="AW69" s="412"/>
      <c r="AX69" s="412"/>
      <c r="AY69" s="412"/>
      <c r="AZ69" s="412"/>
      <c r="BA69" s="412"/>
      <c r="BB69" s="412"/>
      <c r="BC69" s="412"/>
    </row>
    <row r="70" spans="1:55" x14ac:dyDescent="0.2">
      <c r="A70" s="412"/>
      <c r="B70" s="412"/>
      <c r="C70" s="412"/>
      <c r="D70" s="412"/>
      <c r="E70" s="412"/>
      <c r="F70" s="412"/>
      <c r="G70" s="412"/>
      <c r="H70" s="412"/>
      <c r="I70" s="412"/>
      <c r="J70" s="412"/>
      <c r="K70" s="412"/>
      <c r="L70" s="412"/>
      <c r="M70" s="412"/>
      <c r="N70" s="412"/>
      <c r="O70" s="412"/>
      <c r="P70" s="412"/>
      <c r="Q70" s="412"/>
      <c r="R70" s="412"/>
      <c r="S70" s="412"/>
      <c r="T70" s="412"/>
      <c r="U70" s="412"/>
      <c r="V70" s="412"/>
      <c r="W70" s="412"/>
      <c r="X70" s="412"/>
      <c r="Y70" s="412"/>
      <c r="Z70" s="412"/>
      <c r="AA70" s="412"/>
      <c r="AB70" s="412"/>
      <c r="AC70" s="412"/>
      <c r="AD70" s="412"/>
      <c r="AE70" s="412"/>
      <c r="AF70" s="412"/>
      <c r="AG70" s="412"/>
      <c r="AH70" s="412"/>
      <c r="AI70" s="412"/>
      <c r="AJ70" s="412"/>
      <c r="AK70" s="412"/>
      <c r="AL70" s="412"/>
      <c r="AM70" s="412"/>
      <c r="AN70" s="412"/>
      <c r="AO70" s="412"/>
      <c r="AP70" s="412"/>
      <c r="AQ70" s="412"/>
      <c r="AR70" s="412"/>
      <c r="AS70" s="412"/>
      <c r="AT70" s="412"/>
      <c r="AU70" s="412"/>
      <c r="AV70" s="412"/>
      <c r="AW70" s="412"/>
      <c r="AX70" s="412"/>
      <c r="AY70" s="412"/>
      <c r="AZ70" s="412"/>
      <c r="BA70" s="412"/>
      <c r="BB70" s="412"/>
      <c r="BC70" s="412"/>
    </row>
    <row r="71" spans="1:55" x14ac:dyDescent="0.2">
      <c r="A71" s="412"/>
      <c r="B71" s="412"/>
      <c r="C71" s="412"/>
      <c r="D71" s="412"/>
      <c r="E71" s="412"/>
      <c r="F71" s="412"/>
      <c r="G71" s="412"/>
      <c r="H71" s="412"/>
      <c r="I71" s="412"/>
      <c r="J71" s="412"/>
      <c r="K71" s="412"/>
      <c r="L71" s="412"/>
      <c r="M71" s="412"/>
      <c r="N71" s="412"/>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c r="AW71" s="412"/>
      <c r="AX71" s="412"/>
      <c r="AY71" s="412"/>
      <c r="AZ71" s="412"/>
      <c r="BA71" s="412"/>
      <c r="BB71" s="412"/>
      <c r="BC71" s="412"/>
    </row>
    <row r="72" spans="1:55" x14ac:dyDescent="0.2">
      <c r="A72" s="412"/>
      <c r="B72" s="412"/>
      <c r="C72" s="412"/>
      <c r="D72" s="412"/>
      <c r="E72" s="412"/>
      <c r="F72" s="412"/>
      <c r="G72" s="412"/>
      <c r="H72" s="412"/>
      <c r="I72" s="412"/>
      <c r="J72" s="412"/>
      <c r="K72" s="412"/>
      <c r="L72" s="412"/>
      <c r="M72" s="412"/>
      <c r="N72" s="412"/>
      <c r="O72" s="412"/>
      <c r="P72" s="412"/>
      <c r="Q72" s="412"/>
      <c r="R72" s="412"/>
      <c r="S72" s="412"/>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412"/>
      <c r="AV72" s="412"/>
      <c r="AW72" s="412"/>
      <c r="AX72" s="412"/>
      <c r="AY72" s="412"/>
      <c r="AZ72" s="412"/>
      <c r="BA72" s="412"/>
      <c r="BB72" s="412"/>
      <c r="BC72" s="412"/>
    </row>
    <row r="73" spans="1:55" x14ac:dyDescent="0.2">
      <c r="A73" s="412"/>
      <c r="B73" s="412"/>
      <c r="C73" s="412"/>
      <c r="D73" s="412"/>
      <c r="E73" s="412"/>
      <c r="F73" s="412"/>
      <c r="G73" s="412"/>
      <c r="H73" s="412"/>
      <c r="I73" s="412"/>
      <c r="J73" s="412"/>
      <c r="K73" s="412"/>
      <c r="L73" s="412"/>
      <c r="M73" s="412"/>
      <c r="N73" s="412"/>
      <c r="O73" s="412"/>
      <c r="P73" s="412"/>
      <c r="Q73" s="412"/>
      <c r="R73" s="412"/>
      <c r="S73" s="412"/>
      <c r="T73" s="412"/>
      <c r="U73" s="412"/>
      <c r="V73" s="412"/>
      <c r="W73" s="412"/>
      <c r="X73" s="412"/>
      <c r="Y73" s="412"/>
      <c r="Z73" s="412"/>
      <c r="AA73" s="412"/>
      <c r="AB73" s="412"/>
      <c r="AC73" s="412"/>
      <c r="AD73" s="412"/>
      <c r="AE73" s="412"/>
      <c r="AF73" s="412"/>
      <c r="AG73" s="412"/>
      <c r="AH73" s="412"/>
      <c r="AI73" s="412"/>
      <c r="AJ73" s="412"/>
      <c r="AK73" s="412"/>
      <c r="AL73" s="412"/>
      <c r="AM73" s="412"/>
      <c r="AN73" s="412"/>
      <c r="AO73" s="412"/>
      <c r="AP73" s="412"/>
      <c r="AQ73" s="412"/>
      <c r="AR73" s="412"/>
      <c r="AS73" s="412"/>
      <c r="AT73" s="412"/>
      <c r="AU73" s="412"/>
      <c r="AV73" s="412"/>
      <c r="AW73" s="412"/>
      <c r="AX73" s="412"/>
      <c r="AY73" s="412"/>
      <c r="AZ73" s="412"/>
      <c r="BA73" s="412"/>
      <c r="BB73" s="412"/>
      <c r="BC73" s="412"/>
    </row>
    <row r="74" spans="1:55" x14ac:dyDescent="0.2">
      <c r="A74" s="412"/>
      <c r="B74" s="412"/>
      <c r="C74" s="412"/>
      <c r="D74" s="412"/>
      <c r="E74" s="412"/>
      <c r="F74" s="412"/>
      <c r="G74" s="412"/>
      <c r="H74" s="412"/>
      <c r="I74" s="412"/>
      <c r="J74" s="412"/>
      <c r="K74" s="412"/>
      <c r="L74" s="412"/>
      <c r="M74" s="412"/>
      <c r="N74" s="412"/>
      <c r="O74" s="412"/>
      <c r="P74" s="412"/>
      <c r="Q74" s="412"/>
      <c r="R74" s="412"/>
      <c r="S74" s="412"/>
      <c r="T74" s="412"/>
      <c r="U74" s="412"/>
      <c r="V74" s="412"/>
      <c r="W74" s="412"/>
      <c r="X74" s="412"/>
      <c r="Y74" s="412"/>
      <c r="Z74" s="412"/>
      <c r="AA74" s="412"/>
      <c r="AB74" s="412"/>
      <c r="AC74" s="412"/>
      <c r="AD74" s="412"/>
      <c r="AE74" s="412"/>
      <c r="AF74" s="412"/>
      <c r="AG74" s="412"/>
      <c r="AH74" s="412"/>
      <c r="AI74" s="412"/>
      <c r="AJ74" s="412"/>
      <c r="AK74" s="412"/>
      <c r="AL74" s="412"/>
      <c r="AM74" s="412"/>
      <c r="AN74" s="412"/>
      <c r="AO74" s="412"/>
      <c r="AP74" s="412"/>
      <c r="AQ74" s="412"/>
      <c r="AR74" s="412"/>
      <c r="AS74" s="412"/>
      <c r="AT74" s="412"/>
      <c r="AU74" s="412"/>
      <c r="AV74" s="412"/>
      <c r="AW74" s="412"/>
      <c r="AX74" s="412"/>
      <c r="AY74" s="412"/>
      <c r="AZ74" s="412"/>
      <c r="BA74" s="412"/>
      <c r="BB74" s="412"/>
      <c r="BC74" s="412"/>
    </row>
    <row r="75" spans="1:55" x14ac:dyDescent="0.2">
      <c r="A75" s="412"/>
      <c r="B75" s="412"/>
      <c r="C75" s="412"/>
      <c r="D75" s="412"/>
      <c r="E75" s="412"/>
      <c r="F75" s="412"/>
      <c r="G75" s="412"/>
      <c r="H75" s="412"/>
      <c r="I75" s="412"/>
      <c r="J75" s="412"/>
      <c r="K75" s="412"/>
      <c r="L75" s="412"/>
      <c r="M75" s="412"/>
      <c r="N75" s="412"/>
      <c r="O75" s="412"/>
      <c r="P75" s="412"/>
      <c r="Q75" s="412"/>
      <c r="R75" s="412"/>
      <c r="S75" s="412"/>
      <c r="T75" s="412"/>
      <c r="U75" s="412"/>
      <c r="V75" s="412"/>
      <c r="W75" s="412"/>
      <c r="X75" s="412"/>
      <c r="Y75" s="412"/>
      <c r="Z75" s="412"/>
      <c r="AA75" s="412"/>
      <c r="AB75" s="412"/>
      <c r="AC75" s="412"/>
      <c r="AD75" s="412"/>
      <c r="AE75" s="412"/>
      <c r="AF75" s="412"/>
      <c r="AG75" s="412"/>
      <c r="AH75" s="412"/>
      <c r="AI75" s="412"/>
      <c r="AJ75" s="412"/>
      <c r="AK75" s="412"/>
      <c r="AL75" s="412"/>
      <c r="AM75" s="412"/>
      <c r="AN75" s="412"/>
      <c r="AO75" s="412"/>
      <c r="AP75" s="412"/>
      <c r="AQ75" s="412"/>
      <c r="AR75" s="412"/>
      <c r="AS75" s="412"/>
      <c r="AT75" s="412"/>
      <c r="AU75" s="412"/>
      <c r="AV75" s="412"/>
      <c r="AW75" s="412"/>
      <c r="AX75" s="412"/>
      <c r="AY75" s="412"/>
      <c r="AZ75" s="412"/>
      <c r="BA75" s="412"/>
      <c r="BB75" s="412"/>
      <c r="BC75" s="412"/>
    </row>
    <row r="76" spans="1:55" x14ac:dyDescent="0.2">
      <c r="A76" s="412"/>
      <c r="B76" s="412"/>
      <c r="C76" s="412"/>
      <c r="D76" s="412"/>
      <c r="E76" s="412"/>
      <c r="F76" s="412"/>
      <c r="G76" s="412"/>
      <c r="H76" s="412"/>
      <c r="I76" s="412"/>
      <c r="J76" s="412"/>
      <c r="K76" s="412"/>
      <c r="L76" s="412"/>
      <c r="M76" s="412"/>
      <c r="N76" s="412"/>
      <c r="O76" s="412"/>
      <c r="P76" s="412"/>
      <c r="Q76" s="412"/>
      <c r="R76" s="412"/>
      <c r="S76" s="412"/>
      <c r="T76" s="412"/>
      <c r="U76" s="412"/>
      <c r="V76" s="412"/>
      <c r="W76" s="412"/>
      <c r="X76" s="412"/>
      <c r="Y76" s="412"/>
      <c r="Z76" s="412"/>
      <c r="AA76" s="412"/>
      <c r="AB76" s="412"/>
      <c r="AC76" s="412"/>
      <c r="AD76" s="412"/>
      <c r="AE76" s="412"/>
      <c r="AF76" s="412"/>
      <c r="AG76" s="412"/>
      <c r="AH76" s="412"/>
      <c r="AI76" s="412"/>
      <c r="AJ76" s="412"/>
      <c r="AK76" s="412"/>
      <c r="AL76" s="412"/>
      <c r="AM76" s="412"/>
      <c r="AN76" s="412"/>
      <c r="AO76" s="412"/>
      <c r="AP76" s="412"/>
      <c r="AQ76" s="412"/>
      <c r="AR76" s="412"/>
      <c r="AS76" s="412"/>
      <c r="AT76" s="412"/>
      <c r="AU76" s="412"/>
      <c r="AV76" s="412"/>
      <c r="AW76" s="412"/>
      <c r="AX76" s="412"/>
      <c r="AY76" s="412"/>
      <c r="AZ76" s="412"/>
      <c r="BA76" s="412"/>
      <c r="BB76" s="412"/>
      <c r="BC76" s="412"/>
    </row>
    <row r="77" spans="1:55" x14ac:dyDescent="0.2">
      <c r="A77" s="412"/>
      <c r="B77" s="412"/>
      <c r="C77" s="412"/>
      <c r="D77" s="412"/>
      <c r="E77" s="412"/>
      <c r="F77" s="412"/>
      <c r="G77" s="412"/>
      <c r="H77" s="412"/>
      <c r="I77" s="412"/>
      <c r="J77" s="412"/>
      <c r="K77" s="412"/>
      <c r="L77" s="412"/>
      <c r="M77" s="412"/>
      <c r="N77" s="412"/>
      <c r="O77" s="412"/>
      <c r="P77" s="412"/>
      <c r="Q77" s="412"/>
      <c r="R77" s="412"/>
      <c r="S77" s="412"/>
      <c r="T77" s="412"/>
      <c r="U77" s="412"/>
      <c r="V77" s="412"/>
      <c r="W77" s="412"/>
      <c r="X77" s="412"/>
      <c r="Y77" s="412"/>
      <c r="Z77" s="412"/>
      <c r="AA77" s="412"/>
      <c r="AB77" s="412"/>
      <c r="AC77" s="412"/>
      <c r="AD77" s="412"/>
      <c r="AE77" s="412"/>
      <c r="AF77" s="412"/>
      <c r="AG77" s="412"/>
      <c r="AH77" s="412"/>
      <c r="AI77" s="412"/>
      <c r="AJ77" s="412"/>
      <c r="AK77" s="412"/>
      <c r="AL77" s="412"/>
      <c r="AM77" s="412"/>
      <c r="AN77" s="412"/>
      <c r="AO77" s="412"/>
      <c r="AP77" s="412"/>
      <c r="AQ77" s="412"/>
      <c r="AR77" s="412"/>
      <c r="AS77" s="412"/>
      <c r="AT77" s="412"/>
      <c r="AU77" s="412"/>
      <c r="AV77" s="412"/>
      <c r="AW77" s="412"/>
      <c r="AX77" s="412"/>
      <c r="AY77" s="412"/>
      <c r="AZ77" s="412"/>
      <c r="BA77" s="412"/>
      <c r="BB77" s="412"/>
      <c r="BC77" s="412"/>
    </row>
    <row r="78" spans="1:55" x14ac:dyDescent="0.2">
      <c r="A78" s="412"/>
      <c r="B78" s="412"/>
      <c r="C78" s="412"/>
      <c r="D78" s="412"/>
      <c r="E78" s="412"/>
      <c r="F78" s="412"/>
      <c r="G78" s="412"/>
      <c r="H78" s="412"/>
      <c r="I78" s="412"/>
      <c r="J78" s="412"/>
      <c r="K78" s="412"/>
      <c r="L78" s="412"/>
      <c r="M78" s="412"/>
      <c r="N78" s="412"/>
      <c r="O78" s="412"/>
      <c r="P78" s="412"/>
      <c r="Q78" s="412"/>
      <c r="R78" s="412"/>
      <c r="S78" s="412"/>
      <c r="T78" s="412"/>
      <c r="U78" s="412"/>
      <c r="V78" s="412"/>
      <c r="W78" s="412"/>
      <c r="X78" s="412"/>
      <c r="Y78" s="412"/>
      <c r="Z78" s="412"/>
      <c r="AA78" s="412"/>
      <c r="AB78" s="412"/>
      <c r="AC78" s="412"/>
      <c r="AD78" s="412"/>
      <c r="AE78" s="412"/>
      <c r="AF78" s="412"/>
      <c r="AG78" s="412"/>
      <c r="AH78" s="412"/>
      <c r="AI78" s="412"/>
      <c r="AJ78" s="412"/>
      <c r="AK78" s="412"/>
      <c r="AL78" s="412"/>
      <c r="AM78" s="412"/>
      <c r="AN78" s="412"/>
      <c r="AO78" s="412"/>
      <c r="AP78" s="412"/>
      <c r="AQ78" s="412"/>
      <c r="AR78" s="412"/>
      <c r="AS78" s="412"/>
      <c r="AT78" s="412"/>
      <c r="AU78" s="412"/>
      <c r="AV78" s="412"/>
      <c r="AW78" s="412"/>
      <c r="AX78" s="412"/>
      <c r="AY78" s="412"/>
      <c r="AZ78" s="412"/>
      <c r="BA78" s="412"/>
      <c r="BB78" s="412"/>
      <c r="BC78" s="412"/>
    </row>
    <row r="79" spans="1:55" x14ac:dyDescent="0.2">
      <c r="A79" s="412"/>
      <c r="B79" s="412"/>
      <c r="C79" s="412"/>
      <c r="D79" s="412"/>
      <c r="E79" s="412"/>
      <c r="F79" s="412"/>
      <c r="G79" s="412"/>
      <c r="H79" s="412"/>
      <c r="I79" s="412"/>
      <c r="J79" s="412"/>
      <c r="K79" s="412"/>
      <c r="L79" s="412"/>
      <c r="M79" s="412"/>
      <c r="N79" s="412"/>
      <c r="O79" s="412"/>
      <c r="P79" s="412"/>
      <c r="Q79" s="412"/>
      <c r="R79" s="412"/>
      <c r="S79" s="412"/>
      <c r="T79" s="412"/>
      <c r="U79" s="412"/>
      <c r="V79" s="412"/>
      <c r="W79" s="412"/>
      <c r="X79" s="412"/>
      <c r="Y79" s="412"/>
      <c r="Z79" s="412"/>
      <c r="AA79" s="412"/>
      <c r="AB79" s="412"/>
      <c r="AC79" s="412"/>
      <c r="AD79" s="412"/>
      <c r="AE79" s="412"/>
      <c r="AF79" s="412"/>
      <c r="AG79" s="412"/>
      <c r="AH79" s="412"/>
      <c r="AI79" s="412"/>
      <c r="AJ79" s="412"/>
      <c r="AK79" s="412"/>
      <c r="AL79" s="412"/>
      <c r="AM79" s="412"/>
      <c r="AN79" s="412"/>
      <c r="AO79" s="412"/>
      <c r="AP79" s="412"/>
      <c r="AQ79" s="412"/>
      <c r="AR79" s="412"/>
      <c r="AS79" s="412"/>
      <c r="AT79" s="412"/>
      <c r="AU79" s="412"/>
      <c r="AV79" s="412"/>
      <c r="AW79" s="412"/>
      <c r="AX79" s="412"/>
      <c r="AY79" s="412"/>
      <c r="AZ79" s="412"/>
      <c r="BA79" s="412"/>
      <c r="BB79" s="412"/>
      <c r="BC79" s="412"/>
    </row>
    <row r="80" spans="1:55" x14ac:dyDescent="0.2">
      <c r="A80" s="412"/>
      <c r="B80" s="412"/>
      <c r="C80" s="412"/>
      <c r="D80" s="412"/>
      <c r="E80" s="412"/>
      <c r="F80" s="412"/>
      <c r="G80" s="412"/>
      <c r="H80" s="412"/>
      <c r="I80" s="412"/>
      <c r="J80" s="412"/>
      <c r="K80" s="412"/>
      <c r="L80" s="412"/>
      <c r="M80" s="412"/>
      <c r="N80" s="412"/>
      <c r="O80" s="412"/>
      <c r="P80" s="412"/>
      <c r="Q80" s="412"/>
      <c r="R80" s="412"/>
      <c r="S80" s="412"/>
      <c r="T80" s="412"/>
      <c r="U80" s="412"/>
      <c r="V80" s="412"/>
      <c r="W80" s="412"/>
      <c r="X80" s="412"/>
      <c r="Y80" s="412"/>
      <c r="Z80" s="412"/>
      <c r="AA80" s="412"/>
      <c r="AB80" s="412"/>
      <c r="AC80" s="412"/>
      <c r="AD80" s="412"/>
      <c r="AE80" s="412"/>
      <c r="AF80" s="412"/>
      <c r="AG80" s="412"/>
      <c r="AH80" s="412"/>
      <c r="AI80" s="412"/>
      <c r="AJ80" s="412"/>
      <c r="AK80" s="412"/>
      <c r="AL80" s="412"/>
      <c r="AM80" s="412"/>
      <c r="AN80" s="412"/>
      <c r="AO80" s="412"/>
      <c r="AP80" s="412"/>
      <c r="AQ80" s="412"/>
      <c r="AR80" s="412"/>
      <c r="AS80" s="412"/>
      <c r="AT80" s="412"/>
      <c r="AU80" s="412"/>
      <c r="AV80" s="412"/>
      <c r="AW80" s="412"/>
      <c r="AX80" s="412"/>
      <c r="AY80" s="412"/>
      <c r="AZ80" s="412"/>
      <c r="BA80" s="412"/>
      <c r="BB80" s="412"/>
      <c r="BC80" s="412"/>
    </row>
    <row r="81" spans="1:55" x14ac:dyDescent="0.2">
      <c r="A81" s="412"/>
      <c r="B81" s="412"/>
      <c r="C81" s="412"/>
      <c r="D81" s="412"/>
      <c r="E81" s="412"/>
      <c r="F81" s="412"/>
      <c r="G81" s="412"/>
      <c r="H81" s="412"/>
      <c r="I81" s="412"/>
      <c r="J81" s="412"/>
      <c r="K81" s="412"/>
      <c r="L81" s="412"/>
      <c r="M81" s="412"/>
      <c r="N81" s="412"/>
      <c r="O81" s="412"/>
      <c r="P81" s="412"/>
      <c r="Q81" s="412"/>
      <c r="R81" s="412"/>
      <c r="S81" s="412"/>
      <c r="T81" s="412"/>
      <c r="U81" s="412"/>
      <c r="V81" s="412"/>
      <c r="W81" s="412"/>
      <c r="X81" s="412"/>
      <c r="Y81" s="412"/>
      <c r="Z81" s="412"/>
      <c r="AA81" s="412"/>
      <c r="AB81" s="412"/>
      <c r="AC81" s="412"/>
      <c r="AD81" s="412"/>
      <c r="AE81" s="412"/>
      <c r="AF81" s="412"/>
      <c r="AG81" s="412"/>
      <c r="AH81" s="412"/>
      <c r="AI81" s="412"/>
      <c r="AJ81" s="412"/>
      <c r="AK81" s="412"/>
      <c r="AL81" s="412"/>
      <c r="AM81" s="412"/>
      <c r="AN81" s="412"/>
      <c r="AO81" s="412"/>
      <c r="AP81" s="412"/>
      <c r="AQ81" s="412"/>
      <c r="AR81" s="412"/>
      <c r="AS81" s="412"/>
      <c r="AT81" s="412"/>
      <c r="AU81" s="412"/>
      <c r="AV81" s="412"/>
      <c r="AW81" s="412"/>
      <c r="AX81" s="412"/>
      <c r="AY81" s="412"/>
      <c r="AZ81" s="412"/>
      <c r="BA81" s="412"/>
      <c r="BB81" s="412"/>
      <c r="BC81" s="412"/>
    </row>
    <row r="82" spans="1:55" x14ac:dyDescent="0.2">
      <c r="A82" s="412"/>
      <c r="B82" s="412"/>
      <c r="C82" s="412"/>
      <c r="D82" s="412"/>
      <c r="E82" s="412"/>
      <c r="F82" s="412"/>
      <c r="G82" s="412"/>
      <c r="H82" s="412"/>
      <c r="I82" s="412"/>
      <c r="J82" s="412"/>
      <c r="K82" s="412"/>
      <c r="L82" s="412"/>
      <c r="M82" s="412"/>
      <c r="N82" s="412"/>
      <c r="O82" s="412"/>
      <c r="P82" s="412"/>
      <c r="Q82" s="412"/>
      <c r="R82" s="412"/>
      <c r="S82" s="412"/>
      <c r="T82" s="412"/>
      <c r="U82" s="412"/>
      <c r="V82" s="412"/>
      <c r="W82" s="412"/>
      <c r="X82" s="412"/>
      <c r="Y82" s="412"/>
      <c r="Z82" s="412"/>
      <c r="AA82" s="412"/>
      <c r="AB82" s="412"/>
      <c r="AC82" s="412"/>
      <c r="AD82" s="412"/>
      <c r="AE82" s="412"/>
      <c r="AF82" s="412"/>
      <c r="AG82" s="412"/>
      <c r="AH82" s="412"/>
      <c r="AI82" s="412"/>
      <c r="AJ82" s="412"/>
      <c r="AK82" s="412"/>
      <c r="AL82" s="412"/>
      <c r="AM82" s="412"/>
      <c r="AN82" s="412"/>
      <c r="AO82" s="412"/>
      <c r="AP82" s="412"/>
      <c r="AQ82" s="412"/>
      <c r="AR82" s="412"/>
      <c r="AS82" s="412"/>
      <c r="AT82" s="412"/>
      <c r="AU82" s="412"/>
      <c r="AV82" s="412"/>
      <c r="AW82" s="412"/>
      <c r="AX82" s="412"/>
      <c r="AY82" s="412"/>
      <c r="AZ82" s="412"/>
      <c r="BA82" s="412"/>
      <c r="BB82" s="412"/>
      <c r="BC82" s="412"/>
    </row>
    <row r="83" spans="1:55" x14ac:dyDescent="0.2">
      <c r="A83" s="412"/>
      <c r="B83" s="412"/>
      <c r="C83" s="412"/>
      <c r="D83" s="412"/>
      <c r="E83" s="412"/>
      <c r="F83" s="412"/>
      <c r="G83" s="412"/>
      <c r="H83" s="412"/>
      <c r="I83" s="412"/>
      <c r="J83" s="412"/>
      <c r="K83" s="412"/>
      <c r="L83" s="412"/>
      <c r="M83" s="412"/>
      <c r="N83" s="412"/>
      <c r="O83" s="412"/>
      <c r="P83" s="412"/>
      <c r="Q83" s="412"/>
      <c r="R83" s="412"/>
      <c r="S83" s="412"/>
      <c r="T83" s="412"/>
      <c r="U83" s="412"/>
      <c r="V83" s="412"/>
      <c r="W83" s="412"/>
      <c r="X83" s="412"/>
      <c r="Y83" s="412"/>
      <c r="Z83" s="412"/>
      <c r="AA83" s="412"/>
      <c r="AB83" s="412"/>
      <c r="AC83" s="412"/>
      <c r="AD83" s="412"/>
      <c r="AE83" s="412"/>
      <c r="AF83" s="412"/>
      <c r="AG83" s="412"/>
      <c r="AH83" s="412"/>
      <c r="AI83" s="412"/>
      <c r="AJ83" s="412"/>
      <c r="AK83" s="412"/>
      <c r="AL83" s="412"/>
      <c r="AM83" s="412"/>
      <c r="AN83" s="412"/>
      <c r="AO83" s="412"/>
      <c r="AP83" s="412"/>
      <c r="AQ83" s="412"/>
      <c r="AR83" s="412"/>
      <c r="AS83" s="412"/>
      <c r="AT83" s="412"/>
      <c r="AU83" s="412"/>
      <c r="AV83" s="412"/>
      <c r="AW83" s="412"/>
      <c r="AX83" s="412"/>
      <c r="AY83" s="412"/>
      <c r="AZ83" s="412"/>
      <c r="BA83" s="412"/>
      <c r="BB83" s="412"/>
      <c r="BC83" s="412"/>
    </row>
    <row r="84" spans="1:55" x14ac:dyDescent="0.2">
      <c r="A84" s="412"/>
      <c r="B84" s="412"/>
      <c r="C84" s="412"/>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c r="AH84" s="412"/>
      <c r="AI84" s="412"/>
      <c r="AJ84" s="412"/>
      <c r="AK84" s="412"/>
      <c r="AL84" s="412"/>
      <c r="AM84" s="412"/>
      <c r="AN84" s="412"/>
      <c r="AO84" s="412"/>
      <c r="AP84" s="412"/>
      <c r="AQ84" s="412"/>
      <c r="AR84" s="412"/>
      <c r="AS84" s="412"/>
      <c r="AT84" s="412"/>
      <c r="AU84" s="412"/>
      <c r="AV84" s="412"/>
      <c r="AW84" s="412"/>
      <c r="AX84" s="412"/>
      <c r="AY84" s="412"/>
      <c r="AZ84" s="412"/>
      <c r="BA84" s="412"/>
      <c r="BB84" s="412"/>
      <c r="BC84" s="412"/>
    </row>
    <row r="85" spans="1:55" x14ac:dyDescent="0.2">
      <c r="A85" s="412"/>
      <c r="B85" s="412"/>
      <c r="C85" s="412"/>
      <c r="D85" s="412"/>
      <c r="E85" s="412"/>
      <c r="F85" s="412"/>
      <c r="G85" s="412"/>
      <c r="H85" s="412"/>
      <c r="I85" s="412"/>
      <c r="J85" s="412"/>
      <c r="K85" s="412"/>
      <c r="L85" s="412"/>
      <c r="M85" s="412"/>
      <c r="N85" s="412"/>
      <c r="O85" s="412"/>
      <c r="P85" s="412"/>
      <c r="Q85" s="412"/>
      <c r="R85" s="412"/>
      <c r="S85" s="412"/>
      <c r="T85" s="412"/>
      <c r="U85" s="412"/>
      <c r="V85" s="412"/>
      <c r="W85" s="412"/>
      <c r="X85" s="412"/>
      <c r="Y85" s="412"/>
      <c r="Z85" s="412"/>
      <c r="AA85" s="412"/>
      <c r="AB85" s="412"/>
      <c r="AC85" s="412"/>
      <c r="AD85" s="412"/>
      <c r="AE85" s="412"/>
      <c r="AF85" s="412"/>
      <c r="AG85" s="412"/>
      <c r="AH85" s="412"/>
      <c r="AI85" s="412"/>
      <c r="AJ85" s="412"/>
      <c r="AK85" s="412"/>
      <c r="AL85" s="412"/>
      <c r="AM85" s="412"/>
      <c r="AN85" s="412"/>
      <c r="AO85" s="412"/>
      <c r="AP85" s="412"/>
      <c r="AQ85" s="412"/>
      <c r="AR85" s="412"/>
      <c r="AS85" s="412"/>
      <c r="AT85" s="412"/>
      <c r="AU85" s="412"/>
      <c r="AV85" s="412"/>
      <c r="AW85" s="412"/>
      <c r="AX85" s="412"/>
      <c r="AY85" s="412"/>
      <c r="AZ85" s="412"/>
      <c r="BA85" s="412"/>
      <c r="BB85" s="412"/>
      <c r="BC85" s="412"/>
    </row>
    <row r="86" spans="1:55" x14ac:dyDescent="0.2">
      <c r="A86" s="412"/>
      <c r="B86" s="412"/>
      <c r="C86" s="412"/>
      <c r="D86" s="412"/>
      <c r="E86" s="412"/>
      <c r="F86" s="412"/>
      <c r="G86" s="412"/>
      <c r="H86" s="412"/>
      <c r="I86" s="412"/>
      <c r="J86" s="412"/>
      <c r="K86" s="412"/>
      <c r="L86" s="412"/>
      <c r="M86" s="412"/>
      <c r="N86" s="412"/>
      <c r="O86" s="412"/>
      <c r="P86" s="412"/>
      <c r="Q86" s="412"/>
      <c r="R86" s="412"/>
      <c r="S86" s="412"/>
      <c r="T86" s="412"/>
      <c r="U86" s="412"/>
      <c r="V86" s="412"/>
      <c r="W86" s="412"/>
      <c r="X86" s="412"/>
      <c r="Y86" s="412"/>
      <c r="Z86" s="412"/>
      <c r="AA86" s="412"/>
      <c r="AB86" s="412"/>
      <c r="AC86" s="412"/>
      <c r="AD86" s="412"/>
      <c r="AE86" s="412"/>
      <c r="AF86" s="412"/>
      <c r="AG86" s="412"/>
      <c r="AH86" s="412"/>
      <c r="AI86" s="412"/>
      <c r="AJ86" s="412"/>
      <c r="AK86" s="412"/>
      <c r="AL86" s="412"/>
      <c r="AM86" s="412"/>
      <c r="AN86" s="412"/>
      <c r="AO86" s="412"/>
      <c r="AP86" s="412"/>
      <c r="AQ86" s="412"/>
      <c r="AR86" s="412"/>
      <c r="AS86" s="412"/>
      <c r="AT86" s="412"/>
      <c r="AU86" s="412"/>
      <c r="AV86" s="412"/>
      <c r="AW86" s="412"/>
      <c r="AX86" s="412"/>
      <c r="AY86" s="412"/>
      <c r="AZ86" s="412"/>
      <c r="BA86" s="412"/>
      <c r="BB86" s="412"/>
      <c r="BC86" s="412"/>
    </row>
    <row r="87" spans="1:55" x14ac:dyDescent="0.2">
      <c r="A87" s="412"/>
      <c r="B87" s="412"/>
      <c r="C87" s="412"/>
      <c r="D87" s="412"/>
      <c r="E87" s="412"/>
      <c r="F87" s="412"/>
      <c r="G87" s="412"/>
      <c r="H87" s="412"/>
      <c r="I87" s="412"/>
      <c r="J87" s="412"/>
      <c r="K87" s="412"/>
      <c r="L87" s="412"/>
      <c r="M87" s="412"/>
      <c r="N87" s="412"/>
      <c r="O87" s="412"/>
      <c r="P87" s="412"/>
      <c r="Q87" s="412"/>
      <c r="R87" s="412"/>
      <c r="S87" s="412"/>
      <c r="T87" s="412"/>
      <c r="U87" s="412"/>
      <c r="V87" s="412"/>
      <c r="W87" s="412"/>
      <c r="X87" s="412"/>
      <c r="Y87" s="412"/>
      <c r="Z87" s="412"/>
      <c r="AA87" s="412"/>
      <c r="AB87" s="412"/>
      <c r="AC87" s="412"/>
      <c r="AD87" s="412"/>
      <c r="AE87" s="412"/>
      <c r="AF87" s="412"/>
      <c r="AG87" s="412"/>
      <c r="AH87" s="412"/>
      <c r="AI87" s="412"/>
      <c r="AJ87" s="412"/>
      <c r="AK87" s="412"/>
      <c r="AL87" s="412"/>
      <c r="AM87" s="412"/>
      <c r="AN87" s="412"/>
      <c r="AO87" s="412"/>
      <c r="AP87" s="412"/>
      <c r="AQ87" s="412"/>
      <c r="AR87" s="412"/>
      <c r="AS87" s="412"/>
      <c r="AT87" s="412"/>
      <c r="AU87" s="412"/>
      <c r="AV87" s="412"/>
      <c r="AW87" s="412"/>
      <c r="AX87" s="412"/>
      <c r="AY87" s="412"/>
      <c r="AZ87" s="412"/>
      <c r="BA87" s="412"/>
      <c r="BB87" s="412"/>
      <c r="BC87" s="412"/>
    </row>
    <row r="88" spans="1:55" x14ac:dyDescent="0.2">
      <c r="A88" s="412"/>
      <c r="B88" s="412"/>
      <c r="C88" s="412"/>
      <c r="D88" s="412"/>
      <c r="E88" s="412"/>
      <c r="F88" s="412"/>
      <c r="G88" s="412"/>
      <c r="H88" s="412"/>
      <c r="I88" s="412"/>
      <c r="J88" s="412"/>
      <c r="K88" s="412"/>
      <c r="L88" s="412"/>
      <c r="M88" s="412"/>
      <c r="N88" s="412"/>
      <c r="O88" s="412"/>
      <c r="P88" s="412"/>
      <c r="Q88" s="412"/>
      <c r="R88" s="412"/>
      <c r="S88" s="412"/>
      <c r="T88" s="412"/>
      <c r="U88" s="412"/>
      <c r="V88" s="412"/>
      <c r="W88" s="412"/>
      <c r="X88" s="412"/>
      <c r="Y88" s="412"/>
      <c r="Z88" s="412"/>
      <c r="AA88" s="412"/>
      <c r="AB88" s="412"/>
      <c r="AC88" s="412"/>
      <c r="AD88" s="412"/>
      <c r="AE88" s="412"/>
      <c r="AF88" s="412"/>
      <c r="AG88" s="412"/>
      <c r="AH88" s="412"/>
      <c r="AI88" s="412"/>
      <c r="AJ88" s="412"/>
      <c r="AK88" s="412"/>
      <c r="AL88" s="412"/>
      <c r="AM88" s="412"/>
      <c r="AN88" s="412"/>
      <c r="AO88" s="412"/>
      <c r="AP88" s="412"/>
      <c r="AQ88" s="412"/>
      <c r="AR88" s="412"/>
      <c r="AS88" s="412"/>
      <c r="AT88" s="412"/>
      <c r="AU88" s="412"/>
      <c r="AV88" s="412"/>
      <c r="AW88" s="412"/>
      <c r="AX88" s="412"/>
      <c r="AY88" s="412"/>
      <c r="AZ88" s="412"/>
      <c r="BA88" s="412"/>
      <c r="BB88" s="412"/>
      <c r="BC88" s="412"/>
    </row>
    <row r="89" spans="1:55" x14ac:dyDescent="0.2">
      <c r="A89" s="412"/>
      <c r="B89" s="412"/>
      <c r="C89" s="412"/>
      <c r="D89" s="412"/>
      <c r="E89" s="412"/>
      <c r="F89" s="412"/>
      <c r="G89" s="412"/>
      <c r="H89" s="412"/>
      <c r="I89" s="412"/>
      <c r="J89" s="412"/>
      <c r="K89" s="412"/>
      <c r="L89" s="412"/>
      <c r="M89" s="412"/>
      <c r="N89" s="412"/>
      <c r="O89" s="412"/>
      <c r="P89" s="412"/>
      <c r="Q89" s="412"/>
      <c r="R89" s="412"/>
      <c r="S89" s="412"/>
      <c r="T89" s="412"/>
      <c r="U89" s="412"/>
      <c r="V89" s="412"/>
      <c r="W89" s="412"/>
      <c r="X89" s="412"/>
      <c r="Y89" s="412"/>
      <c r="Z89" s="412"/>
      <c r="AA89" s="412"/>
      <c r="AB89" s="412"/>
      <c r="AC89" s="412"/>
      <c r="AD89" s="412"/>
      <c r="AE89" s="412"/>
      <c r="AF89" s="412"/>
      <c r="AG89" s="412"/>
      <c r="AH89" s="412"/>
      <c r="AI89" s="412"/>
      <c r="AJ89" s="412"/>
      <c r="AK89" s="412"/>
      <c r="AL89" s="412"/>
      <c r="AM89" s="412"/>
      <c r="AN89" s="412"/>
      <c r="AO89" s="412"/>
      <c r="AP89" s="412"/>
      <c r="AQ89" s="412"/>
      <c r="AR89" s="412"/>
      <c r="AS89" s="412"/>
      <c r="AT89" s="412"/>
      <c r="AU89" s="412"/>
      <c r="AV89" s="412"/>
      <c r="AW89" s="412"/>
      <c r="AX89" s="412"/>
      <c r="AY89" s="412"/>
      <c r="AZ89" s="412"/>
      <c r="BA89" s="412"/>
      <c r="BB89" s="412"/>
      <c r="BC89" s="412"/>
    </row>
    <row r="90" spans="1:55" x14ac:dyDescent="0.2">
      <c r="A90" s="412"/>
      <c r="B90" s="412"/>
      <c r="C90" s="412"/>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412"/>
      <c r="AM90" s="412"/>
      <c r="AN90" s="412"/>
      <c r="AO90" s="412"/>
      <c r="AP90" s="412"/>
      <c r="AQ90" s="412"/>
      <c r="AR90" s="412"/>
      <c r="AS90" s="412"/>
      <c r="AT90" s="412"/>
      <c r="AU90" s="412"/>
      <c r="AV90" s="412"/>
      <c r="AW90" s="412"/>
      <c r="AX90" s="412"/>
      <c r="AY90" s="412"/>
      <c r="AZ90" s="412"/>
      <c r="BA90" s="412"/>
      <c r="BB90" s="412"/>
      <c r="BC90" s="412"/>
    </row>
    <row r="91" spans="1:55" x14ac:dyDescent="0.2">
      <c r="A91" s="412"/>
      <c r="B91" s="412"/>
      <c r="C91" s="412"/>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row>
    <row r="92" spans="1:55" x14ac:dyDescent="0.2">
      <c r="A92" s="412"/>
      <c r="B92" s="412"/>
      <c r="C92" s="412"/>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412"/>
      <c r="AM92" s="412"/>
      <c r="AN92" s="412"/>
      <c r="AO92" s="412"/>
      <c r="AP92" s="412"/>
      <c r="AQ92" s="412"/>
      <c r="AR92" s="412"/>
      <c r="AS92" s="412"/>
      <c r="AT92" s="412"/>
      <c r="AU92" s="412"/>
      <c r="AV92" s="412"/>
      <c r="AW92" s="412"/>
      <c r="AX92" s="412"/>
      <c r="AY92" s="412"/>
      <c r="AZ92" s="412"/>
      <c r="BA92" s="412"/>
      <c r="BB92" s="412"/>
      <c r="BC92" s="412"/>
    </row>
    <row r="93" spans="1:55" x14ac:dyDescent="0.2">
      <c r="A93" s="412"/>
      <c r="B93" s="412"/>
      <c r="C93" s="412"/>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412"/>
      <c r="AM93" s="412"/>
      <c r="AN93" s="412"/>
      <c r="AO93" s="412"/>
      <c r="AP93" s="412"/>
      <c r="AQ93" s="412"/>
      <c r="AR93" s="412"/>
      <c r="AS93" s="412"/>
      <c r="AT93" s="412"/>
      <c r="AU93" s="412"/>
      <c r="AV93" s="412"/>
      <c r="AW93" s="412"/>
      <c r="AX93" s="412"/>
      <c r="AY93" s="412"/>
      <c r="AZ93" s="412"/>
      <c r="BA93" s="412"/>
      <c r="BB93" s="412"/>
      <c r="BC93" s="412"/>
    </row>
    <row r="94" spans="1:55" x14ac:dyDescent="0.2">
      <c r="A94" s="412"/>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row>
    <row r="95" spans="1:55" x14ac:dyDescent="0.2">
      <c r="A95" s="412"/>
      <c r="B95" s="412"/>
      <c r="C95" s="412"/>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412"/>
      <c r="AM95" s="412"/>
      <c r="AN95" s="412"/>
      <c r="AO95" s="412"/>
      <c r="AP95" s="412"/>
      <c r="AQ95" s="412"/>
      <c r="AR95" s="412"/>
      <c r="AS95" s="412"/>
      <c r="AT95" s="412"/>
      <c r="AU95" s="412"/>
      <c r="AV95" s="412"/>
      <c r="AW95" s="412"/>
      <c r="AX95" s="412"/>
      <c r="AY95" s="412"/>
      <c r="AZ95" s="412"/>
      <c r="BA95" s="412"/>
      <c r="BB95" s="412"/>
      <c r="BC95" s="412"/>
    </row>
    <row r="96" spans="1:55" x14ac:dyDescent="0.2">
      <c r="A96" s="412"/>
      <c r="B96" s="412"/>
      <c r="C96" s="412"/>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412"/>
      <c r="AN96" s="412"/>
      <c r="AO96" s="412"/>
      <c r="AP96" s="412"/>
      <c r="AQ96" s="412"/>
      <c r="AR96" s="412"/>
      <c r="AS96" s="412"/>
      <c r="AT96" s="412"/>
      <c r="AU96" s="412"/>
      <c r="AV96" s="412"/>
      <c r="AW96" s="412"/>
      <c r="AX96" s="412"/>
      <c r="AY96" s="412"/>
      <c r="AZ96" s="412"/>
      <c r="BA96" s="412"/>
      <c r="BB96" s="412"/>
      <c r="BC96" s="412"/>
    </row>
    <row r="97" spans="1:55" x14ac:dyDescent="0.2">
      <c r="A97" s="412"/>
      <c r="B97" s="412"/>
      <c r="C97" s="412"/>
      <c r="D97" s="412"/>
      <c r="E97" s="412"/>
      <c r="F97" s="412"/>
      <c r="G97" s="412"/>
      <c r="H97" s="412"/>
      <c r="I97" s="412"/>
      <c r="J97" s="412"/>
      <c r="K97" s="412"/>
      <c r="L97" s="412"/>
      <c r="M97" s="412"/>
      <c r="N97" s="412"/>
      <c r="O97" s="412"/>
      <c r="P97" s="412"/>
      <c r="Q97" s="412"/>
      <c r="R97" s="412"/>
      <c r="S97" s="412"/>
      <c r="T97" s="412"/>
      <c r="U97" s="412"/>
      <c r="V97" s="412"/>
      <c r="W97" s="412"/>
      <c r="X97" s="412"/>
      <c r="Y97" s="412"/>
      <c r="Z97" s="412"/>
      <c r="AA97" s="412"/>
      <c r="AB97" s="412"/>
      <c r="AC97" s="412"/>
      <c r="AD97" s="412"/>
      <c r="AE97" s="412"/>
      <c r="AF97" s="412"/>
      <c r="AG97" s="412"/>
      <c r="AH97" s="412"/>
      <c r="AI97" s="412"/>
      <c r="AJ97" s="412"/>
      <c r="AK97" s="412"/>
      <c r="AL97" s="412"/>
      <c r="AM97" s="412"/>
      <c r="AN97" s="412"/>
      <c r="AO97" s="412"/>
      <c r="AP97" s="412"/>
      <c r="AQ97" s="412"/>
      <c r="AR97" s="412"/>
      <c r="AS97" s="412"/>
      <c r="AT97" s="412"/>
      <c r="AU97" s="412"/>
      <c r="AV97" s="412"/>
      <c r="AW97" s="412"/>
      <c r="AX97" s="412"/>
      <c r="AY97" s="412"/>
      <c r="AZ97" s="412"/>
      <c r="BA97" s="412"/>
      <c r="BB97" s="412"/>
      <c r="BC97" s="412"/>
    </row>
    <row r="98" spans="1:55" x14ac:dyDescent="0.2">
      <c r="A98" s="412"/>
      <c r="B98" s="412"/>
      <c r="C98" s="412"/>
      <c r="D98" s="412"/>
      <c r="E98" s="412"/>
      <c r="F98" s="412"/>
      <c r="G98" s="412"/>
      <c r="H98" s="412"/>
      <c r="I98" s="412"/>
      <c r="J98" s="412"/>
      <c r="K98" s="412"/>
      <c r="L98" s="412"/>
      <c r="M98" s="412"/>
      <c r="N98" s="412"/>
      <c r="O98" s="412"/>
      <c r="P98" s="412"/>
      <c r="Q98" s="412"/>
      <c r="R98" s="412"/>
      <c r="S98" s="412"/>
      <c r="T98" s="412"/>
      <c r="U98" s="412"/>
      <c r="V98" s="412"/>
      <c r="W98" s="412"/>
      <c r="X98" s="412"/>
      <c r="Y98" s="412"/>
      <c r="Z98" s="412"/>
      <c r="AA98" s="412"/>
      <c r="AB98" s="412"/>
      <c r="AC98" s="412"/>
      <c r="AD98" s="412"/>
      <c r="AE98" s="412"/>
      <c r="AF98" s="412"/>
      <c r="AG98" s="412"/>
      <c r="AH98" s="412"/>
      <c r="AI98" s="412"/>
      <c r="AJ98" s="412"/>
      <c r="AK98" s="412"/>
      <c r="AL98" s="412"/>
      <c r="AM98" s="412"/>
      <c r="AN98" s="412"/>
      <c r="AO98" s="412"/>
      <c r="AP98" s="412"/>
      <c r="AQ98" s="412"/>
      <c r="AR98" s="412"/>
      <c r="AS98" s="412"/>
      <c r="AT98" s="412"/>
      <c r="AU98" s="412"/>
      <c r="AV98" s="412"/>
      <c r="AW98" s="412"/>
      <c r="AX98" s="412"/>
      <c r="AY98" s="412"/>
      <c r="AZ98" s="412"/>
      <c r="BA98" s="412"/>
      <c r="BB98" s="412"/>
      <c r="BC98" s="412"/>
    </row>
    <row r="99" spans="1:55" x14ac:dyDescent="0.2">
      <c r="A99" s="412"/>
      <c r="B99" s="412"/>
      <c r="C99" s="412"/>
      <c r="D99" s="412"/>
      <c r="E99" s="412"/>
      <c r="F99" s="412"/>
      <c r="G99" s="412"/>
      <c r="H99" s="412"/>
      <c r="I99" s="412"/>
      <c r="J99" s="412"/>
      <c r="K99" s="412"/>
      <c r="L99" s="412"/>
      <c r="M99" s="412"/>
      <c r="N99" s="412"/>
      <c r="O99" s="412"/>
      <c r="P99" s="412"/>
      <c r="Q99" s="412"/>
      <c r="R99" s="412"/>
      <c r="S99" s="412"/>
      <c r="T99" s="412"/>
      <c r="U99" s="412"/>
      <c r="V99" s="412"/>
      <c r="W99" s="412"/>
      <c r="X99" s="412"/>
      <c r="Y99" s="412"/>
      <c r="Z99" s="412"/>
      <c r="AA99" s="412"/>
      <c r="AB99" s="412"/>
      <c r="AC99" s="412"/>
      <c r="AD99" s="412"/>
      <c r="AE99" s="412"/>
      <c r="AF99" s="412"/>
      <c r="AG99" s="412"/>
      <c r="AH99" s="412"/>
      <c r="AI99" s="412"/>
      <c r="AJ99" s="412"/>
      <c r="AK99" s="412"/>
      <c r="AL99" s="412"/>
      <c r="AM99" s="412"/>
      <c r="AN99" s="412"/>
      <c r="AO99" s="412"/>
      <c r="AP99" s="412"/>
      <c r="AQ99" s="412"/>
      <c r="AR99" s="412"/>
      <c r="AS99" s="412"/>
      <c r="AT99" s="412"/>
      <c r="AU99" s="412"/>
      <c r="AV99" s="412"/>
      <c r="AW99" s="412"/>
      <c r="AX99" s="412"/>
      <c r="AY99" s="412"/>
      <c r="AZ99" s="412"/>
      <c r="BA99" s="412"/>
      <c r="BB99" s="412"/>
      <c r="BC99" s="412"/>
    </row>
    <row r="100" spans="1:55" x14ac:dyDescent="0.2">
      <c r="A100" s="412"/>
      <c r="B100" s="412"/>
      <c r="C100" s="412"/>
      <c r="D100" s="412"/>
      <c r="E100" s="412"/>
      <c r="F100" s="412"/>
      <c r="G100" s="412"/>
      <c r="H100" s="412"/>
      <c r="I100" s="412"/>
      <c r="J100" s="412"/>
      <c r="K100" s="412"/>
      <c r="L100" s="412"/>
      <c r="M100" s="412"/>
      <c r="N100" s="412"/>
      <c r="O100" s="412"/>
      <c r="P100" s="412"/>
      <c r="Q100" s="412"/>
      <c r="R100" s="412"/>
      <c r="S100" s="412"/>
      <c r="T100" s="412"/>
      <c r="U100" s="412"/>
      <c r="V100" s="412"/>
      <c r="W100" s="412"/>
      <c r="X100" s="412"/>
      <c r="Y100" s="412"/>
      <c r="Z100" s="412"/>
      <c r="AA100" s="412"/>
      <c r="AB100" s="412"/>
      <c r="AC100" s="412"/>
      <c r="AD100" s="412"/>
      <c r="AE100" s="412"/>
      <c r="AF100" s="412"/>
      <c r="AG100" s="412"/>
      <c r="AH100" s="412"/>
      <c r="AI100" s="412"/>
      <c r="AJ100" s="412"/>
      <c r="AK100" s="412"/>
      <c r="AL100" s="412"/>
      <c r="AM100" s="412"/>
      <c r="AN100" s="412"/>
      <c r="AO100" s="412"/>
      <c r="AP100" s="412"/>
      <c r="AQ100" s="412"/>
      <c r="AR100" s="412"/>
      <c r="AS100" s="412"/>
      <c r="AT100" s="412"/>
      <c r="AU100" s="412"/>
      <c r="AV100" s="412"/>
      <c r="AW100" s="412"/>
      <c r="AX100" s="412"/>
      <c r="AY100" s="412"/>
      <c r="AZ100" s="412"/>
      <c r="BA100" s="412"/>
      <c r="BB100" s="412"/>
      <c r="BC100" s="412"/>
    </row>
    <row r="101" spans="1:55" x14ac:dyDescent="0.2">
      <c r="A101" s="412"/>
      <c r="B101" s="412"/>
      <c r="C101" s="412"/>
      <c r="D101" s="412"/>
      <c r="E101" s="412"/>
      <c r="F101" s="412"/>
      <c r="G101" s="412"/>
      <c r="H101" s="412"/>
      <c r="I101" s="412"/>
      <c r="J101" s="412"/>
      <c r="K101" s="412"/>
      <c r="L101" s="412"/>
      <c r="M101" s="412"/>
      <c r="N101" s="412"/>
      <c r="O101" s="412"/>
      <c r="P101" s="412"/>
      <c r="Q101" s="412"/>
      <c r="R101" s="412"/>
      <c r="S101" s="412"/>
      <c r="T101" s="412"/>
      <c r="U101" s="412"/>
      <c r="V101" s="412"/>
      <c r="W101" s="412"/>
      <c r="X101" s="412"/>
      <c r="Y101" s="412"/>
      <c r="Z101" s="412"/>
      <c r="AA101" s="412"/>
      <c r="AB101" s="412"/>
      <c r="AC101" s="412"/>
      <c r="AD101" s="412"/>
      <c r="AE101" s="412"/>
      <c r="AF101" s="412"/>
      <c r="AG101" s="412"/>
      <c r="AH101" s="412"/>
      <c r="AI101" s="412"/>
      <c r="AJ101" s="412"/>
      <c r="AK101" s="412"/>
      <c r="AL101" s="412"/>
      <c r="AM101" s="412"/>
      <c r="AN101" s="412"/>
      <c r="AO101" s="412"/>
      <c r="AP101" s="412"/>
      <c r="AQ101" s="412"/>
      <c r="AR101" s="412"/>
      <c r="AS101" s="412"/>
      <c r="AT101" s="412"/>
      <c r="AU101" s="412"/>
      <c r="AV101" s="412"/>
      <c r="AW101" s="412"/>
      <c r="AX101" s="412"/>
      <c r="AY101" s="412"/>
      <c r="AZ101" s="412"/>
      <c r="BA101" s="412"/>
      <c r="BB101" s="412"/>
      <c r="BC101" s="412"/>
    </row>
    <row r="102" spans="1:55" x14ac:dyDescent="0.2">
      <c r="A102" s="412"/>
      <c r="B102" s="412"/>
      <c r="C102" s="412"/>
      <c r="D102" s="412"/>
      <c r="E102" s="412"/>
      <c r="F102" s="412"/>
      <c r="G102" s="412"/>
      <c r="H102" s="412"/>
      <c r="I102" s="412"/>
      <c r="J102" s="412"/>
      <c r="K102" s="412"/>
      <c r="L102" s="412"/>
      <c r="M102" s="412"/>
      <c r="N102" s="412"/>
      <c r="O102" s="412"/>
      <c r="P102" s="412"/>
      <c r="Q102" s="412"/>
      <c r="R102" s="412"/>
      <c r="S102" s="412"/>
      <c r="T102" s="412"/>
      <c r="U102" s="412"/>
      <c r="V102" s="412"/>
      <c r="W102" s="412"/>
      <c r="X102" s="412"/>
      <c r="Y102" s="412"/>
      <c r="Z102" s="412"/>
      <c r="AA102" s="412"/>
      <c r="AB102" s="412"/>
      <c r="AC102" s="412"/>
      <c r="AD102" s="412"/>
      <c r="AE102" s="412"/>
      <c r="AF102" s="412"/>
      <c r="AG102" s="412"/>
      <c r="AH102" s="412"/>
      <c r="AI102" s="412"/>
      <c r="AJ102" s="412"/>
      <c r="AK102" s="412"/>
      <c r="AL102" s="412"/>
      <c r="AM102" s="412"/>
      <c r="AN102" s="412"/>
      <c r="AO102" s="412"/>
      <c r="AP102" s="412"/>
      <c r="AQ102" s="412"/>
      <c r="AR102" s="412"/>
      <c r="AS102" s="412"/>
      <c r="AT102" s="412"/>
      <c r="AU102" s="412"/>
      <c r="AV102" s="412"/>
      <c r="AW102" s="412"/>
      <c r="AX102" s="412"/>
      <c r="AY102" s="412"/>
      <c r="AZ102" s="412"/>
      <c r="BA102" s="412"/>
      <c r="BB102" s="412"/>
      <c r="BC102" s="412"/>
    </row>
    <row r="103" spans="1:55" x14ac:dyDescent="0.2">
      <c r="A103" s="412"/>
      <c r="B103" s="412"/>
      <c r="C103" s="412"/>
      <c r="D103" s="412"/>
      <c r="E103" s="412"/>
      <c r="F103" s="412"/>
      <c r="G103" s="412"/>
      <c r="H103" s="412"/>
      <c r="I103" s="412"/>
      <c r="J103" s="412"/>
      <c r="K103" s="412"/>
      <c r="L103" s="412"/>
      <c r="M103" s="412"/>
      <c r="N103" s="412"/>
      <c r="O103" s="412"/>
      <c r="P103" s="412"/>
      <c r="Q103" s="412"/>
      <c r="R103" s="412"/>
      <c r="S103" s="412"/>
      <c r="T103" s="412"/>
      <c r="U103" s="412"/>
      <c r="V103" s="412"/>
      <c r="W103" s="412"/>
      <c r="X103" s="412"/>
      <c r="Y103" s="412"/>
      <c r="Z103" s="412"/>
      <c r="AA103" s="412"/>
      <c r="AB103" s="412"/>
      <c r="AC103" s="412"/>
      <c r="AD103" s="412"/>
      <c r="AE103" s="412"/>
      <c r="AF103" s="412"/>
      <c r="AG103" s="412"/>
      <c r="AH103" s="412"/>
      <c r="AI103" s="412"/>
      <c r="AJ103" s="412"/>
      <c r="AK103" s="412"/>
      <c r="AL103" s="412"/>
      <c r="AM103" s="412"/>
      <c r="AN103" s="412"/>
      <c r="AO103" s="412"/>
      <c r="AP103" s="412"/>
      <c r="AQ103" s="412"/>
      <c r="AR103" s="412"/>
      <c r="AS103" s="412"/>
      <c r="AT103" s="412"/>
      <c r="AU103" s="412"/>
      <c r="AV103" s="412"/>
      <c r="AW103" s="412"/>
      <c r="AX103" s="412"/>
      <c r="AY103" s="412"/>
      <c r="AZ103" s="412"/>
      <c r="BA103" s="412"/>
      <c r="BB103" s="412"/>
      <c r="BC103" s="412"/>
    </row>
    <row r="104" spans="1:55" x14ac:dyDescent="0.2">
      <c r="A104" s="412"/>
      <c r="B104" s="412"/>
      <c r="C104" s="412"/>
      <c r="D104" s="412"/>
      <c r="E104" s="412"/>
      <c r="F104" s="412"/>
      <c r="G104" s="412"/>
      <c r="H104" s="412"/>
      <c r="I104" s="412"/>
      <c r="J104" s="412"/>
      <c r="K104" s="412"/>
      <c r="L104" s="412"/>
      <c r="M104" s="412"/>
      <c r="N104" s="412"/>
      <c r="O104" s="412"/>
      <c r="P104" s="412"/>
      <c r="Q104" s="412"/>
      <c r="R104" s="412"/>
      <c r="S104" s="412"/>
      <c r="T104" s="412"/>
      <c r="U104" s="412"/>
      <c r="V104" s="412"/>
      <c r="W104" s="412"/>
      <c r="X104" s="412"/>
      <c r="Y104" s="412"/>
      <c r="Z104" s="412"/>
      <c r="AA104" s="412"/>
      <c r="AB104" s="412"/>
      <c r="AC104" s="412"/>
      <c r="AD104" s="412"/>
      <c r="AE104" s="412"/>
      <c r="AF104" s="412"/>
      <c r="AG104" s="412"/>
      <c r="AH104" s="412"/>
      <c r="AI104" s="412"/>
      <c r="AJ104" s="412"/>
      <c r="AK104" s="412"/>
      <c r="AL104" s="412"/>
      <c r="AM104" s="412"/>
      <c r="AN104" s="412"/>
      <c r="AO104" s="412"/>
      <c r="AP104" s="412"/>
      <c r="AQ104" s="412"/>
      <c r="AR104" s="412"/>
      <c r="AS104" s="412"/>
      <c r="AT104" s="412"/>
      <c r="AU104" s="412"/>
      <c r="AV104" s="412"/>
      <c r="AW104" s="412"/>
      <c r="AX104" s="412"/>
      <c r="AY104" s="412"/>
      <c r="AZ104" s="412"/>
      <c r="BA104" s="412"/>
      <c r="BB104" s="412"/>
      <c r="BC104" s="412"/>
    </row>
    <row r="105" spans="1:55" x14ac:dyDescent="0.2">
      <c r="A105" s="412"/>
      <c r="B105" s="412"/>
      <c r="C105" s="412"/>
      <c r="D105" s="412"/>
      <c r="E105" s="412"/>
      <c r="F105" s="412"/>
      <c r="G105" s="412"/>
      <c r="H105" s="412"/>
      <c r="I105" s="412"/>
      <c r="J105" s="412"/>
      <c r="K105" s="412"/>
      <c r="L105" s="412"/>
      <c r="M105" s="412"/>
      <c r="N105" s="412"/>
      <c r="O105" s="412"/>
      <c r="P105" s="412"/>
      <c r="Q105" s="412"/>
      <c r="R105" s="412"/>
      <c r="S105" s="412"/>
      <c r="T105" s="412"/>
      <c r="U105" s="412"/>
      <c r="V105" s="412"/>
      <c r="W105" s="412"/>
      <c r="X105" s="412"/>
      <c r="Y105" s="412"/>
      <c r="Z105" s="412"/>
      <c r="AA105" s="412"/>
      <c r="AB105" s="412"/>
      <c r="AC105" s="412"/>
      <c r="AD105" s="412"/>
      <c r="AE105" s="412"/>
      <c r="AF105" s="412"/>
      <c r="AG105" s="412"/>
      <c r="AH105" s="412"/>
      <c r="AI105" s="412"/>
      <c r="AJ105" s="412"/>
      <c r="AK105" s="412"/>
      <c r="AL105" s="412"/>
      <c r="AM105" s="412"/>
      <c r="AN105" s="412"/>
      <c r="AO105" s="412"/>
      <c r="AP105" s="412"/>
      <c r="AQ105" s="412"/>
      <c r="AR105" s="412"/>
      <c r="AS105" s="412"/>
      <c r="AT105" s="412"/>
      <c r="AU105" s="412"/>
      <c r="AV105" s="412"/>
      <c r="AW105" s="412"/>
      <c r="AX105" s="412"/>
      <c r="AY105" s="412"/>
      <c r="AZ105" s="412"/>
      <c r="BA105" s="412"/>
      <c r="BB105" s="412"/>
      <c r="BC105" s="412"/>
    </row>
    <row r="106" spans="1:55" x14ac:dyDescent="0.2">
      <c r="A106" s="412"/>
      <c r="B106" s="412"/>
      <c r="C106" s="412"/>
      <c r="D106" s="412"/>
      <c r="E106" s="412"/>
      <c r="F106" s="412"/>
      <c r="G106" s="412"/>
      <c r="H106" s="412"/>
      <c r="I106" s="412"/>
      <c r="J106" s="412"/>
      <c r="K106" s="412"/>
      <c r="L106" s="412"/>
      <c r="M106" s="412"/>
      <c r="N106" s="412"/>
      <c r="O106" s="412"/>
      <c r="P106" s="412"/>
      <c r="Q106" s="412"/>
      <c r="R106" s="412"/>
      <c r="S106" s="412"/>
      <c r="T106" s="412"/>
      <c r="U106" s="412"/>
      <c r="V106" s="412"/>
      <c r="W106" s="412"/>
      <c r="X106" s="412"/>
      <c r="Y106" s="412"/>
      <c r="Z106" s="412"/>
      <c r="AA106" s="412"/>
      <c r="AB106" s="412"/>
      <c r="AC106" s="412"/>
      <c r="AD106" s="412"/>
      <c r="AE106" s="412"/>
      <c r="AF106" s="412"/>
      <c r="AG106" s="412"/>
      <c r="AH106" s="412"/>
      <c r="AI106" s="412"/>
      <c r="AJ106" s="412"/>
      <c r="AK106" s="412"/>
      <c r="AL106" s="412"/>
      <c r="AM106" s="412"/>
      <c r="AN106" s="412"/>
      <c r="AO106" s="412"/>
      <c r="AP106" s="412"/>
      <c r="AQ106" s="412"/>
      <c r="AR106" s="412"/>
      <c r="AS106" s="412"/>
      <c r="AT106" s="412"/>
      <c r="AU106" s="412"/>
      <c r="AV106" s="412"/>
      <c r="AW106" s="412"/>
      <c r="AX106" s="412"/>
      <c r="AY106" s="412"/>
      <c r="AZ106" s="412"/>
      <c r="BA106" s="412"/>
      <c r="BB106" s="412"/>
      <c r="BC106" s="412"/>
    </row>
    <row r="107" spans="1:55" x14ac:dyDescent="0.2">
      <c r="A107" s="412"/>
      <c r="B107" s="412"/>
      <c r="C107" s="412"/>
      <c r="D107" s="412"/>
      <c r="E107" s="412"/>
      <c r="F107" s="412"/>
      <c r="G107" s="412"/>
      <c r="H107" s="412"/>
      <c r="I107" s="412"/>
      <c r="J107" s="412"/>
      <c r="K107" s="412"/>
      <c r="L107" s="412"/>
      <c r="M107" s="412"/>
      <c r="N107" s="412"/>
      <c r="O107" s="412"/>
      <c r="P107" s="412"/>
      <c r="Q107" s="412"/>
      <c r="R107" s="412"/>
      <c r="S107" s="412"/>
      <c r="T107" s="412"/>
      <c r="U107" s="412"/>
      <c r="V107" s="412"/>
      <c r="W107" s="412"/>
      <c r="X107" s="412"/>
      <c r="Y107" s="412"/>
      <c r="Z107" s="412"/>
      <c r="AA107" s="412"/>
      <c r="AB107" s="412"/>
      <c r="AC107" s="412"/>
      <c r="AD107" s="412"/>
      <c r="AE107" s="412"/>
      <c r="AF107" s="412"/>
      <c r="AG107" s="412"/>
      <c r="AH107" s="412"/>
      <c r="AI107" s="412"/>
      <c r="AJ107" s="412"/>
      <c r="AK107" s="412"/>
      <c r="AL107" s="412"/>
      <c r="AM107" s="412"/>
      <c r="AN107" s="412"/>
      <c r="AO107" s="412"/>
      <c r="AP107" s="412"/>
      <c r="AQ107" s="412"/>
      <c r="AR107" s="412"/>
      <c r="AS107" s="412"/>
      <c r="AT107" s="412"/>
      <c r="AU107" s="412"/>
      <c r="AV107" s="412"/>
      <c r="AW107" s="412"/>
      <c r="AX107" s="412"/>
      <c r="AY107" s="412"/>
      <c r="AZ107" s="412"/>
      <c r="BA107" s="412"/>
      <c r="BB107" s="412"/>
      <c r="BC107" s="412"/>
    </row>
    <row r="108" spans="1:55" x14ac:dyDescent="0.2">
      <c r="A108" s="412"/>
      <c r="B108" s="412"/>
      <c r="C108" s="412"/>
      <c r="D108" s="412"/>
      <c r="E108" s="412"/>
      <c r="F108" s="412"/>
      <c r="G108" s="412"/>
      <c r="H108" s="412"/>
      <c r="I108" s="412"/>
      <c r="J108" s="412"/>
      <c r="K108" s="412"/>
      <c r="L108" s="412"/>
      <c r="M108" s="412"/>
      <c r="N108" s="412"/>
      <c r="O108" s="412"/>
      <c r="P108" s="412"/>
      <c r="Q108" s="412"/>
      <c r="R108" s="412"/>
      <c r="S108" s="412"/>
      <c r="T108" s="412"/>
      <c r="U108" s="412"/>
      <c r="V108" s="412"/>
      <c r="W108" s="412"/>
      <c r="X108" s="412"/>
      <c r="Y108" s="412"/>
      <c r="Z108" s="412"/>
      <c r="AA108" s="412"/>
      <c r="AB108" s="412"/>
      <c r="AC108" s="412"/>
      <c r="AD108" s="412"/>
      <c r="AE108" s="412"/>
      <c r="AF108" s="412"/>
      <c r="AG108" s="412"/>
      <c r="AH108" s="412"/>
      <c r="AI108" s="412"/>
      <c r="AJ108" s="412"/>
      <c r="AK108" s="412"/>
      <c r="AL108" s="412"/>
      <c r="AM108" s="412"/>
      <c r="AN108" s="412"/>
      <c r="AO108" s="412"/>
      <c r="AP108" s="412"/>
      <c r="AQ108" s="412"/>
      <c r="AR108" s="412"/>
      <c r="AS108" s="412"/>
      <c r="AT108" s="412"/>
      <c r="AU108" s="412"/>
      <c r="AV108" s="412"/>
      <c r="AW108" s="412"/>
      <c r="AX108" s="412"/>
      <c r="AY108" s="412"/>
      <c r="AZ108" s="412"/>
      <c r="BA108" s="412"/>
      <c r="BB108" s="412"/>
      <c r="BC108" s="412"/>
    </row>
    <row r="109" spans="1:55" x14ac:dyDescent="0.2">
      <c r="A109" s="412"/>
      <c r="B109" s="412"/>
      <c r="C109" s="412"/>
      <c r="D109" s="412"/>
      <c r="E109" s="412"/>
      <c r="F109" s="412"/>
      <c r="G109" s="412"/>
      <c r="H109" s="412"/>
      <c r="I109" s="412"/>
      <c r="J109" s="412"/>
      <c r="K109" s="412"/>
      <c r="L109" s="412"/>
      <c r="M109" s="412"/>
      <c r="N109" s="412"/>
      <c r="O109" s="412"/>
      <c r="P109" s="412"/>
      <c r="Q109" s="412"/>
      <c r="R109" s="412"/>
      <c r="S109" s="412"/>
      <c r="T109" s="412"/>
      <c r="U109" s="412"/>
      <c r="V109" s="412"/>
      <c r="W109" s="412"/>
      <c r="X109" s="412"/>
      <c r="Y109" s="412"/>
      <c r="Z109" s="412"/>
      <c r="AA109" s="412"/>
      <c r="AB109" s="412"/>
      <c r="AC109" s="412"/>
      <c r="AD109" s="412"/>
      <c r="AE109" s="412"/>
      <c r="AF109" s="412"/>
      <c r="AG109" s="412"/>
      <c r="AH109" s="412"/>
      <c r="AI109" s="412"/>
      <c r="AJ109" s="412"/>
      <c r="AK109" s="412"/>
      <c r="AL109" s="412"/>
      <c r="AM109" s="412"/>
      <c r="AN109" s="412"/>
      <c r="AO109" s="412"/>
      <c r="AP109" s="412"/>
      <c r="AQ109" s="412"/>
      <c r="AR109" s="412"/>
      <c r="AS109" s="412"/>
      <c r="AT109" s="412"/>
      <c r="AU109" s="412"/>
      <c r="AV109" s="412"/>
      <c r="AW109" s="412"/>
      <c r="AX109" s="412"/>
      <c r="AY109" s="412"/>
      <c r="AZ109" s="412"/>
      <c r="BA109" s="412"/>
      <c r="BB109" s="412"/>
      <c r="BC109" s="412"/>
    </row>
    <row r="110" spans="1:55" x14ac:dyDescent="0.2">
      <c r="A110" s="412"/>
      <c r="B110" s="412"/>
      <c r="C110" s="412"/>
      <c r="D110" s="412"/>
      <c r="E110" s="412"/>
      <c r="F110" s="412"/>
      <c r="G110" s="412"/>
      <c r="H110" s="412"/>
      <c r="I110" s="412"/>
      <c r="J110" s="412"/>
      <c r="K110" s="412"/>
      <c r="L110" s="412"/>
      <c r="M110" s="412"/>
      <c r="N110" s="412"/>
      <c r="O110" s="412"/>
      <c r="P110" s="412"/>
      <c r="Q110" s="412"/>
      <c r="R110" s="412"/>
      <c r="S110" s="412"/>
      <c r="T110" s="412"/>
      <c r="U110" s="412"/>
      <c r="V110" s="412"/>
      <c r="W110" s="412"/>
      <c r="X110" s="412"/>
      <c r="Y110" s="412"/>
      <c r="Z110" s="412"/>
      <c r="AA110" s="412"/>
      <c r="AB110" s="412"/>
      <c r="AC110" s="412"/>
      <c r="AD110" s="412"/>
      <c r="AE110" s="412"/>
      <c r="AF110" s="412"/>
      <c r="AG110" s="412"/>
      <c r="AH110" s="412"/>
      <c r="AI110" s="412"/>
      <c r="AJ110" s="412"/>
      <c r="AK110" s="412"/>
      <c r="AL110" s="412"/>
      <c r="AM110" s="412"/>
      <c r="AN110" s="412"/>
      <c r="AO110" s="412"/>
      <c r="AP110" s="412"/>
      <c r="AQ110" s="412"/>
      <c r="AR110" s="412"/>
      <c r="AS110" s="412"/>
      <c r="AT110" s="412"/>
      <c r="AU110" s="412"/>
      <c r="AV110" s="412"/>
      <c r="AW110" s="412"/>
      <c r="AX110" s="412"/>
      <c r="AY110" s="412"/>
      <c r="AZ110" s="412"/>
      <c r="BA110" s="412"/>
      <c r="BB110" s="412"/>
      <c r="BC110" s="412"/>
    </row>
    <row r="111" spans="1:55" x14ac:dyDescent="0.2">
      <c r="A111" s="412"/>
      <c r="B111" s="412"/>
      <c r="C111" s="412"/>
      <c r="D111" s="412"/>
      <c r="E111" s="412"/>
      <c r="F111" s="412"/>
      <c r="G111" s="412"/>
      <c r="H111" s="412"/>
      <c r="I111" s="412"/>
      <c r="J111" s="412"/>
      <c r="K111" s="412"/>
      <c r="L111" s="412"/>
      <c r="M111" s="412"/>
      <c r="N111" s="412"/>
      <c r="O111" s="412"/>
      <c r="P111" s="412"/>
      <c r="Q111" s="412"/>
      <c r="R111" s="412"/>
      <c r="S111" s="412"/>
      <c r="T111" s="412"/>
      <c r="U111" s="412"/>
      <c r="V111" s="412"/>
      <c r="W111" s="412"/>
      <c r="X111" s="412"/>
      <c r="Y111" s="412"/>
      <c r="Z111" s="412"/>
      <c r="AA111" s="412"/>
      <c r="AB111" s="412"/>
      <c r="AC111" s="412"/>
      <c r="AD111" s="412"/>
      <c r="AE111" s="412"/>
      <c r="AF111" s="412"/>
      <c r="AG111" s="412"/>
      <c r="AH111" s="412"/>
      <c r="AI111" s="412"/>
      <c r="AJ111" s="412"/>
      <c r="AK111" s="412"/>
      <c r="AL111" s="412"/>
      <c r="AM111" s="412"/>
      <c r="AN111" s="412"/>
      <c r="AO111" s="412"/>
      <c r="AP111" s="412"/>
      <c r="AQ111" s="412"/>
      <c r="AR111" s="412"/>
      <c r="AS111" s="412"/>
      <c r="AT111" s="412"/>
      <c r="AU111" s="412"/>
      <c r="AV111" s="412"/>
      <c r="AW111" s="412"/>
      <c r="AX111" s="412"/>
      <c r="AY111" s="412"/>
      <c r="AZ111" s="412"/>
      <c r="BA111" s="412"/>
      <c r="BB111" s="412"/>
      <c r="BC111" s="412"/>
    </row>
    <row r="112" spans="1:55" x14ac:dyDescent="0.2">
      <c r="A112" s="412"/>
      <c r="B112" s="412"/>
      <c r="C112" s="412"/>
      <c r="D112" s="412"/>
      <c r="E112" s="412"/>
      <c r="F112" s="412"/>
      <c r="G112" s="412"/>
      <c r="H112" s="412"/>
      <c r="I112" s="412"/>
      <c r="J112" s="412"/>
      <c r="K112" s="412"/>
      <c r="L112" s="412"/>
      <c r="M112" s="412"/>
      <c r="N112" s="412"/>
      <c r="O112" s="412"/>
      <c r="P112" s="412"/>
      <c r="Q112" s="412"/>
      <c r="R112" s="412"/>
      <c r="S112" s="412"/>
      <c r="T112" s="412"/>
      <c r="U112" s="412"/>
      <c r="V112" s="412"/>
      <c r="W112" s="412"/>
      <c r="X112" s="412"/>
      <c r="Y112" s="412"/>
      <c r="Z112" s="412"/>
      <c r="AA112" s="412"/>
      <c r="AB112" s="412"/>
      <c r="AC112" s="412"/>
      <c r="AD112" s="412"/>
      <c r="AE112" s="412"/>
      <c r="AF112" s="412"/>
      <c r="AG112" s="412"/>
      <c r="AH112" s="412"/>
      <c r="AI112" s="412"/>
      <c r="AJ112" s="412"/>
      <c r="AK112" s="412"/>
      <c r="AL112" s="412"/>
      <c r="AM112" s="412"/>
      <c r="AN112" s="412"/>
      <c r="AO112" s="412"/>
      <c r="AP112" s="412"/>
      <c r="AQ112" s="412"/>
      <c r="AR112" s="412"/>
      <c r="AS112" s="412"/>
      <c r="AT112" s="412"/>
      <c r="AU112" s="412"/>
      <c r="AV112" s="412"/>
      <c r="AW112" s="412"/>
      <c r="AX112" s="412"/>
      <c r="AY112" s="412"/>
      <c r="AZ112" s="412"/>
      <c r="BA112" s="412"/>
      <c r="BB112" s="412"/>
      <c r="BC112" s="412"/>
    </row>
    <row r="113" spans="1:55" x14ac:dyDescent="0.2">
      <c r="A113" s="412"/>
      <c r="B113" s="412"/>
      <c r="C113" s="412"/>
      <c r="D113" s="412"/>
      <c r="E113" s="412"/>
      <c r="F113" s="412"/>
      <c r="G113" s="412"/>
      <c r="H113" s="412"/>
      <c r="I113" s="412"/>
      <c r="J113" s="412"/>
      <c r="K113" s="412"/>
      <c r="L113" s="412"/>
      <c r="M113" s="412"/>
      <c r="N113" s="412"/>
      <c r="O113" s="412"/>
      <c r="P113" s="412"/>
      <c r="Q113" s="412"/>
      <c r="R113" s="412"/>
      <c r="S113" s="412"/>
      <c r="T113" s="412"/>
      <c r="U113" s="412"/>
      <c r="V113" s="412"/>
      <c r="W113" s="412"/>
      <c r="X113" s="412"/>
      <c r="Y113" s="412"/>
      <c r="Z113" s="412"/>
      <c r="AA113" s="412"/>
      <c r="AB113" s="412"/>
      <c r="AC113" s="412"/>
      <c r="AD113" s="412"/>
      <c r="AE113" s="412"/>
      <c r="AF113" s="412"/>
      <c r="AG113" s="412"/>
      <c r="AH113" s="412"/>
      <c r="AI113" s="412"/>
      <c r="AJ113" s="412"/>
      <c r="AK113" s="412"/>
      <c r="AL113" s="412"/>
      <c r="AM113" s="412"/>
      <c r="AN113" s="412"/>
      <c r="AO113" s="412"/>
      <c r="AP113" s="412"/>
      <c r="AQ113" s="412"/>
      <c r="AR113" s="412"/>
      <c r="AS113" s="412"/>
      <c r="AT113" s="412"/>
      <c r="AU113" s="412"/>
      <c r="AV113" s="412"/>
      <c r="AW113" s="412"/>
      <c r="AX113" s="412"/>
      <c r="AY113" s="412"/>
      <c r="AZ113" s="412"/>
      <c r="BA113" s="412"/>
      <c r="BB113" s="412"/>
      <c r="BC113" s="412"/>
    </row>
    <row r="114" spans="1:55" x14ac:dyDescent="0.2">
      <c r="A114" s="412"/>
      <c r="B114" s="412"/>
      <c r="C114" s="412"/>
      <c r="D114" s="412"/>
      <c r="E114" s="412"/>
      <c r="F114" s="412"/>
      <c r="G114" s="412"/>
      <c r="H114" s="412"/>
      <c r="I114" s="412"/>
      <c r="J114" s="412"/>
      <c r="K114" s="412"/>
      <c r="L114" s="412"/>
      <c r="M114" s="412"/>
      <c r="N114" s="412"/>
      <c r="O114" s="412"/>
      <c r="P114" s="412"/>
      <c r="Q114" s="412"/>
      <c r="R114" s="412"/>
      <c r="S114" s="412"/>
      <c r="T114" s="412"/>
      <c r="U114" s="412"/>
      <c r="V114" s="412"/>
      <c r="W114" s="412"/>
      <c r="X114" s="412"/>
      <c r="Y114" s="412"/>
      <c r="Z114" s="412"/>
      <c r="AA114" s="412"/>
      <c r="AB114" s="412"/>
      <c r="AC114" s="412"/>
      <c r="AD114" s="412"/>
      <c r="AE114" s="412"/>
      <c r="AF114" s="412"/>
      <c r="AG114" s="412"/>
      <c r="AH114" s="412"/>
      <c r="AI114" s="412"/>
      <c r="AJ114" s="412"/>
      <c r="AK114" s="412"/>
      <c r="AL114" s="412"/>
      <c r="AM114" s="412"/>
      <c r="AN114" s="412"/>
      <c r="AO114" s="412"/>
      <c r="AP114" s="412"/>
      <c r="AQ114" s="412"/>
      <c r="AR114" s="412"/>
      <c r="AS114" s="412"/>
      <c r="AT114" s="412"/>
      <c r="AU114" s="412"/>
      <c r="AV114" s="412"/>
      <c r="AW114" s="412"/>
      <c r="AX114" s="412"/>
      <c r="AY114" s="412"/>
      <c r="AZ114" s="412"/>
      <c r="BA114" s="412"/>
      <c r="BB114" s="412"/>
      <c r="BC114" s="412"/>
    </row>
    <row r="115" spans="1:55" x14ac:dyDescent="0.2">
      <c r="A115" s="412"/>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12"/>
      <c r="X115" s="412"/>
      <c r="Y115" s="412"/>
      <c r="Z115" s="412"/>
      <c r="AA115" s="412"/>
      <c r="AB115" s="412"/>
      <c r="AC115" s="412"/>
      <c r="AD115" s="412"/>
      <c r="AE115" s="412"/>
      <c r="AF115" s="412"/>
      <c r="AG115" s="412"/>
      <c r="AH115" s="412"/>
      <c r="AI115" s="412"/>
      <c r="AJ115" s="412"/>
      <c r="AK115" s="412"/>
      <c r="AL115" s="412"/>
      <c r="AM115" s="412"/>
      <c r="AN115" s="412"/>
      <c r="AO115" s="412"/>
      <c r="AP115" s="412"/>
      <c r="AQ115" s="412"/>
      <c r="AR115" s="412"/>
      <c r="AS115" s="412"/>
      <c r="AT115" s="412"/>
      <c r="AU115" s="412"/>
      <c r="AV115" s="412"/>
      <c r="AW115" s="412"/>
      <c r="AX115" s="412"/>
      <c r="AY115" s="412"/>
      <c r="AZ115" s="412"/>
      <c r="BA115" s="412"/>
      <c r="BB115" s="412"/>
      <c r="BC115" s="412"/>
    </row>
    <row r="116" spans="1:55" x14ac:dyDescent="0.2">
      <c r="A116" s="412"/>
      <c r="B116" s="412"/>
      <c r="C116" s="412"/>
      <c r="D116" s="412"/>
      <c r="E116" s="412"/>
      <c r="F116" s="412"/>
      <c r="G116" s="412"/>
      <c r="H116" s="412"/>
      <c r="I116" s="412"/>
      <c r="J116" s="412"/>
      <c r="K116" s="412"/>
      <c r="L116" s="412"/>
      <c r="M116" s="412"/>
      <c r="N116" s="412"/>
      <c r="O116" s="412"/>
      <c r="P116" s="412"/>
      <c r="Q116" s="412"/>
      <c r="R116" s="412"/>
      <c r="S116" s="412"/>
      <c r="T116" s="412"/>
      <c r="U116" s="412"/>
      <c r="V116" s="412"/>
      <c r="W116" s="412"/>
      <c r="X116" s="412"/>
      <c r="Y116" s="412"/>
      <c r="Z116" s="412"/>
      <c r="AA116" s="412"/>
      <c r="AB116" s="412"/>
      <c r="AC116" s="412"/>
      <c r="AD116" s="412"/>
      <c r="AE116" s="412"/>
      <c r="AF116" s="412"/>
      <c r="AG116" s="412"/>
      <c r="AH116" s="412"/>
      <c r="AI116" s="412"/>
      <c r="AJ116" s="412"/>
      <c r="AK116" s="412"/>
      <c r="AL116" s="412"/>
      <c r="AM116" s="412"/>
      <c r="AN116" s="412"/>
      <c r="AO116" s="412"/>
      <c r="AP116" s="412"/>
      <c r="AQ116" s="412"/>
      <c r="AR116" s="412"/>
      <c r="AS116" s="412"/>
      <c r="AT116" s="412"/>
      <c r="AU116" s="412"/>
      <c r="AV116" s="412"/>
      <c r="AW116" s="412"/>
      <c r="AX116" s="412"/>
      <c r="AY116" s="412"/>
      <c r="AZ116" s="412"/>
      <c r="BA116" s="412"/>
      <c r="BB116" s="412"/>
      <c r="BC116" s="412"/>
    </row>
    <row r="117" spans="1:55" x14ac:dyDescent="0.2">
      <c r="A117" s="412"/>
      <c r="B117" s="412"/>
      <c r="C117" s="412"/>
      <c r="D117" s="412"/>
      <c r="E117" s="412"/>
      <c r="F117" s="412"/>
      <c r="G117" s="412"/>
      <c r="H117" s="412"/>
      <c r="I117" s="412"/>
      <c r="J117" s="412"/>
      <c r="K117" s="412"/>
      <c r="L117" s="412"/>
      <c r="M117" s="412"/>
      <c r="N117" s="412"/>
      <c r="O117" s="412"/>
      <c r="P117" s="412"/>
      <c r="Q117" s="412"/>
      <c r="R117" s="412"/>
      <c r="S117" s="412"/>
      <c r="T117" s="412"/>
      <c r="U117" s="412"/>
      <c r="V117" s="412"/>
      <c r="W117" s="412"/>
      <c r="X117" s="412"/>
      <c r="Y117" s="412"/>
      <c r="Z117" s="412"/>
      <c r="AA117" s="412"/>
      <c r="AB117" s="412"/>
      <c r="AC117" s="412"/>
      <c r="AD117" s="412"/>
      <c r="AE117" s="412"/>
      <c r="AF117" s="412"/>
      <c r="AG117" s="412"/>
      <c r="AH117" s="412"/>
      <c r="AI117" s="412"/>
      <c r="AJ117" s="412"/>
      <c r="AK117" s="412"/>
      <c r="AL117" s="412"/>
      <c r="AM117" s="412"/>
      <c r="AN117" s="412"/>
      <c r="AO117" s="412"/>
      <c r="AP117" s="412"/>
      <c r="AQ117" s="412"/>
      <c r="AR117" s="412"/>
      <c r="AS117" s="412"/>
      <c r="AT117" s="412"/>
      <c r="AU117" s="412"/>
      <c r="AV117" s="412"/>
      <c r="AW117" s="412"/>
      <c r="AX117" s="412"/>
      <c r="AY117" s="412"/>
      <c r="AZ117" s="412"/>
      <c r="BA117" s="412"/>
      <c r="BB117" s="412"/>
      <c r="BC117" s="412"/>
    </row>
    <row r="118" spans="1:55" x14ac:dyDescent="0.2">
      <c r="A118" s="412"/>
      <c r="B118" s="412"/>
      <c r="C118" s="412"/>
      <c r="D118" s="412"/>
      <c r="E118" s="412"/>
      <c r="F118" s="412"/>
      <c r="G118" s="412"/>
      <c r="H118" s="412"/>
      <c r="I118" s="412"/>
      <c r="J118" s="412"/>
      <c r="K118" s="412"/>
      <c r="L118" s="412"/>
      <c r="M118" s="412"/>
      <c r="N118" s="412"/>
      <c r="O118" s="412"/>
      <c r="P118" s="412"/>
      <c r="Q118" s="412"/>
      <c r="R118" s="412"/>
      <c r="S118" s="412"/>
      <c r="T118" s="412"/>
      <c r="U118" s="412"/>
      <c r="V118" s="412"/>
      <c r="W118" s="412"/>
      <c r="X118" s="412"/>
      <c r="Y118" s="412"/>
      <c r="Z118" s="412"/>
      <c r="AA118" s="412"/>
      <c r="AB118" s="412"/>
      <c r="AC118" s="412"/>
      <c r="AD118" s="412"/>
      <c r="AE118" s="412"/>
      <c r="AF118" s="412"/>
      <c r="AG118" s="412"/>
      <c r="AH118" s="412"/>
      <c r="AI118" s="412"/>
      <c r="AJ118" s="412"/>
      <c r="AK118" s="412"/>
      <c r="AL118" s="412"/>
      <c r="AM118" s="412"/>
      <c r="AN118" s="412"/>
      <c r="AO118" s="412"/>
      <c r="AP118" s="412"/>
      <c r="AQ118" s="412"/>
      <c r="AR118" s="412"/>
      <c r="AS118" s="412"/>
      <c r="AT118" s="412"/>
      <c r="AU118" s="412"/>
      <c r="AV118" s="412"/>
      <c r="AW118" s="412"/>
      <c r="AX118" s="412"/>
      <c r="AY118" s="412"/>
      <c r="AZ118" s="412"/>
      <c r="BA118" s="412"/>
      <c r="BB118" s="412"/>
      <c r="BC118" s="412"/>
    </row>
    <row r="119" spans="1:55" x14ac:dyDescent="0.2">
      <c r="A119" s="412"/>
      <c r="B119" s="412"/>
      <c r="C119" s="412"/>
      <c r="D119" s="412"/>
      <c r="E119" s="412"/>
      <c r="F119" s="412"/>
      <c r="G119" s="412"/>
      <c r="H119" s="412"/>
      <c r="I119" s="412"/>
      <c r="J119" s="412"/>
      <c r="K119" s="412"/>
      <c r="L119" s="412"/>
      <c r="M119" s="412"/>
      <c r="N119" s="412"/>
      <c r="O119" s="412"/>
      <c r="P119" s="412"/>
      <c r="Q119" s="412"/>
      <c r="R119" s="412"/>
      <c r="S119" s="412"/>
      <c r="T119" s="412"/>
      <c r="U119" s="412"/>
      <c r="V119" s="412"/>
      <c r="W119" s="412"/>
      <c r="X119" s="412"/>
      <c r="Y119" s="412"/>
      <c r="Z119" s="412"/>
      <c r="AA119" s="412"/>
      <c r="AB119" s="412"/>
      <c r="AC119" s="412"/>
      <c r="AD119" s="412"/>
      <c r="AE119" s="412"/>
      <c r="AF119" s="412"/>
      <c r="AG119" s="412"/>
      <c r="AH119" s="412"/>
      <c r="AI119" s="412"/>
      <c r="AJ119" s="412"/>
      <c r="AK119" s="412"/>
      <c r="AL119" s="412"/>
      <c r="AM119" s="412"/>
      <c r="AN119" s="412"/>
      <c r="AO119" s="412"/>
      <c r="AP119" s="412"/>
      <c r="AQ119" s="412"/>
      <c r="AR119" s="412"/>
      <c r="AS119" s="412"/>
      <c r="AT119" s="412"/>
      <c r="AU119" s="412"/>
      <c r="AV119" s="412"/>
      <c r="AW119" s="412"/>
      <c r="AX119" s="412"/>
      <c r="AY119" s="412"/>
      <c r="AZ119" s="412"/>
      <c r="BA119" s="412"/>
      <c r="BB119" s="412"/>
      <c r="BC119" s="412"/>
    </row>
    <row r="120" spans="1:55" x14ac:dyDescent="0.2">
      <c r="A120" s="412"/>
      <c r="B120" s="412"/>
      <c r="C120" s="412"/>
      <c r="D120" s="412"/>
      <c r="E120" s="412"/>
      <c r="F120" s="412"/>
      <c r="G120" s="412"/>
      <c r="H120" s="412"/>
      <c r="I120" s="412"/>
      <c r="J120" s="412"/>
      <c r="K120" s="412"/>
      <c r="L120" s="412"/>
      <c r="M120" s="412"/>
      <c r="N120" s="412"/>
      <c r="O120" s="412"/>
      <c r="P120" s="412"/>
      <c r="Q120" s="412"/>
      <c r="R120" s="412"/>
      <c r="S120" s="412"/>
      <c r="T120" s="412"/>
      <c r="U120" s="412"/>
      <c r="V120" s="412"/>
      <c r="W120" s="412"/>
      <c r="X120" s="412"/>
      <c r="Y120" s="412"/>
      <c r="Z120" s="412"/>
      <c r="AA120" s="412"/>
      <c r="AB120" s="412"/>
      <c r="AC120" s="412"/>
      <c r="AD120" s="412"/>
      <c r="AE120" s="412"/>
      <c r="AF120" s="412"/>
      <c r="AG120" s="412"/>
      <c r="AH120" s="412"/>
      <c r="AI120" s="412"/>
      <c r="AJ120" s="412"/>
      <c r="AK120" s="412"/>
      <c r="AL120" s="412"/>
      <c r="AM120" s="412"/>
      <c r="AN120" s="412"/>
      <c r="AO120" s="412"/>
      <c r="AP120" s="412"/>
      <c r="AQ120" s="412"/>
      <c r="AR120" s="412"/>
      <c r="AS120" s="412"/>
      <c r="AT120" s="412"/>
      <c r="AU120" s="412"/>
      <c r="AV120" s="412"/>
      <c r="AW120" s="412"/>
      <c r="AX120" s="412"/>
      <c r="AY120" s="412"/>
      <c r="AZ120" s="412"/>
      <c r="BA120" s="412"/>
      <c r="BB120" s="412"/>
      <c r="BC120" s="412"/>
    </row>
    <row r="121" spans="1:55" x14ac:dyDescent="0.2">
      <c r="A121" s="412"/>
      <c r="B121" s="412"/>
      <c r="C121" s="412"/>
      <c r="D121" s="412"/>
      <c r="E121" s="412"/>
      <c r="F121" s="412"/>
      <c r="G121" s="412"/>
      <c r="H121" s="412"/>
      <c r="I121" s="412"/>
      <c r="J121" s="412"/>
      <c r="K121" s="412"/>
      <c r="L121" s="412"/>
      <c r="M121" s="412"/>
      <c r="N121" s="412"/>
      <c r="O121" s="412"/>
      <c r="P121" s="412"/>
      <c r="Q121" s="412"/>
      <c r="R121" s="412"/>
      <c r="S121" s="412"/>
      <c r="T121" s="412"/>
      <c r="U121" s="412"/>
      <c r="V121" s="412"/>
      <c r="W121" s="412"/>
      <c r="X121" s="412"/>
      <c r="Y121" s="412"/>
      <c r="Z121" s="412"/>
      <c r="AA121" s="412"/>
      <c r="AB121" s="412"/>
      <c r="AC121" s="412"/>
      <c r="AD121" s="412"/>
      <c r="AE121" s="412"/>
      <c r="AF121" s="412"/>
      <c r="AG121" s="412"/>
      <c r="AH121" s="412"/>
      <c r="AI121" s="412"/>
      <c r="AJ121" s="412"/>
      <c r="AK121" s="412"/>
      <c r="AL121" s="412"/>
      <c r="AM121" s="412"/>
      <c r="AN121" s="412"/>
      <c r="AO121" s="412"/>
      <c r="AP121" s="412"/>
      <c r="AQ121" s="412"/>
      <c r="AR121" s="412"/>
      <c r="AS121" s="412"/>
      <c r="AT121" s="412"/>
      <c r="AU121" s="412"/>
      <c r="AV121" s="412"/>
      <c r="AW121" s="412"/>
      <c r="AX121" s="412"/>
      <c r="AY121" s="412"/>
      <c r="AZ121" s="412"/>
      <c r="BA121" s="412"/>
      <c r="BB121" s="412"/>
      <c r="BC121" s="412"/>
    </row>
    <row r="122" spans="1:55" x14ac:dyDescent="0.2">
      <c r="A122" s="412"/>
      <c r="B122" s="412"/>
      <c r="C122" s="412"/>
      <c r="D122" s="412"/>
      <c r="E122" s="412"/>
      <c r="F122" s="412"/>
      <c r="G122" s="412"/>
      <c r="H122" s="412"/>
      <c r="I122" s="412"/>
      <c r="J122" s="412"/>
      <c r="K122" s="412"/>
      <c r="L122" s="412"/>
      <c r="M122" s="412"/>
      <c r="N122" s="412"/>
      <c r="O122" s="412"/>
      <c r="P122" s="412"/>
      <c r="Q122" s="412"/>
      <c r="R122" s="412"/>
      <c r="S122" s="412"/>
      <c r="T122" s="412"/>
      <c r="U122" s="412"/>
      <c r="V122" s="412"/>
      <c r="W122" s="412"/>
      <c r="X122" s="412"/>
      <c r="Y122" s="412"/>
      <c r="Z122" s="412"/>
      <c r="AA122" s="412"/>
      <c r="AB122" s="412"/>
      <c r="AC122" s="412"/>
      <c r="AD122" s="412"/>
      <c r="AE122" s="412"/>
      <c r="AF122" s="412"/>
      <c r="AG122" s="412"/>
      <c r="AH122" s="412"/>
      <c r="AI122" s="412"/>
      <c r="AJ122" s="412"/>
      <c r="AK122" s="412"/>
      <c r="AL122" s="412"/>
      <c r="AM122" s="412"/>
      <c r="AN122" s="412"/>
      <c r="AO122" s="412"/>
      <c r="AP122" s="412"/>
      <c r="AQ122" s="412"/>
      <c r="AR122" s="412"/>
      <c r="AS122" s="412"/>
      <c r="AT122" s="412"/>
      <c r="AU122" s="412"/>
      <c r="AV122" s="412"/>
      <c r="AW122" s="412"/>
      <c r="AX122" s="412"/>
      <c r="AY122" s="412"/>
      <c r="AZ122" s="412"/>
      <c r="BA122" s="412"/>
      <c r="BB122" s="412"/>
      <c r="BC122" s="412"/>
    </row>
    <row r="123" spans="1:55" x14ac:dyDescent="0.2">
      <c r="A123" s="412"/>
      <c r="B123" s="412"/>
      <c r="C123" s="412"/>
      <c r="D123" s="412"/>
      <c r="E123" s="412"/>
      <c r="F123" s="412"/>
      <c r="G123" s="412"/>
      <c r="H123" s="412"/>
      <c r="I123" s="412"/>
      <c r="J123" s="412"/>
      <c r="K123" s="412"/>
      <c r="L123" s="412"/>
      <c r="M123" s="412"/>
      <c r="N123" s="412"/>
      <c r="O123" s="412"/>
      <c r="P123" s="412"/>
      <c r="Q123" s="412"/>
      <c r="R123" s="412"/>
      <c r="S123" s="412"/>
      <c r="T123" s="412"/>
      <c r="U123" s="412"/>
      <c r="V123" s="412"/>
      <c r="W123" s="412"/>
      <c r="X123" s="412"/>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c r="AV123" s="412"/>
      <c r="AW123" s="412"/>
      <c r="AX123" s="412"/>
      <c r="AY123" s="412"/>
      <c r="AZ123" s="412"/>
      <c r="BA123" s="412"/>
      <c r="BB123" s="412"/>
      <c r="BC123" s="412"/>
    </row>
    <row r="124" spans="1:55" x14ac:dyDescent="0.2">
      <c r="A124" s="412"/>
      <c r="B124" s="412"/>
      <c r="C124" s="412"/>
      <c r="D124" s="412"/>
      <c r="E124" s="412"/>
      <c r="F124" s="412"/>
      <c r="G124" s="412"/>
      <c r="H124" s="412"/>
      <c r="I124" s="412"/>
      <c r="J124" s="412"/>
      <c r="K124" s="412"/>
      <c r="L124" s="412"/>
      <c r="M124" s="412"/>
      <c r="N124" s="412"/>
      <c r="O124" s="412"/>
      <c r="P124" s="412"/>
      <c r="Q124" s="412"/>
      <c r="R124" s="412"/>
      <c r="S124" s="412"/>
      <c r="T124" s="412"/>
      <c r="U124" s="412"/>
      <c r="V124" s="412"/>
      <c r="W124" s="412"/>
      <c r="X124" s="412"/>
      <c r="Y124" s="412"/>
      <c r="Z124" s="412"/>
      <c r="AA124" s="412"/>
      <c r="AB124" s="412"/>
      <c r="AC124" s="412"/>
      <c r="AD124" s="412"/>
      <c r="AE124" s="412"/>
      <c r="AF124" s="412"/>
      <c r="AG124" s="412"/>
      <c r="AH124" s="412"/>
      <c r="AI124" s="412"/>
      <c r="AJ124" s="412"/>
      <c r="AK124" s="412"/>
      <c r="AL124" s="412"/>
      <c r="AM124" s="412"/>
      <c r="AN124" s="412"/>
      <c r="AO124" s="412"/>
      <c r="AP124" s="412"/>
      <c r="AQ124" s="412"/>
      <c r="AR124" s="412"/>
      <c r="AS124" s="412"/>
      <c r="AT124" s="412"/>
      <c r="AU124" s="412"/>
      <c r="AV124" s="412"/>
      <c r="AW124" s="412"/>
      <c r="AX124" s="412"/>
      <c r="AY124" s="412"/>
      <c r="AZ124" s="412"/>
      <c r="BA124" s="412"/>
      <c r="BB124" s="412"/>
      <c r="BC124" s="412"/>
    </row>
    <row r="125" spans="1:55" x14ac:dyDescent="0.2">
      <c r="A125" s="412"/>
      <c r="B125" s="412"/>
      <c r="C125" s="412"/>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row>
    <row r="126" spans="1:55" x14ac:dyDescent="0.2">
      <c r="A126" s="412"/>
      <c r="B126" s="412"/>
      <c r="C126" s="412"/>
      <c r="D126" s="412"/>
      <c r="E126" s="412"/>
      <c r="F126" s="412"/>
      <c r="G126" s="412"/>
      <c r="H126" s="412"/>
      <c r="I126" s="412"/>
      <c r="J126" s="412"/>
      <c r="K126" s="412"/>
      <c r="L126" s="412"/>
      <c r="M126" s="412"/>
      <c r="N126" s="412"/>
      <c r="O126" s="412"/>
      <c r="P126" s="412"/>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412"/>
      <c r="AO126" s="412"/>
      <c r="AP126" s="412"/>
      <c r="AQ126" s="412"/>
      <c r="AR126" s="412"/>
      <c r="AS126" s="412"/>
      <c r="AT126" s="412"/>
      <c r="AU126" s="412"/>
      <c r="AV126" s="412"/>
      <c r="AW126" s="412"/>
      <c r="AX126" s="412"/>
      <c r="AY126" s="412"/>
      <c r="AZ126" s="412"/>
      <c r="BA126" s="412"/>
      <c r="BB126" s="412"/>
      <c r="BC126" s="412"/>
    </row>
    <row r="127" spans="1:55" x14ac:dyDescent="0.2">
      <c r="A127" s="412"/>
      <c r="B127" s="412"/>
      <c r="C127" s="412"/>
      <c r="D127" s="412"/>
      <c r="E127" s="412"/>
      <c r="F127" s="412"/>
      <c r="G127" s="412"/>
      <c r="H127" s="412"/>
      <c r="I127" s="412"/>
      <c r="J127" s="412"/>
      <c r="K127" s="412"/>
      <c r="L127" s="412"/>
      <c r="M127" s="412"/>
      <c r="N127" s="412"/>
      <c r="O127" s="412"/>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row>
    <row r="128" spans="1:55" x14ac:dyDescent="0.2">
      <c r="A128" s="412"/>
      <c r="B128" s="412"/>
      <c r="C128" s="412"/>
      <c r="D128" s="412"/>
      <c r="E128" s="412"/>
      <c r="F128" s="412"/>
      <c r="G128" s="412"/>
      <c r="H128" s="412"/>
      <c r="I128" s="412"/>
      <c r="J128" s="412"/>
      <c r="K128" s="412"/>
      <c r="L128" s="412"/>
      <c r="M128" s="412"/>
      <c r="N128" s="412"/>
      <c r="O128" s="412"/>
      <c r="P128" s="412"/>
      <c r="Q128" s="412"/>
      <c r="R128" s="412"/>
      <c r="S128" s="412"/>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412"/>
      <c r="AO128" s="412"/>
      <c r="AP128" s="412"/>
      <c r="AQ128" s="412"/>
      <c r="AR128" s="412"/>
      <c r="AS128" s="412"/>
      <c r="AT128" s="412"/>
      <c r="AU128" s="412"/>
      <c r="AV128" s="412"/>
      <c r="AW128" s="412"/>
      <c r="AX128" s="412"/>
      <c r="AY128" s="412"/>
      <c r="AZ128" s="412"/>
      <c r="BA128" s="412"/>
      <c r="BB128" s="412"/>
      <c r="BC128" s="412"/>
    </row>
    <row r="129" spans="1:55" x14ac:dyDescent="0.2">
      <c r="A129" s="412"/>
      <c r="B129" s="412"/>
      <c r="C129" s="412"/>
      <c r="D129" s="412"/>
      <c r="E129" s="412"/>
      <c r="F129" s="412"/>
      <c r="G129" s="412"/>
      <c r="H129" s="412"/>
      <c r="I129" s="412"/>
      <c r="J129" s="412"/>
      <c r="K129" s="412"/>
      <c r="L129" s="412"/>
      <c r="M129" s="412"/>
      <c r="N129" s="412"/>
      <c r="O129" s="412"/>
      <c r="P129" s="412"/>
      <c r="Q129" s="412"/>
      <c r="R129" s="412"/>
      <c r="S129" s="412"/>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412"/>
      <c r="AO129" s="412"/>
      <c r="AP129" s="412"/>
      <c r="AQ129" s="412"/>
      <c r="AR129" s="412"/>
      <c r="AS129" s="412"/>
      <c r="AT129" s="412"/>
      <c r="AU129" s="412"/>
      <c r="AV129" s="412"/>
      <c r="AW129" s="412"/>
      <c r="AX129" s="412"/>
      <c r="AY129" s="412"/>
      <c r="AZ129" s="412"/>
      <c r="BA129" s="412"/>
      <c r="BB129" s="412"/>
      <c r="BC129" s="412"/>
    </row>
    <row r="130" spans="1:55" x14ac:dyDescent="0.2">
      <c r="A130" s="412"/>
      <c r="B130" s="412"/>
      <c r="C130" s="412"/>
      <c r="D130" s="412"/>
      <c r="E130" s="412"/>
      <c r="F130" s="412"/>
      <c r="G130" s="412"/>
      <c r="H130" s="412"/>
      <c r="I130" s="412"/>
      <c r="J130" s="412"/>
      <c r="K130" s="412"/>
      <c r="L130" s="412"/>
      <c r="M130" s="412"/>
      <c r="N130" s="412"/>
      <c r="O130" s="412"/>
      <c r="P130" s="412"/>
      <c r="Q130" s="412"/>
      <c r="R130" s="412"/>
      <c r="S130" s="412"/>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row>
    <row r="131" spans="1:55" x14ac:dyDescent="0.2">
      <c r="A131" s="412"/>
      <c r="B131" s="412"/>
      <c r="C131" s="412"/>
      <c r="D131" s="412"/>
      <c r="E131" s="412"/>
      <c r="F131" s="412"/>
      <c r="G131" s="412"/>
      <c r="H131" s="412"/>
      <c r="I131" s="412"/>
      <c r="J131" s="412"/>
      <c r="K131" s="412"/>
      <c r="L131" s="412"/>
      <c r="M131" s="412"/>
      <c r="N131" s="412"/>
      <c r="O131" s="412"/>
      <c r="P131" s="412"/>
      <c r="Q131" s="412"/>
      <c r="R131" s="412"/>
      <c r="S131" s="412"/>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412"/>
      <c r="AO131" s="412"/>
      <c r="AP131" s="412"/>
      <c r="AQ131" s="412"/>
      <c r="AR131" s="412"/>
      <c r="AS131" s="412"/>
      <c r="AT131" s="412"/>
      <c r="AU131" s="412"/>
      <c r="AV131" s="412"/>
      <c r="AW131" s="412"/>
      <c r="AX131" s="412"/>
      <c r="AY131" s="412"/>
      <c r="AZ131" s="412"/>
      <c r="BA131" s="412"/>
      <c r="BB131" s="412"/>
      <c r="BC131" s="412"/>
    </row>
    <row r="132" spans="1:55" x14ac:dyDescent="0.2">
      <c r="A132" s="412"/>
      <c r="B132" s="412"/>
      <c r="C132" s="412"/>
      <c r="D132" s="412"/>
      <c r="E132" s="412"/>
      <c r="F132" s="412"/>
      <c r="G132" s="412"/>
      <c r="H132" s="412"/>
      <c r="I132" s="412"/>
      <c r="J132" s="412"/>
      <c r="K132" s="412"/>
      <c r="L132" s="412"/>
      <c r="M132" s="412"/>
      <c r="N132" s="412"/>
      <c r="O132" s="412"/>
      <c r="P132" s="412"/>
      <c r="Q132" s="412"/>
      <c r="R132" s="412"/>
      <c r="S132" s="412"/>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412"/>
      <c r="AO132" s="412"/>
      <c r="AP132" s="412"/>
      <c r="AQ132" s="412"/>
      <c r="AR132" s="412"/>
      <c r="AS132" s="412"/>
      <c r="AT132" s="412"/>
      <c r="AU132" s="412"/>
      <c r="AV132" s="412"/>
      <c r="AW132" s="412"/>
      <c r="AX132" s="412"/>
      <c r="AY132" s="412"/>
      <c r="AZ132" s="412"/>
      <c r="BA132" s="412"/>
      <c r="BB132" s="412"/>
      <c r="BC132" s="412"/>
    </row>
    <row r="133" spans="1:55" x14ac:dyDescent="0.2">
      <c r="A133" s="412"/>
      <c r="B133" s="412"/>
      <c r="C133" s="412"/>
      <c r="D133" s="412"/>
      <c r="E133" s="412"/>
      <c r="F133" s="412"/>
      <c r="G133" s="412"/>
      <c r="H133" s="412"/>
      <c r="I133" s="412"/>
      <c r="J133" s="412"/>
      <c r="K133" s="412"/>
      <c r="L133" s="412"/>
      <c r="M133" s="412"/>
      <c r="N133" s="412"/>
      <c r="O133" s="412"/>
      <c r="P133" s="412"/>
      <c r="Q133" s="412"/>
      <c r="R133" s="412"/>
      <c r="S133" s="412"/>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412"/>
      <c r="AO133" s="412"/>
      <c r="AP133" s="412"/>
      <c r="AQ133" s="412"/>
      <c r="AR133" s="412"/>
      <c r="AS133" s="412"/>
      <c r="AT133" s="412"/>
      <c r="AU133" s="412"/>
      <c r="AV133" s="412"/>
      <c r="AW133" s="412"/>
      <c r="AX133" s="412"/>
      <c r="AY133" s="412"/>
      <c r="AZ133" s="412"/>
      <c r="BA133" s="412"/>
      <c r="BB133" s="412"/>
      <c r="BC133" s="412"/>
    </row>
    <row r="134" spans="1:55" x14ac:dyDescent="0.2">
      <c r="A134" s="412"/>
      <c r="B134" s="412"/>
      <c r="C134" s="412"/>
      <c r="D134" s="412"/>
      <c r="E134" s="412"/>
      <c r="F134" s="412"/>
      <c r="G134" s="412"/>
      <c r="H134" s="412"/>
      <c r="I134" s="412"/>
      <c r="J134" s="412"/>
      <c r="K134" s="412"/>
      <c r="L134" s="412"/>
      <c r="M134" s="412"/>
      <c r="N134" s="412"/>
      <c r="O134" s="412"/>
      <c r="P134" s="412"/>
      <c r="Q134" s="412"/>
      <c r="R134" s="412"/>
      <c r="S134" s="412"/>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412"/>
      <c r="AO134" s="412"/>
      <c r="AP134" s="412"/>
      <c r="AQ134" s="412"/>
      <c r="AR134" s="412"/>
      <c r="AS134" s="412"/>
      <c r="AT134" s="412"/>
      <c r="AU134" s="412"/>
      <c r="AV134" s="412"/>
      <c r="AW134" s="412"/>
      <c r="AX134" s="412"/>
      <c r="AY134" s="412"/>
      <c r="AZ134" s="412"/>
      <c r="BA134" s="412"/>
      <c r="BB134" s="412"/>
      <c r="BC134" s="412"/>
    </row>
    <row r="135" spans="1:55" x14ac:dyDescent="0.2">
      <c r="A135" s="412"/>
      <c r="B135" s="412"/>
      <c r="C135" s="412"/>
      <c r="D135" s="412"/>
      <c r="E135" s="412"/>
      <c r="F135" s="412"/>
      <c r="G135" s="412"/>
      <c r="H135" s="412"/>
      <c r="I135" s="412"/>
      <c r="J135" s="412"/>
      <c r="K135" s="412"/>
      <c r="L135" s="412"/>
      <c r="M135" s="412"/>
      <c r="N135" s="412"/>
      <c r="O135" s="412"/>
      <c r="P135" s="412"/>
      <c r="Q135" s="412"/>
      <c r="R135" s="412"/>
      <c r="S135" s="412"/>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412"/>
      <c r="AO135" s="412"/>
      <c r="AP135" s="412"/>
      <c r="AQ135" s="412"/>
      <c r="AR135" s="412"/>
      <c r="AS135" s="412"/>
      <c r="AT135" s="412"/>
      <c r="AU135" s="412"/>
      <c r="AV135" s="412"/>
      <c r="AW135" s="412"/>
      <c r="AX135" s="412"/>
      <c r="AY135" s="412"/>
      <c r="AZ135" s="412"/>
      <c r="BA135" s="412"/>
      <c r="BB135" s="412"/>
      <c r="BC135" s="412"/>
    </row>
    <row r="136" spans="1:55" x14ac:dyDescent="0.2">
      <c r="A136" s="412"/>
      <c r="B136" s="412"/>
      <c r="C136" s="412"/>
      <c r="D136" s="412"/>
      <c r="E136" s="412"/>
      <c r="F136" s="412"/>
      <c r="G136" s="412"/>
      <c r="H136" s="412"/>
      <c r="I136" s="412"/>
      <c r="J136" s="412"/>
      <c r="K136" s="412"/>
      <c r="L136" s="412"/>
      <c r="M136" s="412"/>
      <c r="N136" s="412"/>
      <c r="O136" s="412"/>
      <c r="P136" s="412"/>
      <c r="Q136" s="412"/>
      <c r="R136" s="412"/>
      <c r="S136" s="412"/>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412"/>
      <c r="AO136" s="412"/>
      <c r="AP136" s="412"/>
      <c r="AQ136" s="412"/>
      <c r="AR136" s="412"/>
      <c r="AS136" s="412"/>
      <c r="AT136" s="412"/>
      <c r="AU136" s="412"/>
      <c r="AV136" s="412"/>
      <c r="AW136" s="412"/>
      <c r="AX136" s="412"/>
      <c r="AY136" s="412"/>
      <c r="AZ136" s="412"/>
      <c r="BA136" s="412"/>
      <c r="BB136" s="412"/>
      <c r="BC136" s="412"/>
    </row>
    <row r="137" spans="1:55" x14ac:dyDescent="0.2">
      <c r="A137" s="412"/>
      <c r="B137" s="412"/>
      <c r="C137" s="412"/>
      <c r="D137" s="412"/>
      <c r="E137" s="412"/>
      <c r="F137" s="412"/>
      <c r="G137" s="412"/>
      <c r="H137" s="412"/>
      <c r="I137" s="412"/>
      <c r="J137" s="412"/>
      <c r="K137" s="412"/>
      <c r="L137" s="412"/>
      <c r="M137" s="412"/>
      <c r="N137" s="412"/>
      <c r="O137" s="412"/>
      <c r="P137" s="412"/>
      <c r="Q137" s="412"/>
      <c r="R137" s="412"/>
      <c r="S137" s="412"/>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c r="AR137" s="412"/>
      <c r="AS137" s="412"/>
      <c r="AT137" s="412"/>
      <c r="AU137" s="412"/>
      <c r="AV137" s="412"/>
      <c r="AW137" s="412"/>
      <c r="AX137" s="412"/>
      <c r="AY137" s="412"/>
      <c r="AZ137" s="412"/>
      <c r="BA137" s="412"/>
      <c r="BB137" s="412"/>
      <c r="BC137" s="412"/>
    </row>
    <row r="138" spans="1:55" x14ac:dyDescent="0.2">
      <c r="A138" s="412"/>
      <c r="B138" s="412"/>
      <c r="C138" s="412"/>
      <c r="D138" s="412"/>
      <c r="E138" s="412"/>
      <c r="F138" s="412"/>
      <c r="G138" s="412"/>
      <c r="H138" s="412"/>
      <c r="I138" s="412"/>
      <c r="J138" s="412"/>
      <c r="K138" s="412"/>
      <c r="L138" s="412"/>
      <c r="M138" s="412"/>
      <c r="N138" s="412"/>
      <c r="O138" s="412"/>
      <c r="P138" s="412"/>
      <c r="Q138" s="412"/>
      <c r="R138" s="412"/>
      <c r="S138" s="412"/>
      <c r="T138" s="412"/>
      <c r="U138" s="412"/>
      <c r="V138" s="412"/>
      <c r="W138" s="412"/>
      <c r="X138" s="412"/>
      <c r="Y138" s="412"/>
      <c r="Z138" s="412"/>
      <c r="AA138" s="412"/>
      <c r="AB138" s="412"/>
      <c r="AC138" s="412"/>
      <c r="AD138" s="412"/>
      <c r="AE138" s="412"/>
      <c r="AF138" s="412"/>
      <c r="AG138" s="412"/>
      <c r="AH138" s="412"/>
      <c r="AI138" s="412"/>
      <c r="AJ138" s="412"/>
      <c r="AK138" s="412"/>
      <c r="AL138" s="412"/>
      <c r="AM138" s="412"/>
      <c r="AN138" s="412"/>
      <c r="AO138" s="412"/>
      <c r="AP138" s="412"/>
      <c r="AQ138" s="412"/>
      <c r="AR138" s="412"/>
      <c r="AS138" s="412"/>
      <c r="AT138" s="412"/>
      <c r="AU138" s="412"/>
      <c r="AV138" s="412"/>
      <c r="AW138" s="412"/>
      <c r="AX138" s="412"/>
      <c r="AY138" s="412"/>
      <c r="AZ138" s="412"/>
      <c r="BA138" s="412"/>
      <c r="BB138" s="412"/>
      <c r="BC138" s="412"/>
    </row>
    <row r="139" spans="1:55" x14ac:dyDescent="0.2">
      <c r="A139" s="412"/>
      <c r="B139" s="412"/>
      <c r="C139" s="412"/>
      <c r="D139" s="412"/>
      <c r="E139" s="412"/>
      <c r="F139" s="412"/>
      <c r="G139" s="412"/>
      <c r="H139" s="412"/>
      <c r="I139" s="412"/>
      <c r="J139" s="412"/>
      <c r="K139" s="412"/>
      <c r="L139" s="412"/>
      <c r="M139" s="412"/>
      <c r="N139" s="412"/>
      <c r="O139" s="412"/>
      <c r="P139" s="412"/>
      <c r="Q139" s="412"/>
      <c r="R139" s="412"/>
      <c r="S139" s="412"/>
      <c r="T139" s="412"/>
      <c r="U139" s="412"/>
      <c r="V139" s="412"/>
      <c r="W139" s="412"/>
      <c r="X139" s="412"/>
      <c r="Y139" s="412"/>
      <c r="Z139" s="412"/>
      <c r="AA139" s="412"/>
      <c r="AB139" s="412"/>
      <c r="AC139" s="412"/>
      <c r="AD139" s="412"/>
      <c r="AE139" s="412"/>
      <c r="AF139" s="412"/>
      <c r="AG139" s="412"/>
      <c r="AH139" s="412"/>
      <c r="AI139" s="412"/>
      <c r="AJ139" s="412"/>
      <c r="AK139" s="412"/>
      <c r="AL139" s="412"/>
      <c r="AM139" s="412"/>
      <c r="AN139" s="412"/>
      <c r="AO139" s="412"/>
      <c r="AP139" s="412"/>
      <c r="AQ139" s="412"/>
      <c r="AR139" s="412"/>
      <c r="AS139" s="412"/>
      <c r="AT139" s="412"/>
      <c r="AU139" s="412"/>
      <c r="AV139" s="412"/>
      <c r="AW139" s="412"/>
      <c r="AX139" s="412"/>
      <c r="AY139" s="412"/>
      <c r="AZ139" s="412"/>
      <c r="BA139" s="412"/>
      <c r="BB139" s="412"/>
      <c r="BC139" s="412"/>
    </row>
    <row r="140" spans="1:55" x14ac:dyDescent="0.2">
      <c r="A140" s="412"/>
      <c r="B140" s="412"/>
      <c r="C140" s="412"/>
      <c r="D140" s="412"/>
      <c r="E140" s="412"/>
      <c r="F140" s="412"/>
      <c r="G140" s="412"/>
      <c r="H140" s="412"/>
      <c r="I140" s="412"/>
      <c r="J140" s="412"/>
      <c r="K140" s="412"/>
      <c r="L140" s="412"/>
      <c r="M140" s="412"/>
      <c r="N140" s="412"/>
      <c r="O140" s="412"/>
      <c r="P140" s="412"/>
      <c r="Q140" s="412"/>
      <c r="R140" s="412"/>
      <c r="S140" s="412"/>
      <c r="T140" s="412"/>
      <c r="U140" s="412"/>
      <c r="V140" s="412"/>
      <c r="W140" s="412"/>
      <c r="X140" s="412"/>
      <c r="Y140" s="412"/>
      <c r="Z140" s="412"/>
      <c r="AA140" s="412"/>
      <c r="AB140" s="412"/>
      <c r="AC140" s="412"/>
      <c r="AD140" s="412"/>
      <c r="AE140" s="412"/>
      <c r="AF140" s="412"/>
      <c r="AG140" s="412"/>
      <c r="AH140" s="412"/>
      <c r="AI140" s="412"/>
      <c r="AJ140" s="412"/>
      <c r="AK140" s="412"/>
      <c r="AL140" s="412"/>
      <c r="AM140" s="412"/>
      <c r="AN140" s="412"/>
      <c r="AO140" s="412"/>
      <c r="AP140" s="412"/>
      <c r="AQ140" s="412"/>
      <c r="AR140" s="412"/>
      <c r="AS140" s="412"/>
      <c r="AT140" s="412"/>
      <c r="AU140" s="412"/>
      <c r="AV140" s="412"/>
      <c r="AW140" s="412"/>
      <c r="AX140" s="412"/>
      <c r="AY140" s="412"/>
      <c r="AZ140" s="412"/>
      <c r="BA140" s="412"/>
      <c r="BB140" s="412"/>
      <c r="BC140" s="412"/>
    </row>
    <row r="141" spans="1:55" x14ac:dyDescent="0.2">
      <c r="A141" s="412"/>
      <c r="B141" s="412"/>
      <c r="C141" s="412"/>
      <c r="D141" s="412"/>
      <c r="E141" s="412"/>
      <c r="F141" s="412"/>
      <c r="G141" s="412"/>
      <c r="H141" s="412"/>
      <c r="I141" s="412"/>
      <c r="J141" s="412"/>
      <c r="K141" s="412"/>
      <c r="L141" s="412"/>
      <c r="M141" s="412"/>
      <c r="N141" s="412"/>
      <c r="O141" s="412"/>
      <c r="P141" s="412"/>
      <c r="Q141" s="412"/>
      <c r="R141" s="412"/>
      <c r="S141" s="412"/>
      <c r="T141" s="412"/>
      <c r="U141" s="412"/>
      <c r="V141" s="412"/>
      <c r="W141" s="412"/>
      <c r="X141" s="412"/>
      <c r="Y141" s="412"/>
      <c r="Z141" s="412"/>
      <c r="AA141" s="412"/>
      <c r="AB141" s="412"/>
      <c r="AC141" s="412"/>
      <c r="AD141" s="412"/>
      <c r="AE141" s="412"/>
      <c r="AF141" s="412"/>
      <c r="AG141" s="412"/>
      <c r="AH141" s="412"/>
      <c r="AI141" s="412"/>
      <c r="AJ141" s="412"/>
      <c r="AK141" s="412"/>
      <c r="AL141" s="412"/>
      <c r="AM141" s="412"/>
      <c r="AN141" s="412"/>
      <c r="AO141" s="412"/>
      <c r="AP141" s="412"/>
      <c r="AQ141" s="412"/>
      <c r="AR141" s="412"/>
      <c r="AS141" s="412"/>
      <c r="AT141" s="412"/>
      <c r="AU141" s="412"/>
      <c r="AV141" s="412"/>
      <c r="AW141" s="412"/>
      <c r="AX141" s="412"/>
      <c r="AY141" s="412"/>
      <c r="AZ141" s="412"/>
      <c r="BA141" s="412"/>
      <c r="BB141" s="412"/>
      <c r="BC141" s="412"/>
    </row>
    <row r="142" spans="1:55" x14ac:dyDescent="0.2">
      <c r="A142" s="412"/>
      <c r="B142" s="412"/>
      <c r="C142" s="412"/>
      <c r="D142" s="412"/>
      <c r="E142" s="412"/>
      <c r="F142" s="412"/>
      <c r="G142" s="412"/>
      <c r="H142" s="412"/>
      <c r="I142" s="412"/>
      <c r="J142" s="412"/>
      <c r="K142" s="412"/>
      <c r="L142" s="412"/>
      <c r="M142" s="412"/>
      <c r="N142" s="412"/>
      <c r="O142" s="412"/>
      <c r="P142" s="412"/>
      <c r="Q142" s="412"/>
      <c r="R142" s="412"/>
      <c r="S142" s="412"/>
      <c r="T142" s="412"/>
      <c r="U142" s="412"/>
      <c r="V142" s="412"/>
      <c r="W142" s="412"/>
      <c r="X142" s="412"/>
      <c r="Y142" s="412"/>
      <c r="Z142" s="412"/>
      <c r="AA142" s="412"/>
      <c r="AB142" s="412"/>
      <c r="AC142" s="412"/>
      <c r="AD142" s="412"/>
      <c r="AE142" s="412"/>
      <c r="AF142" s="412"/>
      <c r="AG142" s="412"/>
      <c r="AH142" s="412"/>
      <c r="AI142" s="412"/>
      <c r="AJ142" s="412"/>
      <c r="AK142" s="412"/>
      <c r="AL142" s="412"/>
      <c r="AM142" s="412"/>
      <c r="AN142" s="412"/>
      <c r="AO142" s="412"/>
      <c r="AP142" s="412"/>
      <c r="AQ142" s="412"/>
      <c r="AR142" s="412"/>
      <c r="AS142" s="412"/>
      <c r="AT142" s="412"/>
      <c r="AU142" s="412"/>
      <c r="AV142" s="412"/>
      <c r="AW142" s="412"/>
      <c r="AX142" s="412"/>
      <c r="AY142" s="412"/>
      <c r="AZ142" s="412"/>
      <c r="BA142" s="412"/>
      <c r="BB142" s="412"/>
      <c r="BC142" s="412"/>
    </row>
    <row r="143" spans="1:55" x14ac:dyDescent="0.2">
      <c r="A143" s="412"/>
      <c r="B143" s="412"/>
      <c r="C143" s="412"/>
      <c r="D143" s="412"/>
      <c r="E143" s="412"/>
      <c r="F143" s="412"/>
      <c r="G143" s="412"/>
      <c r="H143" s="412"/>
      <c r="I143" s="412"/>
      <c r="J143" s="412"/>
      <c r="K143" s="412"/>
      <c r="L143" s="412"/>
      <c r="M143" s="412"/>
      <c r="N143" s="412"/>
      <c r="O143" s="412"/>
      <c r="P143" s="412"/>
      <c r="Q143" s="412"/>
      <c r="R143" s="412"/>
      <c r="S143" s="412"/>
      <c r="T143" s="412"/>
      <c r="U143" s="412"/>
      <c r="V143" s="412"/>
      <c r="W143" s="412"/>
      <c r="X143" s="412"/>
      <c r="Y143" s="412"/>
      <c r="Z143" s="412"/>
      <c r="AA143" s="412"/>
      <c r="AB143" s="412"/>
      <c r="AC143" s="412"/>
      <c r="AD143" s="412"/>
      <c r="AE143" s="412"/>
      <c r="AF143" s="412"/>
      <c r="AG143" s="412"/>
      <c r="AH143" s="412"/>
      <c r="AI143" s="412"/>
      <c r="AJ143" s="412"/>
      <c r="AK143" s="412"/>
      <c r="AL143" s="412"/>
      <c r="AM143" s="412"/>
      <c r="AN143" s="412"/>
      <c r="AO143" s="412"/>
      <c r="AP143" s="412"/>
      <c r="AQ143" s="412"/>
      <c r="AR143" s="412"/>
      <c r="AS143" s="412"/>
      <c r="AT143" s="412"/>
      <c r="AU143" s="412"/>
      <c r="AV143" s="412"/>
      <c r="AW143" s="412"/>
      <c r="AX143" s="412"/>
      <c r="AY143" s="412"/>
      <c r="AZ143" s="412"/>
      <c r="BA143" s="412"/>
      <c r="BB143" s="412"/>
      <c r="BC143" s="412"/>
    </row>
    <row r="144" spans="1:55" x14ac:dyDescent="0.2">
      <c r="A144" s="412"/>
      <c r="B144" s="412"/>
      <c r="C144" s="412"/>
      <c r="D144" s="412"/>
      <c r="E144" s="412"/>
      <c r="F144" s="412"/>
      <c r="G144" s="412"/>
      <c r="H144" s="412"/>
      <c r="I144" s="412"/>
      <c r="J144" s="412"/>
      <c r="K144" s="412"/>
      <c r="L144" s="412"/>
      <c r="M144" s="412"/>
      <c r="N144" s="412"/>
      <c r="O144" s="412"/>
      <c r="P144" s="412"/>
      <c r="Q144" s="412"/>
      <c r="R144" s="412"/>
      <c r="S144" s="412"/>
      <c r="T144" s="412"/>
      <c r="U144" s="412"/>
      <c r="V144" s="412"/>
      <c r="W144" s="412"/>
      <c r="X144" s="412"/>
      <c r="Y144" s="412"/>
      <c r="Z144" s="412"/>
      <c r="AA144" s="412"/>
      <c r="AB144" s="412"/>
      <c r="AC144" s="412"/>
      <c r="AD144" s="412"/>
      <c r="AE144" s="412"/>
      <c r="AF144" s="412"/>
      <c r="AG144" s="412"/>
      <c r="AH144" s="412"/>
      <c r="AI144" s="412"/>
      <c r="AJ144" s="412"/>
      <c r="AK144" s="412"/>
      <c r="AL144" s="412"/>
      <c r="AM144" s="412"/>
      <c r="AN144" s="412"/>
      <c r="AO144" s="412"/>
      <c r="AP144" s="412"/>
      <c r="AQ144" s="412"/>
      <c r="AR144" s="412"/>
      <c r="AS144" s="412"/>
      <c r="AT144" s="412"/>
      <c r="AU144" s="412"/>
      <c r="AV144" s="412"/>
      <c r="AW144" s="412"/>
      <c r="AX144" s="412"/>
      <c r="AY144" s="412"/>
      <c r="AZ144" s="412"/>
      <c r="BA144" s="412"/>
      <c r="BB144" s="412"/>
      <c r="BC144" s="412"/>
    </row>
    <row r="145" spans="1:55" x14ac:dyDescent="0.2">
      <c r="A145" s="412"/>
      <c r="B145" s="412"/>
      <c r="C145" s="412"/>
      <c r="D145" s="412"/>
      <c r="E145" s="412"/>
      <c r="F145" s="412"/>
      <c r="G145" s="412"/>
      <c r="H145" s="412"/>
      <c r="I145" s="412"/>
      <c r="J145" s="412"/>
      <c r="K145" s="412"/>
      <c r="L145" s="412"/>
      <c r="M145" s="412"/>
      <c r="N145" s="412"/>
      <c r="O145" s="412"/>
      <c r="P145" s="412"/>
      <c r="Q145" s="412"/>
      <c r="R145" s="412"/>
      <c r="S145" s="412"/>
      <c r="T145" s="412"/>
      <c r="U145" s="412"/>
      <c r="V145" s="412"/>
      <c r="W145" s="412"/>
      <c r="X145" s="412"/>
      <c r="Y145" s="412"/>
      <c r="Z145" s="412"/>
      <c r="AA145" s="412"/>
      <c r="AB145" s="412"/>
      <c r="AC145" s="412"/>
      <c r="AD145" s="412"/>
      <c r="AE145" s="412"/>
      <c r="AF145" s="412"/>
      <c r="AG145" s="412"/>
      <c r="AH145" s="412"/>
      <c r="AI145" s="412"/>
      <c r="AJ145" s="412"/>
      <c r="AK145" s="412"/>
      <c r="AL145" s="412"/>
      <c r="AM145" s="412"/>
      <c r="AN145" s="412"/>
      <c r="AO145" s="412"/>
      <c r="AP145" s="412"/>
      <c r="AQ145" s="412"/>
      <c r="AR145" s="412"/>
      <c r="AS145" s="412"/>
      <c r="AT145" s="412"/>
      <c r="AU145" s="412"/>
      <c r="AV145" s="412"/>
      <c r="AW145" s="412"/>
      <c r="AX145" s="412"/>
      <c r="AY145" s="412"/>
      <c r="AZ145" s="412"/>
      <c r="BA145" s="412"/>
      <c r="BB145" s="412"/>
      <c r="BC145" s="412"/>
    </row>
    <row r="146" spans="1:55" x14ac:dyDescent="0.2">
      <c r="A146" s="412"/>
      <c r="B146" s="412"/>
      <c r="C146" s="412"/>
      <c r="D146" s="412"/>
      <c r="E146" s="412"/>
      <c r="F146" s="412"/>
      <c r="G146" s="412"/>
      <c r="H146" s="412"/>
      <c r="I146" s="412"/>
      <c r="J146" s="412"/>
      <c r="K146" s="412"/>
      <c r="L146" s="412"/>
      <c r="M146" s="412"/>
      <c r="N146" s="412"/>
      <c r="O146" s="412"/>
      <c r="P146" s="412"/>
      <c r="Q146" s="412"/>
      <c r="R146" s="412"/>
      <c r="S146" s="412"/>
      <c r="T146" s="412"/>
      <c r="U146" s="412"/>
      <c r="V146" s="412"/>
      <c r="W146" s="412"/>
      <c r="X146" s="412"/>
      <c r="Y146" s="412"/>
      <c r="Z146" s="412"/>
      <c r="AA146" s="412"/>
      <c r="AB146" s="412"/>
      <c r="AC146" s="412"/>
      <c r="AD146" s="412"/>
      <c r="AE146" s="412"/>
      <c r="AF146" s="412"/>
      <c r="AG146" s="412"/>
      <c r="AH146" s="412"/>
      <c r="AI146" s="412"/>
      <c r="AJ146" s="412"/>
      <c r="AK146" s="412"/>
      <c r="AL146" s="412"/>
      <c r="AM146" s="412"/>
      <c r="AN146" s="412"/>
      <c r="AO146" s="412"/>
      <c r="AP146" s="412"/>
      <c r="AQ146" s="412"/>
      <c r="AR146" s="412"/>
      <c r="AS146" s="412"/>
      <c r="AT146" s="412"/>
      <c r="AU146" s="412"/>
      <c r="AV146" s="412"/>
      <c r="AW146" s="412"/>
      <c r="AX146" s="412"/>
      <c r="AY146" s="412"/>
      <c r="AZ146" s="412"/>
      <c r="BA146" s="412"/>
      <c r="BB146" s="412"/>
      <c r="BC146" s="412"/>
    </row>
    <row r="147" spans="1:55" x14ac:dyDescent="0.2">
      <c r="A147" s="412"/>
      <c r="B147" s="412"/>
      <c r="C147" s="412"/>
      <c r="D147" s="412"/>
      <c r="E147" s="412"/>
      <c r="F147" s="412"/>
      <c r="G147" s="412"/>
      <c r="H147" s="412"/>
      <c r="I147" s="412"/>
      <c r="J147" s="412"/>
      <c r="K147" s="412"/>
      <c r="L147" s="412"/>
      <c r="M147" s="412"/>
      <c r="N147" s="412"/>
      <c r="O147" s="412"/>
      <c r="P147" s="412"/>
      <c r="Q147" s="412"/>
      <c r="R147" s="412"/>
      <c r="S147" s="412"/>
      <c r="T147" s="412"/>
      <c r="U147" s="412"/>
      <c r="V147" s="412"/>
      <c r="W147" s="412"/>
      <c r="X147" s="412"/>
      <c r="Y147" s="412"/>
      <c r="Z147" s="412"/>
      <c r="AA147" s="412"/>
      <c r="AB147" s="412"/>
      <c r="AC147" s="412"/>
      <c r="AD147" s="412"/>
      <c r="AE147" s="412"/>
      <c r="AF147" s="412"/>
      <c r="AG147" s="412"/>
      <c r="AH147" s="412"/>
      <c r="AI147" s="412"/>
      <c r="AJ147" s="412"/>
      <c r="AK147" s="412"/>
      <c r="AL147" s="412"/>
      <c r="AM147" s="412"/>
      <c r="AN147" s="412"/>
      <c r="AO147" s="412"/>
      <c r="AP147" s="412"/>
      <c r="AQ147" s="412"/>
      <c r="AR147" s="412"/>
      <c r="AS147" s="412"/>
      <c r="AT147" s="412"/>
      <c r="AU147" s="412"/>
      <c r="AV147" s="412"/>
      <c r="AW147" s="412"/>
      <c r="AX147" s="412"/>
      <c r="AY147" s="412"/>
      <c r="AZ147" s="412"/>
      <c r="BA147" s="412"/>
      <c r="BB147" s="412"/>
      <c r="BC147" s="412"/>
    </row>
    <row r="148" spans="1:55" x14ac:dyDescent="0.2">
      <c r="A148" s="412"/>
      <c r="B148" s="412"/>
      <c r="C148" s="412"/>
      <c r="D148" s="412"/>
      <c r="E148" s="412"/>
      <c r="F148" s="412"/>
      <c r="G148" s="412"/>
      <c r="H148" s="412"/>
      <c r="I148" s="412"/>
      <c r="J148" s="412"/>
      <c r="K148" s="412"/>
      <c r="L148" s="412"/>
      <c r="M148" s="412"/>
      <c r="N148" s="412"/>
      <c r="O148" s="412"/>
      <c r="P148" s="412"/>
      <c r="Q148" s="412"/>
      <c r="R148" s="412"/>
      <c r="S148" s="412"/>
      <c r="T148" s="412"/>
      <c r="U148" s="412"/>
      <c r="V148" s="412"/>
      <c r="W148" s="412"/>
      <c r="X148" s="412"/>
      <c r="Y148" s="412"/>
      <c r="Z148" s="412"/>
      <c r="AA148" s="412"/>
      <c r="AB148" s="412"/>
      <c r="AC148" s="412"/>
      <c r="AD148" s="412"/>
      <c r="AE148" s="412"/>
      <c r="AF148" s="412"/>
      <c r="AG148" s="412"/>
      <c r="AH148" s="412"/>
      <c r="AI148" s="412"/>
      <c r="AJ148" s="412"/>
      <c r="AK148" s="412"/>
      <c r="AL148" s="412"/>
      <c r="AM148" s="412"/>
      <c r="AN148" s="412"/>
      <c r="AO148" s="412"/>
      <c r="AP148" s="412"/>
      <c r="AQ148" s="412"/>
      <c r="AR148" s="412"/>
      <c r="AS148" s="412"/>
      <c r="AT148" s="412"/>
      <c r="AU148" s="412"/>
      <c r="AV148" s="412"/>
      <c r="AW148" s="412"/>
      <c r="AX148" s="412"/>
      <c r="AY148" s="412"/>
      <c r="AZ148" s="412"/>
      <c r="BA148" s="412"/>
      <c r="BB148" s="412"/>
      <c r="BC148" s="412"/>
    </row>
    <row r="149" spans="1:55" x14ac:dyDescent="0.2">
      <c r="A149" s="412"/>
      <c r="B149" s="412"/>
      <c r="C149" s="412"/>
      <c r="D149" s="412"/>
      <c r="E149" s="412"/>
      <c r="F149" s="412"/>
      <c r="G149" s="412"/>
      <c r="H149" s="412"/>
      <c r="I149" s="412"/>
      <c r="J149" s="412"/>
      <c r="K149" s="412"/>
      <c r="L149" s="412"/>
      <c r="M149" s="412"/>
      <c r="N149" s="412"/>
      <c r="O149" s="412"/>
      <c r="P149" s="412"/>
      <c r="Q149" s="412"/>
      <c r="R149" s="412"/>
      <c r="S149" s="412"/>
      <c r="T149" s="412"/>
      <c r="U149" s="412"/>
      <c r="V149" s="412"/>
      <c r="W149" s="412"/>
      <c r="X149" s="412"/>
      <c r="Y149" s="412"/>
      <c r="Z149" s="412"/>
      <c r="AA149" s="412"/>
      <c r="AB149" s="412"/>
      <c r="AC149" s="412"/>
      <c r="AD149" s="412"/>
      <c r="AE149" s="412"/>
      <c r="AF149" s="412"/>
      <c r="AG149" s="412"/>
      <c r="AH149" s="412"/>
      <c r="AI149" s="412"/>
      <c r="AJ149" s="412"/>
      <c r="AK149" s="412"/>
      <c r="AL149" s="412"/>
      <c r="AM149" s="412"/>
      <c r="AN149" s="412"/>
      <c r="AO149" s="412"/>
      <c r="AP149" s="412"/>
      <c r="AQ149" s="412"/>
      <c r="AR149" s="412"/>
      <c r="AS149" s="412"/>
      <c r="AT149" s="412"/>
      <c r="AU149" s="412"/>
      <c r="AV149" s="412"/>
      <c r="AW149" s="412"/>
      <c r="AX149" s="412"/>
      <c r="AY149" s="412"/>
      <c r="AZ149" s="412"/>
      <c r="BA149" s="412"/>
      <c r="BB149" s="412"/>
      <c r="BC149" s="412"/>
    </row>
    <row r="150" spans="1:55" x14ac:dyDescent="0.2">
      <c r="A150" s="412"/>
      <c r="B150" s="412"/>
      <c r="C150" s="412"/>
      <c r="D150" s="412"/>
      <c r="E150" s="412"/>
      <c r="F150" s="412"/>
      <c r="G150" s="412"/>
      <c r="H150" s="412"/>
      <c r="I150" s="412"/>
      <c r="J150" s="412"/>
      <c r="K150" s="412"/>
      <c r="L150" s="412"/>
      <c r="M150" s="412"/>
      <c r="N150" s="412"/>
      <c r="O150" s="412"/>
      <c r="P150" s="412"/>
      <c r="Q150" s="412"/>
      <c r="R150" s="412"/>
      <c r="S150" s="412"/>
      <c r="T150" s="412"/>
      <c r="U150" s="412"/>
      <c r="V150" s="412"/>
      <c r="W150" s="412"/>
      <c r="X150" s="412"/>
      <c r="Y150" s="412"/>
      <c r="Z150" s="412"/>
      <c r="AA150" s="412"/>
      <c r="AB150" s="412"/>
      <c r="AC150" s="412"/>
      <c r="AD150" s="412"/>
      <c r="AE150" s="412"/>
      <c r="AF150" s="412"/>
      <c r="AG150" s="412"/>
      <c r="AH150" s="412"/>
      <c r="AI150" s="412"/>
      <c r="AJ150" s="412"/>
      <c r="AK150" s="412"/>
      <c r="AL150" s="412"/>
      <c r="AM150" s="412"/>
      <c r="AN150" s="412"/>
      <c r="AO150" s="412"/>
      <c r="AP150" s="412"/>
      <c r="AQ150" s="412"/>
      <c r="AR150" s="412"/>
      <c r="AS150" s="412"/>
      <c r="AT150" s="412"/>
      <c r="AU150" s="412"/>
      <c r="AV150" s="412"/>
      <c r="AW150" s="412"/>
      <c r="AX150" s="412"/>
      <c r="AY150" s="412"/>
      <c r="AZ150" s="412"/>
      <c r="BA150" s="412"/>
      <c r="BB150" s="412"/>
      <c r="BC150" s="412"/>
    </row>
    <row r="151" spans="1:55" x14ac:dyDescent="0.2">
      <c r="A151" s="412"/>
      <c r="B151" s="412"/>
      <c r="C151" s="412"/>
      <c r="D151" s="412"/>
      <c r="E151" s="412"/>
      <c r="F151" s="412"/>
      <c r="G151" s="412"/>
      <c r="H151" s="412"/>
      <c r="I151" s="412"/>
      <c r="J151" s="412"/>
      <c r="K151" s="412"/>
      <c r="L151" s="412"/>
      <c r="M151" s="412"/>
      <c r="N151" s="412"/>
      <c r="O151" s="412"/>
      <c r="P151" s="412"/>
      <c r="Q151" s="412"/>
      <c r="R151" s="412"/>
      <c r="S151" s="412"/>
      <c r="T151" s="412"/>
      <c r="U151" s="412"/>
      <c r="V151" s="412"/>
      <c r="W151" s="412"/>
      <c r="X151" s="412"/>
      <c r="Y151" s="412"/>
      <c r="Z151" s="412"/>
      <c r="AA151" s="412"/>
      <c r="AB151" s="412"/>
      <c r="AC151" s="412"/>
      <c r="AD151" s="412"/>
      <c r="AE151" s="412"/>
      <c r="AF151" s="412"/>
      <c r="AG151" s="412"/>
      <c r="AH151" s="412"/>
      <c r="AI151" s="412"/>
      <c r="AJ151" s="412"/>
      <c r="AK151" s="412"/>
      <c r="AL151" s="412"/>
      <c r="AM151" s="412"/>
      <c r="AN151" s="412"/>
      <c r="AO151" s="412"/>
      <c r="AP151" s="412"/>
      <c r="AQ151" s="412"/>
      <c r="AR151" s="412"/>
      <c r="AS151" s="412"/>
      <c r="AT151" s="412"/>
      <c r="AU151" s="412"/>
      <c r="AV151" s="412"/>
      <c r="AW151" s="412"/>
      <c r="AX151" s="412"/>
      <c r="AY151" s="412"/>
      <c r="AZ151" s="412"/>
      <c r="BA151" s="412"/>
      <c r="BB151" s="412"/>
      <c r="BC151" s="412"/>
    </row>
    <row r="152" spans="1:55" x14ac:dyDescent="0.2">
      <c r="A152" s="412"/>
      <c r="B152" s="412"/>
      <c r="C152" s="412"/>
      <c r="D152" s="412"/>
      <c r="E152" s="412"/>
      <c r="F152" s="412"/>
      <c r="G152" s="412"/>
      <c r="H152" s="412"/>
      <c r="I152" s="412"/>
      <c r="J152" s="412"/>
      <c r="K152" s="412"/>
      <c r="L152" s="412"/>
      <c r="M152" s="412"/>
      <c r="N152" s="412"/>
      <c r="O152" s="412"/>
      <c r="P152" s="412"/>
      <c r="Q152" s="412"/>
      <c r="R152" s="412"/>
      <c r="S152" s="412"/>
      <c r="T152" s="412"/>
      <c r="U152" s="412"/>
      <c r="V152" s="412"/>
      <c r="W152" s="412"/>
      <c r="X152" s="412"/>
      <c r="Y152" s="412"/>
      <c r="Z152" s="412"/>
      <c r="AA152" s="412"/>
      <c r="AB152" s="412"/>
      <c r="AC152" s="412"/>
      <c r="AD152" s="412"/>
      <c r="AE152" s="412"/>
      <c r="AF152" s="412"/>
      <c r="AG152" s="412"/>
      <c r="AH152" s="412"/>
      <c r="AI152" s="412"/>
      <c r="AJ152" s="412"/>
      <c r="AK152" s="412"/>
      <c r="AL152" s="412"/>
      <c r="AM152" s="412"/>
      <c r="AN152" s="412"/>
      <c r="AO152" s="412"/>
      <c r="AP152" s="412"/>
      <c r="AQ152" s="412"/>
      <c r="AR152" s="412"/>
      <c r="AS152" s="412"/>
      <c r="AT152" s="412"/>
      <c r="AU152" s="412"/>
      <c r="AV152" s="412"/>
      <c r="AW152" s="412"/>
      <c r="AX152" s="412"/>
      <c r="AY152" s="412"/>
      <c r="AZ152" s="412"/>
      <c r="BA152" s="412"/>
      <c r="BB152" s="412"/>
      <c r="BC152" s="412"/>
    </row>
    <row r="153" spans="1:55" x14ac:dyDescent="0.2">
      <c r="A153" s="412"/>
      <c r="B153" s="412"/>
      <c r="C153" s="412"/>
      <c r="D153" s="412"/>
      <c r="E153" s="412"/>
      <c r="F153" s="412"/>
      <c r="G153" s="412"/>
      <c r="H153" s="412"/>
      <c r="I153" s="412"/>
      <c r="J153" s="412"/>
      <c r="K153" s="412"/>
      <c r="L153" s="412"/>
      <c r="M153" s="412"/>
      <c r="N153" s="412"/>
      <c r="O153" s="412"/>
      <c r="P153" s="412"/>
      <c r="Q153" s="412"/>
      <c r="R153" s="412"/>
      <c r="S153" s="412"/>
      <c r="T153" s="412"/>
      <c r="U153" s="412"/>
      <c r="V153" s="412"/>
      <c r="W153" s="412"/>
      <c r="X153" s="412"/>
      <c r="Y153" s="412"/>
      <c r="Z153" s="412"/>
      <c r="AA153" s="412"/>
      <c r="AB153" s="412"/>
      <c r="AC153" s="412"/>
      <c r="AD153" s="412"/>
      <c r="AE153" s="412"/>
      <c r="AF153" s="412"/>
      <c r="AG153" s="412"/>
      <c r="AH153" s="412"/>
      <c r="AI153" s="412"/>
      <c r="AJ153" s="412"/>
      <c r="AK153" s="412"/>
      <c r="AL153" s="412"/>
      <c r="AM153" s="412"/>
      <c r="AN153" s="412"/>
      <c r="AO153" s="412"/>
      <c r="AP153" s="412"/>
      <c r="AQ153" s="412"/>
      <c r="AR153" s="412"/>
      <c r="AS153" s="412"/>
      <c r="AT153" s="412"/>
      <c r="AU153" s="412"/>
      <c r="AV153" s="412"/>
      <c r="AW153" s="412"/>
      <c r="AX153" s="412"/>
      <c r="AY153" s="412"/>
      <c r="AZ153" s="412"/>
      <c r="BA153" s="412"/>
      <c r="BB153" s="412"/>
      <c r="BC153" s="412"/>
    </row>
    <row r="154" spans="1:55" x14ac:dyDescent="0.2">
      <c r="A154" s="412"/>
      <c r="B154" s="412"/>
      <c r="C154" s="412"/>
      <c r="D154" s="412"/>
      <c r="E154" s="412"/>
      <c r="F154" s="412"/>
      <c r="G154" s="412"/>
      <c r="H154" s="412"/>
      <c r="I154" s="412"/>
      <c r="J154" s="412"/>
      <c r="K154" s="412"/>
      <c r="L154" s="412"/>
      <c r="M154" s="412"/>
      <c r="N154" s="412"/>
      <c r="O154" s="412"/>
      <c r="P154" s="412"/>
      <c r="Q154" s="412"/>
      <c r="R154" s="412"/>
      <c r="S154" s="412"/>
      <c r="T154" s="412"/>
      <c r="U154" s="412"/>
      <c r="V154" s="412"/>
      <c r="W154" s="412"/>
      <c r="X154" s="412"/>
      <c r="Y154" s="412"/>
      <c r="Z154" s="412"/>
      <c r="AA154" s="412"/>
      <c r="AB154" s="412"/>
      <c r="AC154" s="412"/>
      <c r="AD154" s="412"/>
      <c r="AE154" s="412"/>
      <c r="AF154" s="412"/>
      <c r="AG154" s="412"/>
      <c r="AH154" s="412"/>
      <c r="AI154" s="412"/>
      <c r="AJ154" s="412"/>
      <c r="AK154" s="412"/>
      <c r="AL154" s="412"/>
      <c r="AM154" s="412"/>
      <c r="AN154" s="412"/>
      <c r="AO154" s="412"/>
      <c r="AP154" s="412"/>
      <c r="AQ154" s="412"/>
      <c r="AR154" s="412"/>
      <c r="AS154" s="412"/>
      <c r="AT154" s="412"/>
      <c r="AU154" s="412"/>
      <c r="AV154" s="412"/>
      <c r="AW154" s="412"/>
      <c r="AX154" s="412"/>
      <c r="AY154" s="412"/>
      <c r="AZ154" s="412"/>
      <c r="BA154" s="412"/>
      <c r="BB154" s="412"/>
      <c r="BC154" s="412"/>
    </row>
    <row r="155" spans="1:55" x14ac:dyDescent="0.2">
      <c r="A155" s="412"/>
      <c r="B155" s="412"/>
      <c r="C155" s="412"/>
      <c r="D155" s="412"/>
      <c r="E155" s="412"/>
      <c r="F155" s="412"/>
      <c r="G155" s="412"/>
      <c r="H155" s="412"/>
      <c r="I155" s="412"/>
      <c r="J155" s="412"/>
      <c r="K155" s="412"/>
      <c r="L155" s="412"/>
      <c r="M155" s="412"/>
      <c r="N155" s="412"/>
      <c r="O155" s="412"/>
      <c r="P155" s="412"/>
      <c r="Q155" s="412"/>
      <c r="R155" s="412"/>
      <c r="S155" s="412"/>
      <c r="T155" s="412"/>
      <c r="U155" s="412"/>
      <c r="V155" s="412"/>
      <c r="W155" s="412"/>
      <c r="X155" s="412"/>
      <c r="Y155" s="412"/>
      <c r="Z155" s="412"/>
      <c r="AA155" s="412"/>
      <c r="AB155" s="412"/>
      <c r="AC155" s="412"/>
      <c r="AD155" s="412"/>
      <c r="AE155" s="412"/>
      <c r="AF155" s="412"/>
      <c r="AG155" s="412"/>
      <c r="AH155" s="412"/>
      <c r="AI155" s="412"/>
      <c r="AJ155" s="412"/>
      <c r="AK155" s="412"/>
      <c r="AL155" s="412"/>
      <c r="AM155" s="412"/>
      <c r="AN155" s="412"/>
      <c r="AO155" s="412"/>
      <c r="AP155" s="412"/>
      <c r="AQ155" s="412"/>
      <c r="AR155" s="412"/>
      <c r="AS155" s="412"/>
      <c r="AT155" s="412"/>
      <c r="AU155" s="412"/>
      <c r="AV155" s="412"/>
      <c r="AW155" s="412"/>
      <c r="AX155" s="412"/>
      <c r="AY155" s="412"/>
      <c r="AZ155" s="412"/>
      <c r="BA155" s="412"/>
      <c r="BB155" s="412"/>
      <c r="BC155" s="412"/>
    </row>
    <row r="156" spans="1:55" x14ac:dyDescent="0.2">
      <c r="A156" s="412"/>
      <c r="B156" s="412"/>
      <c r="C156" s="412"/>
      <c r="D156" s="412"/>
      <c r="E156" s="412"/>
      <c r="F156" s="412"/>
      <c r="G156" s="412"/>
      <c r="H156" s="412"/>
      <c r="I156" s="412"/>
      <c r="J156" s="412"/>
      <c r="K156" s="412"/>
      <c r="L156" s="412"/>
      <c r="M156" s="412"/>
      <c r="N156" s="412"/>
      <c r="O156" s="412"/>
      <c r="P156" s="412"/>
      <c r="Q156" s="412"/>
      <c r="R156" s="412"/>
      <c r="S156" s="412"/>
      <c r="T156" s="412"/>
      <c r="U156" s="412"/>
      <c r="V156" s="412"/>
      <c r="W156" s="412"/>
      <c r="X156" s="412"/>
      <c r="Y156" s="412"/>
      <c r="Z156" s="412"/>
      <c r="AA156" s="412"/>
      <c r="AB156" s="412"/>
      <c r="AC156" s="412"/>
      <c r="AD156" s="412"/>
      <c r="AE156" s="412"/>
      <c r="AF156" s="412"/>
      <c r="AG156" s="412"/>
      <c r="AH156" s="412"/>
      <c r="AI156" s="412"/>
      <c r="AJ156" s="412"/>
      <c r="AK156" s="412"/>
      <c r="AL156" s="412"/>
      <c r="AM156" s="412"/>
      <c r="AN156" s="412"/>
      <c r="AO156" s="412"/>
      <c r="AP156" s="412"/>
      <c r="AQ156" s="412"/>
      <c r="AR156" s="412"/>
      <c r="AS156" s="412"/>
      <c r="AT156" s="412"/>
      <c r="AU156" s="412"/>
      <c r="AV156" s="412"/>
      <c r="AW156" s="412"/>
      <c r="AX156" s="412"/>
      <c r="AY156" s="412"/>
      <c r="AZ156" s="412"/>
      <c r="BA156" s="412"/>
      <c r="BB156" s="412"/>
      <c r="BC156" s="412"/>
    </row>
    <row r="157" spans="1:55" x14ac:dyDescent="0.2">
      <c r="A157" s="412"/>
      <c r="B157" s="412"/>
      <c r="C157" s="412"/>
      <c r="D157" s="412"/>
      <c r="E157" s="412"/>
      <c r="F157" s="412"/>
      <c r="G157" s="412"/>
      <c r="H157" s="412"/>
      <c r="I157" s="412"/>
      <c r="J157" s="412"/>
      <c r="K157" s="412"/>
      <c r="L157" s="412"/>
      <c r="M157" s="412"/>
      <c r="N157" s="412"/>
      <c r="O157" s="412"/>
      <c r="P157" s="412"/>
      <c r="Q157" s="412"/>
      <c r="R157" s="412"/>
      <c r="S157" s="412"/>
      <c r="T157" s="412"/>
      <c r="U157" s="412"/>
      <c r="V157" s="412"/>
      <c r="W157" s="412"/>
      <c r="X157" s="412"/>
      <c r="Y157" s="412"/>
      <c r="Z157" s="412"/>
      <c r="AA157" s="412"/>
      <c r="AB157" s="412"/>
      <c r="AC157" s="412"/>
      <c r="AD157" s="412"/>
      <c r="AE157" s="412"/>
      <c r="AF157" s="412"/>
      <c r="AG157" s="412"/>
      <c r="AH157" s="412"/>
      <c r="AI157" s="412"/>
      <c r="AJ157" s="412"/>
      <c r="AK157" s="412"/>
      <c r="AL157" s="412"/>
      <c r="AM157" s="412"/>
      <c r="AN157" s="412"/>
      <c r="AO157" s="412"/>
      <c r="AP157" s="412"/>
      <c r="AQ157" s="412"/>
      <c r="AR157" s="412"/>
      <c r="AS157" s="412"/>
      <c r="AT157" s="412"/>
      <c r="AU157" s="412"/>
      <c r="AV157" s="412"/>
      <c r="AW157" s="412"/>
      <c r="AX157" s="412"/>
      <c r="AY157" s="412"/>
      <c r="AZ157" s="412"/>
      <c r="BA157" s="412"/>
      <c r="BB157" s="412"/>
      <c r="BC157" s="412"/>
    </row>
    <row r="158" spans="1:55" x14ac:dyDescent="0.2">
      <c r="A158" s="412"/>
      <c r="B158" s="412"/>
      <c r="C158" s="412"/>
      <c r="D158" s="412"/>
      <c r="E158" s="412"/>
      <c r="F158" s="412"/>
      <c r="G158" s="412"/>
      <c r="H158" s="412"/>
      <c r="I158" s="412"/>
      <c r="J158" s="412"/>
      <c r="K158" s="412"/>
      <c r="L158" s="412"/>
      <c r="M158" s="412"/>
      <c r="N158" s="412"/>
      <c r="O158" s="412"/>
      <c r="P158" s="412"/>
      <c r="Q158" s="412"/>
      <c r="R158" s="412"/>
      <c r="S158" s="412"/>
      <c r="T158" s="412"/>
      <c r="U158" s="412"/>
      <c r="V158" s="412"/>
      <c r="W158" s="412"/>
      <c r="X158" s="412"/>
      <c r="Y158" s="412"/>
      <c r="Z158" s="412"/>
      <c r="AA158" s="412"/>
      <c r="AB158" s="412"/>
      <c r="AC158" s="412"/>
      <c r="AD158" s="412"/>
      <c r="AE158" s="412"/>
      <c r="AF158" s="412"/>
      <c r="AG158" s="412"/>
      <c r="AH158" s="412"/>
      <c r="AI158" s="412"/>
      <c r="AJ158" s="412"/>
      <c r="AK158" s="412"/>
      <c r="AL158" s="412"/>
      <c r="AM158" s="412"/>
      <c r="AN158" s="412"/>
      <c r="AO158" s="412"/>
      <c r="AP158" s="412"/>
      <c r="AQ158" s="412"/>
      <c r="AR158" s="412"/>
      <c r="AS158" s="412"/>
      <c r="AT158" s="412"/>
      <c r="AU158" s="412"/>
      <c r="AV158" s="412"/>
      <c r="AW158" s="412"/>
      <c r="AX158" s="412"/>
      <c r="AY158" s="412"/>
      <c r="AZ158" s="412"/>
      <c r="BA158" s="412"/>
      <c r="BB158" s="412"/>
      <c r="BC158" s="412"/>
    </row>
    <row r="159" spans="1:55" x14ac:dyDescent="0.2">
      <c r="A159" s="412"/>
      <c r="B159" s="412"/>
      <c r="C159" s="412"/>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row>
    <row r="160" spans="1:55" x14ac:dyDescent="0.2">
      <c r="A160" s="412"/>
      <c r="B160" s="412"/>
      <c r="C160" s="412"/>
      <c r="D160" s="412"/>
      <c r="E160" s="412"/>
      <c r="F160" s="412"/>
      <c r="G160" s="412"/>
      <c r="H160" s="412"/>
      <c r="I160" s="412"/>
      <c r="J160" s="412"/>
      <c r="K160" s="412"/>
      <c r="L160" s="412"/>
      <c r="M160" s="412"/>
      <c r="N160" s="412"/>
      <c r="O160" s="412"/>
      <c r="P160" s="412"/>
      <c r="Q160" s="412"/>
      <c r="R160" s="412"/>
      <c r="S160" s="412"/>
      <c r="T160" s="412"/>
      <c r="U160" s="412"/>
      <c r="V160" s="412"/>
      <c r="W160" s="412"/>
      <c r="X160" s="412"/>
      <c r="Y160" s="412"/>
      <c r="Z160" s="412"/>
      <c r="AA160" s="412"/>
      <c r="AB160" s="412"/>
      <c r="AC160" s="412"/>
      <c r="AD160" s="412"/>
      <c r="AE160" s="412"/>
      <c r="AF160" s="412"/>
      <c r="AG160" s="412"/>
      <c r="AH160" s="412"/>
      <c r="AI160" s="412"/>
      <c r="AJ160" s="412"/>
      <c r="AK160" s="412"/>
      <c r="AL160" s="412"/>
      <c r="AM160" s="412"/>
      <c r="AN160" s="412"/>
      <c r="AO160" s="412"/>
      <c r="AP160" s="412"/>
      <c r="AQ160" s="412"/>
      <c r="AR160" s="412"/>
      <c r="AS160" s="412"/>
      <c r="AT160" s="412"/>
      <c r="AU160" s="412"/>
      <c r="AV160" s="412"/>
      <c r="AW160" s="412"/>
      <c r="AX160" s="412"/>
      <c r="AY160" s="412"/>
      <c r="AZ160" s="412"/>
      <c r="BA160" s="412"/>
      <c r="BB160" s="412"/>
      <c r="BC160" s="412"/>
    </row>
    <row r="161" spans="1:55" x14ac:dyDescent="0.2">
      <c r="A161" s="412"/>
      <c r="B161" s="412"/>
      <c r="C161" s="412"/>
      <c r="D161" s="412"/>
      <c r="E161" s="412"/>
      <c r="F161" s="412"/>
      <c r="G161" s="412"/>
      <c r="H161" s="412"/>
      <c r="I161" s="412"/>
      <c r="J161" s="412"/>
      <c r="K161" s="412"/>
      <c r="L161" s="412"/>
      <c r="M161" s="412"/>
      <c r="N161" s="412"/>
      <c r="O161" s="412"/>
      <c r="P161" s="412"/>
      <c r="Q161" s="412"/>
      <c r="R161" s="412"/>
      <c r="S161" s="412"/>
      <c r="T161" s="412"/>
      <c r="U161" s="412"/>
      <c r="V161" s="412"/>
      <c r="W161" s="412"/>
      <c r="X161" s="412"/>
      <c r="Y161" s="412"/>
      <c r="Z161" s="412"/>
      <c r="AA161" s="412"/>
      <c r="AB161" s="412"/>
      <c r="AC161" s="412"/>
      <c r="AD161" s="412"/>
      <c r="AE161" s="412"/>
      <c r="AF161" s="412"/>
      <c r="AG161" s="412"/>
      <c r="AH161" s="412"/>
      <c r="AI161" s="412"/>
      <c r="AJ161" s="412"/>
      <c r="AK161" s="412"/>
      <c r="AL161" s="412"/>
      <c r="AM161" s="412"/>
      <c r="AN161" s="412"/>
      <c r="AO161" s="412"/>
      <c r="AP161" s="412"/>
      <c r="AQ161" s="412"/>
      <c r="AR161" s="412"/>
      <c r="AS161" s="412"/>
      <c r="AT161" s="412"/>
      <c r="AU161" s="412"/>
      <c r="AV161" s="412"/>
      <c r="AW161" s="412"/>
      <c r="AX161" s="412"/>
      <c r="AY161" s="412"/>
      <c r="AZ161" s="412"/>
      <c r="BA161" s="412"/>
      <c r="BB161" s="412"/>
      <c r="BC161" s="412"/>
    </row>
    <row r="162" spans="1:55" x14ac:dyDescent="0.2">
      <c r="A162" s="412"/>
      <c r="B162" s="412"/>
      <c r="C162" s="412"/>
      <c r="D162" s="412"/>
      <c r="E162" s="412"/>
      <c r="F162" s="412"/>
      <c r="G162" s="412"/>
      <c r="H162" s="412"/>
      <c r="I162" s="412"/>
      <c r="J162" s="412"/>
      <c r="K162" s="412"/>
      <c r="L162" s="412"/>
      <c r="M162" s="412"/>
      <c r="N162" s="412"/>
      <c r="O162" s="412"/>
      <c r="P162" s="412"/>
      <c r="Q162" s="412"/>
      <c r="R162" s="412"/>
      <c r="S162" s="412"/>
      <c r="T162" s="412"/>
      <c r="U162" s="412"/>
      <c r="V162" s="412"/>
      <c r="W162" s="412"/>
      <c r="X162" s="412"/>
      <c r="Y162" s="412"/>
      <c r="Z162" s="412"/>
      <c r="AA162" s="412"/>
      <c r="AB162" s="412"/>
      <c r="AC162" s="412"/>
      <c r="AD162" s="412"/>
      <c r="AE162" s="412"/>
      <c r="AF162" s="412"/>
      <c r="AG162" s="412"/>
      <c r="AH162" s="412"/>
      <c r="AI162" s="412"/>
      <c r="AJ162" s="412"/>
      <c r="AK162" s="412"/>
      <c r="AL162" s="412"/>
      <c r="AM162" s="412"/>
      <c r="AN162" s="412"/>
      <c r="AO162" s="412"/>
      <c r="AP162" s="412"/>
      <c r="AQ162" s="412"/>
      <c r="AR162" s="412"/>
      <c r="AS162" s="412"/>
      <c r="AT162" s="412"/>
      <c r="AU162" s="412"/>
      <c r="AV162" s="412"/>
      <c r="AW162" s="412"/>
      <c r="AX162" s="412"/>
      <c r="AY162" s="412"/>
      <c r="AZ162" s="412"/>
      <c r="BA162" s="412"/>
      <c r="BB162" s="412"/>
      <c r="BC162" s="412"/>
    </row>
    <row r="163" spans="1:55" x14ac:dyDescent="0.2">
      <c r="A163" s="412"/>
      <c r="B163" s="412"/>
      <c r="C163" s="412"/>
      <c r="D163" s="412"/>
      <c r="E163" s="412"/>
      <c r="F163" s="412"/>
      <c r="G163" s="412"/>
      <c r="H163" s="412"/>
      <c r="I163" s="412"/>
      <c r="J163" s="412"/>
      <c r="K163" s="412"/>
      <c r="L163" s="412"/>
      <c r="M163" s="412"/>
      <c r="N163" s="412"/>
      <c r="O163" s="412"/>
      <c r="P163" s="412"/>
      <c r="Q163" s="412"/>
      <c r="R163" s="412"/>
      <c r="S163" s="412"/>
      <c r="T163" s="412"/>
      <c r="U163" s="412"/>
      <c r="V163" s="412"/>
      <c r="W163" s="412"/>
      <c r="X163" s="412"/>
      <c r="Y163" s="412"/>
      <c r="Z163" s="412"/>
      <c r="AA163" s="412"/>
      <c r="AB163" s="412"/>
      <c r="AC163" s="412"/>
      <c r="AD163" s="412"/>
      <c r="AE163" s="412"/>
      <c r="AF163" s="412"/>
      <c r="AG163" s="412"/>
      <c r="AH163" s="412"/>
      <c r="AI163" s="412"/>
      <c r="AJ163" s="412"/>
      <c r="AK163" s="412"/>
      <c r="AL163" s="412"/>
      <c r="AM163" s="412"/>
      <c r="AN163" s="412"/>
      <c r="AO163" s="412"/>
      <c r="AP163" s="412"/>
      <c r="AQ163" s="412"/>
      <c r="AR163" s="412"/>
      <c r="AS163" s="412"/>
      <c r="AT163" s="412"/>
      <c r="AU163" s="412"/>
      <c r="AV163" s="412"/>
      <c r="AW163" s="412"/>
      <c r="AX163" s="412"/>
      <c r="AY163" s="412"/>
      <c r="AZ163" s="412"/>
      <c r="BA163" s="412"/>
      <c r="BB163" s="412"/>
      <c r="BC163" s="412"/>
    </row>
    <row r="164" spans="1:55" x14ac:dyDescent="0.2">
      <c r="A164" s="412"/>
      <c r="B164" s="412"/>
      <c r="C164" s="412"/>
      <c r="D164" s="412"/>
      <c r="E164" s="412"/>
      <c r="F164" s="412"/>
      <c r="G164" s="412"/>
      <c r="H164" s="412"/>
      <c r="I164" s="412"/>
      <c r="J164" s="412"/>
      <c r="K164" s="412"/>
      <c r="L164" s="412"/>
      <c r="M164" s="412"/>
      <c r="N164" s="412"/>
      <c r="O164" s="412"/>
      <c r="P164" s="412"/>
      <c r="Q164" s="412"/>
      <c r="R164" s="412"/>
      <c r="S164" s="412"/>
      <c r="T164" s="412"/>
      <c r="U164" s="412"/>
      <c r="V164" s="412"/>
      <c r="W164" s="412"/>
      <c r="X164" s="412"/>
      <c r="Y164" s="412"/>
      <c r="Z164" s="412"/>
      <c r="AA164" s="412"/>
      <c r="AB164" s="412"/>
      <c r="AC164" s="412"/>
      <c r="AD164" s="412"/>
      <c r="AE164" s="412"/>
      <c r="AF164" s="412"/>
      <c r="AG164" s="412"/>
      <c r="AH164" s="412"/>
      <c r="AI164" s="412"/>
      <c r="AJ164" s="412"/>
      <c r="AK164" s="412"/>
      <c r="AL164" s="412"/>
      <c r="AM164" s="412"/>
      <c r="AN164" s="412"/>
      <c r="AO164" s="412"/>
      <c r="AP164" s="412"/>
      <c r="AQ164" s="412"/>
      <c r="AR164" s="412"/>
      <c r="AS164" s="412"/>
      <c r="AT164" s="412"/>
      <c r="AU164" s="412"/>
      <c r="AV164" s="412"/>
      <c r="AW164" s="412"/>
      <c r="AX164" s="412"/>
      <c r="AY164" s="412"/>
      <c r="AZ164" s="412"/>
      <c r="BA164" s="412"/>
      <c r="BB164" s="412"/>
      <c r="BC164" s="412"/>
    </row>
    <row r="165" spans="1:55" x14ac:dyDescent="0.2">
      <c r="A165" s="412"/>
      <c r="B165" s="412"/>
      <c r="C165" s="412"/>
      <c r="D165" s="412"/>
      <c r="E165" s="412"/>
      <c r="F165" s="412"/>
      <c r="G165" s="412"/>
      <c r="H165" s="412"/>
      <c r="I165" s="412"/>
      <c r="J165" s="412"/>
      <c r="K165" s="412"/>
      <c r="L165" s="412"/>
      <c r="M165" s="412"/>
      <c r="N165" s="412"/>
      <c r="O165" s="412"/>
      <c r="P165" s="412"/>
      <c r="Q165" s="412"/>
      <c r="R165" s="412"/>
      <c r="S165" s="412"/>
      <c r="T165" s="412"/>
      <c r="U165" s="412"/>
      <c r="V165" s="412"/>
      <c r="W165" s="412"/>
      <c r="X165" s="412"/>
      <c r="Y165" s="412"/>
      <c r="Z165" s="412"/>
      <c r="AA165" s="412"/>
      <c r="AB165" s="412"/>
      <c r="AC165" s="412"/>
      <c r="AD165" s="412"/>
      <c r="AE165" s="412"/>
      <c r="AF165" s="412"/>
      <c r="AG165" s="412"/>
      <c r="AH165" s="412"/>
      <c r="AI165" s="412"/>
      <c r="AJ165" s="412"/>
      <c r="AK165" s="412"/>
      <c r="AL165" s="412"/>
      <c r="AM165" s="412"/>
      <c r="AN165" s="412"/>
      <c r="AO165" s="412"/>
      <c r="AP165" s="412"/>
      <c r="AQ165" s="412"/>
      <c r="AR165" s="412"/>
      <c r="AS165" s="412"/>
      <c r="AT165" s="412"/>
      <c r="AU165" s="412"/>
      <c r="AV165" s="412"/>
      <c r="AW165" s="412"/>
      <c r="AX165" s="412"/>
      <c r="AY165" s="412"/>
      <c r="AZ165" s="412"/>
      <c r="BA165" s="412"/>
      <c r="BB165" s="412"/>
      <c r="BC165" s="412"/>
    </row>
    <row r="166" spans="1:55" x14ac:dyDescent="0.2">
      <c r="A166" s="412"/>
      <c r="B166" s="412"/>
      <c r="C166" s="412"/>
      <c r="D166" s="412"/>
      <c r="E166" s="412"/>
      <c r="F166" s="412"/>
      <c r="G166" s="412"/>
      <c r="H166" s="412"/>
      <c r="I166" s="412"/>
      <c r="J166" s="412"/>
      <c r="K166" s="412"/>
      <c r="L166" s="412"/>
      <c r="M166" s="412"/>
      <c r="N166" s="412"/>
      <c r="O166" s="412"/>
      <c r="P166" s="412"/>
      <c r="Q166" s="412"/>
      <c r="R166" s="412"/>
      <c r="S166" s="412"/>
      <c r="T166" s="412"/>
      <c r="U166" s="412"/>
      <c r="V166" s="412"/>
      <c r="W166" s="412"/>
      <c r="X166" s="412"/>
      <c r="Y166" s="412"/>
      <c r="Z166" s="412"/>
      <c r="AA166" s="412"/>
      <c r="AB166" s="412"/>
      <c r="AC166" s="412"/>
      <c r="AD166" s="412"/>
      <c r="AE166" s="412"/>
      <c r="AF166" s="412"/>
      <c r="AG166" s="412"/>
      <c r="AH166" s="412"/>
      <c r="AI166" s="412"/>
      <c r="AJ166" s="412"/>
      <c r="AK166" s="412"/>
      <c r="AL166" s="412"/>
      <c r="AM166" s="412"/>
      <c r="AN166" s="412"/>
      <c r="AO166" s="412"/>
      <c r="AP166" s="412"/>
      <c r="AQ166" s="412"/>
      <c r="AR166" s="412"/>
      <c r="AS166" s="412"/>
      <c r="AT166" s="412"/>
      <c r="AU166" s="412"/>
      <c r="AV166" s="412"/>
      <c r="AW166" s="412"/>
      <c r="AX166" s="412"/>
      <c r="AY166" s="412"/>
      <c r="AZ166" s="412"/>
      <c r="BA166" s="412"/>
      <c r="BB166" s="412"/>
      <c r="BC166" s="412"/>
    </row>
    <row r="167" spans="1:55" x14ac:dyDescent="0.2">
      <c r="A167" s="412"/>
      <c r="B167" s="412"/>
      <c r="C167" s="412"/>
      <c r="D167" s="412"/>
      <c r="E167" s="412"/>
      <c r="F167" s="412"/>
      <c r="G167" s="412"/>
      <c r="H167" s="412"/>
      <c r="I167" s="412"/>
      <c r="J167" s="412"/>
      <c r="K167" s="412"/>
      <c r="L167" s="412"/>
      <c r="M167" s="412"/>
      <c r="N167" s="412"/>
      <c r="O167" s="412"/>
      <c r="P167" s="412"/>
      <c r="Q167" s="412"/>
      <c r="R167" s="412"/>
      <c r="S167" s="412"/>
      <c r="T167" s="412"/>
      <c r="U167" s="412"/>
      <c r="V167" s="412"/>
      <c r="W167" s="412"/>
      <c r="X167" s="412"/>
      <c r="Y167" s="412"/>
      <c r="Z167" s="412"/>
      <c r="AA167" s="412"/>
      <c r="AB167" s="412"/>
      <c r="AC167" s="412"/>
      <c r="AD167" s="412"/>
      <c r="AE167" s="412"/>
      <c r="AF167" s="412"/>
      <c r="AG167" s="412"/>
      <c r="AH167" s="412"/>
      <c r="AI167" s="412"/>
      <c r="AJ167" s="412"/>
      <c r="AK167" s="412"/>
      <c r="AL167" s="412"/>
      <c r="AM167" s="412"/>
      <c r="AN167" s="412"/>
      <c r="AO167" s="412"/>
      <c r="AP167" s="412"/>
      <c r="AQ167" s="412"/>
      <c r="AR167" s="412"/>
      <c r="AS167" s="412"/>
      <c r="AT167" s="412"/>
      <c r="AU167" s="412"/>
      <c r="AV167" s="412"/>
      <c r="AW167" s="412"/>
      <c r="AX167" s="412"/>
      <c r="AY167" s="412"/>
      <c r="AZ167" s="412"/>
      <c r="BA167" s="412"/>
      <c r="BB167" s="412"/>
      <c r="BC167" s="412"/>
    </row>
    <row r="168" spans="1:55" x14ac:dyDescent="0.2">
      <c r="A168" s="412"/>
      <c r="B168" s="412"/>
      <c r="C168" s="412"/>
      <c r="D168" s="412"/>
      <c r="E168" s="412"/>
      <c r="F168" s="412"/>
      <c r="G168" s="412"/>
      <c r="H168" s="412"/>
      <c r="I168" s="412"/>
      <c r="J168" s="412"/>
      <c r="K168" s="412"/>
      <c r="L168" s="412"/>
      <c r="M168" s="412"/>
      <c r="N168" s="412"/>
      <c r="O168" s="412"/>
      <c r="P168" s="412"/>
      <c r="Q168" s="412"/>
      <c r="R168" s="412"/>
      <c r="S168" s="412"/>
      <c r="T168" s="412"/>
      <c r="U168" s="412"/>
      <c r="V168" s="412"/>
      <c r="W168" s="412"/>
      <c r="X168" s="412"/>
      <c r="Y168" s="412"/>
      <c r="Z168" s="412"/>
      <c r="AA168" s="412"/>
      <c r="AB168" s="412"/>
      <c r="AC168" s="412"/>
      <c r="AD168" s="412"/>
      <c r="AE168" s="412"/>
      <c r="AF168" s="412"/>
      <c r="AG168" s="412"/>
      <c r="AH168" s="412"/>
      <c r="AI168" s="412"/>
      <c r="AJ168" s="412"/>
      <c r="AK168" s="412"/>
      <c r="AL168" s="412"/>
      <c r="AM168" s="412"/>
      <c r="AN168" s="412"/>
      <c r="AO168" s="412"/>
      <c r="AP168" s="412"/>
      <c r="AQ168" s="412"/>
      <c r="AR168" s="412"/>
      <c r="AS168" s="412"/>
      <c r="AT168" s="412"/>
      <c r="AU168" s="412"/>
      <c r="AV168" s="412"/>
      <c r="AW168" s="412"/>
      <c r="AX168" s="412"/>
      <c r="AY168" s="412"/>
      <c r="AZ168" s="412"/>
      <c r="BA168" s="412"/>
      <c r="BB168" s="412"/>
      <c r="BC168" s="412"/>
    </row>
    <row r="169" spans="1:55" x14ac:dyDescent="0.2">
      <c r="A169" s="412"/>
      <c r="B169" s="412"/>
      <c r="C169" s="412"/>
      <c r="D169" s="412"/>
      <c r="E169" s="412"/>
      <c r="F169" s="412"/>
      <c r="G169" s="412"/>
      <c r="H169" s="412"/>
      <c r="I169" s="412"/>
      <c r="J169" s="412"/>
      <c r="K169" s="412"/>
      <c r="L169" s="412"/>
      <c r="M169" s="412"/>
      <c r="N169" s="412"/>
      <c r="O169" s="412"/>
      <c r="P169" s="412"/>
      <c r="Q169" s="412"/>
      <c r="R169" s="412"/>
      <c r="S169" s="412"/>
      <c r="T169" s="412"/>
      <c r="U169" s="412"/>
      <c r="V169" s="412"/>
      <c r="W169" s="412"/>
      <c r="X169" s="412"/>
      <c r="Y169" s="412"/>
      <c r="Z169" s="412"/>
      <c r="AA169" s="412"/>
      <c r="AB169" s="412"/>
      <c r="AC169" s="412"/>
      <c r="AD169" s="412"/>
      <c r="AE169" s="412"/>
      <c r="AF169" s="412"/>
      <c r="AG169" s="412"/>
      <c r="AH169" s="412"/>
      <c r="AI169" s="412"/>
      <c r="AJ169" s="412"/>
      <c r="AK169" s="412"/>
      <c r="AL169" s="412"/>
      <c r="AM169" s="412"/>
      <c r="AN169" s="412"/>
      <c r="AO169" s="412"/>
      <c r="AP169" s="412"/>
      <c r="AQ169" s="412"/>
      <c r="AR169" s="412"/>
      <c r="AS169" s="412"/>
      <c r="AT169" s="412"/>
      <c r="AU169" s="412"/>
      <c r="AV169" s="412"/>
      <c r="AW169" s="412"/>
      <c r="AX169" s="412"/>
      <c r="AY169" s="412"/>
      <c r="AZ169" s="412"/>
      <c r="BA169" s="412"/>
      <c r="BB169" s="412"/>
      <c r="BC169" s="412"/>
    </row>
    <row r="170" spans="1:55" x14ac:dyDescent="0.2">
      <c r="A170" s="412"/>
      <c r="B170" s="412"/>
      <c r="C170" s="412"/>
      <c r="D170" s="412"/>
      <c r="E170" s="412"/>
      <c r="F170" s="412"/>
      <c r="G170" s="412"/>
      <c r="H170" s="412"/>
      <c r="I170" s="412"/>
      <c r="J170" s="412"/>
      <c r="K170" s="412"/>
      <c r="L170" s="412"/>
      <c r="M170" s="412"/>
      <c r="N170" s="412"/>
      <c r="O170" s="412"/>
      <c r="P170" s="412"/>
      <c r="Q170" s="412"/>
      <c r="R170" s="412"/>
      <c r="S170" s="412"/>
      <c r="T170" s="412"/>
      <c r="U170" s="412"/>
      <c r="V170" s="412"/>
      <c r="W170" s="412"/>
      <c r="X170" s="412"/>
      <c r="Y170" s="412"/>
      <c r="Z170" s="412"/>
      <c r="AA170" s="412"/>
      <c r="AB170" s="412"/>
      <c r="AC170" s="412"/>
      <c r="AD170" s="412"/>
      <c r="AE170" s="412"/>
      <c r="AF170" s="412"/>
      <c r="AG170" s="412"/>
      <c r="AH170" s="412"/>
      <c r="AI170" s="412"/>
      <c r="AJ170" s="412"/>
      <c r="AK170" s="412"/>
      <c r="AL170" s="412"/>
      <c r="AM170" s="412"/>
      <c r="AN170" s="412"/>
      <c r="AO170" s="412"/>
      <c r="AP170" s="412"/>
      <c r="AQ170" s="412"/>
      <c r="AR170" s="412"/>
      <c r="AS170" s="412"/>
      <c r="AT170" s="412"/>
      <c r="AU170" s="412"/>
      <c r="AV170" s="412"/>
      <c r="AW170" s="412"/>
      <c r="AX170" s="412"/>
      <c r="AY170" s="412"/>
      <c r="AZ170" s="412"/>
      <c r="BA170" s="412"/>
      <c r="BB170" s="412"/>
      <c r="BC170" s="412"/>
    </row>
    <row r="171" spans="1:55" x14ac:dyDescent="0.2">
      <c r="A171" s="412"/>
      <c r="B171" s="412"/>
      <c r="C171" s="412"/>
      <c r="D171" s="412"/>
      <c r="E171" s="412"/>
      <c r="F171" s="412"/>
      <c r="G171" s="412"/>
      <c r="H171" s="412"/>
      <c r="I171" s="412"/>
      <c r="J171" s="412"/>
      <c r="K171" s="412"/>
      <c r="L171" s="412"/>
      <c r="M171" s="412"/>
      <c r="N171" s="412"/>
      <c r="O171" s="412"/>
      <c r="P171" s="412"/>
      <c r="Q171" s="412"/>
      <c r="R171" s="412"/>
      <c r="S171" s="412"/>
      <c r="T171" s="412"/>
      <c r="U171" s="412"/>
      <c r="V171" s="412"/>
      <c r="W171" s="412"/>
      <c r="X171" s="412"/>
      <c r="Y171" s="412"/>
      <c r="Z171" s="412"/>
      <c r="AA171" s="412"/>
      <c r="AB171" s="412"/>
      <c r="AC171" s="412"/>
      <c r="AD171" s="412"/>
      <c r="AE171" s="412"/>
      <c r="AF171" s="412"/>
      <c r="AG171" s="412"/>
      <c r="AH171" s="412"/>
      <c r="AI171" s="412"/>
      <c r="AJ171" s="412"/>
      <c r="AK171" s="412"/>
      <c r="AL171" s="412"/>
      <c r="AM171" s="412"/>
      <c r="AN171" s="412"/>
      <c r="AO171" s="412"/>
      <c r="AP171" s="412"/>
      <c r="AQ171" s="412"/>
      <c r="AR171" s="412"/>
      <c r="AS171" s="412"/>
      <c r="AT171" s="412"/>
      <c r="AU171" s="412"/>
      <c r="AV171" s="412"/>
      <c r="AW171" s="412"/>
      <c r="AX171" s="412"/>
      <c r="AY171" s="412"/>
      <c r="AZ171" s="412"/>
      <c r="BA171" s="412"/>
      <c r="BB171" s="412"/>
      <c r="BC171" s="412"/>
    </row>
    <row r="172" spans="1:55" x14ac:dyDescent="0.2">
      <c r="A172" s="412"/>
      <c r="B172" s="412"/>
      <c r="C172" s="412"/>
      <c r="D172" s="412"/>
      <c r="E172" s="412"/>
      <c r="F172" s="412"/>
      <c r="G172" s="412"/>
      <c r="H172" s="412"/>
      <c r="I172" s="412"/>
      <c r="J172" s="412"/>
      <c r="K172" s="412"/>
      <c r="L172" s="412"/>
      <c r="M172" s="412"/>
      <c r="N172" s="412"/>
      <c r="O172" s="412"/>
      <c r="P172" s="412"/>
      <c r="Q172" s="412"/>
      <c r="R172" s="412"/>
      <c r="S172" s="412"/>
      <c r="T172" s="412"/>
      <c r="U172" s="412"/>
      <c r="V172" s="412"/>
      <c r="W172" s="412"/>
      <c r="X172" s="412"/>
      <c r="Y172" s="412"/>
      <c r="Z172" s="412"/>
      <c r="AA172" s="412"/>
      <c r="AB172" s="412"/>
      <c r="AC172" s="412"/>
      <c r="AD172" s="412"/>
      <c r="AE172" s="412"/>
      <c r="AF172" s="412"/>
      <c r="AG172" s="412"/>
      <c r="AH172" s="412"/>
      <c r="AI172" s="412"/>
      <c r="AJ172" s="412"/>
      <c r="AK172" s="412"/>
      <c r="AL172" s="412"/>
      <c r="AM172" s="412"/>
      <c r="AN172" s="412"/>
      <c r="AO172" s="412"/>
      <c r="AP172" s="412"/>
      <c r="AQ172" s="412"/>
      <c r="AR172" s="412"/>
      <c r="AS172" s="412"/>
      <c r="AT172" s="412"/>
      <c r="AU172" s="412"/>
      <c r="AV172" s="412"/>
      <c r="AW172" s="412"/>
      <c r="AX172" s="412"/>
      <c r="AY172" s="412"/>
      <c r="AZ172" s="412"/>
      <c r="BA172" s="412"/>
      <c r="BB172" s="412"/>
      <c r="BC172" s="412"/>
    </row>
    <row r="173" spans="1:55" x14ac:dyDescent="0.2">
      <c r="A173" s="412"/>
      <c r="B173" s="412"/>
      <c r="C173" s="412"/>
      <c r="D173" s="412"/>
      <c r="E173" s="412"/>
      <c r="F173" s="412"/>
      <c r="G173" s="412"/>
      <c r="H173" s="412"/>
      <c r="I173" s="412"/>
      <c r="J173" s="412"/>
      <c r="K173" s="412"/>
      <c r="L173" s="412"/>
      <c r="M173" s="412"/>
      <c r="N173" s="412"/>
      <c r="O173" s="412"/>
      <c r="P173" s="412"/>
      <c r="Q173" s="412"/>
      <c r="R173" s="412"/>
      <c r="S173" s="412"/>
      <c r="T173" s="412"/>
      <c r="U173" s="412"/>
      <c r="V173" s="412"/>
      <c r="W173" s="412"/>
      <c r="X173" s="412"/>
      <c r="Y173" s="412"/>
      <c r="Z173" s="412"/>
      <c r="AA173" s="412"/>
      <c r="AB173" s="412"/>
      <c r="AC173" s="412"/>
      <c r="AD173" s="412"/>
      <c r="AE173" s="412"/>
      <c r="AF173" s="412"/>
      <c r="AG173" s="412"/>
      <c r="AH173" s="412"/>
      <c r="AI173" s="412"/>
      <c r="AJ173" s="412"/>
      <c r="AK173" s="412"/>
      <c r="AL173" s="412"/>
      <c r="AM173" s="412"/>
      <c r="AN173" s="412"/>
      <c r="AO173" s="412"/>
      <c r="AP173" s="412"/>
      <c r="AQ173" s="412"/>
      <c r="AR173" s="412"/>
      <c r="AS173" s="412"/>
      <c r="AT173" s="412"/>
      <c r="AU173" s="412"/>
      <c r="AV173" s="412"/>
      <c r="AW173" s="412"/>
      <c r="AX173" s="412"/>
      <c r="AY173" s="412"/>
      <c r="AZ173" s="412"/>
      <c r="BA173" s="412"/>
      <c r="BB173" s="412"/>
      <c r="BC173" s="412"/>
    </row>
    <row r="174" spans="1:55" x14ac:dyDescent="0.2">
      <c r="A174" s="412"/>
      <c r="B174" s="412"/>
      <c r="C174" s="412"/>
      <c r="D174" s="412"/>
      <c r="E174" s="412"/>
      <c r="F174" s="412"/>
      <c r="G174" s="412"/>
      <c r="H174" s="412"/>
      <c r="I174" s="412"/>
      <c r="J174" s="412"/>
      <c r="K174" s="412"/>
      <c r="L174" s="412"/>
      <c r="M174" s="412"/>
      <c r="N174" s="412"/>
      <c r="O174" s="412"/>
      <c r="P174" s="412"/>
      <c r="Q174" s="412"/>
      <c r="R174" s="412"/>
      <c r="S174" s="412"/>
      <c r="T174" s="412"/>
      <c r="U174" s="412"/>
      <c r="V174" s="412"/>
      <c r="W174" s="412"/>
      <c r="X174" s="412"/>
      <c r="Y174" s="412"/>
      <c r="Z174" s="412"/>
      <c r="AA174" s="412"/>
      <c r="AB174" s="412"/>
      <c r="AC174" s="412"/>
      <c r="AD174" s="412"/>
      <c r="AE174" s="412"/>
      <c r="AF174" s="412"/>
      <c r="AG174" s="412"/>
      <c r="AH174" s="412"/>
      <c r="AI174" s="412"/>
      <c r="AJ174" s="412"/>
      <c r="AK174" s="412"/>
      <c r="AL174" s="412"/>
      <c r="AM174" s="412"/>
      <c r="AN174" s="412"/>
      <c r="AO174" s="412"/>
      <c r="AP174" s="412"/>
      <c r="AQ174" s="412"/>
      <c r="AR174" s="412"/>
      <c r="AS174" s="412"/>
      <c r="AT174" s="412"/>
      <c r="AU174" s="412"/>
      <c r="AV174" s="412"/>
      <c r="AW174" s="412"/>
      <c r="AX174" s="412"/>
      <c r="AY174" s="412"/>
      <c r="AZ174" s="412"/>
      <c r="BA174" s="412"/>
      <c r="BB174" s="412"/>
      <c r="BC174" s="412"/>
    </row>
    <row r="175" spans="1:55" x14ac:dyDescent="0.2">
      <c r="A175" s="412"/>
      <c r="B175" s="412"/>
      <c r="C175" s="412"/>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row>
    <row r="176" spans="1:55" x14ac:dyDescent="0.2">
      <c r="A176" s="412"/>
      <c r="B176" s="412"/>
      <c r="C176" s="412"/>
      <c r="D176" s="412"/>
      <c r="E176" s="412"/>
      <c r="F176" s="412"/>
      <c r="G176" s="412"/>
      <c r="H176" s="412"/>
      <c r="I176" s="412"/>
      <c r="J176" s="412"/>
      <c r="K176" s="412"/>
      <c r="L176" s="412"/>
      <c r="M176" s="412"/>
      <c r="N176" s="412"/>
      <c r="O176" s="412"/>
      <c r="P176" s="412"/>
      <c r="Q176" s="412"/>
      <c r="R176" s="412"/>
      <c r="S176" s="412"/>
      <c r="T176" s="412"/>
      <c r="U176" s="412"/>
      <c r="V176" s="412"/>
      <c r="W176" s="412"/>
      <c r="X176" s="412"/>
      <c r="Y176" s="412"/>
      <c r="Z176" s="412"/>
      <c r="AA176" s="412"/>
      <c r="AB176" s="412"/>
      <c r="AC176" s="412"/>
      <c r="AD176" s="412"/>
      <c r="AE176" s="412"/>
      <c r="AF176" s="412"/>
      <c r="AG176" s="412"/>
      <c r="AH176" s="412"/>
      <c r="AI176" s="412"/>
      <c r="AJ176" s="412"/>
      <c r="AK176" s="412"/>
      <c r="AL176" s="412"/>
      <c r="AM176" s="412"/>
      <c r="AN176" s="412"/>
      <c r="AO176" s="412"/>
      <c r="AP176" s="412"/>
      <c r="AQ176" s="412"/>
      <c r="AR176" s="412"/>
      <c r="AS176" s="412"/>
      <c r="AT176" s="412"/>
      <c r="AU176" s="412"/>
      <c r="AV176" s="412"/>
      <c r="AW176" s="412"/>
      <c r="AX176" s="412"/>
      <c r="AY176" s="412"/>
      <c r="AZ176" s="412"/>
      <c r="BA176" s="412"/>
      <c r="BB176" s="412"/>
      <c r="BC176" s="412"/>
    </row>
    <row r="177" spans="1:55" x14ac:dyDescent="0.2">
      <c r="A177" s="412"/>
      <c r="B177" s="412"/>
      <c r="C177" s="412"/>
      <c r="D177" s="412"/>
      <c r="E177" s="412"/>
      <c r="F177" s="412"/>
      <c r="G177" s="412"/>
      <c r="H177" s="412"/>
      <c r="I177" s="412"/>
      <c r="J177" s="412"/>
      <c r="K177" s="412"/>
      <c r="L177" s="412"/>
      <c r="M177" s="412"/>
      <c r="N177" s="412"/>
      <c r="O177" s="412"/>
      <c r="P177" s="412"/>
      <c r="Q177" s="412"/>
      <c r="R177" s="412"/>
      <c r="S177" s="412"/>
      <c r="T177" s="412"/>
      <c r="U177" s="412"/>
      <c r="V177" s="412"/>
      <c r="W177" s="412"/>
      <c r="X177" s="412"/>
      <c r="Y177" s="412"/>
      <c r="Z177" s="412"/>
      <c r="AA177" s="412"/>
      <c r="AB177" s="412"/>
      <c r="AC177" s="412"/>
      <c r="AD177" s="412"/>
      <c r="AE177" s="412"/>
      <c r="AF177" s="412"/>
      <c r="AG177" s="412"/>
      <c r="AH177" s="412"/>
      <c r="AI177" s="412"/>
      <c r="AJ177" s="412"/>
      <c r="AK177" s="412"/>
      <c r="AL177" s="412"/>
      <c r="AM177" s="412"/>
      <c r="AN177" s="412"/>
      <c r="AO177" s="412"/>
      <c r="AP177" s="412"/>
      <c r="AQ177" s="412"/>
      <c r="AR177" s="412"/>
      <c r="AS177" s="412"/>
      <c r="AT177" s="412"/>
      <c r="AU177" s="412"/>
      <c r="AV177" s="412"/>
      <c r="AW177" s="412"/>
      <c r="AX177" s="412"/>
      <c r="AY177" s="412"/>
      <c r="AZ177" s="412"/>
      <c r="BA177" s="412"/>
      <c r="BB177" s="412"/>
      <c r="BC177" s="412"/>
    </row>
    <row r="178" spans="1:55" x14ac:dyDescent="0.2">
      <c r="A178" s="412"/>
      <c r="B178" s="412"/>
      <c r="C178" s="412"/>
      <c r="D178" s="412"/>
      <c r="E178" s="412"/>
      <c r="F178" s="412"/>
      <c r="G178" s="412"/>
      <c r="H178" s="412"/>
      <c r="I178" s="412"/>
      <c r="J178" s="412"/>
      <c r="K178" s="412"/>
      <c r="L178" s="412"/>
      <c r="M178" s="412"/>
      <c r="N178" s="412"/>
      <c r="O178" s="412"/>
      <c r="P178" s="412"/>
      <c r="Q178" s="412"/>
      <c r="R178" s="412"/>
      <c r="S178" s="412"/>
      <c r="T178" s="412"/>
      <c r="U178" s="412"/>
      <c r="V178" s="412"/>
      <c r="W178" s="412"/>
      <c r="X178" s="412"/>
      <c r="Y178" s="412"/>
      <c r="Z178" s="412"/>
      <c r="AA178" s="412"/>
      <c r="AB178" s="412"/>
      <c r="AC178" s="412"/>
      <c r="AD178" s="412"/>
      <c r="AE178" s="412"/>
      <c r="AF178" s="412"/>
      <c r="AG178" s="412"/>
      <c r="AH178" s="412"/>
      <c r="AI178" s="412"/>
      <c r="AJ178" s="412"/>
      <c r="AK178" s="412"/>
      <c r="AL178" s="412"/>
      <c r="AM178" s="412"/>
      <c r="AN178" s="412"/>
      <c r="AO178" s="412"/>
      <c r="AP178" s="412"/>
      <c r="AQ178" s="412"/>
      <c r="AR178" s="412"/>
      <c r="AS178" s="412"/>
      <c r="AT178" s="412"/>
      <c r="AU178" s="412"/>
      <c r="AV178" s="412"/>
      <c r="AW178" s="412"/>
      <c r="AX178" s="412"/>
      <c r="AY178" s="412"/>
      <c r="AZ178" s="412"/>
      <c r="BA178" s="412"/>
      <c r="BB178" s="412"/>
      <c r="BC178" s="412"/>
    </row>
    <row r="179" spans="1:55" x14ac:dyDescent="0.2">
      <c r="A179" s="412"/>
      <c r="B179" s="412"/>
      <c r="C179" s="412"/>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row>
    <row r="180" spans="1:55" x14ac:dyDescent="0.2">
      <c r="A180" s="412"/>
      <c r="B180" s="412"/>
      <c r="C180" s="412"/>
      <c r="D180" s="412"/>
      <c r="E180" s="412"/>
      <c r="F180" s="412"/>
      <c r="G180" s="412"/>
      <c r="H180" s="412"/>
      <c r="I180" s="412"/>
      <c r="J180" s="412"/>
      <c r="K180" s="412"/>
      <c r="L180" s="412"/>
      <c r="M180" s="412"/>
      <c r="N180" s="412"/>
      <c r="O180" s="412"/>
      <c r="P180" s="412"/>
      <c r="Q180" s="412"/>
      <c r="R180" s="412"/>
      <c r="S180" s="412"/>
      <c r="T180" s="412"/>
      <c r="U180" s="412"/>
      <c r="V180" s="412"/>
      <c r="W180" s="412"/>
      <c r="X180" s="412"/>
      <c r="Y180" s="412"/>
      <c r="Z180" s="412"/>
      <c r="AA180" s="412"/>
      <c r="AB180" s="412"/>
      <c r="AC180" s="412"/>
      <c r="AD180" s="412"/>
      <c r="AE180" s="412"/>
      <c r="AF180" s="412"/>
      <c r="AG180" s="412"/>
      <c r="AH180" s="412"/>
      <c r="AI180" s="412"/>
      <c r="AJ180" s="412"/>
      <c r="AK180" s="412"/>
      <c r="AL180" s="412"/>
      <c r="AM180" s="412"/>
      <c r="AN180" s="412"/>
      <c r="AO180" s="412"/>
      <c r="AP180" s="412"/>
      <c r="AQ180" s="412"/>
      <c r="AR180" s="412"/>
      <c r="AS180" s="412"/>
      <c r="AT180" s="412"/>
      <c r="AU180" s="412"/>
      <c r="AV180" s="412"/>
      <c r="AW180" s="412"/>
      <c r="AX180" s="412"/>
      <c r="AY180" s="412"/>
      <c r="AZ180" s="412"/>
      <c r="BA180" s="412"/>
      <c r="BB180" s="412"/>
      <c r="BC180" s="412"/>
    </row>
    <row r="181" spans="1:55" x14ac:dyDescent="0.2">
      <c r="A181" s="412"/>
      <c r="B181" s="412"/>
      <c r="C181" s="412"/>
      <c r="D181" s="412"/>
      <c r="E181" s="412"/>
      <c r="F181" s="412"/>
      <c r="G181" s="412"/>
      <c r="H181" s="412"/>
      <c r="I181" s="412"/>
      <c r="J181" s="412"/>
      <c r="K181" s="412"/>
      <c r="L181" s="412"/>
      <c r="M181" s="412"/>
      <c r="N181" s="412"/>
      <c r="O181" s="412"/>
      <c r="P181" s="412"/>
      <c r="Q181" s="412"/>
      <c r="R181" s="412"/>
      <c r="S181" s="412"/>
      <c r="T181" s="412"/>
      <c r="U181" s="412"/>
      <c r="V181" s="412"/>
      <c r="W181" s="412"/>
      <c r="X181" s="412"/>
      <c r="Y181" s="412"/>
      <c r="Z181" s="412"/>
      <c r="AA181" s="412"/>
      <c r="AB181" s="412"/>
      <c r="AC181" s="412"/>
      <c r="AD181" s="412"/>
      <c r="AE181" s="412"/>
      <c r="AF181" s="412"/>
      <c r="AG181" s="412"/>
      <c r="AH181" s="412"/>
      <c r="AI181" s="412"/>
      <c r="AJ181" s="412"/>
      <c r="AK181" s="412"/>
      <c r="AL181" s="412"/>
      <c r="AM181" s="412"/>
      <c r="AN181" s="412"/>
      <c r="AO181" s="412"/>
      <c r="AP181" s="412"/>
      <c r="AQ181" s="412"/>
      <c r="AR181" s="412"/>
      <c r="AS181" s="412"/>
      <c r="AT181" s="412"/>
      <c r="AU181" s="412"/>
      <c r="AV181" s="412"/>
      <c r="AW181" s="412"/>
      <c r="AX181" s="412"/>
      <c r="AY181" s="412"/>
      <c r="AZ181" s="412"/>
      <c r="BA181" s="412"/>
      <c r="BB181" s="412"/>
      <c r="BC181" s="412"/>
    </row>
    <row r="182" spans="1:55" x14ac:dyDescent="0.2">
      <c r="A182" s="412"/>
      <c r="B182" s="412"/>
      <c r="C182" s="412"/>
      <c r="D182" s="412"/>
      <c r="E182" s="412"/>
      <c r="F182" s="412"/>
      <c r="G182" s="412"/>
      <c r="H182" s="412"/>
      <c r="I182" s="412"/>
      <c r="J182" s="412"/>
      <c r="K182" s="412"/>
      <c r="L182" s="412"/>
      <c r="M182" s="412"/>
      <c r="N182" s="412"/>
      <c r="O182" s="412"/>
      <c r="P182" s="412"/>
      <c r="Q182" s="412"/>
      <c r="R182" s="412"/>
      <c r="S182" s="412"/>
      <c r="T182" s="412"/>
      <c r="U182" s="412"/>
      <c r="V182" s="412"/>
      <c r="W182" s="412"/>
      <c r="X182" s="412"/>
      <c r="Y182" s="412"/>
      <c r="Z182" s="412"/>
      <c r="AA182" s="412"/>
      <c r="AB182" s="412"/>
      <c r="AC182" s="412"/>
      <c r="AD182" s="412"/>
      <c r="AE182" s="412"/>
      <c r="AF182" s="412"/>
      <c r="AG182" s="412"/>
      <c r="AH182" s="412"/>
      <c r="AI182" s="412"/>
      <c r="AJ182" s="412"/>
      <c r="AK182" s="412"/>
      <c r="AL182" s="412"/>
      <c r="AM182" s="412"/>
      <c r="AN182" s="412"/>
      <c r="AO182" s="412"/>
      <c r="AP182" s="412"/>
      <c r="AQ182" s="412"/>
      <c r="AR182" s="412"/>
      <c r="AS182" s="412"/>
      <c r="AT182" s="412"/>
      <c r="AU182" s="412"/>
      <c r="AV182" s="412"/>
      <c r="AW182" s="412"/>
      <c r="AX182" s="412"/>
      <c r="AY182" s="412"/>
      <c r="AZ182" s="412"/>
      <c r="BA182" s="412"/>
      <c r="BB182" s="412"/>
      <c r="BC182" s="412"/>
    </row>
    <row r="183" spans="1:55" x14ac:dyDescent="0.2">
      <c r="A183" s="412"/>
      <c r="B183" s="412"/>
      <c r="C183" s="412"/>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row>
    <row r="184" spans="1:55" x14ac:dyDescent="0.2">
      <c r="A184" s="412"/>
      <c r="B184" s="412"/>
      <c r="C184" s="412"/>
      <c r="D184" s="412"/>
      <c r="E184" s="412"/>
      <c r="F184" s="412"/>
      <c r="G184" s="412"/>
      <c r="H184" s="412"/>
      <c r="I184" s="412"/>
      <c r="J184" s="412"/>
      <c r="K184" s="412"/>
      <c r="L184" s="412"/>
      <c r="M184" s="412"/>
      <c r="N184" s="412"/>
      <c r="O184" s="412"/>
      <c r="P184" s="412"/>
      <c r="Q184" s="412"/>
      <c r="R184" s="412"/>
      <c r="S184" s="412"/>
      <c r="T184" s="412"/>
      <c r="U184" s="412"/>
      <c r="V184" s="412"/>
      <c r="W184" s="412"/>
      <c r="X184" s="412"/>
      <c r="Y184" s="412"/>
      <c r="Z184" s="412"/>
      <c r="AA184" s="412"/>
      <c r="AB184" s="412"/>
      <c r="AC184" s="412"/>
      <c r="AD184" s="412"/>
      <c r="AE184" s="412"/>
      <c r="AF184" s="412"/>
      <c r="AG184" s="412"/>
      <c r="AH184" s="412"/>
      <c r="AI184" s="412"/>
      <c r="AJ184" s="412"/>
      <c r="AK184" s="412"/>
      <c r="AL184" s="412"/>
      <c r="AM184" s="412"/>
      <c r="AN184" s="412"/>
      <c r="AO184" s="412"/>
      <c r="AP184" s="412"/>
      <c r="AQ184" s="412"/>
      <c r="AR184" s="412"/>
      <c r="AS184" s="412"/>
      <c r="AT184" s="412"/>
      <c r="AU184" s="412"/>
      <c r="AV184" s="412"/>
      <c r="AW184" s="412"/>
      <c r="AX184" s="412"/>
      <c r="AY184" s="412"/>
      <c r="AZ184" s="412"/>
      <c r="BA184" s="412"/>
      <c r="BB184" s="412"/>
      <c r="BC184" s="412"/>
    </row>
    <row r="185" spans="1:55" x14ac:dyDescent="0.2">
      <c r="A185" s="412"/>
      <c r="B185" s="412"/>
      <c r="C185" s="412"/>
      <c r="D185" s="412"/>
      <c r="E185" s="412"/>
      <c r="F185" s="412"/>
      <c r="G185" s="412"/>
      <c r="H185" s="412"/>
      <c r="I185" s="412"/>
      <c r="J185" s="412"/>
      <c r="K185" s="412"/>
      <c r="L185" s="412"/>
      <c r="M185" s="412"/>
      <c r="N185" s="412"/>
      <c r="O185" s="412"/>
      <c r="P185" s="412"/>
      <c r="Q185" s="412"/>
      <c r="R185" s="412"/>
      <c r="S185" s="412"/>
      <c r="T185" s="412"/>
      <c r="U185" s="412"/>
      <c r="V185" s="412"/>
      <c r="W185" s="412"/>
      <c r="X185" s="412"/>
      <c r="Y185" s="412"/>
      <c r="Z185" s="412"/>
      <c r="AA185" s="412"/>
      <c r="AB185" s="412"/>
      <c r="AC185" s="412"/>
      <c r="AD185" s="412"/>
      <c r="AE185" s="412"/>
      <c r="AF185" s="412"/>
      <c r="AG185" s="412"/>
      <c r="AH185" s="412"/>
      <c r="AI185" s="412"/>
      <c r="AJ185" s="412"/>
      <c r="AK185" s="412"/>
      <c r="AL185" s="412"/>
      <c r="AM185" s="412"/>
      <c r="AN185" s="412"/>
      <c r="AO185" s="412"/>
      <c r="AP185" s="412"/>
      <c r="AQ185" s="412"/>
      <c r="AR185" s="412"/>
      <c r="AS185" s="412"/>
      <c r="AT185" s="412"/>
      <c r="AU185" s="412"/>
      <c r="AV185" s="412"/>
      <c r="AW185" s="412"/>
      <c r="AX185" s="412"/>
      <c r="AY185" s="412"/>
      <c r="AZ185" s="412"/>
      <c r="BA185" s="412"/>
      <c r="BB185" s="412"/>
      <c r="BC185" s="412"/>
    </row>
    <row r="186" spans="1:55" x14ac:dyDescent="0.2">
      <c r="A186" s="412"/>
      <c r="B186" s="412"/>
      <c r="C186" s="412"/>
      <c r="D186" s="412"/>
      <c r="E186" s="412"/>
      <c r="F186" s="412"/>
      <c r="G186" s="412"/>
      <c r="H186" s="412"/>
      <c r="I186" s="412"/>
      <c r="J186" s="412"/>
      <c r="K186" s="412"/>
      <c r="L186" s="412"/>
      <c r="M186" s="412"/>
      <c r="N186" s="412"/>
      <c r="O186" s="412"/>
      <c r="P186" s="412"/>
      <c r="Q186" s="412"/>
      <c r="R186" s="412"/>
      <c r="S186" s="412"/>
      <c r="T186" s="412"/>
      <c r="U186" s="412"/>
      <c r="V186" s="412"/>
      <c r="W186" s="412"/>
      <c r="X186" s="412"/>
      <c r="Y186" s="412"/>
      <c r="Z186" s="412"/>
      <c r="AA186" s="412"/>
      <c r="AB186" s="412"/>
      <c r="AC186" s="412"/>
      <c r="AD186" s="412"/>
      <c r="AE186" s="412"/>
      <c r="AF186" s="412"/>
      <c r="AG186" s="412"/>
      <c r="AH186" s="412"/>
      <c r="AI186" s="412"/>
      <c r="AJ186" s="412"/>
      <c r="AK186" s="412"/>
      <c r="AL186" s="412"/>
      <c r="AM186" s="412"/>
      <c r="AN186" s="412"/>
      <c r="AO186" s="412"/>
      <c r="AP186" s="412"/>
      <c r="AQ186" s="412"/>
      <c r="AR186" s="412"/>
      <c r="AS186" s="412"/>
      <c r="AT186" s="412"/>
      <c r="AU186" s="412"/>
      <c r="AV186" s="412"/>
      <c r="AW186" s="412"/>
      <c r="AX186" s="412"/>
      <c r="AY186" s="412"/>
      <c r="AZ186" s="412"/>
      <c r="BA186" s="412"/>
      <c r="BB186" s="412"/>
      <c r="BC186" s="412"/>
    </row>
    <row r="187" spans="1:55" x14ac:dyDescent="0.2">
      <c r="A187" s="412"/>
      <c r="B187" s="412"/>
      <c r="C187" s="412"/>
      <c r="D187" s="412"/>
      <c r="E187" s="412"/>
      <c r="F187" s="412"/>
      <c r="G187" s="412"/>
      <c r="H187" s="412"/>
      <c r="I187" s="412"/>
      <c r="J187" s="412"/>
      <c r="K187" s="412"/>
      <c r="L187" s="412"/>
      <c r="M187" s="412"/>
      <c r="N187" s="412"/>
      <c r="O187" s="412"/>
      <c r="P187" s="412"/>
      <c r="Q187" s="412"/>
      <c r="R187" s="412"/>
      <c r="S187" s="412"/>
      <c r="T187" s="412"/>
      <c r="U187" s="412"/>
      <c r="V187" s="412"/>
      <c r="W187" s="412"/>
      <c r="X187" s="412"/>
      <c r="Y187" s="412"/>
      <c r="Z187" s="412"/>
      <c r="AA187" s="412"/>
      <c r="AB187" s="412"/>
      <c r="AC187" s="412"/>
      <c r="AD187" s="412"/>
      <c r="AE187" s="412"/>
      <c r="AF187" s="412"/>
      <c r="AG187" s="412"/>
      <c r="AH187" s="412"/>
      <c r="AI187" s="412"/>
      <c r="AJ187" s="412"/>
      <c r="AK187" s="412"/>
      <c r="AL187" s="412"/>
      <c r="AM187" s="412"/>
      <c r="AN187" s="412"/>
      <c r="AO187" s="412"/>
      <c r="AP187" s="412"/>
      <c r="AQ187" s="412"/>
      <c r="AR187" s="412"/>
      <c r="AS187" s="412"/>
      <c r="AT187" s="412"/>
      <c r="AU187" s="412"/>
      <c r="AV187" s="412"/>
      <c r="AW187" s="412"/>
      <c r="AX187" s="412"/>
      <c r="AY187" s="412"/>
      <c r="AZ187" s="412"/>
      <c r="BA187" s="412"/>
      <c r="BB187" s="412"/>
      <c r="BC187" s="412"/>
    </row>
    <row r="188" spans="1:55" x14ac:dyDescent="0.2">
      <c r="A188" s="412"/>
      <c r="B188" s="412"/>
      <c r="C188" s="412"/>
      <c r="D188" s="412"/>
      <c r="E188" s="412"/>
      <c r="F188" s="412"/>
      <c r="G188" s="412"/>
      <c r="H188" s="412"/>
      <c r="I188" s="412"/>
      <c r="J188" s="412"/>
      <c r="K188" s="412"/>
      <c r="L188" s="412"/>
      <c r="M188" s="412"/>
      <c r="N188" s="412"/>
      <c r="O188" s="412"/>
      <c r="P188" s="412"/>
      <c r="Q188" s="412"/>
      <c r="R188" s="412"/>
      <c r="S188" s="412"/>
      <c r="T188" s="412"/>
      <c r="U188" s="412"/>
      <c r="V188" s="412"/>
      <c r="W188" s="412"/>
      <c r="X188" s="412"/>
      <c r="Y188" s="412"/>
      <c r="Z188" s="412"/>
      <c r="AA188" s="412"/>
      <c r="AB188" s="412"/>
      <c r="AC188" s="412"/>
      <c r="AD188" s="412"/>
      <c r="AE188" s="412"/>
      <c r="AF188" s="412"/>
      <c r="AG188" s="412"/>
      <c r="AH188" s="412"/>
      <c r="AI188" s="412"/>
      <c r="AJ188" s="412"/>
      <c r="AK188" s="412"/>
      <c r="AL188" s="412"/>
      <c r="AM188" s="412"/>
      <c r="AN188" s="412"/>
      <c r="AO188" s="412"/>
      <c r="AP188" s="412"/>
      <c r="AQ188" s="412"/>
      <c r="AR188" s="412"/>
      <c r="AS188" s="412"/>
      <c r="AT188" s="412"/>
      <c r="AU188" s="412"/>
      <c r="AV188" s="412"/>
      <c r="AW188" s="412"/>
      <c r="AX188" s="412"/>
      <c r="AY188" s="412"/>
      <c r="AZ188" s="412"/>
      <c r="BA188" s="412"/>
      <c r="BB188" s="412"/>
      <c r="BC188" s="412"/>
    </row>
    <row r="189" spans="1:55" x14ac:dyDescent="0.2">
      <c r="A189" s="412"/>
      <c r="B189" s="412"/>
      <c r="C189" s="412"/>
      <c r="D189" s="412"/>
      <c r="E189" s="412"/>
      <c r="F189" s="412"/>
      <c r="G189" s="412"/>
      <c r="H189" s="412"/>
      <c r="I189" s="412"/>
      <c r="J189" s="412"/>
      <c r="K189" s="412"/>
      <c r="L189" s="412"/>
      <c r="M189" s="412"/>
      <c r="N189" s="412"/>
      <c r="O189" s="412"/>
      <c r="P189" s="412"/>
      <c r="Q189" s="412"/>
      <c r="R189" s="412"/>
      <c r="S189" s="412"/>
      <c r="T189" s="412"/>
      <c r="U189" s="412"/>
      <c r="V189" s="412"/>
      <c r="W189" s="412"/>
      <c r="X189" s="412"/>
      <c r="Y189" s="412"/>
      <c r="Z189" s="412"/>
      <c r="AA189" s="412"/>
      <c r="AB189" s="412"/>
      <c r="AC189" s="412"/>
      <c r="AD189" s="412"/>
      <c r="AE189" s="412"/>
      <c r="AF189" s="412"/>
      <c r="AG189" s="412"/>
      <c r="AH189" s="412"/>
      <c r="AI189" s="412"/>
      <c r="AJ189" s="412"/>
      <c r="AK189" s="412"/>
      <c r="AL189" s="412"/>
      <c r="AM189" s="412"/>
      <c r="AN189" s="412"/>
      <c r="AO189" s="412"/>
      <c r="AP189" s="412"/>
      <c r="AQ189" s="412"/>
      <c r="AR189" s="412"/>
      <c r="AS189" s="412"/>
      <c r="AT189" s="412"/>
      <c r="AU189" s="412"/>
      <c r="AV189" s="412"/>
      <c r="AW189" s="412"/>
      <c r="AX189" s="412"/>
      <c r="AY189" s="412"/>
      <c r="AZ189" s="412"/>
      <c r="BA189" s="412"/>
      <c r="BB189" s="412"/>
      <c r="BC189" s="412"/>
    </row>
    <row r="190" spans="1:55" x14ac:dyDescent="0.2">
      <c r="A190" s="412"/>
      <c r="B190" s="412"/>
      <c r="C190" s="412"/>
      <c r="D190" s="412"/>
      <c r="E190" s="412"/>
      <c r="F190" s="412"/>
      <c r="G190" s="412"/>
      <c r="H190" s="412"/>
      <c r="I190" s="412"/>
      <c r="J190" s="412"/>
      <c r="K190" s="412"/>
      <c r="L190" s="412"/>
      <c r="M190" s="412"/>
      <c r="N190" s="412"/>
      <c r="O190" s="412"/>
      <c r="P190" s="412"/>
      <c r="Q190" s="412"/>
      <c r="R190" s="412"/>
      <c r="S190" s="412"/>
      <c r="T190" s="412"/>
      <c r="U190" s="412"/>
      <c r="V190" s="412"/>
      <c r="W190" s="412"/>
      <c r="X190" s="412"/>
      <c r="Y190" s="412"/>
      <c r="Z190" s="412"/>
      <c r="AA190" s="412"/>
      <c r="AB190" s="412"/>
      <c r="AC190" s="412"/>
      <c r="AD190" s="412"/>
      <c r="AE190" s="412"/>
      <c r="AF190" s="412"/>
      <c r="AG190" s="412"/>
      <c r="AH190" s="412"/>
      <c r="AI190" s="412"/>
      <c r="AJ190" s="412"/>
      <c r="AK190" s="412"/>
      <c r="AL190" s="412"/>
      <c r="AM190" s="412"/>
      <c r="AN190" s="412"/>
      <c r="AO190" s="412"/>
      <c r="AP190" s="412"/>
      <c r="AQ190" s="412"/>
      <c r="AR190" s="412"/>
      <c r="AS190" s="412"/>
      <c r="AT190" s="412"/>
      <c r="AU190" s="412"/>
      <c r="AV190" s="412"/>
      <c r="AW190" s="412"/>
      <c r="AX190" s="412"/>
      <c r="AY190" s="412"/>
      <c r="AZ190" s="412"/>
      <c r="BA190" s="412"/>
      <c r="BB190" s="412"/>
      <c r="BC190" s="412"/>
    </row>
    <row r="191" spans="1:55" x14ac:dyDescent="0.2">
      <c r="A191" s="412"/>
      <c r="B191" s="412"/>
      <c r="C191" s="412"/>
      <c r="D191" s="412"/>
      <c r="E191" s="412"/>
      <c r="F191" s="412"/>
      <c r="G191" s="412"/>
      <c r="H191" s="412"/>
      <c r="I191" s="412"/>
      <c r="J191" s="412"/>
      <c r="K191" s="412"/>
      <c r="L191" s="412"/>
      <c r="M191" s="412"/>
      <c r="N191" s="412"/>
      <c r="O191" s="412"/>
      <c r="P191" s="412"/>
      <c r="Q191" s="412"/>
      <c r="R191" s="412"/>
      <c r="S191" s="412"/>
      <c r="T191" s="412"/>
      <c r="U191" s="412"/>
      <c r="V191" s="412"/>
      <c r="W191" s="412"/>
      <c r="X191" s="412"/>
      <c r="Y191" s="412"/>
      <c r="Z191" s="412"/>
      <c r="AA191" s="412"/>
      <c r="AB191" s="412"/>
      <c r="AC191" s="412"/>
      <c r="AD191" s="412"/>
      <c r="AE191" s="412"/>
      <c r="AF191" s="412"/>
      <c r="AG191" s="412"/>
      <c r="AH191" s="412"/>
      <c r="AI191" s="412"/>
      <c r="AJ191" s="412"/>
      <c r="AK191" s="412"/>
      <c r="AL191" s="412"/>
      <c r="AM191" s="412"/>
      <c r="AN191" s="412"/>
      <c r="AO191" s="412"/>
      <c r="AP191" s="412"/>
      <c r="AQ191" s="412"/>
      <c r="AR191" s="412"/>
      <c r="AS191" s="412"/>
      <c r="AT191" s="412"/>
      <c r="AU191" s="412"/>
      <c r="AV191" s="412"/>
      <c r="AW191" s="412"/>
      <c r="AX191" s="412"/>
      <c r="AY191" s="412"/>
      <c r="AZ191" s="412"/>
      <c r="BA191" s="412"/>
      <c r="BB191" s="412"/>
      <c r="BC191" s="412"/>
    </row>
    <row r="192" spans="1:55" x14ac:dyDescent="0.2">
      <c r="A192" s="412"/>
      <c r="B192" s="412"/>
      <c r="C192" s="412"/>
      <c r="D192" s="412"/>
      <c r="E192" s="412"/>
      <c r="F192" s="412"/>
      <c r="G192" s="412"/>
      <c r="H192" s="412"/>
      <c r="I192" s="412"/>
      <c r="J192" s="412"/>
      <c r="K192" s="412"/>
      <c r="L192" s="412"/>
      <c r="M192" s="412"/>
      <c r="N192" s="412"/>
      <c r="O192" s="412"/>
      <c r="P192" s="412"/>
      <c r="Q192" s="412"/>
      <c r="R192" s="412"/>
      <c r="S192" s="412"/>
      <c r="T192" s="412"/>
      <c r="U192" s="412"/>
      <c r="V192" s="412"/>
      <c r="W192" s="412"/>
      <c r="X192" s="412"/>
      <c r="Y192" s="412"/>
      <c r="Z192" s="412"/>
      <c r="AA192" s="412"/>
      <c r="AB192" s="412"/>
      <c r="AC192" s="412"/>
      <c r="AD192" s="412"/>
      <c r="AE192" s="412"/>
      <c r="AF192" s="412"/>
      <c r="AG192" s="412"/>
      <c r="AH192" s="412"/>
      <c r="AI192" s="412"/>
      <c r="AJ192" s="412"/>
      <c r="AK192" s="412"/>
      <c r="AL192" s="412"/>
      <c r="AM192" s="412"/>
      <c r="AN192" s="412"/>
      <c r="AO192" s="412"/>
      <c r="AP192" s="412"/>
      <c r="AQ192" s="412"/>
      <c r="AR192" s="412"/>
      <c r="AS192" s="412"/>
      <c r="AT192" s="412"/>
      <c r="AU192" s="412"/>
      <c r="AV192" s="412"/>
      <c r="AW192" s="412"/>
      <c r="AX192" s="412"/>
      <c r="AY192" s="412"/>
      <c r="AZ192" s="412"/>
      <c r="BA192" s="412"/>
      <c r="BB192" s="412"/>
      <c r="BC192" s="412"/>
    </row>
    <row r="193" spans="1:55" x14ac:dyDescent="0.2">
      <c r="A193" s="412"/>
      <c r="B193" s="412"/>
      <c r="C193" s="412"/>
      <c r="D193" s="412"/>
      <c r="E193" s="412"/>
      <c r="F193" s="412"/>
      <c r="G193" s="412"/>
      <c r="H193" s="412"/>
      <c r="I193" s="412"/>
      <c r="J193" s="412"/>
      <c r="K193" s="412"/>
      <c r="L193" s="412"/>
      <c r="M193" s="412"/>
      <c r="N193" s="412"/>
      <c r="O193" s="412"/>
      <c r="P193" s="412"/>
      <c r="Q193" s="412"/>
      <c r="R193" s="412"/>
      <c r="S193" s="412"/>
      <c r="T193" s="412"/>
      <c r="U193" s="412"/>
      <c r="V193" s="412"/>
      <c r="W193" s="412"/>
      <c r="X193" s="412"/>
      <c r="Y193" s="412"/>
      <c r="Z193" s="412"/>
      <c r="AA193" s="412"/>
      <c r="AB193" s="412"/>
      <c r="AC193" s="412"/>
      <c r="AD193" s="412"/>
      <c r="AE193" s="412"/>
      <c r="AF193" s="412"/>
      <c r="AG193" s="412"/>
      <c r="AH193" s="412"/>
      <c r="AI193" s="412"/>
      <c r="AJ193" s="412"/>
      <c r="AK193" s="412"/>
      <c r="AL193" s="412"/>
      <c r="AM193" s="412"/>
      <c r="AN193" s="412"/>
      <c r="AO193" s="412"/>
      <c r="AP193" s="412"/>
      <c r="AQ193" s="412"/>
      <c r="AR193" s="412"/>
      <c r="AS193" s="412"/>
      <c r="AT193" s="412"/>
      <c r="AU193" s="412"/>
      <c r="AV193" s="412"/>
      <c r="AW193" s="412"/>
      <c r="AX193" s="412"/>
      <c r="AY193" s="412"/>
      <c r="AZ193" s="412"/>
      <c r="BA193" s="412"/>
      <c r="BB193" s="412"/>
      <c r="BC193" s="412"/>
    </row>
    <row r="194" spans="1:55" x14ac:dyDescent="0.2">
      <c r="A194" s="412"/>
      <c r="B194" s="412"/>
      <c r="C194" s="412"/>
      <c r="D194" s="412"/>
      <c r="E194" s="412"/>
      <c r="F194" s="412"/>
      <c r="G194" s="412"/>
      <c r="H194" s="412"/>
      <c r="I194" s="412"/>
      <c r="J194" s="412"/>
      <c r="K194" s="412"/>
      <c r="L194" s="412"/>
      <c r="M194" s="412"/>
      <c r="N194" s="412"/>
      <c r="O194" s="412"/>
      <c r="P194" s="412"/>
      <c r="Q194" s="412"/>
      <c r="R194" s="412"/>
      <c r="S194" s="412"/>
      <c r="T194" s="412"/>
      <c r="U194" s="412"/>
      <c r="V194" s="412"/>
      <c r="W194" s="412"/>
      <c r="X194" s="412"/>
      <c r="Y194" s="412"/>
      <c r="Z194" s="412"/>
      <c r="AA194" s="412"/>
      <c r="AB194" s="412"/>
      <c r="AC194" s="412"/>
      <c r="AD194" s="412"/>
      <c r="AE194" s="412"/>
      <c r="AF194" s="412"/>
      <c r="AG194" s="412"/>
      <c r="AH194" s="412"/>
      <c r="AI194" s="412"/>
      <c r="AJ194" s="412"/>
      <c r="AK194" s="412"/>
      <c r="AL194" s="412"/>
      <c r="AM194" s="412"/>
      <c r="AN194" s="412"/>
      <c r="AO194" s="412"/>
      <c r="AP194" s="412"/>
      <c r="AQ194" s="412"/>
      <c r="AR194" s="412"/>
      <c r="AS194" s="412"/>
      <c r="AT194" s="412"/>
      <c r="AU194" s="412"/>
      <c r="AV194" s="412"/>
      <c r="AW194" s="412"/>
      <c r="AX194" s="412"/>
      <c r="AY194" s="412"/>
      <c r="AZ194" s="412"/>
      <c r="BA194" s="412"/>
      <c r="BB194" s="412"/>
      <c r="BC194" s="412"/>
    </row>
    <row r="195" spans="1:55" x14ac:dyDescent="0.2">
      <c r="A195" s="412"/>
      <c r="B195" s="412"/>
      <c r="C195" s="412"/>
      <c r="D195" s="412"/>
      <c r="E195" s="412"/>
      <c r="F195" s="412"/>
      <c r="G195" s="412"/>
      <c r="H195" s="412"/>
      <c r="I195" s="412"/>
      <c r="J195" s="412"/>
      <c r="K195" s="412"/>
      <c r="L195" s="412"/>
      <c r="M195" s="412"/>
      <c r="N195" s="412"/>
      <c r="O195" s="412"/>
      <c r="P195" s="412"/>
      <c r="Q195" s="412"/>
      <c r="R195" s="412"/>
      <c r="S195" s="412"/>
      <c r="T195" s="412"/>
      <c r="U195" s="412"/>
      <c r="V195" s="412"/>
      <c r="W195" s="412"/>
      <c r="X195" s="412"/>
      <c r="Y195" s="412"/>
      <c r="Z195" s="412"/>
      <c r="AA195" s="412"/>
      <c r="AB195" s="412"/>
      <c r="AC195" s="412"/>
      <c r="AD195" s="412"/>
      <c r="AE195" s="412"/>
      <c r="AF195" s="412"/>
      <c r="AG195" s="412"/>
      <c r="AH195" s="412"/>
      <c r="AI195" s="412"/>
      <c r="AJ195" s="412"/>
      <c r="AK195" s="412"/>
      <c r="AL195" s="412"/>
      <c r="AM195" s="412"/>
      <c r="AN195" s="412"/>
      <c r="AO195" s="412"/>
      <c r="AP195" s="412"/>
      <c r="AQ195" s="412"/>
      <c r="AR195" s="412"/>
      <c r="AS195" s="412"/>
      <c r="AT195" s="412"/>
      <c r="AU195" s="412"/>
      <c r="AV195" s="412"/>
      <c r="AW195" s="412"/>
      <c r="AX195" s="412"/>
      <c r="AY195" s="412"/>
      <c r="AZ195" s="412"/>
      <c r="BA195" s="412"/>
      <c r="BB195" s="412"/>
      <c r="BC195" s="412"/>
    </row>
    <row r="196" spans="1:55" x14ac:dyDescent="0.2">
      <c r="A196" s="412"/>
      <c r="B196" s="412"/>
      <c r="C196" s="412"/>
      <c r="D196" s="412"/>
      <c r="E196" s="412"/>
      <c r="F196" s="412"/>
      <c r="G196" s="412"/>
      <c r="H196" s="412"/>
      <c r="I196" s="412"/>
      <c r="J196" s="412"/>
      <c r="K196" s="412"/>
      <c r="L196" s="412"/>
      <c r="M196" s="412"/>
      <c r="N196" s="412"/>
      <c r="O196" s="412"/>
      <c r="P196" s="412"/>
      <c r="Q196" s="412"/>
      <c r="R196" s="412"/>
      <c r="S196" s="412"/>
      <c r="T196" s="412"/>
      <c r="U196" s="412"/>
      <c r="V196" s="412"/>
      <c r="W196" s="412"/>
      <c r="X196" s="412"/>
      <c r="Y196" s="412"/>
      <c r="Z196" s="412"/>
      <c r="AA196" s="412"/>
      <c r="AB196" s="412"/>
      <c r="AC196" s="412"/>
      <c r="AD196" s="412"/>
      <c r="AE196" s="412"/>
      <c r="AF196" s="412"/>
      <c r="AG196" s="412"/>
      <c r="AH196" s="412"/>
      <c r="AI196" s="412"/>
      <c r="AJ196" s="412"/>
      <c r="AK196" s="412"/>
      <c r="AL196" s="412"/>
      <c r="AM196" s="412"/>
      <c r="AN196" s="412"/>
      <c r="AO196" s="412"/>
      <c r="AP196" s="412"/>
      <c r="AQ196" s="412"/>
      <c r="AR196" s="412"/>
      <c r="AS196" s="412"/>
      <c r="AT196" s="412"/>
      <c r="AU196" s="412"/>
      <c r="AV196" s="412"/>
      <c r="AW196" s="412"/>
      <c r="AX196" s="412"/>
      <c r="AY196" s="412"/>
      <c r="AZ196" s="412"/>
      <c r="BA196" s="412"/>
      <c r="BB196" s="412"/>
      <c r="BC196" s="412"/>
    </row>
    <row r="197" spans="1:55" x14ac:dyDescent="0.2">
      <c r="A197" s="412"/>
      <c r="B197" s="412"/>
      <c r="C197" s="412"/>
      <c r="D197" s="412"/>
      <c r="E197" s="412"/>
      <c r="F197" s="412"/>
      <c r="G197" s="412"/>
      <c r="H197" s="412"/>
      <c r="I197" s="412"/>
      <c r="J197" s="412"/>
      <c r="K197" s="412"/>
      <c r="L197" s="412"/>
      <c r="M197" s="412"/>
      <c r="N197" s="412"/>
      <c r="O197" s="412"/>
      <c r="P197" s="412"/>
      <c r="Q197" s="412"/>
      <c r="R197" s="412"/>
      <c r="S197" s="412"/>
      <c r="T197" s="412"/>
      <c r="U197" s="412"/>
      <c r="V197" s="412"/>
      <c r="W197" s="412"/>
      <c r="X197" s="412"/>
      <c r="Y197" s="412"/>
      <c r="Z197" s="412"/>
      <c r="AA197" s="412"/>
      <c r="AB197" s="412"/>
      <c r="AC197" s="412"/>
      <c r="AD197" s="412"/>
      <c r="AE197" s="412"/>
      <c r="AF197" s="412"/>
      <c r="AG197" s="412"/>
      <c r="AH197" s="412"/>
      <c r="AI197" s="412"/>
      <c r="AJ197" s="412"/>
      <c r="AK197" s="412"/>
      <c r="AL197" s="412"/>
      <c r="AM197" s="412"/>
      <c r="AN197" s="412"/>
      <c r="AO197" s="412"/>
      <c r="AP197" s="412"/>
      <c r="AQ197" s="412"/>
      <c r="AR197" s="412"/>
      <c r="AS197" s="412"/>
      <c r="AT197" s="412"/>
      <c r="AU197" s="412"/>
      <c r="AV197" s="412"/>
      <c r="AW197" s="412"/>
      <c r="AX197" s="412"/>
      <c r="AY197" s="412"/>
      <c r="AZ197" s="412"/>
      <c r="BA197" s="412"/>
      <c r="BB197" s="412"/>
      <c r="BC197" s="412"/>
    </row>
    <row r="198" spans="1:55" x14ac:dyDescent="0.2">
      <c r="A198" s="412"/>
      <c r="B198" s="412"/>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2"/>
      <c r="Y198" s="412"/>
      <c r="Z198" s="412"/>
      <c r="AA198" s="412"/>
      <c r="AB198" s="412"/>
      <c r="AC198" s="412"/>
      <c r="AD198" s="412"/>
      <c r="AE198" s="412"/>
      <c r="AF198" s="412"/>
      <c r="AG198" s="412"/>
      <c r="AH198" s="412"/>
      <c r="AI198" s="412"/>
      <c r="AJ198" s="412"/>
      <c r="AK198" s="412"/>
      <c r="AL198" s="412"/>
      <c r="AM198" s="412"/>
      <c r="AN198" s="412"/>
      <c r="AO198" s="412"/>
      <c r="AP198" s="412"/>
      <c r="AQ198" s="412"/>
      <c r="AR198" s="412"/>
      <c r="AS198" s="412"/>
      <c r="AT198" s="412"/>
      <c r="AU198" s="412"/>
      <c r="AV198" s="412"/>
      <c r="AW198" s="412"/>
      <c r="AX198" s="412"/>
      <c r="AY198" s="412"/>
      <c r="AZ198" s="412"/>
      <c r="BA198" s="412"/>
      <c r="BB198" s="412"/>
      <c r="BC198" s="412"/>
    </row>
    <row r="199" spans="1:55" x14ac:dyDescent="0.2">
      <c r="A199" s="412"/>
      <c r="B199" s="412"/>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2"/>
      <c r="Y199" s="412"/>
      <c r="Z199" s="412"/>
      <c r="AA199" s="412"/>
      <c r="AB199" s="412"/>
      <c r="AC199" s="412"/>
      <c r="AD199" s="412"/>
      <c r="AE199" s="412"/>
      <c r="AF199" s="412"/>
      <c r="AG199" s="412"/>
      <c r="AH199" s="412"/>
      <c r="AI199" s="412"/>
      <c r="AJ199" s="412"/>
      <c r="AK199" s="412"/>
      <c r="AL199" s="412"/>
      <c r="AM199" s="412"/>
      <c r="AN199" s="412"/>
      <c r="AO199" s="412"/>
      <c r="AP199" s="412"/>
      <c r="AQ199" s="412"/>
      <c r="AR199" s="412"/>
      <c r="AS199" s="412"/>
      <c r="AT199" s="412"/>
      <c r="AU199" s="412"/>
      <c r="AV199" s="412"/>
      <c r="AW199" s="412"/>
      <c r="AX199" s="412"/>
      <c r="AY199" s="412"/>
      <c r="AZ199" s="412"/>
      <c r="BA199" s="412"/>
      <c r="BB199" s="412"/>
      <c r="BC199" s="412"/>
    </row>
    <row r="200" spans="1:55" x14ac:dyDescent="0.2">
      <c r="A200" s="412"/>
      <c r="B200" s="412"/>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2"/>
      <c r="Y200" s="412"/>
      <c r="Z200" s="412"/>
      <c r="AA200" s="412"/>
      <c r="AB200" s="412"/>
      <c r="AC200" s="412"/>
      <c r="AD200" s="412"/>
      <c r="AE200" s="412"/>
      <c r="AF200" s="412"/>
      <c r="AG200" s="412"/>
      <c r="AH200" s="412"/>
      <c r="AI200" s="412"/>
      <c r="AJ200" s="412"/>
      <c r="AK200" s="412"/>
      <c r="AL200" s="412"/>
      <c r="AM200" s="412"/>
      <c r="AN200" s="412"/>
      <c r="AO200" s="412"/>
      <c r="AP200" s="412"/>
      <c r="AQ200" s="412"/>
      <c r="AR200" s="412"/>
      <c r="AS200" s="412"/>
      <c r="AT200" s="412"/>
      <c r="AU200" s="412"/>
      <c r="AV200" s="412"/>
      <c r="AW200" s="412"/>
      <c r="AX200" s="412"/>
      <c r="AY200" s="412"/>
      <c r="AZ200" s="412"/>
      <c r="BA200" s="412"/>
      <c r="BB200" s="412"/>
      <c r="BC200" s="412"/>
    </row>
  </sheetData>
  <sheetProtection algorithmName="SHA-512" hashValue="a5h7Gyh7atdZU4m92Z0LRnwBGjx513xPKLBFwaF1G3kD5IFROrE3mqxOQAB9SCkNTdwwOVgIL5+JZ+HY5uyuOg==" saltValue="kJ90tkle1G/WEWEDtOr6Xg==" spinCount="100000" sheet="1" objects="1" scenarios="1"/>
  <mergeCells count="1">
    <mergeCell ref="B2:D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4">
    <tabColor theme="3" tint="-0.499984740745262"/>
    <pageSetUpPr fitToPage="1"/>
  </sheetPr>
  <dimension ref="A1:BC200"/>
  <sheetViews>
    <sheetView showRowColHeaders="0" topLeftCell="B25" workbookViewId="0">
      <selection activeCell="D26" sqref="D26"/>
    </sheetView>
  </sheetViews>
  <sheetFormatPr defaultColWidth="9.140625" defaultRowHeight="15" x14ac:dyDescent="0.25"/>
  <cols>
    <col min="1" max="1" width="2.7109375" style="345" customWidth="1"/>
    <col min="2" max="2" width="3.85546875" style="345" customWidth="1"/>
    <col min="3" max="3" width="19.42578125" style="345" customWidth="1"/>
    <col min="4" max="4" width="23.7109375" style="345" customWidth="1"/>
    <col min="5" max="5" width="40.7109375" style="345" customWidth="1"/>
    <col min="6" max="8" width="12.7109375" style="345" customWidth="1"/>
    <col min="9" max="9" width="13.7109375" style="345" customWidth="1"/>
    <col min="10" max="10" width="62.7109375" style="345" customWidth="1"/>
    <col min="11" max="16384" width="9.140625" style="345"/>
  </cols>
  <sheetData>
    <row r="1" spans="1:55" ht="15.75" thickBot="1" x14ac:dyDescent="0.3">
      <c r="A1" s="987"/>
      <c r="B1" s="987"/>
      <c r="C1" s="987"/>
      <c r="D1" s="987"/>
      <c r="E1" s="987"/>
      <c r="F1" s="987"/>
      <c r="G1" s="987"/>
      <c r="H1" s="987"/>
      <c r="I1" s="987"/>
      <c r="J1" s="987"/>
      <c r="K1" s="987"/>
      <c r="L1" s="987"/>
      <c r="M1" s="987"/>
      <c r="N1" s="987"/>
      <c r="O1" s="987"/>
      <c r="P1" s="987"/>
      <c r="Q1" s="987"/>
      <c r="R1" s="987"/>
      <c r="S1" s="987"/>
      <c r="T1" s="987"/>
      <c r="U1" s="987"/>
      <c r="V1" s="987"/>
      <c r="W1" s="987"/>
      <c r="X1" s="987"/>
      <c r="Y1" s="987"/>
      <c r="Z1" s="987"/>
      <c r="AA1" s="987"/>
      <c r="AB1" s="987"/>
      <c r="AC1" s="987"/>
      <c r="AD1" s="987"/>
      <c r="AE1" s="987"/>
      <c r="AF1" s="987"/>
      <c r="AG1" s="987"/>
      <c r="AH1" s="987"/>
      <c r="AI1" s="987"/>
      <c r="AJ1" s="987"/>
      <c r="AK1" s="987"/>
      <c r="AL1" s="987"/>
      <c r="AM1" s="987"/>
      <c r="AN1" s="987"/>
      <c r="AO1" s="987"/>
      <c r="AP1" s="987"/>
      <c r="AQ1" s="987"/>
      <c r="AR1" s="987"/>
      <c r="AS1" s="987"/>
      <c r="AT1" s="987"/>
      <c r="AU1" s="987"/>
      <c r="AV1" s="987"/>
      <c r="AW1" s="987"/>
      <c r="AX1" s="987"/>
      <c r="AY1" s="987"/>
      <c r="AZ1" s="987"/>
      <c r="BA1" s="987"/>
      <c r="BB1" s="987"/>
      <c r="BC1" s="987"/>
    </row>
    <row r="2" spans="1:55" ht="20.25" customHeight="1" thickBot="1" x14ac:dyDescent="0.3">
      <c r="A2" s="987"/>
      <c r="B2" s="1777" t="s">
        <v>1692</v>
      </c>
      <c r="C2" s="1778"/>
      <c r="D2" s="1778"/>
      <c r="E2" s="1778"/>
      <c r="F2" s="1778"/>
      <c r="G2" s="1779"/>
      <c r="H2" s="987"/>
      <c r="I2" s="987"/>
      <c r="J2" s="987"/>
      <c r="K2" s="987"/>
      <c r="L2" s="987"/>
      <c r="M2" s="987"/>
      <c r="N2" s="987"/>
      <c r="O2" s="987"/>
      <c r="P2" s="987"/>
      <c r="Q2" s="987"/>
      <c r="R2" s="987"/>
      <c r="S2" s="987"/>
      <c r="T2" s="987"/>
      <c r="U2" s="987"/>
      <c r="V2" s="987"/>
      <c r="W2" s="987"/>
      <c r="X2" s="987"/>
      <c r="Y2" s="987"/>
      <c r="Z2" s="987"/>
      <c r="AA2" s="987"/>
      <c r="AB2" s="987"/>
      <c r="AC2" s="987"/>
      <c r="AD2" s="987"/>
      <c r="AE2" s="987"/>
      <c r="AF2" s="987"/>
      <c r="AG2" s="987"/>
      <c r="AH2" s="987"/>
      <c r="AI2" s="987"/>
      <c r="AJ2" s="987"/>
      <c r="AK2" s="987"/>
      <c r="AL2" s="987"/>
      <c r="AM2" s="987"/>
      <c r="AN2" s="987"/>
      <c r="AO2" s="987"/>
      <c r="AP2" s="987"/>
      <c r="AQ2" s="987"/>
      <c r="AR2" s="987"/>
      <c r="AS2" s="987"/>
      <c r="AT2" s="987"/>
      <c r="AU2" s="987"/>
      <c r="AV2" s="987"/>
      <c r="AW2" s="987"/>
      <c r="AX2" s="987"/>
      <c r="AY2" s="987"/>
      <c r="AZ2" s="987"/>
      <c r="BA2" s="987"/>
      <c r="BB2" s="987"/>
      <c r="BC2" s="987"/>
    </row>
    <row r="3" spans="1:55" x14ac:dyDescent="0.25">
      <c r="A3" s="987"/>
      <c r="B3" s="1780" t="s">
        <v>1693</v>
      </c>
      <c r="C3" s="1781"/>
      <c r="D3" s="1782"/>
      <c r="E3" s="1783"/>
      <c r="F3" s="1783"/>
      <c r="G3" s="1784"/>
      <c r="H3" s="987"/>
      <c r="I3" s="987"/>
      <c r="J3" s="987"/>
      <c r="K3" s="987"/>
      <c r="L3" s="987"/>
      <c r="M3" s="987"/>
      <c r="N3" s="987"/>
      <c r="O3" s="987"/>
      <c r="P3" s="987"/>
      <c r="Q3" s="987"/>
      <c r="R3" s="987"/>
      <c r="S3" s="987"/>
      <c r="T3" s="987"/>
      <c r="U3" s="987"/>
      <c r="V3" s="987"/>
      <c r="W3" s="987"/>
      <c r="X3" s="987"/>
      <c r="Y3" s="987"/>
      <c r="Z3" s="987"/>
      <c r="AA3" s="987"/>
      <c r="AB3" s="987"/>
      <c r="AC3" s="987"/>
      <c r="AD3" s="987"/>
      <c r="AE3" s="987"/>
      <c r="AF3" s="987"/>
      <c r="AG3" s="987"/>
      <c r="AH3" s="987"/>
      <c r="AI3" s="987"/>
      <c r="AJ3" s="987"/>
      <c r="AK3" s="987"/>
      <c r="AL3" s="987"/>
      <c r="AM3" s="987"/>
      <c r="AN3" s="987"/>
      <c r="AO3" s="987"/>
      <c r="AP3" s="987"/>
      <c r="AQ3" s="987"/>
      <c r="AR3" s="987"/>
      <c r="AS3" s="987"/>
      <c r="AT3" s="987"/>
      <c r="AU3" s="987"/>
      <c r="AV3" s="987"/>
      <c r="AW3" s="987"/>
      <c r="AX3" s="987"/>
      <c r="AY3" s="987"/>
      <c r="AZ3" s="987"/>
      <c r="BA3" s="987"/>
      <c r="BB3" s="987"/>
      <c r="BC3" s="987"/>
    </row>
    <row r="4" spans="1:55" x14ac:dyDescent="0.25">
      <c r="A4" s="987"/>
      <c r="B4" s="1752" t="s">
        <v>1694</v>
      </c>
      <c r="C4" s="1753"/>
      <c r="D4" s="1754"/>
      <c r="E4" s="1755"/>
      <c r="F4" s="1755"/>
      <c r="G4" s="1756"/>
      <c r="H4" s="987"/>
      <c r="I4" s="987"/>
      <c r="J4" s="987"/>
      <c r="K4" s="987"/>
      <c r="L4" s="987"/>
      <c r="M4" s="987"/>
      <c r="N4" s="987"/>
      <c r="O4" s="987"/>
      <c r="P4" s="987"/>
      <c r="Q4" s="987"/>
      <c r="R4" s="987"/>
      <c r="S4" s="987"/>
      <c r="T4" s="987"/>
      <c r="U4" s="987"/>
      <c r="V4" s="987"/>
      <c r="W4" s="987"/>
      <c r="X4" s="987"/>
      <c r="Y4" s="987"/>
      <c r="Z4" s="987"/>
      <c r="AA4" s="987"/>
      <c r="AB4" s="987"/>
      <c r="AC4" s="987"/>
      <c r="AD4" s="987"/>
      <c r="AE4" s="987"/>
      <c r="AF4" s="987"/>
      <c r="AG4" s="987"/>
      <c r="AH4" s="987"/>
      <c r="AI4" s="987"/>
      <c r="AJ4" s="987"/>
      <c r="AK4" s="987"/>
      <c r="AL4" s="987"/>
      <c r="AM4" s="987"/>
      <c r="AN4" s="987"/>
      <c r="AO4" s="987"/>
      <c r="AP4" s="987"/>
      <c r="AQ4" s="987"/>
      <c r="AR4" s="987"/>
      <c r="AS4" s="987"/>
      <c r="AT4" s="987"/>
      <c r="AU4" s="987"/>
      <c r="AV4" s="987"/>
      <c r="AW4" s="987"/>
      <c r="AX4" s="987"/>
      <c r="AY4" s="987"/>
      <c r="AZ4" s="987"/>
      <c r="BA4" s="987"/>
      <c r="BB4" s="987"/>
      <c r="BC4" s="987"/>
    </row>
    <row r="5" spans="1:55" x14ac:dyDescent="0.25">
      <c r="A5" s="987"/>
      <c r="B5" s="1752" t="s">
        <v>1695</v>
      </c>
      <c r="C5" s="1753"/>
      <c r="D5" s="1754"/>
      <c r="E5" s="1755"/>
      <c r="F5" s="1755"/>
      <c r="G5" s="1756"/>
      <c r="H5" s="987"/>
      <c r="I5" s="987"/>
      <c r="J5" s="987"/>
      <c r="K5" s="987"/>
      <c r="L5" s="987"/>
      <c r="M5" s="987"/>
      <c r="N5" s="987"/>
      <c r="O5" s="987"/>
      <c r="P5" s="987"/>
      <c r="Q5" s="987"/>
      <c r="R5" s="987"/>
      <c r="S5" s="987"/>
      <c r="T5" s="987"/>
      <c r="U5" s="987"/>
      <c r="V5" s="987"/>
      <c r="W5" s="987"/>
      <c r="X5" s="987"/>
      <c r="Y5" s="987"/>
      <c r="Z5" s="987"/>
      <c r="AA5" s="987"/>
      <c r="AB5" s="987"/>
      <c r="AC5" s="987"/>
      <c r="AD5" s="987"/>
      <c r="AE5" s="987"/>
      <c r="AF5" s="987"/>
      <c r="AG5" s="987"/>
      <c r="AH5" s="987"/>
      <c r="AI5" s="987"/>
      <c r="AJ5" s="987"/>
      <c r="AK5" s="987"/>
      <c r="AL5" s="987"/>
      <c r="AM5" s="987"/>
      <c r="AN5" s="987"/>
      <c r="AO5" s="987"/>
      <c r="AP5" s="987"/>
      <c r="AQ5" s="987"/>
      <c r="AR5" s="987"/>
      <c r="AS5" s="987"/>
      <c r="AT5" s="987"/>
      <c r="AU5" s="987"/>
      <c r="AV5" s="987"/>
      <c r="AW5" s="987"/>
      <c r="AX5" s="987"/>
      <c r="AY5" s="987"/>
      <c r="AZ5" s="987"/>
      <c r="BA5" s="987"/>
      <c r="BB5" s="987"/>
      <c r="BC5" s="987"/>
    </row>
    <row r="6" spans="1:55" x14ac:dyDescent="0.25">
      <c r="A6" s="987"/>
      <c r="B6" s="1752" t="s">
        <v>1696</v>
      </c>
      <c r="C6" s="1753"/>
      <c r="D6" s="1754"/>
      <c r="E6" s="1774"/>
      <c r="F6" s="1775"/>
      <c r="G6" s="1776"/>
      <c r="H6" s="987"/>
      <c r="I6" s="987"/>
      <c r="J6" s="987"/>
      <c r="K6" s="987"/>
      <c r="L6" s="987"/>
      <c r="M6" s="987"/>
      <c r="N6" s="987"/>
      <c r="O6" s="987"/>
      <c r="P6" s="987"/>
      <c r="Q6" s="987"/>
      <c r="R6" s="987"/>
      <c r="S6" s="987"/>
      <c r="T6" s="987"/>
      <c r="U6" s="987"/>
      <c r="V6" s="987"/>
      <c r="W6" s="987"/>
      <c r="X6" s="987"/>
      <c r="Y6" s="987"/>
      <c r="Z6" s="987"/>
      <c r="AA6" s="987"/>
      <c r="AB6" s="987"/>
      <c r="AC6" s="987"/>
      <c r="AD6" s="987"/>
      <c r="AE6" s="987"/>
      <c r="AF6" s="987"/>
      <c r="AG6" s="987"/>
      <c r="AH6" s="987"/>
      <c r="AI6" s="987"/>
      <c r="AJ6" s="987"/>
      <c r="AK6" s="987"/>
      <c r="AL6" s="987"/>
      <c r="AM6" s="987"/>
      <c r="AN6" s="987"/>
      <c r="AO6" s="987"/>
      <c r="AP6" s="987"/>
      <c r="AQ6" s="987"/>
      <c r="AR6" s="987"/>
      <c r="AS6" s="987"/>
      <c r="AT6" s="987"/>
      <c r="AU6" s="987"/>
      <c r="AV6" s="987"/>
      <c r="AW6" s="987"/>
      <c r="AX6" s="987"/>
      <c r="AY6" s="987"/>
      <c r="AZ6" s="987"/>
      <c r="BA6" s="987"/>
      <c r="BB6" s="987"/>
      <c r="BC6" s="987"/>
    </row>
    <row r="7" spans="1:55" x14ac:dyDescent="0.25">
      <c r="A7" s="987"/>
      <c r="B7" s="1752" t="s">
        <v>1697</v>
      </c>
      <c r="C7" s="1753"/>
      <c r="D7" s="1754"/>
      <c r="E7" s="1755"/>
      <c r="F7" s="1755"/>
      <c r="G7" s="1756"/>
      <c r="H7" s="987"/>
      <c r="I7" s="987"/>
      <c r="J7" s="987"/>
      <c r="K7" s="987"/>
      <c r="L7" s="987"/>
      <c r="M7" s="987"/>
      <c r="N7" s="987"/>
      <c r="O7" s="987"/>
      <c r="P7" s="987"/>
      <c r="Q7" s="987"/>
      <c r="R7" s="987"/>
      <c r="S7" s="987"/>
      <c r="T7" s="987"/>
      <c r="U7" s="987"/>
      <c r="V7" s="987"/>
      <c r="W7" s="987"/>
      <c r="X7" s="987"/>
      <c r="Y7" s="987"/>
      <c r="Z7" s="987"/>
      <c r="AA7" s="987"/>
      <c r="AB7" s="987"/>
      <c r="AC7" s="987"/>
      <c r="AD7" s="987"/>
      <c r="AE7" s="987"/>
      <c r="AF7" s="987"/>
      <c r="AG7" s="987"/>
      <c r="AH7" s="987"/>
      <c r="AI7" s="987"/>
      <c r="AJ7" s="987"/>
      <c r="AK7" s="987"/>
      <c r="AL7" s="987"/>
      <c r="AM7" s="987"/>
      <c r="AN7" s="987"/>
      <c r="AO7" s="987"/>
      <c r="AP7" s="987"/>
      <c r="AQ7" s="987"/>
      <c r="AR7" s="987"/>
      <c r="AS7" s="987"/>
      <c r="AT7" s="987"/>
      <c r="AU7" s="987"/>
      <c r="AV7" s="987"/>
      <c r="AW7" s="987"/>
      <c r="AX7" s="987"/>
      <c r="AY7" s="987"/>
      <c r="AZ7" s="987"/>
      <c r="BA7" s="987"/>
      <c r="BB7" s="987"/>
      <c r="BC7" s="987"/>
    </row>
    <row r="8" spans="1:55" x14ac:dyDescent="0.25">
      <c r="A8" s="987"/>
      <c r="B8" s="1752" t="s">
        <v>1698</v>
      </c>
      <c r="C8" s="1753"/>
      <c r="D8" s="1754"/>
      <c r="E8" s="1755"/>
      <c r="F8" s="1755"/>
      <c r="G8" s="1756"/>
      <c r="H8" s="987"/>
      <c r="I8" s="987"/>
      <c r="J8" s="987"/>
      <c r="K8" s="987"/>
      <c r="L8" s="987"/>
      <c r="M8" s="987"/>
      <c r="N8" s="987"/>
      <c r="O8" s="987"/>
      <c r="P8" s="987"/>
      <c r="Q8" s="987"/>
      <c r="R8" s="987"/>
      <c r="S8" s="987"/>
      <c r="T8" s="987"/>
      <c r="U8" s="987"/>
      <c r="V8" s="987"/>
      <c r="W8" s="987"/>
      <c r="X8" s="987"/>
      <c r="Y8" s="987"/>
      <c r="Z8" s="987"/>
      <c r="AA8" s="987"/>
      <c r="AB8" s="987"/>
      <c r="AC8" s="987"/>
      <c r="AD8" s="987"/>
      <c r="AE8" s="987"/>
      <c r="AF8" s="987"/>
      <c r="AG8" s="987"/>
      <c r="AH8" s="987"/>
      <c r="AI8" s="987"/>
      <c r="AJ8" s="987"/>
      <c r="AK8" s="987"/>
      <c r="AL8" s="987"/>
      <c r="AM8" s="987"/>
      <c r="AN8" s="987"/>
      <c r="AO8" s="987"/>
      <c r="AP8" s="987"/>
      <c r="AQ8" s="987"/>
      <c r="AR8" s="987"/>
      <c r="AS8" s="987"/>
      <c r="AT8" s="987"/>
      <c r="AU8" s="987"/>
      <c r="AV8" s="987"/>
      <c r="AW8" s="987"/>
      <c r="AX8" s="987"/>
      <c r="AY8" s="987"/>
      <c r="AZ8" s="987"/>
      <c r="BA8" s="987"/>
      <c r="BB8" s="987"/>
      <c r="BC8" s="987"/>
    </row>
    <row r="9" spans="1:55" x14ac:dyDescent="0.25">
      <c r="A9" s="987"/>
      <c r="B9" s="1752" t="s">
        <v>1699</v>
      </c>
      <c r="C9" s="1753"/>
      <c r="D9" s="1754"/>
      <c r="E9" s="1755"/>
      <c r="F9" s="1755"/>
      <c r="G9" s="1756"/>
      <c r="H9" s="987"/>
      <c r="I9" s="987"/>
      <c r="J9" s="987"/>
      <c r="K9" s="987"/>
      <c r="L9" s="987"/>
      <c r="M9" s="987"/>
      <c r="N9" s="987"/>
      <c r="O9" s="987"/>
      <c r="P9" s="987"/>
      <c r="Q9" s="987"/>
      <c r="R9" s="987"/>
      <c r="S9" s="987"/>
      <c r="T9" s="987"/>
      <c r="U9" s="987"/>
      <c r="V9" s="987"/>
      <c r="W9" s="987"/>
      <c r="X9" s="987"/>
      <c r="Y9" s="987"/>
      <c r="Z9" s="987"/>
      <c r="AA9" s="987"/>
      <c r="AB9" s="987"/>
      <c r="AC9" s="987"/>
      <c r="AD9" s="987"/>
      <c r="AE9" s="987"/>
      <c r="AF9" s="987"/>
      <c r="AG9" s="987"/>
      <c r="AH9" s="987"/>
      <c r="AI9" s="987"/>
      <c r="AJ9" s="987"/>
      <c r="AK9" s="987"/>
      <c r="AL9" s="987"/>
      <c r="AM9" s="987"/>
      <c r="AN9" s="987"/>
      <c r="AO9" s="987"/>
      <c r="AP9" s="987"/>
      <c r="AQ9" s="987"/>
      <c r="AR9" s="987"/>
      <c r="AS9" s="987"/>
      <c r="AT9" s="987"/>
      <c r="AU9" s="987"/>
      <c r="AV9" s="987"/>
      <c r="AW9" s="987"/>
      <c r="AX9" s="987"/>
      <c r="AY9" s="987"/>
      <c r="AZ9" s="987"/>
      <c r="BA9" s="987"/>
      <c r="BB9" s="987"/>
      <c r="BC9" s="987"/>
    </row>
    <row r="10" spans="1:55" x14ac:dyDescent="0.25">
      <c r="A10" s="987"/>
      <c r="B10" s="1752" t="s">
        <v>1700</v>
      </c>
      <c r="C10" s="1753"/>
      <c r="D10" s="1754"/>
      <c r="E10" s="1772"/>
      <c r="F10" s="1772"/>
      <c r="G10" s="1773"/>
      <c r="H10" s="987"/>
      <c r="I10" s="987"/>
      <c r="J10" s="987"/>
      <c r="K10" s="987"/>
      <c r="L10" s="987"/>
      <c r="M10" s="987"/>
      <c r="N10" s="987"/>
      <c r="O10" s="987"/>
      <c r="P10" s="987"/>
      <c r="Q10" s="987"/>
      <c r="R10" s="987"/>
      <c r="S10" s="987"/>
      <c r="T10" s="987"/>
      <c r="U10" s="987"/>
      <c r="V10" s="987"/>
      <c r="W10" s="987"/>
      <c r="X10" s="987"/>
      <c r="Y10" s="987"/>
      <c r="Z10" s="987"/>
      <c r="AA10" s="987"/>
      <c r="AB10" s="987"/>
      <c r="AC10" s="987"/>
      <c r="AD10" s="987"/>
      <c r="AE10" s="987"/>
      <c r="AF10" s="987"/>
      <c r="AG10" s="987"/>
      <c r="AH10" s="987"/>
      <c r="AI10" s="987"/>
      <c r="AJ10" s="987"/>
      <c r="AK10" s="987"/>
      <c r="AL10" s="987"/>
      <c r="AM10" s="987"/>
      <c r="AN10" s="987"/>
      <c r="AO10" s="987"/>
      <c r="AP10" s="987"/>
      <c r="AQ10" s="987"/>
      <c r="AR10" s="987"/>
      <c r="AS10" s="987"/>
      <c r="AT10" s="987"/>
      <c r="AU10" s="987"/>
      <c r="AV10" s="987"/>
      <c r="AW10" s="987"/>
      <c r="AX10" s="987"/>
      <c r="AY10" s="987"/>
      <c r="AZ10" s="987"/>
      <c r="BA10" s="987"/>
      <c r="BB10" s="987"/>
      <c r="BC10" s="987"/>
    </row>
    <row r="11" spans="1:55" x14ac:dyDescent="0.25">
      <c r="A11" s="987"/>
      <c r="B11" s="1752" t="s">
        <v>1701</v>
      </c>
      <c r="C11" s="1753"/>
      <c r="D11" s="1754"/>
      <c r="E11" s="1772"/>
      <c r="F11" s="1772"/>
      <c r="G11" s="1773"/>
      <c r="H11" s="987"/>
      <c r="I11" s="987"/>
      <c r="J11" s="987"/>
      <c r="K11" s="987"/>
      <c r="L11" s="987"/>
      <c r="M11" s="987"/>
      <c r="N11" s="987"/>
      <c r="O11" s="987"/>
      <c r="P11" s="987"/>
      <c r="Q11" s="987"/>
      <c r="R11" s="987"/>
      <c r="S11" s="987"/>
      <c r="T11" s="987"/>
      <c r="U11" s="987"/>
      <c r="V11" s="987"/>
      <c r="W11" s="987"/>
      <c r="X11" s="987"/>
      <c r="Y11" s="987"/>
      <c r="Z11" s="987"/>
      <c r="AA11" s="987"/>
      <c r="AB11" s="987"/>
      <c r="AC11" s="987"/>
      <c r="AD11" s="987"/>
      <c r="AE11" s="987"/>
      <c r="AF11" s="987"/>
      <c r="AG11" s="987"/>
      <c r="AH11" s="987"/>
      <c r="AI11" s="987"/>
      <c r="AJ11" s="987"/>
      <c r="AK11" s="987"/>
      <c r="AL11" s="987"/>
      <c r="AM11" s="987"/>
      <c r="AN11" s="987"/>
      <c r="AO11" s="987"/>
      <c r="AP11" s="987"/>
      <c r="AQ11" s="987"/>
      <c r="AR11" s="987"/>
      <c r="AS11" s="987"/>
      <c r="AT11" s="987"/>
      <c r="AU11" s="987"/>
      <c r="AV11" s="987"/>
      <c r="AW11" s="987"/>
      <c r="AX11" s="987"/>
      <c r="AY11" s="987"/>
      <c r="AZ11" s="987"/>
      <c r="BA11" s="987"/>
      <c r="BB11" s="987"/>
      <c r="BC11" s="987"/>
    </row>
    <row r="12" spans="1:55" x14ac:dyDescent="0.25">
      <c r="A12" s="987"/>
      <c r="B12" s="1752" t="s">
        <v>1702</v>
      </c>
      <c r="C12" s="1753"/>
      <c r="D12" s="1754"/>
      <c r="E12" s="1755"/>
      <c r="F12" s="1755"/>
      <c r="G12" s="1756"/>
      <c r="H12" s="987"/>
      <c r="I12" s="987"/>
      <c r="J12" s="987"/>
      <c r="K12" s="987"/>
      <c r="L12" s="987"/>
      <c r="M12" s="987"/>
      <c r="N12" s="987"/>
      <c r="O12" s="987"/>
      <c r="P12" s="987"/>
      <c r="Q12" s="987"/>
      <c r="R12" s="987"/>
      <c r="S12" s="987"/>
      <c r="T12" s="987"/>
      <c r="U12" s="987"/>
      <c r="V12" s="987"/>
      <c r="W12" s="987"/>
      <c r="X12" s="987"/>
      <c r="Y12" s="987"/>
      <c r="Z12" s="987"/>
      <c r="AA12" s="987"/>
      <c r="AB12" s="987"/>
      <c r="AC12" s="987"/>
      <c r="AD12" s="987"/>
      <c r="AE12" s="987"/>
      <c r="AF12" s="987"/>
      <c r="AG12" s="987"/>
      <c r="AH12" s="987"/>
      <c r="AI12" s="987"/>
      <c r="AJ12" s="987"/>
      <c r="AK12" s="987"/>
      <c r="AL12" s="987"/>
      <c r="AM12" s="987"/>
      <c r="AN12" s="987"/>
      <c r="AO12" s="987"/>
      <c r="AP12" s="987"/>
      <c r="AQ12" s="987"/>
      <c r="AR12" s="987"/>
      <c r="AS12" s="987"/>
      <c r="AT12" s="987"/>
      <c r="AU12" s="987"/>
      <c r="AV12" s="987"/>
      <c r="AW12" s="987"/>
      <c r="AX12" s="987"/>
      <c r="AY12" s="987"/>
      <c r="AZ12" s="987"/>
      <c r="BA12" s="987"/>
      <c r="BB12" s="987"/>
      <c r="BC12" s="987"/>
    </row>
    <row r="13" spans="1:55" x14ac:dyDescent="0.25">
      <c r="A13" s="987"/>
      <c r="B13" s="1752" t="s">
        <v>1656</v>
      </c>
      <c r="C13" s="1753"/>
      <c r="D13" s="1754"/>
      <c r="E13" s="988"/>
      <c r="F13" s="989" t="s">
        <v>1703</v>
      </c>
      <c r="G13" s="1330" t="str">
        <f ca="1">IF(E13&lt;&gt;"",DATEDIF(E13,TODAY(),"Y")&amp;" Years","")</f>
        <v/>
      </c>
      <c r="H13" s="987"/>
      <c r="I13" s="987"/>
      <c r="J13" s="987"/>
      <c r="K13" s="987"/>
      <c r="L13" s="987"/>
      <c r="M13" s="987"/>
      <c r="N13" s="987"/>
      <c r="O13" s="987"/>
      <c r="P13" s="987"/>
      <c r="Q13" s="987"/>
      <c r="R13" s="987"/>
      <c r="S13" s="987"/>
      <c r="T13" s="987"/>
      <c r="U13" s="987"/>
      <c r="V13" s="987"/>
      <c r="W13" s="987"/>
      <c r="X13" s="987"/>
      <c r="Y13" s="987"/>
      <c r="Z13" s="987"/>
      <c r="AA13" s="987"/>
      <c r="AB13" s="987"/>
      <c r="AC13" s="987"/>
      <c r="AD13" s="987"/>
      <c r="AE13" s="987"/>
      <c r="AF13" s="987"/>
      <c r="AG13" s="987"/>
      <c r="AH13" s="987"/>
      <c r="AI13" s="987"/>
      <c r="AJ13" s="987"/>
      <c r="AK13" s="987"/>
      <c r="AL13" s="987"/>
      <c r="AM13" s="987"/>
      <c r="AN13" s="987"/>
      <c r="AO13" s="987"/>
      <c r="AP13" s="987"/>
      <c r="AQ13" s="987"/>
      <c r="AR13" s="987"/>
      <c r="AS13" s="987"/>
      <c r="AT13" s="987"/>
      <c r="AU13" s="987"/>
      <c r="AV13" s="987"/>
      <c r="AW13" s="987"/>
      <c r="AX13" s="987"/>
      <c r="AY13" s="987"/>
      <c r="AZ13" s="987"/>
      <c r="BA13" s="987"/>
      <c r="BB13" s="987"/>
      <c r="BC13" s="987"/>
    </row>
    <row r="14" spans="1:55" ht="30" customHeight="1" x14ac:dyDescent="0.25">
      <c r="A14" s="987"/>
      <c r="B14" s="1752" t="s">
        <v>1704</v>
      </c>
      <c r="C14" s="1753"/>
      <c r="D14" s="1754"/>
      <c r="E14" s="1770"/>
      <c r="F14" s="1770"/>
      <c r="G14" s="1771"/>
      <c r="H14" s="987"/>
      <c r="I14" s="987"/>
      <c r="J14" s="987"/>
      <c r="K14" s="987"/>
      <c r="L14" s="987"/>
      <c r="M14" s="987"/>
      <c r="N14" s="987"/>
      <c r="O14" s="987"/>
      <c r="P14" s="987"/>
      <c r="Q14" s="987"/>
      <c r="R14" s="987"/>
      <c r="S14" s="987"/>
      <c r="T14" s="987"/>
      <c r="U14" s="987"/>
      <c r="V14" s="987"/>
      <c r="W14" s="987"/>
      <c r="X14" s="987"/>
      <c r="Y14" s="987"/>
      <c r="Z14" s="987"/>
      <c r="AA14" s="987"/>
      <c r="AB14" s="987"/>
      <c r="AC14" s="987"/>
      <c r="AD14" s="987"/>
      <c r="AE14" s="987"/>
      <c r="AF14" s="987"/>
      <c r="AG14" s="987"/>
      <c r="AH14" s="987"/>
      <c r="AI14" s="987"/>
      <c r="AJ14" s="987"/>
      <c r="AK14" s="987"/>
      <c r="AL14" s="987"/>
      <c r="AM14" s="987"/>
      <c r="AN14" s="987"/>
      <c r="AO14" s="987"/>
      <c r="AP14" s="987"/>
      <c r="AQ14" s="987"/>
      <c r="AR14" s="987"/>
      <c r="AS14" s="987"/>
      <c r="AT14" s="987"/>
      <c r="AU14" s="987"/>
      <c r="AV14" s="987"/>
      <c r="AW14" s="987"/>
      <c r="AX14" s="987"/>
      <c r="AY14" s="987"/>
      <c r="AZ14" s="987"/>
      <c r="BA14" s="987"/>
      <c r="BB14" s="987"/>
      <c r="BC14" s="987"/>
    </row>
    <row r="15" spans="1:55" ht="39" customHeight="1" x14ac:dyDescent="0.25">
      <c r="A15" s="987"/>
      <c r="B15" s="1767" t="s">
        <v>1705</v>
      </c>
      <c r="C15" s="1768"/>
      <c r="D15" s="1769"/>
      <c r="E15" s="1770"/>
      <c r="F15" s="1770"/>
      <c r="G15" s="1771"/>
      <c r="H15" s="987"/>
      <c r="I15" s="987"/>
      <c r="J15" s="987"/>
      <c r="K15" s="987"/>
      <c r="L15" s="987"/>
      <c r="M15" s="987"/>
      <c r="N15" s="987"/>
      <c r="O15" s="987"/>
      <c r="P15" s="987"/>
      <c r="Q15" s="987"/>
      <c r="R15" s="987"/>
      <c r="S15" s="987"/>
      <c r="T15" s="987"/>
      <c r="U15" s="987"/>
      <c r="V15" s="987"/>
      <c r="W15" s="987"/>
      <c r="X15" s="987"/>
      <c r="Y15" s="987"/>
      <c r="Z15" s="987"/>
      <c r="AA15" s="987"/>
      <c r="AB15" s="987"/>
      <c r="AC15" s="987"/>
      <c r="AD15" s="987"/>
      <c r="AE15" s="987"/>
      <c r="AF15" s="987"/>
      <c r="AG15" s="987"/>
      <c r="AH15" s="987"/>
      <c r="AI15" s="987"/>
      <c r="AJ15" s="987"/>
      <c r="AK15" s="987"/>
      <c r="AL15" s="987"/>
      <c r="AM15" s="987"/>
      <c r="AN15" s="987"/>
      <c r="AO15" s="987"/>
      <c r="AP15" s="987"/>
      <c r="AQ15" s="987"/>
      <c r="AR15" s="987"/>
      <c r="AS15" s="987"/>
      <c r="AT15" s="987"/>
      <c r="AU15" s="987"/>
      <c r="AV15" s="987"/>
      <c r="AW15" s="987"/>
      <c r="AX15" s="987"/>
      <c r="AY15" s="987"/>
      <c r="AZ15" s="987"/>
      <c r="BA15" s="987"/>
      <c r="BB15" s="987"/>
      <c r="BC15" s="987"/>
    </row>
    <row r="16" spans="1:55" x14ac:dyDescent="0.25">
      <c r="A16" s="987"/>
      <c r="B16" s="1752" t="s">
        <v>1706</v>
      </c>
      <c r="C16" s="1753"/>
      <c r="D16" s="1754"/>
      <c r="E16" s="1755"/>
      <c r="F16" s="1755"/>
      <c r="G16" s="1756"/>
      <c r="H16" s="987"/>
      <c r="I16" s="987"/>
      <c r="J16" s="987"/>
      <c r="K16" s="987"/>
      <c r="L16" s="987"/>
      <c r="M16" s="987"/>
      <c r="N16" s="987"/>
      <c r="O16" s="987"/>
      <c r="P16" s="987"/>
      <c r="Q16" s="987"/>
      <c r="R16" s="987"/>
      <c r="S16" s="987"/>
      <c r="T16" s="987"/>
      <c r="U16" s="987"/>
      <c r="V16" s="987"/>
      <c r="W16" s="987"/>
      <c r="X16" s="987"/>
      <c r="Y16" s="987"/>
      <c r="Z16" s="987"/>
      <c r="AA16" s="987"/>
      <c r="AB16" s="987"/>
      <c r="AC16" s="987"/>
      <c r="AD16" s="987"/>
      <c r="AE16" s="987"/>
      <c r="AF16" s="987"/>
      <c r="AG16" s="987"/>
      <c r="AH16" s="987"/>
      <c r="AI16" s="987"/>
      <c r="AJ16" s="987"/>
      <c r="AK16" s="987"/>
      <c r="AL16" s="987"/>
      <c r="AM16" s="987"/>
      <c r="AN16" s="987"/>
      <c r="AO16" s="987"/>
      <c r="AP16" s="987"/>
      <c r="AQ16" s="987"/>
      <c r="AR16" s="987"/>
      <c r="AS16" s="987"/>
      <c r="AT16" s="987"/>
      <c r="AU16" s="987"/>
      <c r="AV16" s="987"/>
      <c r="AW16" s="987"/>
      <c r="AX16" s="987"/>
      <c r="AY16" s="987"/>
      <c r="AZ16" s="987"/>
      <c r="BA16" s="987"/>
      <c r="BB16" s="987"/>
      <c r="BC16" s="987"/>
    </row>
    <row r="17" spans="1:55" x14ac:dyDescent="0.25">
      <c r="A17" s="987"/>
      <c r="B17" s="1752" t="s">
        <v>1707</v>
      </c>
      <c r="C17" s="1753"/>
      <c r="D17" s="1754"/>
      <c r="E17" s="1755"/>
      <c r="F17" s="1755"/>
      <c r="G17" s="1756"/>
      <c r="H17" s="987"/>
      <c r="I17" s="987"/>
      <c r="J17" s="987"/>
      <c r="K17" s="987"/>
      <c r="L17" s="987"/>
      <c r="M17" s="987"/>
      <c r="N17" s="987"/>
      <c r="O17" s="987"/>
      <c r="P17" s="987"/>
      <c r="Q17" s="987"/>
      <c r="R17" s="987"/>
      <c r="S17" s="987"/>
      <c r="T17" s="987"/>
      <c r="U17" s="987"/>
      <c r="V17" s="987"/>
      <c r="W17" s="987"/>
      <c r="X17" s="987"/>
      <c r="Y17" s="987"/>
      <c r="Z17" s="987"/>
      <c r="AA17" s="987"/>
      <c r="AB17" s="987"/>
      <c r="AC17" s="987"/>
      <c r="AD17" s="987"/>
      <c r="AE17" s="987"/>
      <c r="AF17" s="987"/>
      <c r="AG17" s="987"/>
      <c r="AH17" s="987"/>
      <c r="AI17" s="987"/>
      <c r="AJ17" s="987"/>
      <c r="AK17" s="987"/>
      <c r="AL17" s="987"/>
      <c r="AM17" s="987"/>
      <c r="AN17" s="987"/>
      <c r="AO17" s="987"/>
      <c r="AP17" s="987"/>
      <c r="AQ17" s="987"/>
      <c r="AR17" s="987"/>
      <c r="AS17" s="987"/>
      <c r="AT17" s="987"/>
      <c r="AU17" s="987"/>
      <c r="AV17" s="987"/>
      <c r="AW17" s="987"/>
      <c r="AX17" s="987"/>
      <c r="AY17" s="987"/>
      <c r="AZ17" s="987"/>
      <c r="BA17" s="987"/>
      <c r="BB17" s="987"/>
      <c r="BC17" s="987"/>
    </row>
    <row r="18" spans="1:55" x14ac:dyDescent="0.25">
      <c r="A18" s="987"/>
      <c r="B18" s="1752" t="s">
        <v>1708</v>
      </c>
      <c r="C18" s="1753"/>
      <c r="D18" s="1754"/>
      <c r="E18" s="1755"/>
      <c r="F18" s="1755"/>
      <c r="G18" s="1756"/>
      <c r="H18" s="987"/>
      <c r="I18" s="987"/>
      <c r="J18" s="987"/>
      <c r="K18" s="987"/>
      <c r="L18" s="987"/>
      <c r="M18" s="987"/>
      <c r="N18" s="987"/>
      <c r="O18" s="987"/>
      <c r="P18" s="987"/>
      <c r="Q18" s="987"/>
      <c r="R18" s="987"/>
      <c r="S18" s="987"/>
      <c r="T18" s="987"/>
      <c r="U18" s="987"/>
      <c r="V18" s="987"/>
      <c r="W18" s="987"/>
      <c r="X18" s="987"/>
      <c r="Y18" s="987"/>
      <c r="Z18" s="987"/>
      <c r="AA18" s="987"/>
      <c r="AB18" s="987"/>
      <c r="AC18" s="987"/>
      <c r="AD18" s="987"/>
      <c r="AE18" s="987"/>
      <c r="AF18" s="987"/>
      <c r="AG18" s="987"/>
      <c r="AH18" s="987"/>
      <c r="AI18" s="987"/>
      <c r="AJ18" s="987"/>
      <c r="AK18" s="987"/>
      <c r="AL18" s="987"/>
      <c r="AM18" s="987"/>
      <c r="AN18" s="987"/>
      <c r="AO18" s="987"/>
      <c r="AP18" s="987"/>
      <c r="AQ18" s="987"/>
      <c r="AR18" s="987"/>
      <c r="AS18" s="987"/>
      <c r="AT18" s="987"/>
      <c r="AU18" s="987"/>
      <c r="AV18" s="987"/>
      <c r="AW18" s="987"/>
      <c r="AX18" s="987"/>
      <c r="AY18" s="987"/>
      <c r="AZ18" s="987"/>
      <c r="BA18" s="987"/>
      <c r="BB18" s="987"/>
      <c r="BC18" s="987"/>
    </row>
    <row r="19" spans="1:55" x14ac:dyDescent="0.25">
      <c r="A19" s="987"/>
      <c r="B19" s="1752" t="s">
        <v>1709</v>
      </c>
      <c r="C19" s="1753"/>
      <c r="D19" s="1754"/>
      <c r="E19" s="1755"/>
      <c r="F19" s="1755"/>
      <c r="G19" s="1756"/>
      <c r="H19" s="987"/>
      <c r="I19" s="987"/>
      <c r="J19" s="987"/>
      <c r="K19" s="987"/>
      <c r="L19" s="987"/>
      <c r="M19" s="987"/>
      <c r="N19" s="987"/>
      <c r="O19" s="987"/>
      <c r="P19" s="987"/>
      <c r="Q19" s="987"/>
      <c r="R19" s="987"/>
      <c r="S19" s="987"/>
      <c r="T19" s="987"/>
      <c r="U19" s="987"/>
      <c r="V19" s="987"/>
      <c r="W19" s="987"/>
      <c r="X19" s="987"/>
      <c r="Y19" s="987"/>
      <c r="Z19" s="987"/>
      <c r="AA19" s="987"/>
      <c r="AB19" s="987"/>
      <c r="AC19" s="987"/>
      <c r="AD19" s="987"/>
      <c r="AE19" s="987"/>
      <c r="AF19" s="987"/>
      <c r="AG19" s="987"/>
      <c r="AH19" s="987"/>
      <c r="AI19" s="987"/>
      <c r="AJ19" s="987"/>
      <c r="AK19" s="987"/>
      <c r="AL19" s="987"/>
      <c r="AM19" s="987"/>
      <c r="AN19" s="987"/>
      <c r="AO19" s="987"/>
      <c r="AP19" s="987"/>
      <c r="AQ19" s="987"/>
      <c r="AR19" s="987"/>
      <c r="AS19" s="987"/>
      <c r="AT19" s="987"/>
      <c r="AU19" s="987"/>
      <c r="AV19" s="987"/>
      <c r="AW19" s="987"/>
      <c r="AX19" s="987"/>
      <c r="AY19" s="987"/>
      <c r="AZ19" s="987"/>
      <c r="BA19" s="987"/>
      <c r="BB19" s="987"/>
      <c r="BC19" s="987"/>
    </row>
    <row r="20" spans="1:55" x14ac:dyDescent="0.25">
      <c r="A20" s="987"/>
      <c r="B20" s="1752" t="s">
        <v>1710</v>
      </c>
      <c r="C20" s="1753"/>
      <c r="D20" s="1754"/>
      <c r="E20" s="1757"/>
      <c r="F20" s="1757"/>
      <c r="G20" s="1758"/>
      <c r="H20" s="987"/>
      <c r="I20" s="987"/>
      <c r="J20" s="987"/>
      <c r="K20" s="987"/>
      <c r="L20" s="987"/>
      <c r="M20" s="987"/>
      <c r="N20" s="987"/>
      <c r="O20" s="987"/>
      <c r="P20" s="987"/>
      <c r="Q20" s="987"/>
      <c r="R20" s="987"/>
      <c r="S20" s="987"/>
      <c r="T20" s="987"/>
      <c r="U20" s="987"/>
      <c r="V20" s="987"/>
      <c r="W20" s="987"/>
      <c r="X20" s="987"/>
      <c r="Y20" s="987"/>
      <c r="Z20" s="987"/>
      <c r="AA20" s="987"/>
      <c r="AB20" s="987"/>
      <c r="AC20" s="987"/>
      <c r="AD20" s="987"/>
      <c r="AE20" s="987"/>
      <c r="AF20" s="987"/>
      <c r="AG20" s="987"/>
      <c r="AH20" s="987"/>
      <c r="AI20" s="987"/>
      <c r="AJ20" s="987"/>
      <c r="AK20" s="987"/>
      <c r="AL20" s="987"/>
      <c r="AM20" s="987"/>
      <c r="AN20" s="987"/>
      <c r="AO20" s="987"/>
      <c r="AP20" s="987"/>
      <c r="AQ20" s="987"/>
      <c r="AR20" s="987"/>
      <c r="AS20" s="987"/>
      <c r="AT20" s="987"/>
      <c r="AU20" s="987"/>
      <c r="AV20" s="987"/>
      <c r="AW20" s="987"/>
      <c r="AX20" s="987"/>
      <c r="AY20" s="987"/>
      <c r="AZ20" s="987"/>
      <c r="BA20" s="987"/>
      <c r="BB20" s="987"/>
      <c r="BC20" s="987"/>
    </row>
    <row r="21" spans="1:55" x14ac:dyDescent="0.25">
      <c r="A21" s="987"/>
      <c r="B21" s="1752" t="s">
        <v>1711</v>
      </c>
      <c r="C21" s="1753"/>
      <c r="D21" s="1754"/>
      <c r="E21" s="1757"/>
      <c r="F21" s="1757"/>
      <c r="G21" s="1758"/>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987"/>
      <c r="AQ21" s="987"/>
      <c r="AR21" s="987"/>
      <c r="AS21" s="987"/>
      <c r="AT21" s="987"/>
      <c r="AU21" s="987"/>
      <c r="AV21" s="987"/>
      <c r="AW21" s="987"/>
      <c r="AX21" s="987"/>
      <c r="AY21" s="987"/>
      <c r="AZ21" s="987"/>
      <c r="BA21" s="987"/>
      <c r="BB21" s="987"/>
      <c r="BC21" s="987"/>
    </row>
    <row r="22" spans="1:55" x14ac:dyDescent="0.25">
      <c r="A22" s="987"/>
      <c r="B22" s="1752" t="s">
        <v>1712</v>
      </c>
      <c r="C22" s="1753"/>
      <c r="D22" s="1754"/>
      <c r="E22" s="1759"/>
      <c r="F22" s="1759"/>
      <c r="G22" s="1760"/>
      <c r="H22" s="987"/>
      <c r="I22" s="987"/>
      <c r="J22" s="987"/>
      <c r="K22" s="987"/>
      <c r="L22" s="987"/>
      <c r="M22" s="987"/>
      <c r="N22" s="987"/>
      <c r="O22" s="987"/>
      <c r="P22" s="987"/>
      <c r="Q22" s="987"/>
      <c r="R22" s="987"/>
      <c r="S22" s="987"/>
      <c r="T22" s="987"/>
      <c r="U22" s="987"/>
      <c r="V22" s="987"/>
      <c r="W22" s="987"/>
      <c r="X22" s="987"/>
      <c r="Y22" s="987"/>
      <c r="Z22" s="987"/>
      <c r="AA22" s="987"/>
      <c r="AB22" s="987"/>
      <c r="AC22" s="987"/>
      <c r="AD22" s="987"/>
      <c r="AE22" s="987"/>
      <c r="AF22" s="987"/>
      <c r="AG22" s="987"/>
      <c r="AH22" s="987"/>
      <c r="AI22" s="987"/>
      <c r="AJ22" s="987"/>
      <c r="AK22" s="987"/>
      <c r="AL22" s="987"/>
      <c r="AM22" s="987"/>
      <c r="AN22" s="987"/>
      <c r="AO22" s="987"/>
      <c r="AP22" s="987"/>
      <c r="AQ22" s="987"/>
      <c r="AR22" s="987"/>
      <c r="AS22" s="987"/>
      <c r="AT22" s="987"/>
      <c r="AU22" s="987"/>
      <c r="AV22" s="987"/>
      <c r="AW22" s="987"/>
      <c r="AX22" s="987"/>
      <c r="AY22" s="987"/>
      <c r="AZ22" s="987"/>
      <c r="BA22" s="987"/>
      <c r="BB22" s="987"/>
      <c r="BC22" s="987"/>
    </row>
    <row r="23" spans="1:55" ht="15.75" thickBot="1" x14ac:dyDescent="0.3">
      <c r="A23" s="987"/>
      <c r="B23" s="1761" t="s">
        <v>1330</v>
      </c>
      <c r="C23" s="1762"/>
      <c r="D23" s="1763"/>
      <c r="E23" s="1764"/>
      <c r="F23" s="1765"/>
      <c r="G23" s="1766"/>
      <c r="H23" s="987"/>
      <c r="I23" s="987"/>
      <c r="J23" s="987"/>
      <c r="K23" s="987"/>
      <c r="L23" s="987"/>
      <c r="M23" s="987"/>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987"/>
      <c r="AK23" s="987"/>
      <c r="AL23" s="987"/>
      <c r="AM23" s="987"/>
      <c r="AN23" s="987"/>
      <c r="AO23" s="987"/>
      <c r="AP23" s="987"/>
      <c r="AQ23" s="987"/>
      <c r="AR23" s="987"/>
      <c r="AS23" s="987"/>
      <c r="AT23" s="987"/>
      <c r="AU23" s="987"/>
      <c r="AV23" s="987"/>
      <c r="AW23" s="987"/>
      <c r="AX23" s="987"/>
      <c r="AY23" s="987"/>
      <c r="AZ23" s="987"/>
      <c r="BA23" s="987"/>
      <c r="BB23" s="987"/>
      <c r="BC23" s="987"/>
    </row>
    <row r="24" spans="1:55" ht="15.75" thickBot="1" x14ac:dyDescent="0.3">
      <c r="A24" s="987"/>
      <c r="B24" s="987"/>
      <c r="C24" s="987"/>
      <c r="D24" s="987"/>
      <c r="E24" s="987"/>
      <c r="F24" s="987"/>
      <c r="G24" s="987"/>
      <c r="H24" s="987"/>
      <c r="I24" s="987"/>
      <c r="J24" s="987"/>
      <c r="K24" s="987"/>
      <c r="L24" s="987"/>
      <c r="M24" s="987"/>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987"/>
      <c r="AK24" s="987"/>
      <c r="AL24" s="987"/>
      <c r="AM24" s="987"/>
      <c r="AN24" s="987"/>
      <c r="AO24" s="987"/>
      <c r="AP24" s="987"/>
      <c r="AQ24" s="987"/>
      <c r="AR24" s="987"/>
      <c r="AS24" s="987"/>
      <c r="AT24" s="987"/>
      <c r="AU24" s="987"/>
      <c r="AV24" s="987"/>
      <c r="AW24" s="987"/>
      <c r="AX24" s="987"/>
      <c r="AY24" s="987"/>
      <c r="AZ24" s="987"/>
      <c r="BA24" s="987"/>
      <c r="BB24" s="987"/>
      <c r="BC24" s="987"/>
    </row>
    <row r="25" spans="1:55" ht="20.25" customHeight="1" thickBot="1" x14ac:dyDescent="0.3">
      <c r="A25" s="987"/>
      <c r="B25" s="1742" t="s">
        <v>1713</v>
      </c>
      <c r="C25" s="1743"/>
      <c r="D25" s="1743"/>
      <c r="E25" s="1744"/>
      <c r="F25" s="987"/>
      <c r="G25" s="987"/>
      <c r="H25" s="987"/>
      <c r="I25" s="987"/>
      <c r="J25" s="987"/>
      <c r="K25" s="987"/>
      <c r="L25" s="987"/>
      <c r="M25" s="987"/>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987"/>
      <c r="AK25" s="987"/>
      <c r="AL25" s="987"/>
      <c r="AM25" s="987"/>
      <c r="AN25" s="987"/>
      <c r="AO25" s="987"/>
      <c r="AP25" s="987"/>
      <c r="AQ25" s="987"/>
      <c r="AR25" s="987"/>
      <c r="AS25" s="987"/>
      <c r="AT25" s="987"/>
      <c r="AU25" s="987"/>
      <c r="AV25" s="987"/>
      <c r="AW25" s="987"/>
      <c r="AX25" s="987"/>
      <c r="AY25" s="987"/>
      <c r="AZ25" s="987"/>
      <c r="BA25" s="987"/>
      <c r="BB25" s="987"/>
      <c r="BC25" s="987"/>
    </row>
    <row r="26" spans="1:55" x14ac:dyDescent="0.25">
      <c r="A26" s="987"/>
      <c r="B26" s="1738" t="s">
        <v>1714</v>
      </c>
      <c r="C26" s="1739"/>
      <c r="D26" s="1331">
        <f>COUNTIF(H32:H33,"-")</f>
        <v>0</v>
      </c>
      <c r="E26" s="1332">
        <f>SUMIF(H32:H33,"-",I32:I33)</f>
        <v>0</v>
      </c>
      <c r="F26" s="987"/>
      <c r="G26" s="987"/>
      <c r="H26" s="987"/>
      <c r="I26" s="987"/>
      <c r="J26" s="987"/>
      <c r="K26" s="987"/>
      <c r="L26" s="987"/>
      <c r="M26" s="987"/>
      <c r="N26" s="987"/>
      <c r="O26" s="987"/>
      <c r="P26" s="987"/>
      <c r="Q26" s="987"/>
      <c r="R26" s="987"/>
      <c r="S26" s="987"/>
      <c r="T26" s="987"/>
      <c r="U26" s="987"/>
      <c r="V26" s="987"/>
      <c r="W26" s="987"/>
      <c r="X26" s="987"/>
      <c r="Y26" s="987"/>
      <c r="Z26" s="987"/>
      <c r="AA26" s="987"/>
      <c r="AB26" s="987"/>
      <c r="AC26" s="987"/>
      <c r="AD26" s="987"/>
      <c r="AE26" s="987"/>
      <c r="AF26" s="987"/>
      <c r="AG26" s="987"/>
      <c r="AH26" s="987"/>
      <c r="AI26" s="987"/>
      <c r="AJ26" s="987"/>
      <c r="AK26" s="987"/>
      <c r="AL26" s="987"/>
      <c r="AM26" s="987"/>
      <c r="AN26" s="987"/>
      <c r="AO26" s="987"/>
      <c r="AP26" s="987"/>
      <c r="AQ26" s="987"/>
      <c r="AR26" s="987"/>
      <c r="AS26" s="987"/>
      <c r="AT26" s="987"/>
      <c r="AU26" s="987"/>
      <c r="AV26" s="987"/>
      <c r="AW26" s="987"/>
      <c r="AX26" s="987"/>
      <c r="AY26" s="987"/>
      <c r="AZ26" s="987"/>
      <c r="BA26" s="987"/>
      <c r="BB26" s="987"/>
      <c r="BC26" s="987"/>
    </row>
    <row r="27" spans="1:55" x14ac:dyDescent="0.25">
      <c r="A27" s="987"/>
      <c r="B27" s="1738" t="s">
        <v>1715</v>
      </c>
      <c r="C27" s="1739"/>
      <c r="D27" s="1331">
        <f>COUNTIFS(H32:H33,"&lt;&gt;-",H32:H33,"&lt;&gt;")</f>
        <v>0</v>
      </c>
      <c r="E27" s="1332">
        <f>SUMIF(H32:H33,"&lt;&gt;-",I32:I33)</f>
        <v>0</v>
      </c>
      <c r="F27" s="987"/>
      <c r="G27" s="987"/>
      <c r="H27" s="987"/>
      <c r="I27" s="987"/>
      <c r="J27" s="987"/>
      <c r="K27" s="987"/>
      <c r="L27" s="987"/>
      <c r="M27" s="987"/>
      <c r="N27" s="987"/>
      <c r="O27" s="987"/>
      <c r="P27" s="987"/>
      <c r="Q27" s="987"/>
      <c r="R27" s="987"/>
      <c r="S27" s="987"/>
      <c r="T27" s="987"/>
      <c r="U27" s="987"/>
      <c r="V27" s="987"/>
      <c r="W27" s="987"/>
      <c r="X27" s="987"/>
      <c r="Y27" s="987"/>
      <c r="Z27" s="987"/>
      <c r="AA27" s="987"/>
      <c r="AB27" s="987"/>
      <c r="AC27" s="987"/>
      <c r="AD27" s="987"/>
      <c r="AE27" s="987"/>
      <c r="AF27" s="987"/>
      <c r="AG27" s="987"/>
      <c r="AH27" s="987"/>
      <c r="AI27" s="987"/>
      <c r="AJ27" s="987"/>
      <c r="AK27" s="987"/>
      <c r="AL27" s="987"/>
      <c r="AM27" s="987"/>
      <c r="AN27" s="987"/>
      <c r="AO27" s="987"/>
      <c r="AP27" s="987"/>
      <c r="AQ27" s="987"/>
      <c r="AR27" s="987"/>
      <c r="AS27" s="987"/>
      <c r="AT27" s="987"/>
      <c r="AU27" s="987"/>
      <c r="AV27" s="987"/>
      <c r="AW27" s="987"/>
      <c r="AX27" s="987"/>
      <c r="AY27" s="987"/>
      <c r="AZ27" s="987"/>
      <c r="BA27" s="987"/>
      <c r="BB27" s="987"/>
      <c r="BC27" s="987"/>
    </row>
    <row r="28" spans="1:55" ht="15.75" thickBot="1" x14ac:dyDescent="0.3">
      <c r="A28" s="987"/>
      <c r="B28" s="1740" t="s">
        <v>26</v>
      </c>
      <c r="C28" s="1741"/>
      <c r="D28" s="1333">
        <f>SUM(D26:D27)</f>
        <v>0</v>
      </c>
      <c r="E28" s="1334">
        <f>+SUM(E26:E27)</f>
        <v>0</v>
      </c>
      <c r="F28" s="987"/>
      <c r="G28" s="987"/>
      <c r="H28" s="987"/>
      <c r="I28" s="987"/>
      <c r="J28" s="987"/>
      <c r="K28" s="987"/>
      <c r="L28" s="987"/>
      <c r="M28" s="987"/>
      <c r="N28" s="987"/>
      <c r="O28" s="987"/>
      <c r="P28" s="987"/>
      <c r="Q28" s="987"/>
      <c r="R28" s="987"/>
      <c r="S28" s="987"/>
      <c r="T28" s="987"/>
      <c r="U28" s="987"/>
      <c r="V28" s="987"/>
      <c r="W28" s="987"/>
      <c r="X28" s="987"/>
      <c r="Y28" s="987"/>
      <c r="Z28" s="987"/>
      <c r="AA28" s="987"/>
      <c r="AB28" s="987"/>
      <c r="AC28" s="987"/>
      <c r="AD28" s="987"/>
      <c r="AE28" s="987"/>
      <c r="AF28" s="987"/>
      <c r="AG28" s="987"/>
      <c r="AH28" s="987"/>
      <c r="AI28" s="987"/>
      <c r="AJ28" s="987"/>
      <c r="AK28" s="987"/>
      <c r="AL28" s="987"/>
      <c r="AM28" s="987"/>
      <c r="AN28" s="987"/>
      <c r="AO28" s="987"/>
      <c r="AP28" s="987"/>
      <c r="AQ28" s="987"/>
      <c r="AR28" s="987"/>
      <c r="AS28" s="987"/>
      <c r="AT28" s="987"/>
      <c r="AU28" s="987"/>
      <c r="AV28" s="987"/>
      <c r="AW28" s="987"/>
      <c r="AX28" s="987"/>
      <c r="AY28" s="987"/>
      <c r="AZ28" s="987"/>
      <c r="BA28" s="987"/>
      <c r="BB28" s="987"/>
      <c r="BC28" s="987"/>
    </row>
    <row r="29" spans="1:55" ht="15.75" thickBot="1" x14ac:dyDescent="0.3">
      <c r="A29" s="987"/>
      <c r="B29" s="987"/>
      <c r="C29" s="987"/>
      <c r="D29" s="987"/>
      <c r="E29" s="987"/>
      <c r="F29" s="987"/>
      <c r="G29" s="987"/>
      <c r="H29" s="987"/>
      <c r="I29" s="987"/>
      <c r="J29" s="987"/>
      <c r="K29" s="987"/>
      <c r="L29" s="987"/>
      <c r="M29" s="987"/>
      <c r="N29" s="987"/>
      <c r="O29" s="987"/>
      <c r="P29" s="987"/>
      <c r="Q29" s="987"/>
      <c r="R29" s="987"/>
      <c r="S29" s="987"/>
      <c r="T29" s="987"/>
      <c r="U29" s="987"/>
      <c r="V29" s="987"/>
      <c r="W29" s="987"/>
      <c r="X29" s="987"/>
      <c r="Y29" s="987"/>
      <c r="Z29" s="987"/>
      <c r="AA29" s="987"/>
      <c r="AB29" s="987"/>
      <c r="AC29" s="987"/>
      <c r="AD29" s="987"/>
      <c r="AE29" s="987"/>
      <c r="AF29" s="987"/>
      <c r="AG29" s="987"/>
      <c r="AH29" s="987"/>
      <c r="AI29" s="987"/>
      <c r="AJ29" s="987"/>
      <c r="AK29" s="987"/>
      <c r="AL29" s="987"/>
      <c r="AM29" s="987"/>
      <c r="AN29" s="987"/>
      <c r="AO29" s="987"/>
      <c r="AP29" s="987"/>
      <c r="AQ29" s="987"/>
      <c r="AR29" s="987"/>
      <c r="AS29" s="987"/>
      <c r="AT29" s="987"/>
      <c r="AU29" s="987"/>
      <c r="AV29" s="987"/>
      <c r="AW29" s="987"/>
      <c r="AX29" s="987"/>
      <c r="AY29" s="987"/>
      <c r="AZ29" s="987"/>
      <c r="BA29" s="987"/>
      <c r="BB29" s="987"/>
      <c r="BC29" s="987"/>
    </row>
    <row r="30" spans="1:55" ht="20.25" customHeight="1" thickBot="1" x14ac:dyDescent="0.3">
      <c r="A30" s="987"/>
      <c r="B30" s="1742" t="s">
        <v>1716</v>
      </c>
      <c r="C30" s="1743"/>
      <c r="D30" s="1743"/>
      <c r="E30" s="1743"/>
      <c r="F30" s="1743"/>
      <c r="G30" s="1743"/>
      <c r="H30" s="1743"/>
      <c r="I30" s="1743"/>
      <c r="J30" s="1744"/>
      <c r="K30" s="987"/>
      <c r="L30" s="987"/>
      <c r="M30" s="987"/>
      <c r="N30" s="987"/>
      <c r="O30" s="987"/>
      <c r="P30" s="987"/>
      <c r="Q30" s="987"/>
      <c r="R30" s="987"/>
      <c r="S30" s="987"/>
      <c r="T30" s="987"/>
      <c r="U30" s="987"/>
      <c r="V30" s="987"/>
      <c r="W30" s="987"/>
      <c r="X30" s="987"/>
      <c r="Y30" s="987"/>
      <c r="Z30" s="987"/>
      <c r="AA30" s="987"/>
      <c r="AB30" s="987"/>
      <c r="AC30" s="987"/>
      <c r="AD30" s="987"/>
      <c r="AE30" s="987"/>
      <c r="AF30" s="987"/>
      <c r="AG30" s="987"/>
      <c r="AH30" s="987"/>
      <c r="AI30" s="987"/>
      <c r="AJ30" s="987"/>
      <c r="AK30" s="987"/>
      <c r="AL30" s="987"/>
      <c r="AM30" s="987"/>
      <c r="AN30" s="987"/>
      <c r="AO30" s="987"/>
      <c r="AP30" s="987"/>
      <c r="AQ30" s="987"/>
      <c r="AR30" s="987"/>
      <c r="AS30" s="987"/>
      <c r="AT30" s="987"/>
      <c r="AU30" s="987"/>
      <c r="AV30" s="987"/>
      <c r="AW30" s="987"/>
      <c r="AX30" s="987"/>
      <c r="AY30" s="987"/>
      <c r="AZ30" s="987"/>
      <c r="BA30" s="987"/>
      <c r="BB30" s="987"/>
      <c r="BC30" s="987"/>
    </row>
    <row r="31" spans="1:55" ht="30" x14ac:dyDescent="0.25">
      <c r="A31" s="987"/>
      <c r="B31" s="990" t="s">
        <v>1331</v>
      </c>
      <c r="C31" s="991" t="s">
        <v>1717</v>
      </c>
      <c r="D31" s="991" t="s">
        <v>1718</v>
      </c>
      <c r="E31" s="991" t="s">
        <v>1719</v>
      </c>
      <c r="F31" s="991" t="s">
        <v>1720</v>
      </c>
      <c r="G31" s="991" t="s">
        <v>1721</v>
      </c>
      <c r="H31" s="991" t="s">
        <v>1722</v>
      </c>
      <c r="I31" s="991" t="s">
        <v>1723</v>
      </c>
      <c r="J31" s="992" t="s">
        <v>1670</v>
      </c>
      <c r="K31" s="987"/>
      <c r="L31" s="987"/>
      <c r="M31" s="987"/>
      <c r="N31" s="987"/>
      <c r="O31" s="987"/>
      <c r="P31" s="987"/>
      <c r="Q31" s="987"/>
      <c r="R31" s="987"/>
      <c r="S31" s="987"/>
      <c r="T31" s="987"/>
      <c r="U31" s="987"/>
      <c r="V31" s="987"/>
      <c r="W31" s="987"/>
      <c r="X31" s="987"/>
      <c r="Y31" s="987"/>
      <c r="Z31" s="987"/>
      <c r="AA31" s="987"/>
      <c r="AB31" s="987"/>
      <c r="AC31" s="987"/>
      <c r="AD31" s="987"/>
      <c r="AE31" s="987"/>
      <c r="AF31" s="987"/>
      <c r="AG31" s="987"/>
      <c r="AH31" s="987"/>
      <c r="AI31" s="987"/>
      <c r="AJ31" s="987"/>
      <c r="AK31" s="987"/>
      <c r="AL31" s="987"/>
      <c r="AM31" s="987"/>
      <c r="AN31" s="987"/>
      <c r="AO31" s="987"/>
      <c r="AP31" s="987"/>
      <c r="AQ31" s="987"/>
      <c r="AR31" s="987"/>
      <c r="AS31" s="987"/>
      <c r="AT31" s="987"/>
      <c r="AU31" s="987"/>
      <c r="AV31" s="987"/>
      <c r="AW31" s="987"/>
      <c r="AX31" s="987"/>
      <c r="AY31" s="987"/>
      <c r="AZ31" s="987"/>
      <c r="BA31" s="987"/>
      <c r="BB31" s="987"/>
      <c r="BC31" s="987"/>
    </row>
    <row r="32" spans="1:55" x14ac:dyDescent="0.25">
      <c r="A32" s="987"/>
      <c r="B32" s="993"/>
      <c r="C32" s="994"/>
      <c r="D32" s="994"/>
      <c r="E32" s="994"/>
      <c r="F32" s="995"/>
      <c r="G32" s="995"/>
      <c r="H32" s="995"/>
      <c r="I32" s="996"/>
      <c r="J32" s="997"/>
      <c r="K32" s="987"/>
      <c r="L32" s="987"/>
      <c r="M32" s="987"/>
      <c r="N32" s="987"/>
      <c r="O32" s="987"/>
      <c r="P32" s="987"/>
      <c r="Q32" s="987"/>
      <c r="R32" s="987"/>
      <c r="S32" s="987"/>
      <c r="T32" s="987"/>
      <c r="U32" s="987"/>
      <c r="V32" s="987"/>
      <c r="W32" s="987"/>
      <c r="X32" s="987"/>
      <c r="Y32" s="987"/>
      <c r="Z32" s="987"/>
      <c r="AA32" s="987"/>
      <c r="AB32" s="987"/>
      <c r="AC32" s="987"/>
      <c r="AD32" s="987"/>
      <c r="AE32" s="987"/>
      <c r="AF32" s="987"/>
      <c r="AG32" s="987"/>
      <c r="AH32" s="987"/>
      <c r="AI32" s="987"/>
      <c r="AJ32" s="987"/>
      <c r="AK32" s="987"/>
      <c r="AL32" s="987"/>
      <c r="AM32" s="987"/>
      <c r="AN32" s="987"/>
      <c r="AO32" s="987"/>
      <c r="AP32" s="987"/>
      <c r="AQ32" s="987"/>
      <c r="AR32" s="987"/>
      <c r="AS32" s="987"/>
      <c r="AT32" s="987"/>
      <c r="AU32" s="987"/>
      <c r="AV32" s="987"/>
      <c r="AW32" s="987"/>
      <c r="AX32" s="987"/>
      <c r="AY32" s="987"/>
      <c r="AZ32" s="987"/>
      <c r="BA32" s="987"/>
      <c r="BB32" s="987"/>
      <c r="BC32" s="987"/>
    </row>
    <row r="33" spans="1:55" ht="15.75" thickBot="1" x14ac:dyDescent="0.3">
      <c r="A33" s="987"/>
      <c r="B33" s="998"/>
      <c r="C33" s="999"/>
      <c r="D33" s="999"/>
      <c r="E33" s="999"/>
      <c r="F33" s="1000"/>
      <c r="G33" s="1000"/>
      <c r="H33" s="1000"/>
      <c r="I33" s="1001"/>
      <c r="J33" s="1002"/>
      <c r="K33" s="987"/>
      <c r="L33" s="987"/>
      <c r="M33" s="987"/>
      <c r="N33" s="987"/>
      <c r="O33" s="987"/>
      <c r="P33" s="987"/>
      <c r="Q33" s="987"/>
      <c r="R33" s="987"/>
      <c r="S33" s="987"/>
      <c r="T33" s="987"/>
      <c r="U33" s="987"/>
      <c r="V33" s="987"/>
      <c r="W33" s="987"/>
      <c r="X33" s="987"/>
      <c r="Y33" s="987"/>
      <c r="Z33" s="987"/>
      <c r="AA33" s="987"/>
      <c r="AB33" s="987"/>
      <c r="AC33" s="987"/>
      <c r="AD33" s="987"/>
      <c r="AE33" s="987"/>
      <c r="AF33" s="987"/>
      <c r="AG33" s="987"/>
      <c r="AH33" s="987"/>
      <c r="AI33" s="987"/>
      <c r="AJ33" s="987"/>
      <c r="AK33" s="987"/>
      <c r="AL33" s="987"/>
      <c r="AM33" s="987"/>
      <c r="AN33" s="987"/>
      <c r="AO33" s="987"/>
      <c r="AP33" s="987"/>
      <c r="AQ33" s="987"/>
      <c r="AR33" s="987"/>
      <c r="AS33" s="987"/>
      <c r="AT33" s="987"/>
      <c r="AU33" s="987"/>
      <c r="AV33" s="987"/>
      <c r="AW33" s="987"/>
      <c r="AX33" s="987"/>
      <c r="AY33" s="987"/>
      <c r="AZ33" s="987"/>
      <c r="BA33" s="987"/>
      <c r="BB33" s="987"/>
      <c r="BC33" s="987"/>
    </row>
    <row r="34" spans="1:55" ht="15.75" thickBot="1" x14ac:dyDescent="0.3">
      <c r="A34" s="987"/>
      <c r="B34" s="987"/>
      <c r="C34" s="987"/>
      <c r="D34" s="987"/>
      <c r="E34" s="987"/>
      <c r="F34" s="987"/>
      <c r="G34" s="987"/>
      <c r="H34" s="987"/>
      <c r="I34" s="987"/>
      <c r="J34" s="1003"/>
      <c r="K34" s="987"/>
      <c r="L34" s="987"/>
      <c r="M34" s="987"/>
      <c r="N34" s="987"/>
      <c r="O34" s="987"/>
      <c r="P34" s="987"/>
      <c r="Q34" s="987"/>
      <c r="R34" s="987"/>
      <c r="S34" s="987"/>
      <c r="T34" s="987"/>
      <c r="U34" s="987"/>
      <c r="V34" s="987"/>
      <c r="W34" s="987"/>
      <c r="X34" s="987"/>
      <c r="Y34" s="987"/>
      <c r="Z34" s="987"/>
      <c r="AA34" s="987"/>
      <c r="AB34" s="987"/>
      <c r="AC34" s="987"/>
      <c r="AD34" s="987"/>
      <c r="AE34" s="987"/>
      <c r="AF34" s="987"/>
      <c r="AG34" s="987"/>
      <c r="AH34" s="987"/>
      <c r="AI34" s="987"/>
      <c r="AJ34" s="987"/>
      <c r="AK34" s="987"/>
      <c r="AL34" s="987"/>
      <c r="AM34" s="987"/>
      <c r="AN34" s="987"/>
      <c r="AO34" s="987"/>
      <c r="AP34" s="987"/>
      <c r="AQ34" s="987"/>
      <c r="AR34" s="987"/>
      <c r="AS34" s="987"/>
      <c r="AT34" s="987"/>
      <c r="AU34" s="987"/>
      <c r="AV34" s="987"/>
      <c r="AW34" s="987"/>
      <c r="AX34" s="987"/>
      <c r="AY34" s="987"/>
      <c r="AZ34" s="987"/>
      <c r="BA34" s="987"/>
      <c r="BB34" s="987"/>
      <c r="BC34" s="987"/>
    </row>
    <row r="35" spans="1:55" ht="20.25" customHeight="1" thickBot="1" x14ac:dyDescent="0.3">
      <c r="A35" s="987"/>
      <c r="B35" s="1745" t="s">
        <v>1724</v>
      </c>
      <c r="C35" s="1746"/>
      <c r="D35" s="1746"/>
      <c r="E35" s="1746"/>
      <c r="F35" s="1746"/>
      <c r="G35" s="1746"/>
      <c r="H35" s="1746"/>
      <c r="I35" s="1746"/>
      <c r="J35" s="174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987"/>
      <c r="AX35" s="987"/>
      <c r="AY35" s="987"/>
      <c r="AZ35" s="987"/>
      <c r="BA35" s="987"/>
      <c r="BB35" s="987"/>
      <c r="BC35" s="987"/>
    </row>
    <row r="36" spans="1:55" s="346" customFormat="1" ht="30" x14ac:dyDescent="0.25">
      <c r="A36" s="1004"/>
      <c r="B36" s="1005" t="s">
        <v>1331</v>
      </c>
      <c r="C36" s="1006" t="s">
        <v>1725</v>
      </c>
      <c r="D36" s="1006" t="s">
        <v>2</v>
      </c>
      <c r="E36" s="1006" t="s">
        <v>1726</v>
      </c>
      <c r="F36" s="1006" t="s">
        <v>1727</v>
      </c>
      <c r="G36" s="1006" t="s">
        <v>1728</v>
      </c>
      <c r="H36" s="1006" t="s">
        <v>1729</v>
      </c>
      <c r="I36" s="1748" t="s">
        <v>2530</v>
      </c>
      <c r="J36" s="1749"/>
      <c r="K36" s="1004"/>
      <c r="L36" s="1004"/>
      <c r="M36" s="1004"/>
      <c r="N36" s="1004"/>
      <c r="O36" s="1004"/>
      <c r="P36" s="1004"/>
      <c r="Q36" s="1004"/>
      <c r="R36" s="1004"/>
      <c r="S36" s="1004"/>
      <c r="T36" s="1004"/>
      <c r="U36" s="1004"/>
      <c r="V36" s="1004"/>
      <c r="W36" s="1004"/>
      <c r="X36" s="1004"/>
      <c r="Y36" s="1004"/>
      <c r="Z36" s="1004"/>
      <c r="AA36" s="1004"/>
      <c r="AB36" s="1004"/>
      <c r="AC36" s="1004"/>
      <c r="AD36" s="1004"/>
      <c r="AE36" s="1004"/>
      <c r="AF36" s="1004"/>
      <c r="AG36" s="1004"/>
      <c r="AH36" s="1004"/>
      <c r="AI36" s="1004"/>
      <c r="AJ36" s="1004"/>
      <c r="AK36" s="1004"/>
      <c r="AL36" s="1004"/>
      <c r="AM36" s="1004"/>
      <c r="AN36" s="1004"/>
      <c r="AO36" s="1004"/>
      <c r="AP36" s="1004"/>
      <c r="AQ36" s="1004"/>
      <c r="AR36" s="1004"/>
      <c r="AS36" s="1004"/>
      <c r="AT36" s="1004"/>
      <c r="AU36" s="1004"/>
      <c r="AV36" s="1004"/>
      <c r="AW36" s="1004"/>
      <c r="AX36" s="1004"/>
      <c r="AY36" s="1004"/>
      <c r="AZ36" s="1004"/>
      <c r="BA36" s="1004"/>
      <c r="BB36" s="1004"/>
      <c r="BC36" s="1004"/>
    </row>
    <row r="37" spans="1:55" x14ac:dyDescent="0.25">
      <c r="A37" s="987"/>
      <c r="B37" s="1007">
        <v>1</v>
      </c>
      <c r="C37" s="1008"/>
      <c r="D37" s="994"/>
      <c r="E37" s="994"/>
      <c r="F37" s="995"/>
      <c r="G37" s="994"/>
      <c r="H37" s="995"/>
      <c r="I37" s="1750"/>
      <c r="J37" s="1751"/>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987"/>
      <c r="AX37" s="987"/>
      <c r="AY37" s="987"/>
      <c r="AZ37" s="987"/>
      <c r="BA37" s="987"/>
      <c r="BB37" s="987"/>
      <c r="BC37" s="987"/>
    </row>
    <row r="38" spans="1:55" ht="15.75" thickBot="1" x14ac:dyDescent="0.3">
      <c r="A38" s="987"/>
      <c r="B38" s="1009"/>
      <c r="C38" s="1010"/>
      <c r="D38" s="999"/>
      <c r="E38" s="999"/>
      <c r="F38" s="1000"/>
      <c r="G38" s="999"/>
      <c r="H38" s="1000"/>
      <c r="I38" s="1736"/>
      <c r="J38" s="173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987"/>
      <c r="AX38" s="987"/>
      <c r="AY38" s="987"/>
      <c r="AZ38" s="987"/>
      <c r="BA38" s="987"/>
      <c r="BB38" s="987"/>
      <c r="BC38" s="987"/>
    </row>
    <row r="39" spans="1:55" x14ac:dyDescent="0.25">
      <c r="A39" s="987"/>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987"/>
      <c r="AX39" s="987"/>
      <c r="AY39" s="987"/>
      <c r="AZ39" s="987"/>
      <c r="BA39" s="987"/>
      <c r="BB39" s="987"/>
      <c r="BC39" s="987"/>
    </row>
    <row r="40" spans="1:55" x14ac:dyDescent="0.25">
      <c r="A40" s="987"/>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987"/>
      <c r="AX40" s="987"/>
      <c r="AY40" s="987"/>
      <c r="AZ40" s="987"/>
      <c r="BA40" s="987"/>
      <c r="BB40" s="987"/>
      <c r="BC40" s="987"/>
    </row>
    <row r="41" spans="1:55" x14ac:dyDescent="0.25">
      <c r="A41" s="987"/>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987"/>
      <c r="AF41" s="987"/>
      <c r="AG41" s="987"/>
      <c r="AH41" s="987"/>
      <c r="AI41" s="987"/>
      <c r="AJ41" s="987"/>
      <c r="AK41" s="987"/>
      <c r="AL41" s="987"/>
      <c r="AM41" s="987"/>
      <c r="AN41" s="987"/>
      <c r="AO41" s="987"/>
      <c r="AP41" s="987"/>
      <c r="AQ41" s="987"/>
      <c r="AR41" s="987"/>
      <c r="AS41" s="987"/>
      <c r="AT41" s="987"/>
      <c r="AU41" s="987"/>
      <c r="AV41" s="987"/>
      <c r="AW41" s="987"/>
      <c r="AX41" s="987"/>
      <c r="AY41" s="987"/>
      <c r="AZ41" s="987"/>
      <c r="BA41" s="987"/>
      <c r="BB41" s="987"/>
      <c r="BC41" s="987"/>
    </row>
    <row r="42" spans="1:55" x14ac:dyDescent="0.25">
      <c r="A42" s="987"/>
      <c r="B42" s="987"/>
      <c r="C42" s="987"/>
      <c r="D42" s="987"/>
      <c r="E42" s="987"/>
      <c r="F42" s="987"/>
      <c r="G42" s="987"/>
      <c r="H42" s="987"/>
      <c r="I42" s="987"/>
      <c r="J42" s="987"/>
      <c r="K42" s="987"/>
      <c r="L42" s="987"/>
      <c r="M42" s="987"/>
      <c r="N42" s="987"/>
      <c r="O42" s="987"/>
      <c r="P42" s="987"/>
      <c r="Q42" s="987"/>
      <c r="R42" s="987"/>
      <c r="S42" s="987"/>
      <c r="T42" s="987"/>
      <c r="U42" s="987"/>
      <c r="V42" s="987"/>
      <c r="W42" s="987"/>
      <c r="X42" s="987"/>
      <c r="Y42" s="987"/>
      <c r="Z42" s="987"/>
      <c r="AA42" s="987"/>
      <c r="AB42" s="987"/>
      <c r="AC42" s="987"/>
      <c r="AD42" s="987"/>
      <c r="AE42" s="987"/>
      <c r="AF42" s="987"/>
      <c r="AG42" s="987"/>
      <c r="AH42" s="987"/>
      <c r="AI42" s="987"/>
      <c r="AJ42" s="987"/>
      <c r="AK42" s="987"/>
      <c r="AL42" s="987"/>
      <c r="AM42" s="987"/>
      <c r="AN42" s="987"/>
      <c r="AO42" s="987"/>
      <c r="AP42" s="987"/>
      <c r="AQ42" s="987"/>
      <c r="AR42" s="987"/>
      <c r="AS42" s="987"/>
      <c r="AT42" s="987"/>
      <c r="AU42" s="987"/>
      <c r="AV42" s="987"/>
      <c r="AW42" s="987"/>
      <c r="AX42" s="987"/>
      <c r="AY42" s="987"/>
      <c r="AZ42" s="987"/>
      <c r="BA42" s="987"/>
      <c r="BB42" s="987"/>
      <c r="BC42" s="987"/>
    </row>
    <row r="43" spans="1:55" x14ac:dyDescent="0.25">
      <c r="A43" s="987"/>
      <c r="B43" s="987"/>
      <c r="C43" s="987"/>
      <c r="D43" s="987"/>
      <c r="E43" s="987"/>
      <c r="F43" s="987"/>
      <c r="G43" s="987"/>
      <c r="H43" s="987"/>
      <c r="I43" s="987"/>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987"/>
      <c r="AK43" s="987"/>
      <c r="AL43" s="987"/>
      <c r="AM43" s="987"/>
      <c r="AN43" s="987"/>
      <c r="AO43" s="987"/>
      <c r="AP43" s="987"/>
      <c r="AQ43" s="987"/>
      <c r="AR43" s="987"/>
      <c r="AS43" s="987"/>
      <c r="AT43" s="987"/>
      <c r="AU43" s="987"/>
      <c r="AV43" s="987"/>
      <c r="AW43" s="987"/>
      <c r="AX43" s="987"/>
      <c r="AY43" s="987"/>
      <c r="AZ43" s="987"/>
      <c r="BA43" s="987"/>
      <c r="BB43" s="987"/>
      <c r="BC43" s="987"/>
    </row>
    <row r="44" spans="1:55" x14ac:dyDescent="0.25">
      <c r="A44" s="987"/>
      <c r="B44" s="987"/>
      <c r="C44" s="987"/>
      <c r="D44" s="987"/>
      <c r="E44" s="987"/>
      <c r="F44" s="987"/>
      <c r="G44" s="987"/>
      <c r="H44" s="987"/>
      <c r="I44" s="987"/>
      <c r="J44" s="987"/>
      <c r="K44" s="987"/>
      <c r="L44" s="987"/>
      <c r="M44" s="987"/>
      <c r="N44" s="987"/>
      <c r="O44" s="987"/>
      <c r="P44" s="987"/>
      <c r="Q44" s="987"/>
      <c r="R44" s="987"/>
      <c r="S44" s="987"/>
      <c r="T44" s="987"/>
      <c r="U44" s="987"/>
      <c r="V44" s="987"/>
      <c r="W44" s="987"/>
      <c r="X44" s="987"/>
      <c r="Y44" s="987"/>
      <c r="Z44" s="987"/>
      <c r="AA44" s="987"/>
      <c r="AB44" s="987"/>
      <c r="AC44" s="987"/>
      <c r="AD44" s="987"/>
      <c r="AE44" s="987"/>
      <c r="AF44" s="987"/>
      <c r="AG44" s="987"/>
      <c r="AH44" s="987"/>
      <c r="AI44" s="987"/>
      <c r="AJ44" s="987"/>
      <c r="AK44" s="987"/>
      <c r="AL44" s="987"/>
      <c r="AM44" s="987"/>
      <c r="AN44" s="987"/>
      <c r="AO44" s="987"/>
      <c r="AP44" s="987"/>
      <c r="AQ44" s="987"/>
      <c r="AR44" s="987"/>
      <c r="AS44" s="987"/>
      <c r="AT44" s="987"/>
      <c r="AU44" s="987"/>
      <c r="AV44" s="987"/>
      <c r="AW44" s="987"/>
      <c r="AX44" s="987"/>
      <c r="AY44" s="987"/>
      <c r="AZ44" s="987"/>
      <c r="BA44" s="987"/>
      <c r="BB44" s="987"/>
      <c r="BC44" s="987"/>
    </row>
    <row r="45" spans="1:55" x14ac:dyDescent="0.25">
      <c r="A45" s="987"/>
      <c r="B45" s="987"/>
      <c r="C45" s="987"/>
      <c r="D45" s="987"/>
      <c r="E45" s="987"/>
      <c r="F45" s="987"/>
      <c r="G45" s="987"/>
      <c r="H45" s="987"/>
      <c r="I45" s="987"/>
      <c r="J45" s="987"/>
      <c r="K45" s="987"/>
      <c r="L45" s="987"/>
      <c r="M45" s="987"/>
      <c r="N45" s="987"/>
      <c r="O45" s="987"/>
      <c r="P45" s="987"/>
      <c r="Q45" s="987"/>
      <c r="R45" s="987"/>
      <c r="S45" s="987"/>
      <c r="T45" s="987"/>
      <c r="U45" s="987"/>
      <c r="V45" s="987"/>
      <c r="W45" s="987"/>
      <c r="X45" s="987"/>
      <c r="Y45" s="987"/>
      <c r="Z45" s="987"/>
      <c r="AA45" s="987"/>
      <c r="AB45" s="987"/>
      <c r="AC45" s="987"/>
      <c r="AD45" s="987"/>
      <c r="AE45" s="987"/>
      <c r="AF45" s="987"/>
      <c r="AG45" s="987"/>
      <c r="AH45" s="987"/>
      <c r="AI45" s="987"/>
      <c r="AJ45" s="987"/>
      <c r="AK45" s="987"/>
      <c r="AL45" s="987"/>
      <c r="AM45" s="987"/>
      <c r="AN45" s="987"/>
      <c r="AO45" s="987"/>
      <c r="AP45" s="987"/>
      <c r="AQ45" s="987"/>
      <c r="AR45" s="987"/>
      <c r="AS45" s="987"/>
      <c r="AT45" s="987"/>
      <c r="AU45" s="987"/>
      <c r="AV45" s="987"/>
      <c r="AW45" s="987"/>
      <c r="AX45" s="987"/>
      <c r="AY45" s="987"/>
      <c r="AZ45" s="987"/>
      <c r="BA45" s="987"/>
      <c r="BB45" s="987"/>
      <c r="BC45" s="987"/>
    </row>
    <row r="46" spans="1:55" x14ac:dyDescent="0.25">
      <c r="A46" s="987"/>
      <c r="B46" s="987"/>
      <c r="C46" s="987"/>
      <c r="D46" s="987"/>
      <c r="E46" s="987"/>
      <c r="F46" s="987"/>
      <c r="G46" s="987"/>
      <c r="H46" s="987"/>
      <c r="I46" s="987"/>
      <c r="J46" s="987"/>
      <c r="K46" s="987"/>
      <c r="L46" s="987"/>
      <c r="M46" s="987"/>
      <c r="N46" s="987"/>
      <c r="O46" s="987"/>
      <c r="P46" s="987"/>
      <c r="Q46" s="987"/>
      <c r="R46" s="987"/>
      <c r="S46" s="987"/>
      <c r="T46" s="987"/>
      <c r="U46" s="987"/>
      <c r="V46" s="987"/>
      <c r="W46" s="987"/>
      <c r="X46" s="987"/>
      <c r="Y46" s="987"/>
      <c r="Z46" s="987"/>
      <c r="AA46" s="987"/>
      <c r="AB46" s="987"/>
      <c r="AC46" s="987"/>
      <c r="AD46" s="987"/>
      <c r="AE46" s="987"/>
      <c r="AF46" s="987"/>
      <c r="AG46" s="987"/>
      <c r="AH46" s="987"/>
      <c r="AI46" s="987"/>
      <c r="AJ46" s="987"/>
      <c r="AK46" s="987"/>
      <c r="AL46" s="987"/>
      <c r="AM46" s="987"/>
      <c r="AN46" s="987"/>
      <c r="AO46" s="987"/>
      <c r="AP46" s="987"/>
      <c r="AQ46" s="987"/>
      <c r="AR46" s="987"/>
      <c r="AS46" s="987"/>
      <c r="AT46" s="987"/>
      <c r="AU46" s="987"/>
      <c r="AV46" s="987"/>
      <c r="AW46" s="987"/>
      <c r="AX46" s="987"/>
      <c r="AY46" s="987"/>
      <c r="AZ46" s="987"/>
      <c r="BA46" s="987"/>
      <c r="BB46" s="987"/>
      <c r="BC46" s="987"/>
    </row>
    <row r="47" spans="1:55" x14ac:dyDescent="0.25">
      <c r="A47" s="987"/>
      <c r="B47" s="987"/>
      <c r="C47" s="987"/>
      <c r="D47" s="987"/>
      <c r="E47" s="987"/>
      <c r="F47" s="987"/>
      <c r="G47" s="987"/>
      <c r="H47" s="987"/>
      <c r="I47" s="987"/>
      <c r="J47" s="987"/>
      <c r="K47" s="987"/>
      <c r="L47" s="987"/>
      <c r="M47" s="987"/>
      <c r="N47" s="987"/>
      <c r="O47" s="987"/>
      <c r="P47" s="987"/>
      <c r="Q47" s="987"/>
      <c r="R47" s="987"/>
      <c r="S47" s="987"/>
      <c r="T47" s="987"/>
      <c r="U47" s="987"/>
      <c r="V47" s="987"/>
      <c r="W47" s="987"/>
      <c r="X47" s="987"/>
      <c r="Y47" s="987"/>
      <c r="Z47" s="987"/>
      <c r="AA47" s="987"/>
      <c r="AB47" s="987"/>
      <c r="AC47" s="987"/>
      <c r="AD47" s="987"/>
      <c r="AE47" s="987"/>
      <c r="AF47" s="987"/>
      <c r="AG47" s="987"/>
      <c r="AH47" s="987"/>
      <c r="AI47" s="987"/>
      <c r="AJ47" s="987"/>
      <c r="AK47" s="987"/>
      <c r="AL47" s="987"/>
      <c r="AM47" s="987"/>
      <c r="AN47" s="987"/>
      <c r="AO47" s="987"/>
      <c r="AP47" s="987"/>
      <c r="AQ47" s="987"/>
      <c r="AR47" s="987"/>
      <c r="AS47" s="987"/>
      <c r="AT47" s="987"/>
      <c r="AU47" s="987"/>
      <c r="AV47" s="987"/>
      <c r="AW47" s="987"/>
      <c r="AX47" s="987"/>
      <c r="AY47" s="987"/>
      <c r="AZ47" s="987"/>
      <c r="BA47" s="987"/>
      <c r="BB47" s="987"/>
      <c r="BC47" s="987"/>
    </row>
    <row r="48" spans="1:55" x14ac:dyDescent="0.25">
      <c r="A48" s="987"/>
      <c r="B48" s="987"/>
      <c r="C48" s="987"/>
      <c r="D48" s="987"/>
      <c r="E48" s="987"/>
      <c r="F48" s="987"/>
      <c r="G48" s="987"/>
      <c r="H48" s="987"/>
      <c r="I48" s="987"/>
      <c r="J48" s="987"/>
      <c r="K48" s="987"/>
      <c r="L48" s="987"/>
      <c r="M48" s="987"/>
      <c r="N48" s="987"/>
      <c r="O48" s="987"/>
      <c r="P48" s="987"/>
      <c r="Q48" s="987"/>
      <c r="R48" s="987"/>
      <c r="S48" s="987"/>
      <c r="T48" s="987"/>
      <c r="U48" s="987"/>
      <c r="V48" s="987"/>
      <c r="W48" s="987"/>
      <c r="X48" s="987"/>
      <c r="Y48" s="987"/>
      <c r="Z48" s="987"/>
      <c r="AA48" s="987"/>
      <c r="AB48" s="987"/>
      <c r="AC48" s="987"/>
      <c r="AD48" s="987"/>
      <c r="AE48" s="987"/>
      <c r="AF48" s="987"/>
      <c r="AG48" s="987"/>
      <c r="AH48" s="987"/>
      <c r="AI48" s="987"/>
      <c r="AJ48" s="987"/>
      <c r="AK48" s="987"/>
      <c r="AL48" s="987"/>
      <c r="AM48" s="987"/>
      <c r="AN48" s="987"/>
      <c r="AO48" s="987"/>
      <c r="AP48" s="987"/>
      <c r="AQ48" s="987"/>
      <c r="AR48" s="987"/>
      <c r="AS48" s="987"/>
      <c r="AT48" s="987"/>
      <c r="AU48" s="987"/>
      <c r="AV48" s="987"/>
      <c r="AW48" s="987"/>
      <c r="AX48" s="987"/>
      <c r="AY48" s="987"/>
      <c r="AZ48" s="987"/>
      <c r="BA48" s="987"/>
      <c r="BB48" s="987"/>
      <c r="BC48" s="987"/>
    </row>
    <row r="49" spans="1:55" x14ac:dyDescent="0.25">
      <c r="A49" s="987"/>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987"/>
      <c r="AK49" s="987"/>
      <c r="AL49" s="987"/>
      <c r="AM49" s="987"/>
      <c r="AN49" s="987"/>
      <c r="AO49" s="987"/>
      <c r="AP49" s="987"/>
      <c r="AQ49" s="987"/>
      <c r="AR49" s="987"/>
      <c r="AS49" s="987"/>
      <c r="AT49" s="987"/>
      <c r="AU49" s="987"/>
      <c r="AV49" s="987"/>
      <c r="AW49" s="987"/>
      <c r="AX49" s="987"/>
      <c r="AY49" s="987"/>
      <c r="AZ49" s="987"/>
      <c r="BA49" s="987"/>
      <c r="BB49" s="987"/>
      <c r="BC49" s="987"/>
    </row>
    <row r="50" spans="1:55" x14ac:dyDescent="0.25">
      <c r="A50" s="987"/>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987"/>
      <c r="AK50" s="987"/>
      <c r="AL50" s="987"/>
      <c r="AM50" s="987"/>
      <c r="AN50" s="987"/>
      <c r="AO50" s="987"/>
      <c r="AP50" s="987"/>
      <c r="AQ50" s="987"/>
      <c r="AR50" s="987"/>
      <c r="AS50" s="987"/>
      <c r="AT50" s="987"/>
      <c r="AU50" s="987"/>
      <c r="AV50" s="987"/>
      <c r="AW50" s="987"/>
      <c r="AX50" s="987"/>
      <c r="AY50" s="987"/>
      <c r="AZ50" s="987"/>
      <c r="BA50" s="987"/>
      <c r="BB50" s="987"/>
      <c r="BC50" s="987"/>
    </row>
    <row r="51" spans="1:55" x14ac:dyDescent="0.25">
      <c r="A51" s="987"/>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987"/>
      <c r="AK51" s="987"/>
      <c r="AL51" s="987"/>
      <c r="AM51" s="987"/>
      <c r="AN51" s="987"/>
      <c r="AO51" s="987"/>
      <c r="AP51" s="987"/>
      <c r="AQ51" s="987"/>
      <c r="AR51" s="987"/>
      <c r="AS51" s="987"/>
      <c r="AT51" s="987"/>
      <c r="AU51" s="987"/>
      <c r="AV51" s="987"/>
      <c r="AW51" s="987"/>
      <c r="AX51" s="987"/>
      <c r="AY51" s="987"/>
      <c r="AZ51" s="987"/>
      <c r="BA51" s="987"/>
      <c r="BB51" s="987"/>
      <c r="BC51" s="987"/>
    </row>
    <row r="52" spans="1:55" x14ac:dyDescent="0.25">
      <c r="A52" s="987"/>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987"/>
      <c r="AK52" s="987"/>
      <c r="AL52" s="987"/>
      <c r="AM52" s="987"/>
      <c r="AN52" s="987"/>
      <c r="AO52" s="987"/>
      <c r="AP52" s="987"/>
      <c r="AQ52" s="987"/>
      <c r="AR52" s="987"/>
      <c r="AS52" s="987"/>
      <c r="AT52" s="987"/>
      <c r="AU52" s="987"/>
      <c r="AV52" s="987"/>
      <c r="AW52" s="987"/>
      <c r="AX52" s="987"/>
      <c r="AY52" s="987"/>
      <c r="AZ52" s="987"/>
      <c r="BA52" s="987"/>
      <c r="BB52" s="987"/>
      <c r="BC52" s="987"/>
    </row>
    <row r="53" spans="1:55" x14ac:dyDescent="0.25">
      <c r="A53" s="987"/>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987"/>
      <c r="AK53" s="987"/>
      <c r="AL53" s="987"/>
      <c r="AM53" s="987"/>
      <c r="AN53" s="987"/>
      <c r="AO53" s="987"/>
      <c r="AP53" s="987"/>
      <c r="AQ53" s="987"/>
      <c r="AR53" s="987"/>
      <c r="AS53" s="987"/>
      <c r="AT53" s="987"/>
      <c r="AU53" s="987"/>
      <c r="AV53" s="987"/>
      <c r="AW53" s="987"/>
      <c r="AX53" s="987"/>
      <c r="AY53" s="987"/>
      <c r="AZ53" s="987"/>
      <c r="BA53" s="987"/>
      <c r="BB53" s="987"/>
      <c r="BC53" s="987"/>
    </row>
    <row r="54" spans="1:55" x14ac:dyDescent="0.25">
      <c r="A54" s="987"/>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987"/>
      <c r="AK54" s="987"/>
      <c r="AL54" s="987"/>
      <c r="AM54" s="987"/>
      <c r="AN54" s="987"/>
      <c r="AO54" s="987"/>
      <c r="AP54" s="987"/>
      <c r="AQ54" s="987"/>
      <c r="AR54" s="987"/>
      <c r="AS54" s="987"/>
      <c r="AT54" s="987"/>
      <c r="AU54" s="987"/>
      <c r="AV54" s="987"/>
      <c r="AW54" s="987"/>
      <c r="AX54" s="987"/>
      <c r="AY54" s="987"/>
      <c r="AZ54" s="987"/>
      <c r="BA54" s="987"/>
      <c r="BB54" s="987"/>
      <c r="BC54" s="987"/>
    </row>
    <row r="55" spans="1:55" x14ac:dyDescent="0.25">
      <c r="A55" s="987"/>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987"/>
      <c r="AK55" s="987"/>
      <c r="AL55" s="987"/>
      <c r="AM55" s="987"/>
      <c r="AN55" s="987"/>
      <c r="AO55" s="987"/>
      <c r="AP55" s="987"/>
      <c r="AQ55" s="987"/>
      <c r="AR55" s="987"/>
      <c r="AS55" s="987"/>
      <c r="AT55" s="987"/>
      <c r="AU55" s="987"/>
      <c r="AV55" s="987"/>
      <c r="AW55" s="987"/>
      <c r="AX55" s="987"/>
      <c r="AY55" s="987"/>
      <c r="AZ55" s="987"/>
      <c r="BA55" s="987"/>
      <c r="BB55" s="987"/>
      <c r="BC55" s="987"/>
    </row>
    <row r="56" spans="1:55" x14ac:dyDescent="0.25">
      <c r="A56" s="987"/>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987"/>
      <c r="AK56" s="987"/>
      <c r="AL56" s="987"/>
      <c r="AM56" s="987"/>
      <c r="AN56" s="987"/>
      <c r="AO56" s="987"/>
      <c r="AP56" s="987"/>
      <c r="AQ56" s="987"/>
      <c r="AR56" s="987"/>
      <c r="AS56" s="987"/>
      <c r="AT56" s="987"/>
      <c r="AU56" s="987"/>
      <c r="AV56" s="987"/>
      <c r="AW56" s="987"/>
      <c r="AX56" s="987"/>
      <c r="AY56" s="987"/>
      <c r="AZ56" s="987"/>
      <c r="BA56" s="987"/>
      <c r="BB56" s="987"/>
      <c r="BC56" s="987"/>
    </row>
    <row r="57" spans="1:55" x14ac:dyDescent="0.25">
      <c r="A57" s="987"/>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987"/>
      <c r="AK57" s="987"/>
      <c r="AL57" s="987"/>
      <c r="AM57" s="987"/>
      <c r="AN57" s="987"/>
      <c r="AO57" s="987"/>
      <c r="AP57" s="987"/>
      <c r="AQ57" s="987"/>
      <c r="AR57" s="987"/>
      <c r="AS57" s="987"/>
      <c r="AT57" s="987"/>
      <c r="AU57" s="987"/>
      <c r="AV57" s="987"/>
      <c r="AW57" s="987"/>
      <c r="AX57" s="987"/>
      <c r="AY57" s="987"/>
      <c r="AZ57" s="987"/>
      <c r="BA57" s="987"/>
      <c r="BB57" s="987"/>
      <c r="BC57" s="987"/>
    </row>
    <row r="58" spans="1:55" x14ac:dyDescent="0.25">
      <c r="A58" s="987"/>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987"/>
      <c r="AK58" s="987"/>
      <c r="AL58" s="987"/>
      <c r="AM58" s="987"/>
      <c r="AN58" s="987"/>
      <c r="AO58" s="987"/>
      <c r="AP58" s="987"/>
      <c r="AQ58" s="987"/>
      <c r="AR58" s="987"/>
      <c r="AS58" s="987"/>
      <c r="AT58" s="987"/>
      <c r="AU58" s="987"/>
      <c r="AV58" s="987"/>
      <c r="AW58" s="987"/>
      <c r="AX58" s="987"/>
      <c r="AY58" s="987"/>
      <c r="AZ58" s="987"/>
      <c r="BA58" s="987"/>
      <c r="BB58" s="987"/>
      <c r="BC58" s="987"/>
    </row>
    <row r="59" spans="1:55" x14ac:dyDescent="0.25">
      <c r="A59" s="987"/>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987"/>
      <c r="AK59" s="987"/>
      <c r="AL59" s="987"/>
      <c r="AM59" s="987"/>
      <c r="AN59" s="987"/>
      <c r="AO59" s="987"/>
      <c r="AP59" s="987"/>
      <c r="AQ59" s="987"/>
      <c r="AR59" s="987"/>
      <c r="AS59" s="987"/>
      <c r="AT59" s="987"/>
      <c r="AU59" s="987"/>
      <c r="AV59" s="987"/>
      <c r="AW59" s="987"/>
      <c r="AX59" s="987"/>
      <c r="AY59" s="987"/>
      <c r="AZ59" s="987"/>
      <c r="BA59" s="987"/>
      <c r="BB59" s="987"/>
      <c r="BC59" s="987"/>
    </row>
    <row r="60" spans="1:55" x14ac:dyDescent="0.25">
      <c r="A60" s="987"/>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987"/>
      <c r="AK60" s="987"/>
      <c r="AL60" s="987"/>
      <c r="AM60" s="987"/>
      <c r="AN60" s="987"/>
      <c r="AO60" s="987"/>
      <c r="AP60" s="987"/>
      <c r="AQ60" s="987"/>
      <c r="AR60" s="987"/>
      <c r="AS60" s="987"/>
      <c r="AT60" s="987"/>
      <c r="AU60" s="987"/>
      <c r="AV60" s="987"/>
      <c r="AW60" s="987"/>
      <c r="AX60" s="987"/>
      <c r="AY60" s="987"/>
      <c r="AZ60" s="987"/>
      <c r="BA60" s="987"/>
      <c r="BB60" s="987"/>
      <c r="BC60" s="987"/>
    </row>
    <row r="61" spans="1:55" x14ac:dyDescent="0.25">
      <c r="A61" s="987"/>
      <c r="B61" s="987"/>
      <c r="C61" s="987"/>
      <c r="D61" s="987"/>
      <c r="E61" s="987"/>
      <c r="F61" s="987"/>
      <c r="G61" s="987"/>
      <c r="H61" s="987"/>
      <c r="I61" s="987"/>
      <c r="J61" s="987"/>
      <c r="K61" s="987"/>
      <c r="L61" s="987"/>
      <c r="M61" s="987"/>
      <c r="N61" s="987"/>
      <c r="O61" s="987"/>
      <c r="P61" s="987"/>
      <c r="Q61" s="987"/>
      <c r="R61" s="987"/>
      <c r="S61" s="987"/>
      <c r="T61" s="987"/>
      <c r="U61" s="987"/>
      <c r="V61" s="987"/>
      <c r="W61" s="987"/>
      <c r="X61" s="987"/>
      <c r="Y61" s="987"/>
      <c r="Z61" s="987"/>
      <c r="AA61" s="987"/>
      <c r="AB61" s="987"/>
      <c r="AC61" s="987"/>
      <c r="AD61" s="987"/>
      <c r="AE61" s="987"/>
      <c r="AF61" s="987"/>
      <c r="AG61" s="987"/>
      <c r="AH61" s="987"/>
      <c r="AI61" s="987"/>
      <c r="AJ61" s="987"/>
      <c r="AK61" s="987"/>
      <c r="AL61" s="987"/>
      <c r="AM61" s="987"/>
      <c r="AN61" s="987"/>
      <c r="AO61" s="987"/>
      <c r="AP61" s="987"/>
      <c r="AQ61" s="987"/>
      <c r="AR61" s="987"/>
      <c r="AS61" s="987"/>
      <c r="AT61" s="987"/>
      <c r="AU61" s="987"/>
      <c r="AV61" s="987"/>
      <c r="AW61" s="987"/>
      <c r="AX61" s="987"/>
      <c r="AY61" s="987"/>
      <c r="AZ61" s="987"/>
      <c r="BA61" s="987"/>
      <c r="BB61" s="987"/>
      <c r="BC61" s="987"/>
    </row>
    <row r="62" spans="1:55" x14ac:dyDescent="0.25">
      <c r="A62" s="987"/>
      <c r="B62" s="987"/>
      <c r="C62" s="987"/>
      <c r="D62" s="987"/>
      <c r="E62" s="987"/>
      <c r="F62" s="987"/>
      <c r="G62" s="987"/>
      <c r="H62" s="987"/>
      <c r="I62" s="987"/>
      <c r="J62" s="987"/>
      <c r="K62" s="987"/>
      <c r="L62" s="987"/>
      <c r="M62" s="987"/>
      <c r="N62" s="987"/>
      <c r="O62" s="987"/>
      <c r="P62" s="987"/>
      <c r="Q62" s="987"/>
      <c r="R62" s="987"/>
      <c r="S62" s="987"/>
      <c r="T62" s="987"/>
      <c r="U62" s="987"/>
      <c r="V62" s="987"/>
      <c r="W62" s="987"/>
      <c r="X62" s="987"/>
      <c r="Y62" s="987"/>
      <c r="Z62" s="987"/>
      <c r="AA62" s="987"/>
      <c r="AB62" s="987"/>
      <c r="AC62" s="987"/>
      <c r="AD62" s="987"/>
      <c r="AE62" s="987"/>
      <c r="AF62" s="987"/>
      <c r="AG62" s="987"/>
      <c r="AH62" s="987"/>
      <c r="AI62" s="987"/>
      <c r="AJ62" s="987"/>
      <c r="AK62" s="987"/>
      <c r="AL62" s="987"/>
      <c r="AM62" s="987"/>
      <c r="AN62" s="987"/>
      <c r="AO62" s="987"/>
      <c r="AP62" s="987"/>
      <c r="AQ62" s="987"/>
      <c r="AR62" s="987"/>
      <c r="AS62" s="987"/>
      <c r="AT62" s="987"/>
      <c r="AU62" s="987"/>
      <c r="AV62" s="987"/>
      <c r="AW62" s="987"/>
      <c r="AX62" s="987"/>
      <c r="AY62" s="987"/>
      <c r="AZ62" s="987"/>
      <c r="BA62" s="987"/>
      <c r="BB62" s="987"/>
      <c r="BC62" s="987"/>
    </row>
    <row r="63" spans="1:55" x14ac:dyDescent="0.25">
      <c r="A63" s="987"/>
      <c r="B63" s="987"/>
      <c r="C63" s="987"/>
      <c r="D63" s="987"/>
      <c r="E63" s="987"/>
      <c r="F63" s="987"/>
      <c r="G63" s="987"/>
      <c r="H63" s="987"/>
      <c r="I63" s="987"/>
      <c r="J63" s="987"/>
      <c r="K63" s="987"/>
      <c r="L63" s="987"/>
      <c r="M63" s="987"/>
      <c r="N63" s="987"/>
      <c r="O63" s="987"/>
      <c r="P63" s="987"/>
      <c r="Q63" s="987"/>
      <c r="R63" s="987"/>
      <c r="S63" s="987"/>
      <c r="T63" s="987"/>
      <c r="U63" s="987"/>
      <c r="V63" s="987"/>
      <c r="W63" s="987"/>
      <c r="X63" s="987"/>
      <c r="Y63" s="987"/>
      <c r="Z63" s="987"/>
      <c r="AA63" s="987"/>
      <c r="AB63" s="987"/>
      <c r="AC63" s="987"/>
      <c r="AD63" s="987"/>
      <c r="AE63" s="987"/>
      <c r="AF63" s="987"/>
      <c r="AG63" s="987"/>
      <c r="AH63" s="987"/>
      <c r="AI63" s="987"/>
      <c r="AJ63" s="987"/>
      <c r="AK63" s="987"/>
      <c r="AL63" s="987"/>
      <c r="AM63" s="987"/>
      <c r="AN63" s="987"/>
      <c r="AO63" s="987"/>
      <c r="AP63" s="987"/>
      <c r="AQ63" s="987"/>
      <c r="AR63" s="987"/>
      <c r="AS63" s="987"/>
      <c r="AT63" s="987"/>
      <c r="AU63" s="987"/>
      <c r="AV63" s="987"/>
      <c r="AW63" s="987"/>
      <c r="AX63" s="987"/>
      <c r="AY63" s="987"/>
      <c r="AZ63" s="987"/>
      <c r="BA63" s="987"/>
      <c r="BB63" s="987"/>
      <c r="BC63" s="987"/>
    </row>
    <row r="64" spans="1:55" x14ac:dyDescent="0.25">
      <c r="A64" s="987"/>
      <c r="B64" s="987"/>
      <c r="C64" s="987"/>
      <c r="D64" s="987"/>
      <c r="E64" s="987"/>
      <c r="F64" s="987"/>
      <c r="G64" s="987"/>
      <c r="H64" s="987"/>
      <c r="I64" s="987"/>
      <c r="J64" s="987"/>
      <c r="K64" s="987"/>
      <c r="L64" s="987"/>
      <c r="M64" s="987"/>
      <c r="N64" s="987"/>
      <c r="O64" s="987"/>
      <c r="P64" s="987"/>
      <c r="Q64" s="987"/>
      <c r="R64" s="987"/>
      <c r="S64" s="987"/>
      <c r="T64" s="987"/>
      <c r="U64" s="987"/>
      <c r="V64" s="987"/>
      <c r="W64" s="987"/>
      <c r="X64" s="987"/>
      <c r="Y64" s="987"/>
      <c r="Z64" s="987"/>
      <c r="AA64" s="987"/>
      <c r="AB64" s="987"/>
      <c r="AC64" s="987"/>
      <c r="AD64" s="987"/>
      <c r="AE64" s="987"/>
      <c r="AF64" s="987"/>
      <c r="AG64" s="987"/>
      <c r="AH64" s="987"/>
      <c r="AI64" s="987"/>
      <c r="AJ64" s="987"/>
      <c r="AK64" s="987"/>
      <c r="AL64" s="987"/>
      <c r="AM64" s="987"/>
      <c r="AN64" s="987"/>
      <c r="AO64" s="987"/>
      <c r="AP64" s="987"/>
      <c r="AQ64" s="987"/>
      <c r="AR64" s="987"/>
      <c r="AS64" s="987"/>
      <c r="AT64" s="987"/>
      <c r="AU64" s="987"/>
      <c r="AV64" s="987"/>
      <c r="AW64" s="987"/>
      <c r="AX64" s="987"/>
      <c r="AY64" s="987"/>
      <c r="AZ64" s="987"/>
      <c r="BA64" s="987"/>
      <c r="BB64" s="987"/>
      <c r="BC64" s="987"/>
    </row>
    <row r="65" spans="1:55" x14ac:dyDescent="0.25">
      <c r="A65" s="987"/>
      <c r="B65" s="987"/>
      <c r="C65" s="987"/>
      <c r="D65" s="987"/>
      <c r="E65" s="987"/>
      <c r="F65" s="987"/>
      <c r="G65" s="987"/>
      <c r="H65" s="987"/>
      <c r="I65" s="987"/>
      <c r="J65" s="987"/>
      <c r="K65" s="987"/>
      <c r="L65" s="987"/>
      <c r="M65" s="987"/>
      <c r="N65" s="987"/>
      <c r="O65" s="987"/>
      <c r="P65" s="987"/>
      <c r="Q65" s="987"/>
      <c r="R65" s="987"/>
      <c r="S65" s="987"/>
      <c r="T65" s="987"/>
      <c r="U65" s="987"/>
      <c r="V65" s="987"/>
      <c r="W65" s="987"/>
      <c r="X65" s="987"/>
      <c r="Y65" s="987"/>
      <c r="Z65" s="987"/>
      <c r="AA65" s="987"/>
      <c r="AB65" s="987"/>
      <c r="AC65" s="987"/>
      <c r="AD65" s="987"/>
      <c r="AE65" s="987"/>
      <c r="AF65" s="987"/>
      <c r="AG65" s="987"/>
      <c r="AH65" s="987"/>
      <c r="AI65" s="987"/>
      <c r="AJ65" s="987"/>
      <c r="AK65" s="987"/>
      <c r="AL65" s="987"/>
      <c r="AM65" s="987"/>
      <c r="AN65" s="987"/>
      <c r="AO65" s="987"/>
      <c r="AP65" s="987"/>
      <c r="AQ65" s="987"/>
      <c r="AR65" s="987"/>
      <c r="AS65" s="987"/>
      <c r="AT65" s="987"/>
      <c r="AU65" s="987"/>
      <c r="AV65" s="987"/>
      <c r="AW65" s="987"/>
      <c r="AX65" s="987"/>
      <c r="AY65" s="987"/>
      <c r="AZ65" s="987"/>
      <c r="BA65" s="987"/>
      <c r="BB65" s="987"/>
      <c r="BC65" s="987"/>
    </row>
    <row r="66" spans="1:55" x14ac:dyDescent="0.25">
      <c r="A66" s="987"/>
      <c r="B66" s="987"/>
      <c r="C66" s="987"/>
      <c r="D66" s="987"/>
      <c r="E66" s="987"/>
      <c r="F66" s="987"/>
      <c r="G66" s="987"/>
      <c r="H66" s="987"/>
      <c r="I66" s="987"/>
      <c r="J66" s="987"/>
      <c r="K66" s="987"/>
      <c r="L66" s="987"/>
      <c r="M66" s="987"/>
      <c r="N66" s="987"/>
      <c r="O66" s="987"/>
      <c r="P66" s="987"/>
      <c r="Q66" s="987"/>
      <c r="R66" s="987"/>
      <c r="S66" s="987"/>
      <c r="T66" s="987"/>
      <c r="U66" s="987"/>
      <c r="V66" s="987"/>
      <c r="W66" s="987"/>
      <c r="X66" s="987"/>
      <c r="Y66" s="987"/>
      <c r="Z66" s="987"/>
      <c r="AA66" s="987"/>
      <c r="AB66" s="987"/>
      <c r="AC66" s="987"/>
      <c r="AD66" s="987"/>
      <c r="AE66" s="987"/>
      <c r="AF66" s="987"/>
      <c r="AG66" s="987"/>
      <c r="AH66" s="987"/>
      <c r="AI66" s="987"/>
      <c r="AJ66" s="987"/>
      <c r="AK66" s="987"/>
      <c r="AL66" s="987"/>
      <c r="AM66" s="987"/>
      <c r="AN66" s="987"/>
      <c r="AO66" s="987"/>
      <c r="AP66" s="987"/>
      <c r="AQ66" s="987"/>
      <c r="AR66" s="987"/>
      <c r="AS66" s="987"/>
      <c r="AT66" s="987"/>
      <c r="AU66" s="987"/>
      <c r="AV66" s="987"/>
      <c r="AW66" s="987"/>
      <c r="AX66" s="987"/>
      <c r="AY66" s="987"/>
      <c r="AZ66" s="987"/>
      <c r="BA66" s="987"/>
      <c r="BB66" s="987"/>
      <c r="BC66" s="987"/>
    </row>
    <row r="67" spans="1:55" x14ac:dyDescent="0.25">
      <c r="A67" s="987"/>
      <c r="B67" s="987"/>
      <c r="C67" s="987"/>
      <c r="D67" s="987"/>
      <c r="E67" s="987"/>
      <c r="F67" s="987"/>
      <c r="G67" s="987"/>
      <c r="H67" s="987"/>
      <c r="I67" s="987"/>
      <c r="J67" s="987"/>
      <c r="K67" s="987"/>
      <c r="L67" s="987"/>
      <c r="M67" s="987"/>
      <c r="N67" s="987"/>
      <c r="O67" s="987"/>
      <c r="P67" s="987"/>
      <c r="Q67" s="987"/>
      <c r="R67" s="987"/>
      <c r="S67" s="987"/>
      <c r="T67" s="987"/>
      <c r="U67" s="987"/>
      <c r="V67" s="987"/>
      <c r="W67" s="987"/>
      <c r="X67" s="987"/>
      <c r="Y67" s="987"/>
      <c r="Z67" s="987"/>
      <c r="AA67" s="987"/>
      <c r="AB67" s="987"/>
      <c r="AC67" s="987"/>
      <c r="AD67" s="987"/>
      <c r="AE67" s="987"/>
      <c r="AF67" s="987"/>
      <c r="AG67" s="987"/>
      <c r="AH67" s="987"/>
      <c r="AI67" s="987"/>
      <c r="AJ67" s="987"/>
      <c r="AK67" s="987"/>
      <c r="AL67" s="987"/>
      <c r="AM67" s="987"/>
      <c r="AN67" s="987"/>
      <c r="AO67" s="987"/>
      <c r="AP67" s="987"/>
      <c r="AQ67" s="987"/>
      <c r="AR67" s="987"/>
      <c r="AS67" s="987"/>
      <c r="AT67" s="987"/>
      <c r="AU67" s="987"/>
      <c r="AV67" s="987"/>
      <c r="AW67" s="987"/>
      <c r="AX67" s="987"/>
      <c r="AY67" s="987"/>
      <c r="AZ67" s="987"/>
      <c r="BA67" s="987"/>
      <c r="BB67" s="987"/>
      <c r="BC67" s="987"/>
    </row>
    <row r="68" spans="1:55" x14ac:dyDescent="0.25">
      <c r="A68" s="987"/>
      <c r="B68" s="987"/>
      <c r="C68" s="987"/>
      <c r="D68" s="987"/>
      <c r="E68" s="987"/>
      <c r="F68" s="987"/>
      <c r="G68" s="987"/>
      <c r="H68" s="987"/>
      <c r="I68" s="987"/>
      <c r="J68" s="987"/>
      <c r="K68" s="987"/>
      <c r="L68" s="987"/>
      <c r="M68" s="987"/>
      <c r="N68" s="987"/>
      <c r="O68" s="987"/>
      <c r="P68" s="987"/>
      <c r="Q68" s="987"/>
      <c r="R68" s="987"/>
      <c r="S68" s="987"/>
      <c r="T68" s="987"/>
      <c r="U68" s="987"/>
      <c r="V68" s="987"/>
      <c r="W68" s="987"/>
      <c r="X68" s="987"/>
      <c r="Y68" s="987"/>
      <c r="Z68" s="987"/>
      <c r="AA68" s="987"/>
      <c r="AB68" s="987"/>
      <c r="AC68" s="987"/>
      <c r="AD68" s="987"/>
      <c r="AE68" s="987"/>
      <c r="AF68" s="987"/>
      <c r="AG68" s="987"/>
      <c r="AH68" s="987"/>
      <c r="AI68" s="987"/>
      <c r="AJ68" s="987"/>
      <c r="AK68" s="987"/>
      <c r="AL68" s="987"/>
      <c r="AM68" s="987"/>
      <c r="AN68" s="987"/>
      <c r="AO68" s="987"/>
      <c r="AP68" s="987"/>
      <c r="AQ68" s="987"/>
      <c r="AR68" s="987"/>
      <c r="AS68" s="987"/>
      <c r="AT68" s="987"/>
      <c r="AU68" s="987"/>
      <c r="AV68" s="987"/>
      <c r="AW68" s="987"/>
      <c r="AX68" s="987"/>
      <c r="AY68" s="987"/>
      <c r="AZ68" s="987"/>
      <c r="BA68" s="987"/>
      <c r="BB68" s="987"/>
      <c r="BC68" s="987"/>
    </row>
    <row r="69" spans="1:55" x14ac:dyDescent="0.25">
      <c r="A69" s="987"/>
      <c r="B69" s="987"/>
      <c r="C69" s="987"/>
      <c r="D69" s="987"/>
      <c r="E69" s="987"/>
      <c r="F69" s="987"/>
      <c r="G69" s="987"/>
      <c r="H69" s="987"/>
      <c r="I69" s="987"/>
      <c r="J69" s="987"/>
      <c r="K69" s="987"/>
      <c r="L69" s="987"/>
      <c r="M69" s="987"/>
      <c r="N69" s="987"/>
      <c r="O69" s="987"/>
      <c r="P69" s="987"/>
      <c r="Q69" s="987"/>
      <c r="R69" s="987"/>
      <c r="S69" s="987"/>
      <c r="T69" s="987"/>
      <c r="U69" s="987"/>
      <c r="V69" s="987"/>
      <c r="W69" s="987"/>
      <c r="X69" s="987"/>
      <c r="Y69" s="987"/>
      <c r="Z69" s="987"/>
      <c r="AA69" s="987"/>
      <c r="AB69" s="987"/>
      <c r="AC69" s="987"/>
      <c r="AD69" s="987"/>
      <c r="AE69" s="987"/>
      <c r="AF69" s="987"/>
      <c r="AG69" s="987"/>
      <c r="AH69" s="987"/>
      <c r="AI69" s="987"/>
      <c r="AJ69" s="987"/>
      <c r="AK69" s="987"/>
      <c r="AL69" s="987"/>
      <c r="AM69" s="987"/>
      <c r="AN69" s="987"/>
      <c r="AO69" s="987"/>
      <c r="AP69" s="987"/>
      <c r="AQ69" s="987"/>
      <c r="AR69" s="987"/>
      <c r="AS69" s="987"/>
      <c r="AT69" s="987"/>
      <c r="AU69" s="987"/>
      <c r="AV69" s="987"/>
      <c r="AW69" s="987"/>
      <c r="AX69" s="987"/>
      <c r="AY69" s="987"/>
      <c r="AZ69" s="987"/>
      <c r="BA69" s="987"/>
      <c r="BB69" s="987"/>
      <c r="BC69" s="987"/>
    </row>
    <row r="70" spans="1:55" x14ac:dyDescent="0.25">
      <c r="A70" s="987"/>
      <c r="B70" s="987"/>
      <c r="C70" s="987"/>
      <c r="D70" s="987"/>
      <c r="E70" s="987"/>
      <c r="F70" s="987"/>
      <c r="G70" s="987"/>
      <c r="H70" s="987"/>
      <c r="I70" s="987"/>
      <c r="J70" s="987"/>
      <c r="K70" s="987"/>
      <c r="L70" s="987"/>
      <c r="M70" s="987"/>
      <c r="N70" s="987"/>
      <c r="O70" s="987"/>
      <c r="P70" s="987"/>
      <c r="Q70" s="987"/>
      <c r="R70" s="987"/>
      <c r="S70" s="987"/>
      <c r="T70" s="987"/>
      <c r="U70" s="987"/>
      <c r="V70" s="987"/>
      <c r="W70" s="987"/>
      <c r="X70" s="987"/>
      <c r="Y70" s="987"/>
      <c r="Z70" s="987"/>
      <c r="AA70" s="987"/>
      <c r="AB70" s="987"/>
      <c r="AC70" s="987"/>
      <c r="AD70" s="987"/>
      <c r="AE70" s="987"/>
      <c r="AF70" s="987"/>
      <c r="AG70" s="987"/>
      <c r="AH70" s="987"/>
      <c r="AI70" s="987"/>
      <c r="AJ70" s="987"/>
      <c r="AK70" s="987"/>
      <c r="AL70" s="987"/>
      <c r="AM70" s="987"/>
      <c r="AN70" s="987"/>
      <c r="AO70" s="987"/>
      <c r="AP70" s="987"/>
      <c r="AQ70" s="987"/>
      <c r="AR70" s="987"/>
      <c r="AS70" s="987"/>
      <c r="AT70" s="987"/>
      <c r="AU70" s="987"/>
      <c r="AV70" s="987"/>
      <c r="AW70" s="987"/>
      <c r="AX70" s="987"/>
      <c r="AY70" s="987"/>
      <c r="AZ70" s="987"/>
      <c r="BA70" s="987"/>
      <c r="BB70" s="987"/>
      <c r="BC70" s="987"/>
    </row>
    <row r="71" spans="1:55" x14ac:dyDescent="0.25">
      <c r="A71" s="987"/>
      <c r="B71" s="987"/>
      <c r="C71" s="987"/>
      <c r="D71" s="987"/>
      <c r="E71" s="987"/>
      <c r="F71" s="987"/>
      <c r="G71" s="987"/>
      <c r="H71" s="987"/>
      <c r="I71" s="987"/>
      <c r="J71" s="987"/>
      <c r="K71" s="987"/>
      <c r="L71" s="987"/>
      <c r="M71" s="987"/>
      <c r="N71" s="987"/>
      <c r="O71" s="987"/>
      <c r="P71" s="987"/>
      <c r="Q71" s="987"/>
      <c r="R71" s="987"/>
      <c r="S71" s="987"/>
      <c r="T71" s="987"/>
      <c r="U71" s="987"/>
      <c r="V71" s="987"/>
      <c r="W71" s="987"/>
      <c r="X71" s="987"/>
      <c r="Y71" s="987"/>
      <c r="Z71" s="987"/>
      <c r="AA71" s="987"/>
      <c r="AB71" s="987"/>
      <c r="AC71" s="987"/>
      <c r="AD71" s="987"/>
      <c r="AE71" s="987"/>
      <c r="AF71" s="987"/>
      <c r="AG71" s="987"/>
      <c r="AH71" s="987"/>
      <c r="AI71" s="987"/>
      <c r="AJ71" s="987"/>
      <c r="AK71" s="987"/>
      <c r="AL71" s="987"/>
      <c r="AM71" s="987"/>
      <c r="AN71" s="987"/>
      <c r="AO71" s="987"/>
      <c r="AP71" s="987"/>
      <c r="AQ71" s="987"/>
      <c r="AR71" s="987"/>
      <c r="AS71" s="987"/>
      <c r="AT71" s="987"/>
      <c r="AU71" s="987"/>
      <c r="AV71" s="987"/>
      <c r="AW71" s="987"/>
      <c r="AX71" s="987"/>
      <c r="AY71" s="987"/>
      <c r="AZ71" s="987"/>
      <c r="BA71" s="987"/>
      <c r="BB71" s="987"/>
      <c r="BC71" s="987"/>
    </row>
    <row r="72" spans="1:55" x14ac:dyDescent="0.25">
      <c r="A72" s="987"/>
      <c r="B72" s="987"/>
      <c r="C72" s="987"/>
      <c r="D72" s="987"/>
      <c r="E72" s="987"/>
      <c r="F72" s="987"/>
      <c r="G72" s="987"/>
      <c r="H72" s="987"/>
      <c r="I72" s="987"/>
      <c r="J72" s="987"/>
      <c r="K72" s="987"/>
      <c r="L72" s="987"/>
      <c r="M72" s="987"/>
      <c r="N72" s="987"/>
      <c r="O72" s="987"/>
      <c r="P72" s="987"/>
      <c r="Q72" s="987"/>
      <c r="R72" s="987"/>
      <c r="S72" s="987"/>
      <c r="T72" s="987"/>
      <c r="U72" s="987"/>
      <c r="V72" s="987"/>
      <c r="W72" s="987"/>
      <c r="X72" s="987"/>
      <c r="Y72" s="987"/>
      <c r="Z72" s="987"/>
      <c r="AA72" s="987"/>
      <c r="AB72" s="987"/>
      <c r="AC72" s="987"/>
      <c r="AD72" s="987"/>
      <c r="AE72" s="987"/>
      <c r="AF72" s="987"/>
      <c r="AG72" s="987"/>
      <c r="AH72" s="987"/>
      <c r="AI72" s="987"/>
      <c r="AJ72" s="987"/>
      <c r="AK72" s="987"/>
      <c r="AL72" s="987"/>
      <c r="AM72" s="987"/>
      <c r="AN72" s="987"/>
      <c r="AO72" s="987"/>
      <c r="AP72" s="987"/>
      <c r="AQ72" s="987"/>
      <c r="AR72" s="987"/>
      <c r="AS72" s="987"/>
      <c r="AT72" s="987"/>
      <c r="AU72" s="987"/>
      <c r="AV72" s="987"/>
      <c r="AW72" s="987"/>
      <c r="AX72" s="987"/>
      <c r="AY72" s="987"/>
      <c r="AZ72" s="987"/>
      <c r="BA72" s="987"/>
      <c r="BB72" s="987"/>
      <c r="BC72" s="987"/>
    </row>
    <row r="73" spans="1:55" x14ac:dyDescent="0.25">
      <c r="A73" s="987"/>
      <c r="B73" s="987"/>
      <c r="C73" s="987"/>
      <c r="D73" s="987"/>
      <c r="E73" s="987"/>
      <c r="F73" s="987"/>
      <c r="G73" s="987"/>
      <c r="H73" s="987"/>
      <c r="I73" s="987"/>
      <c r="J73" s="987"/>
      <c r="K73" s="987"/>
      <c r="L73" s="987"/>
      <c r="M73" s="987"/>
      <c r="N73" s="987"/>
      <c r="O73" s="987"/>
      <c r="P73" s="987"/>
      <c r="Q73" s="987"/>
      <c r="R73" s="987"/>
      <c r="S73" s="987"/>
      <c r="T73" s="987"/>
      <c r="U73" s="987"/>
      <c r="V73" s="987"/>
      <c r="W73" s="987"/>
      <c r="X73" s="987"/>
      <c r="Y73" s="987"/>
      <c r="Z73" s="987"/>
      <c r="AA73" s="987"/>
      <c r="AB73" s="987"/>
      <c r="AC73" s="987"/>
      <c r="AD73" s="987"/>
      <c r="AE73" s="987"/>
      <c r="AF73" s="987"/>
      <c r="AG73" s="987"/>
      <c r="AH73" s="987"/>
      <c r="AI73" s="987"/>
      <c r="AJ73" s="987"/>
      <c r="AK73" s="987"/>
      <c r="AL73" s="987"/>
      <c r="AM73" s="987"/>
      <c r="AN73" s="987"/>
      <c r="AO73" s="987"/>
      <c r="AP73" s="987"/>
      <c r="AQ73" s="987"/>
      <c r="AR73" s="987"/>
      <c r="AS73" s="987"/>
      <c r="AT73" s="987"/>
      <c r="AU73" s="987"/>
      <c r="AV73" s="987"/>
      <c r="AW73" s="987"/>
      <c r="AX73" s="987"/>
      <c r="AY73" s="987"/>
      <c r="AZ73" s="987"/>
      <c r="BA73" s="987"/>
      <c r="BB73" s="987"/>
      <c r="BC73" s="987"/>
    </row>
    <row r="74" spans="1:55" x14ac:dyDescent="0.25">
      <c r="A74" s="987"/>
      <c r="B74" s="987"/>
      <c r="C74" s="987"/>
      <c r="D74" s="987"/>
      <c r="E74" s="987"/>
      <c r="F74" s="987"/>
      <c r="G74" s="987"/>
      <c r="H74" s="987"/>
      <c r="I74" s="987"/>
      <c r="J74" s="987"/>
      <c r="K74" s="987"/>
      <c r="L74" s="987"/>
      <c r="M74" s="987"/>
      <c r="N74" s="987"/>
      <c r="O74" s="987"/>
      <c r="P74" s="987"/>
      <c r="Q74" s="987"/>
      <c r="R74" s="987"/>
      <c r="S74" s="987"/>
      <c r="T74" s="987"/>
      <c r="U74" s="987"/>
      <c r="V74" s="987"/>
      <c r="W74" s="987"/>
      <c r="X74" s="987"/>
      <c r="Y74" s="987"/>
      <c r="Z74" s="987"/>
      <c r="AA74" s="987"/>
      <c r="AB74" s="987"/>
      <c r="AC74" s="987"/>
      <c r="AD74" s="987"/>
      <c r="AE74" s="987"/>
      <c r="AF74" s="987"/>
      <c r="AG74" s="987"/>
      <c r="AH74" s="987"/>
      <c r="AI74" s="987"/>
      <c r="AJ74" s="987"/>
      <c r="AK74" s="987"/>
      <c r="AL74" s="987"/>
      <c r="AM74" s="987"/>
      <c r="AN74" s="987"/>
      <c r="AO74" s="987"/>
      <c r="AP74" s="987"/>
      <c r="AQ74" s="987"/>
      <c r="AR74" s="987"/>
      <c r="AS74" s="987"/>
      <c r="AT74" s="987"/>
      <c r="AU74" s="987"/>
      <c r="AV74" s="987"/>
      <c r="AW74" s="987"/>
      <c r="AX74" s="987"/>
      <c r="AY74" s="987"/>
      <c r="AZ74" s="987"/>
      <c r="BA74" s="987"/>
      <c r="BB74" s="987"/>
      <c r="BC74" s="987"/>
    </row>
    <row r="75" spans="1:55" x14ac:dyDescent="0.25">
      <c r="A75" s="987"/>
      <c r="B75" s="987"/>
      <c r="C75" s="987"/>
      <c r="D75" s="987"/>
      <c r="E75" s="987"/>
      <c r="F75" s="987"/>
      <c r="G75" s="987"/>
      <c r="H75" s="987"/>
      <c r="I75" s="987"/>
      <c r="J75" s="987"/>
      <c r="K75" s="987"/>
      <c r="L75" s="987"/>
      <c r="M75" s="987"/>
      <c r="N75" s="987"/>
      <c r="O75" s="987"/>
      <c r="P75" s="987"/>
      <c r="Q75" s="987"/>
      <c r="R75" s="987"/>
      <c r="S75" s="987"/>
      <c r="T75" s="987"/>
      <c r="U75" s="987"/>
      <c r="V75" s="987"/>
      <c r="W75" s="987"/>
      <c r="X75" s="987"/>
      <c r="Y75" s="987"/>
      <c r="Z75" s="987"/>
      <c r="AA75" s="987"/>
      <c r="AB75" s="987"/>
      <c r="AC75" s="987"/>
      <c r="AD75" s="987"/>
      <c r="AE75" s="987"/>
      <c r="AF75" s="987"/>
      <c r="AG75" s="987"/>
      <c r="AH75" s="987"/>
      <c r="AI75" s="987"/>
      <c r="AJ75" s="987"/>
      <c r="AK75" s="987"/>
      <c r="AL75" s="987"/>
      <c r="AM75" s="987"/>
      <c r="AN75" s="987"/>
      <c r="AO75" s="987"/>
      <c r="AP75" s="987"/>
      <c r="AQ75" s="987"/>
      <c r="AR75" s="987"/>
      <c r="AS75" s="987"/>
      <c r="AT75" s="987"/>
      <c r="AU75" s="987"/>
      <c r="AV75" s="987"/>
      <c r="AW75" s="987"/>
      <c r="AX75" s="987"/>
      <c r="AY75" s="987"/>
      <c r="AZ75" s="987"/>
      <c r="BA75" s="987"/>
      <c r="BB75" s="987"/>
      <c r="BC75" s="987"/>
    </row>
    <row r="76" spans="1:55" x14ac:dyDescent="0.25">
      <c r="A76" s="987"/>
      <c r="B76" s="987"/>
      <c r="C76" s="987"/>
      <c r="D76" s="987"/>
      <c r="E76" s="987"/>
      <c r="F76" s="987"/>
      <c r="G76" s="987"/>
      <c r="H76" s="987"/>
      <c r="I76" s="987"/>
      <c r="J76" s="987"/>
      <c r="K76" s="987"/>
      <c r="L76" s="987"/>
      <c r="M76" s="987"/>
      <c r="N76" s="987"/>
      <c r="O76" s="987"/>
      <c r="P76" s="987"/>
      <c r="Q76" s="987"/>
      <c r="R76" s="987"/>
      <c r="S76" s="987"/>
      <c r="T76" s="987"/>
      <c r="U76" s="987"/>
      <c r="V76" s="987"/>
      <c r="W76" s="987"/>
      <c r="X76" s="987"/>
      <c r="Y76" s="987"/>
      <c r="Z76" s="987"/>
      <c r="AA76" s="987"/>
      <c r="AB76" s="987"/>
      <c r="AC76" s="987"/>
      <c r="AD76" s="987"/>
      <c r="AE76" s="987"/>
      <c r="AF76" s="987"/>
      <c r="AG76" s="987"/>
      <c r="AH76" s="987"/>
      <c r="AI76" s="987"/>
      <c r="AJ76" s="987"/>
      <c r="AK76" s="987"/>
      <c r="AL76" s="987"/>
      <c r="AM76" s="987"/>
      <c r="AN76" s="987"/>
      <c r="AO76" s="987"/>
      <c r="AP76" s="987"/>
      <c r="AQ76" s="987"/>
      <c r="AR76" s="987"/>
      <c r="AS76" s="987"/>
      <c r="AT76" s="987"/>
      <c r="AU76" s="987"/>
      <c r="AV76" s="987"/>
      <c r="AW76" s="987"/>
      <c r="AX76" s="987"/>
      <c r="AY76" s="987"/>
      <c r="AZ76" s="987"/>
      <c r="BA76" s="987"/>
      <c r="BB76" s="987"/>
      <c r="BC76" s="987"/>
    </row>
    <row r="77" spans="1:55" x14ac:dyDescent="0.25">
      <c r="A77" s="987"/>
      <c r="B77" s="987"/>
      <c r="C77" s="987"/>
      <c r="D77" s="987"/>
      <c r="E77" s="987"/>
      <c r="F77" s="987"/>
      <c r="G77" s="987"/>
      <c r="H77" s="987"/>
      <c r="I77" s="987"/>
      <c r="J77" s="987"/>
      <c r="K77" s="987"/>
      <c r="L77" s="987"/>
      <c r="M77" s="987"/>
      <c r="N77" s="987"/>
      <c r="O77" s="987"/>
      <c r="P77" s="987"/>
      <c r="Q77" s="987"/>
      <c r="R77" s="987"/>
      <c r="S77" s="987"/>
      <c r="T77" s="987"/>
      <c r="U77" s="987"/>
      <c r="V77" s="987"/>
      <c r="W77" s="987"/>
      <c r="X77" s="987"/>
      <c r="Y77" s="987"/>
      <c r="Z77" s="987"/>
      <c r="AA77" s="987"/>
      <c r="AB77" s="987"/>
      <c r="AC77" s="987"/>
      <c r="AD77" s="987"/>
      <c r="AE77" s="987"/>
      <c r="AF77" s="987"/>
      <c r="AG77" s="987"/>
      <c r="AH77" s="987"/>
      <c r="AI77" s="987"/>
      <c r="AJ77" s="987"/>
      <c r="AK77" s="987"/>
      <c r="AL77" s="987"/>
      <c r="AM77" s="987"/>
      <c r="AN77" s="987"/>
      <c r="AO77" s="987"/>
      <c r="AP77" s="987"/>
      <c r="AQ77" s="987"/>
      <c r="AR77" s="987"/>
      <c r="AS77" s="987"/>
      <c r="AT77" s="987"/>
      <c r="AU77" s="987"/>
      <c r="AV77" s="987"/>
      <c r="AW77" s="987"/>
      <c r="AX77" s="987"/>
      <c r="AY77" s="987"/>
      <c r="AZ77" s="987"/>
      <c r="BA77" s="987"/>
      <c r="BB77" s="987"/>
      <c r="BC77" s="987"/>
    </row>
    <row r="78" spans="1:55" x14ac:dyDescent="0.25">
      <c r="A78" s="987"/>
      <c r="B78" s="987"/>
      <c r="C78" s="987"/>
      <c r="D78" s="987"/>
      <c r="E78" s="987"/>
      <c r="F78" s="987"/>
      <c r="G78" s="987"/>
      <c r="H78" s="987"/>
      <c r="I78" s="987"/>
      <c r="J78" s="987"/>
      <c r="K78" s="987"/>
      <c r="L78" s="987"/>
      <c r="M78" s="987"/>
      <c r="N78" s="987"/>
      <c r="O78" s="987"/>
      <c r="P78" s="987"/>
      <c r="Q78" s="987"/>
      <c r="R78" s="987"/>
      <c r="S78" s="987"/>
      <c r="T78" s="987"/>
      <c r="U78" s="987"/>
      <c r="V78" s="987"/>
      <c r="W78" s="987"/>
      <c r="X78" s="987"/>
      <c r="Y78" s="987"/>
      <c r="Z78" s="987"/>
      <c r="AA78" s="987"/>
      <c r="AB78" s="987"/>
      <c r="AC78" s="987"/>
      <c r="AD78" s="987"/>
      <c r="AE78" s="987"/>
      <c r="AF78" s="987"/>
      <c r="AG78" s="987"/>
      <c r="AH78" s="987"/>
      <c r="AI78" s="987"/>
      <c r="AJ78" s="987"/>
      <c r="AK78" s="987"/>
      <c r="AL78" s="987"/>
      <c r="AM78" s="987"/>
      <c r="AN78" s="987"/>
      <c r="AO78" s="987"/>
      <c r="AP78" s="987"/>
      <c r="AQ78" s="987"/>
      <c r="AR78" s="987"/>
      <c r="AS78" s="987"/>
      <c r="AT78" s="987"/>
      <c r="AU78" s="987"/>
      <c r="AV78" s="987"/>
      <c r="AW78" s="987"/>
      <c r="AX78" s="987"/>
      <c r="AY78" s="987"/>
      <c r="AZ78" s="987"/>
      <c r="BA78" s="987"/>
      <c r="BB78" s="987"/>
      <c r="BC78" s="987"/>
    </row>
    <row r="79" spans="1:55" x14ac:dyDescent="0.25">
      <c r="A79" s="987"/>
      <c r="B79" s="987"/>
      <c r="C79" s="987"/>
      <c r="D79" s="987"/>
      <c r="E79" s="987"/>
      <c r="F79" s="987"/>
      <c r="G79" s="987"/>
      <c r="H79" s="987"/>
      <c r="I79" s="987"/>
      <c r="J79" s="987"/>
      <c r="K79" s="987"/>
      <c r="L79" s="987"/>
      <c r="M79" s="987"/>
      <c r="N79" s="987"/>
      <c r="O79" s="987"/>
      <c r="P79" s="987"/>
      <c r="Q79" s="987"/>
      <c r="R79" s="987"/>
      <c r="S79" s="987"/>
      <c r="T79" s="987"/>
      <c r="U79" s="987"/>
      <c r="V79" s="987"/>
      <c r="W79" s="987"/>
      <c r="X79" s="987"/>
      <c r="Y79" s="987"/>
      <c r="Z79" s="987"/>
      <c r="AA79" s="987"/>
      <c r="AB79" s="987"/>
      <c r="AC79" s="987"/>
      <c r="AD79" s="987"/>
      <c r="AE79" s="987"/>
      <c r="AF79" s="987"/>
      <c r="AG79" s="987"/>
      <c r="AH79" s="987"/>
      <c r="AI79" s="987"/>
      <c r="AJ79" s="987"/>
      <c r="AK79" s="987"/>
      <c r="AL79" s="987"/>
      <c r="AM79" s="987"/>
      <c r="AN79" s="987"/>
      <c r="AO79" s="987"/>
      <c r="AP79" s="987"/>
      <c r="AQ79" s="987"/>
      <c r="AR79" s="987"/>
      <c r="AS79" s="987"/>
      <c r="AT79" s="987"/>
      <c r="AU79" s="987"/>
      <c r="AV79" s="987"/>
      <c r="AW79" s="987"/>
      <c r="AX79" s="987"/>
      <c r="AY79" s="987"/>
      <c r="AZ79" s="987"/>
      <c r="BA79" s="987"/>
      <c r="BB79" s="987"/>
      <c r="BC79" s="987"/>
    </row>
    <row r="80" spans="1:55" x14ac:dyDescent="0.25">
      <c r="A80" s="987"/>
      <c r="B80" s="987"/>
      <c r="C80" s="987"/>
      <c r="D80" s="987"/>
      <c r="E80" s="987"/>
      <c r="F80" s="987"/>
      <c r="G80" s="987"/>
      <c r="H80" s="987"/>
      <c r="I80" s="987"/>
      <c r="J80" s="987"/>
      <c r="K80" s="987"/>
      <c r="L80" s="987"/>
      <c r="M80" s="987"/>
      <c r="N80" s="987"/>
      <c r="O80" s="987"/>
      <c r="P80" s="987"/>
      <c r="Q80" s="987"/>
      <c r="R80" s="987"/>
      <c r="S80" s="987"/>
      <c r="T80" s="987"/>
      <c r="U80" s="987"/>
      <c r="V80" s="987"/>
      <c r="W80" s="987"/>
      <c r="X80" s="987"/>
      <c r="Y80" s="987"/>
      <c r="Z80" s="987"/>
      <c r="AA80" s="987"/>
      <c r="AB80" s="987"/>
      <c r="AC80" s="987"/>
      <c r="AD80" s="987"/>
      <c r="AE80" s="987"/>
      <c r="AF80" s="987"/>
      <c r="AG80" s="987"/>
      <c r="AH80" s="987"/>
      <c r="AI80" s="987"/>
      <c r="AJ80" s="987"/>
      <c r="AK80" s="987"/>
      <c r="AL80" s="987"/>
      <c r="AM80" s="987"/>
      <c r="AN80" s="987"/>
      <c r="AO80" s="987"/>
      <c r="AP80" s="987"/>
      <c r="AQ80" s="987"/>
      <c r="AR80" s="987"/>
      <c r="AS80" s="987"/>
      <c r="AT80" s="987"/>
      <c r="AU80" s="987"/>
      <c r="AV80" s="987"/>
      <c r="AW80" s="987"/>
      <c r="AX80" s="987"/>
      <c r="AY80" s="987"/>
      <c r="AZ80" s="987"/>
      <c r="BA80" s="987"/>
      <c r="BB80" s="987"/>
      <c r="BC80" s="987"/>
    </row>
    <row r="81" spans="1:55" x14ac:dyDescent="0.25">
      <c r="A81" s="987"/>
      <c r="B81" s="987"/>
      <c r="C81" s="987"/>
      <c r="D81" s="987"/>
      <c r="E81" s="987"/>
      <c r="F81" s="987"/>
      <c r="G81" s="987"/>
      <c r="H81" s="987"/>
      <c r="I81" s="987"/>
      <c r="J81" s="987"/>
      <c r="K81" s="987"/>
      <c r="L81" s="987"/>
      <c r="M81" s="987"/>
      <c r="N81" s="987"/>
      <c r="O81" s="987"/>
      <c r="P81" s="987"/>
      <c r="Q81" s="987"/>
      <c r="R81" s="987"/>
      <c r="S81" s="987"/>
      <c r="T81" s="987"/>
      <c r="U81" s="987"/>
      <c r="V81" s="987"/>
      <c r="W81" s="987"/>
      <c r="X81" s="987"/>
      <c r="Y81" s="987"/>
      <c r="Z81" s="987"/>
      <c r="AA81" s="987"/>
      <c r="AB81" s="987"/>
      <c r="AC81" s="987"/>
      <c r="AD81" s="987"/>
      <c r="AE81" s="987"/>
      <c r="AF81" s="987"/>
      <c r="AG81" s="987"/>
      <c r="AH81" s="987"/>
      <c r="AI81" s="987"/>
      <c r="AJ81" s="987"/>
      <c r="AK81" s="987"/>
      <c r="AL81" s="987"/>
      <c r="AM81" s="987"/>
      <c r="AN81" s="987"/>
      <c r="AO81" s="987"/>
      <c r="AP81" s="987"/>
      <c r="AQ81" s="987"/>
      <c r="AR81" s="987"/>
      <c r="AS81" s="987"/>
      <c r="AT81" s="987"/>
      <c r="AU81" s="987"/>
      <c r="AV81" s="987"/>
      <c r="AW81" s="987"/>
      <c r="AX81" s="987"/>
      <c r="AY81" s="987"/>
      <c r="AZ81" s="987"/>
      <c r="BA81" s="987"/>
      <c r="BB81" s="987"/>
      <c r="BC81" s="987"/>
    </row>
    <row r="82" spans="1:55" x14ac:dyDescent="0.25">
      <c r="A82" s="987"/>
      <c r="B82" s="987"/>
      <c r="C82" s="987"/>
      <c r="D82" s="987"/>
      <c r="E82" s="987"/>
      <c r="F82" s="987"/>
      <c r="G82" s="987"/>
      <c r="H82" s="987"/>
      <c r="I82" s="987"/>
      <c r="J82" s="987"/>
      <c r="K82" s="987"/>
      <c r="L82" s="987"/>
      <c r="M82" s="987"/>
      <c r="N82" s="987"/>
      <c r="O82" s="987"/>
      <c r="P82" s="987"/>
      <c r="Q82" s="987"/>
      <c r="R82" s="987"/>
      <c r="S82" s="987"/>
      <c r="T82" s="987"/>
      <c r="U82" s="987"/>
      <c r="V82" s="987"/>
      <c r="W82" s="987"/>
      <c r="X82" s="987"/>
      <c r="Y82" s="987"/>
      <c r="Z82" s="987"/>
      <c r="AA82" s="987"/>
      <c r="AB82" s="987"/>
      <c r="AC82" s="987"/>
      <c r="AD82" s="987"/>
      <c r="AE82" s="987"/>
      <c r="AF82" s="987"/>
      <c r="AG82" s="987"/>
      <c r="AH82" s="987"/>
      <c r="AI82" s="987"/>
      <c r="AJ82" s="987"/>
      <c r="AK82" s="987"/>
      <c r="AL82" s="987"/>
      <c r="AM82" s="987"/>
      <c r="AN82" s="987"/>
      <c r="AO82" s="987"/>
      <c r="AP82" s="987"/>
      <c r="AQ82" s="987"/>
      <c r="AR82" s="987"/>
      <c r="AS82" s="987"/>
      <c r="AT82" s="987"/>
      <c r="AU82" s="987"/>
      <c r="AV82" s="987"/>
      <c r="AW82" s="987"/>
      <c r="AX82" s="987"/>
      <c r="AY82" s="987"/>
      <c r="AZ82" s="987"/>
      <c r="BA82" s="987"/>
      <c r="BB82" s="987"/>
      <c r="BC82" s="987"/>
    </row>
    <row r="83" spans="1:55" x14ac:dyDescent="0.25">
      <c r="A83" s="987"/>
      <c r="B83" s="987"/>
      <c r="C83" s="987"/>
      <c r="D83" s="987"/>
      <c r="E83" s="987"/>
      <c r="F83" s="987"/>
      <c r="G83" s="987"/>
      <c r="H83" s="987"/>
      <c r="I83" s="987"/>
      <c r="J83" s="987"/>
      <c r="K83" s="987"/>
      <c r="L83" s="987"/>
      <c r="M83" s="987"/>
      <c r="N83" s="987"/>
      <c r="O83" s="987"/>
      <c r="P83" s="987"/>
      <c r="Q83" s="987"/>
      <c r="R83" s="987"/>
      <c r="S83" s="987"/>
      <c r="T83" s="987"/>
      <c r="U83" s="987"/>
      <c r="V83" s="987"/>
      <c r="W83" s="987"/>
      <c r="X83" s="987"/>
      <c r="Y83" s="987"/>
      <c r="Z83" s="987"/>
      <c r="AA83" s="987"/>
      <c r="AB83" s="987"/>
      <c r="AC83" s="987"/>
      <c r="AD83" s="987"/>
      <c r="AE83" s="987"/>
      <c r="AF83" s="987"/>
      <c r="AG83" s="987"/>
      <c r="AH83" s="987"/>
      <c r="AI83" s="987"/>
      <c r="AJ83" s="987"/>
      <c r="AK83" s="987"/>
      <c r="AL83" s="987"/>
      <c r="AM83" s="987"/>
      <c r="AN83" s="987"/>
      <c r="AO83" s="987"/>
      <c r="AP83" s="987"/>
      <c r="AQ83" s="987"/>
      <c r="AR83" s="987"/>
      <c r="AS83" s="987"/>
      <c r="AT83" s="987"/>
      <c r="AU83" s="987"/>
      <c r="AV83" s="987"/>
      <c r="AW83" s="987"/>
      <c r="AX83" s="987"/>
      <c r="AY83" s="987"/>
      <c r="AZ83" s="987"/>
      <c r="BA83" s="987"/>
      <c r="BB83" s="987"/>
      <c r="BC83" s="987"/>
    </row>
    <row r="84" spans="1:55" x14ac:dyDescent="0.25">
      <c r="A84" s="987"/>
      <c r="B84" s="987"/>
      <c r="C84" s="987"/>
      <c r="D84" s="987"/>
      <c r="E84" s="987"/>
      <c r="F84" s="987"/>
      <c r="G84" s="987"/>
      <c r="H84" s="987"/>
      <c r="I84" s="987"/>
      <c r="J84" s="987"/>
      <c r="K84" s="987"/>
      <c r="L84" s="987"/>
      <c r="M84" s="987"/>
      <c r="N84" s="987"/>
      <c r="O84" s="987"/>
      <c r="P84" s="987"/>
      <c r="Q84" s="987"/>
      <c r="R84" s="987"/>
      <c r="S84" s="987"/>
      <c r="T84" s="987"/>
      <c r="U84" s="987"/>
      <c r="V84" s="987"/>
      <c r="W84" s="987"/>
      <c r="X84" s="987"/>
      <c r="Y84" s="987"/>
      <c r="Z84" s="987"/>
      <c r="AA84" s="987"/>
      <c r="AB84" s="987"/>
      <c r="AC84" s="987"/>
      <c r="AD84" s="987"/>
      <c r="AE84" s="987"/>
      <c r="AF84" s="987"/>
      <c r="AG84" s="987"/>
      <c r="AH84" s="987"/>
      <c r="AI84" s="987"/>
      <c r="AJ84" s="987"/>
      <c r="AK84" s="987"/>
      <c r="AL84" s="987"/>
      <c r="AM84" s="987"/>
      <c r="AN84" s="987"/>
      <c r="AO84" s="987"/>
      <c r="AP84" s="987"/>
      <c r="AQ84" s="987"/>
      <c r="AR84" s="987"/>
      <c r="AS84" s="987"/>
      <c r="AT84" s="987"/>
      <c r="AU84" s="987"/>
      <c r="AV84" s="987"/>
      <c r="AW84" s="987"/>
      <c r="AX84" s="987"/>
      <c r="AY84" s="987"/>
      <c r="AZ84" s="987"/>
      <c r="BA84" s="987"/>
      <c r="BB84" s="987"/>
      <c r="BC84" s="987"/>
    </row>
    <row r="85" spans="1:55" x14ac:dyDescent="0.25">
      <c r="A85" s="987"/>
      <c r="B85" s="987"/>
      <c r="C85" s="987"/>
      <c r="D85" s="987"/>
      <c r="E85" s="987"/>
      <c r="F85" s="987"/>
      <c r="G85" s="987"/>
      <c r="H85" s="987"/>
      <c r="I85" s="987"/>
      <c r="J85" s="987"/>
      <c r="K85" s="987"/>
      <c r="L85" s="987"/>
      <c r="M85" s="987"/>
      <c r="N85" s="987"/>
      <c r="O85" s="987"/>
      <c r="P85" s="987"/>
      <c r="Q85" s="987"/>
      <c r="R85" s="987"/>
      <c r="S85" s="987"/>
      <c r="T85" s="987"/>
      <c r="U85" s="987"/>
      <c r="V85" s="987"/>
      <c r="W85" s="987"/>
      <c r="X85" s="987"/>
      <c r="Y85" s="987"/>
      <c r="Z85" s="987"/>
      <c r="AA85" s="987"/>
      <c r="AB85" s="987"/>
      <c r="AC85" s="987"/>
      <c r="AD85" s="987"/>
      <c r="AE85" s="987"/>
      <c r="AF85" s="987"/>
      <c r="AG85" s="987"/>
      <c r="AH85" s="987"/>
      <c r="AI85" s="987"/>
      <c r="AJ85" s="987"/>
      <c r="AK85" s="987"/>
      <c r="AL85" s="987"/>
      <c r="AM85" s="987"/>
      <c r="AN85" s="987"/>
      <c r="AO85" s="987"/>
      <c r="AP85" s="987"/>
      <c r="AQ85" s="987"/>
      <c r="AR85" s="987"/>
      <c r="AS85" s="987"/>
      <c r="AT85" s="987"/>
      <c r="AU85" s="987"/>
      <c r="AV85" s="987"/>
      <c r="AW85" s="987"/>
      <c r="AX85" s="987"/>
      <c r="AY85" s="987"/>
      <c r="AZ85" s="987"/>
      <c r="BA85" s="987"/>
      <c r="BB85" s="987"/>
      <c r="BC85" s="987"/>
    </row>
    <row r="86" spans="1:55" x14ac:dyDescent="0.25">
      <c r="A86" s="987"/>
      <c r="B86" s="987"/>
      <c r="C86" s="987"/>
      <c r="D86" s="987"/>
      <c r="E86" s="987"/>
      <c r="F86" s="987"/>
      <c r="G86" s="987"/>
      <c r="H86" s="987"/>
      <c r="I86" s="987"/>
      <c r="J86" s="987"/>
      <c r="K86" s="987"/>
      <c r="L86" s="987"/>
      <c r="M86" s="987"/>
      <c r="N86" s="987"/>
      <c r="O86" s="987"/>
      <c r="P86" s="987"/>
      <c r="Q86" s="987"/>
      <c r="R86" s="987"/>
      <c r="S86" s="987"/>
      <c r="T86" s="987"/>
      <c r="U86" s="987"/>
      <c r="V86" s="987"/>
      <c r="W86" s="987"/>
      <c r="X86" s="987"/>
      <c r="Y86" s="987"/>
      <c r="Z86" s="987"/>
      <c r="AA86" s="987"/>
      <c r="AB86" s="987"/>
      <c r="AC86" s="987"/>
      <c r="AD86" s="987"/>
      <c r="AE86" s="987"/>
      <c r="AF86" s="987"/>
      <c r="AG86" s="987"/>
      <c r="AH86" s="987"/>
      <c r="AI86" s="987"/>
      <c r="AJ86" s="987"/>
      <c r="AK86" s="987"/>
      <c r="AL86" s="987"/>
      <c r="AM86" s="987"/>
      <c r="AN86" s="987"/>
      <c r="AO86" s="987"/>
      <c r="AP86" s="987"/>
      <c r="AQ86" s="987"/>
      <c r="AR86" s="987"/>
      <c r="AS86" s="987"/>
      <c r="AT86" s="987"/>
      <c r="AU86" s="987"/>
      <c r="AV86" s="987"/>
      <c r="AW86" s="987"/>
      <c r="AX86" s="987"/>
      <c r="AY86" s="987"/>
      <c r="AZ86" s="987"/>
      <c r="BA86" s="987"/>
      <c r="BB86" s="987"/>
      <c r="BC86" s="987"/>
    </row>
    <row r="87" spans="1:55" x14ac:dyDescent="0.25">
      <c r="A87" s="987"/>
      <c r="B87" s="987"/>
      <c r="C87" s="987"/>
      <c r="D87" s="987"/>
      <c r="E87" s="987"/>
      <c r="F87" s="987"/>
      <c r="G87" s="987"/>
      <c r="H87" s="987"/>
      <c r="I87" s="987"/>
      <c r="J87" s="987"/>
      <c r="K87" s="987"/>
      <c r="L87" s="987"/>
      <c r="M87" s="987"/>
      <c r="N87" s="987"/>
      <c r="O87" s="987"/>
      <c r="P87" s="987"/>
      <c r="Q87" s="987"/>
      <c r="R87" s="987"/>
      <c r="S87" s="987"/>
      <c r="T87" s="987"/>
      <c r="U87" s="987"/>
      <c r="V87" s="987"/>
      <c r="W87" s="987"/>
      <c r="X87" s="987"/>
      <c r="Y87" s="987"/>
      <c r="Z87" s="987"/>
      <c r="AA87" s="987"/>
      <c r="AB87" s="987"/>
      <c r="AC87" s="987"/>
      <c r="AD87" s="987"/>
      <c r="AE87" s="987"/>
      <c r="AF87" s="987"/>
      <c r="AG87" s="987"/>
      <c r="AH87" s="987"/>
      <c r="AI87" s="987"/>
      <c r="AJ87" s="987"/>
      <c r="AK87" s="987"/>
      <c r="AL87" s="987"/>
      <c r="AM87" s="987"/>
      <c r="AN87" s="987"/>
      <c r="AO87" s="987"/>
      <c r="AP87" s="987"/>
      <c r="AQ87" s="987"/>
      <c r="AR87" s="987"/>
      <c r="AS87" s="987"/>
      <c r="AT87" s="987"/>
      <c r="AU87" s="987"/>
      <c r="AV87" s="987"/>
      <c r="AW87" s="987"/>
      <c r="AX87" s="987"/>
      <c r="AY87" s="987"/>
      <c r="AZ87" s="987"/>
      <c r="BA87" s="987"/>
      <c r="BB87" s="987"/>
      <c r="BC87" s="987"/>
    </row>
    <row r="88" spans="1:55" x14ac:dyDescent="0.25">
      <c r="A88" s="987"/>
      <c r="B88" s="987"/>
      <c r="C88" s="987"/>
      <c r="D88" s="987"/>
      <c r="E88" s="987"/>
      <c r="F88" s="987"/>
      <c r="G88" s="987"/>
      <c r="H88" s="987"/>
      <c r="I88" s="987"/>
      <c r="J88" s="987"/>
      <c r="K88" s="987"/>
      <c r="L88" s="987"/>
      <c r="M88" s="987"/>
      <c r="N88" s="987"/>
      <c r="O88" s="987"/>
      <c r="P88" s="987"/>
      <c r="Q88" s="987"/>
      <c r="R88" s="987"/>
      <c r="S88" s="987"/>
      <c r="T88" s="987"/>
      <c r="U88" s="987"/>
      <c r="V88" s="987"/>
      <c r="W88" s="987"/>
      <c r="X88" s="987"/>
      <c r="Y88" s="987"/>
      <c r="Z88" s="987"/>
      <c r="AA88" s="987"/>
      <c r="AB88" s="987"/>
      <c r="AC88" s="987"/>
      <c r="AD88" s="987"/>
      <c r="AE88" s="987"/>
      <c r="AF88" s="987"/>
      <c r="AG88" s="987"/>
      <c r="AH88" s="987"/>
      <c r="AI88" s="987"/>
      <c r="AJ88" s="987"/>
      <c r="AK88" s="987"/>
      <c r="AL88" s="987"/>
      <c r="AM88" s="987"/>
      <c r="AN88" s="987"/>
      <c r="AO88" s="987"/>
      <c r="AP88" s="987"/>
      <c r="AQ88" s="987"/>
      <c r="AR88" s="987"/>
      <c r="AS88" s="987"/>
      <c r="AT88" s="987"/>
      <c r="AU88" s="987"/>
      <c r="AV88" s="987"/>
      <c r="AW88" s="987"/>
      <c r="AX88" s="987"/>
      <c r="AY88" s="987"/>
      <c r="AZ88" s="987"/>
      <c r="BA88" s="987"/>
      <c r="BB88" s="987"/>
      <c r="BC88" s="987"/>
    </row>
    <row r="89" spans="1:55" x14ac:dyDescent="0.25">
      <c r="A89" s="987"/>
      <c r="B89" s="987"/>
      <c r="C89" s="987"/>
      <c r="D89" s="987"/>
      <c r="E89" s="987"/>
      <c r="F89" s="987"/>
      <c r="G89" s="987"/>
      <c r="H89" s="987"/>
      <c r="I89" s="987"/>
      <c r="J89" s="987"/>
      <c r="K89" s="987"/>
      <c r="L89" s="987"/>
      <c r="M89" s="987"/>
      <c r="N89" s="987"/>
      <c r="O89" s="987"/>
      <c r="P89" s="987"/>
      <c r="Q89" s="987"/>
      <c r="R89" s="987"/>
      <c r="S89" s="987"/>
      <c r="T89" s="987"/>
      <c r="U89" s="987"/>
      <c r="V89" s="987"/>
      <c r="W89" s="987"/>
      <c r="X89" s="987"/>
      <c r="Y89" s="987"/>
      <c r="Z89" s="987"/>
      <c r="AA89" s="987"/>
      <c r="AB89" s="987"/>
      <c r="AC89" s="987"/>
      <c r="AD89" s="987"/>
      <c r="AE89" s="987"/>
      <c r="AF89" s="987"/>
      <c r="AG89" s="987"/>
      <c r="AH89" s="987"/>
      <c r="AI89" s="987"/>
      <c r="AJ89" s="987"/>
      <c r="AK89" s="987"/>
      <c r="AL89" s="987"/>
      <c r="AM89" s="987"/>
      <c r="AN89" s="987"/>
      <c r="AO89" s="987"/>
      <c r="AP89" s="987"/>
      <c r="AQ89" s="987"/>
      <c r="AR89" s="987"/>
      <c r="AS89" s="987"/>
      <c r="AT89" s="987"/>
      <c r="AU89" s="987"/>
      <c r="AV89" s="987"/>
      <c r="AW89" s="987"/>
      <c r="AX89" s="987"/>
      <c r="AY89" s="987"/>
      <c r="AZ89" s="987"/>
      <c r="BA89" s="987"/>
      <c r="BB89" s="987"/>
      <c r="BC89" s="987"/>
    </row>
    <row r="90" spans="1:55" x14ac:dyDescent="0.25">
      <c r="A90" s="987"/>
      <c r="B90" s="987"/>
      <c r="C90" s="987"/>
      <c r="D90" s="987"/>
      <c r="E90" s="987"/>
      <c r="F90" s="987"/>
      <c r="G90" s="987"/>
      <c r="H90" s="987"/>
      <c r="I90" s="987"/>
      <c r="J90" s="987"/>
      <c r="K90" s="987"/>
      <c r="L90" s="987"/>
      <c r="M90" s="987"/>
      <c r="N90" s="987"/>
      <c r="O90" s="987"/>
      <c r="P90" s="987"/>
      <c r="Q90" s="987"/>
      <c r="R90" s="987"/>
      <c r="S90" s="987"/>
      <c r="T90" s="987"/>
      <c r="U90" s="987"/>
      <c r="V90" s="987"/>
      <c r="W90" s="987"/>
      <c r="X90" s="987"/>
      <c r="Y90" s="987"/>
      <c r="Z90" s="987"/>
      <c r="AA90" s="987"/>
      <c r="AB90" s="987"/>
      <c r="AC90" s="987"/>
      <c r="AD90" s="987"/>
      <c r="AE90" s="987"/>
      <c r="AF90" s="987"/>
      <c r="AG90" s="987"/>
      <c r="AH90" s="987"/>
      <c r="AI90" s="987"/>
      <c r="AJ90" s="987"/>
      <c r="AK90" s="987"/>
      <c r="AL90" s="987"/>
      <c r="AM90" s="987"/>
      <c r="AN90" s="987"/>
      <c r="AO90" s="987"/>
      <c r="AP90" s="987"/>
      <c r="AQ90" s="987"/>
      <c r="AR90" s="987"/>
      <c r="AS90" s="987"/>
      <c r="AT90" s="987"/>
      <c r="AU90" s="987"/>
      <c r="AV90" s="987"/>
      <c r="AW90" s="987"/>
      <c r="AX90" s="987"/>
      <c r="AY90" s="987"/>
      <c r="AZ90" s="987"/>
      <c r="BA90" s="987"/>
      <c r="BB90" s="987"/>
      <c r="BC90" s="987"/>
    </row>
    <row r="91" spans="1:55" x14ac:dyDescent="0.25">
      <c r="A91" s="987"/>
      <c r="B91" s="987"/>
      <c r="C91" s="987"/>
      <c r="D91" s="987"/>
      <c r="E91" s="987"/>
      <c r="F91" s="987"/>
      <c r="G91" s="987"/>
      <c r="H91" s="987"/>
      <c r="I91" s="987"/>
      <c r="J91" s="987"/>
      <c r="K91" s="987"/>
      <c r="L91" s="987"/>
      <c r="M91" s="987"/>
      <c r="N91" s="987"/>
      <c r="O91" s="987"/>
      <c r="P91" s="987"/>
      <c r="Q91" s="987"/>
      <c r="R91" s="987"/>
      <c r="S91" s="987"/>
      <c r="T91" s="987"/>
      <c r="U91" s="987"/>
      <c r="V91" s="987"/>
      <c r="W91" s="987"/>
      <c r="X91" s="987"/>
      <c r="Y91" s="987"/>
      <c r="Z91" s="987"/>
      <c r="AA91" s="987"/>
      <c r="AB91" s="987"/>
      <c r="AC91" s="987"/>
      <c r="AD91" s="987"/>
      <c r="AE91" s="987"/>
      <c r="AF91" s="987"/>
      <c r="AG91" s="987"/>
      <c r="AH91" s="987"/>
      <c r="AI91" s="987"/>
      <c r="AJ91" s="987"/>
      <c r="AK91" s="987"/>
      <c r="AL91" s="987"/>
      <c r="AM91" s="987"/>
      <c r="AN91" s="987"/>
      <c r="AO91" s="987"/>
      <c r="AP91" s="987"/>
      <c r="AQ91" s="987"/>
      <c r="AR91" s="987"/>
      <c r="AS91" s="987"/>
      <c r="AT91" s="987"/>
      <c r="AU91" s="987"/>
      <c r="AV91" s="987"/>
      <c r="AW91" s="987"/>
      <c r="AX91" s="987"/>
      <c r="AY91" s="987"/>
      <c r="AZ91" s="987"/>
      <c r="BA91" s="987"/>
      <c r="BB91" s="987"/>
      <c r="BC91" s="987"/>
    </row>
    <row r="92" spans="1:55" x14ac:dyDescent="0.25">
      <c r="A92" s="987"/>
      <c r="B92" s="987"/>
      <c r="C92" s="987"/>
      <c r="D92" s="987"/>
      <c r="E92" s="987"/>
      <c r="F92" s="987"/>
      <c r="G92" s="987"/>
      <c r="H92" s="987"/>
      <c r="I92" s="987"/>
      <c r="J92" s="987"/>
      <c r="K92" s="987"/>
      <c r="L92" s="987"/>
      <c r="M92" s="987"/>
      <c r="N92" s="987"/>
      <c r="O92" s="987"/>
      <c r="P92" s="987"/>
      <c r="Q92" s="987"/>
      <c r="R92" s="987"/>
      <c r="S92" s="987"/>
      <c r="T92" s="987"/>
      <c r="U92" s="987"/>
      <c r="V92" s="987"/>
      <c r="W92" s="987"/>
      <c r="X92" s="987"/>
      <c r="Y92" s="987"/>
      <c r="Z92" s="987"/>
      <c r="AA92" s="987"/>
      <c r="AB92" s="987"/>
      <c r="AC92" s="987"/>
      <c r="AD92" s="987"/>
      <c r="AE92" s="987"/>
      <c r="AF92" s="987"/>
      <c r="AG92" s="987"/>
      <c r="AH92" s="987"/>
      <c r="AI92" s="987"/>
      <c r="AJ92" s="987"/>
      <c r="AK92" s="987"/>
      <c r="AL92" s="987"/>
      <c r="AM92" s="987"/>
      <c r="AN92" s="987"/>
      <c r="AO92" s="987"/>
      <c r="AP92" s="987"/>
      <c r="AQ92" s="987"/>
      <c r="AR92" s="987"/>
      <c r="AS92" s="987"/>
      <c r="AT92" s="987"/>
      <c r="AU92" s="987"/>
      <c r="AV92" s="987"/>
      <c r="AW92" s="987"/>
      <c r="AX92" s="987"/>
      <c r="AY92" s="987"/>
      <c r="AZ92" s="987"/>
      <c r="BA92" s="987"/>
      <c r="BB92" s="987"/>
      <c r="BC92" s="987"/>
    </row>
    <row r="93" spans="1:55" x14ac:dyDescent="0.25">
      <c r="A93" s="987"/>
      <c r="B93" s="987"/>
      <c r="C93" s="987"/>
      <c r="D93" s="987"/>
      <c r="E93" s="987"/>
      <c r="F93" s="987"/>
      <c r="G93" s="987"/>
      <c r="H93" s="987"/>
      <c r="I93" s="987"/>
      <c r="J93" s="987"/>
      <c r="K93" s="987"/>
      <c r="L93" s="987"/>
      <c r="M93" s="987"/>
      <c r="N93" s="987"/>
      <c r="O93" s="987"/>
      <c r="P93" s="987"/>
      <c r="Q93" s="987"/>
      <c r="R93" s="987"/>
      <c r="S93" s="987"/>
      <c r="T93" s="987"/>
      <c r="U93" s="987"/>
      <c r="V93" s="987"/>
      <c r="W93" s="987"/>
      <c r="X93" s="987"/>
      <c r="Y93" s="987"/>
      <c r="Z93" s="987"/>
      <c r="AA93" s="987"/>
      <c r="AB93" s="987"/>
      <c r="AC93" s="987"/>
      <c r="AD93" s="987"/>
      <c r="AE93" s="987"/>
      <c r="AF93" s="987"/>
      <c r="AG93" s="987"/>
      <c r="AH93" s="987"/>
      <c r="AI93" s="987"/>
      <c r="AJ93" s="987"/>
      <c r="AK93" s="987"/>
      <c r="AL93" s="987"/>
      <c r="AM93" s="987"/>
      <c r="AN93" s="987"/>
      <c r="AO93" s="987"/>
      <c r="AP93" s="987"/>
      <c r="AQ93" s="987"/>
      <c r="AR93" s="987"/>
      <c r="AS93" s="987"/>
      <c r="AT93" s="987"/>
      <c r="AU93" s="987"/>
      <c r="AV93" s="987"/>
      <c r="AW93" s="987"/>
      <c r="AX93" s="987"/>
      <c r="AY93" s="987"/>
      <c r="AZ93" s="987"/>
      <c r="BA93" s="987"/>
      <c r="BB93" s="987"/>
      <c r="BC93" s="987"/>
    </row>
    <row r="94" spans="1:55" x14ac:dyDescent="0.25">
      <c r="A94" s="987"/>
      <c r="B94" s="987"/>
      <c r="C94" s="987"/>
      <c r="D94" s="987"/>
      <c r="E94" s="987"/>
      <c r="F94" s="987"/>
      <c r="G94" s="987"/>
      <c r="H94" s="987"/>
      <c r="I94" s="987"/>
      <c r="J94" s="987"/>
      <c r="K94" s="987"/>
      <c r="L94" s="987"/>
      <c r="M94" s="987"/>
      <c r="N94" s="987"/>
      <c r="O94" s="987"/>
      <c r="P94" s="987"/>
      <c r="Q94" s="987"/>
      <c r="R94" s="987"/>
      <c r="S94" s="987"/>
      <c r="T94" s="987"/>
      <c r="U94" s="987"/>
      <c r="V94" s="987"/>
      <c r="W94" s="987"/>
      <c r="X94" s="987"/>
      <c r="Y94" s="987"/>
      <c r="Z94" s="987"/>
      <c r="AA94" s="987"/>
      <c r="AB94" s="987"/>
      <c r="AC94" s="987"/>
      <c r="AD94" s="987"/>
      <c r="AE94" s="987"/>
      <c r="AF94" s="987"/>
      <c r="AG94" s="987"/>
      <c r="AH94" s="987"/>
      <c r="AI94" s="987"/>
      <c r="AJ94" s="987"/>
      <c r="AK94" s="987"/>
      <c r="AL94" s="987"/>
      <c r="AM94" s="987"/>
      <c r="AN94" s="987"/>
      <c r="AO94" s="987"/>
      <c r="AP94" s="987"/>
      <c r="AQ94" s="987"/>
      <c r="AR94" s="987"/>
      <c r="AS94" s="987"/>
      <c r="AT94" s="987"/>
      <c r="AU94" s="987"/>
      <c r="AV94" s="987"/>
      <c r="AW94" s="987"/>
      <c r="AX94" s="987"/>
      <c r="AY94" s="987"/>
      <c r="AZ94" s="987"/>
      <c r="BA94" s="987"/>
      <c r="BB94" s="987"/>
      <c r="BC94" s="987"/>
    </row>
    <row r="95" spans="1:55" x14ac:dyDescent="0.25">
      <c r="A95" s="987"/>
      <c r="B95" s="987"/>
      <c r="C95" s="987"/>
      <c r="D95" s="987"/>
      <c r="E95" s="987"/>
      <c r="F95" s="987"/>
      <c r="G95" s="987"/>
      <c r="H95" s="987"/>
      <c r="I95" s="987"/>
      <c r="J95" s="987"/>
      <c r="K95" s="987"/>
      <c r="L95" s="987"/>
      <c r="M95" s="987"/>
      <c r="N95" s="987"/>
      <c r="O95" s="987"/>
      <c r="P95" s="987"/>
      <c r="Q95" s="987"/>
      <c r="R95" s="987"/>
      <c r="S95" s="987"/>
      <c r="T95" s="987"/>
      <c r="U95" s="987"/>
      <c r="V95" s="987"/>
      <c r="W95" s="987"/>
      <c r="X95" s="987"/>
      <c r="Y95" s="987"/>
      <c r="Z95" s="987"/>
      <c r="AA95" s="987"/>
      <c r="AB95" s="987"/>
      <c r="AC95" s="987"/>
      <c r="AD95" s="987"/>
      <c r="AE95" s="987"/>
      <c r="AF95" s="987"/>
      <c r="AG95" s="987"/>
      <c r="AH95" s="987"/>
      <c r="AI95" s="987"/>
      <c r="AJ95" s="987"/>
      <c r="AK95" s="987"/>
      <c r="AL95" s="987"/>
      <c r="AM95" s="987"/>
      <c r="AN95" s="987"/>
      <c r="AO95" s="987"/>
      <c r="AP95" s="987"/>
      <c r="AQ95" s="987"/>
      <c r="AR95" s="987"/>
      <c r="AS95" s="987"/>
      <c r="AT95" s="987"/>
      <c r="AU95" s="987"/>
      <c r="AV95" s="987"/>
      <c r="AW95" s="987"/>
      <c r="AX95" s="987"/>
      <c r="AY95" s="987"/>
      <c r="AZ95" s="987"/>
      <c r="BA95" s="987"/>
      <c r="BB95" s="987"/>
      <c r="BC95" s="987"/>
    </row>
    <row r="96" spans="1:55" x14ac:dyDescent="0.25">
      <c r="A96" s="987"/>
      <c r="B96" s="987"/>
      <c r="C96" s="987"/>
      <c r="D96" s="987"/>
      <c r="E96" s="987"/>
      <c r="F96" s="987"/>
      <c r="G96" s="987"/>
      <c r="H96" s="987"/>
      <c r="I96" s="987"/>
      <c r="J96" s="987"/>
      <c r="K96" s="987"/>
      <c r="L96" s="987"/>
      <c r="M96" s="987"/>
      <c r="N96" s="987"/>
      <c r="O96" s="987"/>
      <c r="P96" s="987"/>
      <c r="Q96" s="987"/>
      <c r="R96" s="987"/>
      <c r="S96" s="987"/>
      <c r="T96" s="987"/>
      <c r="U96" s="987"/>
      <c r="V96" s="987"/>
      <c r="W96" s="987"/>
      <c r="X96" s="987"/>
      <c r="Y96" s="987"/>
      <c r="Z96" s="987"/>
      <c r="AA96" s="987"/>
      <c r="AB96" s="987"/>
      <c r="AC96" s="987"/>
      <c r="AD96" s="987"/>
      <c r="AE96" s="987"/>
      <c r="AF96" s="987"/>
      <c r="AG96" s="987"/>
      <c r="AH96" s="987"/>
      <c r="AI96" s="987"/>
      <c r="AJ96" s="987"/>
      <c r="AK96" s="987"/>
      <c r="AL96" s="987"/>
      <c r="AM96" s="987"/>
      <c r="AN96" s="987"/>
      <c r="AO96" s="987"/>
      <c r="AP96" s="987"/>
      <c r="AQ96" s="987"/>
      <c r="AR96" s="987"/>
      <c r="AS96" s="987"/>
      <c r="AT96" s="987"/>
      <c r="AU96" s="987"/>
      <c r="AV96" s="987"/>
      <c r="AW96" s="987"/>
      <c r="AX96" s="987"/>
      <c r="AY96" s="987"/>
      <c r="AZ96" s="987"/>
      <c r="BA96" s="987"/>
      <c r="BB96" s="987"/>
      <c r="BC96" s="987"/>
    </row>
    <row r="97" spans="1:55" x14ac:dyDescent="0.25">
      <c r="A97" s="987"/>
      <c r="B97" s="987"/>
      <c r="C97" s="987"/>
      <c r="D97" s="987"/>
      <c r="E97" s="987"/>
      <c r="F97" s="987"/>
      <c r="G97" s="987"/>
      <c r="H97" s="987"/>
      <c r="I97" s="987"/>
      <c r="J97" s="987"/>
      <c r="K97" s="987"/>
      <c r="L97" s="987"/>
      <c r="M97" s="987"/>
      <c r="N97" s="987"/>
      <c r="O97" s="987"/>
      <c r="P97" s="987"/>
      <c r="Q97" s="987"/>
      <c r="R97" s="987"/>
      <c r="S97" s="987"/>
      <c r="T97" s="987"/>
      <c r="U97" s="987"/>
      <c r="V97" s="987"/>
      <c r="W97" s="987"/>
      <c r="X97" s="987"/>
      <c r="Y97" s="987"/>
      <c r="Z97" s="987"/>
      <c r="AA97" s="987"/>
      <c r="AB97" s="987"/>
      <c r="AC97" s="987"/>
      <c r="AD97" s="987"/>
      <c r="AE97" s="987"/>
      <c r="AF97" s="987"/>
      <c r="AG97" s="987"/>
      <c r="AH97" s="987"/>
      <c r="AI97" s="987"/>
      <c r="AJ97" s="987"/>
      <c r="AK97" s="987"/>
      <c r="AL97" s="987"/>
      <c r="AM97" s="987"/>
      <c r="AN97" s="987"/>
      <c r="AO97" s="987"/>
      <c r="AP97" s="987"/>
      <c r="AQ97" s="987"/>
      <c r="AR97" s="987"/>
      <c r="AS97" s="987"/>
      <c r="AT97" s="987"/>
      <c r="AU97" s="987"/>
      <c r="AV97" s="987"/>
      <c r="AW97" s="987"/>
      <c r="AX97" s="987"/>
      <c r="AY97" s="987"/>
      <c r="AZ97" s="987"/>
      <c r="BA97" s="987"/>
      <c r="BB97" s="987"/>
      <c r="BC97" s="987"/>
    </row>
    <row r="98" spans="1:55" x14ac:dyDescent="0.25">
      <c r="A98" s="987"/>
      <c r="B98" s="987"/>
      <c r="C98" s="987"/>
      <c r="D98" s="987"/>
      <c r="E98" s="987"/>
      <c r="F98" s="987"/>
      <c r="G98" s="987"/>
      <c r="H98" s="987"/>
      <c r="I98" s="987"/>
      <c r="J98" s="987"/>
      <c r="K98" s="987"/>
      <c r="L98" s="987"/>
      <c r="M98" s="987"/>
      <c r="N98" s="987"/>
      <c r="O98" s="987"/>
      <c r="P98" s="987"/>
      <c r="Q98" s="987"/>
      <c r="R98" s="987"/>
      <c r="S98" s="987"/>
      <c r="T98" s="987"/>
      <c r="U98" s="987"/>
      <c r="V98" s="987"/>
      <c r="W98" s="987"/>
      <c r="X98" s="987"/>
      <c r="Y98" s="987"/>
      <c r="Z98" s="987"/>
      <c r="AA98" s="987"/>
      <c r="AB98" s="987"/>
      <c r="AC98" s="987"/>
      <c r="AD98" s="987"/>
      <c r="AE98" s="987"/>
      <c r="AF98" s="987"/>
      <c r="AG98" s="987"/>
      <c r="AH98" s="987"/>
      <c r="AI98" s="987"/>
      <c r="AJ98" s="987"/>
      <c r="AK98" s="987"/>
      <c r="AL98" s="987"/>
      <c r="AM98" s="987"/>
      <c r="AN98" s="987"/>
      <c r="AO98" s="987"/>
      <c r="AP98" s="987"/>
      <c r="AQ98" s="987"/>
      <c r="AR98" s="987"/>
      <c r="AS98" s="987"/>
      <c r="AT98" s="987"/>
      <c r="AU98" s="987"/>
      <c r="AV98" s="987"/>
      <c r="AW98" s="987"/>
      <c r="AX98" s="987"/>
      <c r="AY98" s="987"/>
      <c r="AZ98" s="987"/>
      <c r="BA98" s="987"/>
      <c r="BB98" s="987"/>
      <c r="BC98" s="987"/>
    </row>
    <row r="99" spans="1:55" x14ac:dyDescent="0.25">
      <c r="A99" s="987"/>
      <c r="B99" s="987"/>
      <c r="C99" s="987"/>
      <c r="D99" s="987"/>
      <c r="E99" s="987"/>
      <c r="F99" s="987"/>
      <c r="G99" s="987"/>
      <c r="H99" s="987"/>
      <c r="I99" s="987"/>
      <c r="J99" s="987"/>
      <c r="K99" s="987"/>
      <c r="L99" s="987"/>
      <c r="M99" s="987"/>
      <c r="N99" s="987"/>
      <c r="O99" s="987"/>
      <c r="P99" s="987"/>
      <c r="Q99" s="987"/>
      <c r="R99" s="987"/>
      <c r="S99" s="987"/>
      <c r="T99" s="987"/>
      <c r="U99" s="987"/>
      <c r="V99" s="987"/>
      <c r="W99" s="987"/>
      <c r="X99" s="987"/>
      <c r="Y99" s="987"/>
      <c r="Z99" s="987"/>
      <c r="AA99" s="987"/>
      <c r="AB99" s="987"/>
      <c r="AC99" s="987"/>
      <c r="AD99" s="987"/>
      <c r="AE99" s="987"/>
      <c r="AF99" s="987"/>
      <c r="AG99" s="987"/>
      <c r="AH99" s="987"/>
      <c r="AI99" s="987"/>
      <c r="AJ99" s="987"/>
      <c r="AK99" s="987"/>
      <c r="AL99" s="987"/>
      <c r="AM99" s="987"/>
      <c r="AN99" s="987"/>
      <c r="AO99" s="987"/>
      <c r="AP99" s="987"/>
      <c r="AQ99" s="987"/>
      <c r="AR99" s="987"/>
      <c r="AS99" s="987"/>
      <c r="AT99" s="987"/>
      <c r="AU99" s="987"/>
      <c r="AV99" s="987"/>
      <c r="AW99" s="987"/>
      <c r="AX99" s="987"/>
      <c r="AY99" s="987"/>
      <c r="AZ99" s="987"/>
      <c r="BA99" s="987"/>
      <c r="BB99" s="987"/>
      <c r="BC99" s="987"/>
    </row>
    <row r="100" spans="1:55" x14ac:dyDescent="0.25">
      <c r="A100" s="987"/>
      <c r="B100" s="987"/>
      <c r="C100" s="987"/>
      <c r="D100" s="987"/>
      <c r="E100" s="987"/>
      <c r="F100" s="987"/>
      <c r="G100" s="987"/>
      <c r="H100" s="987"/>
      <c r="I100" s="987"/>
      <c r="J100" s="987"/>
      <c r="K100" s="987"/>
      <c r="L100" s="987"/>
      <c r="M100" s="987"/>
      <c r="N100" s="987"/>
      <c r="O100" s="987"/>
      <c r="P100" s="987"/>
      <c r="Q100" s="987"/>
      <c r="R100" s="987"/>
      <c r="S100" s="987"/>
      <c r="T100" s="987"/>
      <c r="U100" s="987"/>
      <c r="V100" s="987"/>
      <c r="W100" s="987"/>
      <c r="X100" s="987"/>
      <c r="Y100" s="987"/>
      <c r="Z100" s="987"/>
      <c r="AA100" s="987"/>
      <c r="AB100" s="987"/>
      <c r="AC100" s="987"/>
      <c r="AD100" s="987"/>
      <c r="AE100" s="987"/>
      <c r="AF100" s="987"/>
      <c r="AG100" s="987"/>
      <c r="AH100" s="987"/>
      <c r="AI100" s="987"/>
      <c r="AJ100" s="987"/>
      <c r="AK100" s="987"/>
      <c r="AL100" s="987"/>
      <c r="AM100" s="987"/>
      <c r="AN100" s="987"/>
      <c r="AO100" s="987"/>
      <c r="AP100" s="987"/>
      <c r="AQ100" s="987"/>
      <c r="AR100" s="987"/>
      <c r="AS100" s="987"/>
      <c r="AT100" s="987"/>
      <c r="AU100" s="987"/>
      <c r="AV100" s="987"/>
      <c r="AW100" s="987"/>
      <c r="AX100" s="987"/>
      <c r="AY100" s="987"/>
      <c r="AZ100" s="987"/>
      <c r="BA100" s="987"/>
      <c r="BB100" s="987"/>
      <c r="BC100" s="987"/>
    </row>
    <row r="101" spans="1:55" x14ac:dyDescent="0.25">
      <c r="A101" s="987"/>
      <c r="B101" s="987"/>
      <c r="C101" s="987"/>
      <c r="D101" s="987"/>
      <c r="E101" s="987"/>
      <c r="F101" s="987"/>
      <c r="G101" s="987"/>
      <c r="H101" s="987"/>
      <c r="I101" s="987"/>
      <c r="J101" s="987"/>
      <c r="K101" s="987"/>
      <c r="L101" s="987"/>
      <c r="M101" s="987"/>
      <c r="N101" s="987"/>
      <c r="O101" s="987"/>
      <c r="P101" s="987"/>
      <c r="Q101" s="987"/>
      <c r="R101" s="987"/>
      <c r="S101" s="987"/>
      <c r="T101" s="987"/>
      <c r="U101" s="987"/>
      <c r="V101" s="987"/>
      <c r="W101" s="987"/>
      <c r="X101" s="987"/>
      <c r="Y101" s="987"/>
      <c r="Z101" s="987"/>
      <c r="AA101" s="987"/>
      <c r="AB101" s="987"/>
      <c r="AC101" s="987"/>
      <c r="AD101" s="987"/>
      <c r="AE101" s="987"/>
      <c r="AF101" s="987"/>
      <c r="AG101" s="987"/>
      <c r="AH101" s="987"/>
      <c r="AI101" s="987"/>
      <c r="AJ101" s="987"/>
      <c r="AK101" s="987"/>
      <c r="AL101" s="987"/>
      <c r="AM101" s="987"/>
      <c r="AN101" s="987"/>
      <c r="AO101" s="987"/>
      <c r="AP101" s="987"/>
      <c r="AQ101" s="987"/>
      <c r="AR101" s="987"/>
      <c r="AS101" s="987"/>
      <c r="AT101" s="987"/>
      <c r="AU101" s="987"/>
      <c r="AV101" s="987"/>
      <c r="AW101" s="987"/>
      <c r="AX101" s="987"/>
      <c r="AY101" s="987"/>
      <c r="AZ101" s="987"/>
      <c r="BA101" s="987"/>
      <c r="BB101" s="987"/>
      <c r="BC101" s="987"/>
    </row>
    <row r="102" spans="1:55" x14ac:dyDescent="0.25">
      <c r="A102" s="987"/>
      <c r="B102" s="987"/>
      <c r="C102" s="987"/>
      <c r="D102" s="987"/>
      <c r="E102" s="987"/>
      <c r="F102" s="987"/>
      <c r="G102" s="987"/>
      <c r="H102" s="987"/>
      <c r="I102" s="987"/>
      <c r="J102" s="987"/>
      <c r="K102" s="987"/>
      <c r="L102" s="987"/>
      <c r="M102" s="987"/>
      <c r="N102" s="987"/>
      <c r="O102" s="987"/>
      <c r="P102" s="987"/>
      <c r="Q102" s="987"/>
      <c r="R102" s="987"/>
      <c r="S102" s="987"/>
      <c r="T102" s="987"/>
      <c r="U102" s="987"/>
      <c r="V102" s="987"/>
      <c r="W102" s="987"/>
      <c r="X102" s="987"/>
      <c r="Y102" s="987"/>
      <c r="Z102" s="987"/>
      <c r="AA102" s="987"/>
      <c r="AB102" s="987"/>
      <c r="AC102" s="987"/>
      <c r="AD102" s="987"/>
      <c r="AE102" s="987"/>
      <c r="AF102" s="987"/>
      <c r="AG102" s="987"/>
      <c r="AH102" s="987"/>
      <c r="AI102" s="987"/>
      <c r="AJ102" s="987"/>
      <c r="AK102" s="987"/>
      <c r="AL102" s="987"/>
      <c r="AM102" s="987"/>
      <c r="AN102" s="987"/>
      <c r="AO102" s="987"/>
      <c r="AP102" s="987"/>
      <c r="AQ102" s="987"/>
      <c r="AR102" s="987"/>
      <c r="AS102" s="987"/>
      <c r="AT102" s="987"/>
      <c r="AU102" s="987"/>
      <c r="AV102" s="987"/>
      <c r="AW102" s="987"/>
      <c r="AX102" s="987"/>
      <c r="AY102" s="987"/>
      <c r="AZ102" s="987"/>
      <c r="BA102" s="987"/>
      <c r="BB102" s="987"/>
      <c r="BC102" s="987"/>
    </row>
    <row r="103" spans="1:55" x14ac:dyDescent="0.25">
      <c r="A103" s="987"/>
      <c r="B103" s="987"/>
      <c r="C103" s="987"/>
      <c r="D103" s="987"/>
      <c r="E103" s="987"/>
      <c r="F103" s="987"/>
      <c r="G103" s="987"/>
      <c r="H103" s="987"/>
      <c r="I103" s="987"/>
      <c r="J103" s="987"/>
      <c r="K103" s="987"/>
      <c r="L103" s="987"/>
      <c r="M103" s="987"/>
      <c r="N103" s="987"/>
      <c r="O103" s="987"/>
      <c r="P103" s="987"/>
      <c r="Q103" s="987"/>
      <c r="R103" s="987"/>
      <c r="S103" s="987"/>
      <c r="T103" s="987"/>
      <c r="U103" s="987"/>
      <c r="V103" s="987"/>
      <c r="W103" s="987"/>
      <c r="X103" s="987"/>
      <c r="Y103" s="987"/>
      <c r="Z103" s="987"/>
      <c r="AA103" s="987"/>
      <c r="AB103" s="987"/>
      <c r="AC103" s="987"/>
      <c r="AD103" s="987"/>
      <c r="AE103" s="987"/>
      <c r="AF103" s="987"/>
      <c r="AG103" s="987"/>
      <c r="AH103" s="987"/>
      <c r="AI103" s="987"/>
      <c r="AJ103" s="987"/>
      <c r="AK103" s="987"/>
      <c r="AL103" s="987"/>
      <c r="AM103" s="987"/>
      <c r="AN103" s="987"/>
      <c r="AO103" s="987"/>
      <c r="AP103" s="987"/>
      <c r="AQ103" s="987"/>
      <c r="AR103" s="987"/>
      <c r="AS103" s="987"/>
      <c r="AT103" s="987"/>
      <c r="AU103" s="987"/>
      <c r="AV103" s="987"/>
      <c r="AW103" s="987"/>
      <c r="AX103" s="987"/>
      <c r="AY103" s="987"/>
      <c r="AZ103" s="987"/>
      <c r="BA103" s="987"/>
      <c r="BB103" s="987"/>
      <c r="BC103" s="987"/>
    </row>
    <row r="104" spans="1:55" x14ac:dyDescent="0.25">
      <c r="A104" s="987"/>
      <c r="B104" s="987"/>
      <c r="C104" s="987"/>
      <c r="D104" s="987"/>
      <c r="E104" s="987"/>
      <c r="F104" s="987"/>
      <c r="G104" s="987"/>
      <c r="H104" s="987"/>
      <c r="I104" s="987"/>
      <c r="J104" s="987"/>
      <c r="K104" s="987"/>
      <c r="L104" s="987"/>
      <c r="M104" s="987"/>
      <c r="N104" s="987"/>
      <c r="O104" s="987"/>
      <c r="P104" s="987"/>
      <c r="Q104" s="987"/>
      <c r="R104" s="987"/>
      <c r="S104" s="987"/>
      <c r="T104" s="987"/>
      <c r="U104" s="987"/>
      <c r="V104" s="987"/>
      <c r="W104" s="987"/>
      <c r="X104" s="987"/>
      <c r="Y104" s="987"/>
      <c r="Z104" s="987"/>
      <c r="AA104" s="987"/>
      <c r="AB104" s="987"/>
      <c r="AC104" s="987"/>
      <c r="AD104" s="987"/>
      <c r="AE104" s="987"/>
      <c r="AF104" s="987"/>
      <c r="AG104" s="987"/>
      <c r="AH104" s="987"/>
      <c r="AI104" s="987"/>
      <c r="AJ104" s="987"/>
      <c r="AK104" s="987"/>
      <c r="AL104" s="987"/>
      <c r="AM104" s="987"/>
      <c r="AN104" s="987"/>
      <c r="AO104" s="987"/>
      <c r="AP104" s="987"/>
      <c r="AQ104" s="987"/>
      <c r="AR104" s="987"/>
      <c r="AS104" s="987"/>
      <c r="AT104" s="987"/>
      <c r="AU104" s="987"/>
      <c r="AV104" s="987"/>
      <c r="AW104" s="987"/>
      <c r="AX104" s="987"/>
      <c r="AY104" s="987"/>
      <c r="AZ104" s="987"/>
      <c r="BA104" s="987"/>
      <c r="BB104" s="987"/>
      <c r="BC104" s="987"/>
    </row>
    <row r="105" spans="1:55" x14ac:dyDescent="0.25">
      <c r="A105" s="987"/>
      <c r="B105" s="987"/>
      <c r="C105" s="987"/>
      <c r="D105" s="987"/>
      <c r="E105" s="987"/>
      <c r="F105" s="987"/>
      <c r="G105" s="987"/>
      <c r="H105" s="987"/>
      <c r="I105" s="987"/>
      <c r="J105" s="987"/>
      <c r="K105" s="987"/>
      <c r="L105" s="987"/>
      <c r="M105" s="987"/>
      <c r="N105" s="987"/>
      <c r="O105" s="987"/>
      <c r="P105" s="987"/>
      <c r="Q105" s="987"/>
      <c r="R105" s="987"/>
      <c r="S105" s="987"/>
      <c r="T105" s="987"/>
      <c r="U105" s="987"/>
      <c r="V105" s="987"/>
      <c r="W105" s="987"/>
      <c r="X105" s="987"/>
      <c r="Y105" s="987"/>
      <c r="Z105" s="987"/>
      <c r="AA105" s="987"/>
      <c r="AB105" s="987"/>
      <c r="AC105" s="987"/>
      <c r="AD105" s="987"/>
      <c r="AE105" s="987"/>
      <c r="AF105" s="987"/>
      <c r="AG105" s="987"/>
      <c r="AH105" s="987"/>
      <c r="AI105" s="987"/>
      <c r="AJ105" s="987"/>
      <c r="AK105" s="987"/>
      <c r="AL105" s="987"/>
      <c r="AM105" s="987"/>
      <c r="AN105" s="987"/>
      <c r="AO105" s="987"/>
      <c r="AP105" s="987"/>
      <c r="AQ105" s="987"/>
      <c r="AR105" s="987"/>
      <c r="AS105" s="987"/>
      <c r="AT105" s="987"/>
      <c r="AU105" s="987"/>
      <c r="AV105" s="987"/>
      <c r="AW105" s="987"/>
      <c r="AX105" s="987"/>
      <c r="AY105" s="987"/>
      <c r="AZ105" s="987"/>
      <c r="BA105" s="987"/>
      <c r="BB105" s="987"/>
      <c r="BC105" s="987"/>
    </row>
    <row r="106" spans="1:55" x14ac:dyDescent="0.25">
      <c r="A106" s="987"/>
      <c r="B106" s="987"/>
      <c r="C106" s="987"/>
      <c r="D106" s="987"/>
      <c r="E106" s="987"/>
      <c r="F106" s="987"/>
      <c r="G106" s="987"/>
      <c r="H106" s="987"/>
      <c r="I106" s="987"/>
      <c r="J106" s="987"/>
      <c r="K106" s="987"/>
      <c r="L106" s="987"/>
      <c r="M106" s="987"/>
      <c r="N106" s="987"/>
      <c r="O106" s="987"/>
      <c r="P106" s="987"/>
      <c r="Q106" s="987"/>
      <c r="R106" s="987"/>
      <c r="S106" s="987"/>
      <c r="T106" s="987"/>
      <c r="U106" s="987"/>
      <c r="V106" s="987"/>
      <c r="W106" s="987"/>
      <c r="X106" s="987"/>
      <c r="Y106" s="987"/>
      <c r="Z106" s="987"/>
      <c r="AA106" s="987"/>
      <c r="AB106" s="987"/>
      <c r="AC106" s="987"/>
      <c r="AD106" s="987"/>
      <c r="AE106" s="987"/>
      <c r="AF106" s="987"/>
      <c r="AG106" s="987"/>
      <c r="AH106" s="987"/>
      <c r="AI106" s="987"/>
      <c r="AJ106" s="987"/>
      <c r="AK106" s="987"/>
      <c r="AL106" s="987"/>
      <c r="AM106" s="987"/>
      <c r="AN106" s="987"/>
      <c r="AO106" s="987"/>
      <c r="AP106" s="987"/>
      <c r="AQ106" s="987"/>
      <c r="AR106" s="987"/>
      <c r="AS106" s="987"/>
      <c r="AT106" s="987"/>
      <c r="AU106" s="987"/>
      <c r="AV106" s="987"/>
      <c r="AW106" s="987"/>
      <c r="AX106" s="987"/>
      <c r="AY106" s="987"/>
      <c r="AZ106" s="987"/>
      <c r="BA106" s="987"/>
      <c r="BB106" s="987"/>
      <c r="BC106" s="987"/>
    </row>
    <row r="107" spans="1:55" x14ac:dyDescent="0.25">
      <c r="A107" s="987"/>
      <c r="B107" s="987"/>
      <c r="C107" s="987"/>
      <c r="D107" s="987"/>
      <c r="E107" s="987"/>
      <c r="F107" s="987"/>
      <c r="G107" s="987"/>
      <c r="H107" s="987"/>
      <c r="I107" s="987"/>
      <c r="J107" s="987"/>
      <c r="K107" s="987"/>
      <c r="L107" s="987"/>
      <c r="M107" s="987"/>
      <c r="N107" s="987"/>
      <c r="O107" s="987"/>
      <c r="P107" s="987"/>
      <c r="Q107" s="987"/>
      <c r="R107" s="987"/>
      <c r="S107" s="987"/>
      <c r="T107" s="987"/>
      <c r="U107" s="987"/>
      <c r="V107" s="987"/>
      <c r="W107" s="987"/>
      <c r="X107" s="987"/>
      <c r="Y107" s="987"/>
      <c r="Z107" s="987"/>
      <c r="AA107" s="987"/>
      <c r="AB107" s="987"/>
      <c r="AC107" s="987"/>
      <c r="AD107" s="987"/>
      <c r="AE107" s="987"/>
      <c r="AF107" s="987"/>
      <c r="AG107" s="987"/>
      <c r="AH107" s="987"/>
      <c r="AI107" s="987"/>
      <c r="AJ107" s="987"/>
      <c r="AK107" s="987"/>
      <c r="AL107" s="987"/>
      <c r="AM107" s="987"/>
      <c r="AN107" s="987"/>
      <c r="AO107" s="987"/>
      <c r="AP107" s="987"/>
      <c r="AQ107" s="987"/>
      <c r="AR107" s="987"/>
      <c r="AS107" s="987"/>
      <c r="AT107" s="987"/>
      <c r="AU107" s="987"/>
      <c r="AV107" s="987"/>
      <c r="AW107" s="987"/>
      <c r="AX107" s="987"/>
      <c r="AY107" s="987"/>
      <c r="AZ107" s="987"/>
      <c r="BA107" s="987"/>
      <c r="BB107" s="987"/>
      <c r="BC107" s="987"/>
    </row>
    <row r="108" spans="1:55" x14ac:dyDescent="0.25">
      <c r="A108" s="987"/>
      <c r="B108" s="987"/>
      <c r="C108" s="987"/>
      <c r="D108" s="987"/>
      <c r="E108" s="987"/>
      <c r="F108" s="987"/>
      <c r="G108" s="987"/>
      <c r="H108" s="987"/>
      <c r="I108" s="987"/>
      <c r="J108" s="987"/>
      <c r="K108" s="987"/>
      <c r="L108" s="987"/>
      <c r="M108" s="987"/>
      <c r="N108" s="987"/>
      <c r="O108" s="987"/>
      <c r="P108" s="987"/>
      <c r="Q108" s="987"/>
      <c r="R108" s="987"/>
      <c r="S108" s="987"/>
      <c r="T108" s="987"/>
      <c r="U108" s="987"/>
      <c r="V108" s="987"/>
      <c r="W108" s="987"/>
      <c r="X108" s="987"/>
      <c r="Y108" s="987"/>
      <c r="Z108" s="987"/>
      <c r="AA108" s="987"/>
      <c r="AB108" s="987"/>
      <c r="AC108" s="987"/>
      <c r="AD108" s="987"/>
      <c r="AE108" s="987"/>
      <c r="AF108" s="987"/>
      <c r="AG108" s="987"/>
      <c r="AH108" s="987"/>
      <c r="AI108" s="987"/>
      <c r="AJ108" s="987"/>
      <c r="AK108" s="987"/>
      <c r="AL108" s="987"/>
      <c r="AM108" s="987"/>
      <c r="AN108" s="987"/>
      <c r="AO108" s="987"/>
      <c r="AP108" s="987"/>
      <c r="AQ108" s="987"/>
      <c r="AR108" s="987"/>
      <c r="AS108" s="987"/>
      <c r="AT108" s="987"/>
      <c r="AU108" s="987"/>
      <c r="AV108" s="987"/>
      <c r="AW108" s="987"/>
      <c r="AX108" s="987"/>
      <c r="AY108" s="987"/>
      <c r="AZ108" s="987"/>
      <c r="BA108" s="987"/>
      <c r="BB108" s="987"/>
      <c r="BC108" s="987"/>
    </row>
    <row r="109" spans="1:55" x14ac:dyDescent="0.25">
      <c r="A109" s="987"/>
      <c r="B109" s="987"/>
      <c r="C109" s="987"/>
      <c r="D109" s="987"/>
      <c r="E109" s="987"/>
      <c r="F109" s="987"/>
      <c r="G109" s="987"/>
      <c r="H109" s="987"/>
      <c r="I109" s="987"/>
      <c r="J109" s="987"/>
      <c r="K109" s="987"/>
      <c r="L109" s="987"/>
      <c r="M109" s="987"/>
      <c r="N109" s="987"/>
      <c r="O109" s="987"/>
      <c r="P109" s="987"/>
      <c r="Q109" s="987"/>
      <c r="R109" s="987"/>
      <c r="S109" s="987"/>
      <c r="T109" s="987"/>
      <c r="U109" s="987"/>
      <c r="V109" s="987"/>
      <c r="W109" s="987"/>
      <c r="X109" s="987"/>
      <c r="Y109" s="987"/>
      <c r="Z109" s="987"/>
      <c r="AA109" s="987"/>
      <c r="AB109" s="987"/>
      <c r="AC109" s="987"/>
      <c r="AD109" s="987"/>
      <c r="AE109" s="987"/>
      <c r="AF109" s="987"/>
      <c r="AG109" s="987"/>
      <c r="AH109" s="987"/>
      <c r="AI109" s="987"/>
      <c r="AJ109" s="987"/>
      <c r="AK109" s="987"/>
      <c r="AL109" s="987"/>
      <c r="AM109" s="987"/>
      <c r="AN109" s="987"/>
      <c r="AO109" s="987"/>
      <c r="AP109" s="987"/>
      <c r="AQ109" s="987"/>
      <c r="AR109" s="987"/>
      <c r="AS109" s="987"/>
      <c r="AT109" s="987"/>
      <c r="AU109" s="987"/>
      <c r="AV109" s="987"/>
      <c r="AW109" s="987"/>
      <c r="AX109" s="987"/>
      <c r="AY109" s="987"/>
      <c r="AZ109" s="987"/>
      <c r="BA109" s="987"/>
      <c r="BB109" s="987"/>
      <c r="BC109" s="987"/>
    </row>
    <row r="110" spans="1:55" x14ac:dyDescent="0.25">
      <c r="A110" s="987"/>
      <c r="B110" s="987"/>
      <c r="C110" s="987"/>
      <c r="D110" s="987"/>
      <c r="E110" s="987"/>
      <c r="F110" s="987"/>
      <c r="G110" s="987"/>
      <c r="H110" s="987"/>
      <c r="I110" s="987"/>
      <c r="J110" s="987"/>
      <c r="K110" s="987"/>
      <c r="L110" s="987"/>
      <c r="M110" s="987"/>
      <c r="N110" s="987"/>
      <c r="O110" s="987"/>
      <c r="P110" s="987"/>
      <c r="Q110" s="987"/>
      <c r="R110" s="987"/>
      <c r="S110" s="987"/>
      <c r="T110" s="987"/>
      <c r="U110" s="987"/>
      <c r="V110" s="987"/>
      <c r="W110" s="987"/>
      <c r="X110" s="987"/>
      <c r="Y110" s="987"/>
      <c r="Z110" s="987"/>
      <c r="AA110" s="987"/>
      <c r="AB110" s="987"/>
      <c r="AC110" s="987"/>
      <c r="AD110" s="987"/>
      <c r="AE110" s="987"/>
      <c r="AF110" s="987"/>
      <c r="AG110" s="987"/>
      <c r="AH110" s="987"/>
      <c r="AI110" s="987"/>
      <c r="AJ110" s="987"/>
      <c r="AK110" s="987"/>
      <c r="AL110" s="987"/>
      <c r="AM110" s="987"/>
      <c r="AN110" s="987"/>
      <c r="AO110" s="987"/>
      <c r="AP110" s="987"/>
      <c r="AQ110" s="987"/>
      <c r="AR110" s="987"/>
      <c r="AS110" s="987"/>
      <c r="AT110" s="987"/>
      <c r="AU110" s="987"/>
      <c r="AV110" s="987"/>
      <c r="AW110" s="987"/>
      <c r="AX110" s="987"/>
      <c r="AY110" s="987"/>
      <c r="AZ110" s="987"/>
      <c r="BA110" s="987"/>
      <c r="BB110" s="987"/>
      <c r="BC110" s="987"/>
    </row>
    <row r="111" spans="1:55" x14ac:dyDescent="0.25">
      <c r="A111" s="987"/>
      <c r="B111" s="987"/>
      <c r="C111" s="987"/>
      <c r="D111" s="987"/>
      <c r="E111" s="987"/>
      <c r="F111" s="987"/>
      <c r="G111" s="987"/>
      <c r="H111" s="987"/>
      <c r="I111" s="987"/>
      <c r="J111" s="987"/>
      <c r="K111" s="987"/>
      <c r="L111" s="987"/>
      <c r="M111" s="987"/>
      <c r="N111" s="987"/>
      <c r="O111" s="987"/>
      <c r="P111" s="987"/>
      <c r="Q111" s="987"/>
      <c r="R111" s="987"/>
      <c r="S111" s="987"/>
      <c r="T111" s="987"/>
      <c r="U111" s="987"/>
      <c r="V111" s="987"/>
      <c r="W111" s="987"/>
      <c r="X111" s="987"/>
      <c r="Y111" s="987"/>
      <c r="Z111" s="987"/>
      <c r="AA111" s="987"/>
      <c r="AB111" s="987"/>
      <c r="AC111" s="987"/>
      <c r="AD111" s="987"/>
      <c r="AE111" s="987"/>
      <c r="AF111" s="987"/>
      <c r="AG111" s="987"/>
      <c r="AH111" s="987"/>
      <c r="AI111" s="987"/>
      <c r="AJ111" s="987"/>
      <c r="AK111" s="987"/>
      <c r="AL111" s="987"/>
      <c r="AM111" s="987"/>
      <c r="AN111" s="987"/>
      <c r="AO111" s="987"/>
      <c r="AP111" s="987"/>
      <c r="AQ111" s="987"/>
      <c r="AR111" s="987"/>
      <c r="AS111" s="987"/>
      <c r="AT111" s="987"/>
      <c r="AU111" s="987"/>
      <c r="AV111" s="987"/>
      <c r="AW111" s="987"/>
      <c r="AX111" s="987"/>
      <c r="AY111" s="987"/>
      <c r="AZ111" s="987"/>
      <c r="BA111" s="987"/>
      <c r="BB111" s="987"/>
      <c r="BC111" s="987"/>
    </row>
    <row r="112" spans="1:55" x14ac:dyDescent="0.25">
      <c r="A112" s="987"/>
      <c r="B112" s="987"/>
      <c r="C112" s="987"/>
      <c r="D112" s="987"/>
      <c r="E112" s="987"/>
      <c r="F112" s="987"/>
      <c r="G112" s="987"/>
      <c r="H112" s="987"/>
      <c r="I112" s="987"/>
      <c r="J112" s="987"/>
      <c r="K112" s="987"/>
      <c r="L112" s="987"/>
      <c r="M112" s="987"/>
      <c r="N112" s="987"/>
      <c r="O112" s="987"/>
      <c r="P112" s="987"/>
      <c r="Q112" s="987"/>
      <c r="R112" s="987"/>
      <c r="S112" s="987"/>
      <c r="T112" s="987"/>
      <c r="U112" s="987"/>
      <c r="V112" s="987"/>
      <c r="W112" s="987"/>
      <c r="X112" s="987"/>
      <c r="Y112" s="987"/>
      <c r="Z112" s="987"/>
      <c r="AA112" s="987"/>
      <c r="AB112" s="987"/>
      <c r="AC112" s="987"/>
      <c r="AD112" s="987"/>
      <c r="AE112" s="987"/>
      <c r="AF112" s="987"/>
      <c r="AG112" s="987"/>
      <c r="AH112" s="987"/>
      <c r="AI112" s="987"/>
      <c r="AJ112" s="987"/>
      <c r="AK112" s="987"/>
      <c r="AL112" s="987"/>
      <c r="AM112" s="987"/>
      <c r="AN112" s="987"/>
      <c r="AO112" s="987"/>
      <c r="AP112" s="987"/>
      <c r="AQ112" s="987"/>
      <c r="AR112" s="987"/>
      <c r="AS112" s="987"/>
      <c r="AT112" s="987"/>
      <c r="AU112" s="987"/>
      <c r="AV112" s="987"/>
      <c r="AW112" s="987"/>
      <c r="AX112" s="987"/>
      <c r="AY112" s="987"/>
      <c r="AZ112" s="987"/>
      <c r="BA112" s="987"/>
      <c r="BB112" s="987"/>
      <c r="BC112" s="987"/>
    </row>
    <row r="113" spans="1:55" x14ac:dyDescent="0.25">
      <c r="A113" s="987"/>
      <c r="B113" s="987"/>
      <c r="C113" s="987"/>
      <c r="D113" s="987"/>
      <c r="E113" s="987"/>
      <c r="F113" s="987"/>
      <c r="G113" s="987"/>
      <c r="H113" s="987"/>
      <c r="I113" s="987"/>
      <c r="J113" s="987"/>
      <c r="K113" s="987"/>
      <c r="L113" s="987"/>
      <c r="M113" s="987"/>
      <c r="N113" s="987"/>
      <c r="O113" s="987"/>
      <c r="P113" s="987"/>
      <c r="Q113" s="987"/>
      <c r="R113" s="987"/>
      <c r="S113" s="987"/>
      <c r="T113" s="987"/>
      <c r="U113" s="987"/>
      <c r="V113" s="987"/>
      <c r="W113" s="987"/>
      <c r="X113" s="987"/>
      <c r="Y113" s="987"/>
      <c r="Z113" s="987"/>
      <c r="AA113" s="987"/>
      <c r="AB113" s="987"/>
      <c r="AC113" s="987"/>
      <c r="AD113" s="987"/>
      <c r="AE113" s="987"/>
      <c r="AF113" s="987"/>
      <c r="AG113" s="987"/>
      <c r="AH113" s="987"/>
      <c r="AI113" s="987"/>
      <c r="AJ113" s="987"/>
      <c r="AK113" s="987"/>
      <c r="AL113" s="987"/>
      <c r="AM113" s="987"/>
      <c r="AN113" s="987"/>
      <c r="AO113" s="987"/>
      <c r="AP113" s="987"/>
      <c r="AQ113" s="987"/>
      <c r="AR113" s="987"/>
      <c r="AS113" s="987"/>
      <c r="AT113" s="987"/>
      <c r="AU113" s="987"/>
      <c r="AV113" s="987"/>
      <c r="AW113" s="987"/>
      <c r="AX113" s="987"/>
      <c r="AY113" s="987"/>
      <c r="AZ113" s="987"/>
      <c r="BA113" s="987"/>
      <c r="BB113" s="987"/>
      <c r="BC113" s="987"/>
    </row>
    <row r="114" spans="1:55" x14ac:dyDescent="0.25">
      <c r="A114" s="987"/>
      <c r="B114" s="987"/>
      <c r="C114" s="987"/>
      <c r="D114" s="987"/>
      <c r="E114" s="987"/>
      <c r="F114" s="987"/>
      <c r="G114" s="987"/>
      <c r="H114" s="987"/>
      <c r="I114" s="987"/>
      <c r="J114" s="987"/>
      <c r="K114" s="987"/>
      <c r="L114" s="987"/>
      <c r="M114" s="987"/>
      <c r="N114" s="987"/>
      <c r="O114" s="987"/>
      <c r="P114" s="987"/>
      <c r="Q114" s="987"/>
      <c r="R114" s="987"/>
      <c r="S114" s="987"/>
      <c r="T114" s="987"/>
      <c r="U114" s="987"/>
      <c r="V114" s="987"/>
      <c r="W114" s="987"/>
      <c r="X114" s="987"/>
      <c r="Y114" s="987"/>
      <c r="Z114" s="987"/>
      <c r="AA114" s="987"/>
      <c r="AB114" s="987"/>
      <c r="AC114" s="987"/>
      <c r="AD114" s="987"/>
      <c r="AE114" s="987"/>
      <c r="AF114" s="987"/>
      <c r="AG114" s="987"/>
      <c r="AH114" s="987"/>
      <c r="AI114" s="987"/>
      <c r="AJ114" s="987"/>
      <c r="AK114" s="987"/>
      <c r="AL114" s="987"/>
      <c r="AM114" s="987"/>
      <c r="AN114" s="987"/>
      <c r="AO114" s="987"/>
      <c r="AP114" s="987"/>
      <c r="AQ114" s="987"/>
      <c r="AR114" s="987"/>
      <c r="AS114" s="987"/>
      <c r="AT114" s="987"/>
      <c r="AU114" s="987"/>
      <c r="AV114" s="987"/>
      <c r="AW114" s="987"/>
      <c r="AX114" s="987"/>
      <c r="AY114" s="987"/>
      <c r="AZ114" s="987"/>
      <c r="BA114" s="987"/>
      <c r="BB114" s="987"/>
      <c r="BC114" s="987"/>
    </row>
    <row r="115" spans="1:55" x14ac:dyDescent="0.25">
      <c r="A115" s="987"/>
      <c r="B115" s="987"/>
      <c r="C115" s="987"/>
      <c r="D115" s="987"/>
      <c r="E115" s="987"/>
      <c r="F115" s="987"/>
      <c r="G115" s="987"/>
      <c r="H115" s="987"/>
      <c r="I115" s="987"/>
      <c r="J115" s="987"/>
      <c r="K115" s="987"/>
      <c r="L115" s="987"/>
      <c r="M115" s="987"/>
      <c r="N115" s="987"/>
      <c r="O115" s="987"/>
      <c r="P115" s="987"/>
      <c r="Q115" s="987"/>
      <c r="R115" s="987"/>
      <c r="S115" s="987"/>
      <c r="T115" s="987"/>
      <c r="U115" s="987"/>
      <c r="V115" s="987"/>
      <c r="W115" s="987"/>
      <c r="X115" s="987"/>
      <c r="Y115" s="987"/>
      <c r="Z115" s="987"/>
      <c r="AA115" s="987"/>
      <c r="AB115" s="987"/>
      <c r="AC115" s="987"/>
      <c r="AD115" s="987"/>
      <c r="AE115" s="987"/>
      <c r="AF115" s="987"/>
      <c r="AG115" s="987"/>
      <c r="AH115" s="987"/>
      <c r="AI115" s="987"/>
      <c r="AJ115" s="987"/>
      <c r="AK115" s="987"/>
      <c r="AL115" s="987"/>
      <c r="AM115" s="987"/>
      <c r="AN115" s="987"/>
      <c r="AO115" s="987"/>
      <c r="AP115" s="987"/>
      <c r="AQ115" s="987"/>
      <c r="AR115" s="987"/>
      <c r="AS115" s="987"/>
      <c r="AT115" s="987"/>
      <c r="AU115" s="987"/>
      <c r="AV115" s="987"/>
      <c r="AW115" s="987"/>
      <c r="AX115" s="987"/>
      <c r="AY115" s="987"/>
      <c r="AZ115" s="987"/>
      <c r="BA115" s="987"/>
      <c r="BB115" s="987"/>
      <c r="BC115" s="987"/>
    </row>
    <row r="116" spans="1:55" x14ac:dyDescent="0.25">
      <c r="A116" s="987"/>
      <c r="B116" s="987"/>
      <c r="C116" s="987"/>
      <c r="D116" s="987"/>
      <c r="E116" s="987"/>
      <c r="F116" s="987"/>
      <c r="G116" s="987"/>
      <c r="H116" s="987"/>
      <c r="I116" s="987"/>
      <c r="J116" s="987"/>
      <c r="K116" s="987"/>
      <c r="L116" s="987"/>
      <c r="M116" s="987"/>
      <c r="N116" s="987"/>
      <c r="O116" s="987"/>
      <c r="P116" s="987"/>
      <c r="Q116" s="987"/>
      <c r="R116" s="987"/>
      <c r="S116" s="987"/>
      <c r="T116" s="987"/>
      <c r="U116" s="987"/>
      <c r="V116" s="987"/>
      <c r="W116" s="987"/>
      <c r="X116" s="987"/>
      <c r="Y116" s="987"/>
      <c r="Z116" s="987"/>
      <c r="AA116" s="987"/>
      <c r="AB116" s="987"/>
      <c r="AC116" s="987"/>
      <c r="AD116" s="987"/>
      <c r="AE116" s="987"/>
      <c r="AF116" s="987"/>
      <c r="AG116" s="987"/>
      <c r="AH116" s="987"/>
      <c r="AI116" s="987"/>
      <c r="AJ116" s="987"/>
      <c r="AK116" s="987"/>
      <c r="AL116" s="987"/>
      <c r="AM116" s="987"/>
      <c r="AN116" s="987"/>
      <c r="AO116" s="987"/>
      <c r="AP116" s="987"/>
      <c r="AQ116" s="987"/>
      <c r="AR116" s="987"/>
      <c r="AS116" s="987"/>
      <c r="AT116" s="987"/>
      <c r="AU116" s="987"/>
      <c r="AV116" s="987"/>
      <c r="AW116" s="987"/>
      <c r="AX116" s="987"/>
      <c r="AY116" s="987"/>
      <c r="AZ116" s="987"/>
      <c r="BA116" s="987"/>
      <c r="BB116" s="987"/>
      <c r="BC116" s="987"/>
    </row>
    <row r="117" spans="1:55" x14ac:dyDescent="0.25">
      <c r="A117" s="987"/>
      <c r="B117" s="987"/>
      <c r="C117" s="987"/>
      <c r="D117" s="987"/>
      <c r="E117" s="987"/>
      <c r="F117" s="987"/>
      <c r="G117" s="987"/>
      <c r="H117" s="987"/>
      <c r="I117" s="987"/>
      <c r="J117" s="987"/>
      <c r="K117" s="987"/>
      <c r="L117" s="987"/>
      <c r="M117" s="987"/>
      <c r="N117" s="987"/>
      <c r="O117" s="987"/>
      <c r="P117" s="987"/>
      <c r="Q117" s="987"/>
      <c r="R117" s="987"/>
      <c r="S117" s="987"/>
      <c r="T117" s="987"/>
      <c r="U117" s="987"/>
      <c r="V117" s="987"/>
      <c r="W117" s="987"/>
      <c r="X117" s="987"/>
      <c r="Y117" s="987"/>
      <c r="Z117" s="987"/>
      <c r="AA117" s="987"/>
      <c r="AB117" s="987"/>
      <c r="AC117" s="987"/>
      <c r="AD117" s="987"/>
      <c r="AE117" s="987"/>
      <c r="AF117" s="987"/>
      <c r="AG117" s="987"/>
      <c r="AH117" s="987"/>
      <c r="AI117" s="987"/>
      <c r="AJ117" s="987"/>
      <c r="AK117" s="987"/>
      <c r="AL117" s="987"/>
      <c r="AM117" s="987"/>
      <c r="AN117" s="987"/>
      <c r="AO117" s="987"/>
      <c r="AP117" s="987"/>
      <c r="AQ117" s="987"/>
      <c r="AR117" s="987"/>
      <c r="AS117" s="987"/>
      <c r="AT117" s="987"/>
      <c r="AU117" s="987"/>
      <c r="AV117" s="987"/>
      <c r="AW117" s="987"/>
      <c r="AX117" s="987"/>
      <c r="AY117" s="987"/>
      <c r="AZ117" s="987"/>
      <c r="BA117" s="987"/>
      <c r="BB117" s="987"/>
      <c r="BC117" s="987"/>
    </row>
    <row r="118" spans="1:55" x14ac:dyDescent="0.25">
      <c r="A118" s="987"/>
      <c r="B118" s="987"/>
      <c r="C118" s="987"/>
      <c r="D118" s="987"/>
      <c r="E118" s="987"/>
      <c r="F118" s="987"/>
      <c r="G118" s="987"/>
      <c r="H118" s="987"/>
      <c r="I118" s="987"/>
      <c r="J118" s="987"/>
      <c r="K118" s="987"/>
      <c r="L118" s="987"/>
      <c r="M118" s="987"/>
      <c r="N118" s="987"/>
      <c r="O118" s="987"/>
      <c r="P118" s="987"/>
      <c r="Q118" s="987"/>
      <c r="R118" s="987"/>
      <c r="S118" s="987"/>
      <c r="T118" s="987"/>
      <c r="U118" s="987"/>
      <c r="V118" s="987"/>
      <c r="W118" s="987"/>
      <c r="X118" s="987"/>
      <c r="Y118" s="987"/>
      <c r="Z118" s="987"/>
      <c r="AA118" s="987"/>
      <c r="AB118" s="987"/>
      <c r="AC118" s="987"/>
      <c r="AD118" s="987"/>
      <c r="AE118" s="987"/>
      <c r="AF118" s="987"/>
      <c r="AG118" s="987"/>
      <c r="AH118" s="987"/>
      <c r="AI118" s="987"/>
      <c r="AJ118" s="987"/>
      <c r="AK118" s="987"/>
      <c r="AL118" s="987"/>
      <c r="AM118" s="987"/>
      <c r="AN118" s="987"/>
      <c r="AO118" s="987"/>
      <c r="AP118" s="987"/>
      <c r="AQ118" s="987"/>
      <c r="AR118" s="987"/>
      <c r="AS118" s="987"/>
      <c r="AT118" s="987"/>
      <c r="AU118" s="987"/>
      <c r="AV118" s="987"/>
      <c r="AW118" s="987"/>
      <c r="AX118" s="987"/>
      <c r="AY118" s="987"/>
      <c r="AZ118" s="987"/>
      <c r="BA118" s="987"/>
      <c r="BB118" s="987"/>
      <c r="BC118" s="987"/>
    </row>
    <row r="119" spans="1:55" x14ac:dyDescent="0.25">
      <c r="A119" s="987"/>
      <c r="B119" s="987"/>
      <c r="C119" s="987"/>
      <c r="D119" s="987"/>
      <c r="E119" s="987"/>
      <c r="F119" s="987"/>
      <c r="G119" s="987"/>
      <c r="H119" s="987"/>
      <c r="I119" s="987"/>
      <c r="J119" s="987"/>
      <c r="K119" s="987"/>
      <c r="L119" s="987"/>
      <c r="M119" s="987"/>
      <c r="N119" s="987"/>
      <c r="O119" s="987"/>
      <c r="P119" s="987"/>
      <c r="Q119" s="987"/>
      <c r="R119" s="987"/>
      <c r="S119" s="987"/>
      <c r="T119" s="987"/>
      <c r="U119" s="987"/>
      <c r="V119" s="987"/>
      <c r="W119" s="987"/>
      <c r="X119" s="987"/>
      <c r="Y119" s="987"/>
      <c r="Z119" s="987"/>
      <c r="AA119" s="987"/>
      <c r="AB119" s="987"/>
      <c r="AC119" s="987"/>
      <c r="AD119" s="987"/>
      <c r="AE119" s="987"/>
      <c r="AF119" s="987"/>
      <c r="AG119" s="987"/>
      <c r="AH119" s="987"/>
      <c r="AI119" s="987"/>
      <c r="AJ119" s="987"/>
      <c r="AK119" s="987"/>
      <c r="AL119" s="987"/>
      <c r="AM119" s="987"/>
      <c r="AN119" s="987"/>
      <c r="AO119" s="987"/>
      <c r="AP119" s="987"/>
      <c r="AQ119" s="987"/>
      <c r="AR119" s="987"/>
      <c r="AS119" s="987"/>
      <c r="AT119" s="987"/>
      <c r="AU119" s="987"/>
      <c r="AV119" s="987"/>
      <c r="AW119" s="987"/>
      <c r="AX119" s="987"/>
      <c r="AY119" s="987"/>
      <c r="AZ119" s="987"/>
      <c r="BA119" s="987"/>
      <c r="BB119" s="987"/>
      <c r="BC119" s="987"/>
    </row>
    <row r="120" spans="1:55" x14ac:dyDescent="0.25">
      <c r="A120" s="987"/>
      <c r="B120" s="987"/>
      <c r="C120" s="987"/>
      <c r="D120" s="987"/>
      <c r="E120" s="987"/>
      <c r="F120" s="987"/>
      <c r="G120" s="987"/>
      <c r="H120" s="987"/>
      <c r="I120" s="987"/>
      <c r="J120" s="987"/>
      <c r="K120" s="987"/>
      <c r="L120" s="987"/>
      <c r="M120" s="987"/>
      <c r="N120" s="987"/>
      <c r="O120" s="987"/>
      <c r="P120" s="987"/>
      <c r="Q120" s="987"/>
      <c r="R120" s="987"/>
      <c r="S120" s="987"/>
      <c r="T120" s="987"/>
      <c r="U120" s="987"/>
      <c r="V120" s="987"/>
      <c r="W120" s="987"/>
      <c r="X120" s="987"/>
      <c r="Y120" s="987"/>
      <c r="Z120" s="987"/>
      <c r="AA120" s="987"/>
      <c r="AB120" s="987"/>
      <c r="AC120" s="987"/>
      <c r="AD120" s="987"/>
      <c r="AE120" s="987"/>
      <c r="AF120" s="987"/>
      <c r="AG120" s="987"/>
      <c r="AH120" s="987"/>
      <c r="AI120" s="987"/>
      <c r="AJ120" s="987"/>
      <c r="AK120" s="987"/>
      <c r="AL120" s="987"/>
      <c r="AM120" s="987"/>
      <c r="AN120" s="987"/>
      <c r="AO120" s="987"/>
      <c r="AP120" s="987"/>
      <c r="AQ120" s="987"/>
      <c r="AR120" s="987"/>
      <c r="AS120" s="987"/>
      <c r="AT120" s="987"/>
      <c r="AU120" s="987"/>
      <c r="AV120" s="987"/>
      <c r="AW120" s="987"/>
      <c r="AX120" s="987"/>
      <c r="AY120" s="987"/>
      <c r="AZ120" s="987"/>
      <c r="BA120" s="987"/>
      <c r="BB120" s="987"/>
      <c r="BC120" s="987"/>
    </row>
    <row r="121" spans="1:55" x14ac:dyDescent="0.25">
      <c r="A121" s="987"/>
      <c r="B121" s="987"/>
      <c r="C121" s="987"/>
      <c r="D121" s="987"/>
      <c r="E121" s="987"/>
      <c r="F121" s="987"/>
      <c r="G121" s="987"/>
      <c r="H121" s="987"/>
      <c r="I121" s="987"/>
      <c r="J121" s="987"/>
      <c r="K121" s="987"/>
      <c r="L121" s="987"/>
      <c r="M121" s="987"/>
      <c r="N121" s="987"/>
      <c r="O121" s="987"/>
      <c r="P121" s="987"/>
      <c r="Q121" s="987"/>
      <c r="R121" s="987"/>
      <c r="S121" s="987"/>
      <c r="T121" s="987"/>
      <c r="U121" s="987"/>
      <c r="V121" s="987"/>
      <c r="W121" s="987"/>
      <c r="X121" s="987"/>
      <c r="Y121" s="987"/>
      <c r="Z121" s="987"/>
      <c r="AA121" s="987"/>
      <c r="AB121" s="987"/>
      <c r="AC121" s="987"/>
      <c r="AD121" s="987"/>
      <c r="AE121" s="987"/>
      <c r="AF121" s="987"/>
      <c r="AG121" s="987"/>
      <c r="AH121" s="987"/>
      <c r="AI121" s="987"/>
      <c r="AJ121" s="987"/>
      <c r="AK121" s="987"/>
      <c r="AL121" s="987"/>
      <c r="AM121" s="987"/>
      <c r="AN121" s="987"/>
      <c r="AO121" s="987"/>
      <c r="AP121" s="987"/>
      <c r="AQ121" s="987"/>
      <c r="AR121" s="987"/>
      <c r="AS121" s="987"/>
      <c r="AT121" s="987"/>
      <c r="AU121" s="987"/>
      <c r="AV121" s="987"/>
      <c r="AW121" s="987"/>
      <c r="AX121" s="987"/>
      <c r="AY121" s="987"/>
      <c r="AZ121" s="987"/>
      <c r="BA121" s="987"/>
      <c r="BB121" s="987"/>
      <c r="BC121" s="987"/>
    </row>
    <row r="122" spans="1:55" x14ac:dyDescent="0.25">
      <c r="A122" s="987"/>
      <c r="B122" s="987"/>
      <c r="C122" s="987"/>
      <c r="D122" s="987"/>
      <c r="E122" s="987"/>
      <c r="F122" s="987"/>
      <c r="G122" s="987"/>
      <c r="H122" s="987"/>
      <c r="I122" s="987"/>
      <c r="J122" s="987"/>
      <c r="K122" s="987"/>
      <c r="L122" s="987"/>
      <c r="M122" s="987"/>
      <c r="N122" s="987"/>
      <c r="O122" s="987"/>
      <c r="P122" s="987"/>
      <c r="Q122" s="987"/>
      <c r="R122" s="987"/>
      <c r="S122" s="987"/>
      <c r="T122" s="987"/>
      <c r="U122" s="987"/>
      <c r="V122" s="987"/>
      <c r="W122" s="987"/>
      <c r="X122" s="987"/>
      <c r="Y122" s="987"/>
      <c r="Z122" s="987"/>
      <c r="AA122" s="987"/>
      <c r="AB122" s="987"/>
      <c r="AC122" s="987"/>
      <c r="AD122" s="987"/>
      <c r="AE122" s="987"/>
      <c r="AF122" s="987"/>
      <c r="AG122" s="987"/>
      <c r="AH122" s="987"/>
      <c r="AI122" s="987"/>
      <c r="AJ122" s="987"/>
      <c r="AK122" s="987"/>
      <c r="AL122" s="987"/>
      <c r="AM122" s="987"/>
      <c r="AN122" s="987"/>
      <c r="AO122" s="987"/>
      <c r="AP122" s="987"/>
      <c r="AQ122" s="987"/>
      <c r="AR122" s="987"/>
      <c r="AS122" s="987"/>
      <c r="AT122" s="987"/>
      <c r="AU122" s="987"/>
      <c r="AV122" s="987"/>
      <c r="AW122" s="987"/>
      <c r="AX122" s="987"/>
      <c r="AY122" s="987"/>
      <c r="AZ122" s="987"/>
      <c r="BA122" s="987"/>
      <c r="BB122" s="987"/>
      <c r="BC122" s="987"/>
    </row>
    <row r="123" spans="1:55" x14ac:dyDescent="0.25">
      <c r="A123" s="987"/>
      <c r="B123" s="987"/>
      <c r="C123" s="987"/>
      <c r="D123" s="987"/>
      <c r="E123" s="987"/>
      <c r="F123" s="987"/>
      <c r="G123" s="987"/>
      <c r="H123" s="987"/>
      <c r="I123" s="987"/>
      <c r="J123" s="987"/>
      <c r="K123" s="987"/>
      <c r="L123" s="987"/>
      <c r="M123" s="987"/>
      <c r="N123" s="987"/>
      <c r="O123" s="987"/>
      <c r="P123" s="987"/>
      <c r="Q123" s="987"/>
      <c r="R123" s="987"/>
      <c r="S123" s="987"/>
      <c r="T123" s="987"/>
      <c r="U123" s="987"/>
      <c r="V123" s="987"/>
      <c r="W123" s="987"/>
      <c r="X123" s="987"/>
      <c r="Y123" s="987"/>
      <c r="Z123" s="987"/>
      <c r="AA123" s="987"/>
      <c r="AB123" s="987"/>
      <c r="AC123" s="987"/>
      <c r="AD123" s="987"/>
      <c r="AE123" s="987"/>
      <c r="AF123" s="987"/>
      <c r="AG123" s="987"/>
      <c r="AH123" s="987"/>
      <c r="AI123" s="987"/>
      <c r="AJ123" s="987"/>
      <c r="AK123" s="987"/>
      <c r="AL123" s="987"/>
      <c r="AM123" s="987"/>
      <c r="AN123" s="987"/>
      <c r="AO123" s="987"/>
      <c r="AP123" s="987"/>
      <c r="AQ123" s="987"/>
      <c r="AR123" s="987"/>
      <c r="AS123" s="987"/>
      <c r="AT123" s="987"/>
      <c r="AU123" s="987"/>
      <c r="AV123" s="987"/>
      <c r="AW123" s="987"/>
      <c r="AX123" s="987"/>
      <c r="AY123" s="987"/>
      <c r="AZ123" s="987"/>
      <c r="BA123" s="987"/>
      <c r="BB123" s="987"/>
      <c r="BC123" s="987"/>
    </row>
    <row r="124" spans="1:55" x14ac:dyDescent="0.25">
      <c r="A124" s="987"/>
      <c r="B124" s="987"/>
      <c r="C124" s="987"/>
      <c r="D124" s="987"/>
      <c r="E124" s="987"/>
      <c r="F124" s="987"/>
      <c r="G124" s="987"/>
      <c r="H124" s="987"/>
      <c r="I124" s="987"/>
      <c r="J124" s="987"/>
      <c r="K124" s="987"/>
      <c r="L124" s="987"/>
      <c r="M124" s="987"/>
      <c r="N124" s="987"/>
      <c r="O124" s="987"/>
      <c r="P124" s="987"/>
      <c r="Q124" s="987"/>
      <c r="R124" s="987"/>
      <c r="S124" s="987"/>
      <c r="T124" s="987"/>
      <c r="U124" s="987"/>
      <c r="V124" s="987"/>
      <c r="W124" s="987"/>
      <c r="X124" s="987"/>
      <c r="Y124" s="987"/>
      <c r="Z124" s="987"/>
      <c r="AA124" s="987"/>
      <c r="AB124" s="987"/>
      <c r="AC124" s="987"/>
      <c r="AD124" s="987"/>
      <c r="AE124" s="987"/>
      <c r="AF124" s="987"/>
      <c r="AG124" s="987"/>
      <c r="AH124" s="987"/>
      <c r="AI124" s="987"/>
      <c r="AJ124" s="987"/>
      <c r="AK124" s="987"/>
      <c r="AL124" s="987"/>
      <c r="AM124" s="987"/>
      <c r="AN124" s="987"/>
      <c r="AO124" s="987"/>
      <c r="AP124" s="987"/>
      <c r="AQ124" s="987"/>
      <c r="AR124" s="987"/>
      <c r="AS124" s="987"/>
      <c r="AT124" s="987"/>
      <c r="AU124" s="987"/>
      <c r="AV124" s="987"/>
      <c r="AW124" s="987"/>
      <c r="AX124" s="987"/>
      <c r="AY124" s="987"/>
      <c r="AZ124" s="987"/>
      <c r="BA124" s="987"/>
      <c r="BB124" s="987"/>
      <c r="BC124" s="987"/>
    </row>
    <row r="125" spans="1:55" x14ac:dyDescent="0.25">
      <c r="A125" s="987"/>
      <c r="B125" s="987"/>
      <c r="C125" s="987"/>
      <c r="D125" s="987"/>
      <c r="E125" s="987"/>
      <c r="F125" s="987"/>
      <c r="G125" s="987"/>
      <c r="H125" s="987"/>
      <c r="I125" s="987"/>
      <c r="J125" s="987"/>
      <c r="K125" s="987"/>
      <c r="L125" s="987"/>
      <c r="M125" s="987"/>
      <c r="N125" s="987"/>
      <c r="O125" s="987"/>
      <c r="P125" s="987"/>
      <c r="Q125" s="987"/>
      <c r="R125" s="987"/>
      <c r="S125" s="987"/>
      <c r="T125" s="987"/>
      <c r="U125" s="987"/>
      <c r="V125" s="987"/>
      <c r="W125" s="987"/>
      <c r="X125" s="987"/>
      <c r="Y125" s="987"/>
      <c r="Z125" s="987"/>
      <c r="AA125" s="987"/>
      <c r="AB125" s="987"/>
      <c r="AC125" s="987"/>
      <c r="AD125" s="987"/>
      <c r="AE125" s="987"/>
      <c r="AF125" s="987"/>
      <c r="AG125" s="987"/>
      <c r="AH125" s="987"/>
      <c r="AI125" s="987"/>
      <c r="AJ125" s="987"/>
      <c r="AK125" s="987"/>
      <c r="AL125" s="987"/>
      <c r="AM125" s="987"/>
      <c r="AN125" s="987"/>
      <c r="AO125" s="987"/>
      <c r="AP125" s="987"/>
      <c r="AQ125" s="987"/>
      <c r="AR125" s="987"/>
      <c r="AS125" s="987"/>
      <c r="AT125" s="987"/>
      <c r="AU125" s="987"/>
      <c r="AV125" s="987"/>
      <c r="AW125" s="987"/>
      <c r="AX125" s="987"/>
      <c r="AY125" s="987"/>
      <c r="AZ125" s="987"/>
      <c r="BA125" s="987"/>
      <c r="BB125" s="987"/>
      <c r="BC125" s="987"/>
    </row>
    <row r="126" spans="1:55" x14ac:dyDescent="0.25">
      <c r="A126" s="987"/>
      <c r="B126" s="987"/>
      <c r="C126" s="987"/>
      <c r="D126" s="987"/>
      <c r="E126" s="987"/>
      <c r="F126" s="987"/>
      <c r="G126" s="987"/>
      <c r="H126" s="987"/>
      <c r="I126" s="987"/>
      <c r="J126" s="987"/>
      <c r="K126" s="987"/>
      <c r="L126" s="987"/>
      <c r="M126" s="987"/>
      <c r="N126" s="987"/>
      <c r="O126" s="987"/>
      <c r="P126" s="987"/>
      <c r="Q126" s="987"/>
      <c r="R126" s="987"/>
      <c r="S126" s="987"/>
      <c r="T126" s="987"/>
      <c r="U126" s="987"/>
      <c r="V126" s="987"/>
      <c r="W126" s="987"/>
      <c r="X126" s="987"/>
      <c r="Y126" s="987"/>
      <c r="Z126" s="987"/>
      <c r="AA126" s="987"/>
      <c r="AB126" s="987"/>
      <c r="AC126" s="987"/>
      <c r="AD126" s="987"/>
      <c r="AE126" s="987"/>
      <c r="AF126" s="987"/>
      <c r="AG126" s="987"/>
      <c r="AH126" s="987"/>
      <c r="AI126" s="987"/>
      <c r="AJ126" s="987"/>
      <c r="AK126" s="987"/>
      <c r="AL126" s="987"/>
      <c r="AM126" s="987"/>
      <c r="AN126" s="987"/>
      <c r="AO126" s="987"/>
      <c r="AP126" s="987"/>
      <c r="AQ126" s="987"/>
      <c r="AR126" s="987"/>
      <c r="AS126" s="987"/>
      <c r="AT126" s="987"/>
      <c r="AU126" s="987"/>
      <c r="AV126" s="987"/>
      <c r="AW126" s="987"/>
      <c r="AX126" s="987"/>
      <c r="AY126" s="987"/>
      <c r="AZ126" s="987"/>
      <c r="BA126" s="987"/>
      <c r="BB126" s="987"/>
      <c r="BC126" s="987"/>
    </row>
    <row r="127" spans="1:55" x14ac:dyDescent="0.25">
      <c r="A127" s="987"/>
      <c r="B127" s="987"/>
      <c r="C127" s="987"/>
      <c r="D127" s="987"/>
      <c r="E127" s="987"/>
      <c r="F127" s="987"/>
      <c r="G127" s="987"/>
      <c r="H127" s="987"/>
      <c r="I127" s="987"/>
      <c r="J127" s="987"/>
      <c r="K127" s="987"/>
      <c r="L127" s="987"/>
      <c r="M127" s="987"/>
      <c r="N127" s="987"/>
      <c r="O127" s="987"/>
      <c r="P127" s="987"/>
      <c r="Q127" s="987"/>
      <c r="R127" s="987"/>
      <c r="S127" s="987"/>
      <c r="T127" s="987"/>
      <c r="U127" s="987"/>
      <c r="V127" s="987"/>
      <c r="W127" s="987"/>
      <c r="X127" s="987"/>
      <c r="Y127" s="987"/>
      <c r="Z127" s="987"/>
      <c r="AA127" s="987"/>
      <c r="AB127" s="987"/>
      <c r="AC127" s="987"/>
      <c r="AD127" s="987"/>
      <c r="AE127" s="987"/>
      <c r="AF127" s="987"/>
      <c r="AG127" s="987"/>
      <c r="AH127" s="987"/>
      <c r="AI127" s="987"/>
      <c r="AJ127" s="987"/>
      <c r="AK127" s="987"/>
      <c r="AL127" s="987"/>
      <c r="AM127" s="987"/>
      <c r="AN127" s="987"/>
      <c r="AO127" s="987"/>
      <c r="AP127" s="987"/>
      <c r="AQ127" s="987"/>
      <c r="AR127" s="987"/>
      <c r="AS127" s="987"/>
      <c r="AT127" s="987"/>
      <c r="AU127" s="987"/>
      <c r="AV127" s="987"/>
      <c r="AW127" s="987"/>
      <c r="AX127" s="987"/>
      <c r="AY127" s="987"/>
      <c r="AZ127" s="987"/>
      <c r="BA127" s="987"/>
      <c r="BB127" s="987"/>
      <c r="BC127" s="987"/>
    </row>
    <row r="128" spans="1:55" x14ac:dyDescent="0.25">
      <c r="A128" s="987"/>
      <c r="B128" s="987"/>
      <c r="C128" s="987"/>
      <c r="D128" s="987"/>
      <c r="E128" s="987"/>
      <c r="F128" s="987"/>
      <c r="G128" s="987"/>
      <c r="H128" s="987"/>
      <c r="I128" s="987"/>
      <c r="J128" s="987"/>
      <c r="K128" s="987"/>
      <c r="L128" s="987"/>
      <c r="M128" s="987"/>
      <c r="N128" s="987"/>
      <c r="O128" s="987"/>
      <c r="P128" s="987"/>
      <c r="Q128" s="987"/>
      <c r="R128" s="987"/>
      <c r="S128" s="987"/>
      <c r="T128" s="987"/>
      <c r="U128" s="987"/>
      <c r="V128" s="987"/>
      <c r="W128" s="987"/>
      <c r="X128" s="987"/>
      <c r="Y128" s="987"/>
      <c r="Z128" s="987"/>
      <c r="AA128" s="987"/>
      <c r="AB128" s="987"/>
      <c r="AC128" s="987"/>
      <c r="AD128" s="987"/>
      <c r="AE128" s="987"/>
      <c r="AF128" s="987"/>
      <c r="AG128" s="987"/>
      <c r="AH128" s="987"/>
      <c r="AI128" s="987"/>
      <c r="AJ128" s="987"/>
      <c r="AK128" s="987"/>
      <c r="AL128" s="987"/>
      <c r="AM128" s="987"/>
      <c r="AN128" s="987"/>
      <c r="AO128" s="987"/>
      <c r="AP128" s="987"/>
      <c r="AQ128" s="987"/>
      <c r="AR128" s="987"/>
      <c r="AS128" s="987"/>
      <c r="AT128" s="987"/>
      <c r="AU128" s="987"/>
      <c r="AV128" s="987"/>
      <c r="AW128" s="987"/>
      <c r="AX128" s="987"/>
      <c r="AY128" s="987"/>
      <c r="AZ128" s="987"/>
      <c r="BA128" s="987"/>
      <c r="BB128" s="987"/>
      <c r="BC128" s="987"/>
    </row>
    <row r="129" spans="1:55" x14ac:dyDescent="0.25">
      <c r="A129" s="987"/>
      <c r="B129" s="987"/>
      <c r="C129" s="987"/>
      <c r="D129" s="987"/>
      <c r="E129" s="987"/>
      <c r="F129" s="987"/>
      <c r="G129" s="987"/>
      <c r="H129" s="987"/>
      <c r="I129" s="987"/>
      <c r="J129" s="987"/>
      <c r="K129" s="987"/>
      <c r="L129" s="987"/>
      <c r="M129" s="987"/>
      <c r="N129" s="987"/>
      <c r="O129" s="987"/>
      <c r="P129" s="987"/>
      <c r="Q129" s="987"/>
      <c r="R129" s="987"/>
      <c r="S129" s="987"/>
      <c r="T129" s="987"/>
      <c r="U129" s="987"/>
      <c r="V129" s="987"/>
      <c r="W129" s="987"/>
      <c r="X129" s="987"/>
      <c r="Y129" s="987"/>
      <c r="Z129" s="987"/>
      <c r="AA129" s="987"/>
      <c r="AB129" s="987"/>
      <c r="AC129" s="987"/>
      <c r="AD129" s="987"/>
      <c r="AE129" s="987"/>
      <c r="AF129" s="987"/>
      <c r="AG129" s="987"/>
      <c r="AH129" s="987"/>
      <c r="AI129" s="987"/>
      <c r="AJ129" s="987"/>
      <c r="AK129" s="987"/>
      <c r="AL129" s="987"/>
      <c r="AM129" s="987"/>
      <c r="AN129" s="987"/>
      <c r="AO129" s="987"/>
      <c r="AP129" s="987"/>
      <c r="AQ129" s="987"/>
      <c r="AR129" s="987"/>
      <c r="AS129" s="987"/>
      <c r="AT129" s="987"/>
      <c r="AU129" s="987"/>
      <c r="AV129" s="987"/>
      <c r="AW129" s="987"/>
      <c r="AX129" s="987"/>
      <c r="AY129" s="987"/>
      <c r="AZ129" s="987"/>
      <c r="BA129" s="987"/>
      <c r="BB129" s="987"/>
      <c r="BC129" s="987"/>
    </row>
    <row r="130" spans="1:55" x14ac:dyDescent="0.25">
      <c r="A130" s="987"/>
      <c r="B130" s="987"/>
      <c r="C130" s="987"/>
      <c r="D130" s="987"/>
      <c r="E130" s="987"/>
      <c r="F130" s="987"/>
      <c r="G130" s="987"/>
      <c r="H130" s="987"/>
      <c r="I130" s="987"/>
      <c r="J130" s="987"/>
      <c r="K130" s="987"/>
      <c r="L130" s="987"/>
      <c r="M130" s="987"/>
      <c r="N130" s="987"/>
      <c r="O130" s="987"/>
      <c r="P130" s="987"/>
      <c r="Q130" s="987"/>
      <c r="R130" s="987"/>
      <c r="S130" s="987"/>
      <c r="T130" s="987"/>
      <c r="U130" s="987"/>
      <c r="V130" s="987"/>
      <c r="W130" s="987"/>
      <c r="X130" s="987"/>
      <c r="Y130" s="987"/>
      <c r="Z130" s="987"/>
      <c r="AA130" s="987"/>
      <c r="AB130" s="987"/>
      <c r="AC130" s="987"/>
      <c r="AD130" s="987"/>
      <c r="AE130" s="987"/>
      <c r="AF130" s="987"/>
      <c r="AG130" s="987"/>
      <c r="AH130" s="987"/>
      <c r="AI130" s="987"/>
      <c r="AJ130" s="987"/>
      <c r="AK130" s="987"/>
      <c r="AL130" s="987"/>
      <c r="AM130" s="987"/>
      <c r="AN130" s="987"/>
      <c r="AO130" s="987"/>
      <c r="AP130" s="987"/>
      <c r="AQ130" s="987"/>
      <c r="AR130" s="987"/>
      <c r="AS130" s="987"/>
      <c r="AT130" s="987"/>
      <c r="AU130" s="987"/>
      <c r="AV130" s="987"/>
      <c r="AW130" s="987"/>
      <c r="AX130" s="987"/>
      <c r="AY130" s="987"/>
      <c r="AZ130" s="987"/>
      <c r="BA130" s="987"/>
      <c r="BB130" s="987"/>
      <c r="BC130" s="987"/>
    </row>
    <row r="131" spans="1:55" x14ac:dyDescent="0.25">
      <c r="A131" s="987"/>
      <c r="B131" s="987"/>
      <c r="C131" s="987"/>
      <c r="D131" s="987"/>
      <c r="E131" s="987"/>
      <c r="F131" s="987"/>
      <c r="G131" s="987"/>
      <c r="H131" s="987"/>
      <c r="I131" s="987"/>
      <c r="J131" s="987"/>
      <c r="K131" s="987"/>
      <c r="L131" s="987"/>
      <c r="M131" s="987"/>
      <c r="N131" s="987"/>
      <c r="O131" s="987"/>
      <c r="P131" s="987"/>
      <c r="Q131" s="987"/>
      <c r="R131" s="987"/>
      <c r="S131" s="987"/>
      <c r="T131" s="987"/>
      <c r="U131" s="987"/>
      <c r="V131" s="987"/>
      <c r="W131" s="987"/>
      <c r="X131" s="987"/>
      <c r="Y131" s="987"/>
      <c r="Z131" s="987"/>
      <c r="AA131" s="987"/>
      <c r="AB131" s="987"/>
      <c r="AC131" s="987"/>
      <c r="AD131" s="987"/>
      <c r="AE131" s="987"/>
      <c r="AF131" s="987"/>
      <c r="AG131" s="987"/>
      <c r="AH131" s="987"/>
      <c r="AI131" s="987"/>
      <c r="AJ131" s="987"/>
      <c r="AK131" s="987"/>
      <c r="AL131" s="987"/>
      <c r="AM131" s="987"/>
      <c r="AN131" s="987"/>
      <c r="AO131" s="987"/>
      <c r="AP131" s="987"/>
      <c r="AQ131" s="987"/>
      <c r="AR131" s="987"/>
      <c r="AS131" s="987"/>
      <c r="AT131" s="987"/>
      <c r="AU131" s="987"/>
      <c r="AV131" s="987"/>
      <c r="AW131" s="987"/>
      <c r="AX131" s="987"/>
      <c r="AY131" s="987"/>
      <c r="AZ131" s="987"/>
      <c r="BA131" s="987"/>
      <c r="BB131" s="987"/>
      <c r="BC131" s="987"/>
    </row>
    <row r="132" spans="1:55" x14ac:dyDescent="0.25">
      <c r="A132" s="987"/>
      <c r="B132" s="987"/>
      <c r="C132" s="987"/>
      <c r="D132" s="987"/>
      <c r="E132" s="987"/>
      <c r="F132" s="987"/>
      <c r="G132" s="987"/>
      <c r="H132" s="987"/>
      <c r="I132" s="987"/>
      <c r="J132" s="987"/>
      <c r="K132" s="987"/>
      <c r="L132" s="987"/>
      <c r="M132" s="987"/>
      <c r="N132" s="987"/>
      <c r="O132" s="987"/>
      <c r="P132" s="987"/>
      <c r="Q132" s="987"/>
      <c r="R132" s="987"/>
      <c r="S132" s="987"/>
      <c r="T132" s="987"/>
      <c r="U132" s="987"/>
      <c r="V132" s="987"/>
      <c r="W132" s="987"/>
      <c r="X132" s="987"/>
      <c r="Y132" s="987"/>
      <c r="Z132" s="987"/>
      <c r="AA132" s="987"/>
      <c r="AB132" s="987"/>
      <c r="AC132" s="987"/>
      <c r="AD132" s="987"/>
      <c r="AE132" s="987"/>
      <c r="AF132" s="987"/>
      <c r="AG132" s="987"/>
      <c r="AH132" s="987"/>
      <c r="AI132" s="987"/>
      <c r="AJ132" s="987"/>
      <c r="AK132" s="987"/>
      <c r="AL132" s="987"/>
      <c r="AM132" s="987"/>
      <c r="AN132" s="987"/>
      <c r="AO132" s="987"/>
      <c r="AP132" s="987"/>
      <c r="AQ132" s="987"/>
      <c r="AR132" s="987"/>
      <c r="AS132" s="987"/>
      <c r="AT132" s="987"/>
      <c r="AU132" s="987"/>
      <c r="AV132" s="987"/>
      <c r="AW132" s="987"/>
      <c r="AX132" s="987"/>
      <c r="AY132" s="987"/>
      <c r="AZ132" s="987"/>
      <c r="BA132" s="987"/>
      <c r="BB132" s="987"/>
      <c r="BC132" s="987"/>
    </row>
    <row r="133" spans="1:55" x14ac:dyDescent="0.25">
      <c r="A133" s="987"/>
      <c r="B133" s="987"/>
      <c r="C133" s="987"/>
      <c r="D133" s="987"/>
      <c r="E133" s="987"/>
      <c r="F133" s="987"/>
      <c r="G133" s="987"/>
      <c r="H133" s="987"/>
      <c r="I133" s="987"/>
      <c r="J133" s="987"/>
      <c r="K133" s="987"/>
      <c r="L133" s="987"/>
      <c r="M133" s="987"/>
      <c r="N133" s="987"/>
      <c r="O133" s="987"/>
      <c r="P133" s="987"/>
      <c r="Q133" s="987"/>
      <c r="R133" s="987"/>
      <c r="S133" s="987"/>
      <c r="T133" s="987"/>
      <c r="U133" s="987"/>
      <c r="V133" s="987"/>
      <c r="W133" s="987"/>
      <c r="X133" s="987"/>
      <c r="Y133" s="987"/>
      <c r="Z133" s="987"/>
      <c r="AA133" s="987"/>
      <c r="AB133" s="987"/>
      <c r="AC133" s="987"/>
      <c r="AD133" s="987"/>
      <c r="AE133" s="987"/>
      <c r="AF133" s="987"/>
      <c r="AG133" s="987"/>
      <c r="AH133" s="987"/>
      <c r="AI133" s="987"/>
      <c r="AJ133" s="987"/>
      <c r="AK133" s="987"/>
      <c r="AL133" s="987"/>
      <c r="AM133" s="987"/>
      <c r="AN133" s="987"/>
      <c r="AO133" s="987"/>
      <c r="AP133" s="987"/>
      <c r="AQ133" s="987"/>
      <c r="AR133" s="987"/>
      <c r="AS133" s="987"/>
      <c r="AT133" s="987"/>
      <c r="AU133" s="987"/>
      <c r="AV133" s="987"/>
      <c r="AW133" s="987"/>
      <c r="AX133" s="987"/>
      <c r="AY133" s="987"/>
      <c r="AZ133" s="987"/>
      <c r="BA133" s="987"/>
      <c r="BB133" s="987"/>
      <c r="BC133" s="987"/>
    </row>
    <row r="134" spans="1:55" x14ac:dyDescent="0.25">
      <c r="A134" s="987"/>
      <c r="B134" s="987"/>
      <c r="C134" s="987"/>
      <c r="D134" s="987"/>
      <c r="E134" s="987"/>
      <c r="F134" s="987"/>
      <c r="G134" s="987"/>
      <c r="H134" s="987"/>
      <c r="I134" s="987"/>
      <c r="J134" s="987"/>
      <c r="K134" s="987"/>
      <c r="L134" s="987"/>
      <c r="M134" s="987"/>
      <c r="N134" s="987"/>
      <c r="O134" s="987"/>
      <c r="P134" s="987"/>
      <c r="Q134" s="987"/>
      <c r="R134" s="987"/>
      <c r="S134" s="987"/>
      <c r="T134" s="987"/>
      <c r="U134" s="987"/>
      <c r="V134" s="987"/>
      <c r="W134" s="987"/>
      <c r="X134" s="987"/>
      <c r="Y134" s="987"/>
      <c r="Z134" s="987"/>
      <c r="AA134" s="987"/>
      <c r="AB134" s="987"/>
      <c r="AC134" s="987"/>
      <c r="AD134" s="987"/>
      <c r="AE134" s="987"/>
      <c r="AF134" s="987"/>
      <c r="AG134" s="987"/>
      <c r="AH134" s="987"/>
      <c r="AI134" s="987"/>
      <c r="AJ134" s="987"/>
      <c r="AK134" s="987"/>
      <c r="AL134" s="987"/>
      <c r="AM134" s="987"/>
      <c r="AN134" s="987"/>
      <c r="AO134" s="987"/>
      <c r="AP134" s="987"/>
      <c r="AQ134" s="987"/>
      <c r="AR134" s="987"/>
      <c r="AS134" s="987"/>
      <c r="AT134" s="987"/>
      <c r="AU134" s="987"/>
      <c r="AV134" s="987"/>
      <c r="AW134" s="987"/>
      <c r="AX134" s="987"/>
      <c r="AY134" s="987"/>
      <c r="AZ134" s="987"/>
      <c r="BA134" s="987"/>
      <c r="BB134" s="987"/>
      <c r="BC134" s="987"/>
    </row>
    <row r="135" spans="1:55" x14ac:dyDescent="0.25">
      <c r="A135" s="987"/>
      <c r="B135" s="987"/>
      <c r="C135" s="987"/>
      <c r="D135" s="987"/>
      <c r="E135" s="987"/>
      <c r="F135" s="987"/>
      <c r="G135" s="987"/>
      <c r="H135" s="987"/>
      <c r="I135" s="987"/>
      <c r="J135" s="987"/>
      <c r="K135" s="987"/>
      <c r="L135" s="987"/>
      <c r="M135" s="987"/>
      <c r="N135" s="987"/>
      <c r="O135" s="987"/>
      <c r="P135" s="987"/>
      <c r="Q135" s="987"/>
      <c r="R135" s="987"/>
      <c r="S135" s="987"/>
      <c r="T135" s="987"/>
      <c r="U135" s="987"/>
      <c r="V135" s="987"/>
      <c r="W135" s="987"/>
      <c r="X135" s="987"/>
      <c r="Y135" s="987"/>
      <c r="Z135" s="987"/>
      <c r="AA135" s="987"/>
      <c r="AB135" s="987"/>
      <c r="AC135" s="987"/>
      <c r="AD135" s="987"/>
      <c r="AE135" s="987"/>
      <c r="AF135" s="987"/>
      <c r="AG135" s="987"/>
      <c r="AH135" s="987"/>
      <c r="AI135" s="987"/>
      <c r="AJ135" s="987"/>
      <c r="AK135" s="987"/>
      <c r="AL135" s="987"/>
      <c r="AM135" s="987"/>
      <c r="AN135" s="987"/>
      <c r="AO135" s="987"/>
      <c r="AP135" s="987"/>
      <c r="AQ135" s="987"/>
      <c r="AR135" s="987"/>
      <c r="AS135" s="987"/>
      <c r="AT135" s="987"/>
      <c r="AU135" s="987"/>
      <c r="AV135" s="987"/>
      <c r="AW135" s="987"/>
      <c r="AX135" s="987"/>
      <c r="AY135" s="987"/>
      <c r="AZ135" s="987"/>
      <c r="BA135" s="987"/>
      <c r="BB135" s="987"/>
      <c r="BC135" s="987"/>
    </row>
    <row r="136" spans="1:55" x14ac:dyDescent="0.25">
      <c r="A136" s="987"/>
      <c r="B136" s="987"/>
      <c r="C136" s="987"/>
      <c r="D136" s="987"/>
      <c r="E136" s="987"/>
      <c r="F136" s="987"/>
      <c r="G136" s="987"/>
      <c r="H136" s="987"/>
      <c r="I136" s="987"/>
      <c r="J136" s="987"/>
      <c r="K136" s="987"/>
      <c r="L136" s="987"/>
      <c r="M136" s="987"/>
      <c r="N136" s="987"/>
      <c r="O136" s="987"/>
      <c r="P136" s="987"/>
      <c r="Q136" s="987"/>
      <c r="R136" s="987"/>
      <c r="S136" s="987"/>
      <c r="T136" s="987"/>
      <c r="U136" s="987"/>
      <c r="V136" s="987"/>
      <c r="W136" s="987"/>
      <c r="X136" s="987"/>
      <c r="Y136" s="987"/>
      <c r="Z136" s="987"/>
      <c r="AA136" s="987"/>
      <c r="AB136" s="987"/>
      <c r="AC136" s="987"/>
      <c r="AD136" s="987"/>
      <c r="AE136" s="987"/>
      <c r="AF136" s="987"/>
      <c r="AG136" s="987"/>
      <c r="AH136" s="987"/>
      <c r="AI136" s="987"/>
      <c r="AJ136" s="987"/>
      <c r="AK136" s="987"/>
      <c r="AL136" s="987"/>
      <c r="AM136" s="987"/>
      <c r="AN136" s="987"/>
      <c r="AO136" s="987"/>
      <c r="AP136" s="987"/>
      <c r="AQ136" s="987"/>
      <c r="AR136" s="987"/>
      <c r="AS136" s="987"/>
      <c r="AT136" s="987"/>
      <c r="AU136" s="987"/>
      <c r="AV136" s="987"/>
      <c r="AW136" s="987"/>
      <c r="AX136" s="987"/>
      <c r="AY136" s="987"/>
      <c r="AZ136" s="987"/>
      <c r="BA136" s="987"/>
      <c r="BB136" s="987"/>
      <c r="BC136" s="987"/>
    </row>
    <row r="137" spans="1:55" x14ac:dyDescent="0.25">
      <c r="A137" s="987"/>
      <c r="B137" s="987"/>
      <c r="C137" s="987"/>
      <c r="D137" s="987"/>
      <c r="E137" s="987"/>
      <c r="F137" s="987"/>
      <c r="G137" s="987"/>
      <c r="H137" s="987"/>
      <c r="I137" s="987"/>
      <c r="J137" s="987"/>
      <c r="K137" s="987"/>
      <c r="L137" s="987"/>
      <c r="M137" s="987"/>
      <c r="N137" s="987"/>
      <c r="O137" s="987"/>
      <c r="P137" s="987"/>
      <c r="Q137" s="987"/>
      <c r="R137" s="987"/>
      <c r="S137" s="987"/>
      <c r="T137" s="987"/>
      <c r="U137" s="987"/>
      <c r="V137" s="987"/>
      <c r="W137" s="987"/>
      <c r="X137" s="987"/>
      <c r="Y137" s="987"/>
      <c r="Z137" s="987"/>
      <c r="AA137" s="987"/>
      <c r="AB137" s="987"/>
      <c r="AC137" s="987"/>
      <c r="AD137" s="987"/>
      <c r="AE137" s="987"/>
      <c r="AF137" s="987"/>
      <c r="AG137" s="987"/>
      <c r="AH137" s="987"/>
      <c r="AI137" s="987"/>
      <c r="AJ137" s="987"/>
      <c r="AK137" s="987"/>
      <c r="AL137" s="987"/>
      <c r="AM137" s="987"/>
      <c r="AN137" s="987"/>
      <c r="AO137" s="987"/>
      <c r="AP137" s="987"/>
      <c r="AQ137" s="987"/>
      <c r="AR137" s="987"/>
      <c r="AS137" s="987"/>
      <c r="AT137" s="987"/>
      <c r="AU137" s="987"/>
      <c r="AV137" s="987"/>
      <c r="AW137" s="987"/>
      <c r="AX137" s="987"/>
      <c r="AY137" s="987"/>
      <c r="AZ137" s="987"/>
      <c r="BA137" s="987"/>
      <c r="BB137" s="987"/>
      <c r="BC137" s="987"/>
    </row>
    <row r="138" spans="1:55" x14ac:dyDescent="0.25">
      <c r="A138" s="987"/>
      <c r="B138" s="987"/>
      <c r="C138" s="987"/>
      <c r="D138" s="987"/>
      <c r="E138" s="987"/>
      <c r="F138" s="987"/>
      <c r="G138" s="987"/>
      <c r="H138" s="987"/>
      <c r="I138" s="987"/>
      <c r="J138" s="987"/>
      <c r="K138" s="987"/>
      <c r="L138" s="987"/>
      <c r="M138" s="987"/>
      <c r="N138" s="987"/>
      <c r="O138" s="987"/>
      <c r="P138" s="987"/>
      <c r="Q138" s="987"/>
      <c r="R138" s="987"/>
      <c r="S138" s="987"/>
      <c r="T138" s="987"/>
      <c r="U138" s="987"/>
      <c r="V138" s="987"/>
      <c r="W138" s="987"/>
      <c r="X138" s="987"/>
      <c r="Y138" s="987"/>
      <c r="Z138" s="987"/>
      <c r="AA138" s="987"/>
      <c r="AB138" s="987"/>
      <c r="AC138" s="987"/>
      <c r="AD138" s="987"/>
      <c r="AE138" s="987"/>
      <c r="AF138" s="987"/>
      <c r="AG138" s="987"/>
      <c r="AH138" s="987"/>
      <c r="AI138" s="987"/>
      <c r="AJ138" s="987"/>
      <c r="AK138" s="987"/>
      <c r="AL138" s="987"/>
      <c r="AM138" s="987"/>
      <c r="AN138" s="987"/>
      <c r="AO138" s="987"/>
      <c r="AP138" s="987"/>
      <c r="AQ138" s="987"/>
      <c r="AR138" s="987"/>
      <c r="AS138" s="987"/>
      <c r="AT138" s="987"/>
      <c r="AU138" s="987"/>
      <c r="AV138" s="987"/>
      <c r="AW138" s="987"/>
      <c r="AX138" s="987"/>
      <c r="AY138" s="987"/>
      <c r="AZ138" s="987"/>
      <c r="BA138" s="987"/>
      <c r="BB138" s="987"/>
      <c r="BC138" s="987"/>
    </row>
    <row r="139" spans="1:55" x14ac:dyDescent="0.25">
      <c r="A139" s="987"/>
      <c r="B139" s="987"/>
      <c r="C139" s="987"/>
      <c r="D139" s="987"/>
      <c r="E139" s="987"/>
      <c r="F139" s="987"/>
      <c r="G139" s="987"/>
      <c r="H139" s="987"/>
      <c r="I139" s="987"/>
      <c r="J139" s="987"/>
      <c r="K139" s="987"/>
      <c r="L139" s="987"/>
      <c r="M139" s="987"/>
      <c r="N139" s="987"/>
      <c r="O139" s="987"/>
      <c r="P139" s="987"/>
      <c r="Q139" s="987"/>
      <c r="R139" s="987"/>
      <c r="S139" s="987"/>
      <c r="T139" s="987"/>
      <c r="U139" s="987"/>
      <c r="V139" s="987"/>
      <c r="W139" s="987"/>
      <c r="X139" s="987"/>
      <c r="Y139" s="987"/>
      <c r="Z139" s="987"/>
      <c r="AA139" s="987"/>
      <c r="AB139" s="987"/>
      <c r="AC139" s="987"/>
      <c r="AD139" s="987"/>
      <c r="AE139" s="987"/>
      <c r="AF139" s="987"/>
      <c r="AG139" s="987"/>
      <c r="AH139" s="987"/>
      <c r="AI139" s="987"/>
      <c r="AJ139" s="987"/>
      <c r="AK139" s="987"/>
      <c r="AL139" s="987"/>
      <c r="AM139" s="987"/>
      <c r="AN139" s="987"/>
      <c r="AO139" s="987"/>
      <c r="AP139" s="987"/>
      <c r="AQ139" s="987"/>
      <c r="AR139" s="987"/>
      <c r="AS139" s="987"/>
      <c r="AT139" s="987"/>
      <c r="AU139" s="987"/>
      <c r="AV139" s="987"/>
      <c r="AW139" s="987"/>
      <c r="AX139" s="987"/>
      <c r="AY139" s="987"/>
      <c r="AZ139" s="987"/>
      <c r="BA139" s="987"/>
      <c r="BB139" s="987"/>
      <c r="BC139" s="987"/>
    </row>
    <row r="140" spans="1:55" x14ac:dyDescent="0.25">
      <c r="A140" s="987"/>
      <c r="B140" s="987"/>
      <c r="C140" s="987"/>
      <c r="D140" s="987"/>
      <c r="E140" s="987"/>
      <c r="F140" s="987"/>
      <c r="G140" s="987"/>
      <c r="H140" s="987"/>
      <c r="I140" s="987"/>
      <c r="J140" s="987"/>
      <c r="K140" s="987"/>
      <c r="L140" s="987"/>
      <c r="M140" s="987"/>
      <c r="N140" s="987"/>
      <c r="O140" s="987"/>
      <c r="P140" s="987"/>
      <c r="Q140" s="987"/>
      <c r="R140" s="987"/>
      <c r="S140" s="987"/>
      <c r="T140" s="987"/>
      <c r="U140" s="987"/>
      <c r="V140" s="987"/>
      <c r="W140" s="987"/>
      <c r="X140" s="987"/>
      <c r="Y140" s="987"/>
      <c r="Z140" s="987"/>
      <c r="AA140" s="987"/>
      <c r="AB140" s="987"/>
      <c r="AC140" s="987"/>
      <c r="AD140" s="987"/>
      <c r="AE140" s="987"/>
      <c r="AF140" s="987"/>
      <c r="AG140" s="987"/>
      <c r="AH140" s="987"/>
      <c r="AI140" s="987"/>
      <c r="AJ140" s="987"/>
      <c r="AK140" s="987"/>
      <c r="AL140" s="987"/>
      <c r="AM140" s="987"/>
      <c r="AN140" s="987"/>
      <c r="AO140" s="987"/>
      <c r="AP140" s="987"/>
      <c r="AQ140" s="987"/>
      <c r="AR140" s="987"/>
      <c r="AS140" s="987"/>
      <c r="AT140" s="987"/>
      <c r="AU140" s="987"/>
      <c r="AV140" s="987"/>
      <c r="AW140" s="987"/>
      <c r="AX140" s="987"/>
      <c r="AY140" s="987"/>
      <c r="AZ140" s="987"/>
      <c r="BA140" s="987"/>
      <c r="BB140" s="987"/>
      <c r="BC140" s="987"/>
    </row>
    <row r="141" spans="1:55" x14ac:dyDescent="0.25">
      <c r="A141" s="987"/>
      <c r="B141" s="987"/>
      <c r="C141" s="987"/>
      <c r="D141" s="987"/>
      <c r="E141" s="987"/>
      <c r="F141" s="987"/>
      <c r="G141" s="987"/>
      <c r="H141" s="987"/>
      <c r="I141" s="987"/>
      <c r="J141" s="987"/>
      <c r="K141" s="987"/>
      <c r="L141" s="987"/>
      <c r="M141" s="987"/>
      <c r="N141" s="987"/>
      <c r="O141" s="987"/>
      <c r="P141" s="987"/>
      <c r="Q141" s="987"/>
      <c r="R141" s="987"/>
      <c r="S141" s="987"/>
      <c r="T141" s="987"/>
      <c r="U141" s="987"/>
      <c r="V141" s="987"/>
      <c r="W141" s="987"/>
      <c r="X141" s="987"/>
      <c r="Y141" s="987"/>
      <c r="Z141" s="987"/>
      <c r="AA141" s="987"/>
      <c r="AB141" s="987"/>
      <c r="AC141" s="987"/>
      <c r="AD141" s="987"/>
      <c r="AE141" s="987"/>
      <c r="AF141" s="987"/>
      <c r="AG141" s="987"/>
      <c r="AH141" s="987"/>
      <c r="AI141" s="987"/>
      <c r="AJ141" s="987"/>
      <c r="AK141" s="987"/>
      <c r="AL141" s="987"/>
      <c r="AM141" s="987"/>
      <c r="AN141" s="987"/>
      <c r="AO141" s="987"/>
      <c r="AP141" s="987"/>
      <c r="AQ141" s="987"/>
      <c r="AR141" s="987"/>
      <c r="AS141" s="987"/>
      <c r="AT141" s="987"/>
      <c r="AU141" s="987"/>
      <c r="AV141" s="987"/>
      <c r="AW141" s="987"/>
      <c r="AX141" s="987"/>
      <c r="AY141" s="987"/>
      <c r="AZ141" s="987"/>
      <c r="BA141" s="987"/>
      <c r="BB141" s="987"/>
      <c r="BC141" s="987"/>
    </row>
    <row r="142" spans="1:55" x14ac:dyDescent="0.25">
      <c r="A142" s="987"/>
      <c r="B142" s="987"/>
      <c r="C142" s="987"/>
      <c r="D142" s="987"/>
      <c r="E142" s="987"/>
      <c r="F142" s="987"/>
      <c r="G142" s="987"/>
      <c r="H142" s="987"/>
      <c r="I142" s="987"/>
      <c r="J142" s="987"/>
      <c r="K142" s="987"/>
      <c r="L142" s="987"/>
      <c r="M142" s="987"/>
      <c r="N142" s="987"/>
      <c r="O142" s="987"/>
      <c r="P142" s="987"/>
      <c r="Q142" s="987"/>
      <c r="R142" s="987"/>
      <c r="S142" s="987"/>
      <c r="T142" s="987"/>
      <c r="U142" s="987"/>
      <c r="V142" s="987"/>
      <c r="W142" s="987"/>
      <c r="X142" s="987"/>
      <c r="Y142" s="987"/>
      <c r="Z142" s="987"/>
      <c r="AA142" s="987"/>
      <c r="AB142" s="987"/>
      <c r="AC142" s="987"/>
      <c r="AD142" s="987"/>
      <c r="AE142" s="987"/>
      <c r="AF142" s="987"/>
      <c r="AG142" s="987"/>
      <c r="AH142" s="987"/>
      <c r="AI142" s="987"/>
      <c r="AJ142" s="987"/>
      <c r="AK142" s="987"/>
      <c r="AL142" s="987"/>
      <c r="AM142" s="987"/>
      <c r="AN142" s="987"/>
      <c r="AO142" s="987"/>
      <c r="AP142" s="987"/>
      <c r="AQ142" s="987"/>
      <c r="AR142" s="987"/>
      <c r="AS142" s="987"/>
      <c r="AT142" s="987"/>
      <c r="AU142" s="987"/>
      <c r="AV142" s="987"/>
      <c r="AW142" s="987"/>
      <c r="AX142" s="987"/>
      <c r="AY142" s="987"/>
      <c r="AZ142" s="987"/>
      <c r="BA142" s="987"/>
      <c r="BB142" s="987"/>
      <c r="BC142" s="987"/>
    </row>
    <row r="143" spans="1:55" x14ac:dyDescent="0.25">
      <c r="A143" s="987"/>
      <c r="B143" s="987"/>
      <c r="C143" s="987"/>
      <c r="D143" s="987"/>
      <c r="E143" s="987"/>
      <c r="F143" s="987"/>
      <c r="G143" s="987"/>
      <c r="H143" s="987"/>
      <c r="I143" s="987"/>
      <c r="J143" s="987"/>
      <c r="K143" s="987"/>
      <c r="L143" s="987"/>
      <c r="M143" s="987"/>
      <c r="N143" s="987"/>
      <c r="O143" s="987"/>
      <c r="P143" s="987"/>
      <c r="Q143" s="987"/>
      <c r="R143" s="987"/>
      <c r="S143" s="987"/>
      <c r="T143" s="987"/>
      <c r="U143" s="987"/>
      <c r="V143" s="987"/>
      <c r="W143" s="987"/>
      <c r="X143" s="987"/>
      <c r="Y143" s="987"/>
      <c r="Z143" s="987"/>
      <c r="AA143" s="987"/>
      <c r="AB143" s="987"/>
      <c r="AC143" s="987"/>
      <c r="AD143" s="987"/>
      <c r="AE143" s="987"/>
      <c r="AF143" s="987"/>
      <c r="AG143" s="987"/>
      <c r="AH143" s="987"/>
      <c r="AI143" s="987"/>
      <c r="AJ143" s="987"/>
      <c r="AK143" s="987"/>
      <c r="AL143" s="987"/>
      <c r="AM143" s="987"/>
      <c r="AN143" s="987"/>
      <c r="AO143" s="987"/>
      <c r="AP143" s="987"/>
      <c r="AQ143" s="987"/>
      <c r="AR143" s="987"/>
      <c r="AS143" s="987"/>
      <c r="AT143" s="987"/>
      <c r="AU143" s="987"/>
      <c r="AV143" s="987"/>
      <c r="AW143" s="987"/>
      <c r="AX143" s="987"/>
      <c r="AY143" s="987"/>
      <c r="AZ143" s="987"/>
      <c r="BA143" s="987"/>
      <c r="BB143" s="987"/>
      <c r="BC143" s="987"/>
    </row>
    <row r="144" spans="1:55" x14ac:dyDescent="0.25">
      <c r="A144" s="987"/>
      <c r="B144" s="987"/>
      <c r="C144" s="987"/>
      <c r="D144" s="987"/>
      <c r="E144" s="987"/>
      <c r="F144" s="987"/>
      <c r="G144" s="987"/>
      <c r="H144" s="987"/>
      <c r="I144" s="987"/>
      <c r="J144" s="987"/>
      <c r="K144" s="987"/>
      <c r="L144" s="987"/>
      <c r="M144" s="987"/>
      <c r="N144" s="987"/>
      <c r="O144" s="987"/>
      <c r="P144" s="987"/>
      <c r="Q144" s="987"/>
      <c r="R144" s="987"/>
      <c r="S144" s="987"/>
      <c r="T144" s="987"/>
      <c r="U144" s="987"/>
      <c r="V144" s="987"/>
      <c r="W144" s="987"/>
      <c r="X144" s="987"/>
      <c r="Y144" s="987"/>
      <c r="Z144" s="987"/>
      <c r="AA144" s="987"/>
      <c r="AB144" s="987"/>
      <c r="AC144" s="987"/>
      <c r="AD144" s="987"/>
      <c r="AE144" s="987"/>
      <c r="AF144" s="987"/>
      <c r="AG144" s="987"/>
      <c r="AH144" s="987"/>
      <c r="AI144" s="987"/>
      <c r="AJ144" s="987"/>
      <c r="AK144" s="987"/>
      <c r="AL144" s="987"/>
      <c r="AM144" s="987"/>
      <c r="AN144" s="987"/>
      <c r="AO144" s="987"/>
      <c r="AP144" s="987"/>
      <c r="AQ144" s="987"/>
      <c r="AR144" s="987"/>
      <c r="AS144" s="987"/>
      <c r="AT144" s="987"/>
      <c r="AU144" s="987"/>
      <c r="AV144" s="987"/>
      <c r="AW144" s="987"/>
      <c r="AX144" s="987"/>
      <c r="AY144" s="987"/>
      <c r="AZ144" s="987"/>
      <c r="BA144" s="987"/>
      <c r="BB144" s="987"/>
      <c r="BC144" s="987"/>
    </row>
    <row r="145" spans="1:55" x14ac:dyDescent="0.25">
      <c r="A145" s="987"/>
      <c r="B145" s="987"/>
      <c r="C145" s="987"/>
      <c r="D145" s="987"/>
      <c r="E145" s="987"/>
      <c r="F145" s="987"/>
      <c r="G145" s="987"/>
      <c r="H145" s="987"/>
      <c r="I145" s="987"/>
      <c r="J145" s="987"/>
      <c r="K145" s="987"/>
      <c r="L145" s="987"/>
      <c r="M145" s="987"/>
      <c r="N145" s="987"/>
      <c r="O145" s="987"/>
      <c r="P145" s="987"/>
      <c r="Q145" s="987"/>
      <c r="R145" s="987"/>
      <c r="S145" s="987"/>
      <c r="T145" s="987"/>
      <c r="U145" s="987"/>
      <c r="V145" s="987"/>
      <c r="W145" s="987"/>
      <c r="X145" s="987"/>
      <c r="Y145" s="987"/>
      <c r="Z145" s="987"/>
      <c r="AA145" s="987"/>
      <c r="AB145" s="987"/>
      <c r="AC145" s="987"/>
      <c r="AD145" s="987"/>
      <c r="AE145" s="987"/>
      <c r="AF145" s="987"/>
      <c r="AG145" s="987"/>
      <c r="AH145" s="987"/>
      <c r="AI145" s="987"/>
      <c r="AJ145" s="987"/>
      <c r="AK145" s="987"/>
      <c r="AL145" s="987"/>
      <c r="AM145" s="987"/>
      <c r="AN145" s="987"/>
      <c r="AO145" s="987"/>
      <c r="AP145" s="987"/>
      <c r="AQ145" s="987"/>
      <c r="AR145" s="987"/>
      <c r="AS145" s="987"/>
      <c r="AT145" s="987"/>
      <c r="AU145" s="987"/>
      <c r="AV145" s="987"/>
      <c r="AW145" s="987"/>
      <c r="AX145" s="987"/>
      <c r="AY145" s="987"/>
      <c r="AZ145" s="987"/>
      <c r="BA145" s="987"/>
      <c r="BB145" s="987"/>
      <c r="BC145" s="987"/>
    </row>
    <row r="146" spans="1:55" x14ac:dyDescent="0.25">
      <c r="A146" s="987"/>
      <c r="B146" s="987"/>
      <c r="C146" s="987"/>
      <c r="D146" s="987"/>
      <c r="E146" s="987"/>
      <c r="F146" s="987"/>
      <c r="G146" s="987"/>
      <c r="H146" s="987"/>
      <c r="I146" s="987"/>
      <c r="J146" s="987"/>
      <c r="K146" s="987"/>
      <c r="L146" s="987"/>
      <c r="M146" s="987"/>
      <c r="N146" s="987"/>
      <c r="O146" s="987"/>
      <c r="P146" s="987"/>
      <c r="Q146" s="987"/>
      <c r="R146" s="987"/>
      <c r="S146" s="987"/>
      <c r="T146" s="987"/>
      <c r="U146" s="987"/>
      <c r="V146" s="987"/>
      <c r="W146" s="987"/>
      <c r="X146" s="987"/>
      <c r="Y146" s="987"/>
      <c r="Z146" s="987"/>
      <c r="AA146" s="987"/>
      <c r="AB146" s="987"/>
      <c r="AC146" s="987"/>
      <c r="AD146" s="987"/>
      <c r="AE146" s="987"/>
      <c r="AF146" s="987"/>
      <c r="AG146" s="987"/>
      <c r="AH146" s="987"/>
      <c r="AI146" s="987"/>
      <c r="AJ146" s="987"/>
      <c r="AK146" s="987"/>
      <c r="AL146" s="987"/>
      <c r="AM146" s="987"/>
      <c r="AN146" s="987"/>
      <c r="AO146" s="987"/>
      <c r="AP146" s="987"/>
      <c r="AQ146" s="987"/>
      <c r="AR146" s="987"/>
      <c r="AS146" s="987"/>
      <c r="AT146" s="987"/>
      <c r="AU146" s="987"/>
      <c r="AV146" s="987"/>
      <c r="AW146" s="987"/>
      <c r="AX146" s="987"/>
      <c r="AY146" s="987"/>
      <c r="AZ146" s="987"/>
      <c r="BA146" s="987"/>
      <c r="BB146" s="987"/>
      <c r="BC146" s="987"/>
    </row>
    <row r="147" spans="1:55" x14ac:dyDescent="0.25">
      <c r="A147" s="987"/>
      <c r="B147" s="987"/>
      <c r="C147" s="987"/>
      <c r="D147" s="987"/>
      <c r="E147" s="987"/>
      <c r="F147" s="987"/>
      <c r="G147" s="987"/>
      <c r="H147" s="987"/>
      <c r="I147" s="987"/>
      <c r="J147" s="987"/>
      <c r="K147" s="987"/>
      <c r="L147" s="987"/>
      <c r="M147" s="987"/>
      <c r="N147" s="987"/>
      <c r="O147" s="987"/>
      <c r="P147" s="987"/>
      <c r="Q147" s="987"/>
      <c r="R147" s="987"/>
      <c r="S147" s="987"/>
      <c r="T147" s="987"/>
      <c r="U147" s="987"/>
      <c r="V147" s="987"/>
      <c r="W147" s="987"/>
      <c r="X147" s="987"/>
      <c r="Y147" s="987"/>
      <c r="Z147" s="987"/>
      <c r="AA147" s="987"/>
      <c r="AB147" s="987"/>
      <c r="AC147" s="987"/>
      <c r="AD147" s="987"/>
      <c r="AE147" s="987"/>
      <c r="AF147" s="987"/>
      <c r="AG147" s="987"/>
      <c r="AH147" s="987"/>
      <c r="AI147" s="987"/>
      <c r="AJ147" s="987"/>
      <c r="AK147" s="987"/>
      <c r="AL147" s="987"/>
      <c r="AM147" s="987"/>
      <c r="AN147" s="987"/>
      <c r="AO147" s="987"/>
      <c r="AP147" s="987"/>
      <c r="AQ147" s="987"/>
      <c r="AR147" s="987"/>
      <c r="AS147" s="987"/>
      <c r="AT147" s="987"/>
      <c r="AU147" s="987"/>
      <c r="AV147" s="987"/>
      <c r="AW147" s="987"/>
      <c r="AX147" s="987"/>
      <c r="AY147" s="987"/>
      <c r="AZ147" s="987"/>
      <c r="BA147" s="987"/>
      <c r="BB147" s="987"/>
      <c r="BC147" s="987"/>
    </row>
    <row r="148" spans="1:55" x14ac:dyDescent="0.25">
      <c r="A148" s="987"/>
      <c r="B148" s="987"/>
      <c r="C148" s="987"/>
      <c r="D148" s="987"/>
      <c r="E148" s="987"/>
      <c r="F148" s="987"/>
      <c r="G148" s="987"/>
      <c r="H148" s="987"/>
      <c r="I148" s="987"/>
      <c r="J148" s="987"/>
      <c r="K148" s="987"/>
      <c r="L148" s="987"/>
      <c r="M148" s="987"/>
      <c r="N148" s="987"/>
      <c r="O148" s="987"/>
      <c r="P148" s="987"/>
      <c r="Q148" s="987"/>
      <c r="R148" s="987"/>
      <c r="S148" s="987"/>
      <c r="T148" s="987"/>
      <c r="U148" s="987"/>
      <c r="V148" s="987"/>
      <c r="W148" s="987"/>
      <c r="X148" s="987"/>
      <c r="Y148" s="987"/>
      <c r="Z148" s="987"/>
      <c r="AA148" s="987"/>
      <c r="AB148" s="987"/>
      <c r="AC148" s="987"/>
      <c r="AD148" s="987"/>
      <c r="AE148" s="987"/>
      <c r="AF148" s="987"/>
      <c r="AG148" s="987"/>
      <c r="AH148" s="987"/>
      <c r="AI148" s="987"/>
      <c r="AJ148" s="987"/>
      <c r="AK148" s="987"/>
      <c r="AL148" s="987"/>
      <c r="AM148" s="987"/>
      <c r="AN148" s="987"/>
      <c r="AO148" s="987"/>
      <c r="AP148" s="987"/>
      <c r="AQ148" s="987"/>
      <c r="AR148" s="987"/>
      <c r="AS148" s="987"/>
      <c r="AT148" s="987"/>
      <c r="AU148" s="987"/>
      <c r="AV148" s="987"/>
      <c r="AW148" s="987"/>
      <c r="AX148" s="987"/>
      <c r="AY148" s="987"/>
      <c r="AZ148" s="987"/>
      <c r="BA148" s="987"/>
      <c r="BB148" s="987"/>
      <c r="BC148" s="987"/>
    </row>
    <row r="149" spans="1:55" x14ac:dyDescent="0.25">
      <c r="A149" s="987"/>
      <c r="B149" s="987"/>
      <c r="C149" s="987"/>
      <c r="D149" s="987"/>
      <c r="E149" s="987"/>
      <c r="F149" s="987"/>
      <c r="G149" s="987"/>
      <c r="H149" s="987"/>
      <c r="I149" s="987"/>
      <c r="J149" s="987"/>
      <c r="K149" s="987"/>
      <c r="L149" s="987"/>
      <c r="M149" s="987"/>
      <c r="N149" s="987"/>
      <c r="O149" s="987"/>
      <c r="P149" s="987"/>
      <c r="Q149" s="987"/>
      <c r="R149" s="987"/>
      <c r="S149" s="987"/>
      <c r="T149" s="987"/>
      <c r="U149" s="987"/>
      <c r="V149" s="987"/>
      <c r="W149" s="987"/>
      <c r="X149" s="987"/>
      <c r="Y149" s="987"/>
      <c r="Z149" s="987"/>
      <c r="AA149" s="987"/>
      <c r="AB149" s="987"/>
      <c r="AC149" s="987"/>
      <c r="AD149" s="987"/>
      <c r="AE149" s="987"/>
      <c r="AF149" s="987"/>
      <c r="AG149" s="987"/>
      <c r="AH149" s="987"/>
      <c r="AI149" s="987"/>
      <c r="AJ149" s="987"/>
      <c r="AK149" s="987"/>
      <c r="AL149" s="987"/>
      <c r="AM149" s="987"/>
      <c r="AN149" s="987"/>
      <c r="AO149" s="987"/>
      <c r="AP149" s="987"/>
      <c r="AQ149" s="987"/>
      <c r="AR149" s="987"/>
      <c r="AS149" s="987"/>
      <c r="AT149" s="987"/>
      <c r="AU149" s="987"/>
      <c r="AV149" s="987"/>
      <c r="AW149" s="987"/>
      <c r="AX149" s="987"/>
      <c r="AY149" s="987"/>
      <c r="AZ149" s="987"/>
      <c r="BA149" s="987"/>
      <c r="BB149" s="987"/>
      <c r="BC149" s="987"/>
    </row>
    <row r="150" spans="1:55" x14ac:dyDescent="0.25">
      <c r="A150" s="987"/>
      <c r="B150" s="987"/>
      <c r="C150" s="987"/>
      <c r="D150" s="987"/>
      <c r="E150" s="987"/>
      <c r="F150" s="987"/>
      <c r="G150" s="987"/>
      <c r="H150" s="987"/>
      <c r="I150" s="987"/>
      <c r="J150" s="987"/>
      <c r="K150" s="987"/>
      <c r="L150" s="987"/>
      <c r="M150" s="987"/>
      <c r="N150" s="987"/>
      <c r="O150" s="987"/>
      <c r="P150" s="987"/>
      <c r="Q150" s="987"/>
      <c r="R150" s="987"/>
      <c r="S150" s="987"/>
      <c r="T150" s="987"/>
      <c r="U150" s="987"/>
      <c r="V150" s="987"/>
      <c r="W150" s="987"/>
      <c r="X150" s="987"/>
      <c r="Y150" s="987"/>
      <c r="Z150" s="987"/>
      <c r="AA150" s="987"/>
      <c r="AB150" s="987"/>
      <c r="AC150" s="987"/>
      <c r="AD150" s="987"/>
      <c r="AE150" s="987"/>
      <c r="AF150" s="987"/>
      <c r="AG150" s="987"/>
      <c r="AH150" s="987"/>
      <c r="AI150" s="987"/>
      <c r="AJ150" s="987"/>
      <c r="AK150" s="987"/>
      <c r="AL150" s="987"/>
      <c r="AM150" s="987"/>
      <c r="AN150" s="987"/>
      <c r="AO150" s="987"/>
      <c r="AP150" s="987"/>
      <c r="AQ150" s="987"/>
      <c r="AR150" s="987"/>
      <c r="AS150" s="987"/>
      <c r="AT150" s="987"/>
      <c r="AU150" s="987"/>
      <c r="AV150" s="987"/>
      <c r="AW150" s="987"/>
      <c r="AX150" s="987"/>
      <c r="AY150" s="987"/>
      <c r="AZ150" s="987"/>
      <c r="BA150" s="987"/>
      <c r="BB150" s="987"/>
      <c r="BC150" s="987"/>
    </row>
    <row r="151" spans="1:55" x14ac:dyDescent="0.25">
      <c r="A151" s="987"/>
      <c r="B151" s="987"/>
      <c r="C151" s="987"/>
      <c r="D151" s="987"/>
      <c r="E151" s="987"/>
      <c r="F151" s="987"/>
      <c r="G151" s="987"/>
      <c r="H151" s="987"/>
      <c r="I151" s="987"/>
      <c r="J151" s="987"/>
      <c r="K151" s="987"/>
      <c r="L151" s="987"/>
      <c r="M151" s="987"/>
      <c r="N151" s="987"/>
      <c r="O151" s="987"/>
      <c r="P151" s="987"/>
      <c r="Q151" s="987"/>
      <c r="R151" s="987"/>
      <c r="S151" s="987"/>
      <c r="T151" s="987"/>
      <c r="U151" s="987"/>
      <c r="V151" s="987"/>
      <c r="W151" s="987"/>
      <c r="X151" s="987"/>
      <c r="Y151" s="987"/>
      <c r="Z151" s="987"/>
      <c r="AA151" s="987"/>
      <c r="AB151" s="987"/>
      <c r="AC151" s="987"/>
      <c r="AD151" s="987"/>
      <c r="AE151" s="987"/>
      <c r="AF151" s="987"/>
      <c r="AG151" s="987"/>
      <c r="AH151" s="987"/>
      <c r="AI151" s="987"/>
      <c r="AJ151" s="987"/>
      <c r="AK151" s="987"/>
      <c r="AL151" s="987"/>
      <c r="AM151" s="987"/>
      <c r="AN151" s="987"/>
      <c r="AO151" s="987"/>
      <c r="AP151" s="987"/>
      <c r="AQ151" s="987"/>
      <c r="AR151" s="987"/>
      <c r="AS151" s="987"/>
      <c r="AT151" s="987"/>
      <c r="AU151" s="987"/>
      <c r="AV151" s="987"/>
      <c r="AW151" s="987"/>
      <c r="AX151" s="987"/>
      <c r="AY151" s="987"/>
      <c r="AZ151" s="987"/>
      <c r="BA151" s="987"/>
      <c r="BB151" s="987"/>
      <c r="BC151" s="987"/>
    </row>
    <row r="152" spans="1:55" x14ac:dyDescent="0.25">
      <c r="A152" s="987"/>
      <c r="B152" s="987"/>
      <c r="C152" s="987"/>
      <c r="D152" s="987"/>
      <c r="E152" s="987"/>
      <c r="F152" s="987"/>
      <c r="G152" s="987"/>
      <c r="H152" s="987"/>
      <c r="I152" s="987"/>
      <c r="J152" s="987"/>
      <c r="K152" s="987"/>
      <c r="L152" s="987"/>
      <c r="M152" s="987"/>
      <c r="N152" s="987"/>
      <c r="O152" s="987"/>
      <c r="P152" s="987"/>
      <c r="Q152" s="987"/>
      <c r="R152" s="987"/>
      <c r="S152" s="987"/>
      <c r="T152" s="987"/>
      <c r="U152" s="987"/>
      <c r="V152" s="987"/>
      <c r="W152" s="987"/>
      <c r="X152" s="987"/>
      <c r="Y152" s="987"/>
      <c r="Z152" s="987"/>
      <c r="AA152" s="987"/>
      <c r="AB152" s="987"/>
      <c r="AC152" s="987"/>
      <c r="AD152" s="987"/>
      <c r="AE152" s="987"/>
      <c r="AF152" s="987"/>
      <c r="AG152" s="987"/>
      <c r="AH152" s="987"/>
      <c r="AI152" s="987"/>
      <c r="AJ152" s="987"/>
      <c r="AK152" s="987"/>
      <c r="AL152" s="987"/>
      <c r="AM152" s="987"/>
      <c r="AN152" s="987"/>
      <c r="AO152" s="987"/>
      <c r="AP152" s="987"/>
      <c r="AQ152" s="987"/>
      <c r="AR152" s="987"/>
      <c r="AS152" s="987"/>
      <c r="AT152" s="987"/>
      <c r="AU152" s="987"/>
      <c r="AV152" s="987"/>
      <c r="AW152" s="987"/>
      <c r="AX152" s="987"/>
      <c r="AY152" s="987"/>
      <c r="AZ152" s="987"/>
      <c r="BA152" s="987"/>
      <c r="BB152" s="987"/>
      <c r="BC152" s="987"/>
    </row>
    <row r="153" spans="1:55" x14ac:dyDescent="0.25">
      <c r="A153" s="987"/>
      <c r="B153" s="987"/>
      <c r="C153" s="987"/>
      <c r="D153" s="987"/>
      <c r="E153" s="987"/>
      <c r="F153" s="987"/>
      <c r="G153" s="987"/>
      <c r="H153" s="987"/>
      <c r="I153" s="987"/>
      <c r="J153" s="987"/>
      <c r="K153" s="987"/>
      <c r="L153" s="987"/>
      <c r="M153" s="987"/>
      <c r="N153" s="987"/>
      <c r="O153" s="987"/>
      <c r="P153" s="987"/>
      <c r="Q153" s="987"/>
      <c r="R153" s="987"/>
      <c r="S153" s="987"/>
      <c r="T153" s="987"/>
      <c r="U153" s="987"/>
      <c r="V153" s="987"/>
      <c r="W153" s="987"/>
      <c r="X153" s="987"/>
      <c r="Y153" s="987"/>
      <c r="Z153" s="987"/>
      <c r="AA153" s="987"/>
      <c r="AB153" s="987"/>
      <c r="AC153" s="987"/>
      <c r="AD153" s="987"/>
      <c r="AE153" s="987"/>
      <c r="AF153" s="987"/>
      <c r="AG153" s="987"/>
      <c r="AH153" s="987"/>
      <c r="AI153" s="987"/>
      <c r="AJ153" s="987"/>
      <c r="AK153" s="987"/>
      <c r="AL153" s="987"/>
      <c r="AM153" s="987"/>
      <c r="AN153" s="987"/>
      <c r="AO153" s="987"/>
      <c r="AP153" s="987"/>
      <c r="AQ153" s="987"/>
      <c r="AR153" s="987"/>
      <c r="AS153" s="987"/>
      <c r="AT153" s="987"/>
      <c r="AU153" s="987"/>
      <c r="AV153" s="987"/>
      <c r="AW153" s="987"/>
      <c r="AX153" s="987"/>
      <c r="AY153" s="987"/>
      <c r="AZ153" s="987"/>
      <c r="BA153" s="987"/>
      <c r="BB153" s="987"/>
      <c r="BC153" s="987"/>
    </row>
    <row r="154" spans="1:55" x14ac:dyDescent="0.25">
      <c r="A154" s="987"/>
      <c r="B154" s="987"/>
      <c r="C154" s="987"/>
      <c r="D154" s="987"/>
      <c r="E154" s="987"/>
      <c r="F154" s="987"/>
      <c r="G154" s="987"/>
      <c r="H154" s="987"/>
      <c r="I154" s="987"/>
      <c r="J154" s="987"/>
      <c r="K154" s="987"/>
      <c r="L154" s="987"/>
      <c r="M154" s="987"/>
      <c r="N154" s="987"/>
      <c r="O154" s="987"/>
      <c r="P154" s="987"/>
      <c r="Q154" s="987"/>
      <c r="R154" s="987"/>
      <c r="S154" s="987"/>
      <c r="T154" s="987"/>
      <c r="U154" s="987"/>
      <c r="V154" s="987"/>
      <c r="W154" s="987"/>
      <c r="X154" s="987"/>
      <c r="Y154" s="987"/>
      <c r="Z154" s="987"/>
      <c r="AA154" s="987"/>
      <c r="AB154" s="987"/>
      <c r="AC154" s="987"/>
      <c r="AD154" s="987"/>
      <c r="AE154" s="987"/>
      <c r="AF154" s="987"/>
      <c r="AG154" s="987"/>
      <c r="AH154" s="987"/>
      <c r="AI154" s="987"/>
      <c r="AJ154" s="987"/>
      <c r="AK154" s="987"/>
      <c r="AL154" s="987"/>
      <c r="AM154" s="987"/>
      <c r="AN154" s="987"/>
      <c r="AO154" s="987"/>
      <c r="AP154" s="987"/>
      <c r="AQ154" s="987"/>
      <c r="AR154" s="987"/>
      <c r="AS154" s="987"/>
      <c r="AT154" s="987"/>
      <c r="AU154" s="987"/>
      <c r="AV154" s="987"/>
      <c r="AW154" s="987"/>
      <c r="AX154" s="987"/>
      <c r="AY154" s="987"/>
      <c r="AZ154" s="987"/>
      <c r="BA154" s="987"/>
      <c r="BB154" s="987"/>
      <c r="BC154" s="987"/>
    </row>
    <row r="155" spans="1:55" x14ac:dyDescent="0.25">
      <c r="A155" s="987"/>
      <c r="B155" s="987"/>
      <c r="C155" s="987"/>
      <c r="D155" s="987"/>
      <c r="E155" s="987"/>
      <c r="F155" s="987"/>
      <c r="G155" s="987"/>
      <c r="H155" s="987"/>
      <c r="I155" s="987"/>
      <c r="J155" s="987"/>
      <c r="K155" s="987"/>
      <c r="L155" s="987"/>
      <c r="M155" s="987"/>
      <c r="N155" s="987"/>
      <c r="O155" s="987"/>
      <c r="P155" s="987"/>
      <c r="Q155" s="987"/>
      <c r="R155" s="987"/>
      <c r="S155" s="987"/>
      <c r="T155" s="987"/>
      <c r="U155" s="987"/>
      <c r="V155" s="987"/>
      <c r="W155" s="987"/>
      <c r="X155" s="987"/>
      <c r="Y155" s="987"/>
      <c r="Z155" s="987"/>
      <c r="AA155" s="987"/>
      <c r="AB155" s="987"/>
      <c r="AC155" s="987"/>
      <c r="AD155" s="987"/>
      <c r="AE155" s="987"/>
      <c r="AF155" s="987"/>
      <c r="AG155" s="987"/>
      <c r="AH155" s="987"/>
      <c r="AI155" s="987"/>
      <c r="AJ155" s="987"/>
      <c r="AK155" s="987"/>
      <c r="AL155" s="987"/>
      <c r="AM155" s="987"/>
      <c r="AN155" s="987"/>
      <c r="AO155" s="987"/>
      <c r="AP155" s="987"/>
      <c r="AQ155" s="987"/>
      <c r="AR155" s="987"/>
      <c r="AS155" s="987"/>
      <c r="AT155" s="987"/>
      <c r="AU155" s="987"/>
      <c r="AV155" s="987"/>
      <c r="AW155" s="987"/>
      <c r="AX155" s="987"/>
      <c r="AY155" s="987"/>
      <c r="AZ155" s="987"/>
      <c r="BA155" s="987"/>
      <c r="BB155" s="987"/>
      <c r="BC155" s="987"/>
    </row>
    <row r="156" spans="1:55" x14ac:dyDescent="0.25">
      <c r="A156" s="987"/>
      <c r="B156" s="987"/>
      <c r="C156" s="987"/>
      <c r="D156" s="987"/>
      <c r="E156" s="987"/>
      <c r="F156" s="987"/>
      <c r="G156" s="987"/>
      <c r="H156" s="987"/>
      <c r="I156" s="987"/>
      <c r="J156" s="987"/>
      <c r="K156" s="987"/>
      <c r="L156" s="987"/>
      <c r="M156" s="987"/>
      <c r="N156" s="987"/>
      <c r="O156" s="987"/>
      <c r="P156" s="987"/>
      <c r="Q156" s="987"/>
      <c r="R156" s="987"/>
      <c r="S156" s="987"/>
      <c r="T156" s="987"/>
      <c r="U156" s="987"/>
      <c r="V156" s="987"/>
      <c r="W156" s="987"/>
      <c r="X156" s="987"/>
      <c r="Y156" s="987"/>
      <c r="Z156" s="987"/>
      <c r="AA156" s="987"/>
      <c r="AB156" s="987"/>
      <c r="AC156" s="987"/>
      <c r="AD156" s="987"/>
      <c r="AE156" s="987"/>
      <c r="AF156" s="987"/>
      <c r="AG156" s="987"/>
      <c r="AH156" s="987"/>
      <c r="AI156" s="987"/>
      <c r="AJ156" s="987"/>
      <c r="AK156" s="987"/>
      <c r="AL156" s="987"/>
      <c r="AM156" s="987"/>
      <c r="AN156" s="987"/>
      <c r="AO156" s="987"/>
      <c r="AP156" s="987"/>
      <c r="AQ156" s="987"/>
      <c r="AR156" s="987"/>
      <c r="AS156" s="987"/>
      <c r="AT156" s="987"/>
      <c r="AU156" s="987"/>
      <c r="AV156" s="987"/>
      <c r="AW156" s="987"/>
      <c r="AX156" s="987"/>
      <c r="AY156" s="987"/>
      <c r="AZ156" s="987"/>
      <c r="BA156" s="987"/>
      <c r="BB156" s="987"/>
      <c r="BC156" s="987"/>
    </row>
    <row r="157" spans="1:55" x14ac:dyDescent="0.25">
      <c r="A157" s="987"/>
      <c r="B157" s="987"/>
      <c r="C157" s="987"/>
      <c r="D157" s="987"/>
      <c r="E157" s="987"/>
      <c r="F157" s="987"/>
      <c r="G157" s="987"/>
      <c r="H157" s="987"/>
      <c r="I157" s="987"/>
      <c r="J157" s="987"/>
      <c r="K157" s="987"/>
      <c r="L157" s="987"/>
      <c r="M157" s="987"/>
      <c r="N157" s="987"/>
      <c r="O157" s="987"/>
      <c r="P157" s="987"/>
      <c r="Q157" s="987"/>
      <c r="R157" s="987"/>
      <c r="S157" s="987"/>
      <c r="T157" s="987"/>
      <c r="U157" s="987"/>
      <c r="V157" s="987"/>
      <c r="W157" s="987"/>
      <c r="X157" s="987"/>
      <c r="Y157" s="987"/>
      <c r="Z157" s="987"/>
      <c r="AA157" s="987"/>
      <c r="AB157" s="987"/>
      <c r="AC157" s="987"/>
      <c r="AD157" s="987"/>
      <c r="AE157" s="987"/>
      <c r="AF157" s="987"/>
      <c r="AG157" s="987"/>
      <c r="AH157" s="987"/>
      <c r="AI157" s="987"/>
      <c r="AJ157" s="987"/>
      <c r="AK157" s="987"/>
      <c r="AL157" s="987"/>
      <c r="AM157" s="987"/>
      <c r="AN157" s="987"/>
      <c r="AO157" s="987"/>
      <c r="AP157" s="987"/>
      <c r="AQ157" s="987"/>
      <c r="AR157" s="987"/>
      <c r="AS157" s="987"/>
      <c r="AT157" s="987"/>
      <c r="AU157" s="987"/>
      <c r="AV157" s="987"/>
      <c r="AW157" s="987"/>
      <c r="AX157" s="987"/>
      <c r="AY157" s="987"/>
      <c r="AZ157" s="987"/>
      <c r="BA157" s="987"/>
      <c r="BB157" s="987"/>
      <c r="BC157" s="987"/>
    </row>
    <row r="158" spans="1:55" x14ac:dyDescent="0.25">
      <c r="A158" s="987"/>
      <c r="B158" s="987"/>
      <c r="C158" s="987"/>
      <c r="D158" s="987"/>
      <c r="E158" s="987"/>
      <c r="F158" s="987"/>
      <c r="G158" s="987"/>
      <c r="H158" s="987"/>
      <c r="I158" s="987"/>
      <c r="J158" s="987"/>
      <c r="K158" s="987"/>
      <c r="L158" s="987"/>
      <c r="M158" s="987"/>
      <c r="N158" s="987"/>
      <c r="O158" s="987"/>
      <c r="P158" s="987"/>
      <c r="Q158" s="987"/>
      <c r="R158" s="987"/>
      <c r="S158" s="987"/>
      <c r="T158" s="987"/>
      <c r="U158" s="987"/>
      <c r="V158" s="987"/>
      <c r="W158" s="987"/>
      <c r="X158" s="987"/>
      <c r="Y158" s="987"/>
      <c r="Z158" s="987"/>
      <c r="AA158" s="987"/>
      <c r="AB158" s="987"/>
      <c r="AC158" s="987"/>
      <c r="AD158" s="987"/>
      <c r="AE158" s="987"/>
      <c r="AF158" s="987"/>
      <c r="AG158" s="987"/>
      <c r="AH158" s="987"/>
      <c r="AI158" s="987"/>
      <c r="AJ158" s="987"/>
      <c r="AK158" s="987"/>
      <c r="AL158" s="987"/>
      <c r="AM158" s="987"/>
      <c r="AN158" s="987"/>
      <c r="AO158" s="987"/>
      <c r="AP158" s="987"/>
      <c r="AQ158" s="987"/>
      <c r="AR158" s="987"/>
      <c r="AS158" s="987"/>
      <c r="AT158" s="987"/>
      <c r="AU158" s="987"/>
      <c r="AV158" s="987"/>
      <c r="AW158" s="987"/>
      <c r="AX158" s="987"/>
      <c r="AY158" s="987"/>
      <c r="AZ158" s="987"/>
      <c r="BA158" s="987"/>
      <c r="BB158" s="987"/>
      <c r="BC158" s="987"/>
    </row>
    <row r="159" spans="1:55" x14ac:dyDescent="0.25">
      <c r="A159" s="987"/>
      <c r="B159" s="987"/>
      <c r="C159" s="987"/>
      <c r="D159" s="987"/>
      <c r="E159" s="987"/>
      <c r="F159" s="987"/>
      <c r="G159" s="987"/>
      <c r="H159" s="987"/>
      <c r="I159" s="987"/>
      <c r="J159" s="987"/>
      <c r="K159" s="987"/>
      <c r="L159" s="987"/>
      <c r="M159" s="987"/>
      <c r="N159" s="987"/>
      <c r="O159" s="987"/>
      <c r="P159" s="987"/>
      <c r="Q159" s="987"/>
      <c r="R159" s="987"/>
      <c r="S159" s="987"/>
      <c r="T159" s="987"/>
      <c r="U159" s="987"/>
      <c r="V159" s="987"/>
      <c r="W159" s="987"/>
      <c r="X159" s="987"/>
      <c r="Y159" s="987"/>
      <c r="Z159" s="987"/>
      <c r="AA159" s="987"/>
      <c r="AB159" s="987"/>
      <c r="AC159" s="987"/>
      <c r="AD159" s="987"/>
      <c r="AE159" s="987"/>
      <c r="AF159" s="987"/>
      <c r="AG159" s="987"/>
      <c r="AH159" s="987"/>
      <c r="AI159" s="987"/>
      <c r="AJ159" s="987"/>
      <c r="AK159" s="987"/>
      <c r="AL159" s="987"/>
      <c r="AM159" s="987"/>
      <c r="AN159" s="987"/>
      <c r="AO159" s="987"/>
      <c r="AP159" s="987"/>
      <c r="AQ159" s="987"/>
      <c r="AR159" s="987"/>
      <c r="AS159" s="987"/>
      <c r="AT159" s="987"/>
      <c r="AU159" s="987"/>
      <c r="AV159" s="987"/>
      <c r="AW159" s="987"/>
      <c r="AX159" s="987"/>
      <c r="AY159" s="987"/>
      <c r="AZ159" s="987"/>
      <c r="BA159" s="987"/>
      <c r="BB159" s="987"/>
      <c r="BC159" s="987"/>
    </row>
    <row r="160" spans="1:55" x14ac:dyDescent="0.25">
      <c r="A160" s="987"/>
      <c r="B160" s="987"/>
      <c r="C160" s="987"/>
      <c r="D160" s="987"/>
      <c r="E160" s="987"/>
      <c r="F160" s="987"/>
      <c r="G160" s="987"/>
      <c r="H160" s="987"/>
      <c r="I160" s="987"/>
      <c r="J160" s="987"/>
      <c r="K160" s="987"/>
      <c r="L160" s="987"/>
      <c r="M160" s="987"/>
      <c r="N160" s="987"/>
      <c r="O160" s="987"/>
      <c r="P160" s="987"/>
      <c r="Q160" s="987"/>
      <c r="R160" s="987"/>
      <c r="S160" s="987"/>
      <c r="T160" s="987"/>
      <c r="U160" s="987"/>
      <c r="V160" s="987"/>
      <c r="W160" s="987"/>
      <c r="X160" s="987"/>
      <c r="Y160" s="987"/>
      <c r="Z160" s="987"/>
      <c r="AA160" s="987"/>
      <c r="AB160" s="987"/>
      <c r="AC160" s="987"/>
      <c r="AD160" s="987"/>
      <c r="AE160" s="987"/>
      <c r="AF160" s="987"/>
      <c r="AG160" s="987"/>
      <c r="AH160" s="987"/>
      <c r="AI160" s="987"/>
      <c r="AJ160" s="987"/>
      <c r="AK160" s="987"/>
      <c r="AL160" s="987"/>
      <c r="AM160" s="987"/>
      <c r="AN160" s="987"/>
      <c r="AO160" s="987"/>
      <c r="AP160" s="987"/>
      <c r="AQ160" s="987"/>
      <c r="AR160" s="987"/>
      <c r="AS160" s="987"/>
      <c r="AT160" s="987"/>
      <c r="AU160" s="987"/>
      <c r="AV160" s="987"/>
      <c r="AW160" s="987"/>
      <c r="AX160" s="987"/>
      <c r="AY160" s="987"/>
      <c r="AZ160" s="987"/>
      <c r="BA160" s="987"/>
      <c r="BB160" s="987"/>
      <c r="BC160" s="987"/>
    </row>
    <row r="161" spans="1:55" x14ac:dyDescent="0.25">
      <c r="A161" s="987"/>
      <c r="B161" s="987"/>
      <c r="C161" s="987"/>
      <c r="D161" s="987"/>
      <c r="E161" s="987"/>
      <c r="F161" s="987"/>
      <c r="G161" s="987"/>
      <c r="H161" s="987"/>
      <c r="I161" s="987"/>
      <c r="J161" s="987"/>
      <c r="K161" s="987"/>
      <c r="L161" s="987"/>
      <c r="M161" s="987"/>
      <c r="N161" s="987"/>
      <c r="O161" s="987"/>
      <c r="P161" s="987"/>
      <c r="Q161" s="987"/>
      <c r="R161" s="987"/>
      <c r="S161" s="987"/>
      <c r="T161" s="987"/>
      <c r="U161" s="987"/>
      <c r="V161" s="987"/>
      <c r="W161" s="987"/>
      <c r="X161" s="987"/>
      <c r="Y161" s="987"/>
      <c r="Z161" s="987"/>
      <c r="AA161" s="987"/>
      <c r="AB161" s="987"/>
      <c r="AC161" s="987"/>
      <c r="AD161" s="987"/>
      <c r="AE161" s="987"/>
      <c r="AF161" s="987"/>
      <c r="AG161" s="987"/>
      <c r="AH161" s="987"/>
      <c r="AI161" s="987"/>
      <c r="AJ161" s="987"/>
      <c r="AK161" s="987"/>
      <c r="AL161" s="987"/>
      <c r="AM161" s="987"/>
      <c r="AN161" s="987"/>
      <c r="AO161" s="987"/>
      <c r="AP161" s="987"/>
      <c r="AQ161" s="987"/>
      <c r="AR161" s="987"/>
      <c r="AS161" s="987"/>
      <c r="AT161" s="987"/>
      <c r="AU161" s="987"/>
      <c r="AV161" s="987"/>
      <c r="AW161" s="987"/>
      <c r="AX161" s="987"/>
      <c r="AY161" s="987"/>
      <c r="AZ161" s="987"/>
      <c r="BA161" s="987"/>
      <c r="BB161" s="987"/>
      <c r="BC161" s="987"/>
    </row>
    <row r="162" spans="1:55" x14ac:dyDescent="0.25">
      <c r="A162" s="987"/>
      <c r="B162" s="987"/>
      <c r="C162" s="987"/>
      <c r="D162" s="987"/>
      <c r="E162" s="987"/>
      <c r="F162" s="987"/>
      <c r="G162" s="987"/>
      <c r="H162" s="987"/>
      <c r="I162" s="987"/>
      <c r="J162" s="987"/>
      <c r="K162" s="987"/>
      <c r="L162" s="987"/>
      <c r="M162" s="987"/>
      <c r="N162" s="987"/>
      <c r="O162" s="987"/>
      <c r="P162" s="987"/>
      <c r="Q162" s="987"/>
      <c r="R162" s="987"/>
      <c r="S162" s="987"/>
      <c r="T162" s="987"/>
      <c r="U162" s="987"/>
      <c r="V162" s="987"/>
      <c r="W162" s="987"/>
      <c r="X162" s="987"/>
      <c r="Y162" s="987"/>
      <c r="Z162" s="987"/>
      <c r="AA162" s="987"/>
      <c r="AB162" s="987"/>
      <c r="AC162" s="987"/>
      <c r="AD162" s="987"/>
      <c r="AE162" s="987"/>
      <c r="AF162" s="987"/>
      <c r="AG162" s="987"/>
      <c r="AH162" s="987"/>
      <c r="AI162" s="987"/>
      <c r="AJ162" s="987"/>
      <c r="AK162" s="987"/>
      <c r="AL162" s="987"/>
      <c r="AM162" s="987"/>
      <c r="AN162" s="987"/>
      <c r="AO162" s="987"/>
      <c r="AP162" s="987"/>
      <c r="AQ162" s="987"/>
      <c r="AR162" s="987"/>
      <c r="AS162" s="987"/>
      <c r="AT162" s="987"/>
      <c r="AU162" s="987"/>
      <c r="AV162" s="987"/>
      <c r="AW162" s="987"/>
      <c r="AX162" s="987"/>
      <c r="AY162" s="987"/>
      <c r="AZ162" s="987"/>
      <c r="BA162" s="987"/>
      <c r="BB162" s="987"/>
      <c r="BC162" s="987"/>
    </row>
    <row r="163" spans="1:55" x14ac:dyDescent="0.25">
      <c r="A163" s="987"/>
      <c r="B163" s="987"/>
      <c r="C163" s="987"/>
      <c r="D163" s="987"/>
      <c r="E163" s="987"/>
      <c r="F163" s="987"/>
      <c r="G163" s="987"/>
      <c r="H163" s="987"/>
      <c r="I163" s="987"/>
      <c r="J163" s="987"/>
      <c r="K163" s="987"/>
      <c r="L163" s="987"/>
      <c r="M163" s="987"/>
      <c r="N163" s="987"/>
      <c r="O163" s="987"/>
      <c r="P163" s="987"/>
      <c r="Q163" s="987"/>
      <c r="R163" s="987"/>
      <c r="S163" s="987"/>
      <c r="T163" s="987"/>
      <c r="U163" s="987"/>
      <c r="V163" s="987"/>
      <c r="W163" s="987"/>
      <c r="X163" s="987"/>
      <c r="Y163" s="987"/>
      <c r="Z163" s="987"/>
      <c r="AA163" s="987"/>
      <c r="AB163" s="987"/>
      <c r="AC163" s="987"/>
      <c r="AD163" s="987"/>
      <c r="AE163" s="987"/>
      <c r="AF163" s="987"/>
      <c r="AG163" s="987"/>
      <c r="AH163" s="987"/>
      <c r="AI163" s="987"/>
      <c r="AJ163" s="987"/>
      <c r="AK163" s="987"/>
      <c r="AL163" s="987"/>
      <c r="AM163" s="987"/>
      <c r="AN163" s="987"/>
      <c r="AO163" s="987"/>
      <c r="AP163" s="987"/>
      <c r="AQ163" s="987"/>
      <c r="AR163" s="987"/>
      <c r="AS163" s="987"/>
      <c r="AT163" s="987"/>
      <c r="AU163" s="987"/>
      <c r="AV163" s="987"/>
      <c r="AW163" s="987"/>
      <c r="AX163" s="987"/>
      <c r="AY163" s="987"/>
      <c r="AZ163" s="987"/>
      <c r="BA163" s="987"/>
      <c r="BB163" s="987"/>
      <c r="BC163" s="987"/>
    </row>
    <row r="164" spans="1:55" x14ac:dyDescent="0.25">
      <c r="A164" s="987"/>
      <c r="B164" s="987"/>
      <c r="C164" s="987"/>
      <c r="D164" s="987"/>
      <c r="E164" s="987"/>
      <c r="F164" s="987"/>
      <c r="G164" s="987"/>
      <c r="H164" s="987"/>
      <c r="I164" s="987"/>
      <c r="J164" s="987"/>
      <c r="K164" s="987"/>
      <c r="L164" s="987"/>
      <c r="M164" s="987"/>
      <c r="N164" s="987"/>
      <c r="O164" s="987"/>
      <c r="P164" s="987"/>
      <c r="Q164" s="987"/>
      <c r="R164" s="987"/>
      <c r="S164" s="987"/>
      <c r="T164" s="987"/>
      <c r="U164" s="987"/>
      <c r="V164" s="987"/>
      <c r="W164" s="987"/>
      <c r="X164" s="987"/>
      <c r="Y164" s="987"/>
      <c r="Z164" s="987"/>
      <c r="AA164" s="987"/>
      <c r="AB164" s="987"/>
      <c r="AC164" s="987"/>
      <c r="AD164" s="987"/>
      <c r="AE164" s="987"/>
      <c r="AF164" s="987"/>
      <c r="AG164" s="987"/>
      <c r="AH164" s="987"/>
      <c r="AI164" s="987"/>
      <c r="AJ164" s="987"/>
      <c r="AK164" s="987"/>
      <c r="AL164" s="987"/>
      <c r="AM164" s="987"/>
      <c r="AN164" s="987"/>
      <c r="AO164" s="987"/>
      <c r="AP164" s="987"/>
      <c r="AQ164" s="987"/>
      <c r="AR164" s="987"/>
      <c r="AS164" s="987"/>
      <c r="AT164" s="987"/>
      <c r="AU164" s="987"/>
      <c r="AV164" s="987"/>
      <c r="AW164" s="987"/>
      <c r="AX164" s="987"/>
      <c r="AY164" s="987"/>
      <c r="AZ164" s="987"/>
      <c r="BA164" s="987"/>
      <c r="BB164" s="987"/>
      <c r="BC164" s="987"/>
    </row>
    <row r="165" spans="1:55" x14ac:dyDescent="0.25">
      <c r="A165" s="987"/>
      <c r="B165" s="987"/>
      <c r="C165" s="987"/>
      <c r="D165" s="987"/>
      <c r="E165" s="987"/>
      <c r="F165" s="987"/>
      <c r="G165" s="987"/>
      <c r="H165" s="987"/>
      <c r="I165" s="987"/>
      <c r="J165" s="987"/>
      <c r="K165" s="987"/>
      <c r="L165" s="987"/>
      <c r="M165" s="987"/>
      <c r="N165" s="987"/>
      <c r="O165" s="987"/>
      <c r="P165" s="987"/>
      <c r="Q165" s="987"/>
      <c r="R165" s="987"/>
      <c r="S165" s="987"/>
      <c r="T165" s="987"/>
      <c r="U165" s="987"/>
      <c r="V165" s="987"/>
      <c r="W165" s="987"/>
      <c r="X165" s="987"/>
      <c r="Y165" s="987"/>
      <c r="Z165" s="987"/>
      <c r="AA165" s="987"/>
      <c r="AB165" s="987"/>
      <c r="AC165" s="987"/>
      <c r="AD165" s="987"/>
      <c r="AE165" s="987"/>
      <c r="AF165" s="987"/>
      <c r="AG165" s="987"/>
      <c r="AH165" s="987"/>
      <c r="AI165" s="987"/>
      <c r="AJ165" s="987"/>
      <c r="AK165" s="987"/>
      <c r="AL165" s="987"/>
      <c r="AM165" s="987"/>
      <c r="AN165" s="987"/>
      <c r="AO165" s="987"/>
      <c r="AP165" s="987"/>
      <c r="AQ165" s="987"/>
      <c r="AR165" s="987"/>
      <c r="AS165" s="987"/>
      <c r="AT165" s="987"/>
      <c r="AU165" s="987"/>
      <c r="AV165" s="987"/>
      <c r="AW165" s="987"/>
      <c r="AX165" s="987"/>
      <c r="AY165" s="987"/>
      <c r="AZ165" s="987"/>
      <c r="BA165" s="987"/>
      <c r="BB165" s="987"/>
      <c r="BC165" s="987"/>
    </row>
    <row r="166" spans="1:55" x14ac:dyDescent="0.25">
      <c r="A166" s="987"/>
      <c r="B166" s="987"/>
      <c r="C166" s="987"/>
      <c r="D166" s="987"/>
      <c r="E166" s="987"/>
      <c r="F166" s="987"/>
      <c r="G166" s="987"/>
      <c r="H166" s="987"/>
      <c r="I166" s="987"/>
      <c r="J166" s="987"/>
      <c r="K166" s="987"/>
      <c r="L166" s="987"/>
      <c r="M166" s="987"/>
      <c r="N166" s="987"/>
      <c r="O166" s="987"/>
      <c r="P166" s="987"/>
      <c r="Q166" s="987"/>
      <c r="R166" s="987"/>
      <c r="S166" s="987"/>
      <c r="T166" s="987"/>
      <c r="U166" s="987"/>
      <c r="V166" s="987"/>
      <c r="W166" s="987"/>
      <c r="X166" s="987"/>
      <c r="Y166" s="987"/>
      <c r="Z166" s="987"/>
      <c r="AA166" s="987"/>
      <c r="AB166" s="987"/>
      <c r="AC166" s="987"/>
      <c r="AD166" s="987"/>
      <c r="AE166" s="987"/>
      <c r="AF166" s="987"/>
      <c r="AG166" s="987"/>
      <c r="AH166" s="987"/>
      <c r="AI166" s="987"/>
      <c r="AJ166" s="987"/>
      <c r="AK166" s="987"/>
      <c r="AL166" s="987"/>
      <c r="AM166" s="987"/>
      <c r="AN166" s="987"/>
      <c r="AO166" s="987"/>
      <c r="AP166" s="987"/>
      <c r="AQ166" s="987"/>
      <c r="AR166" s="987"/>
      <c r="AS166" s="987"/>
      <c r="AT166" s="987"/>
      <c r="AU166" s="987"/>
      <c r="AV166" s="987"/>
      <c r="AW166" s="987"/>
      <c r="AX166" s="987"/>
      <c r="AY166" s="987"/>
      <c r="AZ166" s="987"/>
      <c r="BA166" s="987"/>
      <c r="BB166" s="987"/>
      <c r="BC166" s="987"/>
    </row>
    <row r="167" spans="1:55" x14ac:dyDescent="0.25">
      <c r="A167" s="987"/>
      <c r="B167" s="987"/>
      <c r="C167" s="987"/>
      <c r="D167" s="987"/>
      <c r="E167" s="987"/>
      <c r="F167" s="987"/>
      <c r="G167" s="987"/>
      <c r="H167" s="987"/>
      <c r="I167" s="987"/>
      <c r="J167" s="987"/>
      <c r="K167" s="987"/>
      <c r="L167" s="987"/>
      <c r="M167" s="987"/>
      <c r="N167" s="987"/>
      <c r="O167" s="987"/>
      <c r="P167" s="987"/>
      <c r="Q167" s="987"/>
      <c r="R167" s="987"/>
      <c r="S167" s="987"/>
      <c r="T167" s="987"/>
      <c r="U167" s="987"/>
      <c r="V167" s="987"/>
      <c r="W167" s="987"/>
      <c r="X167" s="987"/>
      <c r="Y167" s="987"/>
      <c r="Z167" s="987"/>
      <c r="AA167" s="987"/>
      <c r="AB167" s="987"/>
      <c r="AC167" s="987"/>
      <c r="AD167" s="987"/>
      <c r="AE167" s="987"/>
      <c r="AF167" s="987"/>
      <c r="AG167" s="987"/>
      <c r="AH167" s="987"/>
      <c r="AI167" s="987"/>
      <c r="AJ167" s="987"/>
      <c r="AK167" s="987"/>
      <c r="AL167" s="987"/>
      <c r="AM167" s="987"/>
      <c r="AN167" s="987"/>
      <c r="AO167" s="987"/>
      <c r="AP167" s="987"/>
      <c r="AQ167" s="987"/>
      <c r="AR167" s="987"/>
      <c r="AS167" s="987"/>
      <c r="AT167" s="987"/>
      <c r="AU167" s="987"/>
      <c r="AV167" s="987"/>
      <c r="AW167" s="987"/>
      <c r="AX167" s="987"/>
      <c r="AY167" s="987"/>
      <c r="AZ167" s="987"/>
      <c r="BA167" s="987"/>
      <c r="BB167" s="987"/>
      <c r="BC167" s="987"/>
    </row>
    <row r="168" spans="1:55" x14ac:dyDescent="0.25">
      <c r="A168" s="987"/>
      <c r="B168" s="987"/>
      <c r="C168" s="987"/>
      <c r="D168" s="987"/>
      <c r="E168" s="987"/>
      <c r="F168" s="987"/>
      <c r="G168" s="987"/>
      <c r="H168" s="987"/>
      <c r="I168" s="987"/>
      <c r="J168" s="987"/>
      <c r="K168" s="987"/>
      <c r="L168" s="987"/>
      <c r="M168" s="987"/>
      <c r="N168" s="987"/>
      <c r="O168" s="987"/>
      <c r="P168" s="987"/>
      <c r="Q168" s="987"/>
      <c r="R168" s="987"/>
      <c r="S168" s="987"/>
      <c r="T168" s="987"/>
      <c r="U168" s="987"/>
      <c r="V168" s="987"/>
      <c r="W168" s="987"/>
      <c r="X168" s="987"/>
      <c r="Y168" s="987"/>
      <c r="Z168" s="987"/>
      <c r="AA168" s="987"/>
      <c r="AB168" s="987"/>
      <c r="AC168" s="987"/>
      <c r="AD168" s="987"/>
      <c r="AE168" s="987"/>
      <c r="AF168" s="987"/>
      <c r="AG168" s="987"/>
      <c r="AH168" s="987"/>
      <c r="AI168" s="987"/>
      <c r="AJ168" s="987"/>
      <c r="AK168" s="987"/>
      <c r="AL168" s="987"/>
      <c r="AM168" s="987"/>
      <c r="AN168" s="987"/>
      <c r="AO168" s="987"/>
      <c r="AP168" s="987"/>
      <c r="AQ168" s="987"/>
      <c r="AR168" s="987"/>
      <c r="AS168" s="987"/>
      <c r="AT168" s="987"/>
      <c r="AU168" s="987"/>
      <c r="AV168" s="987"/>
      <c r="AW168" s="987"/>
      <c r="AX168" s="987"/>
      <c r="AY168" s="987"/>
      <c r="AZ168" s="987"/>
      <c r="BA168" s="987"/>
      <c r="BB168" s="987"/>
      <c r="BC168" s="987"/>
    </row>
    <row r="169" spans="1:55" x14ac:dyDescent="0.25">
      <c r="A169" s="987"/>
      <c r="B169" s="987"/>
      <c r="C169" s="987"/>
      <c r="D169" s="987"/>
      <c r="E169" s="987"/>
      <c r="F169" s="987"/>
      <c r="G169" s="987"/>
      <c r="H169" s="987"/>
      <c r="I169" s="987"/>
      <c r="J169" s="987"/>
      <c r="K169" s="987"/>
      <c r="L169" s="987"/>
      <c r="M169" s="987"/>
      <c r="N169" s="987"/>
      <c r="O169" s="987"/>
      <c r="P169" s="987"/>
      <c r="Q169" s="987"/>
      <c r="R169" s="987"/>
      <c r="S169" s="987"/>
      <c r="T169" s="987"/>
      <c r="U169" s="987"/>
      <c r="V169" s="987"/>
      <c r="W169" s="987"/>
      <c r="X169" s="987"/>
      <c r="Y169" s="987"/>
      <c r="Z169" s="987"/>
      <c r="AA169" s="987"/>
      <c r="AB169" s="987"/>
      <c r="AC169" s="987"/>
      <c r="AD169" s="987"/>
      <c r="AE169" s="987"/>
      <c r="AF169" s="987"/>
      <c r="AG169" s="987"/>
      <c r="AH169" s="987"/>
      <c r="AI169" s="987"/>
      <c r="AJ169" s="987"/>
      <c r="AK169" s="987"/>
      <c r="AL169" s="987"/>
      <c r="AM169" s="987"/>
      <c r="AN169" s="987"/>
      <c r="AO169" s="987"/>
      <c r="AP169" s="987"/>
      <c r="AQ169" s="987"/>
      <c r="AR169" s="987"/>
      <c r="AS169" s="987"/>
      <c r="AT169" s="987"/>
      <c r="AU169" s="987"/>
      <c r="AV169" s="987"/>
      <c r="AW169" s="987"/>
      <c r="AX169" s="987"/>
      <c r="AY169" s="987"/>
      <c r="AZ169" s="987"/>
      <c r="BA169" s="987"/>
      <c r="BB169" s="987"/>
      <c r="BC169" s="987"/>
    </row>
    <row r="170" spans="1:55" x14ac:dyDescent="0.25">
      <c r="A170" s="987"/>
      <c r="B170" s="987"/>
      <c r="C170" s="987"/>
      <c r="D170" s="987"/>
      <c r="E170" s="987"/>
      <c r="F170" s="987"/>
      <c r="G170" s="987"/>
      <c r="H170" s="987"/>
      <c r="I170" s="987"/>
      <c r="J170" s="987"/>
      <c r="K170" s="987"/>
      <c r="L170" s="987"/>
      <c r="M170" s="987"/>
      <c r="N170" s="987"/>
      <c r="O170" s="987"/>
      <c r="P170" s="987"/>
      <c r="Q170" s="987"/>
      <c r="R170" s="987"/>
      <c r="S170" s="987"/>
      <c r="T170" s="987"/>
      <c r="U170" s="987"/>
      <c r="V170" s="987"/>
      <c r="W170" s="987"/>
      <c r="X170" s="987"/>
      <c r="Y170" s="987"/>
      <c r="Z170" s="987"/>
      <c r="AA170" s="987"/>
      <c r="AB170" s="987"/>
      <c r="AC170" s="987"/>
      <c r="AD170" s="987"/>
      <c r="AE170" s="987"/>
      <c r="AF170" s="987"/>
      <c r="AG170" s="987"/>
      <c r="AH170" s="987"/>
      <c r="AI170" s="987"/>
      <c r="AJ170" s="987"/>
      <c r="AK170" s="987"/>
      <c r="AL170" s="987"/>
      <c r="AM170" s="987"/>
      <c r="AN170" s="987"/>
      <c r="AO170" s="987"/>
      <c r="AP170" s="987"/>
      <c r="AQ170" s="987"/>
      <c r="AR170" s="987"/>
      <c r="AS170" s="987"/>
      <c r="AT170" s="987"/>
      <c r="AU170" s="987"/>
      <c r="AV170" s="987"/>
      <c r="AW170" s="987"/>
      <c r="AX170" s="987"/>
      <c r="AY170" s="987"/>
      <c r="AZ170" s="987"/>
      <c r="BA170" s="987"/>
      <c r="BB170" s="987"/>
      <c r="BC170" s="987"/>
    </row>
    <row r="171" spans="1:55" x14ac:dyDescent="0.25">
      <c r="A171" s="987"/>
      <c r="B171" s="987"/>
      <c r="C171" s="987"/>
      <c r="D171" s="987"/>
      <c r="E171" s="987"/>
      <c r="F171" s="987"/>
      <c r="G171" s="987"/>
      <c r="H171" s="987"/>
      <c r="I171" s="987"/>
      <c r="J171" s="987"/>
      <c r="K171" s="987"/>
      <c r="L171" s="987"/>
      <c r="M171" s="987"/>
      <c r="N171" s="987"/>
      <c r="O171" s="987"/>
      <c r="P171" s="987"/>
      <c r="Q171" s="987"/>
      <c r="R171" s="987"/>
      <c r="S171" s="987"/>
      <c r="T171" s="987"/>
      <c r="U171" s="987"/>
      <c r="V171" s="987"/>
      <c r="W171" s="987"/>
      <c r="X171" s="987"/>
      <c r="Y171" s="987"/>
      <c r="Z171" s="987"/>
      <c r="AA171" s="987"/>
      <c r="AB171" s="987"/>
      <c r="AC171" s="987"/>
      <c r="AD171" s="987"/>
      <c r="AE171" s="987"/>
      <c r="AF171" s="987"/>
      <c r="AG171" s="987"/>
      <c r="AH171" s="987"/>
      <c r="AI171" s="987"/>
      <c r="AJ171" s="987"/>
      <c r="AK171" s="987"/>
      <c r="AL171" s="987"/>
      <c r="AM171" s="987"/>
      <c r="AN171" s="987"/>
      <c r="AO171" s="987"/>
      <c r="AP171" s="987"/>
      <c r="AQ171" s="987"/>
      <c r="AR171" s="987"/>
      <c r="AS171" s="987"/>
      <c r="AT171" s="987"/>
      <c r="AU171" s="987"/>
      <c r="AV171" s="987"/>
      <c r="AW171" s="987"/>
      <c r="AX171" s="987"/>
      <c r="AY171" s="987"/>
      <c r="AZ171" s="987"/>
      <c r="BA171" s="987"/>
      <c r="BB171" s="987"/>
      <c r="BC171" s="987"/>
    </row>
    <row r="172" spans="1:55" x14ac:dyDescent="0.25">
      <c r="A172" s="987"/>
      <c r="B172" s="987"/>
      <c r="C172" s="987"/>
      <c r="D172" s="987"/>
      <c r="E172" s="987"/>
      <c r="F172" s="987"/>
      <c r="G172" s="987"/>
      <c r="H172" s="987"/>
      <c r="I172" s="987"/>
      <c r="J172" s="987"/>
      <c r="K172" s="987"/>
      <c r="L172" s="987"/>
      <c r="M172" s="987"/>
      <c r="N172" s="987"/>
      <c r="O172" s="987"/>
      <c r="P172" s="987"/>
      <c r="Q172" s="987"/>
      <c r="R172" s="987"/>
      <c r="S172" s="987"/>
      <c r="T172" s="987"/>
      <c r="U172" s="987"/>
      <c r="V172" s="987"/>
      <c r="W172" s="987"/>
      <c r="X172" s="987"/>
      <c r="Y172" s="987"/>
      <c r="Z172" s="987"/>
      <c r="AA172" s="987"/>
      <c r="AB172" s="987"/>
      <c r="AC172" s="987"/>
      <c r="AD172" s="987"/>
      <c r="AE172" s="987"/>
      <c r="AF172" s="987"/>
      <c r="AG172" s="987"/>
      <c r="AH172" s="987"/>
      <c r="AI172" s="987"/>
      <c r="AJ172" s="987"/>
      <c r="AK172" s="987"/>
      <c r="AL172" s="987"/>
      <c r="AM172" s="987"/>
      <c r="AN172" s="987"/>
      <c r="AO172" s="987"/>
      <c r="AP172" s="987"/>
      <c r="AQ172" s="987"/>
      <c r="AR172" s="987"/>
      <c r="AS172" s="987"/>
      <c r="AT172" s="987"/>
      <c r="AU172" s="987"/>
      <c r="AV172" s="987"/>
      <c r="AW172" s="987"/>
      <c r="AX172" s="987"/>
      <c r="AY172" s="987"/>
      <c r="AZ172" s="987"/>
      <c r="BA172" s="987"/>
      <c r="BB172" s="987"/>
      <c r="BC172" s="987"/>
    </row>
    <row r="173" spans="1:55" x14ac:dyDescent="0.25">
      <c r="A173" s="987"/>
      <c r="B173" s="987"/>
      <c r="C173" s="987"/>
      <c r="D173" s="987"/>
      <c r="E173" s="987"/>
      <c r="F173" s="987"/>
      <c r="G173" s="987"/>
      <c r="H173" s="987"/>
      <c r="I173" s="987"/>
      <c r="J173" s="987"/>
      <c r="K173" s="987"/>
      <c r="L173" s="987"/>
      <c r="M173" s="987"/>
      <c r="N173" s="987"/>
      <c r="O173" s="987"/>
      <c r="P173" s="987"/>
      <c r="Q173" s="987"/>
      <c r="R173" s="987"/>
      <c r="S173" s="987"/>
      <c r="T173" s="987"/>
      <c r="U173" s="987"/>
      <c r="V173" s="987"/>
      <c r="W173" s="987"/>
      <c r="X173" s="987"/>
      <c r="Y173" s="987"/>
      <c r="Z173" s="987"/>
      <c r="AA173" s="987"/>
      <c r="AB173" s="987"/>
      <c r="AC173" s="987"/>
      <c r="AD173" s="987"/>
      <c r="AE173" s="987"/>
      <c r="AF173" s="987"/>
      <c r="AG173" s="987"/>
      <c r="AH173" s="987"/>
      <c r="AI173" s="987"/>
      <c r="AJ173" s="987"/>
      <c r="AK173" s="987"/>
      <c r="AL173" s="987"/>
      <c r="AM173" s="987"/>
      <c r="AN173" s="987"/>
      <c r="AO173" s="987"/>
      <c r="AP173" s="987"/>
      <c r="AQ173" s="987"/>
      <c r="AR173" s="987"/>
      <c r="AS173" s="987"/>
      <c r="AT173" s="987"/>
      <c r="AU173" s="987"/>
      <c r="AV173" s="987"/>
      <c r="AW173" s="987"/>
      <c r="AX173" s="987"/>
      <c r="AY173" s="987"/>
      <c r="AZ173" s="987"/>
      <c r="BA173" s="987"/>
      <c r="BB173" s="987"/>
      <c r="BC173" s="987"/>
    </row>
    <row r="174" spans="1:55" x14ac:dyDescent="0.25">
      <c r="A174" s="987"/>
      <c r="B174" s="987"/>
      <c r="C174" s="987"/>
      <c r="D174" s="987"/>
      <c r="E174" s="987"/>
      <c r="F174" s="987"/>
      <c r="G174" s="987"/>
      <c r="H174" s="987"/>
      <c r="I174" s="987"/>
      <c r="J174" s="987"/>
      <c r="K174" s="987"/>
      <c r="L174" s="987"/>
      <c r="M174" s="987"/>
      <c r="N174" s="987"/>
      <c r="O174" s="987"/>
      <c r="P174" s="987"/>
      <c r="Q174" s="987"/>
      <c r="R174" s="987"/>
      <c r="S174" s="987"/>
      <c r="T174" s="987"/>
      <c r="U174" s="987"/>
      <c r="V174" s="987"/>
      <c r="W174" s="987"/>
      <c r="X174" s="987"/>
      <c r="Y174" s="987"/>
      <c r="Z174" s="987"/>
      <c r="AA174" s="987"/>
      <c r="AB174" s="987"/>
      <c r="AC174" s="987"/>
      <c r="AD174" s="987"/>
      <c r="AE174" s="987"/>
      <c r="AF174" s="987"/>
      <c r="AG174" s="987"/>
      <c r="AH174" s="987"/>
      <c r="AI174" s="987"/>
      <c r="AJ174" s="987"/>
      <c r="AK174" s="987"/>
      <c r="AL174" s="987"/>
      <c r="AM174" s="987"/>
      <c r="AN174" s="987"/>
      <c r="AO174" s="987"/>
      <c r="AP174" s="987"/>
      <c r="AQ174" s="987"/>
      <c r="AR174" s="987"/>
      <c r="AS174" s="987"/>
      <c r="AT174" s="987"/>
      <c r="AU174" s="987"/>
      <c r="AV174" s="987"/>
      <c r="AW174" s="987"/>
      <c r="AX174" s="987"/>
      <c r="AY174" s="987"/>
      <c r="AZ174" s="987"/>
      <c r="BA174" s="987"/>
      <c r="BB174" s="987"/>
      <c r="BC174" s="987"/>
    </row>
    <row r="175" spans="1:55" x14ac:dyDescent="0.25">
      <c r="A175" s="987"/>
      <c r="B175" s="987"/>
      <c r="C175" s="987"/>
      <c r="D175" s="987"/>
      <c r="E175" s="987"/>
      <c r="F175" s="987"/>
      <c r="G175" s="987"/>
      <c r="H175" s="987"/>
      <c r="I175" s="987"/>
      <c r="J175" s="987"/>
      <c r="K175" s="987"/>
      <c r="L175" s="987"/>
      <c r="M175" s="987"/>
      <c r="N175" s="987"/>
      <c r="O175" s="987"/>
      <c r="P175" s="987"/>
      <c r="Q175" s="987"/>
      <c r="R175" s="987"/>
      <c r="S175" s="987"/>
      <c r="T175" s="987"/>
      <c r="U175" s="987"/>
      <c r="V175" s="987"/>
      <c r="W175" s="987"/>
      <c r="X175" s="987"/>
      <c r="Y175" s="987"/>
      <c r="Z175" s="987"/>
      <c r="AA175" s="987"/>
      <c r="AB175" s="987"/>
      <c r="AC175" s="987"/>
      <c r="AD175" s="987"/>
      <c r="AE175" s="987"/>
      <c r="AF175" s="987"/>
      <c r="AG175" s="987"/>
      <c r="AH175" s="987"/>
      <c r="AI175" s="987"/>
      <c r="AJ175" s="987"/>
      <c r="AK175" s="987"/>
      <c r="AL175" s="987"/>
      <c r="AM175" s="987"/>
      <c r="AN175" s="987"/>
      <c r="AO175" s="987"/>
      <c r="AP175" s="987"/>
      <c r="AQ175" s="987"/>
      <c r="AR175" s="987"/>
      <c r="AS175" s="987"/>
      <c r="AT175" s="987"/>
      <c r="AU175" s="987"/>
      <c r="AV175" s="987"/>
      <c r="AW175" s="987"/>
      <c r="AX175" s="987"/>
      <c r="AY175" s="987"/>
      <c r="AZ175" s="987"/>
      <c r="BA175" s="987"/>
      <c r="BB175" s="987"/>
      <c r="BC175" s="987"/>
    </row>
    <row r="176" spans="1:55" x14ac:dyDescent="0.25">
      <c r="A176" s="987"/>
      <c r="B176" s="987"/>
      <c r="C176" s="987"/>
      <c r="D176" s="987"/>
      <c r="E176" s="987"/>
      <c r="F176" s="987"/>
      <c r="G176" s="987"/>
      <c r="H176" s="987"/>
      <c r="I176" s="987"/>
      <c r="J176" s="987"/>
      <c r="K176" s="987"/>
      <c r="L176" s="987"/>
      <c r="M176" s="987"/>
      <c r="N176" s="987"/>
      <c r="O176" s="987"/>
      <c r="P176" s="987"/>
      <c r="Q176" s="987"/>
      <c r="R176" s="987"/>
      <c r="S176" s="987"/>
      <c r="T176" s="987"/>
      <c r="U176" s="987"/>
      <c r="V176" s="987"/>
      <c r="W176" s="987"/>
      <c r="X176" s="987"/>
      <c r="Y176" s="987"/>
      <c r="Z176" s="987"/>
      <c r="AA176" s="987"/>
      <c r="AB176" s="987"/>
      <c r="AC176" s="987"/>
      <c r="AD176" s="987"/>
      <c r="AE176" s="987"/>
      <c r="AF176" s="987"/>
      <c r="AG176" s="987"/>
      <c r="AH176" s="987"/>
      <c r="AI176" s="987"/>
      <c r="AJ176" s="987"/>
      <c r="AK176" s="987"/>
      <c r="AL176" s="987"/>
      <c r="AM176" s="987"/>
      <c r="AN176" s="987"/>
      <c r="AO176" s="987"/>
      <c r="AP176" s="987"/>
      <c r="AQ176" s="987"/>
      <c r="AR176" s="987"/>
      <c r="AS176" s="987"/>
      <c r="AT176" s="987"/>
      <c r="AU176" s="987"/>
      <c r="AV176" s="987"/>
      <c r="AW176" s="987"/>
      <c r="AX176" s="987"/>
      <c r="AY176" s="987"/>
      <c r="AZ176" s="987"/>
      <c r="BA176" s="987"/>
      <c r="BB176" s="987"/>
      <c r="BC176" s="987"/>
    </row>
    <row r="177" spans="1:55" x14ac:dyDescent="0.25">
      <c r="A177" s="987"/>
      <c r="B177" s="987"/>
      <c r="C177" s="987"/>
      <c r="D177" s="987"/>
      <c r="E177" s="987"/>
      <c r="F177" s="987"/>
      <c r="G177" s="987"/>
      <c r="H177" s="987"/>
      <c r="I177" s="987"/>
      <c r="J177" s="987"/>
      <c r="K177" s="987"/>
      <c r="L177" s="987"/>
      <c r="M177" s="987"/>
      <c r="N177" s="987"/>
      <c r="O177" s="987"/>
      <c r="P177" s="987"/>
      <c r="Q177" s="987"/>
      <c r="R177" s="987"/>
      <c r="S177" s="987"/>
      <c r="T177" s="987"/>
      <c r="U177" s="987"/>
      <c r="V177" s="987"/>
      <c r="W177" s="987"/>
      <c r="X177" s="987"/>
      <c r="Y177" s="987"/>
      <c r="Z177" s="987"/>
      <c r="AA177" s="987"/>
      <c r="AB177" s="987"/>
      <c r="AC177" s="987"/>
      <c r="AD177" s="987"/>
      <c r="AE177" s="987"/>
      <c r="AF177" s="987"/>
      <c r="AG177" s="987"/>
      <c r="AH177" s="987"/>
      <c r="AI177" s="987"/>
      <c r="AJ177" s="987"/>
      <c r="AK177" s="987"/>
      <c r="AL177" s="987"/>
      <c r="AM177" s="987"/>
      <c r="AN177" s="987"/>
      <c r="AO177" s="987"/>
      <c r="AP177" s="987"/>
      <c r="AQ177" s="987"/>
      <c r="AR177" s="987"/>
      <c r="AS177" s="987"/>
      <c r="AT177" s="987"/>
      <c r="AU177" s="987"/>
      <c r="AV177" s="987"/>
      <c r="AW177" s="987"/>
      <c r="AX177" s="987"/>
      <c r="AY177" s="987"/>
      <c r="AZ177" s="987"/>
      <c r="BA177" s="987"/>
      <c r="BB177" s="987"/>
      <c r="BC177" s="987"/>
    </row>
    <row r="178" spans="1:55" x14ac:dyDescent="0.25">
      <c r="A178" s="987"/>
      <c r="B178" s="987"/>
      <c r="C178" s="987"/>
      <c r="D178" s="987"/>
      <c r="E178" s="987"/>
      <c r="F178" s="987"/>
      <c r="G178" s="987"/>
      <c r="H178" s="987"/>
      <c r="I178" s="987"/>
      <c r="J178" s="987"/>
      <c r="K178" s="987"/>
      <c r="L178" s="987"/>
      <c r="M178" s="987"/>
      <c r="N178" s="987"/>
      <c r="O178" s="987"/>
      <c r="P178" s="987"/>
      <c r="Q178" s="987"/>
      <c r="R178" s="987"/>
      <c r="S178" s="987"/>
      <c r="T178" s="987"/>
      <c r="U178" s="987"/>
      <c r="V178" s="987"/>
      <c r="W178" s="987"/>
      <c r="X178" s="987"/>
      <c r="Y178" s="987"/>
      <c r="Z178" s="987"/>
      <c r="AA178" s="987"/>
      <c r="AB178" s="987"/>
      <c r="AC178" s="987"/>
      <c r="AD178" s="987"/>
      <c r="AE178" s="987"/>
      <c r="AF178" s="987"/>
      <c r="AG178" s="987"/>
      <c r="AH178" s="987"/>
      <c r="AI178" s="987"/>
      <c r="AJ178" s="987"/>
      <c r="AK178" s="987"/>
      <c r="AL178" s="987"/>
      <c r="AM178" s="987"/>
      <c r="AN178" s="987"/>
      <c r="AO178" s="987"/>
      <c r="AP178" s="987"/>
      <c r="AQ178" s="987"/>
      <c r="AR178" s="987"/>
      <c r="AS178" s="987"/>
      <c r="AT178" s="987"/>
      <c r="AU178" s="987"/>
      <c r="AV178" s="987"/>
      <c r="AW178" s="987"/>
      <c r="AX178" s="987"/>
      <c r="AY178" s="987"/>
      <c r="AZ178" s="987"/>
      <c r="BA178" s="987"/>
      <c r="BB178" s="987"/>
      <c r="BC178" s="987"/>
    </row>
    <row r="179" spans="1:55" x14ac:dyDescent="0.25">
      <c r="A179" s="987"/>
      <c r="B179" s="987"/>
      <c r="C179" s="987"/>
      <c r="D179" s="987"/>
      <c r="E179" s="987"/>
      <c r="F179" s="987"/>
      <c r="G179" s="987"/>
      <c r="H179" s="987"/>
      <c r="I179" s="987"/>
      <c r="J179" s="987"/>
      <c r="K179" s="987"/>
      <c r="L179" s="987"/>
      <c r="M179" s="987"/>
      <c r="N179" s="987"/>
      <c r="O179" s="987"/>
      <c r="P179" s="987"/>
      <c r="Q179" s="987"/>
      <c r="R179" s="987"/>
      <c r="S179" s="987"/>
      <c r="T179" s="987"/>
      <c r="U179" s="987"/>
      <c r="V179" s="987"/>
      <c r="W179" s="987"/>
      <c r="X179" s="987"/>
      <c r="Y179" s="987"/>
      <c r="Z179" s="987"/>
      <c r="AA179" s="987"/>
      <c r="AB179" s="987"/>
      <c r="AC179" s="987"/>
      <c r="AD179" s="987"/>
      <c r="AE179" s="987"/>
      <c r="AF179" s="987"/>
      <c r="AG179" s="987"/>
      <c r="AH179" s="987"/>
      <c r="AI179" s="987"/>
      <c r="AJ179" s="987"/>
      <c r="AK179" s="987"/>
      <c r="AL179" s="987"/>
      <c r="AM179" s="987"/>
      <c r="AN179" s="987"/>
      <c r="AO179" s="987"/>
      <c r="AP179" s="987"/>
      <c r="AQ179" s="987"/>
      <c r="AR179" s="987"/>
      <c r="AS179" s="987"/>
      <c r="AT179" s="987"/>
      <c r="AU179" s="987"/>
      <c r="AV179" s="987"/>
      <c r="AW179" s="987"/>
      <c r="AX179" s="987"/>
      <c r="AY179" s="987"/>
      <c r="AZ179" s="987"/>
      <c r="BA179" s="987"/>
      <c r="BB179" s="987"/>
      <c r="BC179" s="987"/>
    </row>
    <row r="180" spans="1:55" x14ac:dyDescent="0.25">
      <c r="A180" s="987"/>
      <c r="B180" s="987"/>
      <c r="C180" s="987"/>
      <c r="D180" s="987"/>
      <c r="E180" s="987"/>
      <c r="F180" s="987"/>
      <c r="G180" s="987"/>
      <c r="H180" s="987"/>
      <c r="I180" s="987"/>
      <c r="J180" s="987"/>
      <c r="K180" s="987"/>
      <c r="L180" s="987"/>
      <c r="M180" s="987"/>
      <c r="N180" s="987"/>
      <c r="O180" s="987"/>
      <c r="P180" s="987"/>
      <c r="Q180" s="987"/>
      <c r="R180" s="987"/>
      <c r="S180" s="987"/>
      <c r="T180" s="987"/>
      <c r="U180" s="987"/>
      <c r="V180" s="987"/>
      <c r="W180" s="987"/>
      <c r="X180" s="987"/>
      <c r="Y180" s="987"/>
      <c r="Z180" s="987"/>
      <c r="AA180" s="987"/>
      <c r="AB180" s="987"/>
      <c r="AC180" s="987"/>
      <c r="AD180" s="987"/>
      <c r="AE180" s="987"/>
      <c r="AF180" s="987"/>
      <c r="AG180" s="987"/>
      <c r="AH180" s="987"/>
      <c r="AI180" s="987"/>
      <c r="AJ180" s="987"/>
      <c r="AK180" s="987"/>
      <c r="AL180" s="987"/>
      <c r="AM180" s="987"/>
      <c r="AN180" s="987"/>
      <c r="AO180" s="987"/>
      <c r="AP180" s="987"/>
      <c r="AQ180" s="987"/>
      <c r="AR180" s="987"/>
      <c r="AS180" s="987"/>
      <c r="AT180" s="987"/>
      <c r="AU180" s="987"/>
      <c r="AV180" s="987"/>
      <c r="AW180" s="987"/>
      <c r="AX180" s="987"/>
      <c r="AY180" s="987"/>
      <c r="AZ180" s="987"/>
      <c r="BA180" s="987"/>
      <c r="BB180" s="987"/>
      <c r="BC180" s="987"/>
    </row>
    <row r="181" spans="1:55" x14ac:dyDescent="0.25">
      <c r="A181" s="987"/>
      <c r="B181" s="987"/>
      <c r="C181" s="987"/>
      <c r="D181" s="987"/>
      <c r="E181" s="987"/>
      <c r="F181" s="987"/>
      <c r="G181" s="987"/>
      <c r="H181" s="987"/>
      <c r="I181" s="987"/>
      <c r="J181" s="987"/>
      <c r="K181" s="987"/>
      <c r="L181" s="987"/>
      <c r="M181" s="987"/>
      <c r="N181" s="987"/>
      <c r="O181" s="987"/>
      <c r="P181" s="987"/>
      <c r="Q181" s="987"/>
      <c r="R181" s="987"/>
      <c r="S181" s="987"/>
      <c r="T181" s="987"/>
      <c r="U181" s="987"/>
      <c r="V181" s="987"/>
      <c r="W181" s="987"/>
      <c r="X181" s="987"/>
      <c r="Y181" s="987"/>
      <c r="Z181" s="987"/>
      <c r="AA181" s="987"/>
      <c r="AB181" s="987"/>
      <c r="AC181" s="987"/>
      <c r="AD181" s="987"/>
      <c r="AE181" s="987"/>
      <c r="AF181" s="987"/>
      <c r="AG181" s="987"/>
      <c r="AH181" s="987"/>
      <c r="AI181" s="987"/>
      <c r="AJ181" s="987"/>
      <c r="AK181" s="987"/>
      <c r="AL181" s="987"/>
      <c r="AM181" s="987"/>
      <c r="AN181" s="987"/>
      <c r="AO181" s="987"/>
      <c r="AP181" s="987"/>
      <c r="AQ181" s="987"/>
      <c r="AR181" s="987"/>
      <c r="AS181" s="987"/>
      <c r="AT181" s="987"/>
      <c r="AU181" s="987"/>
      <c r="AV181" s="987"/>
      <c r="AW181" s="987"/>
      <c r="AX181" s="987"/>
      <c r="AY181" s="987"/>
      <c r="AZ181" s="987"/>
      <c r="BA181" s="987"/>
      <c r="BB181" s="987"/>
      <c r="BC181" s="987"/>
    </row>
    <row r="182" spans="1:55" x14ac:dyDescent="0.25">
      <c r="A182" s="987"/>
      <c r="B182" s="987"/>
      <c r="C182" s="987"/>
      <c r="D182" s="987"/>
      <c r="E182" s="987"/>
      <c r="F182" s="987"/>
      <c r="G182" s="987"/>
      <c r="H182" s="987"/>
      <c r="I182" s="987"/>
      <c r="J182" s="987"/>
      <c r="K182" s="987"/>
      <c r="L182" s="987"/>
      <c r="M182" s="987"/>
      <c r="N182" s="987"/>
      <c r="O182" s="987"/>
      <c r="P182" s="987"/>
      <c r="Q182" s="987"/>
      <c r="R182" s="987"/>
      <c r="S182" s="987"/>
      <c r="T182" s="987"/>
      <c r="U182" s="987"/>
      <c r="V182" s="987"/>
      <c r="W182" s="987"/>
      <c r="X182" s="987"/>
      <c r="Y182" s="987"/>
      <c r="Z182" s="987"/>
      <c r="AA182" s="987"/>
      <c r="AB182" s="987"/>
      <c r="AC182" s="987"/>
      <c r="AD182" s="987"/>
      <c r="AE182" s="987"/>
      <c r="AF182" s="987"/>
      <c r="AG182" s="987"/>
      <c r="AH182" s="987"/>
      <c r="AI182" s="987"/>
      <c r="AJ182" s="987"/>
      <c r="AK182" s="987"/>
      <c r="AL182" s="987"/>
      <c r="AM182" s="987"/>
      <c r="AN182" s="987"/>
      <c r="AO182" s="987"/>
      <c r="AP182" s="987"/>
      <c r="AQ182" s="987"/>
      <c r="AR182" s="987"/>
      <c r="AS182" s="987"/>
      <c r="AT182" s="987"/>
      <c r="AU182" s="987"/>
      <c r="AV182" s="987"/>
      <c r="AW182" s="987"/>
      <c r="AX182" s="987"/>
      <c r="AY182" s="987"/>
      <c r="AZ182" s="987"/>
      <c r="BA182" s="987"/>
      <c r="BB182" s="987"/>
      <c r="BC182" s="987"/>
    </row>
    <row r="183" spans="1:55" x14ac:dyDescent="0.25">
      <c r="A183" s="987"/>
      <c r="B183" s="987"/>
      <c r="C183" s="987"/>
      <c r="D183" s="987"/>
      <c r="E183" s="987"/>
      <c r="F183" s="987"/>
      <c r="G183" s="987"/>
      <c r="H183" s="987"/>
      <c r="I183" s="987"/>
      <c r="J183" s="987"/>
      <c r="K183" s="987"/>
      <c r="L183" s="987"/>
      <c r="M183" s="987"/>
      <c r="N183" s="987"/>
      <c r="O183" s="987"/>
      <c r="P183" s="987"/>
      <c r="Q183" s="987"/>
      <c r="R183" s="987"/>
      <c r="S183" s="987"/>
      <c r="T183" s="987"/>
      <c r="U183" s="987"/>
      <c r="V183" s="987"/>
      <c r="W183" s="987"/>
      <c r="X183" s="987"/>
      <c r="Y183" s="987"/>
      <c r="Z183" s="987"/>
      <c r="AA183" s="987"/>
      <c r="AB183" s="987"/>
      <c r="AC183" s="987"/>
      <c r="AD183" s="987"/>
      <c r="AE183" s="987"/>
      <c r="AF183" s="987"/>
      <c r="AG183" s="987"/>
      <c r="AH183" s="987"/>
      <c r="AI183" s="987"/>
      <c r="AJ183" s="987"/>
      <c r="AK183" s="987"/>
      <c r="AL183" s="987"/>
      <c r="AM183" s="987"/>
      <c r="AN183" s="987"/>
      <c r="AO183" s="987"/>
      <c r="AP183" s="987"/>
      <c r="AQ183" s="987"/>
      <c r="AR183" s="987"/>
      <c r="AS183" s="987"/>
      <c r="AT183" s="987"/>
      <c r="AU183" s="987"/>
      <c r="AV183" s="987"/>
      <c r="AW183" s="987"/>
      <c r="AX183" s="987"/>
      <c r="AY183" s="987"/>
      <c r="AZ183" s="987"/>
      <c r="BA183" s="987"/>
      <c r="BB183" s="987"/>
      <c r="BC183" s="987"/>
    </row>
    <row r="184" spans="1:55" x14ac:dyDescent="0.25">
      <c r="A184" s="987"/>
      <c r="B184" s="987"/>
      <c r="C184" s="987"/>
      <c r="D184" s="987"/>
      <c r="E184" s="987"/>
      <c r="F184" s="987"/>
      <c r="G184" s="987"/>
      <c r="H184" s="987"/>
      <c r="I184" s="987"/>
      <c r="J184" s="987"/>
      <c r="K184" s="987"/>
      <c r="L184" s="987"/>
      <c r="M184" s="987"/>
      <c r="N184" s="987"/>
      <c r="O184" s="987"/>
      <c r="P184" s="987"/>
      <c r="Q184" s="987"/>
      <c r="R184" s="987"/>
      <c r="S184" s="987"/>
      <c r="T184" s="987"/>
      <c r="U184" s="987"/>
      <c r="V184" s="987"/>
      <c r="W184" s="987"/>
      <c r="X184" s="987"/>
      <c r="Y184" s="987"/>
      <c r="Z184" s="987"/>
      <c r="AA184" s="987"/>
      <c r="AB184" s="987"/>
      <c r="AC184" s="987"/>
      <c r="AD184" s="987"/>
      <c r="AE184" s="987"/>
      <c r="AF184" s="987"/>
      <c r="AG184" s="987"/>
      <c r="AH184" s="987"/>
      <c r="AI184" s="987"/>
      <c r="AJ184" s="987"/>
      <c r="AK184" s="987"/>
      <c r="AL184" s="987"/>
      <c r="AM184" s="987"/>
      <c r="AN184" s="987"/>
      <c r="AO184" s="987"/>
      <c r="AP184" s="987"/>
      <c r="AQ184" s="987"/>
      <c r="AR184" s="987"/>
      <c r="AS184" s="987"/>
      <c r="AT184" s="987"/>
      <c r="AU184" s="987"/>
      <c r="AV184" s="987"/>
      <c r="AW184" s="987"/>
      <c r="AX184" s="987"/>
      <c r="AY184" s="987"/>
      <c r="AZ184" s="987"/>
      <c r="BA184" s="987"/>
      <c r="BB184" s="987"/>
      <c r="BC184" s="987"/>
    </row>
    <row r="185" spans="1:55" x14ac:dyDescent="0.25">
      <c r="A185" s="987"/>
      <c r="B185" s="987"/>
      <c r="C185" s="987"/>
      <c r="D185" s="987"/>
      <c r="E185" s="987"/>
      <c r="F185" s="987"/>
      <c r="G185" s="987"/>
      <c r="H185" s="987"/>
      <c r="I185" s="987"/>
      <c r="J185" s="987"/>
      <c r="K185" s="987"/>
      <c r="L185" s="987"/>
      <c r="M185" s="987"/>
      <c r="N185" s="987"/>
      <c r="O185" s="987"/>
      <c r="P185" s="987"/>
      <c r="Q185" s="987"/>
      <c r="R185" s="987"/>
      <c r="S185" s="987"/>
      <c r="T185" s="987"/>
      <c r="U185" s="987"/>
      <c r="V185" s="987"/>
      <c r="W185" s="987"/>
      <c r="X185" s="987"/>
      <c r="Y185" s="987"/>
      <c r="Z185" s="987"/>
      <c r="AA185" s="987"/>
      <c r="AB185" s="987"/>
      <c r="AC185" s="987"/>
      <c r="AD185" s="987"/>
      <c r="AE185" s="987"/>
      <c r="AF185" s="987"/>
      <c r="AG185" s="987"/>
      <c r="AH185" s="987"/>
      <c r="AI185" s="987"/>
      <c r="AJ185" s="987"/>
      <c r="AK185" s="987"/>
      <c r="AL185" s="987"/>
      <c r="AM185" s="987"/>
      <c r="AN185" s="987"/>
      <c r="AO185" s="987"/>
      <c r="AP185" s="987"/>
      <c r="AQ185" s="987"/>
      <c r="AR185" s="987"/>
      <c r="AS185" s="987"/>
      <c r="AT185" s="987"/>
      <c r="AU185" s="987"/>
      <c r="AV185" s="987"/>
      <c r="AW185" s="987"/>
      <c r="AX185" s="987"/>
      <c r="AY185" s="987"/>
      <c r="AZ185" s="987"/>
      <c r="BA185" s="987"/>
      <c r="BB185" s="987"/>
      <c r="BC185" s="987"/>
    </row>
    <row r="186" spans="1:55" x14ac:dyDescent="0.25">
      <c r="A186" s="987"/>
      <c r="B186" s="987"/>
      <c r="C186" s="987"/>
      <c r="D186" s="987"/>
      <c r="E186" s="987"/>
      <c r="F186" s="987"/>
      <c r="G186" s="987"/>
      <c r="H186" s="987"/>
      <c r="I186" s="987"/>
      <c r="J186" s="987"/>
      <c r="K186" s="987"/>
      <c r="L186" s="987"/>
      <c r="M186" s="987"/>
      <c r="N186" s="987"/>
      <c r="O186" s="987"/>
      <c r="P186" s="987"/>
      <c r="Q186" s="987"/>
      <c r="R186" s="987"/>
      <c r="S186" s="987"/>
      <c r="T186" s="987"/>
      <c r="U186" s="987"/>
      <c r="V186" s="987"/>
      <c r="W186" s="987"/>
      <c r="X186" s="987"/>
      <c r="Y186" s="987"/>
      <c r="Z186" s="987"/>
      <c r="AA186" s="987"/>
      <c r="AB186" s="987"/>
      <c r="AC186" s="987"/>
      <c r="AD186" s="987"/>
      <c r="AE186" s="987"/>
      <c r="AF186" s="987"/>
      <c r="AG186" s="987"/>
      <c r="AH186" s="987"/>
      <c r="AI186" s="987"/>
      <c r="AJ186" s="987"/>
      <c r="AK186" s="987"/>
      <c r="AL186" s="987"/>
      <c r="AM186" s="987"/>
      <c r="AN186" s="987"/>
      <c r="AO186" s="987"/>
      <c r="AP186" s="987"/>
      <c r="AQ186" s="987"/>
      <c r="AR186" s="987"/>
      <c r="AS186" s="987"/>
      <c r="AT186" s="987"/>
      <c r="AU186" s="987"/>
      <c r="AV186" s="987"/>
      <c r="AW186" s="987"/>
      <c r="AX186" s="987"/>
      <c r="AY186" s="987"/>
      <c r="AZ186" s="987"/>
      <c r="BA186" s="987"/>
      <c r="BB186" s="987"/>
      <c r="BC186" s="987"/>
    </row>
    <row r="187" spans="1:55" x14ac:dyDescent="0.25">
      <c r="A187" s="987"/>
      <c r="B187" s="987"/>
      <c r="C187" s="987"/>
      <c r="D187" s="987"/>
      <c r="E187" s="987"/>
      <c r="F187" s="987"/>
      <c r="G187" s="987"/>
      <c r="H187" s="987"/>
      <c r="I187" s="987"/>
      <c r="J187" s="987"/>
      <c r="K187" s="987"/>
      <c r="L187" s="987"/>
      <c r="M187" s="987"/>
      <c r="N187" s="987"/>
      <c r="O187" s="987"/>
      <c r="P187" s="987"/>
      <c r="Q187" s="987"/>
      <c r="R187" s="987"/>
      <c r="S187" s="987"/>
      <c r="T187" s="987"/>
      <c r="U187" s="987"/>
      <c r="V187" s="987"/>
      <c r="W187" s="987"/>
      <c r="X187" s="987"/>
      <c r="Y187" s="987"/>
      <c r="Z187" s="987"/>
      <c r="AA187" s="987"/>
      <c r="AB187" s="987"/>
      <c r="AC187" s="987"/>
      <c r="AD187" s="987"/>
      <c r="AE187" s="987"/>
      <c r="AF187" s="987"/>
      <c r="AG187" s="987"/>
      <c r="AH187" s="987"/>
      <c r="AI187" s="987"/>
      <c r="AJ187" s="987"/>
      <c r="AK187" s="987"/>
      <c r="AL187" s="987"/>
      <c r="AM187" s="987"/>
      <c r="AN187" s="987"/>
      <c r="AO187" s="987"/>
      <c r="AP187" s="987"/>
      <c r="AQ187" s="987"/>
      <c r="AR187" s="987"/>
      <c r="AS187" s="987"/>
      <c r="AT187" s="987"/>
      <c r="AU187" s="987"/>
      <c r="AV187" s="987"/>
      <c r="AW187" s="987"/>
      <c r="AX187" s="987"/>
      <c r="AY187" s="987"/>
      <c r="AZ187" s="987"/>
      <c r="BA187" s="987"/>
      <c r="BB187" s="987"/>
      <c r="BC187" s="987"/>
    </row>
    <row r="188" spans="1:55" x14ac:dyDescent="0.25">
      <c r="A188" s="987"/>
      <c r="B188" s="987"/>
      <c r="C188" s="987"/>
      <c r="D188" s="987"/>
      <c r="E188" s="987"/>
      <c r="F188" s="987"/>
      <c r="G188" s="987"/>
      <c r="H188" s="987"/>
      <c r="I188" s="987"/>
      <c r="J188" s="987"/>
      <c r="K188" s="987"/>
      <c r="L188" s="987"/>
      <c r="M188" s="987"/>
      <c r="N188" s="987"/>
      <c r="O188" s="987"/>
      <c r="P188" s="987"/>
      <c r="Q188" s="987"/>
      <c r="R188" s="987"/>
      <c r="S188" s="987"/>
      <c r="T188" s="987"/>
      <c r="U188" s="987"/>
      <c r="V188" s="987"/>
      <c r="W188" s="987"/>
      <c r="X188" s="987"/>
      <c r="Y188" s="987"/>
      <c r="Z188" s="987"/>
      <c r="AA188" s="987"/>
      <c r="AB188" s="987"/>
      <c r="AC188" s="987"/>
      <c r="AD188" s="987"/>
      <c r="AE188" s="987"/>
      <c r="AF188" s="987"/>
      <c r="AG188" s="987"/>
      <c r="AH188" s="987"/>
      <c r="AI188" s="987"/>
      <c r="AJ188" s="987"/>
      <c r="AK188" s="987"/>
      <c r="AL188" s="987"/>
      <c r="AM188" s="987"/>
      <c r="AN188" s="987"/>
      <c r="AO188" s="987"/>
      <c r="AP188" s="987"/>
      <c r="AQ188" s="987"/>
      <c r="AR188" s="987"/>
      <c r="AS188" s="987"/>
      <c r="AT188" s="987"/>
      <c r="AU188" s="987"/>
      <c r="AV188" s="987"/>
      <c r="AW188" s="987"/>
      <c r="AX188" s="987"/>
      <c r="AY188" s="987"/>
      <c r="AZ188" s="987"/>
      <c r="BA188" s="987"/>
      <c r="BB188" s="987"/>
      <c r="BC188" s="987"/>
    </row>
    <row r="189" spans="1:55" x14ac:dyDescent="0.25">
      <c r="A189" s="987"/>
      <c r="B189" s="987"/>
      <c r="C189" s="987"/>
      <c r="D189" s="987"/>
      <c r="E189" s="987"/>
      <c r="F189" s="987"/>
      <c r="G189" s="987"/>
      <c r="H189" s="987"/>
      <c r="I189" s="987"/>
      <c r="J189" s="987"/>
      <c r="K189" s="987"/>
      <c r="L189" s="987"/>
      <c r="M189" s="987"/>
      <c r="N189" s="987"/>
      <c r="O189" s="987"/>
      <c r="P189" s="987"/>
      <c r="Q189" s="987"/>
      <c r="R189" s="987"/>
      <c r="S189" s="987"/>
      <c r="T189" s="987"/>
      <c r="U189" s="987"/>
      <c r="V189" s="987"/>
      <c r="W189" s="987"/>
      <c r="X189" s="987"/>
      <c r="Y189" s="987"/>
      <c r="Z189" s="987"/>
      <c r="AA189" s="987"/>
      <c r="AB189" s="987"/>
      <c r="AC189" s="987"/>
      <c r="AD189" s="987"/>
      <c r="AE189" s="987"/>
      <c r="AF189" s="987"/>
      <c r="AG189" s="987"/>
      <c r="AH189" s="987"/>
      <c r="AI189" s="987"/>
      <c r="AJ189" s="987"/>
      <c r="AK189" s="987"/>
      <c r="AL189" s="987"/>
      <c r="AM189" s="987"/>
      <c r="AN189" s="987"/>
      <c r="AO189" s="987"/>
      <c r="AP189" s="987"/>
      <c r="AQ189" s="987"/>
      <c r="AR189" s="987"/>
      <c r="AS189" s="987"/>
      <c r="AT189" s="987"/>
      <c r="AU189" s="987"/>
      <c r="AV189" s="987"/>
      <c r="AW189" s="987"/>
      <c r="AX189" s="987"/>
      <c r="AY189" s="987"/>
      <c r="AZ189" s="987"/>
      <c r="BA189" s="987"/>
      <c r="BB189" s="987"/>
      <c r="BC189" s="987"/>
    </row>
    <row r="190" spans="1:55" x14ac:dyDescent="0.25">
      <c r="A190" s="987"/>
      <c r="B190" s="987"/>
      <c r="C190" s="987"/>
      <c r="D190" s="987"/>
      <c r="E190" s="987"/>
      <c r="F190" s="987"/>
      <c r="G190" s="987"/>
      <c r="H190" s="987"/>
      <c r="I190" s="987"/>
      <c r="J190" s="987"/>
      <c r="K190" s="987"/>
      <c r="L190" s="987"/>
      <c r="M190" s="987"/>
      <c r="N190" s="987"/>
      <c r="O190" s="987"/>
      <c r="P190" s="987"/>
      <c r="Q190" s="987"/>
      <c r="R190" s="987"/>
      <c r="S190" s="987"/>
      <c r="T190" s="987"/>
      <c r="U190" s="987"/>
      <c r="V190" s="987"/>
      <c r="W190" s="987"/>
      <c r="X190" s="987"/>
      <c r="Y190" s="987"/>
      <c r="Z190" s="987"/>
      <c r="AA190" s="987"/>
      <c r="AB190" s="987"/>
      <c r="AC190" s="987"/>
      <c r="AD190" s="987"/>
      <c r="AE190" s="987"/>
      <c r="AF190" s="987"/>
      <c r="AG190" s="987"/>
      <c r="AH190" s="987"/>
      <c r="AI190" s="987"/>
      <c r="AJ190" s="987"/>
      <c r="AK190" s="987"/>
      <c r="AL190" s="987"/>
      <c r="AM190" s="987"/>
      <c r="AN190" s="987"/>
      <c r="AO190" s="987"/>
      <c r="AP190" s="987"/>
      <c r="AQ190" s="987"/>
      <c r="AR190" s="987"/>
      <c r="AS190" s="987"/>
      <c r="AT190" s="987"/>
      <c r="AU190" s="987"/>
      <c r="AV190" s="987"/>
      <c r="AW190" s="987"/>
      <c r="AX190" s="987"/>
      <c r="AY190" s="987"/>
      <c r="AZ190" s="987"/>
      <c r="BA190" s="987"/>
      <c r="BB190" s="987"/>
      <c r="BC190" s="987"/>
    </row>
    <row r="191" spans="1:55" x14ac:dyDescent="0.25">
      <c r="A191" s="987"/>
      <c r="B191" s="987"/>
      <c r="C191" s="987"/>
      <c r="D191" s="987"/>
      <c r="E191" s="987"/>
      <c r="F191" s="987"/>
      <c r="G191" s="987"/>
      <c r="H191" s="987"/>
      <c r="I191" s="987"/>
      <c r="J191" s="987"/>
      <c r="K191" s="987"/>
      <c r="L191" s="987"/>
      <c r="M191" s="987"/>
      <c r="N191" s="987"/>
      <c r="O191" s="987"/>
      <c r="P191" s="987"/>
      <c r="Q191" s="987"/>
      <c r="R191" s="987"/>
      <c r="S191" s="987"/>
      <c r="T191" s="987"/>
      <c r="U191" s="987"/>
      <c r="V191" s="987"/>
      <c r="W191" s="987"/>
      <c r="X191" s="987"/>
      <c r="Y191" s="987"/>
      <c r="Z191" s="987"/>
      <c r="AA191" s="987"/>
      <c r="AB191" s="987"/>
      <c r="AC191" s="987"/>
      <c r="AD191" s="987"/>
      <c r="AE191" s="987"/>
      <c r="AF191" s="987"/>
      <c r="AG191" s="987"/>
      <c r="AH191" s="987"/>
      <c r="AI191" s="987"/>
      <c r="AJ191" s="987"/>
      <c r="AK191" s="987"/>
      <c r="AL191" s="987"/>
      <c r="AM191" s="987"/>
      <c r="AN191" s="987"/>
      <c r="AO191" s="987"/>
      <c r="AP191" s="987"/>
      <c r="AQ191" s="987"/>
      <c r="AR191" s="987"/>
      <c r="AS191" s="987"/>
      <c r="AT191" s="987"/>
      <c r="AU191" s="987"/>
      <c r="AV191" s="987"/>
      <c r="AW191" s="987"/>
      <c r="AX191" s="987"/>
      <c r="AY191" s="987"/>
      <c r="AZ191" s="987"/>
      <c r="BA191" s="987"/>
      <c r="BB191" s="987"/>
      <c r="BC191" s="987"/>
    </row>
    <row r="192" spans="1:55" x14ac:dyDescent="0.25">
      <c r="A192" s="987"/>
      <c r="B192" s="987"/>
      <c r="C192" s="987"/>
      <c r="D192" s="987"/>
      <c r="E192" s="987"/>
      <c r="F192" s="987"/>
      <c r="G192" s="987"/>
      <c r="H192" s="987"/>
      <c r="I192" s="987"/>
      <c r="J192" s="987"/>
      <c r="K192" s="987"/>
      <c r="L192" s="987"/>
      <c r="M192" s="987"/>
      <c r="N192" s="987"/>
      <c r="O192" s="987"/>
      <c r="P192" s="987"/>
      <c r="Q192" s="987"/>
      <c r="R192" s="987"/>
      <c r="S192" s="987"/>
      <c r="T192" s="987"/>
      <c r="U192" s="987"/>
      <c r="V192" s="987"/>
      <c r="W192" s="987"/>
      <c r="X192" s="987"/>
      <c r="Y192" s="987"/>
      <c r="Z192" s="987"/>
      <c r="AA192" s="987"/>
      <c r="AB192" s="987"/>
      <c r="AC192" s="987"/>
      <c r="AD192" s="987"/>
      <c r="AE192" s="987"/>
      <c r="AF192" s="987"/>
      <c r="AG192" s="987"/>
      <c r="AH192" s="987"/>
      <c r="AI192" s="987"/>
      <c r="AJ192" s="987"/>
      <c r="AK192" s="987"/>
      <c r="AL192" s="987"/>
      <c r="AM192" s="987"/>
      <c r="AN192" s="987"/>
      <c r="AO192" s="987"/>
      <c r="AP192" s="987"/>
      <c r="AQ192" s="987"/>
      <c r="AR192" s="987"/>
      <c r="AS192" s="987"/>
      <c r="AT192" s="987"/>
      <c r="AU192" s="987"/>
      <c r="AV192" s="987"/>
      <c r="AW192" s="987"/>
      <c r="AX192" s="987"/>
      <c r="AY192" s="987"/>
      <c r="AZ192" s="987"/>
      <c r="BA192" s="987"/>
      <c r="BB192" s="987"/>
      <c r="BC192" s="987"/>
    </row>
    <row r="193" spans="1:55" x14ac:dyDescent="0.25">
      <c r="A193" s="987"/>
      <c r="B193" s="987"/>
      <c r="C193" s="987"/>
      <c r="D193" s="987"/>
      <c r="E193" s="987"/>
      <c r="F193" s="987"/>
      <c r="G193" s="987"/>
      <c r="H193" s="987"/>
      <c r="I193" s="987"/>
      <c r="J193" s="987"/>
      <c r="K193" s="987"/>
      <c r="L193" s="987"/>
      <c r="M193" s="987"/>
      <c r="N193" s="987"/>
      <c r="O193" s="987"/>
      <c r="P193" s="987"/>
      <c r="Q193" s="987"/>
      <c r="R193" s="987"/>
      <c r="S193" s="987"/>
      <c r="T193" s="987"/>
      <c r="U193" s="987"/>
      <c r="V193" s="987"/>
      <c r="W193" s="987"/>
      <c r="X193" s="987"/>
      <c r="Y193" s="987"/>
      <c r="Z193" s="987"/>
      <c r="AA193" s="987"/>
      <c r="AB193" s="987"/>
      <c r="AC193" s="987"/>
      <c r="AD193" s="987"/>
      <c r="AE193" s="987"/>
      <c r="AF193" s="987"/>
      <c r="AG193" s="987"/>
      <c r="AH193" s="987"/>
      <c r="AI193" s="987"/>
      <c r="AJ193" s="987"/>
      <c r="AK193" s="987"/>
      <c r="AL193" s="987"/>
      <c r="AM193" s="987"/>
      <c r="AN193" s="987"/>
      <c r="AO193" s="987"/>
      <c r="AP193" s="987"/>
      <c r="AQ193" s="987"/>
      <c r="AR193" s="987"/>
      <c r="AS193" s="987"/>
      <c r="AT193" s="987"/>
      <c r="AU193" s="987"/>
      <c r="AV193" s="987"/>
      <c r="AW193" s="987"/>
      <c r="AX193" s="987"/>
      <c r="AY193" s="987"/>
      <c r="AZ193" s="987"/>
      <c r="BA193" s="987"/>
      <c r="BB193" s="987"/>
      <c r="BC193" s="987"/>
    </row>
    <row r="194" spans="1:55" x14ac:dyDescent="0.25">
      <c r="A194" s="987"/>
      <c r="B194" s="987"/>
      <c r="C194" s="987"/>
      <c r="D194" s="987"/>
      <c r="E194" s="987"/>
      <c r="F194" s="987"/>
      <c r="G194" s="987"/>
      <c r="H194" s="987"/>
      <c r="I194" s="987"/>
      <c r="J194" s="987"/>
      <c r="K194" s="987"/>
      <c r="L194" s="987"/>
      <c r="M194" s="987"/>
      <c r="N194" s="987"/>
      <c r="O194" s="987"/>
      <c r="P194" s="987"/>
      <c r="Q194" s="987"/>
      <c r="R194" s="987"/>
      <c r="S194" s="987"/>
      <c r="T194" s="987"/>
      <c r="U194" s="987"/>
      <c r="V194" s="987"/>
      <c r="W194" s="987"/>
      <c r="X194" s="987"/>
      <c r="Y194" s="987"/>
      <c r="Z194" s="987"/>
      <c r="AA194" s="987"/>
      <c r="AB194" s="987"/>
      <c r="AC194" s="987"/>
      <c r="AD194" s="987"/>
      <c r="AE194" s="987"/>
      <c r="AF194" s="987"/>
      <c r="AG194" s="987"/>
      <c r="AH194" s="987"/>
      <c r="AI194" s="987"/>
      <c r="AJ194" s="987"/>
      <c r="AK194" s="987"/>
      <c r="AL194" s="987"/>
      <c r="AM194" s="987"/>
      <c r="AN194" s="987"/>
      <c r="AO194" s="987"/>
      <c r="AP194" s="987"/>
      <c r="AQ194" s="987"/>
      <c r="AR194" s="987"/>
      <c r="AS194" s="987"/>
      <c r="AT194" s="987"/>
      <c r="AU194" s="987"/>
      <c r="AV194" s="987"/>
      <c r="AW194" s="987"/>
      <c r="AX194" s="987"/>
      <c r="AY194" s="987"/>
      <c r="AZ194" s="987"/>
      <c r="BA194" s="987"/>
      <c r="BB194" s="987"/>
      <c r="BC194" s="987"/>
    </row>
    <row r="195" spans="1:55" x14ac:dyDescent="0.25">
      <c r="A195" s="987"/>
      <c r="B195" s="987"/>
      <c r="C195" s="987"/>
      <c r="D195" s="987"/>
      <c r="E195" s="987"/>
      <c r="F195" s="987"/>
      <c r="G195" s="987"/>
      <c r="H195" s="987"/>
      <c r="I195" s="987"/>
      <c r="J195" s="987"/>
      <c r="K195" s="987"/>
      <c r="L195" s="987"/>
      <c r="M195" s="987"/>
      <c r="N195" s="987"/>
      <c r="O195" s="987"/>
      <c r="P195" s="987"/>
      <c r="Q195" s="987"/>
      <c r="R195" s="987"/>
      <c r="S195" s="987"/>
      <c r="T195" s="987"/>
      <c r="U195" s="987"/>
      <c r="V195" s="987"/>
      <c r="W195" s="987"/>
      <c r="X195" s="987"/>
      <c r="Y195" s="987"/>
      <c r="Z195" s="987"/>
      <c r="AA195" s="987"/>
      <c r="AB195" s="987"/>
      <c r="AC195" s="987"/>
      <c r="AD195" s="987"/>
      <c r="AE195" s="987"/>
      <c r="AF195" s="987"/>
      <c r="AG195" s="987"/>
      <c r="AH195" s="987"/>
      <c r="AI195" s="987"/>
      <c r="AJ195" s="987"/>
      <c r="AK195" s="987"/>
      <c r="AL195" s="987"/>
      <c r="AM195" s="987"/>
      <c r="AN195" s="987"/>
      <c r="AO195" s="987"/>
      <c r="AP195" s="987"/>
      <c r="AQ195" s="987"/>
      <c r="AR195" s="987"/>
      <c r="AS195" s="987"/>
      <c r="AT195" s="987"/>
      <c r="AU195" s="987"/>
      <c r="AV195" s="987"/>
      <c r="AW195" s="987"/>
      <c r="AX195" s="987"/>
      <c r="AY195" s="987"/>
      <c r="AZ195" s="987"/>
      <c r="BA195" s="987"/>
      <c r="BB195" s="987"/>
      <c r="BC195" s="987"/>
    </row>
    <row r="196" spans="1:55" x14ac:dyDescent="0.25">
      <c r="A196" s="987"/>
      <c r="B196" s="987"/>
      <c r="C196" s="987"/>
      <c r="D196" s="987"/>
      <c r="E196" s="987"/>
      <c r="F196" s="987"/>
      <c r="G196" s="987"/>
      <c r="H196" s="987"/>
      <c r="I196" s="987"/>
      <c r="J196" s="987"/>
      <c r="K196" s="987"/>
      <c r="L196" s="987"/>
      <c r="M196" s="987"/>
      <c r="N196" s="987"/>
      <c r="O196" s="987"/>
      <c r="P196" s="987"/>
      <c r="Q196" s="987"/>
      <c r="R196" s="987"/>
      <c r="S196" s="987"/>
      <c r="T196" s="987"/>
      <c r="U196" s="987"/>
      <c r="V196" s="987"/>
      <c r="W196" s="987"/>
      <c r="X196" s="987"/>
      <c r="Y196" s="987"/>
      <c r="Z196" s="987"/>
      <c r="AA196" s="987"/>
      <c r="AB196" s="987"/>
      <c r="AC196" s="987"/>
      <c r="AD196" s="987"/>
      <c r="AE196" s="987"/>
      <c r="AF196" s="987"/>
      <c r="AG196" s="987"/>
      <c r="AH196" s="987"/>
      <c r="AI196" s="987"/>
      <c r="AJ196" s="987"/>
      <c r="AK196" s="987"/>
      <c r="AL196" s="987"/>
      <c r="AM196" s="987"/>
      <c r="AN196" s="987"/>
      <c r="AO196" s="987"/>
      <c r="AP196" s="987"/>
      <c r="AQ196" s="987"/>
      <c r="AR196" s="987"/>
      <c r="AS196" s="987"/>
      <c r="AT196" s="987"/>
      <c r="AU196" s="987"/>
      <c r="AV196" s="987"/>
      <c r="AW196" s="987"/>
      <c r="AX196" s="987"/>
      <c r="AY196" s="987"/>
      <c r="AZ196" s="987"/>
      <c r="BA196" s="987"/>
      <c r="BB196" s="987"/>
      <c r="BC196" s="987"/>
    </row>
    <row r="197" spans="1:55" x14ac:dyDescent="0.25">
      <c r="A197" s="987"/>
      <c r="B197" s="987"/>
      <c r="C197" s="987"/>
      <c r="D197" s="987"/>
      <c r="E197" s="987"/>
      <c r="F197" s="987"/>
      <c r="G197" s="987"/>
      <c r="H197" s="987"/>
      <c r="I197" s="987"/>
      <c r="J197" s="987"/>
      <c r="K197" s="987"/>
      <c r="L197" s="987"/>
      <c r="M197" s="987"/>
      <c r="N197" s="987"/>
      <c r="O197" s="987"/>
      <c r="P197" s="987"/>
      <c r="Q197" s="987"/>
      <c r="R197" s="987"/>
      <c r="S197" s="987"/>
      <c r="T197" s="987"/>
      <c r="U197" s="987"/>
      <c r="V197" s="987"/>
      <c r="W197" s="987"/>
      <c r="X197" s="987"/>
      <c r="Y197" s="987"/>
      <c r="Z197" s="987"/>
      <c r="AA197" s="987"/>
      <c r="AB197" s="987"/>
      <c r="AC197" s="987"/>
      <c r="AD197" s="987"/>
      <c r="AE197" s="987"/>
      <c r="AF197" s="987"/>
      <c r="AG197" s="987"/>
      <c r="AH197" s="987"/>
      <c r="AI197" s="987"/>
      <c r="AJ197" s="987"/>
      <c r="AK197" s="987"/>
      <c r="AL197" s="987"/>
      <c r="AM197" s="987"/>
      <c r="AN197" s="987"/>
      <c r="AO197" s="987"/>
      <c r="AP197" s="987"/>
      <c r="AQ197" s="987"/>
      <c r="AR197" s="987"/>
      <c r="AS197" s="987"/>
      <c r="AT197" s="987"/>
      <c r="AU197" s="987"/>
      <c r="AV197" s="987"/>
      <c r="AW197" s="987"/>
      <c r="AX197" s="987"/>
      <c r="AY197" s="987"/>
      <c r="AZ197" s="987"/>
      <c r="BA197" s="987"/>
      <c r="BB197" s="987"/>
      <c r="BC197" s="987"/>
    </row>
    <row r="198" spans="1:55" x14ac:dyDescent="0.25">
      <c r="A198" s="987"/>
      <c r="B198" s="987"/>
      <c r="C198" s="987"/>
      <c r="D198" s="987"/>
      <c r="E198" s="987"/>
      <c r="F198" s="987"/>
      <c r="G198" s="987"/>
      <c r="H198" s="987"/>
      <c r="I198" s="987"/>
      <c r="J198" s="987"/>
      <c r="K198" s="987"/>
      <c r="L198" s="987"/>
      <c r="M198" s="987"/>
      <c r="N198" s="987"/>
      <c r="O198" s="987"/>
      <c r="P198" s="987"/>
      <c r="Q198" s="987"/>
      <c r="R198" s="987"/>
      <c r="S198" s="987"/>
      <c r="T198" s="987"/>
      <c r="U198" s="987"/>
      <c r="V198" s="987"/>
      <c r="W198" s="987"/>
      <c r="X198" s="987"/>
      <c r="Y198" s="987"/>
      <c r="Z198" s="987"/>
      <c r="AA198" s="987"/>
      <c r="AB198" s="987"/>
      <c r="AC198" s="987"/>
      <c r="AD198" s="987"/>
      <c r="AE198" s="987"/>
      <c r="AF198" s="987"/>
      <c r="AG198" s="987"/>
      <c r="AH198" s="987"/>
      <c r="AI198" s="987"/>
      <c r="AJ198" s="987"/>
      <c r="AK198" s="987"/>
      <c r="AL198" s="987"/>
      <c r="AM198" s="987"/>
      <c r="AN198" s="987"/>
      <c r="AO198" s="987"/>
      <c r="AP198" s="987"/>
      <c r="AQ198" s="987"/>
      <c r="AR198" s="987"/>
      <c r="AS198" s="987"/>
      <c r="AT198" s="987"/>
      <c r="AU198" s="987"/>
      <c r="AV198" s="987"/>
      <c r="AW198" s="987"/>
      <c r="AX198" s="987"/>
      <c r="AY198" s="987"/>
      <c r="AZ198" s="987"/>
      <c r="BA198" s="987"/>
      <c r="BB198" s="987"/>
      <c r="BC198" s="987"/>
    </row>
    <row r="199" spans="1:55" x14ac:dyDescent="0.25">
      <c r="A199" s="987"/>
      <c r="B199" s="987"/>
      <c r="C199" s="987"/>
      <c r="D199" s="987"/>
      <c r="E199" s="987"/>
      <c r="F199" s="987"/>
      <c r="G199" s="987"/>
      <c r="H199" s="987"/>
      <c r="I199" s="987"/>
      <c r="J199" s="987"/>
      <c r="K199" s="987"/>
      <c r="L199" s="987"/>
      <c r="M199" s="987"/>
      <c r="N199" s="987"/>
      <c r="O199" s="987"/>
      <c r="P199" s="987"/>
      <c r="Q199" s="987"/>
      <c r="R199" s="987"/>
      <c r="S199" s="987"/>
      <c r="T199" s="987"/>
      <c r="U199" s="987"/>
      <c r="V199" s="987"/>
      <c r="W199" s="987"/>
      <c r="X199" s="987"/>
      <c r="Y199" s="987"/>
      <c r="Z199" s="987"/>
      <c r="AA199" s="987"/>
      <c r="AB199" s="987"/>
      <c r="AC199" s="987"/>
      <c r="AD199" s="987"/>
      <c r="AE199" s="987"/>
      <c r="AF199" s="987"/>
      <c r="AG199" s="987"/>
      <c r="AH199" s="987"/>
      <c r="AI199" s="987"/>
      <c r="AJ199" s="987"/>
      <c r="AK199" s="987"/>
      <c r="AL199" s="987"/>
      <c r="AM199" s="987"/>
      <c r="AN199" s="987"/>
      <c r="AO199" s="987"/>
      <c r="AP199" s="987"/>
      <c r="AQ199" s="987"/>
      <c r="AR199" s="987"/>
      <c r="AS199" s="987"/>
      <c r="AT199" s="987"/>
      <c r="AU199" s="987"/>
      <c r="AV199" s="987"/>
      <c r="AW199" s="987"/>
      <c r="AX199" s="987"/>
      <c r="AY199" s="987"/>
      <c r="AZ199" s="987"/>
      <c r="BA199" s="987"/>
      <c r="BB199" s="987"/>
      <c r="BC199" s="987"/>
    </row>
    <row r="200" spans="1:55" x14ac:dyDescent="0.25">
      <c r="A200" s="987"/>
      <c r="B200" s="987"/>
      <c r="C200" s="987"/>
      <c r="D200" s="987"/>
      <c r="E200" s="987"/>
      <c r="F200" s="987"/>
      <c r="G200" s="987"/>
      <c r="H200" s="987"/>
      <c r="I200" s="987"/>
      <c r="J200" s="987"/>
      <c r="K200" s="987"/>
      <c r="L200" s="987"/>
      <c r="M200" s="987"/>
      <c r="N200" s="987"/>
      <c r="O200" s="987"/>
      <c r="P200" s="987"/>
      <c r="Q200" s="987"/>
      <c r="R200" s="987"/>
      <c r="S200" s="987"/>
      <c r="T200" s="987"/>
      <c r="U200" s="987"/>
      <c r="V200" s="987"/>
      <c r="W200" s="987"/>
      <c r="X200" s="987"/>
      <c r="Y200" s="987"/>
      <c r="Z200" s="987"/>
      <c r="AA200" s="987"/>
      <c r="AB200" s="987"/>
      <c r="AC200" s="987"/>
      <c r="AD200" s="987"/>
      <c r="AE200" s="987"/>
      <c r="AF200" s="987"/>
      <c r="AG200" s="987"/>
      <c r="AH200" s="987"/>
      <c r="AI200" s="987"/>
      <c r="AJ200" s="987"/>
      <c r="AK200" s="987"/>
      <c r="AL200" s="987"/>
      <c r="AM200" s="987"/>
      <c r="AN200" s="987"/>
      <c r="AO200" s="987"/>
      <c r="AP200" s="987"/>
      <c r="AQ200" s="987"/>
      <c r="AR200" s="987"/>
      <c r="AS200" s="987"/>
      <c r="AT200" s="987"/>
      <c r="AU200" s="987"/>
      <c r="AV200" s="987"/>
      <c r="AW200" s="987"/>
      <c r="AX200" s="987"/>
      <c r="AY200" s="987"/>
      <c r="AZ200" s="987"/>
      <c r="BA200" s="987"/>
      <c r="BB200" s="987"/>
      <c r="BC200" s="987"/>
    </row>
  </sheetData>
  <sheetProtection algorithmName="SHA-512" hashValue="SJZjJSuy6m4i9cIgSrgfDvbv589PrabDyseW9rCcCwwyjfbgwgVQNdS1ADz54maA3OI8Kd3eadY5ZkzjVn5giA==" saltValue="bXAEl9P0yihdGtHbDh2Y+A==" spinCount="100000" sheet="1" objects="1" scenarios="1"/>
  <mergeCells count="51">
    <mergeCell ref="B5:D5"/>
    <mergeCell ref="E5:G5"/>
    <mergeCell ref="B2:G2"/>
    <mergeCell ref="B3:D3"/>
    <mergeCell ref="E3:G3"/>
    <mergeCell ref="B4:D4"/>
    <mergeCell ref="E4:G4"/>
    <mergeCell ref="B6:D6"/>
    <mergeCell ref="E6:G6"/>
    <mergeCell ref="B7:D7"/>
    <mergeCell ref="E7:G7"/>
    <mergeCell ref="B8:D8"/>
    <mergeCell ref="E8:G8"/>
    <mergeCell ref="B15:D15"/>
    <mergeCell ref="E15:G15"/>
    <mergeCell ref="B9:D9"/>
    <mergeCell ref="E9:G9"/>
    <mergeCell ref="B10:D10"/>
    <mergeCell ref="E10:G10"/>
    <mergeCell ref="B11:D11"/>
    <mergeCell ref="E11:G11"/>
    <mergeCell ref="B12:D12"/>
    <mergeCell ref="E12:G12"/>
    <mergeCell ref="B13:D13"/>
    <mergeCell ref="B14:D14"/>
    <mergeCell ref="E14:G14"/>
    <mergeCell ref="B16:D16"/>
    <mergeCell ref="E16:G16"/>
    <mergeCell ref="B17:D17"/>
    <mergeCell ref="E17:G17"/>
    <mergeCell ref="B18:D18"/>
    <mergeCell ref="E18:G18"/>
    <mergeCell ref="B26:C26"/>
    <mergeCell ref="B19:D19"/>
    <mergeCell ref="E19:G19"/>
    <mergeCell ref="B20:D20"/>
    <mergeCell ref="E20:G20"/>
    <mergeCell ref="B21:D21"/>
    <mergeCell ref="E21:G21"/>
    <mergeCell ref="B22:D22"/>
    <mergeCell ref="E22:G22"/>
    <mergeCell ref="B23:D23"/>
    <mergeCell ref="E23:G23"/>
    <mergeCell ref="B25:E25"/>
    <mergeCell ref="I38:J38"/>
    <mergeCell ref="B27:C27"/>
    <mergeCell ref="B28:C28"/>
    <mergeCell ref="B30:J30"/>
    <mergeCell ref="B35:J35"/>
    <mergeCell ref="I36:J36"/>
    <mergeCell ref="I37:J37"/>
  </mergeCells>
  <pageMargins left="0.25" right="0.25" top="0.75" bottom="0.75" header="0.3" footer="0.3"/>
  <pageSetup paperSize="9" scale="70" orientation="landscape" horizontalDpi="4294967292" r:id="rId1"/>
  <headerFooter>
    <oddFooter>&amp;C&amp;1#&amp;"Calibri"&amp;10&amp;K000000 For internal use only</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5">
    <tabColor theme="3" tint="-0.499984740745262"/>
    <pageSetUpPr fitToPage="1"/>
  </sheetPr>
  <dimension ref="B1:H49"/>
  <sheetViews>
    <sheetView showGridLines="0" showRowColHeaders="0" workbookViewId="0">
      <selection activeCell="H5" sqref="H5"/>
    </sheetView>
  </sheetViews>
  <sheetFormatPr defaultColWidth="9.140625" defaultRowHeight="14.25" outlineLevelRow="1" x14ac:dyDescent="0.2"/>
  <cols>
    <col min="1" max="1" width="2.7109375" style="759" customWidth="1"/>
    <col min="2" max="2" width="3.7109375" style="759" customWidth="1"/>
    <col min="3" max="3" width="12.7109375" style="758" customWidth="1"/>
    <col min="4" max="7" width="14.7109375" style="758" customWidth="1"/>
    <col min="8" max="16384" width="9.140625" style="759"/>
  </cols>
  <sheetData>
    <row r="1" spans="2:7" s="758" customFormat="1" ht="13.5" thickBot="1" x14ac:dyDescent="0.25"/>
    <row r="2" spans="2:7" ht="21" customHeight="1" thickBot="1" x14ac:dyDescent="0.25">
      <c r="B2" s="1800" t="s">
        <v>1324</v>
      </c>
      <c r="C2" s="1801"/>
      <c r="D2" s="1801"/>
      <c r="E2" s="1801"/>
      <c r="F2" s="1801"/>
      <c r="G2" s="1802"/>
    </row>
    <row r="3" spans="2:7" ht="15" customHeight="1" x14ac:dyDescent="0.2">
      <c r="B3" s="1822" t="s">
        <v>1325</v>
      </c>
      <c r="C3" s="1823"/>
      <c r="D3" s="1823"/>
      <c r="E3" s="1824"/>
      <c r="F3" s="1824"/>
      <c r="G3" s="1825"/>
    </row>
    <row r="4" spans="2:7" s="760" customFormat="1" ht="28.5" customHeight="1" x14ac:dyDescent="0.2">
      <c r="B4" s="1820" t="s">
        <v>1326</v>
      </c>
      <c r="C4" s="1821"/>
      <c r="D4" s="1821"/>
      <c r="E4" s="1814"/>
      <c r="F4" s="1814"/>
      <c r="G4" s="1815"/>
    </row>
    <row r="5" spans="2:7" s="760" customFormat="1" ht="28.5" customHeight="1" x14ac:dyDescent="0.2">
      <c r="B5" s="1820" t="s">
        <v>2576</v>
      </c>
      <c r="C5" s="1821"/>
      <c r="D5" s="1821"/>
      <c r="E5" s="1814"/>
      <c r="F5" s="1814"/>
      <c r="G5" s="1815"/>
    </row>
    <row r="6" spans="2:7" ht="13.5" customHeight="1" x14ac:dyDescent="0.2">
      <c r="B6" s="1812" t="s">
        <v>2577</v>
      </c>
      <c r="C6" s="1813"/>
      <c r="D6" s="1813"/>
      <c r="E6" s="1816"/>
      <c r="F6" s="1816"/>
      <c r="G6" s="1817"/>
    </row>
    <row r="7" spans="2:7" ht="13.5" customHeight="1" x14ac:dyDescent="0.2">
      <c r="B7" s="1812" t="s">
        <v>1327</v>
      </c>
      <c r="C7" s="1813"/>
      <c r="D7" s="1813"/>
      <c r="E7" s="1816"/>
      <c r="F7" s="1816"/>
      <c r="G7" s="1817"/>
    </row>
    <row r="8" spans="2:7" ht="13.5" customHeight="1" x14ac:dyDescent="0.2">
      <c r="B8" s="1812" t="s">
        <v>1329</v>
      </c>
      <c r="C8" s="1813"/>
      <c r="D8" s="1813"/>
      <c r="E8" s="1819"/>
      <c r="F8" s="1816"/>
      <c r="G8" s="1817"/>
    </row>
    <row r="9" spans="2:7" ht="13.5" customHeight="1" x14ac:dyDescent="0.2">
      <c r="B9" s="1812" t="s">
        <v>1328</v>
      </c>
      <c r="C9" s="1813"/>
      <c r="D9" s="1813"/>
      <c r="E9" s="1816"/>
      <c r="F9" s="1816"/>
      <c r="G9" s="1817"/>
    </row>
    <row r="10" spans="2:7" ht="36.75" customHeight="1" x14ac:dyDescent="0.2">
      <c r="B10" s="1812" t="s">
        <v>2578</v>
      </c>
      <c r="C10" s="1813"/>
      <c r="D10" s="1813"/>
      <c r="E10" s="1814"/>
      <c r="F10" s="1814"/>
      <c r="G10" s="1815"/>
    </row>
    <row r="11" spans="2:7" ht="36.75" customHeight="1" x14ac:dyDescent="0.2">
      <c r="B11" s="1812" t="s">
        <v>2579</v>
      </c>
      <c r="C11" s="1813"/>
      <c r="D11" s="1813"/>
      <c r="E11" s="1814"/>
      <c r="F11" s="1814"/>
      <c r="G11" s="1815"/>
    </row>
    <row r="12" spans="2:7" ht="36.75" customHeight="1" x14ac:dyDescent="0.2">
      <c r="B12" s="1812" t="s">
        <v>2580</v>
      </c>
      <c r="C12" s="1813"/>
      <c r="D12" s="1813"/>
      <c r="E12" s="1814"/>
      <c r="F12" s="1814"/>
      <c r="G12" s="1815"/>
    </row>
    <row r="13" spans="2:7" ht="13.5" customHeight="1" x14ac:dyDescent="0.2">
      <c r="B13" s="1812" t="s">
        <v>2581</v>
      </c>
      <c r="C13" s="1813"/>
      <c r="D13" s="1813"/>
      <c r="E13" s="1816"/>
      <c r="F13" s="1816"/>
      <c r="G13" s="1817"/>
    </row>
    <row r="14" spans="2:7" ht="13.5" customHeight="1" x14ac:dyDescent="0.2">
      <c r="B14" s="1812" t="s">
        <v>1330</v>
      </c>
      <c r="C14" s="1813"/>
      <c r="D14" s="1813"/>
      <c r="E14" s="1818"/>
      <c r="F14" s="1816"/>
      <c r="G14" s="1817"/>
    </row>
    <row r="15" spans="2:7" x14ac:dyDescent="0.2">
      <c r="B15" s="761"/>
      <c r="C15" s="762"/>
      <c r="D15" s="762"/>
      <c r="E15" s="762"/>
      <c r="F15" s="762"/>
      <c r="G15" s="763"/>
    </row>
    <row r="16" spans="2:7" ht="25.5" x14ac:dyDescent="0.2">
      <c r="B16" s="764" t="s">
        <v>1331</v>
      </c>
      <c r="C16" s="765" t="s">
        <v>1332</v>
      </c>
      <c r="D16" s="765" t="s">
        <v>1333</v>
      </c>
      <c r="E16" s="765" t="s">
        <v>1334</v>
      </c>
      <c r="F16" s="765" t="s">
        <v>1335</v>
      </c>
      <c r="G16" s="766" t="s">
        <v>1336</v>
      </c>
    </row>
    <row r="17" spans="2:8" ht="13.5" customHeight="1" x14ac:dyDescent="0.2">
      <c r="B17" s="767"/>
      <c r="C17" s="768"/>
      <c r="D17" s="768"/>
      <c r="E17" s="768"/>
      <c r="F17" s="769"/>
      <c r="G17" s="770"/>
    </row>
    <row r="18" spans="2:8" ht="13.5" customHeight="1" x14ac:dyDescent="0.2">
      <c r="B18" s="767"/>
      <c r="C18" s="768"/>
      <c r="D18" s="768"/>
      <c r="E18" s="768"/>
      <c r="F18" s="769"/>
      <c r="G18" s="770"/>
    </row>
    <row r="19" spans="2:8" ht="13.5" customHeight="1" x14ac:dyDescent="0.2">
      <c r="B19" s="767"/>
      <c r="C19" s="768"/>
      <c r="D19" s="768"/>
      <c r="E19" s="768"/>
      <c r="F19" s="769"/>
      <c r="G19" s="770"/>
    </row>
    <row r="20" spans="2:8" ht="13.5" customHeight="1" x14ac:dyDescent="0.2">
      <c r="B20" s="767"/>
      <c r="C20" s="768"/>
      <c r="D20" s="768"/>
      <c r="E20" s="768"/>
      <c r="F20" s="769"/>
      <c r="G20" s="770"/>
    </row>
    <row r="21" spans="2:8" ht="13.5" customHeight="1" x14ac:dyDescent="0.2">
      <c r="B21" s="767"/>
      <c r="C21" s="768"/>
      <c r="D21" s="768"/>
      <c r="E21" s="768"/>
      <c r="F21" s="769"/>
      <c r="G21" s="770"/>
    </row>
    <row r="22" spans="2:8" ht="13.5" customHeight="1" x14ac:dyDescent="0.2">
      <c r="B22" s="767"/>
      <c r="C22" s="768"/>
      <c r="D22" s="768"/>
      <c r="E22" s="768"/>
      <c r="F22" s="769"/>
      <c r="G22" s="770"/>
    </row>
    <row r="23" spans="2:8" ht="13.5" customHeight="1" x14ac:dyDescent="0.2">
      <c r="B23" s="767"/>
      <c r="C23" s="768"/>
      <c r="D23" s="768"/>
      <c r="E23" s="768"/>
      <c r="F23" s="769"/>
      <c r="G23" s="770"/>
    </row>
    <row r="24" spans="2:8" ht="13.5" customHeight="1" x14ac:dyDescent="0.2">
      <c r="B24" s="767"/>
      <c r="C24" s="768"/>
      <c r="D24" s="768"/>
      <c r="E24" s="768"/>
      <c r="F24" s="769"/>
      <c r="G24" s="770"/>
    </row>
    <row r="25" spans="2:8" ht="13.5" customHeight="1" x14ac:dyDescent="0.2">
      <c r="B25" s="767"/>
      <c r="C25" s="768"/>
      <c r="D25" s="768"/>
      <c r="E25" s="768"/>
      <c r="F25" s="769"/>
      <c r="G25" s="770"/>
    </row>
    <row r="26" spans="2:8" ht="13.5" customHeight="1" thickBot="1" x14ac:dyDescent="0.25">
      <c r="B26" s="771"/>
      <c r="C26" s="772"/>
      <c r="D26" s="772"/>
      <c r="E26" s="772"/>
      <c r="F26" s="773"/>
      <c r="G26" s="774"/>
    </row>
    <row r="27" spans="2:8" ht="15" thickBot="1" x14ac:dyDescent="0.25"/>
    <row r="28" spans="2:8" ht="17.25" outlineLevel="1" thickBot="1" x14ac:dyDescent="0.25">
      <c r="B28" s="1800" t="s">
        <v>2582</v>
      </c>
      <c r="C28" s="1801"/>
      <c r="D28" s="1801"/>
      <c r="E28" s="1801"/>
      <c r="F28" s="1801"/>
      <c r="G28" s="1802"/>
    </row>
    <row r="29" spans="2:8" ht="30" outlineLevel="1" x14ac:dyDescent="0.2">
      <c r="B29" s="1803" t="s">
        <v>1337</v>
      </c>
      <c r="C29" s="1804"/>
      <c r="D29" s="775"/>
      <c r="E29" s="776"/>
      <c r="F29" s="777" t="s">
        <v>2583</v>
      </c>
      <c r="G29" s="778"/>
    </row>
    <row r="30" spans="2:8" ht="15" outlineLevel="1" x14ac:dyDescent="0.2">
      <c r="B30" s="1805" t="s">
        <v>1338</v>
      </c>
      <c r="C30" s="1806"/>
      <c r="D30" s="1807"/>
      <c r="E30" s="1807"/>
      <c r="F30" s="779" t="s">
        <v>1339</v>
      </c>
      <c r="G30" s="890"/>
    </row>
    <row r="31" spans="2:8" outlineLevel="1" x14ac:dyDescent="0.2">
      <c r="B31" s="1808" t="s">
        <v>612</v>
      </c>
      <c r="C31" s="1809"/>
      <c r="D31" s="1810" t="s">
        <v>1340</v>
      </c>
      <c r="E31" s="1810"/>
      <c r="F31" s="1810"/>
      <c r="G31" s="1811" t="s">
        <v>1341</v>
      </c>
      <c r="H31" s="758"/>
    </row>
    <row r="32" spans="2:8" ht="25.5" outlineLevel="1" x14ac:dyDescent="0.2">
      <c r="B32" s="1808"/>
      <c r="C32" s="1809"/>
      <c r="D32" s="889" t="s">
        <v>1342</v>
      </c>
      <c r="E32" s="889" t="s">
        <v>1343</v>
      </c>
      <c r="F32" s="889" t="s">
        <v>1344</v>
      </c>
      <c r="G32" s="1811"/>
      <c r="H32" s="758"/>
    </row>
    <row r="33" spans="2:8" outlineLevel="1" x14ac:dyDescent="0.2">
      <c r="B33" s="1789">
        <v>43556</v>
      </c>
      <c r="C33" s="1790"/>
      <c r="D33" s="780"/>
      <c r="E33" s="780"/>
      <c r="F33" s="780"/>
      <c r="G33" s="1335">
        <f>SUM(D33:F33)</f>
        <v>0</v>
      </c>
      <c r="H33" s="758"/>
    </row>
    <row r="34" spans="2:8" outlineLevel="1" x14ac:dyDescent="0.2">
      <c r="B34" s="1789">
        <f>EDATE(B33,1)</f>
        <v>43586</v>
      </c>
      <c r="C34" s="1790"/>
      <c r="D34" s="780"/>
      <c r="E34" s="780"/>
      <c r="F34" s="780"/>
      <c r="G34" s="1335">
        <f t="shared" ref="G34:G44" si="0">SUM(D34:F34)</f>
        <v>0</v>
      </c>
      <c r="H34" s="758"/>
    </row>
    <row r="35" spans="2:8" outlineLevel="1" x14ac:dyDescent="0.2">
      <c r="B35" s="1789">
        <f t="shared" ref="B35:B44" si="1">EDATE(B34,1)</f>
        <v>43617</v>
      </c>
      <c r="C35" s="1790"/>
      <c r="D35" s="780"/>
      <c r="E35" s="780"/>
      <c r="F35" s="780"/>
      <c r="G35" s="1335">
        <f t="shared" si="0"/>
        <v>0</v>
      </c>
      <c r="H35" s="758"/>
    </row>
    <row r="36" spans="2:8" outlineLevel="1" x14ac:dyDescent="0.2">
      <c r="B36" s="1789">
        <f t="shared" si="1"/>
        <v>43647</v>
      </c>
      <c r="C36" s="1790"/>
      <c r="D36" s="780"/>
      <c r="E36" s="780"/>
      <c r="F36" s="780"/>
      <c r="G36" s="1335">
        <f t="shared" si="0"/>
        <v>0</v>
      </c>
      <c r="H36" s="758"/>
    </row>
    <row r="37" spans="2:8" outlineLevel="1" x14ac:dyDescent="0.2">
      <c r="B37" s="1789">
        <f t="shared" si="1"/>
        <v>43678</v>
      </c>
      <c r="C37" s="1790"/>
      <c r="D37" s="780"/>
      <c r="E37" s="780"/>
      <c r="F37" s="780"/>
      <c r="G37" s="1335">
        <f t="shared" si="0"/>
        <v>0</v>
      </c>
      <c r="H37" s="758"/>
    </row>
    <row r="38" spans="2:8" outlineLevel="1" x14ac:dyDescent="0.2">
      <c r="B38" s="1789">
        <f t="shared" si="1"/>
        <v>43709</v>
      </c>
      <c r="C38" s="1790"/>
      <c r="D38" s="780"/>
      <c r="E38" s="780"/>
      <c r="F38" s="780"/>
      <c r="G38" s="1335">
        <f t="shared" si="0"/>
        <v>0</v>
      </c>
      <c r="H38" s="758"/>
    </row>
    <row r="39" spans="2:8" outlineLevel="1" x14ac:dyDescent="0.2">
      <c r="B39" s="1789">
        <f t="shared" si="1"/>
        <v>43739</v>
      </c>
      <c r="C39" s="1790"/>
      <c r="D39" s="780"/>
      <c r="E39" s="780"/>
      <c r="F39" s="780"/>
      <c r="G39" s="1335">
        <f t="shared" si="0"/>
        <v>0</v>
      </c>
      <c r="H39" s="758"/>
    </row>
    <row r="40" spans="2:8" outlineLevel="1" x14ac:dyDescent="0.2">
      <c r="B40" s="1789">
        <f t="shared" si="1"/>
        <v>43770</v>
      </c>
      <c r="C40" s="1790"/>
      <c r="D40" s="780"/>
      <c r="E40" s="780"/>
      <c r="F40" s="780"/>
      <c r="G40" s="1335">
        <f t="shared" si="0"/>
        <v>0</v>
      </c>
      <c r="H40" s="758"/>
    </row>
    <row r="41" spans="2:8" outlineLevel="1" x14ac:dyDescent="0.2">
      <c r="B41" s="1789">
        <f t="shared" si="1"/>
        <v>43800</v>
      </c>
      <c r="C41" s="1790"/>
      <c r="D41" s="780"/>
      <c r="E41" s="780"/>
      <c r="F41" s="780"/>
      <c r="G41" s="1335">
        <f t="shared" si="0"/>
        <v>0</v>
      </c>
      <c r="H41" s="758"/>
    </row>
    <row r="42" spans="2:8" outlineLevel="1" x14ac:dyDescent="0.2">
      <c r="B42" s="1789">
        <f t="shared" si="1"/>
        <v>43831</v>
      </c>
      <c r="C42" s="1790"/>
      <c r="D42" s="780"/>
      <c r="E42" s="780"/>
      <c r="F42" s="780"/>
      <c r="G42" s="1335">
        <f t="shared" si="0"/>
        <v>0</v>
      </c>
      <c r="H42" s="758"/>
    </row>
    <row r="43" spans="2:8" outlineLevel="1" x14ac:dyDescent="0.2">
      <c r="B43" s="1789">
        <f t="shared" si="1"/>
        <v>43862</v>
      </c>
      <c r="C43" s="1790"/>
      <c r="D43" s="780"/>
      <c r="E43" s="780"/>
      <c r="F43" s="780"/>
      <c r="G43" s="1335">
        <f t="shared" si="0"/>
        <v>0</v>
      </c>
      <c r="H43" s="758"/>
    </row>
    <row r="44" spans="2:8" outlineLevel="1" x14ac:dyDescent="0.2">
      <c r="B44" s="1789">
        <f t="shared" si="1"/>
        <v>43891</v>
      </c>
      <c r="C44" s="1790"/>
      <c r="D44" s="780"/>
      <c r="E44" s="780"/>
      <c r="F44" s="780"/>
      <c r="G44" s="1335">
        <f t="shared" si="0"/>
        <v>0</v>
      </c>
      <c r="H44" s="758"/>
    </row>
    <row r="45" spans="2:8" ht="15" outlineLevel="1" x14ac:dyDescent="0.25">
      <c r="B45" s="1791" t="s">
        <v>1345</v>
      </c>
      <c r="C45" s="1792"/>
      <c r="D45" s="1336">
        <f>SUM(D33:D44)</f>
        <v>0</v>
      </c>
      <c r="E45" s="1336">
        <f>SUM(E33:E44)</f>
        <v>0</v>
      </c>
      <c r="F45" s="1336">
        <f>SUM(F33:F44)</f>
        <v>0</v>
      </c>
      <c r="G45" s="1337">
        <f>SUM(G33:G44)</f>
        <v>0</v>
      </c>
      <c r="H45" s="758"/>
    </row>
    <row r="46" spans="2:8" outlineLevel="1" x14ac:dyDescent="0.2">
      <c r="B46" s="781" t="s">
        <v>238</v>
      </c>
      <c r="C46" s="782"/>
      <c r="D46" s="1336" t="str">
        <f>IFERROR(AVERAGE(D33:D44),"")</f>
        <v/>
      </c>
      <c r="E46" s="1336" t="str">
        <f t="shared" ref="E46:F46" si="2">IFERROR(AVERAGE(E33:E44),"")</f>
        <v/>
      </c>
      <c r="F46" s="1336" t="str">
        <f t="shared" si="2"/>
        <v/>
      </c>
      <c r="G46" s="1336" t="str">
        <f>IFERROR(AVERAGEIF(G33:G44,"&lt;&gt;0"),"")</f>
        <v/>
      </c>
      <c r="H46" s="758"/>
    </row>
    <row r="47" spans="2:8" x14ac:dyDescent="0.2">
      <c r="B47" s="1793" t="s">
        <v>2552</v>
      </c>
      <c r="C47" s="1794"/>
      <c r="D47" s="1795">
        <f>Financials_Consolidated!C13</f>
        <v>0</v>
      </c>
      <c r="E47" s="1796"/>
      <c r="F47" s="1796"/>
      <c r="G47" s="1797"/>
    </row>
    <row r="48" spans="2:8" x14ac:dyDescent="0.2">
      <c r="B48" s="1793" t="s">
        <v>2553</v>
      </c>
      <c r="C48" s="1794"/>
      <c r="D48" s="1798" t="e">
        <f>IF(COUNT(D33:D44)=12,G45,(G45/COUNT(D33:D44))*12)</f>
        <v>#DIV/0!</v>
      </c>
      <c r="E48" s="1798"/>
      <c r="F48" s="1798"/>
      <c r="G48" s="1799"/>
    </row>
    <row r="49" spans="2:7" ht="15" thickBot="1" x14ac:dyDescent="0.25">
      <c r="B49" s="1785" t="s">
        <v>2554</v>
      </c>
      <c r="C49" s="1786"/>
      <c r="D49" s="1787" t="e">
        <f>D47-D48</f>
        <v>#DIV/0!</v>
      </c>
      <c r="E49" s="1787"/>
      <c r="F49" s="1787"/>
      <c r="G49" s="1788"/>
    </row>
  </sheetData>
  <sheetProtection algorithmName="SHA-512" hashValue="kode1C0Djw7ojIfU1Dfc0i92VBLbh/ZomtqwSjEUrtX0C+xA0gvQGCWz23WzhN03flNzzlOZfslu8dT2hh89zQ==" saltValue="12uymeRi9hU/4la6GKceRw==" spinCount="100000" sheet="1" objects="1" scenarios="1"/>
  <mergeCells count="51">
    <mergeCell ref="B5:D5"/>
    <mergeCell ref="E5:G5"/>
    <mergeCell ref="B2:G2"/>
    <mergeCell ref="B3:D3"/>
    <mergeCell ref="E3:G3"/>
    <mergeCell ref="B4:D4"/>
    <mergeCell ref="E4:G4"/>
    <mergeCell ref="B6:D6"/>
    <mergeCell ref="E6:G6"/>
    <mergeCell ref="B7:D7"/>
    <mergeCell ref="E7:G7"/>
    <mergeCell ref="B8:D8"/>
    <mergeCell ref="E8:G8"/>
    <mergeCell ref="B9:D9"/>
    <mergeCell ref="E9:G9"/>
    <mergeCell ref="B10:D10"/>
    <mergeCell ref="E10:G10"/>
    <mergeCell ref="B11:D11"/>
    <mergeCell ref="E11:G11"/>
    <mergeCell ref="B12:D12"/>
    <mergeCell ref="E12:G12"/>
    <mergeCell ref="B13:D13"/>
    <mergeCell ref="E13:G13"/>
    <mergeCell ref="B14:D14"/>
    <mergeCell ref="E14:G14"/>
    <mergeCell ref="B38:C38"/>
    <mergeCell ref="B28:G28"/>
    <mergeCell ref="B29:C29"/>
    <mergeCell ref="B30:C30"/>
    <mergeCell ref="D30:E30"/>
    <mergeCell ref="B31:C32"/>
    <mergeCell ref="D31:F31"/>
    <mergeCell ref="G31:G32"/>
    <mergeCell ref="B33:C33"/>
    <mergeCell ref="B34:C34"/>
    <mergeCell ref="B35:C35"/>
    <mergeCell ref="B36:C36"/>
    <mergeCell ref="B37:C37"/>
    <mergeCell ref="B49:C49"/>
    <mergeCell ref="D49:G49"/>
    <mergeCell ref="B39:C39"/>
    <mergeCell ref="B40:C40"/>
    <mergeCell ref="B41:C41"/>
    <mergeCell ref="B42:C42"/>
    <mergeCell ref="B43:C43"/>
    <mergeCell ref="B44:C44"/>
    <mergeCell ref="B45:C45"/>
    <mergeCell ref="B47:C47"/>
    <mergeCell ref="D47:G47"/>
    <mergeCell ref="B48:C48"/>
    <mergeCell ref="D48:G48"/>
  </mergeCells>
  <dataValidations count="1">
    <dataValidation type="list" allowBlank="1" showInputMessage="1" showErrorMessage="1" sqref="G30" xr:uid="{00000000-0002-0000-0700-000000000000}">
      <formula1>"Monthly,Quaterly,Half Yearly,Annually"</formula1>
    </dataValidation>
  </dataValidations>
  <pageMargins left="0.7" right="0.7" top="0.75" bottom="0.75" header="0.3" footer="0.3"/>
  <pageSetup paperSize="9" scale="90" orientation="portrait" horizontalDpi="4294967292" r:id="rId1"/>
  <headerFooter>
    <oddFooter>&amp;C&amp;1#&amp;"Calibri"&amp;10&amp;K000000 For internal use only</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3">
    <tabColor theme="3" tint="-0.499984740745262"/>
    <pageSetUpPr fitToPage="1"/>
  </sheetPr>
  <dimension ref="A1:BC200"/>
  <sheetViews>
    <sheetView showGridLines="0" showRowColHeaders="0" workbookViewId="0">
      <selection activeCell="C4" sqref="C4"/>
    </sheetView>
  </sheetViews>
  <sheetFormatPr defaultColWidth="9.140625" defaultRowHeight="15" x14ac:dyDescent="0.25"/>
  <cols>
    <col min="1" max="1" width="2.42578125" style="150" customWidth="1"/>
    <col min="2" max="2" width="26.140625" style="150" bestFit="1" customWidth="1"/>
    <col min="3" max="3" width="47.140625" style="150" customWidth="1"/>
    <col min="4" max="16384" width="9.140625" style="150"/>
  </cols>
  <sheetData>
    <row r="1" spans="1:55" ht="15.75" thickBot="1" x14ac:dyDescent="0.3">
      <c r="A1" s="1011"/>
      <c r="B1" s="1011"/>
      <c r="C1" s="1011"/>
      <c r="D1" s="1011"/>
      <c r="E1" s="1011"/>
      <c r="F1" s="1011"/>
      <c r="G1" s="1011"/>
      <c r="H1" s="1011"/>
      <c r="I1" s="1011"/>
      <c r="J1" s="1011"/>
      <c r="K1" s="1011"/>
      <c r="L1" s="1011"/>
      <c r="M1" s="1011"/>
      <c r="N1" s="1011"/>
      <c r="O1" s="1011"/>
      <c r="P1" s="1011"/>
      <c r="Q1" s="1011"/>
      <c r="R1" s="1011"/>
      <c r="S1" s="1011"/>
      <c r="T1" s="1011"/>
      <c r="U1" s="1011"/>
      <c r="V1" s="1011"/>
      <c r="W1" s="1011"/>
      <c r="X1" s="1011"/>
      <c r="Y1" s="1011"/>
      <c r="Z1" s="1011"/>
      <c r="AA1" s="1011"/>
      <c r="AB1" s="1011"/>
      <c r="AC1" s="1011"/>
      <c r="AD1" s="1011"/>
      <c r="AE1" s="1011"/>
      <c r="AF1" s="1011"/>
      <c r="AG1" s="1011"/>
      <c r="AH1" s="1011"/>
      <c r="AI1" s="1011"/>
      <c r="AJ1" s="1011"/>
      <c r="AK1" s="1011"/>
      <c r="AL1" s="1011"/>
      <c r="AM1" s="1011"/>
      <c r="AN1" s="1011"/>
      <c r="AO1" s="1011"/>
      <c r="AP1" s="1011"/>
      <c r="AQ1" s="1011"/>
      <c r="AR1" s="1011"/>
      <c r="AS1" s="1011"/>
      <c r="AT1" s="1011"/>
      <c r="AU1" s="1011"/>
      <c r="AV1" s="1011"/>
      <c r="AW1" s="1011"/>
      <c r="AX1" s="1011"/>
      <c r="AY1" s="1011"/>
      <c r="AZ1" s="1011"/>
      <c r="BA1" s="1011"/>
      <c r="BB1" s="1011"/>
      <c r="BC1" s="1011"/>
    </row>
    <row r="2" spans="1:55" ht="15.75" thickBot="1" x14ac:dyDescent="0.3">
      <c r="A2" s="1011"/>
      <c r="B2" s="1826" t="s">
        <v>1680</v>
      </c>
      <c r="C2" s="1828"/>
      <c r="D2" s="1011"/>
      <c r="E2" s="1011"/>
      <c r="F2" s="1011"/>
      <c r="G2" s="1011"/>
      <c r="H2" s="1011"/>
      <c r="I2" s="1011"/>
      <c r="J2" s="1011"/>
      <c r="K2" s="1011"/>
      <c r="L2" s="1011"/>
      <c r="M2" s="1011"/>
      <c r="N2" s="1011"/>
      <c r="O2" s="1011"/>
      <c r="P2" s="1011"/>
      <c r="Q2" s="1011"/>
      <c r="R2" s="1011"/>
      <c r="S2" s="1011"/>
      <c r="T2" s="1011"/>
      <c r="U2" s="1011"/>
      <c r="V2" s="1011"/>
      <c r="W2" s="1011"/>
      <c r="X2" s="1011"/>
      <c r="Y2" s="1011"/>
      <c r="Z2" s="1011"/>
      <c r="AA2" s="1011"/>
      <c r="AB2" s="1011"/>
      <c r="AC2" s="1011"/>
      <c r="AD2" s="1011"/>
      <c r="AE2" s="1011"/>
      <c r="AF2" s="1011"/>
      <c r="AG2" s="1011"/>
      <c r="AH2" s="1011"/>
      <c r="AI2" s="1011"/>
      <c r="AJ2" s="1011"/>
      <c r="AK2" s="1011"/>
      <c r="AL2" s="1011"/>
      <c r="AM2" s="1011"/>
      <c r="AN2" s="1011"/>
      <c r="AO2" s="1011"/>
      <c r="AP2" s="1011"/>
      <c r="AQ2" s="1011"/>
      <c r="AR2" s="1011"/>
      <c r="AS2" s="1011"/>
      <c r="AT2" s="1011"/>
      <c r="AU2" s="1011"/>
      <c r="AV2" s="1011"/>
      <c r="AW2" s="1011"/>
      <c r="AX2" s="1011"/>
      <c r="AY2" s="1011"/>
      <c r="AZ2" s="1011"/>
      <c r="BA2" s="1011"/>
      <c r="BB2" s="1011"/>
      <c r="BC2" s="1011"/>
    </row>
    <row r="3" spans="1:55" x14ac:dyDescent="0.25">
      <c r="A3" s="1011"/>
      <c r="B3" s="1012" t="s">
        <v>1681</v>
      </c>
      <c r="C3" s="1013"/>
      <c r="D3" s="1011"/>
      <c r="E3" s="1011"/>
      <c r="F3" s="1011"/>
      <c r="G3" s="1011"/>
      <c r="H3" s="1011"/>
      <c r="I3" s="1011"/>
      <c r="J3" s="1011"/>
      <c r="K3" s="1011"/>
      <c r="L3" s="1011"/>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1"/>
      <c r="AV3" s="1011"/>
      <c r="AW3" s="1011"/>
      <c r="AX3" s="1011"/>
      <c r="AY3" s="1011"/>
      <c r="AZ3" s="1011"/>
      <c r="BA3" s="1011"/>
      <c r="BB3" s="1011"/>
      <c r="BC3" s="1011"/>
    </row>
    <row r="4" spans="1:55" x14ac:dyDescent="0.25">
      <c r="A4" s="1011"/>
      <c r="B4" s="1014" t="s">
        <v>1682</v>
      </c>
      <c r="C4" s="1013"/>
      <c r="D4" s="1011"/>
      <c r="E4" s="1011"/>
      <c r="F4" s="1011"/>
      <c r="G4" s="1011"/>
      <c r="H4" s="1011"/>
      <c r="I4" s="1011"/>
      <c r="J4" s="1011"/>
      <c r="K4" s="1011"/>
      <c r="L4" s="1011"/>
      <c r="M4" s="1011"/>
      <c r="N4" s="1011"/>
      <c r="O4" s="1011"/>
      <c r="P4" s="1011"/>
      <c r="Q4" s="1011"/>
      <c r="R4" s="1011"/>
      <c r="S4" s="1011"/>
      <c r="T4" s="1011"/>
      <c r="U4" s="1011"/>
      <c r="V4" s="1011"/>
      <c r="W4" s="1011"/>
      <c r="X4" s="1011"/>
      <c r="Y4" s="1011"/>
      <c r="Z4" s="1011"/>
      <c r="AA4" s="1011"/>
      <c r="AB4" s="1011"/>
      <c r="AC4" s="1011"/>
      <c r="AD4" s="1011"/>
      <c r="AE4" s="1011"/>
      <c r="AF4" s="1011"/>
      <c r="AG4" s="1011"/>
      <c r="AH4" s="1011"/>
      <c r="AI4" s="1011"/>
      <c r="AJ4" s="1011"/>
      <c r="AK4" s="1011"/>
      <c r="AL4" s="1011"/>
      <c r="AM4" s="1011"/>
      <c r="AN4" s="1011"/>
      <c r="AO4" s="1011"/>
      <c r="AP4" s="1011"/>
      <c r="AQ4" s="1011"/>
      <c r="AR4" s="1011"/>
      <c r="AS4" s="1011"/>
      <c r="AT4" s="1011"/>
      <c r="AU4" s="1011"/>
      <c r="AV4" s="1011"/>
      <c r="AW4" s="1011"/>
      <c r="AX4" s="1011"/>
      <c r="AY4" s="1011"/>
      <c r="AZ4" s="1011"/>
      <c r="BA4" s="1011"/>
      <c r="BB4" s="1011"/>
      <c r="BC4" s="1011"/>
    </row>
    <row r="5" spans="1:55" x14ac:dyDescent="0.25">
      <c r="A5" s="1011"/>
      <c r="B5" s="1014" t="s">
        <v>1683</v>
      </c>
      <c r="C5" s="1015"/>
      <c r="D5" s="1011"/>
      <c r="E5" s="1011"/>
      <c r="F5" s="1011"/>
      <c r="G5" s="1011"/>
      <c r="H5" s="1011"/>
      <c r="I5" s="1011"/>
      <c r="J5" s="1011"/>
      <c r="K5" s="1011"/>
      <c r="L5" s="1011"/>
      <c r="M5" s="1011"/>
      <c r="N5" s="1011"/>
      <c r="O5" s="1011"/>
      <c r="P5" s="1011"/>
      <c r="Q5" s="1011"/>
      <c r="R5" s="1011"/>
      <c r="S5" s="1011"/>
      <c r="T5" s="1011"/>
      <c r="U5" s="1011"/>
      <c r="V5" s="1011"/>
      <c r="W5" s="1011"/>
      <c r="X5" s="1011"/>
      <c r="Y5" s="1011"/>
      <c r="Z5" s="1011"/>
      <c r="AA5" s="1011"/>
      <c r="AB5" s="1011"/>
      <c r="AC5" s="1011"/>
      <c r="AD5" s="1011"/>
      <c r="AE5" s="1011"/>
      <c r="AF5" s="1011"/>
      <c r="AG5" s="1011"/>
      <c r="AH5" s="1011"/>
      <c r="AI5" s="1011"/>
      <c r="AJ5" s="1011"/>
      <c r="AK5" s="1011"/>
      <c r="AL5" s="1011"/>
      <c r="AM5" s="1011"/>
      <c r="AN5" s="1011"/>
      <c r="AO5" s="1011"/>
      <c r="AP5" s="1011"/>
      <c r="AQ5" s="1011"/>
      <c r="AR5" s="1011"/>
      <c r="AS5" s="1011"/>
      <c r="AT5" s="1011"/>
      <c r="AU5" s="1011"/>
      <c r="AV5" s="1011"/>
      <c r="AW5" s="1011"/>
      <c r="AX5" s="1011"/>
      <c r="AY5" s="1011"/>
      <c r="AZ5" s="1011"/>
      <c r="BA5" s="1011"/>
      <c r="BB5" s="1011"/>
      <c r="BC5" s="1011"/>
    </row>
    <row r="6" spans="1:55" x14ac:dyDescent="0.25">
      <c r="A6" s="1011"/>
      <c r="B6" s="1014" t="s">
        <v>1684</v>
      </c>
      <c r="C6" s="1015"/>
      <c r="D6" s="1011"/>
      <c r="E6" s="1011"/>
      <c r="F6" s="1011"/>
      <c r="G6" s="1011"/>
      <c r="H6" s="1011"/>
      <c r="I6" s="1011"/>
      <c r="J6" s="1011"/>
      <c r="K6" s="1011"/>
      <c r="L6" s="1011"/>
      <c r="M6" s="1011"/>
      <c r="N6" s="1011"/>
      <c r="O6" s="1011"/>
      <c r="P6" s="1011"/>
      <c r="Q6" s="1011"/>
      <c r="R6" s="1011"/>
      <c r="S6" s="1011"/>
      <c r="T6" s="1011"/>
      <c r="U6" s="1011"/>
      <c r="V6" s="1011"/>
      <c r="W6" s="1011"/>
      <c r="X6" s="1011"/>
      <c r="Y6" s="1011"/>
      <c r="Z6" s="1011"/>
      <c r="AA6" s="1011"/>
      <c r="AB6" s="1011"/>
      <c r="AC6" s="1011"/>
      <c r="AD6" s="1011"/>
      <c r="AE6" s="1011"/>
      <c r="AF6" s="1011"/>
      <c r="AG6" s="1011"/>
      <c r="AH6" s="1011"/>
      <c r="AI6" s="1011"/>
      <c r="AJ6" s="1011"/>
      <c r="AK6" s="1011"/>
      <c r="AL6" s="1011"/>
      <c r="AM6" s="1011"/>
      <c r="AN6" s="1011"/>
      <c r="AO6" s="1011"/>
      <c r="AP6" s="1011"/>
      <c r="AQ6" s="1011"/>
      <c r="AR6" s="1011"/>
      <c r="AS6" s="1011"/>
      <c r="AT6" s="1011"/>
      <c r="AU6" s="1011"/>
      <c r="AV6" s="1011"/>
      <c r="AW6" s="1011"/>
      <c r="AX6" s="1011"/>
      <c r="AY6" s="1011"/>
      <c r="AZ6" s="1011"/>
      <c r="BA6" s="1011"/>
      <c r="BB6" s="1011"/>
      <c r="BC6" s="1011"/>
    </row>
    <row r="7" spans="1:55" x14ac:dyDescent="0.25">
      <c r="A7" s="1011"/>
      <c r="B7" s="1014" t="s">
        <v>1685</v>
      </c>
      <c r="C7" s="1015"/>
      <c r="D7" s="1011"/>
      <c r="E7" s="1011"/>
      <c r="F7" s="1011"/>
      <c r="G7" s="1011"/>
      <c r="H7" s="1011"/>
      <c r="I7" s="1011"/>
      <c r="J7" s="1011"/>
      <c r="K7" s="1011"/>
      <c r="L7" s="1011"/>
      <c r="M7" s="1011"/>
      <c r="N7" s="1011"/>
      <c r="O7" s="1011"/>
      <c r="P7" s="1011"/>
      <c r="Q7" s="1011"/>
      <c r="R7" s="1011"/>
      <c r="S7" s="1011"/>
      <c r="T7" s="1011"/>
      <c r="U7" s="1011"/>
      <c r="V7" s="1011"/>
      <c r="W7" s="1011"/>
      <c r="X7" s="1011"/>
      <c r="Y7" s="1011"/>
      <c r="Z7" s="1011"/>
      <c r="AA7" s="1011"/>
      <c r="AB7" s="1011"/>
      <c r="AC7" s="1011"/>
      <c r="AD7" s="1011"/>
      <c r="AE7" s="1011"/>
      <c r="AF7" s="1011"/>
      <c r="AG7" s="1011"/>
      <c r="AH7" s="1011"/>
      <c r="AI7" s="1011"/>
      <c r="AJ7" s="1011"/>
      <c r="AK7" s="1011"/>
      <c r="AL7" s="1011"/>
      <c r="AM7" s="1011"/>
      <c r="AN7" s="1011"/>
      <c r="AO7" s="1011"/>
      <c r="AP7" s="1011"/>
      <c r="AQ7" s="1011"/>
      <c r="AR7" s="1011"/>
      <c r="AS7" s="1011"/>
      <c r="AT7" s="1011"/>
      <c r="AU7" s="1011"/>
      <c r="AV7" s="1011"/>
      <c r="AW7" s="1011"/>
      <c r="AX7" s="1011"/>
      <c r="AY7" s="1011"/>
      <c r="AZ7" s="1011"/>
      <c r="BA7" s="1011"/>
      <c r="BB7" s="1011"/>
      <c r="BC7" s="1011"/>
    </row>
    <row r="8" spans="1:55" x14ac:dyDescent="0.25">
      <c r="A8" s="1011"/>
      <c r="B8" s="1016" t="s">
        <v>1686</v>
      </c>
      <c r="C8" s="1017" t="s">
        <v>1687</v>
      </c>
      <c r="D8" s="1011"/>
      <c r="E8" s="1011"/>
      <c r="F8" s="1011"/>
      <c r="G8" s="1011"/>
      <c r="H8" s="1011"/>
      <c r="I8" s="1011"/>
      <c r="J8" s="1011"/>
      <c r="K8" s="1011"/>
      <c r="L8" s="1011"/>
      <c r="M8" s="1011"/>
      <c r="N8" s="1011"/>
      <c r="O8" s="1011"/>
      <c r="P8" s="1011"/>
      <c r="Q8" s="1011"/>
      <c r="R8" s="1011"/>
      <c r="S8" s="1011"/>
      <c r="T8" s="1011"/>
      <c r="U8" s="1011"/>
      <c r="V8" s="1011"/>
      <c r="W8" s="1011"/>
      <c r="X8" s="1011"/>
      <c r="Y8" s="1011"/>
      <c r="Z8" s="1011"/>
      <c r="AA8" s="1011"/>
      <c r="AB8" s="1011"/>
      <c r="AC8" s="1011"/>
      <c r="AD8" s="1011"/>
      <c r="AE8" s="1011"/>
      <c r="AF8" s="1011"/>
      <c r="AG8" s="1011"/>
      <c r="AH8" s="1011"/>
      <c r="AI8" s="1011"/>
      <c r="AJ8" s="1011"/>
      <c r="AK8" s="1011"/>
      <c r="AL8" s="1011"/>
      <c r="AM8" s="1011"/>
      <c r="AN8" s="1011"/>
      <c r="AO8" s="1011"/>
      <c r="AP8" s="1011"/>
      <c r="AQ8" s="1011"/>
      <c r="AR8" s="1011"/>
      <c r="AS8" s="1011"/>
      <c r="AT8" s="1011"/>
      <c r="AU8" s="1011"/>
      <c r="AV8" s="1011"/>
      <c r="AW8" s="1011"/>
      <c r="AX8" s="1011"/>
      <c r="AY8" s="1011"/>
      <c r="AZ8" s="1011"/>
      <c r="BA8" s="1011"/>
      <c r="BB8" s="1011"/>
      <c r="BC8" s="1011"/>
    </row>
    <row r="9" spans="1:55" x14ac:dyDescent="0.25">
      <c r="A9" s="1011"/>
      <c r="B9" s="1018"/>
      <c r="C9" s="1015"/>
      <c r="D9" s="1011"/>
      <c r="E9" s="1011"/>
      <c r="F9" s="1011"/>
      <c r="G9" s="1011"/>
      <c r="H9" s="1011"/>
      <c r="I9" s="1011"/>
      <c r="J9" s="1011"/>
      <c r="K9" s="1011"/>
      <c r="L9" s="1011"/>
      <c r="M9" s="1011"/>
      <c r="N9" s="1011"/>
      <c r="O9" s="1011"/>
      <c r="P9" s="1011"/>
      <c r="Q9" s="1011"/>
      <c r="R9" s="1011"/>
      <c r="S9" s="1011"/>
      <c r="T9" s="1011"/>
      <c r="U9" s="1011"/>
      <c r="V9" s="1011"/>
      <c r="W9" s="1011"/>
      <c r="X9" s="1011"/>
      <c r="Y9" s="1011"/>
      <c r="Z9" s="1011"/>
      <c r="AA9" s="1011"/>
      <c r="AB9" s="1011"/>
      <c r="AC9" s="1011"/>
      <c r="AD9" s="1011"/>
      <c r="AE9" s="1011"/>
      <c r="AF9" s="1011"/>
      <c r="AG9" s="1011"/>
      <c r="AH9" s="1011"/>
      <c r="AI9" s="1011"/>
      <c r="AJ9" s="1011"/>
      <c r="AK9" s="1011"/>
      <c r="AL9" s="1011"/>
      <c r="AM9" s="1011"/>
      <c r="AN9" s="1011"/>
      <c r="AO9" s="1011"/>
      <c r="AP9" s="1011"/>
      <c r="AQ9" s="1011"/>
      <c r="AR9" s="1011"/>
      <c r="AS9" s="1011"/>
      <c r="AT9" s="1011"/>
      <c r="AU9" s="1011"/>
      <c r="AV9" s="1011"/>
      <c r="AW9" s="1011"/>
      <c r="AX9" s="1011"/>
      <c r="AY9" s="1011"/>
      <c r="AZ9" s="1011"/>
      <c r="BA9" s="1011"/>
      <c r="BB9" s="1011"/>
      <c r="BC9" s="1011"/>
    </row>
    <row r="10" spans="1:55" x14ac:dyDescent="0.25">
      <c r="A10" s="1011"/>
      <c r="B10" s="1018"/>
      <c r="C10" s="1015"/>
      <c r="D10" s="1011"/>
      <c r="E10" s="1011"/>
      <c r="F10" s="1011"/>
      <c r="G10" s="1011"/>
      <c r="H10" s="1011"/>
      <c r="I10" s="1011"/>
      <c r="J10" s="1011"/>
      <c r="K10" s="1011"/>
      <c r="L10" s="1011"/>
      <c r="M10" s="1011"/>
      <c r="N10" s="1011"/>
      <c r="O10" s="1011"/>
      <c r="P10" s="1011"/>
      <c r="Q10" s="1011"/>
      <c r="R10" s="1011"/>
      <c r="S10" s="1011"/>
      <c r="T10" s="1011"/>
      <c r="U10" s="1011"/>
      <c r="V10" s="1011"/>
      <c r="W10" s="1011"/>
      <c r="X10" s="1011"/>
      <c r="Y10" s="1011"/>
      <c r="Z10" s="1011"/>
      <c r="AA10" s="1011"/>
      <c r="AB10" s="1011"/>
      <c r="AC10" s="1011"/>
      <c r="AD10" s="1011"/>
      <c r="AE10" s="1011"/>
      <c r="AF10" s="1011"/>
      <c r="AG10" s="1011"/>
      <c r="AH10" s="1011"/>
      <c r="AI10" s="1011"/>
      <c r="AJ10" s="1011"/>
      <c r="AK10" s="1011"/>
      <c r="AL10" s="1011"/>
      <c r="AM10" s="1011"/>
      <c r="AN10" s="1011"/>
      <c r="AO10" s="1011"/>
      <c r="AP10" s="1011"/>
      <c r="AQ10" s="1011"/>
      <c r="AR10" s="1011"/>
      <c r="AS10" s="1011"/>
      <c r="AT10" s="1011"/>
      <c r="AU10" s="1011"/>
      <c r="AV10" s="1011"/>
      <c r="AW10" s="1011"/>
      <c r="AX10" s="1011"/>
      <c r="AY10" s="1011"/>
      <c r="AZ10" s="1011"/>
      <c r="BA10" s="1011"/>
      <c r="BB10" s="1011"/>
      <c r="BC10" s="1011"/>
    </row>
    <row r="11" spans="1:55" ht="15.75" thickBot="1" x14ac:dyDescent="0.3">
      <c r="A11" s="1011"/>
      <c r="B11" s="1019" t="s">
        <v>1330</v>
      </c>
      <c r="C11" s="1020"/>
      <c r="D11" s="1011"/>
      <c r="E11" s="1011"/>
      <c r="F11" s="1011"/>
      <c r="G11" s="1011"/>
      <c r="H11" s="1011"/>
      <c r="I11" s="1011"/>
      <c r="J11" s="1011"/>
      <c r="K11" s="1011"/>
      <c r="L11" s="1011"/>
      <c r="M11" s="1011"/>
      <c r="N11" s="1011"/>
      <c r="O11" s="1011"/>
      <c r="P11" s="1011"/>
      <c r="Q11" s="1011"/>
      <c r="R11" s="1011"/>
      <c r="S11" s="1011"/>
      <c r="T11" s="1011"/>
      <c r="U11" s="1011"/>
      <c r="V11" s="1011"/>
      <c r="W11" s="1011"/>
      <c r="X11" s="1011"/>
      <c r="Y11" s="1011"/>
      <c r="Z11" s="1011"/>
      <c r="AA11" s="1011"/>
      <c r="AB11" s="1011"/>
      <c r="AC11" s="1011"/>
      <c r="AD11" s="1011"/>
      <c r="AE11" s="1011"/>
      <c r="AF11" s="1011"/>
      <c r="AG11" s="1011"/>
      <c r="AH11" s="1011"/>
      <c r="AI11" s="1011"/>
      <c r="AJ11" s="1011"/>
      <c r="AK11" s="1011"/>
      <c r="AL11" s="1011"/>
      <c r="AM11" s="1011"/>
      <c r="AN11" s="1011"/>
      <c r="AO11" s="1011"/>
      <c r="AP11" s="1011"/>
      <c r="AQ11" s="1011"/>
      <c r="AR11" s="1011"/>
      <c r="AS11" s="1011"/>
      <c r="AT11" s="1011"/>
      <c r="AU11" s="1011"/>
      <c r="AV11" s="1011"/>
      <c r="AW11" s="1011"/>
      <c r="AX11" s="1011"/>
      <c r="AY11" s="1011"/>
      <c r="AZ11" s="1011"/>
      <c r="BA11" s="1011"/>
      <c r="BB11" s="1011"/>
      <c r="BC11" s="1011"/>
    </row>
    <row r="12" spans="1:55" ht="15.75" thickBot="1" x14ac:dyDescent="0.3">
      <c r="A12" s="1011"/>
      <c r="B12" s="978"/>
      <c r="C12" s="978"/>
      <c r="D12" s="1011"/>
      <c r="E12" s="1011"/>
      <c r="F12" s="1011"/>
      <c r="G12" s="1011"/>
      <c r="H12" s="1011"/>
      <c r="I12" s="1011"/>
      <c r="J12" s="1011"/>
      <c r="K12" s="1011"/>
      <c r="L12" s="1011"/>
      <c r="M12" s="1011"/>
      <c r="N12" s="1011"/>
      <c r="O12" s="1011"/>
      <c r="P12" s="1011"/>
      <c r="Q12" s="1011"/>
      <c r="R12" s="1011"/>
      <c r="S12" s="1011"/>
      <c r="T12" s="1011"/>
      <c r="U12" s="1011"/>
      <c r="V12" s="1011"/>
      <c r="W12" s="1011"/>
      <c r="X12" s="1011"/>
      <c r="Y12" s="1011"/>
      <c r="Z12" s="1011"/>
      <c r="AA12" s="1011"/>
      <c r="AB12" s="1011"/>
      <c r="AC12" s="1011"/>
      <c r="AD12" s="1011"/>
      <c r="AE12" s="1011"/>
      <c r="AF12" s="1011"/>
      <c r="AG12" s="1011"/>
      <c r="AH12" s="1011"/>
      <c r="AI12" s="1011"/>
      <c r="AJ12" s="1011"/>
      <c r="AK12" s="1011"/>
      <c r="AL12" s="1011"/>
      <c r="AM12" s="1011"/>
      <c r="AN12" s="1011"/>
      <c r="AO12" s="1011"/>
      <c r="AP12" s="1011"/>
      <c r="AQ12" s="1011"/>
      <c r="AR12" s="1011"/>
      <c r="AS12" s="1011"/>
      <c r="AT12" s="1011"/>
      <c r="AU12" s="1011"/>
      <c r="AV12" s="1011"/>
      <c r="AW12" s="1011"/>
      <c r="AX12" s="1011"/>
      <c r="AY12" s="1011"/>
      <c r="AZ12" s="1011"/>
      <c r="BA12" s="1011"/>
      <c r="BB12" s="1011"/>
      <c r="BC12" s="1011"/>
    </row>
    <row r="13" spans="1:55" ht="15.75" thickBot="1" x14ac:dyDescent="0.3">
      <c r="A13" s="1011"/>
      <c r="B13" s="1826" t="s">
        <v>1688</v>
      </c>
      <c r="C13" s="1827"/>
      <c r="D13" s="1011"/>
      <c r="E13" s="1011"/>
      <c r="F13" s="1011"/>
      <c r="G13" s="1011"/>
      <c r="H13" s="1011"/>
      <c r="I13" s="1011"/>
      <c r="J13" s="1011"/>
      <c r="K13" s="1011"/>
      <c r="L13" s="1011"/>
      <c r="M13" s="1011"/>
      <c r="N13" s="1011"/>
      <c r="O13" s="1011"/>
      <c r="P13" s="1011"/>
      <c r="Q13" s="1011"/>
      <c r="R13" s="1011"/>
      <c r="S13" s="1011"/>
      <c r="T13" s="1011"/>
      <c r="U13" s="1011"/>
      <c r="V13" s="1011"/>
      <c r="W13" s="1011"/>
      <c r="X13" s="1011"/>
      <c r="Y13" s="1011"/>
      <c r="Z13" s="1011"/>
      <c r="AA13" s="1011"/>
      <c r="AB13" s="1011"/>
      <c r="AC13" s="1011"/>
      <c r="AD13" s="1011"/>
      <c r="AE13" s="1011"/>
      <c r="AF13" s="1011"/>
      <c r="AG13" s="1011"/>
      <c r="AH13" s="1011"/>
      <c r="AI13" s="1011"/>
      <c r="AJ13" s="1011"/>
      <c r="AK13" s="1011"/>
      <c r="AL13" s="1011"/>
      <c r="AM13" s="1011"/>
      <c r="AN13" s="1011"/>
      <c r="AO13" s="1011"/>
      <c r="AP13" s="1011"/>
      <c r="AQ13" s="1011"/>
      <c r="AR13" s="1011"/>
      <c r="AS13" s="1011"/>
      <c r="AT13" s="1011"/>
      <c r="AU13" s="1011"/>
      <c r="AV13" s="1011"/>
      <c r="AW13" s="1011"/>
      <c r="AX13" s="1011"/>
      <c r="AY13" s="1011"/>
      <c r="AZ13" s="1011"/>
      <c r="BA13" s="1011"/>
      <c r="BB13" s="1011"/>
      <c r="BC13" s="1011"/>
    </row>
    <row r="14" spans="1:55" x14ac:dyDescent="0.25">
      <c r="A14" s="1011"/>
      <c r="B14" s="1021" t="s">
        <v>1681</v>
      </c>
      <c r="C14" s="1022"/>
      <c r="D14" s="1011"/>
      <c r="E14" s="1011"/>
      <c r="F14" s="1011"/>
      <c r="G14" s="1011"/>
      <c r="H14" s="1011"/>
      <c r="I14" s="1011"/>
      <c r="J14" s="1011"/>
      <c r="K14" s="1011"/>
      <c r="L14" s="1011"/>
      <c r="M14" s="1011"/>
      <c r="N14" s="1011"/>
      <c r="O14" s="1011"/>
      <c r="P14" s="1011"/>
      <c r="Q14" s="1011"/>
      <c r="R14" s="1011"/>
      <c r="S14" s="1011"/>
      <c r="T14" s="1011"/>
      <c r="U14" s="1011"/>
      <c r="V14" s="1011"/>
      <c r="W14" s="1011"/>
      <c r="X14" s="1011"/>
      <c r="Y14" s="1011"/>
      <c r="Z14" s="1011"/>
      <c r="AA14" s="1011"/>
      <c r="AB14" s="1011"/>
      <c r="AC14" s="1011"/>
      <c r="AD14" s="1011"/>
      <c r="AE14" s="1011"/>
      <c r="AF14" s="1011"/>
      <c r="AG14" s="1011"/>
      <c r="AH14" s="1011"/>
      <c r="AI14" s="1011"/>
      <c r="AJ14" s="1011"/>
      <c r="AK14" s="1011"/>
      <c r="AL14" s="1011"/>
      <c r="AM14" s="1011"/>
      <c r="AN14" s="1011"/>
      <c r="AO14" s="1011"/>
      <c r="AP14" s="1011"/>
      <c r="AQ14" s="1011"/>
      <c r="AR14" s="1011"/>
      <c r="AS14" s="1011"/>
      <c r="AT14" s="1011"/>
      <c r="AU14" s="1011"/>
      <c r="AV14" s="1011"/>
      <c r="AW14" s="1011"/>
      <c r="AX14" s="1011"/>
      <c r="AY14" s="1011"/>
      <c r="AZ14" s="1011"/>
      <c r="BA14" s="1011"/>
      <c r="BB14" s="1011"/>
      <c r="BC14" s="1011"/>
    </row>
    <row r="15" spans="1:55" x14ac:dyDescent="0.25">
      <c r="A15" s="1011"/>
      <c r="B15" s="1014" t="s">
        <v>1689</v>
      </c>
      <c r="C15" s="1015"/>
      <c r="D15" s="1011"/>
      <c r="E15" s="1011"/>
      <c r="F15" s="1011"/>
      <c r="G15" s="1011"/>
      <c r="H15" s="1011"/>
      <c r="I15" s="1011"/>
      <c r="J15" s="1011"/>
      <c r="K15" s="1011"/>
      <c r="L15" s="1011"/>
      <c r="M15" s="1011"/>
      <c r="N15" s="1011"/>
      <c r="O15" s="1011"/>
      <c r="P15" s="1011"/>
      <c r="Q15" s="1011"/>
      <c r="R15" s="1011"/>
      <c r="S15" s="1011"/>
      <c r="T15" s="1011"/>
      <c r="U15" s="1011"/>
      <c r="V15" s="1011"/>
      <c r="W15" s="1011"/>
      <c r="X15" s="1011"/>
      <c r="Y15" s="1011"/>
      <c r="Z15" s="1011"/>
      <c r="AA15" s="1011"/>
      <c r="AB15" s="1011"/>
      <c r="AC15" s="1011"/>
      <c r="AD15" s="1011"/>
      <c r="AE15" s="1011"/>
      <c r="AF15" s="1011"/>
      <c r="AG15" s="1011"/>
      <c r="AH15" s="1011"/>
      <c r="AI15" s="1011"/>
      <c r="AJ15" s="1011"/>
      <c r="AK15" s="1011"/>
      <c r="AL15" s="1011"/>
      <c r="AM15" s="1011"/>
      <c r="AN15" s="1011"/>
      <c r="AO15" s="1011"/>
      <c r="AP15" s="1011"/>
      <c r="AQ15" s="1011"/>
      <c r="AR15" s="1011"/>
      <c r="AS15" s="1011"/>
      <c r="AT15" s="1011"/>
      <c r="AU15" s="1011"/>
      <c r="AV15" s="1011"/>
      <c r="AW15" s="1011"/>
      <c r="AX15" s="1011"/>
      <c r="AY15" s="1011"/>
      <c r="AZ15" s="1011"/>
      <c r="BA15" s="1011"/>
      <c r="BB15" s="1011"/>
      <c r="BC15" s="1011"/>
    </row>
    <row r="16" spans="1:55" x14ac:dyDescent="0.25">
      <c r="A16" s="1011"/>
      <c r="B16" s="1014" t="s">
        <v>1690</v>
      </c>
      <c r="C16" s="1015"/>
      <c r="D16" s="1011"/>
      <c r="E16" s="1011"/>
      <c r="F16" s="1011"/>
      <c r="G16" s="1011"/>
      <c r="H16" s="1011"/>
      <c r="I16" s="1011"/>
      <c r="J16" s="1011"/>
      <c r="K16" s="1011"/>
      <c r="L16" s="1011"/>
      <c r="M16" s="1011"/>
      <c r="N16" s="1011"/>
      <c r="O16" s="1011"/>
      <c r="P16" s="1011"/>
      <c r="Q16" s="1011"/>
      <c r="R16" s="1011"/>
      <c r="S16" s="1011"/>
      <c r="T16" s="1011"/>
      <c r="U16" s="1011"/>
      <c r="V16" s="1011"/>
      <c r="W16" s="1011"/>
      <c r="X16" s="1011"/>
      <c r="Y16" s="1011"/>
      <c r="Z16" s="1011"/>
      <c r="AA16" s="1011"/>
      <c r="AB16" s="1011"/>
      <c r="AC16" s="1011"/>
      <c r="AD16" s="1011"/>
      <c r="AE16" s="1011"/>
      <c r="AF16" s="1011"/>
      <c r="AG16" s="1011"/>
      <c r="AH16" s="1011"/>
      <c r="AI16" s="1011"/>
      <c r="AJ16" s="1011"/>
      <c r="AK16" s="1011"/>
      <c r="AL16" s="1011"/>
      <c r="AM16" s="1011"/>
      <c r="AN16" s="1011"/>
      <c r="AO16" s="1011"/>
      <c r="AP16" s="1011"/>
      <c r="AQ16" s="1011"/>
      <c r="AR16" s="1011"/>
      <c r="AS16" s="1011"/>
      <c r="AT16" s="1011"/>
      <c r="AU16" s="1011"/>
      <c r="AV16" s="1011"/>
      <c r="AW16" s="1011"/>
      <c r="AX16" s="1011"/>
      <c r="AY16" s="1011"/>
      <c r="AZ16" s="1011"/>
      <c r="BA16" s="1011"/>
      <c r="BB16" s="1011"/>
      <c r="BC16" s="1011"/>
    </row>
    <row r="17" spans="1:55" x14ac:dyDescent="0.25">
      <c r="A17" s="1011"/>
      <c r="B17" s="1014" t="s">
        <v>1630</v>
      </c>
      <c r="C17" s="1015"/>
      <c r="D17" s="1011"/>
      <c r="E17" s="1011"/>
      <c r="F17" s="1011"/>
      <c r="G17" s="1011"/>
      <c r="H17" s="1011"/>
      <c r="I17" s="1011"/>
      <c r="J17" s="1011"/>
      <c r="K17" s="1011"/>
      <c r="L17" s="1011"/>
      <c r="M17" s="1011"/>
      <c r="N17" s="1011"/>
      <c r="O17" s="1011"/>
      <c r="P17" s="1011"/>
      <c r="Q17" s="1011"/>
      <c r="R17" s="1011"/>
      <c r="S17" s="1011"/>
      <c r="T17" s="1011"/>
      <c r="U17" s="1011"/>
      <c r="V17" s="1011"/>
      <c r="W17" s="1011"/>
      <c r="X17" s="1011"/>
      <c r="Y17" s="1011"/>
      <c r="Z17" s="1011"/>
      <c r="AA17" s="1011"/>
      <c r="AB17" s="1011"/>
      <c r="AC17" s="1011"/>
      <c r="AD17" s="1011"/>
      <c r="AE17" s="1011"/>
      <c r="AF17" s="1011"/>
      <c r="AG17" s="1011"/>
      <c r="AH17" s="1011"/>
      <c r="AI17" s="1011"/>
      <c r="AJ17" s="1011"/>
      <c r="AK17" s="1011"/>
      <c r="AL17" s="1011"/>
      <c r="AM17" s="1011"/>
      <c r="AN17" s="1011"/>
      <c r="AO17" s="1011"/>
      <c r="AP17" s="1011"/>
      <c r="AQ17" s="1011"/>
      <c r="AR17" s="1011"/>
      <c r="AS17" s="1011"/>
      <c r="AT17" s="1011"/>
      <c r="AU17" s="1011"/>
      <c r="AV17" s="1011"/>
      <c r="AW17" s="1011"/>
      <c r="AX17" s="1011"/>
      <c r="AY17" s="1011"/>
      <c r="AZ17" s="1011"/>
      <c r="BA17" s="1011"/>
      <c r="BB17" s="1011"/>
      <c r="BC17" s="1011"/>
    </row>
    <row r="18" spans="1:55" x14ac:dyDescent="0.25">
      <c r="A18" s="1011"/>
      <c r="B18" s="1014" t="s">
        <v>1336</v>
      </c>
      <c r="C18" s="1015"/>
      <c r="D18" s="1011"/>
      <c r="E18" s="1011"/>
      <c r="F18" s="1011"/>
      <c r="G18" s="1011"/>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1011"/>
      <c r="AK18" s="1011"/>
      <c r="AL18" s="1011"/>
      <c r="AM18" s="1011"/>
      <c r="AN18" s="1011"/>
      <c r="AO18" s="1011"/>
      <c r="AP18" s="1011"/>
      <c r="AQ18" s="1011"/>
      <c r="AR18" s="1011"/>
      <c r="AS18" s="1011"/>
      <c r="AT18" s="1011"/>
      <c r="AU18" s="1011"/>
      <c r="AV18" s="1011"/>
      <c r="AW18" s="1011"/>
      <c r="AX18" s="1011"/>
      <c r="AY18" s="1011"/>
      <c r="AZ18" s="1011"/>
      <c r="BA18" s="1011"/>
      <c r="BB18" s="1011"/>
      <c r="BC18" s="1011"/>
    </row>
    <row r="19" spans="1:55" ht="15.75" thickBot="1" x14ac:dyDescent="0.3">
      <c r="A19" s="1011"/>
      <c r="B19" s="1019" t="s">
        <v>1330</v>
      </c>
      <c r="C19" s="1020"/>
      <c r="D19" s="1011"/>
      <c r="E19" s="1011"/>
      <c r="F19" s="1011"/>
      <c r="G19" s="1011"/>
      <c r="H19" s="1011"/>
      <c r="I19" s="1011"/>
      <c r="J19" s="1011"/>
      <c r="K19" s="1011"/>
      <c r="L19" s="1011"/>
      <c r="M19" s="1011"/>
      <c r="N19" s="1011"/>
      <c r="O19" s="1011"/>
      <c r="P19" s="1011"/>
      <c r="Q19" s="1011"/>
      <c r="R19" s="1011"/>
      <c r="S19" s="1011"/>
      <c r="T19" s="1011"/>
      <c r="U19" s="1011"/>
      <c r="V19" s="1011"/>
      <c r="W19" s="1011"/>
      <c r="X19" s="1011"/>
      <c r="Y19" s="1011"/>
      <c r="Z19" s="1011"/>
      <c r="AA19" s="1011"/>
      <c r="AB19" s="1011"/>
      <c r="AC19" s="1011"/>
      <c r="AD19" s="1011"/>
      <c r="AE19" s="1011"/>
      <c r="AF19" s="1011"/>
      <c r="AG19" s="1011"/>
      <c r="AH19" s="1011"/>
      <c r="AI19" s="1011"/>
      <c r="AJ19" s="1011"/>
      <c r="AK19" s="1011"/>
      <c r="AL19" s="1011"/>
      <c r="AM19" s="1011"/>
      <c r="AN19" s="1011"/>
      <c r="AO19" s="1011"/>
      <c r="AP19" s="1011"/>
      <c r="AQ19" s="1011"/>
      <c r="AR19" s="1011"/>
      <c r="AS19" s="1011"/>
      <c r="AT19" s="1011"/>
      <c r="AU19" s="1011"/>
      <c r="AV19" s="1011"/>
      <c r="AW19" s="1011"/>
      <c r="AX19" s="1011"/>
      <c r="AY19" s="1011"/>
      <c r="AZ19" s="1011"/>
      <c r="BA19" s="1011"/>
      <c r="BB19" s="1011"/>
      <c r="BC19" s="1011"/>
    </row>
    <row r="20" spans="1:55" x14ac:dyDescent="0.25">
      <c r="A20" s="1011"/>
      <c r="B20" s="1011"/>
      <c r="C20" s="1011"/>
      <c r="D20" s="1011"/>
      <c r="E20" s="1011"/>
      <c r="F20" s="1011"/>
      <c r="G20" s="1011"/>
      <c r="H20" s="1011"/>
      <c r="I20" s="1011"/>
      <c r="J20" s="1011"/>
      <c r="K20" s="1011"/>
      <c r="L20" s="1011"/>
      <c r="M20" s="1011"/>
      <c r="N20" s="1011"/>
      <c r="O20" s="1011"/>
      <c r="P20" s="1011"/>
      <c r="Q20" s="1011"/>
      <c r="R20" s="1011"/>
      <c r="S20" s="1011"/>
      <c r="T20" s="1011"/>
      <c r="U20" s="1011"/>
      <c r="V20" s="1011"/>
      <c r="W20" s="1011"/>
      <c r="X20" s="1011"/>
      <c r="Y20" s="1011"/>
      <c r="Z20" s="1011"/>
      <c r="AA20" s="1011"/>
      <c r="AB20" s="1011"/>
      <c r="AC20" s="1011"/>
      <c r="AD20" s="1011"/>
      <c r="AE20" s="1011"/>
      <c r="AF20" s="1011"/>
      <c r="AG20" s="1011"/>
      <c r="AH20" s="1011"/>
      <c r="AI20" s="1011"/>
      <c r="AJ20" s="1011"/>
      <c r="AK20" s="1011"/>
      <c r="AL20" s="1011"/>
      <c r="AM20" s="1011"/>
      <c r="AN20" s="1011"/>
      <c r="AO20" s="1011"/>
      <c r="AP20" s="1011"/>
      <c r="AQ20" s="1011"/>
      <c r="AR20" s="1011"/>
      <c r="AS20" s="1011"/>
      <c r="AT20" s="1011"/>
      <c r="AU20" s="1011"/>
      <c r="AV20" s="1011"/>
      <c r="AW20" s="1011"/>
      <c r="AX20" s="1011"/>
      <c r="AY20" s="1011"/>
      <c r="AZ20" s="1011"/>
      <c r="BA20" s="1011"/>
      <c r="BB20" s="1011"/>
      <c r="BC20" s="1011"/>
    </row>
    <row r="21" spans="1:55" x14ac:dyDescent="0.25">
      <c r="A21" s="1011"/>
      <c r="B21" s="1011"/>
      <c r="C21" s="1011"/>
      <c r="D21" s="1011"/>
      <c r="E21" s="1011"/>
      <c r="F21" s="1011"/>
      <c r="G21" s="1011"/>
      <c r="H21" s="1011"/>
      <c r="I21" s="1011"/>
      <c r="J21" s="1011"/>
      <c r="K21" s="1011"/>
      <c r="L21" s="1011"/>
      <c r="M21" s="1011"/>
      <c r="N21" s="1011"/>
      <c r="O21" s="1011"/>
      <c r="P21" s="1011"/>
      <c r="Q21" s="1011"/>
      <c r="R21" s="1011"/>
      <c r="S21" s="1011"/>
      <c r="T21" s="1011"/>
      <c r="U21" s="1011"/>
      <c r="V21" s="1011"/>
      <c r="W21" s="1011"/>
      <c r="X21" s="1011"/>
      <c r="Y21" s="1011"/>
      <c r="Z21" s="1011"/>
      <c r="AA21" s="1011"/>
      <c r="AB21" s="1011"/>
      <c r="AC21" s="1011"/>
      <c r="AD21" s="1011"/>
      <c r="AE21" s="1011"/>
      <c r="AF21" s="1011"/>
      <c r="AG21" s="1011"/>
      <c r="AH21" s="1011"/>
      <c r="AI21" s="1011"/>
      <c r="AJ21" s="1011"/>
      <c r="AK21" s="1011"/>
      <c r="AL21" s="1011"/>
      <c r="AM21" s="1011"/>
      <c r="AN21" s="1011"/>
      <c r="AO21" s="1011"/>
      <c r="AP21" s="1011"/>
      <c r="AQ21" s="1011"/>
      <c r="AR21" s="1011"/>
      <c r="AS21" s="1011"/>
      <c r="AT21" s="1011"/>
      <c r="AU21" s="1011"/>
      <c r="AV21" s="1011"/>
      <c r="AW21" s="1011"/>
      <c r="AX21" s="1011"/>
      <c r="AY21" s="1011"/>
      <c r="AZ21" s="1011"/>
      <c r="BA21" s="1011"/>
      <c r="BB21" s="1011"/>
      <c r="BC21" s="1011"/>
    </row>
    <row r="22" spans="1:55" x14ac:dyDescent="0.25">
      <c r="A22" s="1011"/>
      <c r="B22" s="1011"/>
      <c r="C22" s="1011"/>
      <c r="D22" s="1011"/>
      <c r="E22" s="1011"/>
      <c r="F22" s="1011"/>
      <c r="G22" s="1011"/>
      <c r="H22" s="1011"/>
      <c r="I22" s="1011"/>
      <c r="J22" s="1011"/>
      <c r="K22" s="1011"/>
      <c r="L22" s="1011"/>
      <c r="M22" s="1011"/>
      <c r="N22" s="1011"/>
      <c r="O22" s="1011"/>
      <c r="P22" s="1011"/>
      <c r="Q22" s="1011"/>
      <c r="R22" s="1011"/>
      <c r="S22" s="1011"/>
      <c r="T22" s="1011"/>
      <c r="U22" s="1011"/>
      <c r="V22" s="1011"/>
      <c r="W22" s="1011"/>
      <c r="X22" s="1011"/>
      <c r="Y22" s="1011"/>
      <c r="Z22" s="1011"/>
      <c r="AA22" s="1011"/>
      <c r="AB22" s="1011"/>
      <c r="AC22" s="1011"/>
      <c r="AD22" s="1011"/>
      <c r="AE22" s="1011"/>
      <c r="AF22" s="1011"/>
      <c r="AG22" s="1011"/>
      <c r="AH22" s="1011"/>
      <c r="AI22" s="1011"/>
      <c r="AJ22" s="1011"/>
      <c r="AK22" s="1011"/>
      <c r="AL22" s="1011"/>
      <c r="AM22" s="1011"/>
      <c r="AN22" s="1011"/>
      <c r="AO22" s="1011"/>
      <c r="AP22" s="1011"/>
      <c r="AQ22" s="1011"/>
      <c r="AR22" s="1011"/>
      <c r="AS22" s="1011"/>
      <c r="AT22" s="1011"/>
      <c r="AU22" s="1011"/>
      <c r="AV22" s="1011"/>
      <c r="AW22" s="1011"/>
      <c r="AX22" s="1011"/>
      <c r="AY22" s="1011"/>
      <c r="AZ22" s="1011"/>
      <c r="BA22" s="1011"/>
      <c r="BB22" s="1011"/>
      <c r="BC22" s="1011"/>
    </row>
    <row r="23" spans="1:55" x14ac:dyDescent="0.25">
      <c r="A23" s="1011"/>
      <c r="B23" s="1011"/>
      <c r="C23" s="1011"/>
      <c r="D23" s="1011"/>
      <c r="E23" s="1011"/>
      <c r="F23" s="1011"/>
      <c r="G23" s="1011"/>
      <c r="H23" s="1011"/>
      <c r="I23" s="1011"/>
      <c r="J23" s="1011"/>
      <c r="K23" s="1011"/>
      <c r="L23" s="1011"/>
      <c r="M23" s="1011"/>
      <c r="N23" s="1011"/>
      <c r="O23" s="1011"/>
      <c r="P23" s="1011"/>
      <c r="Q23" s="1011"/>
      <c r="R23" s="1011"/>
      <c r="S23" s="1011"/>
      <c r="T23" s="1011"/>
      <c r="U23" s="1011"/>
      <c r="V23" s="1011"/>
      <c r="W23" s="1011"/>
      <c r="X23" s="1011"/>
      <c r="Y23" s="1011"/>
      <c r="Z23" s="1011"/>
      <c r="AA23" s="1011"/>
      <c r="AB23" s="1011"/>
      <c r="AC23" s="1011"/>
      <c r="AD23" s="1011"/>
      <c r="AE23" s="1011"/>
      <c r="AF23" s="1011"/>
      <c r="AG23" s="1011"/>
      <c r="AH23" s="1011"/>
      <c r="AI23" s="1011"/>
      <c r="AJ23" s="1011"/>
      <c r="AK23" s="1011"/>
      <c r="AL23" s="1011"/>
      <c r="AM23" s="1011"/>
      <c r="AN23" s="1011"/>
      <c r="AO23" s="1011"/>
      <c r="AP23" s="1011"/>
      <c r="AQ23" s="1011"/>
      <c r="AR23" s="1011"/>
      <c r="AS23" s="1011"/>
      <c r="AT23" s="1011"/>
      <c r="AU23" s="1011"/>
      <c r="AV23" s="1011"/>
      <c r="AW23" s="1011"/>
      <c r="AX23" s="1011"/>
      <c r="AY23" s="1011"/>
      <c r="AZ23" s="1011"/>
      <c r="BA23" s="1011"/>
      <c r="BB23" s="1011"/>
      <c r="BC23" s="1011"/>
    </row>
    <row r="24" spans="1:55" x14ac:dyDescent="0.25">
      <c r="A24" s="1011"/>
      <c r="B24" s="1011"/>
      <c r="C24" s="1011"/>
      <c r="D24" s="1011"/>
      <c r="E24" s="1011"/>
      <c r="F24" s="1011"/>
      <c r="G24" s="1011"/>
      <c r="H24" s="1011"/>
      <c r="I24" s="1011"/>
      <c r="J24" s="1011"/>
      <c r="K24" s="1011"/>
      <c r="L24" s="1011"/>
      <c r="M24" s="1011"/>
      <c r="N24" s="1011"/>
      <c r="O24" s="1011"/>
      <c r="P24" s="1011"/>
      <c r="Q24" s="1011"/>
      <c r="R24" s="1011"/>
      <c r="S24" s="1011"/>
      <c r="T24" s="1011"/>
      <c r="U24" s="1011"/>
      <c r="V24" s="1011"/>
      <c r="W24" s="1011"/>
      <c r="X24" s="1011"/>
      <c r="Y24" s="1011"/>
      <c r="Z24" s="1011"/>
      <c r="AA24" s="1011"/>
      <c r="AB24" s="1011"/>
      <c r="AC24" s="1011"/>
      <c r="AD24" s="1011"/>
      <c r="AE24" s="1011"/>
      <c r="AF24" s="1011"/>
      <c r="AG24" s="1011"/>
      <c r="AH24" s="1011"/>
      <c r="AI24" s="1011"/>
      <c r="AJ24" s="1011"/>
      <c r="AK24" s="1011"/>
      <c r="AL24" s="1011"/>
      <c r="AM24" s="1011"/>
      <c r="AN24" s="1011"/>
      <c r="AO24" s="1011"/>
      <c r="AP24" s="1011"/>
      <c r="AQ24" s="1011"/>
      <c r="AR24" s="1011"/>
      <c r="AS24" s="1011"/>
      <c r="AT24" s="1011"/>
      <c r="AU24" s="1011"/>
      <c r="AV24" s="1011"/>
      <c r="AW24" s="1011"/>
      <c r="AX24" s="1011"/>
      <c r="AY24" s="1011"/>
      <c r="AZ24" s="1011"/>
      <c r="BA24" s="1011"/>
      <c r="BB24" s="1011"/>
      <c r="BC24" s="1011"/>
    </row>
    <row r="25" spans="1:55" x14ac:dyDescent="0.25">
      <c r="A25" s="1011"/>
      <c r="B25" s="1011"/>
      <c r="C25" s="1011"/>
      <c r="D25" s="1011"/>
      <c r="E25" s="1011"/>
      <c r="F25" s="1011"/>
      <c r="G25" s="1011"/>
      <c r="H25" s="1011"/>
      <c r="I25" s="1011"/>
      <c r="J25" s="1011"/>
      <c r="K25" s="1011"/>
      <c r="L25" s="1011"/>
      <c r="M25" s="1011"/>
      <c r="N25" s="1011"/>
      <c r="O25" s="1011"/>
      <c r="P25" s="1011"/>
      <c r="Q25" s="1011"/>
      <c r="R25" s="1011"/>
      <c r="S25" s="1011"/>
      <c r="T25" s="1011"/>
      <c r="U25" s="1011"/>
      <c r="V25" s="1011"/>
      <c r="W25" s="1011"/>
      <c r="X25" s="1011"/>
      <c r="Y25" s="1011"/>
      <c r="Z25" s="1011"/>
      <c r="AA25" s="1011"/>
      <c r="AB25" s="1011"/>
      <c r="AC25" s="1011"/>
      <c r="AD25" s="1011"/>
      <c r="AE25" s="1011"/>
      <c r="AF25" s="1011"/>
      <c r="AG25" s="1011"/>
      <c r="AH25" s="1011"/>
      <c r="AI25" s="1011"/>
      <c r="AJ25" s="1011"/>
      <c r="AK25" s="1011"/>
      <c r="AL25" s="1011"/>
      <c r="AM25" s="1011"/>
      <c r="AN25" s="1011"/>
      <c r="AO25" s="1011"/>
      <c r="AP25" s="1011"/>
      <c r="AQ25" s="1011"/>
      <c r="AR25" s="1011"/>
      <c r="AS25" s="1011"/>
      <c r="AT25" s="1011"/>
      <c r="AU25" s="1011"/>
      <c r="AV25" s="1011"/>
      <c r="AW25" s="1011"/>
      <c r="AX25" s="1011"/>
      <c r="AY25" s="1011"/>
      <c r="AZ25" s="1011"/>
      <c r="BA25" s="1011"/>
      <c r="BB25" s="1011"/>
      <c r="BC25" s="1011"/>
    </row>
    <row r="26" spans="1:55" x14ac:dyDescent="0.25">
      <c r="A26" s="1011"/>
      <c r="B26" s="1011"/>
      <c r="C26" s="1011"/>
      <c r="D26" s="1011"/>
      <c r="E26" s="1011"/>
      <c r="F26" s="1011"/>
      <c r="G26" s="1011"/>
      <c r="H26" s="1011"/>
      <c r="I26" s="1011"/>
      <c r="J26" s="1011"/>
      <c r="K26" s="1011"/>
      <c r="L26" s="1011"/>
      <c r="M26" s="1011"/>
      <c r="N26" s="1011"/>
      <c r="O26" s="1011"/>
      <c r="P26" s="1011"/>
      <c r="Q26" s="1011"/>
      <c r="R26" s="1011"/>
      <c r="S26" s="1011"/>
      <c r="T26" s="1011"/>
      <c r="U26" s="1011"/>
      <c r="V26" s="1011"/>
      <c r="W26" s="1011"/>
      <c r="X26" s="1011"/>
      <c r="Y26" s="1011"/>
      <c r="Z26" s="1011"/>
      <c r="AA26" s="1011"/>
      <c r="AB26" s="1011"/>
      <c r="AC26" s="1011"/>
      <c r="AD26" s="1011"/>
      <c r="AE26" s="1011"/>
      <c r="AF26" s="1011"/>
      <c r="AG26" s="1011"/>
      <c r="AH26" s="1011"/>
      <c r="AI26" s="1011"/>
      <c r="AJ26" s="1011"/>
      <c r="AK26" s="1011"/>
      <c r="AL26" s="1011"/>
      <c r="AM26" s="1011"/>
      <c r="AN26" s="1011"/>
      <c r="AO26" s="1011"/>
      <c r="AP26" s="1011"/>
      <c r="AQ26" s="1011"/>
      <c r="AR26" s="1011"/>
      <c r="AS26" s="1011"/>
      <c r="AT26" s="1011"/>
      <c r="AU26" s="1011"/>
      <c r="AV26" s="1011"/>
      <c r="AW26" s="1011"/>
      <c r="AX26" s="1011"/>
      <c r="AY26" s="1011"/>
      <c r="AZ26" s="1011"/>
      <c r="BA26" s="1011"/>
      <c r="BB26" s="1011"/>
      <c r="BC26" s="1011"/>
    </row>
    <row r="27" spans="1:55" x14ac:dyDescent="0.25">
      <c r="A27" s="1011"/>
      <c r="B27" s="1011"/>
      <c r="C27" s="1011"/>
      <c r="D27" s="1011"/>
      <c r="E27" s="1011"/>
      <c r="F27" s="1011"/>
      <c r="G27" s="1011"/>
      <c r="H27" s="1011"/>
      <c r="I27" s="1011"/>
      <c r="J27" s="1011"/>
      <c r="K27" s="1011"/>
      <c r="L27" s="1011"/>
      <c r="M27" s="1011"/>
      <c r="N27" s="1011"/>
      <c r="O27" s="1011"/>
      <c r="P27" s="1011"/>
      <c r="Q27" s="1011"/>
      <c r="R27" s="1011"/>
      <c r="S27" s="1011"/>
      <c r="T27" s="1011"/>
      <c r="U27" s="1011"/>
      <c r="V27" s="1011"/>
      <c r="W27" s="1011"/>
      <c r="X27" s="1011"/>
      <c r="Y27" s="1011"/>
      <c r="Z27" s="1011"/>
      <c r="AA27" s="1011"/>
      <c r="AB27" s="1011"/>
      <c r="AC27" s="1011"/>
      <c r="AD27" s="1011"/>
      <c r="AE27" s="1011"/>
      <c r="AF27" s="1011"/>
      <c r="AG27" s="1011"/>
      <c r="AH27" s="1011"/>
      <c r="AI27" s="1011"/>
      <c r="AJ27" s="1011"/>
      <c r="AK27" s="1011"/>
      <c r="AL27" s="1011"/>
      <c r="AM27" s="1011"/>
      <c r="AN27" s="1011"/>
      <c r="AO27" s="1011"/>
      <c r="AP27" s="1011"/>
      <c r="AQ27" s="1011"/>
      <c r="AR27" s="1011"/>
      <c r="AS27" s="1011"/>
      <c r="AT27" s="1011"/>
      <c r="AU27" s="1011"/>
      <c r="AV27" s="1011"/>
      <c r="AW27" s="1011"/>
      <c r="AX27" s="1011"/>
      <c r="AY27" s="1011"/>
      <c r="AZ27" s="1011"/>
      <c r="BA27" s="1011"/>
      <c r="BB27" s="1011"/>
      <c r="BC27" s="1011"/>
    </row>
    <row r="28" spans="1:55" x14ac:dyDescent="0.25">
      <c r="A28" s="1011"/>
      <c r="B28" s="1011"/>
      <c r="C28" s="1011"/>
      <c r="D28" s="1011"/>
      <c r="E28" s="1011"/>
      <c r="F28" s="1011"/>
      <c r="G28" s="1011"/>
      <c r="H28" s="1011"/>
      <c r="I28" s="1011"/>
      <c r="J28" s="1011"/>
      <c r="K28" s="1011"/>
      <c r="L28" s="1011"/>
      <c r="M28" s="1011"/>
      <c r="N28" s="1011"/>
      <c r="O28" s="1011"/>
      <c r="P28" s="1011"/>
      <c r="Q28" s="1011"/>
      <c r="R28" s="1011"/>
      <c r="S28" s="1011"/>
      <c r="T28" s="1011"/>
      <c r="U28" s="1011"/>
      <c r="V28" s="1011"/>
      <c r="W28" s="1011"/>
      <c r="X28" s="1011"/>
      <c r="Y28" s="1011"/>
      <c r="Z28" s="1011"/>
      <c r="AA28" s="1011"/>
      <c r="AB28" s="1011"/>
      <c r="AC28" s="1011"/>
      <c r="AD28" s="1011"/>
      <c r="AE28" s="1011"/>
      <c r="AF28" s="1011"/>
      <c r="AG28" s="1011"/>
      <c r="AH28" s="1011"/>
      <c r="AI28" s="1011"/>
      <c r="AJ28" s="1011"/>
      <c r="AK28" s="1011"/>
      <c r="AL28" s="1011"/>
      <c r="AM28" s="1011"/>
      <c r="AN28" s="1011"/>
      <c r="AO28" s="1011"/>
      <c r="AP28" s="1011"/>
      <c r="AQ28" s="1011"/>
      <c r="AR28" s="1011"/>
      <c r="AS28" s="1011"/>
      <c r="AT28" s="1011"/>
      <c r="AU28" s="1011"/>
      <c r="AV28" s="1011"/>
      <c r="AW28" s="1011"/>
      <c r="AX28" s="1011"/>
      <c r="AY28" s="1011"/>
      <c r="AZ28" s="1011"/>
      <c r="BA28" s="1011"/>
      <c r="BB28" s="1011"/>
      <c r="BC28" s="1011"/>
    </row>
    <row r="29" spans="1:55" x14ac:dyDescent="0.25">
      <c r="A29" s="1011"/>
      <c r="B29" s="1011"/>
      <c r="C29" s="1011"/>
      <c r="D29" s="1011"/>
      <c r="E29" s="1011"/>
      <c r="F29" s="1011"/>
      <c r="G29" s="1011"/>
      <c r="H29" s="1011"/>
      <c r="I29" s="1011"/>
      <c r="J29" s="1011"/>
      <c r="K29" s="1011"/>
      <c r="L29" s="1011"/>
      <c r="M29" s="1011"/>
      <c r="N29" s="1011"/>
      <c r="O29" s="1011"/>
      <c r="P29" s="1011"/>
      <c r="Q29" s="1011"/>
      <c r="R29" s="1011"/>
      <c r="S29" s="1011"/>
      <c r="T29" s="1011"/>
      <c r="U29" s="1011"/>
      <c r="V29" s="1011"/>
      <c r="W29" s="1011"/>
      <c r="X29" s="1011"/>
      <c r="Y29" s="1011"/>
      <c r="Z29" s="1011"/>
      <c r="AA29" s="1011"/>
      <c r="AB29" s="1011"/>
      <c r="AC29" s="1011"/>
      <c r="AD29" s="1011"/>
      <c r="AE29" s="1011"/>
      <c r="AF29" s="1011"/>
      <c r="AG29" s="1011"/>
      <c r="AH29" s="1011"/>
      <c r="AI29" s="1011"/>
      <c r="AJ29" s="1011"/>
      <c r="AK29" s="1011"/>
      <c r="AL29" s="1011"/>
      <c r="AM29" s="1011"/>
      <c r="AN29" s="1011"/>
      <c r="AO29" s="1011"/>
      <c r="AP29" s="1011"/>
      <c r="AQ29" s="1011"/>
      <c r="AR29" s="1011"/>
      <c r="AS29" s="1011"/>
      <c r="AT29" s="1011"/>
      <c r="AU29" s="1011"/>
      <c r="AV29" s="1011"/>
      <c r="AW29" s="1011"/>
      <c r="AX29" s="1011"/>
      <c r="AY29" s="1011"/>
      <c r="AZ29" s="1011"/>
      <c r="BA29" s="1011"/>
      <c r="BB29" s="1011"/>
      <c r="BC29" s="1011"/>
    </row>
    <row r="30" spans="1:55" x14ac:dyDescent="0.25">
      <c r="A30" s="1011"/>
      <c r="B30" s="1011"/>
      <c r="C30" s="1011"/>
      <c r="D30" s="1011"/>
      <c r="E30" s="1011"/>
      <c r="F30" s="1011"/>
      <c r="G30" s="1011"/>
      <c r="H30" s="1011"/>
      <c r="I30" s="1011"/>
      <c r="J30" s="1011"/>
      <c r="K30" s="1011"/>
      <c r="L30" s="1011"/>
      <c r="M30" s="1011"/>
      <c r="N30" s="1011"/>
      <c r="O30" s="1011"/>
      <c r="P30" s="1011"/>
      <c r="Q30" s="1011"/>
      <c r="R30" s="1011"/>
      <c r="S30" s="1011"/>
      <c r="T30" s="1011"/>
      <c r="U30" s="1011"/>
      <c r="V30" s="1011"/>
      <c r="W30" s="1011"/>
      <c r="X30" s="1011"/>
      <c r="Y30" s="1011"/>
      <c r="Z30" s="1011"/>
      <c r="AA30" s="1011"/>
      <c r="AB30" s="1011"/>
      <c r="AC30" s="1011"/>
      <c r="AD30" s="1011"/>
      <c r="AE30" s="1011"/>
      <c r="AF30" s="1011"/>
      <c r="AG30" s="1011"/>
      <c r="AH30" s="1011"/>
      <c r="AI30" s="1011"/>
      <c r="AJ30" s="1011"/>
      <c r="AK30" s="1011"/>
      <c r="AL30" s="1011"/>
      <c r="AM30" s="1011"/>
      <c r="AN30" s="1011"/>
      <c r="AO30" s="1011"/>
      <c r="AP30" s="1011"/>
      <c r="AQ30" s="1011"/>
      <c r="AR30" s="1011"/>
      <c r="AS30" s="1011"/>
      <c r="AT30" s="1011"/>
      <c r="AU30" s="1011"/>
      <c r="AV30" s="1011"/>
      <c r="AW30" s="1011"/>
      <c r="AX30" s="1011"/>
      <c r="AY30" s="1011"/>
      <c r="AZ30" s="1011"/>
      <c r="BA30" s="1011"/>
      <c r="BB30" s="1011"/>
      <c r="BC30" s="1011"/>
    </row>
    <row r="31" spans="1:55" x14ac:dyDescent="0.25">
      <c r="A31" s="1011"/>
      <c r="B31" s="1011"/>
      <c r="C31" s="1011"/>
      <c r="D31" s="1011"/>
      <c r="E31" s="1011"/>
      <c r="F31" s="1011"/>
      <c r="G31" s="1011"/>
      <c r="H31" s="1011"/>
      <c r="I31" s="1011"/>
      <c r="J31" s="1011"/>
      <c r="K31" s="1011"/>
      <c r="L31" s="1011"/>
      <c r="M31" s="1011"/>
      <c r="N31" s="1011"/>
      <c r="O31" s="1011"/>
      <c r="P31" s="1011"/>
      <c r="Q31" s="1011"/>
      <c r="R31" s="1011"/>
      <c r="S31" s="1011"/>
      <c r="T31" s="1011"/>
      <c r="U31" s="1011"/>
      <c r="V31" s="1011"/>
      <c r="W31" s="1011"/>
      <c r="X31" s="1011"/>
      <c r="Y31" s="1011"/>
      <c r="Z31" s="1011"/>
      <c r="AA31" s="1011"/>
      <c r="AB31" s="1011"/>
      <c r="AC31" s="1011"/>
      <c r="AD31" s="1011"/>
      <c r="AE31" s="1011"/>
      <c r="AF31" s="1011"/>
      <c r="AG31" s="1011"/>
      <c r="AH31" s="1011"/>
      <c r="AI31" s="1011"/>
      <c r="AJ31" s="1011"/>
      <c r="AK31" s="1011"/>
      <c r="AL31" s="1011"/>
      <c r="AM31" s="1011"/>
      <c r="AN31" s="1011"/>
      <c r="AO31" s="1011"/>
      <c r="AP31" s="1011"/>
      <c r="AQ31" s="1011"/>
      <c r="AR31" s="1011"/>
      <c r="AS31" s="1011"/>
      <c r="AT31" s="1011"/>
      <c r="AU31" s="1011"/>
      <c r="AV31" s="1011"/>
      <c r="AW31" s="1011"/>
      <c r="AX31" s="1011"/>
      <c r="AY31" s="1011"/>
      <c r="AZ31" s="1011"/>
      <c r="BA31" s="1011"/>
      <c r="BB31" s="1011"/>
      <c r="BC31" s="1011"/>
    </row>
    <row r="32" spans="1:55" x14ac:dyDescent="0.25">
      <c r="A32" s="1011"/>
      <c r="B32" s="1011"/>
      <c r="C32" s="1011"/>
      <c r="D32" s="1011"/>
      <c r="E32" s="1011"/>
      <c r="F32" s="1011"/>
      <c r="G32" s="1011"/>
      <c r="H32" s="1011"/>
      <c r="I32" s="1011"/>
      <c r="J32" s="1011"/>
      <c r="K32" s="1011"/>
      <c r="L32" s="1011"/>
      <c r="M32" s="1011"/>
      <c r="N32" s="1011"/>
      <c r="O32" s="1011"/>
      <c r="P32" s="1011"/>
      <c r="Q32" s="1011"/>
      <c r="R32" s="1011"/>
      <c r="S32" s="1011"/>
      <c r="T32" s="1011"/>
      <c r="U32" s="1011"/>
      <c r="V32" s="1011"/>
      <c r="W32" s="1011"/>
      <c r="X32" s="1011"/>
      <c r="Y32" s="1011"/>
      <c r="Z32" s="1011"/>
      <c r="AA32" s="1011"/>
      <c r="AB32" s="1011"/>
      <c r="AC32" s="1011"/>
      <c r="AD32" s="1011"/>
      <c r="AE32" s="1011"/>
      <c r="AF32" s="1011"/>
      <c r="AG32" s="1011"/>
      <c r="AH32" s="1011"/>
      <c r="AI32" s="1011"/>
      <c r="AJ32" s="1011"/>
      <c r="AK32" s="1011"/>
      <c r="AL32" s="1011"/>
      <c r="AM32" s="1011"/>
      <c r="AN32" s="1011"/>
      <c r="AO32" s="1011"/>
      <c r="AP32" s="1011"/>
      <c r="AQ32" s="1011"/>
      <c r="AR32" s="1011"/>
      <c r="AS32" s="1011"/>
      <c r="AT32" s="1011"/>
      <c r="AU32" s="1011"/>
      <c r="AV32" s="1011"/>
      <c r="AW32" s="1011"/>
      <c r="AX32" s="1011"/>
      <c r="AY32" s="1011"/>
      <c r="AZ32" s="1011"/>
      <c r="BA32" s="1011"/>
      <c r="BB32" s="1011"/>
      <c r="BC32" s="1011"/>
    </row>
    <row r="33" spans="1:55" x14ac:dyDescent="0.25">
      <c r="A33" s="1011"/>
      <c r="B33" s="1011"/>
      <c r="C33" s="1011"/>
      <c r="D33" s="1011"/>
      <c r="E33" s="1011"/>
      <c r="F33" s="1011"/>
      <c r="G33" s="1011"/>
      <c r="H33" s="1011"/>
      <c r="I33" s="1011"/>
      <c r="J33" s="1011"/>
      <c r="K33" s="1011"/>
      <c r="L33" s="1011"/>
      <c r="M33" s="1011"/>
      <c r="N33" s="1011"/>
      <c r="O33" s="1011"/>
      <c r="P33" s="1011"/>
      <c r="Q33" s="1011"/>
      <c r="R33" s="1011"/>
      <c r="S33" s="1011"/>
      <c r="T33" s="1011"/>
      <c r="U33" s="1011"/>
      <c r="V33" s="1011"/>
      <c r="W33" s="1011"/>
      <c r="X33" s="1011"/>
      <c r="Y33" s="1011"/>
      <c r="Z33" s="1011"/>
      <c r="AA33" s="1011"/>
      <c r="AB33" s="1011"/>
      <c r="AC33" s="1011"/>
      <c r="AD33" s="1011"/>
      <c r="AE33" s="1011"/>
      <c r="AF33" s="1011"/>
      <c r="AG33" s="1011"/>
      <c r="AH33" s="1011"/>
      <c r="AI33" s="1011"/>
      <c r="AJ33" s="1011"/>
      <c r="AK33" s="1011"/>
      <c r="AL33" s="1011"/>
      <c r="AM33" s="1011"/>
      <c r="AN33" s="1011"/>
      <c r="AO33" s="1011"/>
      <c r="AP33" s="1011"/>
      <c r="AQ33" s="1011"/>
      <c r="AR33" s="1011"/>
      <c r="AS33" s="1011"/>
      <c r="AT33" s="1011"/>
      <c r="AU33" s="1011"/>
      <c r="AV33" s="1011"/>
      <c r="AW33" s="1011"/>
      <c r="AX33" s="1011"/>
      <c r="AY33" s="1011"/>
      <c r="AZ33" s="1011"/>
      <c r="BA33" s="1011"/>
      <c r="BB33" s="1011"/>
      <c r="BC33" s="1011"/>
    </row>
    <row r="34" spans="1:55" x14ac:dyDescent="0.25">
      <c r="A34" s="1011"/>
      <c r="B34" s="1011"/>
      <c r="C34" s="1011"/>
      <c r="D34" s="1011"/>
      <c r="E34" s="1011"/>
      <c r="F34" s="1011"/>
      <c r="G34" s="101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1011"/>
      <c r="AK34" s="1011"/>
      <c r="AL34" s="1011"/>
      <c r="AM34" s="1011"/>
      <c r="AN34" s="1011"/>
      <c r="AO34" s="1011"/>
      <c r="AP34" s="1011"/>
      <c r="AQ34" s="1011"/>
      <c r="AR34" s="1011"/>
      <c r="AS34" s="1011"/>
      <c r="AT34" s="1011"/>
      <c r="AU34" s="1011"/>
      <c r="AV34" s="1011"/>
      <c r="AW34" s="1011"/>
      <c r="AX34" s="1011"/>
      <c r="AY34" s="1011"/>
      <c r="AZ34" s="1011"/>
      <c r="BA34" s="1011"/>
      <c r="BB34" s="1011"/>
      <c r="BC34" s="1011"/>
    </row>
    <row r="35" spans="1:55" x14ac:dyDescent="0.25">
      <c r="A35" s="1011"/>
      <c r="B35" s="1011"/>
      <c r="C35" s="1011"/>
      <c r="D35" s="1011"/>
      <c r="E35" s="1011"/>
      <c r="F35" s="1011"/>
      <c r="G35" s="1011"/>
      <c r="H35" s="1011"/>
      <c r="I35" s="1011"/>
      <c r="J35" s="1011"/>
      <c r="K35" s="1011"/>
      <c r="L35" s="1011"/>
      <c r="M35" s="1011"/>
      <c r="N35" s="1011"/>
      <c r="O35" s="1011"/>
      <c r="P35" s="1011"/>
      <c r="Q35" s="1011"/>
      <c r="R35" s="1011"/>
      <c r="S35" s="1011"/>
      <c r="T35" s="1011"/>
      <c r="U35" s="1011"/>
      <c r="V35" s="1011"/>
      <c r="W35" s="1011"/>
      <c r="X35" s="1011"/>
      <c r="Y35" s="1011"/>
      <c r="Z35" s="1011"/>
      <c r="AA35" s="1011"/>
      <c r="AB35" s="1011"/>
      <c r="AC35" s="1011"/>
      <c r="AD35" s="1011"/>
      <c r="AE35" s="1011"/>
      <c r="AF35" s="1011"/>
      <c r="AG35" s="1011"/>
      <c r="AH35" s="1011"/>
      <c r="AI35" s="1011"/>
      <c r="AJ35" s="1011"/>
      <c r="AK35" s="1011"/>
      <c r="AL35" s="1011"/>
      <c r="AM35" s="1011"/>
      <c r="AN35" s="1011"/>
      <c r="AO35" s="1011"/>
      <c r="AP35" s="1011"/>
      <c r="AQ35" s="1011"/>
      <c r="AR35" s="1011"/>
      <c r="AS35" s="1011"/>
      <c r="AT35" s="1011"/>
      <c r="AU35" s="1011"/>
      <c r="AV35" s="1011"/>
      <c r="AW35" s="1011"/>
      <c r="AX35" s="1011"/>
      <c r="AY35" s="1011"/>
      <c r="AZ35" s="1011"/>
      <c r="BA35" s="1011"/>
      <c r="BB35" s="1011"/>
      <c r="BC35" s="1011"/>
    </row>
    <row r="36" spans="1:55" x14ac:dyDescent="0.25">
      <c r="A36" s="1011"/>
      <c r="B36" s="1011"/>
      <c r="C36" s="1011"/>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1011"/>
      <c r="AK36" s="1011"/>
      <c r="AL36" s="1011"/>
      <c r="AM36" s="1011"/>
      <c r="AN36" s="1011"/>
      <c r="AO36" s="1011"/>
      <c r="AP36" s="1011"/>
      <c r="AQ36" s="1011"/>
      <c r="AR36" s="1011"/>
      <c r="AS36" s="1011"/>
      <c r="AT36" s="1011"/>
      <c r="AU36" s="1011"/>
      <c r="AV36" s="1011"/>
      <c r="AW36" s="1011"/>
      <c r="AX36" s="1011"/>
      <c r="AY36" s="1011"/>
      <c r="AZ36" s="1011"/>
      <c r="BA36" s="1011"/>
      <c r="BB36" s="1011"/>
      <c r="BC36" s="1011"/>
    </row>
    <row r="37" spans="1:55" x14ac:dyDescent="0.25">
      <c r="A37" s="1011"/>
      <c r="B37" s="1011"/>
      <c r="C37" s="1011"/>
      <c r="D37" s="1011"/>
      <c r="E37" s="1011"/>
      <c r="F37" s="1011"/>
      <c r="G37" s="1011"/>
      <c r="H37" s="1011"/>
      <c r="I37" s="1011"/>
      <c r="J37" s="1011"/>
      <c r="K37" s="1011"/>
      <c r="L37" s="1011"/>
      <c r="M37" s="1011"/>
      <c r="N37" s="1011"/>
      <c r="O37" s="1011"/>
      <c r="P37" s="1011"/>
      <c r="Q37" s="1011"/>
      <c r="R37" s="1011"/>
      <c r="S37" s="1011"/>
      <c r="T37" s="1011"/>
      <c r="U37" s="1011"/>
      <c r="V37" s="1011"/>
      <c r="W37" s="1011"/>
      <c r="X37" s="1011"/>
      <c r="Y37" s="1011"/>
      <c r="Z37" s="1011"/>
      <c r="AA37" s="1011"/>
      <c r="AB37" s="1011"/>
      <c r="AC37" s="1011"/>
      <c r="AD37" s="1011"/>
      <c r="AE37" s="1011"/>
      <c r="AF37" s="1011"/>
      <c r="AG37" s="1011"/>
      <c r="AH37" s="1011"/>
      <c r="AI37" s="1011"/>
      <c r="AJ37" s="1011"/>
      <c r="AK37" s="1011"/>
      <c r="AL37" s="1011"/>
      <c r="AM37" s="1011"/>
      <c r="AN37" s="1011"/>
      <c r="AO37" s="1011"/>
      <c r="AP37" s="1011"/>
      <c r="AQ37" s="1011"/>
      <c r="AR37" s="1011"/>
      <c r="AS37" s="1011"/>
      <c r="AT37" s="1011"/>
      <c r="AU37" s="1011"/>
      <c r="AV37" s="1011"/>
      <c r="AW37" s="1011"/>
      <c r="AX37" s="1011"/>
      <c r="AY37" s="1011"/>
      <c r="AZ37" s="1011"/>
      <c r="BA37" s="1011"/>
      <c r="BB37" s="1011"/>
      <c r="BC37" s="1011"/>
    </row>
    <row r="38" spans="1:55" x14ac:dyDescent="0.25">
      <c r="A38" s="1011"/>
      <c r="B38" s="1011"/>
      <c r="C38" s="1011"/>
      <c r="D38" s="1011"/>
      <c r="E38" s="1011"/>
      <c r="F38" s="1011"/>
      <c r="G38" s="1011"/>
      <c r="H38" s="1011"/>
      <c r="I38" s="1011"/>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1011"/>
      <c r="AK38" s="1011"/>
      <c r="AL38" s="1011"/>
      <c r="AM38" s="1011"/>
      <c r="AN38" s="1011"/>
      <c r="AO38" s="1011"/>
      <c r="AP38" s="1011"/>
      <c r="AQ38" s="1011"/>
      <c r="AR38" s="1011"/>
      <c r="AS38" s="1011"/>
      <c r="AT38" s="1011"/>
      <c r="AU38" s="1011"/>
      <c r="AV38" s="1011"/>
      <c r="AW38" s="1011"/>
      <c r="AX38" s="1011"/>
      <c r="AY38" s="1011"/>
      <c r="AZ38" s="1011"/>
      <c r="BA38" s="1011"/>
      <c r="BB38" s="1011"/>
      <c r="BC38" s="1011"/>
    </row>
    <row r="39" spans="1:55" x14ac:dyDescent="0.25">
      <c r="A39" s="1011"/>
      <c r="B39" s="1011"/>
      <c r="C39" s="1011"/>
      <c r="D39" s="1011"/>
      <c r="E39" s="1011"/>
      <c r="F39" s="1011"/>
      <c r="G39" s="1011"/>
      <c r="H39" s="1011"/>
      <c r="I39" s="1011"/>
      <c r="J39" s="1011"/>
      <c r="K39" s="1011"/>
      <c r="L39" s="1011"/>
      <c r="M39" s="1011"/>
      <c r="N39" s="1011"/>
      <c r="O39" s="1011"/>
      <c r="P39" s="1011"/>
      <c r="Q39" s="1011"/>
      <c r="R39" s="1011"/>
      <c r="S39" s="1011"/>
      <c r="T39" s="1011"/>
      <c r="U39" s="1011"/>
      <c r="V39" s="1011"/>
      <c r="W39" s="1011"/>
      <c r="X39" s="1011"/>
      <c r="Y39" s="1011"/>
      <c r="Z39" s="1011"/>
      <c r="AA39" s="1011"/>
      <c r="AB39" s="1011"/>
      <c r="AC39" s="1011"/>
      <c r="AD39" s="1011"/>
      <c r="AE39" s="1011"/>
      <c r="AF39" s="1011"/>
      <c r="AG39" s="1011"/>
      <c r="AH39" s="1011"/>
      <c r="AI39" s="1011"/>
      <c r="AJ39" s="1011"/>
      <c r="AK39" s="1011"/>
      <c r="AL39" s="1011"/>
      <c r="AM39" s="1011"/>
      <c r="AN39" s="1011"/>
      <c r="AO39" s="1011"/>
      <c r="AP39" s="1011"/>
      <c r="AQ39" s="1011"/>
      <c r="AR39" s="1011"/>
      <c r="AS39" s="1011"/>
      <c r="AT39" s="1011"/>
      <c r="AU39" s="1011"/>
      <c r="AV39" s="1011"/>
      <c r="AW39" s="1011"/>
      <c r="AX39" s="1011"/>
      <c r="AY39" s="1011"/>
      <c r="AZ39" s="1011"/>
      <c r="BA39" s="1011"/>
      <c r="BB39" s="1011"/>
      <c r="BC39" s="1011"/>
    </row>
    <row r="40" spans="1:55" x14ac:dyDescent="0.25">
      <c r="A40" s="1011"/>
      <c r="B40" s="1011"/>
      <c r="C40" s="1011"/>
      <c r="D40" s="1011"/>
      <c r="E40" s="1011"/>
      <c r="F40" s="1011"/>
      <c r="G40" s="1011"/>
      <c r="H40" s="1011"/>
      <c r="I40" s="1011"/>
      <c r="J40" s="1011"/>
      <c r="K40" s="1011"/>
      <c r="L40" s="1011"/>
      <c r="M40" s="1011"/>
      <c r="N40" s="1011"/>
      <c r="O40" s="1011"/>
      <c r="P40" s="1011"/>
      <c r="Q40" s="1011"/>
      <c r="R40" s="1011"/>
      <c r="S40" s="1011"/>
      <c r="T40" s="1011"/>
      <c r="U40" s="1011"/>
      <c r="V40" s="1011"/>
      <c r="W40" s="1011"/>
      <c r="X40" s="1011"/>
      <c r="Y40" s="1011"/>
      <c r="Z40" s="1011"/>
      <c r="AA40" s="1011"/>
      <c r="AB40" s="1011"/>
      <c r="AC40" s="1011"/>
      <c r="AD40" s="1011"/>
      <c r="AE40" s="1011"/>
      <c r="AF40" s="1011"/>
      <c r="AG40" s="1011"/>
      <c r="AH40" s="1011"/>
      <c r="AI40" s="1011"/>
      <c r="AJ40" s="1011"/>
      <c r="AK40" s="1011"/>
      <c r="AL40" s="1011"/>
      <c r="AM40" s="1011"/>
      <c r="AN40" s="1011"/>
      <c r="AO40" s="1011"/>
      <c r="AP40" s="1011"/>
      <c r="AQ40" s="1011"/>
      <c r="AR40" s="1011"/>
      <c r="AS40" s="1011"/>
      <c r="AT40" s="1011"/>
      <c r="AU40" s="1011"/>
      <c r="AV40" s="1011"/>
      <c r="AW40" s="1011"/>
      <c r="AX40" s="1011"/>
      <c r="AY40" s="1011"/>
      <c r="AZ40" s="1011"/>
      <c r="BA40" s="1011"/>
      <c r="BB40" s="1011"/>
      <c r="BC40" s="1011"/>
    </row>
    <row r="41" spans="1:55" x14ac:dyDescent="0.25">
      <c r="A41" s="1011"/>
      <c r="B41" s="1011"/>
      <c r="C41" s="1011"/>
      <c r="D41" s="1011"/>
      <c r="E41" s="1011"/>
      <c r="F41" s="1011"/>
      <c r="G41" s="1011"/>
      <c r="H41" s="1011"/>
      <c r="I41" s="1011"/>
      <c r="J41" s="1011"/>
      <c r="K41" s="1011"/>
      <c r="L41" s="1011"/>
      <c r="M41" s="1011"/>
      <c r="N41" s="1011"/>
      <c r="O41" s="1011"/>
      <c r="P41" s="1011"/>
      <c r="Q41" s="1011"/>
      <c r="R41" s="1011"/>
      <c r="S41" s="1011"/>
      <c r="T41" s="1011"/>
      <c r="U41" s="1011"/>
      <c r="V41" s="1011"/>
      <c r="W41" s="1011"/>
      <c r="X41" s="1011"/>
      <c r="Y41" s="1011"/>
      <c r="Z41" s="1011"/>
      <c r="AA41" s="1011"/>
      <c r="AB41" s="1011"/>
      <c r="AC41" s="1011"/>
      <c r="AD41" s="1011"/>
      <c r="AE41" s="1011"/>
      <c r="AF41" s="1011"/>
      <c r="AG41" s="1011"/>
      <c r="AH41" s="1011"/>
      <c r="AI41" s="1011"/>
      <c r="AJ41" s="1011"/>
      <c r="AK41" s="1011"/>
      <c r="AL41" s="1011"/>
      <c r="AM41" s="1011"/>
      <c r="AN41" s="1011"/>
      <c r="AO41" s="1011"/>
      <c r="AP41" s="1011"/>
      <c r="AQ41" s="1011"/>
      <c r="AR41" s="1011"/>
      <c r="AS41" s="1011"/>
      <c r="AT41" s="1011"/>
      <c r="AU41" s="1011"/>
      <c r="AV41" s="1011"/>
      <c r="AW41" s="1011"/>
      <c r="AX41" s="1011"/>
      <c r="AY41" s="1011"/>
      <c r="AZ41" s="1011"/>
      <c r="BA41" s="1011"/>
      <c r="BB41" s="1011"/>
      <c r="BC41" s="1011"/>
    </row>
    <row r="42" spans="1:55" x14ac:dyDescent="0.25">
      <c r="A42" s="1011"/>
      <c r="B42" s="1011"/>
      <c r="C42" s="1011"/>
      <c r="D42" s="1011"/>
      <c r="E42" s="1011"/>
      <c r="F42" s="1011"/>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1011"/>
      <c r="AK42" s="1011"/>
      <c r="AL42" s="1011"/>
      <c r="AM42" s="1011"/>
      <c r="AN42" s="1011"/>
      <c r="AO42" s="1011"/>
      <c r="AP42" s="1011"/>
      <c r="AQ42" s="1011"/>
      <c r="AR42" s="1011"/>
      <c r="AS42" s="1011"/>
      <c r="AT42" s="1011"/>
      <c r="AU42" s="1011"/>
      <c r="AV42" s="1011"/>
      <c r="AW42" s="1011"/>
      <c r="AX42" s="1011"/>
      <c r="AY42" s="1011"/>
      <c r="AZ42" s="1011"/>
      <c r="BA42" s="1011"/>
      <c r="BB42" s="1011"/>
      <c r="BC42" s="1011"/>
    </row>
    <row r="43" spans="1:55" x14ac:dyDescent="0.25">
      <c r="A43" s="1011"/>
      <c r="B43" s="1011"/>
      <c r="C43" s="1011"/>
      <c r="D43" s="1011"/>
      <c r="E43" s="1011"/>
      <c r="F43" s="1011"/>
      <c r="G43" s="1011"/>
      <c r="H43" s="1011"/>
      <c r="I43" s="1011"/>
      <c r="J43" s="1011"/>
      <c r="K43" s="1011"/>
      <c r="L43" s="1011"/>
      <c r="M43" s="1011"/>
      <c r="N43" s="1011"/>
      <c r="O43" s="1011"/>
      <c r="P43" s="1011"/>
      <c r="Q43" s="1011"/>
      <c r="R43" s="1011"/>
      <c r="S43" s="1011"/>
      <c r="T43" s="1011"/>
      <c r="U43" s="1011"/>
      <c r="V43" s="1011"/>
      <c r="W43" s="1011"/>
      <c r="X43" s="1011"/>
      <c r="Y43" s="1011"/>
      <c r="Z43" s="1011"/>
      <c r="AA43" s="1011"/>
      <c r="AB43" s="1011"/>
      <c r="AC43" s="1011"/>
      <c r="AD43" s="1011"/>
      <c r="AE43" s="1011"/>
      <c r="AF43" s="1011"/>
      <c r="AG43" s="1011"/>
      <c r="AH43" s="1011"/>
      <c r="AI43" s="1011"/>
      <c r="AJ43" s="1011"/>
      <c r="AK43" s="1011"/>
      <c r="AL43" s="1011"/>
      <c r="AM43" s="1011"/>
      <c r="AN43" s="1011"/>
      <c r="AO43" s="1011"/>
      <c r="AP43" s="1011"/>
      <c r="AQ43" s="1011"/>
      <c r="AR43" s="1011"/>
      <c r="AS43" s="1011"/>
      <c r="AT43" s="1011"/>
      <c r="AU43" s="1011"/>
      <c r="AV43" s="1011"/>
      <c r="AW43" s="1011"/>
      <c r="AX43" s="1011"/>
      <c r="AY43" s="1011"/>
      <c r="AZ43" s="1011"/>
      <c r="BA43" s="1011"/>
      <c r="BB43" s="1011"/>
      <c r="BC43" s="1011"/>
    </row>
    <row r="44" spans="1:55" x14ac:dyDescent="0.25">
      <c r="A44" s="1011"/>
      <c r="B44" s="1011"/>
      <c r="C44" s="1011"/>
      <c r="D44" s="1011"/>
      <c r="E44" s="1011"/>
      <c r="F44" s="1011"/>
      <c r="G44" s="1011"/>
      <c r="H44" s="1011"/>
      <c r="I44" s="1011"/>
      <c r="J44" s="1011"/>
      <c r="K44" s="1011"/>
      <c r="L44" s="1011"/>
      <c r="M44" s="1011"/>
      <c r="N44" s="1011"/>
      <c r="O44" s="1011"/>
      <c r="P44" s="1011"/>
      <c r="Q44" s="1011"/>
      <c r="R44" s="1011"/>
      <c r="S44" s="1011"/>
      <c r="T44" s="1011"/>
      <c r="U44" s="1011"/>
      <c r="V44" s="1011"/>
      <c r="W44" s="1011"/>
      <c r="X44" s="1011"/>
      <c r="Y44" s="1011"/>
      <c r="Z44" s="1011"/>
      <c r="AA44" s="1011"/>
      <c r="AB44" s="1011"/>
      <c r="AC44" s="1011"/>
      <c r="AD44" s="1011"/>
      <c r="AE44" s="1011"/>
      <c r="AF44" s="1011"/>
      <c r="AG44" s="1011"/>
      <c r="AH44" s="1011"/>
      <c r="AI44" s="1011"/>
      <c r="AJ44" s="1011"/>
      <c r="AK44" s="1011"/>
      <c r="AL44" s="1011"/>
      <c r="AM44" s="1011"/>
      <c r="AN44" s="1011"/>
      <c r="AO44" s="1011"/>
      <c r="AP44" s="1011"/>
      <c r="AQ44" s="1011"/>
      <c r="AR44" s="1011"/>
      <c r="AS44" s="1011"/>
      <c r="AT44" s="1011"/>
      <c r="AU44" s="1011"/>
      <c r="AV44" s="1011"/>
      <c r="AW44" s="1011"/>
      <c r="AX44" s="1011"/>
      <c r="AY44" s="1011"/>
      <c r="AZ44" s="1011"/>
      <c r="BA44" s="1011"/>
      <c r="BB44" s="1011"/>
      <c r="BC44" s="1011"/>
    </row>
    <row r="45" spans="1:55" x14ac:dyDescent="0.25">
      <c r="A45" s="1011"/>
      <c r="B45" s="1011"/>
      <c r="C45" s="1011"/>
      <c r="D45" s="1011"/>
      <c r="E45" s="1011"/>
      <c r="F45" s="1011"/>
      <c r="G45" s="1011"/>
      <c r="H45" s="1011"/>
      <c r="I45" s="1011"/>
      <c r="J45" s="1011"/>
      <c r="K45" s="1011"/>
      <c r="L45" s="1011"/>
      <c r="M45" s="1011"/>
      <c r="N45" s="1011"/>
      <c r="O45" s="1011"/>
      <c r="P45" s="1011"/>
      <c r="Q45" s="1011"/>
      <c r="R45" s="1011"/>
      <c r="S45" s="1011"/>
      <c r="T45" s="1011"/>
      <c r="U45" s="1011"/>
      <c r="V45" s="1011"/>
      <c r="W45" s="1011"/>
      <c r="X45" s="1011"/>
      <c r="Y45" s="1011"/>
      <c r="Z45" s="1011"/>
      <c r="AA45" s="1011"/>
      <c r="AB45" s="1011"/>
      <c r="AC45" s="1011"/>
      <c r="AD45" s="1011"/>
      <c r="AE45" s="1011"/>
      <c r="AF45" s="1011"/>
      <c r="AG45" s="1011"/>
      <c r="AH45" s="1011"/>
      <c r="AI45" s="1011"/>
      <c r="AJ45" s="1011"/>
      <c r="AK45" s="1011"/>
      <c r="AL45" s="1011"/>
      <c r="AM45" s="1011"/>
      <c r="AN45" s="1011"/>
      <c r="AO45" s="1011"/>
      <c r="AP45" s="1011"/>
      <c r="AQ45" s="1011"/>
      <c r="AR45" s="1011"/>
      <c r="AS45" s="1011"/>
      <c r="AT45" s="1011"/>
      <c r="AU45" s="1011"/>
      <c r="AV45" s="1011"/>
      <c r="AW45" s="1011"/>
      <c r="AX45" s="1011"/>
      <c r="AY45" s="1011"/>
      <c r="AZ45" s="1011"/>
      <c r="BA45" s="1011"/>
      <c r="BB45" s="1011"/>
      <c r="BC45" s="1011"/>
    </row>
    <row r="46" spans="1:55" x14ac:dyDescent="0.25">
      <c r="A46" s="1011"/>
      <c r="B46" s="1011"/>
      <c r="C46" s="1011"/>
      <c r="D46" s="1011"/>
      <c r="E46" s="1011"/>
      <c r="F46" s="1011"/>
      <c r="G46" s="1011"/>
      <c r="H46" s="1011"/>
      <c r="I46" s="1011"/>
      <c r="J46" s="1011"/>
      <c r="K46" s="1011"/>
      <c r="L46" s="1011"/>
      <c r="M46" s="1011"/>
      <c r="N46" s="1011"/>
      <c r="O46" s="1011"/>
      <c r="P46" s="1011"/>
      <c r="Q46" s="1011"/>
      <c r="R46" s="1011"/>
      <c r="S46" s="1011"/>
      <c r="T46" s="1011"/>
      <c r="U46" s="1011"/>
      <c r="V46" s="1011"/>
      <c r="W46" s="1011"/>
      <c r="X46" s="1011"/>
      <c r="Y46" s="1011"/>
      <c r="Z46" s="1011"/>
      <c r="AA46" s="1011"/>
      <c r="AB46" s="1011"/>
      <c r="AC46" s="1011"/>
      <c r="AD46" s="1011"/>
      <c r="AE46" s="1011"/>
      <c r="AF46" s="1011"/>
      <c r="AG46" s="1011"/>
      <c r="AH46" s="1011"/>
      <c r="AI46" s="1011"/>
      <c r="AJ46" s="1011"/>
      <c r="AK46" s="1011"/>
      <c r="AL46" s="1011"/>
      <c r="AM46" s="1011"/>
      <c r="AN46" s="1011"/>
      <c r="AO46" s="1011"/>
      <c r="AP46" s="1011"/>
      <c r="AQ46" s="1011"/>
      <c r="AR46" s="1011"/>
      <c r="AS46" s="1011"/>
      <c r="AT46" s="1011"/>
      <c r="AU46" s="1011"/>
      <c r="AV46" s="1011"/>
      <c r="AW46" s="1011"/>
      <c r="AX46" s="1011"/>
      <c r="AY46" s="1011"/>
      <c r="AZ46" s="1011"/>
      <c r="BA46" s="1011"/>
      <c r="BB46" s="1011"/>
      <c r="BC46" s="1011"/>
    </row>
    <row r="47" spans="1:55" x14ac:dyDescent="0.25">
      <c r="A47" s="1011"/>
      <c r="B47" s="1011"/>
      <c r="C47" s="1011"/>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1011"/>
      <c r="AK47" s="1011"/>
      <c r="AL47" s="1011"/>
      <c r="AM47" s="1011"/>
      <c r="AN47" s="1011"/>
      <c r="AO47" s="1011"/>
      <c r="AP47" s="1011"/>
      <c r="AQ47" s="1011"/>
      <c r="AR47" s="1011"/>
      <c r="AS47" s="1011"/>
      <c r="AT47" s="1011"/>
      <c r="AU47" s="1011"/>
      <c r="AV47" s="1011"/>
      <c r="AW47" s="1011"/>
      <c r="AX47" s="1011"/>
      <c r="AY47" s="1011"/>
      <c r="AZ47" s="1011"/>
      <c r="BA47" s="1011"/>
      <c r="BB47" s="1011"/>
      <c r="BC47" s="1011"/>
    </row>
    <row r="48" spans="1:55" x14ac:dyDescent="0.25">
      <c r="A48" s="1011"/>
      <c r="B48" s="1011"/>
      <c r="C48" s="1011"/>
      <c r="D48" s="1011"/>
      <c r="E48" s="1011"/>
      <c r="F48" s="1011"/>
      <c r="G48" s="1011"/>
      <c r="H48" s="1011"/>
      <c r="I48" s="1011"/>
      <c r="J48" s="1011"/>
      <c r="K48" s="1011"/>
      <c r="L48" s="1011"/>
      <c r="M48" s="1011"/>
      <c r="N48" s="1011"/>
      <c r="O48" s="1011"/>
      <c r="P48" s="1011"/>
      <c r="Q48" s="1011"/>
      <c r="R48" s="1011"/>
      <c r="S48" s="1011"/>
      <c r="T48" s="1011"/>
      <c r="U48" s="1011"/>
      <c r="V48" s="1011"/>
      <c r="W48" s="1011"/>
      <c r="X48" s="1011"/>
      <c r="Y48" s="1011"/>
      <c r="Z48" s="1011"/>
      <c r="AA48" s="1011"/>
      <c r="AB48" s="1011"/>
      <c r="AC48" s="1011"/>
      <c r="AD48" s="1011"/>
      <c r="AE48" s="1011"/>
      <c r="AF48" s="1011"/>
      <c r="AG48" s="1011"/>
      <c r="AH48" s="1011"/>
      <c r="AI48" s="1011"/>
      <c r="AJ48" s="1011"/>
      <c r="AK48" s="1011"/>
      <c r="AL48" s="1011"/>
      <c r="AM48" s="1011"/>
      <c r="AN48" s="1011"/>
      <c r="AO48" s="1011"/>
      <c r="AP48" s="1011"/>
      <c r="AQ48" s="1011"/>
      <c r="AR48" s="1011"/>
      <c r="AS48" s="1011"/>
      <c r="AT48" s="1011"/>
      <c r="AU48" s="1011"/>
      <c r="AV48" s="1011"/>
      <c r="AW48" s="1011"/>
      <c r="AX48" s="1011"/>
      <c r="AY48" s="1011"/>
      <c r="AZ48" s="1011"/>
      <c r="BA48" s="1011"/>
      <c r="BB48" s="1011"/>
      <c r="BC48" s="1011"/>
    </row>
    <row r="49" spans="1:55" x14ac:dyDescent="0.25">
      <c r="A49" s="1011"/>
      <c r="B49" s="1011"/>
      <c r="C49" s="1011"/>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1011"/>
      <c r="AK49" s="1011"/>
      <c r="AL49" s="1011"/>
      <c r="AM49" s="1011"/>
      <c r="AN49" s="1011"/>
      <c r="AO49" s="1011"/>
      <c r="AP49" s="1011"/>
      <c r="AQ49" s="1011"/>
      <c r="AR49" s="1011"/>
      <c r="AS49" s="1011"/>
      <c r="AT49" s="1011"/>
      <c r="AU49" s="1011"/>
      <c r="AV49" s="1011"/>
      <c r="AW49" s="1011"/>
      <c r="AX49" s="1011"/>
      <c r="AY49" s="1011"/>
      <c r="AZ49" s="1011"/>
      <c r="BA49" s="1011"/>
      <c r="BB49" s="1011"/>
      <c r="BC49" s="1011"/>
    </row>
    <row r="50" spans="1:55" x14ac:dyDescent="0.25">
      <c r="A50" s="1011"/>
      <c r="B50" s="1011"/>
      <c r="C50" s="1011"/>
      <c r="D50" s="1011"/>
      <c r="E50" s="1011"/>
      <c r="F50" s="1011"/>
      <c r="G50" s="1011"/>
      <c r="H50" s="1011"/>
      <c r="I50" s="1011"/>
      <c r="J50" s="1011"/>
      <c r="K50" s="1011"/>
      <c r="L50" s="1011"/>
      <c r="M50" s="1011"/>
      <c r="N50" s="1011"/>
      <c r="O50" s="1011"/>
      <c r="P50" s="1011"/>
      <c r="Q50" s="1011"/>
      <c r="R50" s="1011"/>
      <c r="S50" s="1011"/>
      <c r="T50" s="1011"/>
      <c r="U50" s="1011"/>
      <c r="V50" s="1011"/>
      <c r="W50" s="1011"/>
      <c r="X50" s="1011"/>
      <c r="Y50" s="1011"/>
      <c r="Z50" s="1011"/>
      <c r="AA50" s="1011"/>
      <c r="AB50" s="1011"/>
      <c r="AC50" s="1011"/>
      <c r="AD50" s="1011"/>
      <c r="AE50" s="1011"/>
      <c r="AF50" s="1011"/>
      <c r="AG50" s="1011"/>
      <c r="AH50" s="1011"/>
      <c r="AI50" s="1011"/>
      <c r="AJ50" s="1011"/>
      <c r="AK50" s="1011"/>
      <c r="AL50" s="1011"/>
      <c r="AM50" s="1011"/>
      <c r="AN50" s="1011"/>
      <c r="AO50" s="1011"/>
      <c r="AP50" s="1011"/>
      <c r="AQ50" s="1011"/>
      <c r="AR50" s="1011"/>
      <c r="AS50" s="1011"/>
      <c r="AT50" s="1011"/>
      <c r="AU50" s="1011"/>
      <c r="AV50" s="1011"/>
      <c r="AW50" s="1011"/>
      <c r="AX50" s="1011"/>
      <c r="AY50" s="1011"/>
      <c r="AZ50" s="1011"/>
      <c r="BA50" s="1011"/>
      <c r="BB50" s="1011"/>
      <c r="BC50" s="1011"/>
    </row>
    <row r="51" spans="1:55" x14ac:dyDescent="0.25">
      <c r="A51" s="1011"/>
      <c r="B51" s="1011"/>
      <c r="C51" s="1011"/>
      <c r="D51" s="1011"/>
      <c r="E51" s="1011"/>
      <c r="F51" s="1011"/>
      <c r="G51" s="1011"/>
      <c r="H51" s="1011"/>
      <c r="I51" s="1011"/>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1011"/>
      <c r="AK51" s="1011"/>
      <c r="AL51" s="1011"/>
      <c r="AM51" s="1011"/>
      <c r="AN51" s="1011"/>
      <c r="AO51" s="1011"/>
      <c r="AP51" s="1011"/>
      <c r="AQ51" s="1011"/>
      <c r="AR51" s="1011"/>
      <c r="AS51" s="1011"/>
      <c r="AT51" s="1011"/>
      <c r="AU51" s="1011"/>
      <c r="AV51" s="1011"/>
      <c r="AW51" s="1011"/>
      <c r="AX51" s="1011"/>
      <c r="AY51" s="1011"/>
      <c r="AZ51" s="1011"/>
      <c r="BA51" s="1011"/>
      <c r="BB51" s="1011"/>
      <c r="BC51" s="1011"/>
    </row>
    <row r="52" spans="1:55" x14ac:dyDescent="0.25">
      <c r="A52" s="1011"/>
      <c r="B52" s="1011"/>
      <c r="C52" s="1011"/>
      <c r="D52" s="1011"/>
      <c r="E52" s="1011"/>
      <c r="F52" s="1011"/>
      <c r="G52" s="1011"/>
      <c r="H52" s="1011"/>
      <c r="I52" s="1011"/>
      <c r="J52" s="1011"/>
      <c r="K52" s="1011"/>
      <c r="L52" s="1011"/>
      <c r="M52" s="1011"/>
      <c r="N52" s="1011"/>
      <c r="O52" s="1011"/>
      <c r="P52" s="1011"/>
      <c r="Q52" s="1011"/>
      <c r="R52" s="1011"/>
      <c r="S52" s="1011"/>
      <c r="T52" s="1011"/>
      <c r="U52" s="1011"/>
      <c r="V52" s="1011"/>
      <c r="W52" s="1011"/>
      <c r="X52" s="1011"/>
      <c r="Y52" s="1011"/>
      <c r="Z52" s="1011"/>
      <c r="AA52" s="1011"/>
      <c r="AB52" s="1011"/>
      <c r="AC52" s="1011"/>
      <c r="AD52" s="1011"/>
      <c r="AE52" s="1011"/>
      <c r="AF52" s="1011"/>
      <c r="AG52" s="1011"/>
      <c r="AH52" s="1011"/>
      <c r="AI52" s="1011"/>
      <c r="AJ52" s="1011"/>
      <c r="AK52" s="1011"/>
      <c r="AL52" s="1011"/>
      <c r="AM52" s="1011"/>
      <c r="AN52" s="1011"/>
      <c r="AO52" s="1011"/>
      <c r="AP52" s="1011"/>
      <c r="AQ52" s="1011"/>
      <c r="AR52" s="1011"/>
      <c r="AS52" s="1011"/>
      <c r="AT52" s="1011"/>
      <c r="AU52" s="1011"/>
      <c r="AV52" s="1011"/>
      <c r="AW52" s="1011"/>
      <c r="AX52" s="1011"/>
      <c r="AY52" s="1011"/>
      <c r="AZ52" s="1011"/>
      <c r="BA52" s="1011"/>
      <c r="BB52" s="1011"/>
      <c r="BC52" s="1011"/>
    </row>
    <row r="53" spans="1:55" x14ac:dyDescent="0.25">
      <c r="A53" s="1011"/>
      <c r="B53" s="1011"/>
      <c r="C53" s="1011"/>
      <c r="D53" s="1011"/>
      <c r="E53" s="1011"/>
      <c r="F53" s="1011"/>
      <c r="G53" s="1011"/>
      <c r="H53" s="1011"/>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1011"/>
      <c r="AK53" s="1011"/>
      <c r="AL53" s="1011"/>
      <c r="AM53" s="1011"/>
      <c r="AN53" s="1011"/>
      <c r="AO53" s="1011"/>
      <c r="AP53" s="1011"/>
      <c r="AQ53" s="1011"/>
      <c r="AR53" s="1011"/>
      <c r="AS53" s="1011"/>
      <c r="AT53" s="1011"/>
      <c r="AU53" s="1011"/>
      <c r="AV53" s="1011"/>
      <c r="AW53" s="1011"/>
      <c r="AX53" s="1011"/>
      <c r="AY53" s="1011"/>
      <c r="AZ53" s="1011"/>
      <c r="BA53" s="1011"/>
      <c r="BB53" s="1011"/>
      <c r="BC53" s="1011"/>
    </row>
    <row r="54" spans="1:55" x14ac:dyDescent="0.25">
      <c r="A54" s="1011"/>
      <c r="B54" s="1011"/>
      <c r="C54" s="1011"/>
      <c r="D54" s="1011"/>
      <c r="E54" s="1011"/>
      <c r="F54" s="1011"/>
      <c r="G54" s="1011"/>
      <c r="H54" s="1011"/>
      <c r="I54" s="1011"/>
      <c r="J54" s="1011"/>
      <c r="K54" s="1011"/>
      <c r="L54" s="1011"/>
      <c r="M54" s="1011"/>
      <c r="N54" s="1011"/>
      <c r="O54" s="1011"/>
      <c r="P54" s="1011"/>
      <c r="Q54" s="1011"/>
      <c r="R54" s="1011"/>
      <c r="S54" s="1011"/>
      <c r="T54" s="1011"/>
      <c r="U54" s="1011"/>
      <c r="V54" s="1011"/>
      <c r="W54" s="1011"/>
      <c r="X54" s="1011"/>
      <c r="Y54" s="1011"/>
      <c r="Z54" s="1011"/>
      <c r="AA54" s="1011"/>
      <c r="AB54" s="1011"/>
      <c r="AC54" s="1011"/>
      <c r="AD54" s="1011"/>
      <c r="AE54" s="1011"/>
      <c r="AF54" s="1011"/>
      <c r="AG54" s="1011"/>
      <c r="AH54" s="1011"/>
      <c r="AI54" s="1011"/>
      <c r="AJ54" s="1011"/>
      <c r="AK54" s="1011"/>
      <c r="AL54" s="1011"/>
      <c r="AM54" s="1011"/>
      <c r="AN54" s="1011"/>
      <c r="AO54" s="1011"/>
      <c r="AP54" s="1011"/>
      <c r="AQ54" s="1011"/>
      <c r="AR54" s="1011"/>
      <c r="AS54" s="1011"/>
      <c r="AT54" s="1011"/>
      <c r="AU54" s="1011"/>
      <c r="AV54" s="1011"/>
      <c r="AW54" s="1011"/>
      <c r="AX54" s="1011"/>
      <c r="AY54" s="1011"/>
      <c r="AZ54" s="1011"/>
      <c r="BA54" s="1011"/>
      <c r="BB54" s="1011"/>
      <c r="BC54" s="1011"/>
    </row>
    <row r="55" spans="1:55" x14ac:dyDescent="0.25">
      <c r="A55" s="1011"/>
      <c r="B55" s="1011"/>
      <c r="C55" s="1011"/>
      <c r="D55" s="1011"/>
      <c r="E55" s="1011"/>
      <c r="F55" s="1011"/>
      <c r="G55" s="1011"/>
      <c r="H55" s="1011"/>
      <c r="I55" s="1011"/>
      <c r="J55" s="1011"/>
      <c r="K55" s="1011"/>
      <c r="L55" s="1011"/>
      <c r="M55" s="1011"/>
      <c r="N55" s="1011"/>
      <c r="O55" s="1011"/>
      <c r="P55" s="1011"/>
      <c r="Q55" s="1011"/>
      <c r="R55" s="1011"/>
      <c r="S55" s="1011"/>
      <c r="T55" s="1011"/>
      <c r="U55" s="1011"/>
      <c r="V55" s="1011"/>
      <c r="W55" s="1011"/>
      <c r="X55" s="1011"/>
      <c r="Y55" s="1011"/>
      <c r="Z55" s="1011"/>
      <c r="AA55" s="1011"/>
      <c r="AB55" s="1011"/>
      <c r="AC55" s="1011"/>
      <c r="AD55" s="1011"/>
      <c r="AE55" s="1011"/>
      <c r="AF55" s="1011"/>
      <c r="AG55" s="1011"/>
      <c r="AH55" s="1011"/>
      <c r="AI55" s="1011"/>
      <c r="AJ55" s="1011"/>
      <c r="AK55" s="1011"/>
      <c r="AL55" s="1011"/>
      <c r="AM55" s="1011"/>
      <c r="AN55" s="1011"/>
      <c r="AO55" s="1011"/>
      <c r="AP55" s="1011"/>
      <c r="AQ55" s="1011"/>
      <c r="AR55" s="1011"/>
      <c r="AS55" s="1011"/>
      <c r="AT55" s="1011"/>
      <c r="AU55" s="1011"/>
      <c r="AV55" s="1011"/>
      <c r="AW55" s="1011"/>
      <c r="AX55" s="1011"/>
      <c r="AY55" s="1011"/>
      <c r="AZ55" s="1011"/>
      <c r="BA55" s="1011"/>
      <c r="BB55" s="1011"/>
      <c r="BC55" s="1011"/>
    </row>
    <row r="56" spans="1:55" x14ac:dyDescent="0.25">
      <c r="A56" s="1011"/>
      <c r="B56" s="1011"/>
      <c r="C56" s="1011"/>
      <c r="D56" s="1011"/>
      <c r="E56" s="1011"/>
      <c r="F56" s="1011"/>
      <c r="G56" s="1011"/>
      <c r="H56" s="1011"/>
      <c r="I56" s="1011"/>
      <c r="J56" s="1011"/>
      <c r="K56" s="1011"/>
      <c r="L56" s="1011"/>
      <c r="M56" s="1011"/>
      <c r="N56" s="1011"/>
      <c r="O56" s="1011"/>
      <c r="P56" s="1011"/>
      <c r="Q56" s="1011"/>
      <c r="R56" s="1011"/>
      <c r="S56" s="1011"/>
      <c r="T56" s="1011"/>
      <c r="U56" s="1011"/>
      <c r="V56" s="1011"/>
      <c r="W56" s="1011"/>
      <c r="X56" s="1011"/>
      <c r="Y56" s="1011"/>
      <c r="Z56" s="1011"/>
      <c r="AA56" s="1011"/>
      <c r="AB56" s="1011"/>
      <c r="AC56" s="1011"/>
      <c r="AD56" s="1011"/>
      <c r="AE56" s="1011"/>
      <c r="AF56" s="1011"/>
      <c r="AG56" s="1011"/>
      <c r="AH56" s="1011"/>
      <c r="AI56" s="1011"/>
      <c r="AJ56" s="1011"/>
      <c r="AK56" s="1011"/>
      <c r="AL56" s="1011"/>
      <c r="AM56" s="1011"/>
      <c r="AN56" s="1011"/>
      <c r="AO56" s="1011"/>
      <c r="AP56" s="1011"/>
      <c r="AQ56" s="1011"/>
      <c r="AR56" s="1011"/>
      <c r="AS56" s="1011"/>
      <c r="AT56" s="1011"/>
      <c r="AU56" s="1011"/>
      <c r="AV56" s="1011"/>
      <c r="AW56" s="1011"/>
      <c r="AX56" s="1011"/>
      <c r="AY56" s="1011"/>
      <c r="AZ56" s="1011"/>
      <c r="BA56" s="1011"/>
      <c r="BB56" s="1011"/>
      <c r="BC56" s="1011"/>
    </row>
    <row r="57" spans="1:55" x14ac:dyDescent="0.25">
      <c r="A57" s="1011"/>
      <c r="B57" s="1011"/>
      <c r="C57" s="1011"/>
      <c r="D57" s="1011"/>
      <c r="E57" s="1011"/>
      <c r="F57" s="1011"/>
      <c r="G57" s="1011"/>
      <c r="H57" s="1011"/>
      <c r="I57" s="1011"/>
      <c r="J57" s="1011"/>
      <c r="K57" s="1011"/>
      <c r="L57" s="1011"/>
      <c r="M57" s="1011"/>
      <c r="N57" s="1011"/>
      <c r="O57" s="1011"/>
      <c r="P57" s="1011"/>
      <c r="Q57" s="1011"/>
      <c r="R57" s="1011"/>
      <c r="S57" s="1011"/>
      <c r="T57" s="1011"/>
      <c r="U57" s="1011"/>
      <c r="V57" s="1011"/>
      <c r="W57" s="1011"/>
      <c r="X57" s="1011"/>
      <c r="Y57" s="1011"/>
      <c r="Z57" s="1011"/>
      <c r="AA57" s="1011"/>
      <c r="AB57" s="1011"/>
      <c r="AC57" s="1011"/>
      <c r="AD57" s="1011"/>
      <c r="AE57" s="1011"/>
      <c r="AF57" s="1011"/>
      <c r="AG57" s="1011"/>
      <c r="AH57" s="1011"/>
      <c r="AI57" s="1011"/>
      <c r="AJ57" s="1011"/>
      <c r="AK57" s="1011"/>
      <c r="AL57" s="1011"/>
      <c r="AM57" s="1011"/>
      <c r="AN57" s="1011"/>
      <c r="AO57" s="1011"/>
      <c r="AP57" s="1011"/>
      <c r="AQ57" s="1011"/>
      <c r="AR57" s="1011"/>
      <c r="AS57" s="1011"/>
      <c r="AT57" s="1011"/>
      <c r="AU57" s="1011"/>
      <c r="AV57" s="1011"/>
      <c r="AW57" s="1011"/>
      <c r="AX57" s="1011"/>
      <c r="AY57" s="1011"/>
      <c r="AZ57" s="1011"/>
      <c r="BA57" s="1011"/>
      <c r="BB57" s="1011"/>
      <c r="BC57" s="1011"/>
    </row>
    <row r="58" spans="1:55" x14ac:dyDescent="0.25">
      <c r="A58" s="1011"/>
      <c r="B58" s="1011"/>
      <c r="C58" s="1011"/>
      <c r="D58" s="1011"/>
      <c r="E58" s="1011"/>
      <c r="F58" s="1011"/>
      <c r="G58" s="1011"/>
      <c r="H58" s="1011"/>
      <c r="I58" s="1011"/>
      <c r="J58" s="1011"/>
      <c r="K58" s="1011"/>
      <c r="L58" s="1011"/>
      <c r="M58" s="1011"/>
      <c r="N58" s="1011"/>
      <c r="O58" s="1011"/>
      <c r="P58" s="1011"/>
      <c r="Q58" s="1011"/>
      <c r="R58" s="1011"/>
      <c r="S58" s="1011"/>
      <c r="T58" s="1011"/>
      <c r="U58" s="1011"/>
      <c r="V58" s="1011"/>
      <c r="W58" s="1011"/>
      <c r="X58" s="1011"/>
      <c r="Y58" s="1011"/>
      <c r="Z58" s="1011"/>
      <c r="AA58" s="1011"/>
      <c r="AB58" s="1011"/>
      <c r="AC58" s="1011"/>
      <c r="AD58" s="1011"/>
      <c r="AE58" s="1011"/>
      <c r="AF58" s="1011"/>
      <c r="AG58" s="1011"/>
      <c r="AH58" s="1011"/>
      <c r="AI58" s="1011"/>
      <c r="AJ58" s="1011"/>
      <c r="AK58" s="1011"/>
      <c r="AL58" s="1011"/>
      <c r="AM58" s="1011"/>
      <c r="AN58" s="1011"/>
      <c r="AO58" s="1011"/>
      <c r="AP58" s="1011"/>
      <c r="AQ58" s="1011"/>
      <c r="AR58" s="1011"/>
      <c r="AS58" s="1011"/>
      <c r="AT58" s="1011"/>
      <c r="AU58" s="1011"/>
      <c r="AV58" s="1011"/>
      <c r="AW58" s="1011"/>
      <c r="AX58" s="1011"/>
      <c r="AY58" s="1011"/>
      <c r="AZ58" s="1011"/>
      <c r="BA58" s="1011"/>
      <c r="BB58" s="1011"/>
      <c r="BC58" s="1011"/>
    </row>
    <row r="59" spans="1:55" x14ac:dyDescent="0.25">
      <c r="A59" s="1011"/>
      <c r="B59" s="1011"/>
      <c r="C59" s="1011"/>
      <c r="D59" s="1011"/>
      <c r="E59" s="1011"/>
      <c r="F59" s="1011"/>
      <c r="G59" s="1011"/>
      <c r="H59" s="1011"/>
      <c r="I59" s="1011"/>
      <c r="J59" s="1011"/>
      <c r="K59" s="1011"/>
      <c r="L59" s="1011"/>
      <c r="M59" s="1011"/>
      <c r="N59" s="1011"/>
      <c r="O59" s="1011"/>
      <c r="P59" s="1011"/>
      <c r="Q59" s="1011"/>
      <c r="R59" s="1011"/>
      <c r="S59" s="1011"/>
      <c r="T59" s="1011"/>
      <c r="U59" s="1011"/>
      <c r="V59" s="1011"/>
      <c r="W59" s="1011"/>
      <c r="X59" s="1011"/>
      <c r="Y59" s="1011"/>
      <c r="Z59" s="1011"/>
      <c r="AA59" s="1011"/>
      <c r="AB59" s="1011"/>
      <c r="AC59" s="1011"/>
      <c r="AD59" s="1011"/>
      <c r="AE59" s="1011"/>
      <c r="AF59" s="1011"/>
      <c r="AG59" s="1011"/>
      <c r="AH59" s="1011"/>
      <c r="AI59" s="1011"/>
      <c r="AJ59" s="1011"/>
      <c r="AK59" s="1011"/>
      <c r="AL59" s="1011"/>
      <c r="AM59" s="1011"/>
      <c r="AN59" s="1011"/>
      <c r="AO59" s="1011"/>
      <c r="AP59" s="1011"/>
      <c r="AQ59" s="1011"/>
      <c r="AR59" s="1011"/>
      <c r="AS59" s="1011"/>
      <c r="AT59" s="1011"/>
      <c r="AU59" s="1011"/>
      <c r="AV59" s="1011"/>
      <c r="AW59" s="1011"/>
      <c r="AX59" s="1011"/>
      <c r="AY59" s="1011"/>
      <c r="AZ59" s="1011"/>
      <c r="BA59" s="1011"/>
      <c r="BB59" s="1011"/>
      <c r="BC59" s="1011"/>
    </row>
    <row r="60" spans="1:55" x14ac:dyDescent="0.25">
      <c r="A60" s="1011"/>
      <c r="B60" s="1011"/>
      <c r="C60" s="1011"/>
      <c r="D60" s="1011"/>
      <c r="E60" s="1011"/>
      <c r="F60" s="1011"/>
      <c r="G60" s="1011"/>
      <c r="H60" s="1011"/>
      <c r="I60" s="1011"/>
      <c r="J60" s="1011"/>
      <c r="K60" s="1011"/>
      <c r="L60" s="1011"/>
      <c r="M60" s="1011"/>
      <c r="N60" s="1011"/>
      <c r="O60" s="1011"/>
      <c r="P60" s="1011"/>
      <c r="Q60" s="1011"/>
      <c r="R60" s="1011"/>
      <c r="S60" s="1011"/>
      <c r="T60" s="1011"/>
      <c r="U60" s="1011"/>
      <c r="V60" s="1011"/>
      <c r="W60" s="1011"/>
      <c r="X60" s="1011"/>
      <c r="Y60" s="1011"/>
      <c r="Z60" s="1011"/>
      <c r="AA60" s="1011"/>
      <c r="AB60" s="1011"/>
      <c r="AC60" s="1011"/>
      <c r="AD60" s="1011"/>
      <c r="AE60" s="1011"/>
      <c r="AF60" s="1011"/>
      <c r="AG60" s="1011"/>
      <c r="AH60" s="1011"/>
      <c r="AI60" s="1011"/>
      <c r="AJ60" s="1011"/>
      <c r="AK60" s="1011"/>
      <c r="AL60" s="1011"/>
      <c r="AM60" s="1011"/>
      <c r="AN60" s="1011"/>
      <c r="AO60" s="1011"/>
      <c r="AP60" s="1011"/>
      <c r="AQ60" s="1011"/>
      <c r="AR60" s="1011"/>
      <c r="AS60" s="1011"/>
      <c r="AT60" s="1011"/>
      <c r="AU60" s="1011"/>
      <c r="AV60" s="1011"/>
      <c r="AW60" s="1011"/>
      <c r="AX60" s="1011"/>
      <c r="AY60" s="1011"/>
      <c r="AZ60" s="1011"/>
      <c r="BA60" s="1011"/>
      <c r="BB60" s="1011"/>
      <c r="BC60" s="1011"/>
    </row>
    <row r="61" spans="1:55" x14ac:dyDescent="0.25">
      <c r="A61" s="1011"/>
      <c r="B61" s="1011"/>
      <c r="C61" s="1011"/>
      <c r="D61" s="1011"/>
      <c r="E61" s="1011"/>
      <c r="F61" s="1011"/>
      <c r="G61" s="1011"/>
      <c r="H61" s="1011"/>
      <c r="I61" s="1011"/>
      <c r="J61" s="1011"/>
      <c r="K61" s="1011"/>
      <c r="L61" s="1011"/>
      <c r="M61" s="1011"/>
      <c r="N61" s="1011"/>
      <c r="O61" s="1011"/>
      <c r="P61" s="1011"/>
      <c r="Q61" s="1011"/>
      <c r="R61" s="1011"/>
      <c r="S61" s="1011"/>
      <c r="T61" s="1011"/>
      <c r="U61" s="1011"/>
      <c r="V61" s="1011"/>
      <c r="W61" s="1011"/>
      <c r="X61" s="1011"/>
      <c r="Y61" s="1011"/>
      <c r="Z61" s="1011"/>
      <c r="AA61" s="1011"/>
      <c r="AB61" s="1011"/>
      <c r="AC61" s="1011"/>
      <c r="AD61" s="1011"/>
      <c r="AE61" s="1011"/>
      <c r="AF61" s="1011"/>
      <c r="AG61" s="1011"/>
      <c r="AH61" s="1011"/>
      <c r="AI61" s="1011"/>
      <c r="AJ61" s="1011"/>
      <c r="AK61" s="1011"/>
      <c r="AL61" s="1011"/>
      <c r="AM61" s="1011"/>
      <c r="AN61" s="1011"/>
      <c r="AO61" s="1011"/>
      <c r="AP61" s="1011"/>
      <c r="AQ61" s="1011"/>
      <c r="AR61" s="1011"/>
      <c r="AS61" s="1011"/>
      <c r="AT61" s="1011"/>
      <c r="AU61" s="1011"/>
      <c r="AV61" s="1011"/>
      <c r="AW61" s="1011"/>
      <c r="AX61" s="1011"/>
      <c r="AY61" s="1011"/>
      <c r="AZ61" s="1011"/>
      <c r="BA61" s="1011"/>
      <c r="BB61" s="1011"/>
      <c r="BC61" s="1011"/>
    </row>
    <row r="62" spans="1:55" x14ac:dyDescent="0.25">
      <c r="A62" s="1011"/>
      <c r="B62" s="1011"/>
      <c r="C62" s="1011"/>
      <c r="D62" s="1011"/>
      <c r="E62" s="1011"/>
      <c r="F62" s="1011"/>
      <c r="G62" s="1011"/>
      <c r="H62" s="1011"/>
      <c r="I62" s="1011"/>
      <c r="J62" s="1011"/>
      <c r="K62" s="1011"/>
      <c r="L62" s="1011"/>
      <c r="M62" s="1011"/>
      <c r="N62" s="1011"/>
      <c r="O62" s="1011"/>
      <c r="P62" s="1011"/>
      <c r="Q62" s="1011"/>
      <c r="R62" s="1011"/>
      <c r="S62" s="1011"/>
      <c r="T62" s="1011"/>
      <c r="U62" s="1011"/>
      <c r="V62" s="1011"/>
      <c r="W62" s="1011"/>
      <c r="X62" s="1011"/>
      <c r="Y62" s="1011"/>
      <c r="Z62" s="1011"/>
      <c r="AA62" s="1011"/>
      <c r="AB62" s="1011"/>
      <c r="AC62" s="1011"/>
      <c r="AD62" s="1011"/>
      <c r="AE62" s="1011"/>
      <c r="AF62" s="1011"/>
      <c r="AG62" s="1011"/>
      <c r="AH62" s="1011"/>
      <c r="AI62" s="1011"/>
      <c r="AJ62" s="1011"/>
      <c r="AK62" s="1011"/>
      <c r="AL62" s="1011"/>
      <c r="AM62" s="1011"/>
      <c r="AN62" s="1011"/>
      <c r="AO62" s="1011"/>
      <c r="AP62" s="1011"/>
      <c r="AQ62" s="1011"/>
      <c r="AR62" s="1011"/>
      <c r="AS62" s="1011"/>
      <c r="AT62" s="1011"/>
      <c r="AU62" s="1011"/>
      <c r="AV62" s="1011"/>
      <c r="AW62" s="1011"/>
      <c r="AX62" s="1011"/>
      <c r="AY62" s="1011"/>
      <c r="AZ62" s="1011"/>
      <c r="BA62" s="1011"/>
      <c r="BB62" s="1011"/>
      <c r="BC62" s="1011"/>
    </row>
    <row r="63" spans="1:55" x14ac:dyDescent="0.25">
      <c r="A63" s="1011"/>
      <c r="B63" s="1011"/>
      <c r="C63" s="1011"/>
      <c r="D63" s="1011"/>
      <c r="E63" s="1011"/>
      <c r="F63" s="1011"/>
      <c r="G63" s="1011"/>
      <c r="H63" s="1011"/>
      <c r="I63" s="1011"/>
      <c r="J63" s="1011"/>
      <c r="K63" s="1011"/>
      <c r="L63" s="1011"/>
      <c r="M63" s="1011"/>
      <c r="N63" s="1011"/>
      <c r="O63" s="1011"/>
      <c r="P63" s="1011"/>
      <c r="Q63" s="1011"/>
      <c r="R63" s="1011"/>
      <c r="S63" s="1011"/>
      <c r="T63" s="1011"/>
      <c r="U63" s="1011"/>
      <c r="V63" s="1011"/>
      <c r="W63" s="1011"/>
      <c r="X63" s="1011"/>
      <c r="Y63" s="1011"/>
      <c r="Z63" s="1011"/>
      <c r="AA63" s="1011"/>
      <c r="AB63" s="1011"/>
      <c r="AC63" s="1011"/>
      <c r="AD63" s="1011"/>
      <c r="AE63" s="1011"/>
      <c r="AF63" s="1011"/>
      <c r="AG63" s="1011"/>
      <c r="AH63" s="1011"/>
      <c r="AI63" s="1011"/>
      <c r="AJ63" s="1011"/>
      <c r="AK63" s="1011"/>
      <c r="AL63" s="1011"/>
      <c r="AM63" s="1011"/>
      <c r="AN63" s="1011"/>
      <c r="AO63" s="1011"/>
      <c r="AP63" s="1011"/>
      <c r="AQ63" s="1011"/>
      <c r="AR63" s="1011"/>
      <c r="AS63" s="1011"/>
      <c r="AT63" s="1011"/>
      <c r="AU63" s="1011"/>
      <c r="AV63" s="1011"/>
      <c r="AW63" s="1011"/>
      <c r="AX63" s="1011"/>
      <c r="AY63" s="1011"/>
      <c r="AZ63" s="1011"/>
      <c r="BA63" s="1011"/>
      <c r="BB63" s="1011"/>
      <c r="BC63" s="1011"/>
    </row>
    <row r="64" spans="1:55" x14ac:dyDescent="0.25">
      <c r="A64" s="1011"/>
      <c r="B64" s="1011"/>
      <c r="C64" s="1011"/>
      <c r="D64" s="1011"/>
      <c r="E64" s="1011"/>
      <c r="F64" s="1011"/>
      <c r="G64" s="1011"/>
      <c r="H64" s="1011"/>
      <c r="I64" s="1011"/>
      <c r="J64" s="1011"/>
      <c r="K64" s="1011"/>
      <c r="L64" s="1011"/>
      <c r="M64" s="1011"/>
      <c r="N64" s="1011"/>
      <c r="O64" s="1011"/>
      <c r="P64" s="1011"/>
      <c r="Q64" s="1011"/>
      <c r="R64" s="1011"/>
      <c r="S64" s="1011"/>
      <c r="T64" s="1011"/>
      <c r="U64" s="1011"/>
      <c r="V64" s="1011"/>
      <c r="W64" s="1011"/>
      <c r="X64" s="1011"/>
      <c r="Y64" s="1011"/>
      <c r="Z64" s="1011"/>
      <c r="AA64" s="1011"/>
      <c r="AB64" s="1011"/>
      <c r="AC64" s="1011"/>
      <c r="AD64" s="1011"/>
      <c r="AE64" s="1011"/>
      <c r="AF64" s="1011"/>
      <c r="AG64" s="1011"/>
      <c r="AH64" s="1011"/>
      <c r="AI64" s="1011"/>
      <c r="AJ64" s="1011"/>
      <c r="AK64" s="1011"/>
      <c r="AL64" s="1011"/>
      <c r="AM64" s="1011"/>
      <c r="AN64" s="1011"/>
      <c r="AO64" s="1011"/>
      <c r="AP64" s="1011"/>
      <c r="AQ64" s="1011"/>
      <c r="AR64" s="1011"/>
      <c r="AS64" s="1011"/>
      <c r="AT64" s="1011"/>
      <c r="AU64" s="1011"/>
      <c r="AV64" s="1011"/>
      <c r="AW64" s="1011"/>
      <c r="AX64" s="1011"/>
      <c r="AY64" s="1011"/>
      <c r="AZ64" s="1011"/>
      <c r="BA64" s="1011"/>
      <c r="BB64" s="1011"/>
      <c r="BC64" s="1011"/>
    </row>
    <row r="65" spans="1:55" x14ac:dyDescent="0.25">
      <c r="A65" s="1011"/>
      <c r="B65" s="1011"/>
      <c r="C65" s="1011"/>
      <c r="D65" s="1011"/>
      <c r="E65" s="1011"/>
      <c r="F65" s="1011"/>
      <c r="G65" s="1011"/>
      <c r="H65" s="1011"/>
      <c r="I65" s="1011"/>
      <c r="J65" s="1011"/>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1011"/>
      <c r="AK65" s="1011"/>
      <c r="AL65" s="1011"/>
      <c r="AM65" s="1011"/>
      <c r="AN65" s="1011"/>
      <c r="AO65" s="1011"/>
      <c r="AP65" s="1011"/>
      <c r="AQ65" s="1011"/>
      <c r="AR65" s="1011"/>
      <c r="AS65" s="1011"/>
      <c r="AT65" s="1011"/>
      <c r="AU65" s="1011"/>
      <c r="AV65" s="1011"/>
      <c r="AW65" s="1011"/>
      <c r="AX65" s="1011"/>
      <c r="AY65" s="1011"/>
      <c r="AZ65" s="1011"/>
      <c r="BA65" s="1011"/>
      <c r="BB65" s="1011"/>
      <c r="BC65" s="1011"/>
    </row>
    <row r="66" spans="1:55" x14ac:dyDescent="0.25">
      <c r="A66" s="1011"/>
      <c r="B66" s="1011"/>
      <c r="C66" s="1011"/>
      <c r="D66" s="1011"/>
      <c r="E66" s="1011"/>
      <c r="F66" s="1011"/>
      <c r="G66" s="1011"/>
      <c r="H66" s="1011"/>
      <c r="I66" s="1011"/>
      <c r="J66" s="1011"/>
      <c r="K66" s="1011"/>
      <c r="L66" s="1011"/>
      <c r="M66" s="1011"/>
      <c r="N66" s="1011"/>
      <c r="O66" s="1011"/>
      <c r="P66" s="1011"/>
      <c r="Q66" s="1011"/>
      <c r="R66" s="1011"/>
      <c r="S66" s="1011"/>
      <c r="T66" s="1011"/>
      <c r="U66" s="1011"/>
      <c r="V66" s="1011"/>
      <c r="W66" s="1011"/>
      <c r="X66" s="1011"/>
      <c r="Y66" s="1011"/>
      <c r="Z66" s="1011"/>
      <c r="AA66" s="1011"/>
      <c r="AB66" s="1011"/>
      <c r="AC66" s="1011"/>
      <c r="AD66" s="1011"/>
      <c r="AE66" s="1011"/>
      <c r="AF66" s="1011"/>
      <c r="AG66" s="1011"/>
      <c r="AH66" s="1011"/>
      <c r="AI66" s="1011"/>
      <c r="AJ66" s="1011"/>
      <c r="AK66" s="1011"/>
      <c r="AL66" s="1011"/>
      <c r="AM66" s="1011"/>
      <c r="AN66" s="1011"/>
      <c r="AO66" s="1011"/>
      <c r="AP66" s="1011"/>
      <c r="AQ66" s="1011"/>
      <c r="AR66" s="1011"/>
      <c r="AS66" s="1011"/>
      <c r="AT66" s="1011"/>
      <c r="AU66" s="1011"/>
      <c r="AV66" s="1011"/>
      <c r="AW66" s="1011"/>
      <c r="AX66" s="1011"/>
      <c r="AY66" s="1011"/>
      <c r="AZ66" s="1011"/>
      <c r="BA66" s="1011"/>
      <c r="BB66" s="1011"/>
      <c r="BC66" s="1011"/>
    </row>
    <row r="67" spans="1:55" x14ac:dyDescent="0.25">
      <c r="A67" s="1011"/>
      <c r="B67" s="1011"/>
      <c r="C67" s="1011"/>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1011"/>
      <c r="AK67" s="1011"/>
      <c r="AL67" s="1011"/>
      <c r="AM67" s="1011"/>
      <c r="AN67" s="1011"/>
      <c r="AO67" s="1011"/>
      <c r="AP67" s="1011"/>
      <c r="AQ67" s="1011"/>
      <c r="AR67" s="1011"/>
      <c r="AS67" s="1011"/>
      <c r="AT67" s="1011"/>
      <c r="AU67" s="1011"/>
      <c r="AV67" s="1011"/>
      <c r="AW67" s="1011"/>
      <c r="AX67" s="1011"/>
      <c r="AY67" s="1011"/>
      <c r="AZ67" s="1011"/>
      <c r="BA67" s="1011"/>
      <c r="BB67" s="1011"/>
      <c r="BC67" s="1011"/>
    </row>
    <row r="68" spans="1:55" x14ac:dyDescent="0.25">
      <c r="A68" s="1011"/>
      <c r="B68" s="1011"/>
      <c r="C68" s="1011"/>
      <c r="D68" s="1011"/>
      <c r="E68" s="1011"/>
      <c r="F68" s="1011"/>
      <c r="G68" s="1011"/>
      <c r="H68" s="1011"/>
      <c r="I68" s="1011"/>
      <c r="J68" s="1011"/>
      <c r="K68" s="1011"/>
      <c r="L68" s="1011"/>
      <c r="M68" s="1011"/>
      <c r="N68" s="1011"/>
      <c r="O68" s="1011"/>
      <c r="P68" s="1011"/>
      <c r="Q68" s="1011"/>
      <c r="R68" s="1011"/>
      <c r="S68" s="1011"/>
      <c r="T68" s="1011"/>
      <c r="U68" s="1011"/>
      <c r="V68" s="1011"/>
      <c r="W68" s="1011"/>
      <c r="X68" s="1011"/>
      <c r="Y68" s="1011"/>
      <c r="Z68" s="1011"/>
      <c r="AA68" s="1011"/>
      <c r="AB68" s="1011"/>
      <c r="AC68" s="1011"/>
      <c r="AD68" s="1011"/>
      <c r="AE68" s="1011"/>
      <c r="AF68" s="1011"/>
      <c r="AG68" s="1011"/>
      <c r="AH68" s="1011"/>
      <c r="AI68" s="1011"/>
      <c r="AJ68" s="1011"/>
      <c r="AK68" s="1011"/>
      <c r="AL68" s="1011"/>
      <c r="AM68" s="1011"/>
      <c r="AN68" s="1011"/>
      <c r="AO68" s="1011"/>
      <c r="AP68" s="1011"/>
      <c r="AQ68" s="1011"/>
      <c r="AR68" s="1011"/>
      <c r="AS68" s="1011"/>
      <c r="AT68" s="1011"/>
      <c r="AU68" s="1011"/>
      <c r="AV68" s="1011"/>
      <c r="AW68" s="1011"/>
      <c r="AX68" s="1011"/>
      <c r="AY68" s="1011"/>
      <c r="AZ68" s="1011"/>
      <c r="BA68" s="1011"/>
      <c r="BB68" s="1011"/>
      <c r="BC68" s="1011"/>
    </row>
    <row r="69" spans="1:55" x14ac:dyDescent="0.25">
      <c r="A69" s="1011"/>
      <c r="B69" s="1011"/>
      <c r="C69" s="1011"/>
      <c r="D69" s="1011"/>
      <c r="E69" s="1011"/>
      <c r="F69" s="1011"/>
      <c r="G69" s="1011"/>
      <c r="H69" s="1011"/>
      <c r="I69" s="1011"/>
      <c r="J69" s="1011"/>
      <c r="K69" s="1011"/>
      <c r="L69" s="1011"/>
      <c r="M69" s="1011"/>
      <c r="N69" s="1011"/>
      <c r="O69" s="1011"/>
      <c r="P69" s="1011"/>
      <c r="Q69" s="1011"/>
      <c r="R69" s="1011"/>
      <c r="S69" s="1011"/>
      <c r="T69" s="1011"/>
      <c r="U69" s="1011"/>
      <c r="V69" s="1011"/>
      <c r="W69" s="1011"/>
      <c r="X69" s="1011"/>
      <c r="Y69" s="1011"/>
      <c r="Z69" s="1011"/>
      <c r="AA69" s="1011"/>
      <c r="AB69" s="1011"/>
      <c r="AC69" s="1011"/>
      <c r="AD69" s="1011"/>
      <c r="AE69" s="1011"/>
      <c r="AF69" s="1011"/>
      <c r="AG69" s="1011"/>
      <c r="AH69" s="1011"/>
      <c r="AI69" s="1011"/>
      <c r="AJ69" s="1011"/>
      <c r="AK69" s="1011"/>
      <c r="AL69" s="1011"/>
      <c r="AM69" s="1011"/>
      <c r="AN69" s="1011"/>
      <c r="AO69" s="1011"/>
      <c r="AP69" s="1011"/>
      <c r="AQ69" s="1011"/>
      <c r="AR69" s="1011"/>
      <c r="AS69" s="1011"/>
      <c r="AT69" s="1011"/>
      <c r="AU69" s="1011"/>
      <c r="AV69" s="1011"/>
      <c r="AW69" s="1011"/>
      <c r="AX69" s="1011"/>
      <c r="AY69" s="1011"/>
      <c r="AZ69" s="1011"/>
      <c r="BA69" s="1011"/>
      <c r="BB69" s="1011"/>
      <c r="BC69" s="1011"/>
    </row>
    <row r="70" spans="1:55" x14ac:dyDescent="0.25">
      <c r="A70" s="1011"/>
      <c r="B70" s="1011"/>
      <c r="C70" s="1011"/>
      <c r="D70" s="1011"/>
      <c r="E70" s="1011"/>
      <c r="F70" s="1011"/>
      <c r="G70" s="1011"/>
      <c r="H70" s="1011"/>
      <c r="I70" s="1011"/>
      <c r="J70" s="1011"/>
      <c r="K70" s="1011"/>
      <c r="L70" s="1011"/>
      <c r="M70" s="1011"/>
      <c r="N70" s="1011"/>
      <c r="O70" s="1011"/>
      <c r="P70" s="1011"/>
      <c r="Q70" s="1011"/>
      <c r="R70" s="1011"/>
      <c r="S70" s="1011"/>
      <c r="T70" s="1011"/>
      <c r="U70" s="1011"/>
      <c r="V70" s="1011"/>
      <c r="W70" s="1011"/>
      <c r="X70" s="1011"/>
      <c r="Y70" s="1011"/>
      <c r="Z70" s="1011"/>
      <c r="AA70" s="1011"/>
      <c r="AB70" s="1011"/>
      <c r="AC70" s="1011"/>
      <c r="AD70" s="1011"/>
      <c r="AE70" s="1011"/>
      <c r="AF70" s="1011"/>
      <c r="AG70" s="1011"/>
      <c r="AH70" s="1011"/>
      <c r="AI70" s="1011"/>
      <c r="AJ70" s="1011"/>
      <c r="AK70" s="1011"/>
      <c r="AL70" s="1011"/>
      <c r="AM70" s="1011"/>
      <c r="AN70" s="1011"/>
      <c r="AO70" s="1011"/>
      <c r="AP70" s="1011"/>
      <c r="AQ70" s="1011"/>
      <c r="AR70" s="1011"/>
      <c r="AS70" s="1011"/>
      <c r="AT70" s="1011"/>
      <c r="AU70" s="1011"/>
      <c r="AV70" s="1011"/>
      <c r="AW70" s="1011"/>
      <c r="AX70" s="1011"/>
      <c r="AY70" s="1011"/>
      <c r="AZ70" s="1011"/>
      <c r="BA70" s="1011"/>
      <c r="BB70" s="1011"/>
      <c r="BC70" s="1011"/>
    </row>
    <row r="71" spans="1:55" x14ac:dyDescent="0.25">
      <c r="A71" s="1011"/>
      <c r="B71" s="1011"/>
      <c r="C71" s="1011"/>
      <c r="D71" s="1011"/>
      <c r="E71" s="1011"/>
      <c r="F71" s="1011"/>
      <c r="G71" s="1011"/>
      <c r="H71" s="1011"/>
      <c r="I71" s="1011"/>
      <c r="J71" s="1011"/>
      <c r="K71" s="1011"/>
      <c r="L71" s="1011"/>
      <c r="M71" s="1011"/>
      <c r="N71" s="1011"/>
      <c r="O71" s="1011"/>
      <c r="P71" s="1011"/>
      <c r="Q71" s="1011"/>
      <c r="R71" s="1011"/>
      <c r="S71" s="1011"/>
      <c r="T71" s="1011"/>
      <c r="U71" s="1011"/>
      <c r="V71" s="1011"/>
      <c r="W71" s="1011"/>
      <c r="X71" s="1011"/>
      <c r="Y71" s="1011"/>
      <c r="Z71" s="1011"/>
      <c r="AA71" s="1011"/>
      <c r="AB71" s="1011"/>
      <c r="AC71" s="1011"/>
      <c r="AD71" s="1011"/>
      <c r="AE71" s="1011"/>
      <c r="AF71" s="1011"/>
      <c r="AG71" s="1011"/>
      <c r="AH71" s="1011"/>
      <c r="AI71" s="1011"/>
      <c r="AJ71" s="1011"/>
      <c r="AK71" s="1011"/>
      <c r="AL71" s="1011"/>
      <c r="AM71" s="1011"/>
      <c r="AN71" s="1011"/>
      <c r="AO71" s="1011"/>
      <c r="AP71" s="1011"/>
      <c r="AQ71" s="1011"/>
      <c r="AR71" s="1011"/>
      <c r="AS71" s="1011"/>
      <c r="AT71" s="1011"/>
      <c r="AU71" s="1011"/>
      <c r="AV71" s="1011"/>
      <c r="AW71" s="1011"/>
      <c r="AX71" s="1011"/>
      <c r="AY71" s="1011"/>
      <c r="AZ71" s="1011"/>
      <c r="BA71" s="1011"/>
      <c r="BB71" s="1011"/>
      <c r="BC71" s="1011"/>
    </row>
    <row r="72" spans="1:55" x14ac:dyDescent="0.25">
      <c r="A72" s="1011"/>
      <c r="B72" s="1011"/>
      <c r="C72" s="1011"/>
      <c r="D72" s="1011"/>
      <c r="E72" s="1011"/>
      <c r="F72" s="1011"/>
      <c r="G72" s="1011"/>
      <c r="H72" s="1011"/>
      <c r="I72" s="1011"/>
      <c r="J72" s="1011"/>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1011"/>
      <c r="AK72" s="1011"/>
      <c r="AL72" s="1011"/>
      <c r="AM72" s="1011"/>
      <c r="AN72" s="1011"/>
      <c r="AO72" s="1011"/>
      <c r="AP72" s="1011"/>
      <c r="AQ72" s="1011"/>
      <c r="AR72" s="1011"/>
      <c r="AS72" s="1011"/>
      <c r="AT72" s="1011"/>
      <c r="AU72" s="1011"/>
      <c r="AV72" s="1011"/>
      <c r="AW72" s="1011"/>
      <c r="AX72" s="1011"/>
      <c r="AY72" s="1011"/>
      <c r="AZ72" s="1011"/>
      <c r="BA72" s="1011"/>
      <c r="BB72" s="1011"/>
      <c r="BC72" s="1011"/>
    </row>
    <row r="73" spans="1:55" x14ac:dyDescent="0.25">
      <c r="A73" s="1011"/>
      <c r="B73" s="1011"/>
      <c r="C73" s="1011"/>
      <c r="D73" s="1011"/>
      <c r="E73" s="1011"/>
      <c r="F73" s="1011"/>
      <c r="G73" s="1011"/>
      <c r="H73" s="1011"/>
      <c r="I73" s="1011"/>
      <c r="J73" s="1011"/>
      <c r="K73" s="1011"/>
      <c r="L73" s="1011"/>
      <c r="M73" s="1011"/>
      <c r="N73" s="1011"/>
      <c r="O73" s="1011"/>
      <c r="P73" s="1011"/>
      <c r="Q73" s="1011"/>
      <c r="R73" s="1011"/>
      <c r="S73" s="1011"/>
      <c r="T73" s="1011"/>
      <c r="U73" s="1011"/>
      <c r="V73" s="1011"/>
      <c r="W73" s="1011"/>
      <c r="X73" s="1011"/>
      <c r="Y73" s="1011"/>
      <c r="Z73" s="1011"/>
      <c r="AA73" s="1011"/>
      <c r="AB73" s="1011"/>
      <c r="AC73" s="1011"/>
      <c r="AD73" s="1011"/>
      <c r="AE73" s="1011"/>
      <c r="AF73" s="1011"/>
      <c r="AG73" s="1011"/>
      <c r="AH73" s="1011"/>
      <c r="AI73" s="1011"/>
      <c r="AJ73" s="1011"/>
      <c r="AK73" s="1011"/>
      <c r="AL73" s="1011"/>
      <c r="AM73" s="1011"/>
      <c r="AN73" s="1011"/>
      <c r="AO73" s="1011"/>
      <c r="AP73" s="1011"/>
      <c r="AQ73" s="1011"/>
      <c r="AR73" s="1011"/>
      <c r="AS73" s="1011"/>
      <c r="AT73" s="1011"/>
      <c r="AU73" s="1011"/>
      <c r="AV73" s="1011"/>
      <c r="AW73" s="1011"/>
      <c r="AX73" s="1011"/>
      <c r="AY73" s="1011"/>
      <c r="AZ73" s="1011"/>
      <c r="BA73" s="1011"/>
      <c r="BB73" s="1011"/>
      <c r="BC73" s="1011"/>
    </row>
    <row r="74" spans="1:55" x14ac:dyDescent="0.25">
      <c r="A74" s="1011"/>
      <c r="B74" s="1011"/>
      <c r="C74" s="1011"/>
      <c r="D74" s="1011"/>
      <c r="E74" s="1011"/>
      <c r="F74" s="1011"/>
      <c r="G74" s="1011"/>
      <c r="H74" s="1011"/>
      <c r="I74" s="1011"/>
      <c r="J74" s="1011"/>
      <c r="K74" s="1011"/>
      <c r="L74" s="1011"/>
      <c r="M74" s="1011"/>
      <c r="N74" s="1011"/>
      <c r="O74" s="1011"/>
      <c r="P74" s="1011"/>
      <c r="Q74" s="1011"/>
      <c r="R74" s="1011"/>
      <c r="S74" s="1011"/>
      <c r="T74" s="1011"/>
      <c r="U74" s="1011"/>
      <c r="V74" s="1011"/>
      <c r="W74" s="1011"/>
      <c r="X74" s="1011"/>
      <c r="Y74" s="1011"/>
      <c r="Z74" s="1011"/>
      <c r="AA74" s="1011"/>
      <c r="AB74" s="1011"/>
      <c r="AC74" s="1011"/>
      <c r="AD74" s="1011"/>
      <c r="AE74" s="1011"/>
      <c r="AF74" s="1011"/>
      <c r="AG74" s="1011"/>
      <c r="AH74" s="1011"/>
      <c r="AI74" s="1011"/>
      <c r="AJ74" s="1011"/>
      <c r="AK74" s="1011"/>
      <c r="AL74" s="1011"/>
      <c r="AM74" s="1011"/>
      <c r="AN74" s="1011"/>
      <c r="AO74" s="1011"/>
      <c r="AP74" s="1011"/>
      <c r="AQ74" s="1011"/>
      <c r="AR74" s="1011"/>
      <c r="AS74" s="1011"/>
      <c r="AT74" s="1011"/>
      <c r="AU74" s="1011"/>
      <c r="AV74" s="1011"/>
      <c r="AW74" s="1011"/>
      <c r="AX74" s="1011"/>
      <c r="AY74" s="1011"/>
      <c r="AZ74" s="1011"/>
      <c r="BA74" s="1011"/>
      <c r="BB74" s="1011"/>
      <c r="BC74" s="1011"/>
    </row>
    <row r="75" spans="1:55" x14ac:dyDescent="0.25">
      <c r="A75" s="1011"/>
      <c r="B75" s="1011"/>
      <c r="C75" s="1011"/>
      <c r="D75" s="1011"/>
      <c r="E75" s="1011"/>
      <c r="F75" s="1011"/>
      <c r="G75" s="1011"/>
      <c r="H75" s="1011"/>
      <c r="I75" s="1011"/>
      <c r="J75" s="1011"/>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1011"/>
      <c r="AK75" s="1011"/>
      <c r="AL75" s="1011"/>
      <c r="AM75" s="1011"/>
      <c r="AN75" s="1011"/>
      <c r="AO75" s="1011"/>
      <c r="AP75" s="1011"/>
      <c r="AQ75" s="1011"/>
      <c r="AR75" s="1011"/>
      <c r="AS75" s="1011"/>
      <c r="AT75" s="1011"/>
      <c r="AU75" s="1011"/>
      <c r="AV75" s="1011"/>
      <c r="AW75" s="1011"/>
      <c r="AX75" s="1011"/>
      <c r="AY75" s="1011"/>
      <c r="AZ75" s="1011"/>
      <c r="BA75" s="1011"/>
      <c r="BB75" s="1011"/>
      <c r="BC75" s="1011"/>
    </row>
    <row r="76" spans="1:55" x14ac:dyDescent="0.25">
      <c r="A76" s="1011"/>
      <c r="B76" s="1011"/>
      <c r="C76" s="1011"/>
      <c r="D76" s="1011"/>
      <c r="E76" s="1011"/>
      <c r="F76" s="1011"/>
      <c r="G76" s="1011"/>
      <c r="H76" s="1011"/>
      <c r="I76" s="1011"/>
      <c r="J76" s="1011"/>
      <c r="K76" s="1011"/>
      <c r="L76" s="1011"/>
      <c r="M76" s="1011"/>
      <c r="N76" s="1011"/>
      <c r="O76" s="1011"/>
      <c r="P76" s="1011"/>
      <c r="Q76" s="1011"/>
      <c r="R76" s="1011"/>
      <c r="S76" s="1011"/>
      <c r="T76" s="1011"/>
      <c r="U76" s="1011"/>
      <c r="V76" s="1011"/>
      <c r="W76" s="1011"/>
      <c r="X76" s="1011"/>
      <c r="Y76" s="1011"/>
      <c r="Z76" s="1011"/>
      <c r="AA76" s="1011"/>
      <c r="AB76" s="1011"/>
      <c r="AC76" s="1011"/>
      <c r="AD76" s="1011"/>
      <c r="AE76" s="1011"/>
      <c r="AF76" s="1011"/>
      <c r="AG76" s="1011"/>
      <c r="AH76" s="1011"/>
      <c r="AI76" s="1011"/>
      <c r="AJ76" s="1011"/>
      <c r="AK76" s="1011"/>
      <c r="AL76" s="1011"/>
      <c r="AM76" s="1011"/>
      <c r="AN76" s="1011"/>
      <c r="AO76" s="1011"/>
      <c r="AP76" s="1011"/>
      <c r="AQ76" s="1011"/>
      <c r="AR76" s="1011"/>
      <c r="AS76" s="1011"/>
      <c r="AT76" s="1011"/>
      <c r="AU76" s="1011"/>
      <c r="AV76" s="1011"/>
      <c r="AW76" s="1011"/>
      <c r="AX76" s="1011"/>
      <c r="AY76" s="1011"/>
      <c r="AZ76" s="1011"/>
      <c r="BA76" s="1011"/>
      <c r="BB76" s="1011"/>
      <c r="BC76" s="1011"/>
    </row>
    <row r="77" spans="1:55" x14ac:dyDescent="0.25">
      <c r="A77" s="1011"/>
      <c r="B77" s="1011"/>
      <c r="C77" s="1011"/>
      <c r="D77" s="1011"/>
      <c r="E77" s="1011"/>
      <c r="F77" s="1011"/>
      <c r="G77" s="1011"/>
      <c r="H77" s="1011"/>
      <c r="I77" s="1011"/>
      <c r="J77" s="1011"/>
      <c r="K77" s="1011"/>
      <c r="L77" s="1011"/>
      <c r="M77" s="1011"/>
      <c r="N77" s="1011"/>
      <c r="O77" s="1011"/>
      <c r="P77" s="1011"/>
      <c r="Q77" s="1011"/>
      <c r="R77" s="1011"/>
      <c r="S77" s="1011"/>
      <c r="T77" s="1011"/>
      <c r="U77" s="1011"/>
      <c r="V77" s="1011"/>
      <c r="W77" s="1011"/>
      <c r="X77" s="1011"/>
      <c r="Y77" s="1011"/>
      <c r="Z77" s="1011"/>
      <c r="AA77" s="1011"/>
      <c r="AB77" s="1011"/>
      <c r="AC77" s="1011"/>
      <c r="AD77" s="1011"/>
      <c r="AE77" s="1011"/>
      <c r="AF77" s="1011"/>
      <c r="AG77" s="1011"/>
      <c r="AH77" s="1011"/>
      <c r="AI77" s="1011"/>
      <c r="AJ77" s="1011"/>
      <c r="AK77" s="1011"/>
      <c r="AL77" s="1011"/>
      <c r="AM77" s="1011"/>
      <c r="AN77" s="1011"/>
      <c r="AO77" s="1011"/>
      <c r="AP77" s="1011"/>
      <c r="AQ77" s="1011"/>
      <c r="AR77" s="1011"/>
      <c r="AS77" s="1011"/>
      <c r="AT77" s="1011"/>
      <c r="AU77" s="1011"/>
      <c r="AV77" s="1011"/>
      <c r="AW77" s="1011"/>
      <c r="AX77" s="1011"/>
      <c r="AY77" s="1011"/>
      <c r="AZ77" s="1011"/>
      <c r="BA77" s="1011"/>
      <c r="BB77" s="1011"/>
      <c r="BC77" s="1011"/>
    </row>
    <row r="78" spans="1:55" x14ac:dyDescent="0.25">
      <c r="A78" s="1011"/>
      <c r="B78" s="1011"/>
      <c r="C78" s="1011"/>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1011"/>
      <c r="AK78" s="1011"/>
      <c r="AL78" s="1011"/>
      <c r="AM78" s="1011"/>
      <c r="AN78" s="1011"/>
      <c r="AO78" s="1011"/>
      <c r="AP78" s="1011"/>
      <c r="AQ78" s="1011"/>
      <c r="AR78" s="1011"/>
      <c r="AS78" s="1011"/>
      <c r="AT78" s="1011"/>
      <c r="AU78" s="1011"/>
      <c r="AV78" s="1011"/>
      <c r="AW78" s="1011"/>
      <c r="AX78" s="1011"/>
      <c r="AY78" s="1011"/>
      <c r="AZ78" s="1011"/>
      <c r="BA78" s="1011"/>
      <c r="BB78" s="1011"/>
      <c r="BC78" s="1011"/>
    </row>
    <row r="79" spans="1:55" x14ac:dyDescent="0.25">
      <c r="A79" s="1011"/>
      <c r="B79" s="1011"/>
      <c r="C79" s="1011"/>
      <c r="D79" s="1011"/>
      <c r="E79" s="1011"/>
      <c r="F79" s="1011"/>
      <c r="G79" s="1011"/>
      <c r="H79" s="1011"/>
      <c r="I79" s="1011"/>
      <c r="J79" s="1011"/>
      <c r="K79" s="1011"/>
      <c r="L79" s="1011"/>
      <c r="M79" s="1011"/>
      <c r="N79" s="1011"/>
      <c r="O79" s="1011"/>
      <c r="P79" s="1011"/>
      <c r="Q79" s="1011"/>
      <c r="R79" s="1011"/>
      <c r="S79" s="1011"/>
      <c r="T79" s="1011"/>
      <c r="U79" s="1011"/>
      <c r="V79" s="1011"/>
      <c r="W79" s="1011"/>
      <c r="X79" s="1011"/>
      <c r="Y79" s="1011"/>
      <c r="Z79" s="1011"/>
      <c r="AA79" s="1011"/>
      <c r="AB79" s="1011"/>
      <c r="AC79" s="1011"/>
      <c r="AD79" s="1011"/>
      <c r="AE79" s="1011"/>
      <c r="AF79" s="1011"/>
      <c r="AG79" s="1011"/>
      <c r="AH79" s="1011"/>
      <c r="AI79" s="1011"/>
      <c r="AJ79" s="1011"/>
      <c r="AK79" s="1011"/>
      <c r="AL79" s="1011"/>
      <c r="AM79" s="1011"/>
      <c r="AN79" s="1011"/>
      <c r="AO79" s="1011"/>
      <c r="AP79" s="1011"/>
      <c r="AQ79" s="1011"/>
      <c r="AR79" s="1011"/>
      <c r="AS79" s="1011"/>
      <c r="AT79" s="1011"/>
      <c r="AU79" s="1011"/>
      <c r="AV79" s="1011"/>
      <c r="AW79" s="1011"/>
      <c r="AX79" s="1011"/>
      <c r="AY79" s="1011"/>
      <c r="AZ79" s="1011"/>
      <c r="BA79" s="1011"/>
      <c r="BB79" s="1011"/>
      <c r="BC79" s="1011"/>
    </row>
    <row r="80" spans="1:55" x14ac:dyDescent="0.25">
      <c r="A80" s="1011"/>
      <c r="B80" s="1011"/>
      <c r="C80" s="1011"/>
      <c r="D80" s="1011"/>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1011"/>
      <c r="AK80" s="1011"/>
      <c r="AL80" s="1011"/>
      <c r="AM80" s="1011"/>
      <c r="AN80" s="1011"/>
      <c r="AO80" s="1011"/>
      <c r="AP80" s="1011"/>
      <c r="AQ80" s="1011"/>
      <c r="AR80" s="1011"/>
      <c r="AS80" s="1011"/>
      <c r="AT80" s="1011"/>
      <c r="AU80" s="1011"/>
      <c r="AV80" s="1011"/>
      <c r="AW80" s="1011"/>
      <c r="AX80" s="1011"/>
      <c r="AY80" s="1011"/>
      <c r="AZ80" s="1011"/>
      <c r="BA80" s="1011"/>
      <c r="BB80" s="1011"/>
      <c r="BC80" s="1011"/>
    </row>
    <row r="81" spans="1:55" x14ac:dyDescent="0.25">
      <c r="A81" s="1011"/>
      <c r="B81" s="1011"/>
      <c r="C81" s="1011"/>
      <c r="D81" s="1011"/>
      <c r="E81" s="1011"/>
      <c r="F81" s="1011"/>
      <c r="G81" s="1011"/>
      <c r="H81" s="1011"/>
      <c r="I81" s="1011"/>
      <c r="J81" s="1011"/>
      <c r="K81" s="1011"/>
      <c r="L81" s="1011"/>
      <c r="M81" s="1011"/>
      <c r="N81" s="1011"/>
      <c r="O81" s="1011"/>
      <c r="P81" s="1011"/>
      <c r="Q81" s="1011"/>
      <c r="R81" s="1011"/>
      <c r="S81" s="1011"/>
      <c r="T81" s="1011"/>
      <c r="U81" s="1011"/>
      <c r="V81" s="1011"/>
      <c r="W81" s="1011"/>
      <c r="X81" s="1011"/>
      <c r="Y81" s="1011"/>
      <c r="Z81" s="1011"/>
      <c r="AA81" s="1011"/>
      <c r="AB81" s="1011"/>
      <c r="AC81" s="1011"/>
      <c r="AD81" s="1011"/>
      <c r="AE81" s="1011"/>
      <c r="AF81" s="1011"/>
      <c r="AG81" s="1011"/>
      <c r="AH81" s="1011"/>
      <c r="AI81" s="1011"/>
      <c r="AJ81" s="1011"/>
      <c r="AK81" s="1011"/>
      <c r="AL81" s="1011"/>
      <c r="AM81" s="1011"/>
      <c r="AN81" s="1011"/>
      <c r="AO81" s="1011"/>
      <c r="AP81" s="1011"/>
      <c r="AQ81" s="1011"/>
      <c r="AR81" s="1011"/>
      <c r="AS81" s="1011"/>
      <c r="AT81" s="1011"/>
      <c r="AU81" s="1011"/>
      <c r="AV81" s="1011"/>
      <c r="AW81" s="1011"/>
      <c r="AX81" s="1011"/>
      <c r="AY81" s="1011"/>
      <c r="AZ81" s="1011"/>
      <c r="BA81" s="1011"/>
      <c r="BB81" s="1011"/>
      <c r="BC81" s="1011"/>
    </row>
    <row r="82" spans="1:55" x14ac:dyDescent="0.25">
      <c r="A82" s="1011"/>
      <c r="B82" s="1011"/>
      <c r="C82" s="1011"/>
      <c r="D82" s="1011"/>
      <c r="E82" s="1011"/>
      <c r="F82" s="1011"/>
      <c r="G82" s="1011"/>
      <c r="H82" s="1011"/>
      <c r="I82" s="1011"/>
      <c r="J82" s="1011"/>
      <c r="K82" s="1011"/>
      <c r="L82" s="1011"/>
      <c r="M82" s="1011"/>
      <c r="N82" s="1011"/>
      <c r="O82" s="1011"/>
      <c r="P82" s="1011"/>
      <c r="Q82" s="1011"/>
      <c r="R82" s="1011"/>
      <c r="S82" s="1011"/>
      <c r="T82" s="1011"/>
      <c r="U82" s="1011"/>
      <c r="V82" s="1011"/>
      <c r="W82" s="1011"/>
      <c r="X82" s="1011"/>
      <c r="Y82" s="1011"/>
      <c r="Z82" s="1011"/>
      <c r="AA82" s="1011"/>
      <c r="AB82" s="1011"/>
      <c r="AC82" s="1011"/>
      <c r="AD82" s="1011"/>
      <c r="AE82" s="1011"/>
      <c r="AF82" s="1011"/>
      <c r="AG82" s="1011"/>
      <c r="AH82" s="1011"/>
      <c r="AI82" s="1011"/>
      <c r="AJ82" s="1011"/>
      <c r="AK82" s="1011"/>
      <c r="AL82" s="1011"/>
      <c r="AM82" s="1011"/>
      <c r="AN82" s="1011"/>
      <c r="AO82" s="1011"/>
      <c r="AP82" s="1011"/>
      <c r="AQ82" s="1011"/>
      <c r="AR82" s="1011"/>
      <c r="AS82" s="1011"/>
      <c r="AT82" s="1011"/>
      <c r="AU82" s="1011"/>
      <c r="AV82" s="1011"/>
      <c r="AW82" s="1011"/>
      <c r="AX82" s="1011"/>
      <c r="AY82" s="1011"/>
      <c r="AZ82" s="1011"/>
      <c r="BA82" s="1011"/>
      <c r="BB82" s="1011"/>
      <c r="BC82" s="1011"/>
    </row>
    <row r="83" spans="1:55" x14ac:dyDescent="0.25">
      <c r="A83" s="1011"/>
      <c r="B83" s="1011"/>
      <c r="C83" s="1011"/>
      <c r="D83" s="1011"/>
      <c r="E83" s="1011"/>
      <c r="F83" s="1011"/>
      <c r="G83" s="1011"/>
      <c r="H83" s="1011"/>
      <c r="I83" s="1011"/>
      <c r="J83" s="1011"/>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1011"/>
      <c r="AK83" s="1011"/>
      <c r="AL83" s="1011"/>
      <c r="AM83" s="1011"/>
      <c r="AN83" s="1011"/>
      <c r="AO83" s="1011"/>
      <c r="AP83" s="1011"/>
      <c r="AQ83" s="1011"/>
      <c r="AR83" s="1011"/>
      <c r="AS83" s="1011"/>
      <c r="AT83" s="1011"/>
      <c r="AU83" s="1011"/>
      <c r="AV83" s="1011"/>
      <c r="AW83" s="1011"/>
      <c r="AX83" s="1011"/>
      <c r="AY83" s="1011"/>
      <c r="AZ83" s="1011"/>
      <c r="BA83" s="1011"/>
      <c r="BB83" s="1011"/>
      <c r="BC83" s="1011"/>
    </row>
    <row r="84" spans="1:55" x14ac:dyDescent="0.25">
      <c r="A84" s="1011"/>
      <c r="B84" s="1011"/>
      <c r="C84" s="1011"/>
      <c r="D84" s="1011"/>
      <c r="E84" s="1011"/>
      <c r="F84" s="1011"/>
      <c r="G84" s="1011"/>
      <c r="H84" s="1011"/>
      <c r="I84" s="1011"/>
      <c r="J84" s="1011"/>
      <c r="K84" s="1011"/>
      <c r="L84" s="1011"/>
      <c r="M84" s="1011"/>
      <c r="N84" s="1011"/>
      <c r="O84" s="1011"/>
      <c r="P84" s="1011"/>
      <c r="Q84" s="1011"/>
      <c r="R84" s="1011"/>
      <c r="S84" s="1011"/>
      <c r="T84" s="1011"/>
      <c r="U84" s="1011"/>
      <c r="V84" s="1011"/>
      <c r="W84" s="1011"/>
      <c r="X84" s="1011"/>
      <c r="Y84" s="1011"/>
      <c r="Z84" s="1011"/>
      <c r="AA84" s="1011"/>
      <c r="AB84" s="1011"/>
      <c r="AC84" s="1011"/>
      <c r="AD84" s="1011"/>
      <c r="AE84" s="1011"/>
      <c r="AF84" s="1011"/>
      <c r="AG84" s="1011"/>
      <c r="AH84" s="1011"/>
      <c r="AI84" s="1011"/>
      <c r="AJ84" s="1011"/>
      <c r="AK84" s="1011"/>
      <c r="AL84" s="1011"/>
      <c r="AM84" s="1011"/>
      <c r="AN84" s="1011"/>
      <c r="AO84" s="1011"/>
      <c r="AP84" s="1011"/>
      <c r="AQ84" s="1011"/>
      <c r="AR84" s="1011"/>
      <c r="AS84" s="1011"/>
      <c r="AT84" s="1011"/>
      <c r="AU84" s="1011"/>
      <c r="AV84" s="1011"/>
      <c r="AW84" s="1011"/>
      <c r="AX84" s="1011"/>
      <c r="AY84" s="1011"/>
      <c r="AZ84" s="1011"/>
      <c r="BA84" s="1011"/>
      <c r="BB84" s="1011"/>
      <c r="BC84" s="1011"/>
    </row>
    <row r="85" spans="1:55" x14ac:dyDescent="0.25">
      <c r="A85" s="1011"/>
      <c r="B85" s="1011"/>
      <c r="C85" s="1011"/>
      <c r="D85" s="1011"/>
      <c r="E85" s="1011"/>
      <c r="F85" s="1011"/>
      <c r="G85" s="1011"/>
      <c r="H85" s="1011"/>
      <c r="I85" s="1011"/>
      <c r="J85" s="1011"/>
      <c r="K85" s="1011"/>
      <c r="L85" s="1011"/>
      <c r="M85" s="1011"/>
      <c r="N85" s="1011"/>
      <c r="O85" s="1011"/>
      <c r="P85" s="1011"/>
      <c r="Q85" s="1011"/>
      <c r="R85" s="1011"/>
      <c r="S85" s="1011"/>
      <c r="T85" s="1011"/>
      <c r="U85" s="1011"/>
      <c r="V85" s="1011"/>
      <c r="W85" s="1011"/>
      <c r="X85" s="1011"/>
      <c r="Y85" s="1011"/>
      <c r="Z85" s="1011"/>
      <c r="AA85" s="1011"/>
      <c r="AB85" s="1011"/>
      <c r="AC85" s="1011"/>
      <c r="AD85" s="1011"/>
      <c r="AE85" s="1011"/>
      <c r="AF85" s="1011"/>
      <c r="AG85" s="1011"/>
      <c r="AH85" s="1011"/>
      <c r="AI85" s="1011"/>
      <c r="AJ85" s="1011"/>
      <c r="AK85" s="1011"/>
      <c r="AL85" s="1011"/>
      <c r="AM85" s="1011"/>
      <c r="AN85" s="1011"/>
      <c r="AO85" s="1011"/>
      <c r="AP85" s="1011"/>
      <c r="AQ85" s="1011"/>
      <c r="AR85" s="1011"/>
      <c r="AS85" s="1011"/>
      <c r="AT85" s="1011"/>
      <c r="AU85" s="1011"/>
      <c r="AV85" s="1011"/>
      <c r="AW85" s="1011"/>
      <c r="AX85" s="1011"/>
      <c r="AY85" s="1011"/>
      <c r="AZ85" s="1011"/>
      <c r="BA85" s="1011"/>
      <c r="BB85" s="1011"/>
      <c r="BC85" s="1011"/>
    </row>
    <row r="86" spans="1:55" x14ac:dyDescent="0.25">
      <c r="A86" s="1011"/>
      <c r="B86" s="1011"/>
      <c r="C86" s="1011"/>
      <c r="D86" s="1011"/>
      <c r="E86" s="1011"/>
      <c r="F86" s="1011"/>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1011"/>
      <c r="AK86" s="1011"/>
      <c r="AL86" s="1011"/>
      <c r="AM86" s="1011"/>
      <c r="AN86" s="1011"/>
      <c r="AO86" s="1011"/>
      <c r="AP86" s="1011"/>
      <c r="AQ86" s="1011"/>
      <c r="AR86" s="1011"/>
      <c r="AS86" s="1011"/>
      <c r="AT86" s="1011"/>
      <c r="AU86" s="1011"/>
      <c r="AV86" s="1011"/>
      <c r="AW86" s="1011"/>
      <c r="AX86" s="1011"/>
      <c r="AY86" s="1011"/>
      <c r="AZ86" s="1011"/>
      <c r="BA86" s="1011"/>
      <c r="BB86" s="1011"/>
      <c r="BC86" s="1011"/>
    </row>
    <row r="87" spans="1:55" x14ac:dyDescent="0.25">
      <c r="A87" s="1011"/>
      <c r="B87" s="1011"/>
      <c r="C87" s="1011"/>
      <c r="D87" s="1011"/>
      <c r="E87" s="1011"/>
      <c r="F87" s="1011"/>
      <c r="G87" s="1011"/>
      <c r="H87" s="1011"/>
      <c r="I87" s="1011"/>
      <c r="J87" s="1011"/>
      <c r="K87" s="1011"/>
      <c r="L87" s="1011"/>
      <c r="M87" s="1011"/>
      <c r="N87" s="1011"/>
      <c r="O87" s="1011"/>
      <c r="P87" s="1011"/>
      <c r="Q87" s="1011"/>
      <c r="R87" s="1011"/>
      <c r="S87" s="1011"/>
      <c r="T87" s="1011"/>
      <c r="U87" s="1011"/>
      <c r="V87" s="1011"/>
      <c r="W87" s="1011"/>
      <c r="X87" s="1011"/>
      <c r="Y87" s="1011"/>
      <c r="Z87" s="1011"/>
      <c r="AA87" s="1011"/>
      <c r="AB87" s="1011"/>
      <c r="AC87" s="1011"/>
      <c r="AD87" s="1011"/>
      <c r="AE87" s="1011"/>
      <c r="AF87" s="1011"/>
      <c r="AG87" s="1011"/>
      <c r="AH87" s="1011"/>
      <c r="AI87" s="1011"/>
      <c r="AJ87" s="1011"/>
      <c r="AK87" s="1011"/>
      <c r="AL87" s="1011"/>
      <c r="AM87" s="1011"/>
      <c r="AN87" s="1011"/>
      <c r="AO87" s="1011"/>
      <c r="AP87" s="1011"/>
      <c r="AQ87" s="1011"/>
      <c r="AR87" s="1011"/>
      <c r="AS87" s="1011"/>
      <c r="AT87" s="1011"/>
      <c r="AU87" s="1011"/>
      <c r="AV87" s="1011"/>
      <c r="AW87" s="1011"/>
      <c r="AX87" s="1011"/>
      <c r="AY87" s="1011"/>
      <c r="AZ87" s="1011"/>
      <c r="BA87" s="1011"/>
      <c r="BB87" s="1011"/>
      <c r="BC87" s="1011"/>
    </row>
    <row r="88" spans="1:55" x14ac:dyDescent="0.25">
      <c r="A88" s="1011"/>
      <c r="B88" s="1011"/>
      <c r="C88" s="1011"/>
      <c r="D88" s="1011"/>
      <c r="E88" s="1011"/>
      <c r="F88" s="1011"/>
      <c r="G88" s="1011"/>
      <c r="H88" s="1011"/>
      <c r="I88" s="1011"/>
      <c r="J88" s="1011"/>
      <c r="K88" s="1011"/>
      <c r="L88" s="1011"/>
      <c r="M88" s="1011"/>
      <c r="N88" s="1011"/>
      <c r="O88" s="1011"/>
      <c r="P88" s="1011"/>
      <c r="Q88" s="1011"/>
      <c r="R88" s="1011"/>
      <c r="S88" s="1011"/>
      <c r="T88" s="1011"/>
      <c r="U88" s="1011"/>
      <c r="V88" s="1011"/>
      <c r="W88" s="1011"/>
      <c r="X88" s="1011"/>
      <c r="Y88" s="1011"/>
      <c r="Z88" s="1011"/>
      <c r="AA88" s="1011"/>
      <c r="AB88" s="1011"/>
      <c r="AC88" s="1011"/>
      <c r="AD88" s="1011"/>
      <c r="AE88" s="1011"/>
      <c r="AF88" s="1011"/>
      <c r="AG88" s="1011"/>
      <c r="AH88" s="1011"/>
      <c r="AI88" s="1011"/>
      <c r="AJ88" s="1011"/>
      <c r="AK88" s="1011"/>
      <c r="AL88" s="1011"/>
      <c r="AM88" s="1011"/>
      <c r="AN88" s="1011"/>
      <c r="AO88" s="1011"/>
      <c r="AP88" s="1011"/>
      <c r="AQ88" s="1011"/>
      <c r="AR88" s="1011"/>
      <c r="AS88" s="1011"/>
      <c r="AT88" s="1011"/>
      <c r="AU88" s="1011"/>
      <c r="AV88" s="1011"/>
      <c r="AW88" s="1011"/>
      <c r="AX88" s="1011"/>
      <c r="AY88" s="1011"/>
      <c r="AZ88" s="1011"/>
      <c r="BA88" s="1011"/>
      <c r="BB88" s="1011"/>
      <c r="BC88" s="1011"/>
    </row>
    <row r="89" spans="1:55" x14ac:dyDescent="0.25">
      <c r="A89" s="1011"/>
      <c r="B89" s="1011"/>
      <c r="C89" s="1011"/>
      <c r="D89" s="1011"/>
      <c r="E89" s="1011"/>
      <c r="F89" s="1011"/>
      <c r="G89" s="1011"/>
      <c r="H89" s="1011"/>
      <c r="I89" s="1011"/>
      <c r="J89" s="1011"/>
      <c r="K89" s="1011"/>
      <c r="L89" s="1011"/>
      <c r="M89" s="1011"/>
      <c r="N89" s="1011"/>
      <c r="O89" s="1011"/>
      <c r="P89" s="1011"/>
      <c r="Q89" s="1011"/>
      <c r="R89" s="1011"/>
      <c r="S89" s="1011"/>
      <c r="T89" s="1011"/>
      <c r="U89" s="1011"/>
      <c r="V89" s="1011"/>
      <c r="W89" s="1011"/>
      <c r="X89" s="1011"/>
      <c r="Y89" s="1011"/>
      <c r="Z89" s="1011"/>
      <c r="AA89" s="1011"/>
      <c r="AB89" s="1011"/>
      <c r="AC89" s="1011"/>
      <c r="AD89" s="1011"/>
      <c r="AE89" s="1011"/>
      <c r="AF89" s="1011"/>
      <c r="AG89" s="1011"/>
      <c r="AH89" s="1011"/>
      <c r="AI89" s="1011"/>
      <c r="AJ89" s="1011"/>
      <c r="AK89" s="1011"/>
      <c r="AL89" s="1011"/>
      <c r="AM89" s="1011"/>
      <c r="AN89" s="1011"/>
      <c r="AO89" s="1011"/>
      <c r="AP89" s="1011"/>
      <c r="AQ89" s="1011"/>
      <c r="AR89" s="1011"/>
      <c r="AS89" s="1011"/>
      <c r="AT89" s="1011"/>
      <c r="AU89" s="1011"/>
      <c r="AV89" s="1011"/>
      <c r="AW89" s="1011"/>
      <c r="AX89" s="1011"/>
      <c r="AY89" s="1011"/>
      <c r="AZ89" s="1011"/>
      <c r="BA89" s="1011"/>
      <c r="BB89" s="1011"/>
      <c r="BC89" s="1011"/>
    </row>
    <row r="90" spans="1:55" x14ac:dyDescent="0.25">
      <c r="A90" s="1011"/>
      <c r="B90" s="1011"/>
      <c r="C90" s="1011"/>
      <c r="D90" s="1011"/>
      <c r="E90" s="1011"/>
      <c r="F90" s="1011"/>
      <c r="G90" s="1011"/>
      <c r="H90" s="1011"/>
      <c r="I90" s="1011"/>
      <c r="J90" s="1011"/>
      <c r="K90" s="1011"/>
      <c r="L90" s="1011"/>
      <c r="M90" s="1011"/>
      <c r="N90" s="1011"/>
      <c r="O90" s="1011"/>
      <c r="P90" s="1011"/>
      <c r="Q90" s="1011"/>
      <c r="R90" s="1011"/>
      <c r="S90" s="1011"/>
      <c r="T90" s="1011"/>
      <c r="U90" s="1011"/>
      <c r="V90" s="1011"/>
      <c r="W90" s="1011"/>
      <c r="X90" s="1011"/>
      <c r="Y90" s="1011"/>
      <c r="Z90" s="1011"/>
      <c r="AA90" s="1011"/>
      <c r="AB90" s="1011"/>
      <c r="AC90" s="1011"/>
      <c r="AD90" s="1011"/>
      <c r="AE90" s="1011"/>
      <c r="AF90" s="1011"/>
      <c r="AG90" s="1011"/>
      <c r="AH90" s="1011"/>
      <c r="AI90" s="1011"/>
      <c r="AJ90" s="1011"/>
      <c r="AK90" s="1011"/>
      <c r="AL90" s="1011"/>
      <c r="AM90" s="1011"/>
      <c r="AN90" s="1011"/>
      <c r="AO90" s="1011"/>
      <c r="AP90" s="1011"/>
      <c r="AQ90" s="1011"/>
      <c r="AR90" s="1011"/>
      <c r="AS90" s="1011"/>
      <c r="AT90" s="1011"/>
      <c r="AU90" s="1011"/>
      <c r="AV90" s="1011"/>
      <c r="AW90" s="1011"/>
      <c r="AX90" s="1011"/>
      <c r="AY90" s="1011"/>
      <c r="AZ90" s="1011"/>
      <c r="BA90" s="1011"/>
      <c r="BB90" s="1011"/>
      <c r="BC90" s="1011"/>
    </row>
    <row r="91" spans="1:55" x14ac:dyDescent="0.25">
      <c r="A91" s="1011"/>
      <c r="B91" s="1011"/>
      <c r="C91" s="1011"/>
      <c r="D91" s="1011"/>
      <c r="E91" s="1011"/>
      <c r="F91" s="1011"/>
      <c r="G91" s="1011"/>
      <c r="H91" s="1011"/>
      <c r="I91" s="1011"/>
      <c r="J91" s="1011"/>
      <c r="K91" s="1011"/>
      <c r="L91" s="1011"/>
      <c r="M91" s="1011"/>
      <c r="N91" s="1011"/>
      <c r="O91" s="1011"/>
      <c r="P91" s="1011"/>
      <c r="Q91" s="1011"/>
      <c r="R91" s="1011"/>
      <c r="S91" s="1011"/>
      <c r="T91" s="1011"/>
      <c r="U91" s="1011"/>
      <c r="V91" s="1011"/>
      <c r="W91" s="1011"/>
      <c r="X91" s="1011"/>
      <c r="Y91" s="1011"/>
      <c r="Z91" s="1011"/>
      <c r="AA91" s="1011"/>
      <c r="AB91" s="1011"/>
      <c r="AC91" s="1011"/>
      <c r="AD91" s="1011"/>
      <c r="AE91" s="1011"/>
      <c r="AF91" s="1011"/>
      <c r="AG91" s="1011"/>
      <c r="AH91" s="1011"/>
      <c r="AI91" s="1011"/>
      <c r="AJ91" s="1011"/>
      <c r="AK91" s="1011"/>
      <c r="AL91" s="1011"/>
      <c r="AM91" s="1011"/>
      <c r="AN91" s="1011"/>
      <c r="AO91" s="1011"/>
      <c r="AP91" s="1011"/>
      <c r="AQ91" s="1011"/>
      <c r="AR91" s="1011"/>
      <c r="AS91" s="1011"/>
      <c r="AT91" s="1011"/>
      <c r="AU91" s="1011"/>
      <c r="AV91" s="1011"/>
      <c r="AW91" s="1011"/>
      <c r="AX91" s="1011"/>
      <c r="AY91" s="1011"/>
      <c r="AZ91" s="1011"/>
      <c r="BA91" s="1011"/>
      <c r="BB91" s="1011"/>
      <c r="BC91" s="1011"/>
    </row>
    <row r="92" spans="1:55" x14ac:dyDescent="0.25">
      <c r="A92" s="1011"/>
      <c r="B92" s="1011"/>
      <c r="C92" s="1011"/>
      <c r="D92" s="1011"/>
      <c r="E92" s="1011"/>
      <c r="F92" s="1011"/>
      <c r="G92" s="1011"/>
      <c r="H92" s="1011"/>
      <c r="I92" s="1011"/>
      <c r="J92" s="1011"/>
      <c r="K92" s="1011"/>
      <c r="L92" s="1011"/>
      <c r="M92" s="1011"/>
      <c r="N92" s="1011"/>
      <c r="O92" s="1011"/>
      <c r="P92" s="1011"/>
      <c r="Q92" s="1011"/>
      <c r="R92" s="1011"/>
      <c r="S92" s="1011"/>
      <c r="T92" s="1011"/>
      <c r="U92" s="1011"/>
      <c r="V92" s="1011"/>
      <c r="W92" s="1011"/>
      <c r="X92" s="1011"/>
      <c r="Y92" s="1011"/>
      <c r="Z92" s="1011"/>
      <c r="AA92" s="1011"/>
      <c r="AB92" s="1011"/>
      <c r="AC92" s="1011"/>
      <c r="AD92" s="1011"/>
      <c r="AE92" s="1011"/>
      <c r="AF92" s="1011"/>
      <c r="AG92" s="1011"/>
      <c r="AH92" s="1011"/>
      <c r="AI92" s="1011"/>
      <c r="AJ92" s="1011"/>
      <c r="AK92" s="1011"/>
      <c r="AL92" s="1011"/>
      <c r="AM92" s="1011"/>
      <c r="AN92" s="1011"/>
      <c r="AO92" s="1011"/>
      <c r="AP92" s="1011"/>
      <c r="AQ92" s="1011"/>
      <c r="AR92" s="1011"/>
      <c r="AS92" s="1011"/>
      <c r="AT92" s="1011"/>
      <c r="AU92" s="1011"/>
      <c r="AV92" s="1011"/>
      <c r="AW92" s="1011"/>
      <c r="AX92" s="1011"/>
      <c r="AY92" s="1011"/>
      <c r="AZ92" s="1011"/>
      <c r="BA92" s="1011"/>
      <c r="BB92" s="1011"/>
      <c r="BC92" s="1011"/>
    </row>
    <row r="93" spans="1:55" x14ac:dyDescent="0.25">
      <c r="A93" s="1011"/>
      <c r="B93" s="1011"/>
      <c r="C93" s="1011"/>
      <c r="D93" s="1011"/>
      <c r="E93" s="1011"/>
      <c r="F93" s="1011"/>
      <c r="G93" s="1011"/>
      <c r="H93" s="1011"/>
      <c r="I93" s="1011"/>
      <c r="J93" s="1011"/>
      <c r="K93" s="1011"/>
      <c r="L93" s="1011"/>
      <c r="M93" s="1011"/>
      <c r="N93" s="1011"/>
      <c r="O93" s="1011"/>
      <c r="P93" s="1011"/>
      <c r="Q93" s="1011"/>
      <c r="R93" s="1011"/>
      <c r="S93" s="1011"/>
      <c r="T93" s="1011"/>
      <c r="U93" s="1011"/>
      <c r="V93" s="1011"/>
      <c r="W93" s="1011"/>
      <c r="X93" s="1011"/>
      <c r="Y93" s="1011"/>
      <c r="Z93" s="1011"/>
      <c r="AA93" s="1011"/>
      <c r="AB93" s="1011"/>
      <c r="AC93" s="1011"/>
      <c r="AD93" s="1011"/>
      <c r="AE93" s="1011"/>
      <c r="AF93" s="1011"/>
      <c r="AG93" s="1011"/>
      <c r="AH93" s="1011"/>
      <c r="AI93" s="1011"/>
      <c r="AJ93" s="1011"/>
      <c r="AK93" s="1011"/>
      <c r="AL93" s="1011"/>
      <c r="AM93" s="1011"/>
      <c r="AN93" s="1011"/>
      <c r="AO93" s="1011"/>
      <c r="AP93" s="1011"/>
      <c r="AQ93" s="1011"/>
      <c r="AR93" s="1011"/>
      <c r="AS93" s="1011"/>
      <c r="AT93" s="1011"/>
      <c r="AU93" s="1011"/>
      <c r="AV93" s="1011"/>
      <c r="AW93" s="1011"/>
      <c r="AX93" s="1011"/>
      <c r="AY93" s="1011"/>
      <c r="AZ93" s="1011"/>
      <c r="BA93" s="1011"/>
      <c r="BB93" s="1011"/>
      <c r="BC93" s="1011"/>
    </row>
    <row r="94" spans="1:55" x14ac:dyDescent="0.25">
      <c r="A94" s="1011"/>
      <c r="B94" s="1011"/>
      <c r="C94" s="1011"/>
      <c r="D94" s="1011"/>
      <c r="E94" s="1011"/>
      <c r="F94" s="1011"/>
      <c r="G94" s="1011"/>
      <c r="H94" s="1011"/>
      <c r="I94" s="1011"/>
      <c r="J94" s="1011"/>
      <c r="K94" s="1011"/>
      <c r="L94" s="1011"/>
      <c r="M94" s="1011"/>
      <c r="N94" s="1011"/>
      <c r="O94" s="1011"/>
      <c r="P94" s="1011"/>
      <c r="Q94" s="1011"/>
      <c r="R94" s="1011"/>
      <c r="S94" s="1011"/>
      <c r="T94" s="1011"/>
      <c r="U94" s="1011"/>
      <c r="V94" s="1011"/>
      <c r="W94" s="1011"/>
      <c r="X94" s="1011"/>
      <c r="Y94" s="1011"/>
      <c r="Z94" s="1011"/>
      <c r="AA94" s="1011"/>
      <c r="AB94" s="1011"/>
      <c r="AC94" s="1011"/>
      <c r="AD94" s="1011"/>
      <c r="AE94" s="1011"/>
      <c r="AF94" s="1011"/>
      <c r="AG94" s="1011"/>
      <c r="AH94" s="1011"/>
      <c r="AI94" s="1011"/>
      <c r="AJ94" s="1011"/>
      <c r="AK94" s="1011"/>
      <c r="AL94" s="1011"/>
      <c r="AM94" s="1011"/>
      <c r="AN94" s="1011"/>
      <c r="AO94" s="1011"/>
      <c r="AP94" s="1011"/>
      <c r="AQ94" s="1011"/>
      <c r="AR94" s="1011"/>
      <c r="AS94" s="1011"/>
      <c r="AT94" s="1011"/>
      <c r="AU94" s="1011"/>
      <c r="AV94" s="1011"/>
      <c r="AW94" s="1011"/>
      <c r="AX94" s="1011"/>
      <c r="AY94" s="1011"/>
      <c r="AZ94" s="1011"/>
      <c r="BA94" s="1011"/>
      <c r="BB94" s="1011"/>
      <c r="BC94" s="1011"/>
    </row>
    <row r="95" spans="1:55" x14ac:dyDescent="0.25">
      <c r="A95" s="1011"/>
      <c r="B95" s="1011"/>
      <c r="C95" s="1011"/>
      <c r="D95" s="1011"/>
      <c r="E95" s="1011"/>
      <c r="F95" s="1011"/>
      <c r="G95" s="1011"/>
      <c r="H95" s="1011"/>
      <c r="I95" s="1011"/>
      <c r="J95" s="1011"/>
      <c r="K95" s="1011"/>
      <c r="L95" s="1011"/>
      <c r="M95" s="1011"/>
      <c r="N95" s="1011"/>
      <c r="O95" s="1011"/>
      <c r="P95" s="1011"/>
      <c r="Q95" s="1011"/>
      <c r="R95" s="1011"/>
      <c r="S95" s="1011"/>
      <c r="T95" s="1011"/>
      <c r="U95" s="1011"/>
      <c r="V95" s="1011"/>
      <c r="W95" s="1011"/>
      <c r="X95" s="1011"/>
      <c r="Y95" s="1011"/>
      <c r="Z95" s="1011"/>
      <c r="AA95" s="1011"/>
      <c r="AB95" s="1011"/>
      <c r="AC95" s="1011"/>
      <c r="AD95" s="1011"/>
      <c r="AE95" s="1011"/>
      <c r="AF95" s="1011"/>
      <c r="AG95" s="1011"/>
      <c r="AH95" s="1011"/>
      <c r="AI95" s="1011"/>
      <c r="AJ95" s="1011"/>
      <c r="AK95" s="1011"/>
      <c r="AL95" s="1011"/>
      <c r="AM95" s="1011"/>
      <c r="AN95" s="1011"/>
      <c r="AO95" s="1011"/>
      <c r="AP95" s="1011"/>
      <c r="AQ95" s="1011"/>
      <c r="AR95" s="1011"/>
      <c r="AS95" s="1011"/>
      <c r="AT95" s="1011"/>
      <c r="AU95" s="1011"/>
      <c r="AV95" s="1011"/>
      <c r="AW95" s="1011"/>
      <c r="AX95" s="1011"/>
      <c r="AY95" s="1011"/>
      <c r="AZ95" s="1011"/>
      <c r="BA95" s="1011"/>
      <c r="BB95" s="1011"/>
      <c r="BC95" s="1011"/>
    </row>
    <row r="96" spans="1:55" x14ac:dyDescent="0.25">
      <c r="A96" s="1011"/>
      <c r="B96" s="1011"/>
      <c r="C96" s="1011"/>
      <c r="D96" s="1011"/>
      <c r="E96" s="1011"/>
      <c r="F96" s="1011"/>
      <c r="G96" s="1011"/>
      <c r="H96" s="1011"/>
      <c r="I96" s="1011"/>
      <c r="J96" s="1011"/>
      <c r="K96" s="1011"/>
      <c r="L96" s="1011"/>
      <c r="M96" s="1011"/>
      <c r="N96" s="1011"/>
      <c r="O96" s="1011"/>
      <c r="P96" s="1011"/>
      <c r="Q96" s="1011"/>
      <c r="R96" s="1011"/>
      <c r="S96" s="1011"/>
      <c r="T96" s="1011"/>
      <c r="U96" s="1011"/>
      <c r="V96" s="1011"/>
      <c r="W96" s="1011"/>
      <c r="X96" s="1011"/>
      <c r="Y96" s="1011"/>
      <c r="Z96" s="1011"/>
      <c r="AA96" s="1011"/>
      <c r="AB96" s="1011"/>
      <c r="AC96" s="1011"/>
      <c r="AD96" s="1011"/>
      <c r="AE96" s="1011"/>
      <c r="AF96" s="1011"/>
      <c r="AG96" s="1011"/>
      <c r="AH96" s="1011"/>
      <c r="AI96" s="1011"/>
      <c r="AJ96" s="1011"/>
      <c r="AK96" s="1011"/>
      <c r="AL96" s="1011"/>
      <c r="AM96" s="1011"/>
      <c r="AN96" s="1011"/>
      <c r="AO96" s="1011"/>
      <c r="AP96" s="1011"/>
      <c r="AQ96" s="1011"/>
      <c r="AR96" s="1011"/>
      <c r="AS96" s="1011"/>
      <c r="AT96" s="1011"/>
      <c r="AU96" s="1011"/>
      <c r="AV96" s="1011"/>
      <c r="AW96" s="1011"/>
      <c r="AX96" s="1011"/>
      <c r="AY96" s="1011"/>
      <c r="AZ96" s="1011"/>
      <c r="BA96" s="1011"/>
      <c r="BB96" s="1011"/>
      <c r="BC96" s="1011"/>
    </row>
    <row r="97" spans="1:55" x14ac:dyDescent="0.25">
      <c r="A97" s="1011"/>
      <c r="B97" s="1011"/>
      <c r="C97" s="1011"/>
      <c r="D97" s="1011"/>
      <c r="E97" s="1011"/>
      <c r="F97" s="1011"/>
      <c r="G97" s="1011"/>
      <c r="H97" s="1011"/>
      <c r="I97" s="1011"/>
      <c r="J97" s="1011"/>
      <c r="K97" s="1011"/>
      <c r="L97" s="1011"/>
      <c r="M97" s="1011"/>
      <c r="N97" s="1011"/>
      <c r="O97" s="1011"/>
      <c r="P97" s="1011"/>
      <c r="Q97" s="1011"/>
      <c r="R97" s="1011"/>
      <c r="S97" s="1011"/>
      <c r="T97" s="1011"/>
      <c r="U97" s="1011"/>
      <c r="V97" s="1011"/>
      <c r="W97" s="1011"/>
      <c r="X97" s="1011"/>
      <c r="Y97" s="1011"/>
      <c r="Z97" s="1011"/>
      <c r="AA97" s="1011"/>
      <c r="AB97" s="1011"/>
      <c r="AC97" s="1011"/>
      <c r="AD97" s="1011"/>
      <c r="AE97" s="1011"/>
      <c r="AF97" s="1011"/>
      <c r="AG97" s="1011"/>
      <c r="AH97" s="1011"/>
      <c r="AI97" s="1011"/>
      <c r="AJ97" s="1011"/>
      <c r="AK97" s="1011"/>
      <c r="AL97" s="1011"/>
      <c r="AM97" s="1011"/>
      <c r="AN97" s="1011"/>
      <c r="AO97" s="1011"/>
      <c r="AP97" s="1011"/>
      <c r="AQ97" s="1011"/>
      <c r="AR97" s="1011"/>
      <c r="AS97" s="1011"/>
      <c r="AT97" s="1011"/>
      <c r="AU97" s="1011"/>
      <c r="AV97" s="1011"/>
      <c r="AW97" s="1011"/>
      <c r="AX97" s="1011"/>
      <c r="AY97" s="1011"/>
      <c r="AZ97" s="1011"/>
      <c r="BA97" s="1011"/>
      <c r="BB97" s="1011"/>
      <c r="BC97" s="1011"/>
    </row>
    <row r="98" spans="1:55" x14ac:dyDescent="0.25">
      <c r="A98" s="1011"/>
      <c r="B98" s="1011"/>
      <c r="C98" s="1011"/>
      <c r="D98" s="1011"/>
      <c r="E98" s="1011"/>
      <c r="F98" s="1011"/>
      <c r="G98" s="1011"/>
      <c r="H98" s="1011"/>
      <c r="I98" s="1011"/>
      <c r="J98" s="1011"/>
      <c r="K98" s="1011"/>
      <c r="L98" s="1011"/>
      <c r="M98" s="1011"/>
      <c r="N98" s="1011"/>
      <c r="O98" s="1011"/>
      <c r="P98" s="1011"/>
      <c r="Q98" s="1011"/>
      <c r="R98" s="1011"/>
      <c r="S98" s="1011"/>
      <c r="T98" s="1011"/>
      <c r="U98" s="1011"/>
      <c r="V98" s="1011"/>
      <c r="W98" s="1011"/>
      <c r="X98" s="1011"/>
      <c r="Y98" s="1011"/>
      <c r="Z98" s="1011"/>
      <c r="AA98" s="1011"/>
      <c r="AB98" s="1011"/>
      <c r="AC98" s="1011"/>
      <c r="AD98" s="1011"/>
      <c r="AE98" s="1011"/>
      <c r="AF98" s="1011"/>
      <c r="AG98" s="1011"/>
      <c r="AH98" s="1011"/>
      <c r="AI98" s="1011"/>
      <c r="AJ98" s="1011"/>
      <c r="AK98" s="1011"/>
      <c r="AL98" s="1011"/>
      <c r="AM98" s="1011"/>
      <c r="AN98" s="1011"/>
      <c r="AO98" s="1011"/>
      <c r="AP98" s="1011"/>
      <c r="AQ98" s="1011"/>
      <c r="AR98" s="1011"/>
      <c r="AS98" s="1011"/>
      <c r="AT98" s="1011"/>
      <c r="AU98" s="1011"/>
      <c r="AV98" s="1011"/>
      <c r="AW98" s="1011"/>
      <c r="AX98" s="1011"/>
      <c r="AY98" s="1011"/>
      <c r="AZ98" s="1011"/>
      <c r="BA98" s="1011"/>
      <c r="BB98" s="1011"/>
      <c r="BC98" s="1011"/>
    </row>
    <row r="99" spans="1:55" x14ac:dyDescent="0.25">
      <c r="A99" s="1011"/>
      <c r="B99" s="1011"/>
      <c r="C99" s="1011"/>
      <c r="D99" s="1011"/>
      <c r="E99" s="1011"/>
      <c r="F99" s="1011"/>
      <c r="G99" s="1011"/>
      <c r="H99" s="1011"/>
      <c r="I99" s="1011"/>
      <c r="J99" s="1011"/>
      <c r="K99" s="1011"/>
      <c r="L99" s="1011"/>
      <c r="M99" s="1011"/>
      <c r="N99" s="1011"/>
      <c r="O99" s="1011"/>
      <c r="P99" s="1011"/>
      <c r="Q99" s="1011"/>
      <c r="R99" s="1011"/>
      <c r="S99" s="1011"/>
      <c r="T99" s="1011"/>
      <c r="U99" s="1011"/>
      <c r="V99" s="1011"/>
      <c r="W99" s="1011"/>
      <c r="X99" s="1011"/>
      <c r="Y99" s="1011"/>
      <c r="Z99" s="1011"/>
      <c r="AA99" s="1011"/>
      <c r="AB99" s="1011"/>
      <c r="AC99" s="1011"/>
      <c r="AD99" s="1011"/>
      <c r="AE99" s="1011"/>
      <c r="AF99" s="1011"/>
      <c r="AG99" s="1011"/>
      <c r="AH99" s="1011"/>
      <c r="AI99" s="1011"/>
      <c r="AJ99" s="1011"/>
      <c r="AK99" s="1011"/>
      <c r="AL99" s="1011"/>
      <c r="AM99" s="1011"/>
      <c r="AN99" s="1011"/>
      <c r="AO99" s="1011"/>
      <c r="AP99" s="1011"/>
      <c r="AQ99" s="1011"/>
      <c r="AR99" s="1011"/>
      <c r="AS99" s="1011"/>
      <c r="AT99" s="1011"/>
      <c r="AU99" s="1011"/>
      <c r="AV99" s="1011"/>
      <c r="AW99" s="1011"/>
      <c r="AX99" s="1011"/>
      <c r="AY99" s="1011"/>
      <c r="AZ99" s="1011"/>
      <c r="BA99" s="1011"/>
      <c r="BB99" s="1011"/>
      <c r="BC99" s="1011"/>
    </row>
    <row r="100" spans="1:55" x14ac:dyDescent="0.25">
      <c r="A100" s="1011"/>
      <c r="B100" s="1011"/>
      <c r="C100" s="1011"/>
      <c r="D100" s="1011"/>
      <c r="E100" s="1011"/>
      <c r="F100" s="1011"/>
      <c r="G100" s="1011"/>
      <c r="H100" s="1011"/>
      <c r="I100" s="1011"/>
      <c r="J100" s="1011"/>
      <c r="K100" s="1011"/>
      <c r="L100" s="1011"/>
      <c r="M100" s="1011"/>
      <c r="N100" s="1011"/>
      <c r="O100" s="1011"/>
      <c r="P100" s="1011"/>
      <c r="Q100" s="1011"/>
      <c r="R100" s="1011"/>
      <c r="S100" s="1011"/>
      <c r="T100" s="1011"/>
      <c r="U100" s="1011"/>
      <c r="V100" s="1011"/>
      <c r="W100" s="1011"/>
      <c r="X100" s="1011"/>
      <c r="Y100" s="1011"/>
      <c r="Z100" s="1011"/>
      <c r="AA100" s="1011"/>
      <c r="AB100" s="1011"/>
      <c r="AC100" s="1011"/>
      <c r="AD100" s="1011"/>
      <c r="AE100" s="1011"/>
      <c r="AF100" s="1011"/>
      <c r="AG100" s="1011"/>
      <c r="AH100" s="1011"/>
      <c r="AI100" s="1011"/>
      <c r="AJ100" s="1011"/>
      <c r="AK100" s="1011"/>
      <c r="AL100" s="1011"/>
      <c r="AM100" s="1011"/>
      <c r="AN100" s="1011"/>
      <c r="AO100" s="1011"/>
      <c r="AP100" s="1011"/>
      <c r="AQ100" s="1011"/>
      <c r="AR100" s="1011"/>
      <c r="AS100" s="1011"/>
      <c r="AT100" s="1011"/>
      <c r="AU100" s="1011"/>
      <c r="AV100" s="1011"/>
      <c r="AW100" s="1011"/>
      <c r="AX100" s="1011"/>
      <c r="AY100" s="1011"/>
      <c r="AZ100" s="1011"/>
      <c r="BA100" s="1011"/>
      <c r="BB100" s="1011"/>
      <c r="BC100" s="1011"/>
    </row>
    <row r="101" spans="1:55" x14ac:dyDescent="0.25">
      <c r="A101" s="1011"/>
      <c r="B101" s="1011"/>
      <c r="C101" s="1011"/>
      <c r="D101" s="1011"/>
      <c r="E101" s="1011"/>
      <c r="F101" s="1011"/>
      <c r="G101" s="1011"/>
      <c r="H101" s="1011"/>
      <c r="I101" s="1011"/>
      <c r="J101" s="1011"/>
      <c r="K101" s="1011"/>
      <c r="L101" s="1011"/>
      <c r="M101" s="1011"/>
      <c r="N101" s="1011"/>
      <c r="O101" s="1011"/>
      <c r="P101" s="1011"/>
      <c r="Q101" s="1011"/>
      <c r="R101" s="1011"/>
      <c r="S101" s="1011"/>
      <c r="T101" s="1011"/>
      <c r="U101" s="1011"/>
      <c r="V101" s="1011"/>
      <c r="W101" s="1011"/>
      <c r="X101" s="1011"/>
      <c r="Y101" s="1011"/>
      <c r="Z101" s="1011"/>
      <c r="AA101" s="1011"/>
      <c r="AB101" s="1011"/>
      <c r="AC101" s="1011"/>
      <c r="AD101" s="1011"/>
      <c r="AE101" s="1011"/>
      <c r="AF101" s="1011"/>
      <c r="AG101" s="1011"/>
      <c r="AH101" s="1011"/>
      <c r="AI101" s="1011"/>
      <c r="AJ101" s="1011"/>
      <c r="AK101" s="1011"/>
      <c r="AL101" s="1011"/>
      <c r="AM101" s="1011"/>
      <c r="AN101" s="1011"/>
      <c r="AO101" s="1011"/>
      <c r="AP101" s="1011"/>
      <c r="AQ101" s="1011"/>
      <c r="AR101" s="1011"/>
      <c r="AS101" s="1011"/>
      <c r="AT101" s="1011"/>
      <c r="AU101" s="1011"/>
      <c r="AV101" s="1011"/>
      <c r="AW101" s="1011"/>
      <c r="AX101" s="1011"/>
      <c r="AY101" s="1011"/>
      <c r="AZ101" s="1011"/>
      <c r="BA101" s="1011"/>
      <c r="BB101" s="1011"/>
      <c r="BC101" s="1011"/>
    </row>
    <row r="102" spans="1:55" x14ac:dyDescent="0.25">
      <c r="A102" s="1011"/>
      <c r="B102" s="1011"/>
      <c r="C102" s="1011"/>
      <c r="D102" s="1011"/>
      <c r="E102" s="1011"/>
      <c r="F102" s="1011"/>
      <c r="G102" s="1011"/>
      <c r="H102" s="1011"/>
      <c r="I102" s="1011"/>
      <c r="J102" s="1011"/>
      <c r="K102" s="1011"/>
      <c r="L102" s="1011"/>
      <c r="M102" s="1011"/>
      <c r="N102" s="1011"/>
      <c r="O102" s="1011"/>
      <c r="P102" s="1011"/>
      <c r="Q102" s="1011"/>
      <c r="R102" s="1011"/>
      <c r="S102" s="1011"/>
      <c r="T102" s="1011"/>
      <c r="U102" s="1011"/>
      <c r="V102" s="1011"/>
      <c r="W102" s="1011"/>
      <c r="X102" s="1011"/>
      <c r="Y102" s="1011"/>
      <c r="Z102" s="1011"/>
      <c r="AA102" s="1011"/>
      <c r="AB102" s="1011"/>
      <c r="AC102" s="1011"/>
      <c r="AD102" s="1011"/>
      <c r="AE102" s="1011"/>
      <c r="AF102" s="1011"/>
      <c r="AG102" s="1011"/>
      <c r="AH102" s="1011"/>
      <c r="AI102" s="1011"/>
      <c r="AJ102" s="1011"/>
      <c r="AK102" s="1011"/>
      <c r="AL102" s="1011"/>
      <c r="AM102" s="1011"/>
      <c r="AN102" s="1011"/>
      <c r="AO102" s="1011"/>
      <c r="AP102" s="1011"/>
      <c r="AQ102" s="1011"/>
      <c r="AR102" s="1011"/>
      <c r="AS102" s="1011"/>
      <c r="AT102" s="1011"/>
      <c r="AU102" s="1011"/>
      <c r="AV102" s="1011"/>
      <c r="AW102" s="1011"/>
      <c r="AX102" s="1011"/>
      <c r="AY102" s="1011"/>
      <c r="AZ102" s="1011"/>
      <c r="BA102" s="1011"/>
      <c r="BB102" s="1011"/>
      <c r="BC102" s="1011"/>
    </row>
    <row r="103" spans="1:55" x14ac:dyDescent="0.25">
      <c r="A103" s="1011"/>
      <c r="B103" s="1011"/>
      <c r="C103" s="1011"/>
      <c r="D103" s="1011"/>
      <c r="E103" s="1011"/>
      <c r="F103" s="1011"/>
      <c r="G103" s="1011"/>
      <c r="H103" s="1011"/>
      <c r="I103" s="1011"/>
      <c r="J103" s="1011"/>
      <c r="K103" s="1011"/>
      <c r="L103" s="1011"/>
      <c r="M103" s="1011"/>
      <c r="N103" s="1011"/>
      <c r="O103" s="1011"/>
      <c r="P103" s="1011"/>
      <c r="Q103" s="1011"/>
      <c r="R103" s="1011"/>
      <c r="S103" s="1011"/>
      <c r="T103" s="1011"/>
      <c r="U103" s="1011"/>
      <c r="V103" s="1011"/>
      <c r="W103" s="1011"/>
      <c r="X103" s="1011"/>
      <c r="Y103" s="1011"/>
      <c r="Z103" s="1011"/>
      <c r="AA103" s="1011"/>
      <c r="AB103" s="1011"/>
      <c r="AC103" s="1011"/>
      <c r="AD103" s="1011"/>
      <c r="AE103" s="1011"/>
      <c r="AF103" s="1011"/>
      <c r="AG103" s="1011"/>
      <c r="AH103" s="1011"/>
      <c r="AI103" s="1011"/>
      <c r="AJ103" s="1011"/>
      <c r="AK103" s="1011"/>
      <c r="AL103" s="1011"/>
      <c r="AM103" s="1011"/>
      <c r="AN103" s="1011"/>
      <c r="AO103" s="1011"/>
      <c r="AP103" s="1011"/>
      <c r="AQ103" s="1011"/>
      <c r="AR103" s="1011"/>
      <c r="AS103" s="1011"/>
      <c r="AT103" s="1011"/>
      <c r="AU103" s="1011"/>
      <c r="AV103" s="1011"/>
      <c r="AW103" s="1011"/>
      <c r="AX103" s="1011"/>
      <c r="AY103" s="1011"/>
      <c r="AZ103" s="1011"/>
      <c r="BA103" s="1011"/>
      <c r="BB103" s="1011"/>
      <c r="BC103" s="1011"/>
    </row>
    <row r="104" spans="1:55" x14ac:dyDescent="0.25">
      <c r="A104" s="1011"/>
      <c r="B104" s="1011"/>
      <c r="C104" s="1011"/>
      <c r="D104" s="1011"/>
      <c r="E104" s="1011"/>
      <c r="F104" s="1011"/>
      <c r="G104" s="1011"/>
      <c r="H104" s="1011"/>
      <c r="I104" s="1011"/>
      <c r="J104" s="1011"/>
      <c r="K104" s="1011"/>
      <c r="L104" s="1011"/>
      <c r="M104" s="1011"/>
      <c r="N104" s="1011"/>
      <c r="O104" s="1011"/>
      <c r="P104" s="1011"/>
      <c r="Q104" s="1011"/>
      <c r="R104" s="1011"/>
      <c r="S104" s="1011"/>
      <c r="T104" s="1011"/>
      <c r="U104" s="1011"/>
      <c r="V104" s="1011"/>
      <c r="W104" s="1011"/>
      <c r="X104" s="1011"/>
      <c r="Y104" s="1011"/>
      <c r="Z104" s="1011"/>
      <c r="AA104" s="1011"/>
      <c r="AB104" s="1011"/>
      <c r="AC104" s="1011"/>
      <c r="AD104" s="1011"/>
      <c r="AE104" s="1011"/>
      <c r="AF104" s="1011"/>
      <c r="AG104" s="1011"/>
      <c r="AH104" s="1011"/>
      <c r="AI104" s="1011"/>
      <c r="AJ104" s="1011"/>
      <c r="AK104" s="1011"/>
      <c r="AL104" s="1011"/>
      <c r="AM104" s="1011"/>
      <c r="AN104" s="1011"/>
      <c r="AO104" s="1011"/>
      <c r="AP104" s="1011"/>
      <c r="AQ104" s="1011"/>
      <c r="AR104" s="1011"/>
      <c r="AS104" s="1011"/>
      <c r="AT104" s="1011"/>
      <c r="AU104" s="1011"/>
      <c r="AV104" s="1011"/>
      <c r="AW104" s="1011"/>
      <c r="AX104" s="1011"/>
      <c r="AY104" s="1011"/>
      <c r="AZ104" s="1011"/>
      <c r="BA104" s="1011"/>
      <c r="BB104" s="1011"/>
      <c r="BC104" s="1011"/>
    </row>
    <row r="105" spans="1:55" x14ac:dyDescent="0.25">
      <c r="A105" s="1011"/>
      <c r="B105" s="1011"/>
      <c r="C105" s="1011"/>
      <c r="D105" s="1011"/>
      <c r="E105" s="1011"/>
      <c r="F105" s="1011"/>
      <c r="G105" s="1011"/>
      <c r="H105" s="1011"/>
      <c r="I105" s="1011"/>
      <c r="J105" s="1011"/>
      <c r="K105" s="1011"/>
      <c r="L105" s="1011"/>
      <c r="M105" s="1011"/>
      <c r="N105" s="1011"/>
      <c r="O105" s="1011"/>
      <c r="P105" s="1011"/>
      <c r="Q105" s="1011"/>
      <c r="R105" s="1011"/>
      <c r="S105" s="1011"/>
      <c r="T105" s="1011"/>
      <c r="U105" s="1011"/>
      <c r="V105" s="1011"/>
      <c r="W105" s="1011"/>
      <c r="X105" s="1011"/>
      <c r="Y105" s="1011"/>
      <c r="Z105" s="1011"/>
      <c r="AA105" s="1011"/>
      <c r="AB105" s="1011"/>
      <c r="AC105" s="1011"/>
      <c r="AD105" s="1011"/>
      <c r="AE105" s="1011"/>
      <c r="AF105" s="1011"/>
      <c r="AG105" s="1011"/>
      <c r="AH105" s="1011"/>
      <c r="AI105" s="1011"/>
      <c r="AJ105" s="1011"/>
      <c r="AK105" s="1011"/>
      <c r="AL105" s="1011"/>
      <c r="AM105" s="1011"/>
      <c r="AN105" s="1011"/>
      <c r="AO105" s="1011"/>
      <c r="AP105" s="1011"/>
      <c r="AQ105" s="1011"/>
      <c r="AR105" s="1011"/>
      <c r="AS105" s="1011"/>
      <c r="AT105" s="1011"/>
      <c r="AU105" s="1011"/>
      <c r="AV105" s="1011"/>
      <c r="AW105" s="1011"/>
      <c r="AX105" s="1011"/>
      <c r="AY105" s="1011"/>
      <c r="AZ105" s="1011"/>
      <c r="BA105" s="1011"/>
      <c r="BB105" s="1011"/>
      <c r="BC105" s="1011"/>
    </row>
    <row r="106" spans="1:55" x14ac:dyDescent="0.25">
      <c r="A106" s="1011"/>
      <c r="B106" s="1011"/>
      <c r="C106" s="1011"/>
      <c r="D106" s="1011"/>
      <c r="E106" s="1011"/>
      <c r="F106" s="1011"/>
      <c r="G106" s="1011"/>
      <c r="H106" s="1011"/>
      <c r="I106" s="1011"/>
      <c r="J106" s="1011"/>
      <c r="K106" s="1011"/>
      <c r="L106" s="1011"/>
      <c r="M106" s="1011"/>
      <c r="N106" s="1011"/>
      <c r="O106" s="1011"/>
      <c r="P106" s="1011"/>
      <c r="Q106" s="1011"/>
      <c r="R106" s="1011"/>
      <c r="S106" s="1011"/>
      <c r="T106" s="1011"/>
      <c r="U106" s="1011"/>
      <c r="V106" s="1011"/>
      <c r="W106" s="1011"/>
      <c r="X106" s="1011"/>
      <c r="Y106" s="1011"/>
      <c r="Z106" s="1011"/>
      <c r="AA106" s="1011"/>
      <c r="AB106" s="1011"/>
      <c r="AC106" s="1011"/>
      <c r="AD106" s="1011"/>
      <c r="AE106" s="1011"/>
      <c r="AF106" s="1011"/>
      <c r="AG106" s="1011"/>
      <c r="AH106" s="1011"/>
      <c r="AI106" s="1011"/>
      <c r="AJ106" s="1011"/>
      <c r="AK106" s="1011"/>
      <c r="AL106" s="1011"/>
      <c r="AM106" s="1011"/>
      <c r="AN106" s="1011"/>
      <c r="AO106" s="1011"/>
      <c r="AP106" s="1011"/>
      <c r="AQ106" s="1011"/>
      <c r="AR106" s="1011"/>
      <c r="AS106" s="1011"/>
      <c r="AT106" s="1011"/>
      <c r="AU106" s="1011"/>
      <c r="AV106" s="1011"/>
      <c r="AW106" s="1011"/>
      <c r="AX106" s="1011"/>
      <c r="AY106" s="1011"/>
      <c r="AZ106" s="1011"/>
      <c r="BA106" s="1011"/>
      <c r="BB106" s="1011"/>
      <c r="BC106" s="1011"/>
    </row>
    <row r="107" spans="1:55" x14ac:dyDescent="0.25">
      <c r="A107" s="1011"/>
      <c r="B107" s="1011"/>
      <c r="C107" s="1011"/>
      <c r="D107" s="1011"/>
      <c r="E107" s="1011"/>
      <c r="F107" s="1011"/>
      <c r="G107" s="1011"/>
      <c r="H107" s="1011"/>
      <c r="I107" s="1011"/>
      <c r="J107" s="1011"/>
      <c r="K107" s="1011"/>
      <c r="L107" s="1011"/>
      <c r="M107" s="1011"/>
      <c r="N107" s="1011"/>
      <c r="O107" s="1011"/>
      <c r="P107" s="1011"/>
      <c r="Q107" s="1011"/>
      <c r="R107" s="1011"/>
      <c r="S107" s="1011"/>
      <c r="T107" s="1011"/>
      <c r="U107" s="1011"/>
      <c r="V107" s="1011"/>
      <c r="W107" s="1011"/>
      <c r="X107" s="1011"/>
      <c r="Y107" s="1011"/>
      <c r="Z107" s="1011"/>
      <c r="AA107" s="1011"/>
      <c r="AB107" s="1011"/>
      <c r="AC107" s="1011"/>
      <c r="AD107" s="1011"/>
      <c r="AE107" s="1011"/>
      <c r="AF107" s="1011"/>
      <c r="AG107" s="1011"/>
      <c r="AH107" s="1011"/>
      <c r="AI107" s="1011"/>
      <c r="AJ107" s="1011"/>
      <c r="AK107" s="1011"/>
      <c r="AL107" s="1011"/>
      <c r="AM107" s="1011"/>
      <c r="AN107" s="1011"/>
      <c r="AO107" s="1011"/>
      <c r="AP107" s="1011"/>
      <c r="AQ107" s="1011"/>
      <c r="AR107" s="1011"/>
      <c r="AS107" s="1011"/>
      <c r="AT107" s="1011"/>
      <c r="AU107" s="1011"/>
      <c r="AV107" s="1011"/>
      <c r="AW107" s="1011"/>
      <c r="AX107" s="1011"/>
      <c r="AY107" s="1011"/>
      <c r="AZ107" s="1011"/>
      <c r="BA107" s="1011"/>
      <c r="BB107" s="1011"/>
      <c r="BC107" s="1011"/>
    </row>
    <row r="108" spans="1:55" x14ac:dyDescent="0.25">
      <c r="A108" s="1011"/>
      <c r="B108" s="1011"/>
      <c r="C108" s="1011"/>
      <c r="D108" s="1011"/>
      <c r="E108" s="1011"/>
      <c r="F108" s="1011"/>
      <c r="G108" s="1011"/>
      <c r="H108" s="1011"/>
      <c r="I108" s="1011"/>
      <c r="J108" s="1011"/>
      <c r="K108" s="1011"/>
      <c r="L108" s="1011"/>
      <c r="M108" s="1011"/>
      <c r="N108" s="1011"/>
      <c r="O108" s="1011"/>
      <c r="P108" s="1011"/>
      <c r="Q108" s="1011"/>
      <c r="R108" s="1011"/>
      <c r="S108" s="1011"/>
      <c r="T108" s="1011"/>
      <c r="U108" s="1011"/>
      <c r="V108" s="1011"/>
      <c r="W108" s="1011"/>
      <c r="X108" s="1011"/>
      <c r="Y108" s="1011"/>
      <c r="Z108" s="1011"/>
      <c r="AA108" s="1011"/>
      <c r="AB108" s="1011"/>
      <c r="AC108" s="1011"/>
      <c r="AD108" s="1011"/>
      <c r="AE108" s="1011"/>
      <c r="AF108" s="1011"/>
      <c r="AG108" s="1011"/>
      <c r="AH108" s="1011"/>
      <c r="AI108" s="1011"/>
      <c r="AJ108" s="1011"/>
      <c r="AK108" s="1011"/>
      <c r="AL108" s="1011"/>
      <c r="AM108" s="1011"/>
      <c r="AN108" s="1011"/>
      <c r="AO108" s="1011"/>
      <c r="AP108" s="1011"/>
      <c r="AQ108" s="1011"/>
      <c r="AR108" s="1011"/>
      <c r="AS108" s="1011"/>
      <c r="AT108" s="1011"/>
      <c r="AU108" s="1011"/>
      <c r="AV108" s="1011"/>
      <c r="AW108" s="1011"/>
      <c r="AX108" s="1011"/>
      <c r="AY108" s="1011"/>
      <c r="AZ108" s="1011"/>
      <c r="BA108" s="1011"/>
      <c r="BB108" s="1011"/>
      <c r="BC108" s="1011"/>
    </row>
    <row r="109" spans="1:55" x14ac:dyDescent="0.25">
      <c r="A109" s="1011"/>
      <c r="B109" s="1011"/>
      <c r="C109" s="1011"/>
      <c r="D109" s="1011"/>
      <c r="E109" s="1011"/>
      <c r="F109" s="1011"/>
      <c r="G109" s="1011"/>
      <c r="H109" s="1011"/>
      <c r="I109" s="1011"/>
      <c r="J109" s="1011"/>
      <c r="K109" s="1011"/>
      <c r="L109" s="1011"/>
      <c r="M109" s="1011"/>
      <c r="N109" s="1011"/>
      <c r="O109" s="1011"/>
      <c r="P109" s="1011"/>
      <c r="Q109" s="1011"/>
      <c r="R109" s="1011"/>
      <c r="S109" s="1011"/>
      <c r="T109" s="1011"/>
      <c r="U109" s="1011"/>
      <c r="V109" s="1011"/>
      <c r="W109" s="1011"/>
      <c r="X109" s="1011"/>
      <c r="Y109" s="1011"/>
      <c r="Z109" s="1011"/>
      <c r="AA109" s="1011"/>
      <c r="AB109" s="1011"/>
      <c r="AC109" s="1011"/>
      <c r="AD109" s="1011"/>
      <c r="AE109" s="1011"/>
      <c r="AF109" s="1011"/>
      <c r="AG109" s="1011"/>
      <c r="AH109" s="1011"/>
      <c r="AI109" s="1011"/>
      <c r="AJ109" s="1011"/>
      <c r="AK109" s="1011"/>
      <c r="AL109" s="1011"/>
      <c r="AM109" s="1011"/>
      <c r="AN109" s="1011"/>
      <c r="AO109" s="1011"/>
      <c r="AP109" s="1011"/>
      <c r="AQ109" s="1011"/>
      <c r="AR109" s="1011"/>
      <c r="AS109" s="1011"/>
      <c r="AT109" s="1011"/>
      <c r="AU109" s="1011"/>
      <c r="AV109" s="1011"/>
      <c r="AW109" s="1011"/>
      <c r="AX109" s="1011"/>
      <c r="AY109" s="1011"/>
      <c r="AZ109" s="1011"/>
      <c r="BA109" s="1011"/>
      <c r="BB109" s="1011"/>
      <c r="BC109" s="1011"/>
    </row>
    <row r="110" spans="1:55" x14ac:dyDescent="0.25">
      <c r="A110" s="1011"/>
      <c r="B110" s="1011"/>
      <c r="C110" s="1011"/>
      <c r="D110" s="1011"/>
      <c r="E110" s="1011"/>
      <c r="F110" s="1011"/>
      <c r="G110" s="1011"/>
      <c r="H110" s="1011"/>
      <c r="I110" s="1011"/>
      <c r="J110" s="1011"/>
      <c r="K110" s="1011"/>
      <c r="L110" s="1011"/>
      <c r="M110" s="1011"/>
      <c r="N110" s="1011"/>
      <c r="O110" s="1011"/>
      <c r="P110" s="1011"/>
      <c r="Q110" s="1011"/>
      <c r="R110" s="1011"/>
      <c r="S110" s="1011"/>
      <c r="T110" s="1011"/>
      <c r="U110" s="1011"/>
      <c r="V110" s="1011"/>
      <c r="W110" s="1011"/>
      <c r="X110" s="1011"/>
      <c r="Y110" s="1011"/>
      <c r="Z110" s="1011"/>
      <c r="AA110" s="1011"/>
      <c r="AB110" s="1011"/>
      <c r="AC110" s="1011"/>
      <c r="AD110" s="1011"/>
      <c r="AE110" s="1011"/>
      <c r="AF110" s="1011"/>
      <c r="AG110" s="1011"/>
      <c r="AH110" s="1011"/>
      <c r="AI110" s="1011"/>
      <c r="AJ110" s="1011"/>
      <c r="AK110" s="1011"/>
      <c r="AL110" s="1011"/>
      <c r="AM110" s="1011"/>
      <c r="AN110" s="1011"/>
      <c r="AO110" s="1011"/>
      <c r="AP110" s="1011"/>
      <c r="AQ110" s="1011"/>
      <c r="AR110" s="1011"/>
      <c r="AS110" s="1011"/>
      <c r="AT110" s="1011"/>
      <c r="AU110" s="1011"/>
      <c r="AV110" s="1011"/>
      <c r="AW110" s="1011"/>
      <c r="AX110" s="1011"/>
      <c r="AY110" s="1011"/>
      <c r="AZ110" s="1011"/>
      <c r="BA110" s="1011"/>
      <c r="BB110" s="1011"/>
      <c r="BC110" s="1011"/>
    </row>
    <row r="111" spans="1:55" x14ac:dyDescent="0.25">
      <c r="A111" s="1011"/>
      <c r="B111" s="1011"/>
      <c r="C111" s="1011"/>
      <c r="D111" s="1011"/>
      <c r="E111" s="1011"/>
      <c r="F111" s="1011"/>
      <c r="G111" s="1011"/>
      <c r="H111" s="1011"/>
      <c r="I111" s="1011"/>
      <c r="J111" s="1011"/>
      <c r="K111" s="1011"/>
      <c r="L111" s="1011"/>
      <c r="M111" s="1011"/>
      <c r="N111" s="1011"/>
      <c r="O111" s="1011"/>
      <c r="P111" s="1011"/>
      <c r="Q111" s="1011"/>
      <c r="R111" s="1011"/>
      <c r="S111" s="1011"/>
      <c r="T111" s="1011"/>
      <c r="U111" s="1011"/>
      <c r="V111" s="1011"/>
      <c r="W111" s="1011"/>
      <c r="X111" s="1011"/>
      <c r="Y111" s="1011"/>
      <c r="Z111" s="1011"/>
      <c r="AA111" s="1011"/>
      <c r="AB111" s="1011"/>
      <c r="AC111" s="1011"/>
      <c r="AD111" s="1011"/>
      <c r="AE111" s="1011"/>
      <c r="AF111" s="1011"/>
      <c r="AG111" s="1011"/>
      <c r="AH111" s="1011"/>
      <c r="AI111" s="1011"/>
      <c r="AJ111" s="1011"/>
      <c r="AK111" s="1011"/>
      <c r="AL111" s="1011"/>
      <c r="AM111" s="1011"/>
      <c r="AN111" s="1011"/>
      <c r="AO111" s="1011"/>
      <c r="AP111" s="1011"/>
      <c r="AQ111" s="1011"/>
      <c r="AR111" s="1011"/>
      <c r="AS111" s="1011"/>
      <c r="AT111" s="1011"/>
      <c r="AU111" s="1011"/>
      <c r="AV111" s="1011"/>
      <c r="AW111" s="1011"/>
      <c r="AX111" s="1011"/>
      <c r="AY111" s="1011"/>
      <c r="AZ111" s="1011"/>
      <c r="BA111" s="1011"/>
      <c r="BB111" s="1011"/>
      <c r="BC111" s="1011"/>
    </row>
    <row r="112" spans="1:55" x14ac:dyDescent="0.25">
      <c r="A112" s="1011"/>
      <c r="B112" s="1011"/>
      <c r="C112" s="1011"/>
      <c r="D112" s="1011"/>
      <c r="E112" s="1011"/>
      <c r="F112" s="1011"/>
      <c r="G112" s="1011"/>
      <c r="H112" s="1011"/>
      <c r="I112" s="1011"/>
      <c r="J112" s="1011"/>
      <c r="K112" s="1011"/>
      <c r="L112" s="1011"/>
      <c r="M112" s="1011"/>
      <c r="N112" s="1011"/>
      <c r="O112" s="1011"/>
      <c r="P112" s="1011"/>
      <c r="Q112" s="1011"/>
      <c r="R112" s="1011"/>
      <c r="S112" s="1011"/>
      <c r="T112" s="1011"/>
      <c r="U112" s="1011"/>
      <c r="V112" s="1011"/>
      <c r="W112" s="1011"/>
      <c r="X112" s="1011"/>
      <c r="Y112" s="1011"/>
      <c r="Z112" s="1011"/>
      <c r="AA112" s="1011"/>
      <c r="AB112" s="1011"/>
      <c r="AC112" s="1011"/>
      <c r="AD112" s="1011"/>
      <c r="AE112" s="1011"/>
      <c r="AF112" s="1011"/>
      <c r="AG112" s="1011"/>
      <c r="AH112" s="1011"/>
      <c r="AI112" s="1011"/>
      <c r="AJ112" s="1011"/>
      <c r="AK112" s="1011"/>
      <c r="AL112" s="1011"/>
      <c r="AM112" s="1011"/>
      <c r="AN112" s="1011"/>
      <c r="AO112" s="1011"/>
      <c r="AP112" s="1011"/>
      <c r="AQ112" s="1011"/>
      <c r="AR112" s="1011"/>
      <c r="AS112" s="1011"/>
      <c r="AT112" s="1011"/>
      <c r="AU112" s="1011"/>
      <c r="AV112" s="1011"/>
      <c r="AW112" s="1011"/>
      <c r="AX112" s="1011"/>
      <c r="AY112" s="1011"/>
      <c r="AZ112" s="1011"/>
      <c r="BA112" s="1011"/>
      <c r="BB112" s="1011"/>
      <c r="BC112" s="1011"/>
    </row>
    <row r="113" spans="1:55" x14ac:dyDescent="0.25">
      <c r="A113" s="1011"/>
      <c r="B113" s="1011"/>
      <c r="C113" s="1011"/>
      <c r="D113" s="1011"/>
      <c r="E113" s="1011"/>
      <c r="F113" s="1011"/>
      <c r="G113" s="1011"/>
      <c r="H113" s="1011"/>
      <c r="I113" s="1011"/>
      <c r="J113" s="1011"/>
      <c r="K113" s="1011"/>
      <c r="L113" s="1011"/>
      <c r="M113" s="1011"/>
      <c r="N113" s="1011"/>
      <c r="O113" s="1011"/>
      <c r="P113" s="1011"/>
      <c r="Q113" s="1011"/>
      <c r="R113" s="1011"/>
      <c r="S113" s="1011"/>
      <c r="T113" s="1011"/>
      <c r="U113" s="1011"/>
      <c r="V113" s="1011"/>
      <c r="W113" s="1011"/>
      <c r="X113" s="1011"/>
      <c r="Y113" s="1011"/>
      <c r="Z113" s="1011"/>
      <c r="AA113" s="1011"/>
      <c r="AB113" s="1011"/>
      <c r="AC113" s="1011"/>
      <c r="AD113" s="1011"/>
      <c r="AE113" s="1011"/>
      <c r="AF113" s="1011"/>
      <c r="AG113" s="1011"/>
      <c r="AH113" s="1011"/>
      <c r="AI113" s="1011"/>
      <c r="AJ113" s="1011"/>
      <c r="AK113" s="1011"/>
      <c r="AL113" s="1011"/>
      <c r="AM113" s="1011"/>
      <c r="AN113" s="1011"/>
      <c r="AO113" s="1011"/>
      <c r="AP113" s="1011"/>
      <c r="AQ113" s="1011"/>
      <c r="AR113" s="1011"/>
      <c r="AS113" s="1011"/>
      <c r="AT113" s="1011"/>
      <c r="AU113" s="1011"/>
      <c r="AV113" s="1011"/>
      <c r="AW113" s="1011"/>
      <c r="AX113" s="1011"/>
      <c r="AY113" s="1011"/>
      <c r="AZ113" s="1011"/>
      <c r="BA113" s="1011"/>
      <c r="BB113" s="1011"/>
      <c r="BC113" s="1011"/>
    </row>
    <row r="114" spans="1:55" x14ac:dyDescent="0.25">
      <c r="A114" s="1011"/>
      <c r="B114" s="1011"/>
      <c r="C114" s="1011"/>
      <c r="D114" s="1011"/>
      <c r="E114" s="1011"/>
      <c r="F114" s="1011"/>
      <c r="G114" s="1011"/>
      <c r="H114" s="1011"/>
      <c r="I114" s="1011"/>
      <c r="J114" s="1011"/>
      <c r="K114" s="1011"/>
      <c r="L114" s="1011"/>
      <c r="M114" s="1011"/>
      <c r="N114" s="1011"/>
      <c r="O114" s="1011"/>
      <c r="P114" s="1011"/>
      <c r="Q114" s="1011"/>
      <c r="R114" s="1011"/>
      <c r="S114" s="1011"/>
      <c r="T114" s="1011"/>
      <c r="U114" s="1011"/>
      <c r="V114" s="1011"/>
      <c r="W114" s="1011"/>
      <c r="X114" s="1011"/>
      <c r="Y114" s="1011"/>
      <c r="Z114" s="1011"/>
      <c r="AA114" s="1011"/>
      <c r="AB114" s="1011"/>
      <c r="AC114" s="1011"/>
      <c r="AD114" s="1011"/>
      <c r="AE114" s="1011"/>
      <c r="AF114" s="1011"/>
      <c r="AG114" s="1011"/>
      <c r="AH114" s="1011"/>
      <c r="AI114" s="1011"/>
      <c r="AJ114" s="1011"/>
      <c r="AK114" s="1011"/>
      <c r="AL114" s="1011"/>
      <c r="AM114" s="1011"/>
      <c r="AN114" s="1011"/>
      <c r="AO114" s="1011"/>
      <c r="AP114" s="1011"/>
      <c r="AQ114" s="1011"/>
      <c r="AR114" s="1011"/>
      <c r="AS114" s="1011"/>
      <c r="AT114" s="1011"/>
      <c r="AU114" s="1011"/>
      <c r="AV114" s="1011"/>
      <c r="AW114" s="1011"/>
      <c r="AX114" s="1011"/>
      <c r="AY114" s="1011"/>
      <c r="AZ114" s="1011"/>
      <c r="BA114" s="1011"/>
      <c r="BB114" s="1011"/>
      <c r="BC114" s="1011"/>
    </row>
    <row r="115" spans="1:55" x14ac:dyDescent="0.25">
      <c r="A115" s="1011"/>
      <c r="B115" s="1011"/>
      <c r="C115" s="1011"/>
      <c r="D115" s="1011"/>
      <c r="E115" s="1011"/>
      <c r="F115" s="1011"/>
      <c r="G115" s="1011"/>
      <c r="H115" s="1011"/>
      <c r="I115" s="1011"/>
      <c r="J115" s="1011"/>
      <c r="K115" s="1011"/>
      <c r="L115" s="1011"/>
      <c r="M115" s="1011"/>
      <c r="N115" s="1011"/>
      <c r="O115" s="1011"/>
      <c r="P115" s="1011"/>
      <c r="Q115" s="1011"/>
      <c r="R115" s="1011"/>
      <c r="S115" s="1011"/>
      <c r="T115" s="1011"/>
      <c r="U115" s="1011"/>
      <c r="V115" s="1011"/>
      <c r="W115" s="1011"/>
      <c r="X115" s="1011"/>
      <c r="Y115" s="1011"/>
      <c r="Z115" s="1011"/>
      <c r="AA115" s="1011"/>
      <c r="AB115" s="1011"/>
      <c r="AC115" s="1011"/>
      <c r="AD115" s="1011"/>
      <c r="AE115" s="1011"/>
      <c r="AF115" s="1011"/>
      <c r="AG115" s="1011"/>
      <c r="AH115" s="1011"/>
      <c r="AI115" s="1011"/>
      <c r="AJ115" s="1011"/>
      <c r="AK115" s="1011"/>
      <c r="AL115" s="1011"/>
      <c r="AM115" s="1011"/>
      <c r="AN115" s="1011"/>
      <c r="AO115" s="1011"/>
      <c r="AP115" s="1011"/>
      <c r="AQ115" s="1011"/>
      <c r="AR115" s="1011"/>
      <c r="AS115" s="1011"/>
      <c r="AT115" s="1011"/>
      <c r="AU115" s="1011"/>
      <c r="AV115" s="1011"/>
      <c r="AW115" s="1011"/>
      <c r="AX115" s="1011"/>
      <c r="AY115" s="1011"/>
      <c r="AZ115" s="1011"/>
      <c r="BA115" s="1011"/>
      <c r="BB115" s="1011"/>
      <c r="BC115" s="1011"/>
    </row>
    <row r="116" spans="1:55" x14ac:dyDescent="0.25">
      <c r="A116" s="1011"/>
      <c r="B116" s="1011"/>
      <c r="C116" s="1011"/>
      <c r="D116" s="1011"/>
      <c r="E116" s="1011"/>
      <c r="F116" s="1011"/>
      <c r="G116" s="1011"/>
      <c r="H116" s="1011"/>
      <c r="I116" s="1011"/>
      <c r="J116" s="1011"/>
      <c r="K116" s="1011"/>
      <c r="L116" s="1011"/>
      <c r="M116" s="1011"/>
      <c r="N116" s="1011"/>
      <c r="O116" s="1011"/>
      <c r="P116" s="1011"/>
      <c r="Q116" s="1011"/>
      <c r="R116" s="1011"/>
      <c r="S116" s="1011"/>
      <c r="T116" s="1011"/>
      <c r="U116" s="1011"/>
      <c r="V116" s="1011"/>
      <c r="W116" s="1011"/>
      <c r="X116" s="1011"/>
      <c r="Y116" s="1011"/>
      <c r="Z116" s="1011"/>
      <c r="AA116" s="1011"/>
      <c r="AB116" s="1011"/>
      <c r="AC116" s="1011"/>
      <c r="AD116" s="1011"/>
      <c r="AE116" s="1011"/>
      <c r="AF116" s="1011"/>
      <c r="AG116" s="1011"/>
      <c r="AH116" s="1011"/>
      <c r="AI116" s="1011"/>
      <c r="AJ116" s="1011"/>
      <c r="AK116" s="1011"/>
      <c r="AL116" s="1011"/>
      <c r="AM116" s="1011"/>
      <c r="AN116" s="1011"/>
      <c r="AO116" s="1011"/>
      <c r="AP116" s="1011"/>
      <c r="AQ116" s="1011"/>
      <c r="AR116" s="1011"/>
      <c r="AS116" s="1011"/>
      <c r="AT116" s="1011"/>
      <c r="AU116" s="1011"/>
      <c r="AV116" s="1011"/>
      <c r="AW116" s="1011"/>
      <c r="AX116" s="1011"/>
      <c r="AY116" s="1011"/>
      <c r="AZ116" s="1011"/>
      <c r="BA116" s="1011"/>
      <c r="BB116" s="1011"/>
      <c r="BC116" s="1011"/>
    </row>
    <row r="117" spans="1:55" x14ac:dyDescent="0.25">
      <c r="A117" s="1011"/>
      <c r="B117" s="1011"/>
      <c r="C117" s="1011"/>
      <c r="D117" s="1011"/>
      <c r="E117" s="1011"/>
      <c r="F117" s="1011"/>
      <c r="G117" s="1011"/>
      <c r="H117" s="1011"/>
      <c r="I117" s="1011"/>
      <c r="J117" s="1011"/>
      <c r="K117" s="1011"/>
      <c r="L117" s="1011"/>
      <c r="M117" s="1011"/>
      <c r="N117" s="1011"/>
      <c r="O117" s="1011"/>
      <c r="P117" s="1011"/>
      <c r="Q117" s="1011"/>
      <c r="R117" s="1011"/>
      <c r="S117" s="1011"/>
      <c r="T117" s="1011"/>
      <c r="U117" s="1011"/>
      <c r="V117" s="1011"/>
      <c r="W117" s="1011"/>
      <c r="X117" s="1011"/>
      <c r="Y117" s="1011"/>
      <c r="Z117" s="1011"/>
      <c r="AA117" s="1011"/>
      <c r="AB117" s="1011"/>
      <c r="AC117" s="1011"/>
      <c r="AD117" s="1011"/>
      <c r="AE117" s="1011"/>
      <c r="AF117" s="1011"/>
      <c r="AG117" s="1011"/>
      <c r="AH117" s="1011"/>
      <c r="AI117" s="1011"/>
      <c r="AJ117" s="1011"/>
      <c r="AK117" s="1011"/>
      <c r="AL117" s="1011"/>
      <c r="AM117" s="1011"/>
      <c r="AN117" s="1011"/>
      <c r="AO117" s="1011"/>
      <c r="AP117" s="1011"/>
      <c r="AQ117" s="1011"/>
      <c r="AR117" s="1011"/>
      <c r="AS117" s="1011"/>
      <c r="AT117" s="1011"/>
      <c r="AU117" s="1011"/>
      <c r="AV117" s="1011"/>
      <c r="AW117" s="1011"/>
      <c r="AX117" s="1011"/>
      <c r="AY117" s="1011"/>
      <c r="AZ117" s="1011"/>
      <c r="BA117" s="1011"/>
      <c r="BB117" s="1011"/>
      <c r="BC117" s="1011"/>
    </row>
    <row r="118" spans="1:55" x14ac:dyDescent="0.25">
      <c r="A118" s="1011"/>
      <c r="B118" s="1011"/>
      <c r="C118" s="1011"/>
      <c r="D118" s="1011"/>
      <c r="E118" s="1011"/>
      <c r="F118" s="1011"/>
      <c r="G118" s="1011"/>
      <c r="H118" s="1011"/>
      <c r="I118" s="1011"/>
      <c r="J118" s="1011"/>
      <c r="K118" s="1011"/>
      <c r="L118" s="1011"/>
      <c r="M118" s="1011"/>
      <c r="N118" s="1011"/>
      <c r="O118" s="1011"/>
      <c r="P118" s="1011"/>
      <c r="Q118" s="1011"/>
      <c r="R118" s="1011"/>
      <c r="S118" s="1011"/>
      <c r="T118" s="1011"/>
      <c r="U118" s="1011"/>
      <c r="V118" s="1011"/>
      <c r="W118" s="1011"/>
      <c r="X118" s="1011"/>
      <c r="Y118" s="1011"/>
      <c r="Z118" s="1011"/>
      <c r="AA118" s="1011"/>
      <c r="AB118" s="1011"/>
      <c r="AC118" s="1011"/>
      <c r="AD118" s="1011"/>
      <c r="AE118" s="1011"/>
      <c r="AF118" s="1011"/>
      <c r="AG118" s="1011"/>
      <c r="AH118" s="1011"/>
      <c r="AI118" s="1011"/>
      <c r="AJ118" s="1011"/>
      <c r="AK118" s="1011"/>
      <c r="AL118" s="1011"/>
      <c r="AM118" s="1011"/>
      <c r="AN118" s="1011"/>
      <c r="AO118" s="1011"/>
      <c r="AP118" s="1011"/>
      <c r="AQ118" s="1011"/>
      <c r="AR118" s="1011"/>
      <c r="AS118" s="1011"/>
      <c r="AT118" s="1011"/>
      <c r="AU118" s="1011"/>
      <c r="AV118" s="1011"/>
      <c r="AW118" s="1011"/>
      <c r="AX118" s="1011"/>
      <c r="AY118" s="1011"/>
      <c r="AZ118" s="1011"/>
      <c r="BA118" s="1011"/>
      <c r="BB118" s="1011"/>
      <c r="BC118" s="1011"/>
    </row>
    <row r="119" spans="1:55" x14ac:dyDescent="0.25">
      <c r="A119" s="1011"/>
      <c r="B119" s="1011"/>
      <c r="C119" s="1011"/>
      <c r="D119" s="1011"/>
      <c r="E119" s="1011"/>
      <c r="F119" s="1011"/>
      <c r="G119" s="1011"/>
      <c r="H119" s="1011"/>
      <c r="I119" s="1011"/>
      <c r="J119" s="1011"/>
      <c r="K119" s="1011"/>
      <c r="L119" s="1011"/>
      <c r="M119" s="1011"/>
      <c r="N119" s="1011"/>
      <c r="O119" s="1011"/>
      <c r="P119" s="1011"/>
      <c r="Q119" s="1011"/>
      <c r="R119" s="1011"/>
      <c r="S119" s="1011"/>
      <c r="T119" s="1011"/>
      <c r="U119" s="1011"/>
      <c r="V119" s="1011"/>
      <c r="W119" s="1011"/>
      <c r="X119" s="1011"/>
      <c r="Y119" s="1011"/>
      <c r="Z119" s="1011"/>
      <c r="AA119" s="1011"/>
      <c r="AB119" s="1011"/>
      <c r="AC119" s="1011"/>
      <c r="AD119" s="1011"/>
      <c r="AE119" s="1011"/>
      <c r="AF119" s="1011"/>
      <c r="AG119" s="1011"/>
      <c r="AH119" s="1011"/>
      <c r="AI119" s="1011"/>
      <c r="AJ119" s="1011"/>
      <c r="AK119" s="1011"/>
      <c r="AL119" s="1011"/>
      <c r="AM119" s="1011"/>
      <c r="AN119" s="1011"/>
      <c r="AO119" s="1011"/>
      <c r="AP119" s="1011"/>
      <c r="AQ119" s="1011"/>
      <c r="AR119" s="1011"/>
      <c r="AS119" s="1011"/>
      <c r="AT119" s="1011"/>
      <c r="AU119" s="1011"/>
      <c r="AV119" s="1011"/>
      <c r="AW119" s="1011"/>
      <c r="AX119" s="1011"/>
      <c r="AY119" s="1011"/>
      <c r="AZ119" s="1011"/>
      <c r="BA119" s="1011"/>
      <c r="BB119" s="1011"/>
      <c r="BC119" s="1011"/>
    </row>
    <row r="120" spans="1:55" x14ac:dyDescent="0.25">
      <c r="A120" s="1011"/>
      <c r="B120" s="1011"/>
      <c r="C120" s="1011"/>
      <c r="D120" s="1011"/>
      <c r="E120" s="1011"/>
      <c r="F120" s="1011"/>
      <c r="G120" s="1011"/>
      <c r="H120" s="1011"/>
      <c r="I120" s="1011"/>
      <c r="J120" s="1011"/>
      <c r="K120" s="1011"/>
      <c r="L120" s="1011"/>
      <c r="M120" s="1011"/>
      <c r="N120" s="1011"/>
      <c r="O120" s="1011"/>
      <c r="P120" s="1011"/>
      <c r="Q120" s="1011"/>
      <c r="R120" s="1011"/>
      <c r="S120" s="1011"/>
      <c r="T120" s="1011"/>
      <c r="U120" s="1011"/>
      <c r="V120" s="1011"/>
      <c r="W120" s="1011"/>
      <c r="X120" s="1011"/>
      <c r="Y120" s="1011"/>
      <c r="Z120" s="1011"/>
      <c r="AA120" s="1011"/>
      <c r="AB120" s="1011"/>
      <c r="AC120" s="1011"/>
      <c r="AD120" s="1011"/>
      <c r="AE120" s="1011"/>
      <c r="AF120" s="1011"/>
      <c r="AG120" s="1011"/>
      <c r="AH120" s="1011"/>
      <c r="AI120" s="1011"/>
      <c r="AJ120" s="1011"/>
      <c r="AK120" s="1011"/>
      <c r="AL120" s="1011"/>
      <c r="AM120" s="1011"/>
      <c r="AN120" s="1011"/>
      <c r="AO120" s="1011"/>
      <c r="AP120" s="1011"/>
      <c r="AQ120" s="1011"/>
      <c r="AR120" s="1011"/>
      <c r="AS120" s="1011"/>
      <c r="AT120" s="1011"/>
      <c r="AU120" s="1011"/>
      <c r="AV120" s="1011"/>
      <c r="AW120" s="1011"/>
      <c r="AX120" s="1011"/>
      <c r="AY120" s="1011"/>
      <c r="AZ120" s="1011"/>
      <c r="BA120" s="1011"/>
      <c r="BB120" s="1011"/>
      <c r="BC120" s="1011"/>
    </row>
    <row r="121" spans="1:55" x14ac:dyDescent="0.25">
      <c r="A121" s="1011"/>
      <c r="B121" s="1011"/>
      <c r="C121" s="1011"/>
      <c r="D121" s="1011"/>
      <c r="E121" s="1011"/>
      <c r="F121" s="1011"/>
      <c r="G121" s="1011"/>
      <c r="H121" s="1011"/>
      <c r="I121" s="1011"/>
      <c r="J121" s="1011"/>
      <c r="K121" s="1011"/>
      <c r="L121" s="1011"/>
      <c r="M121" s="1011"/>
      <c r="N121" s="1011"/>
      <c r="O121" s="1011"/>
      <c r="P121" s="1011"/>
      <c r="Q121" s="1011"/>
      <c r="R121" s="1011"/>
      <c r="S121" s="1011"/>
      <c r="T121" s="1011"/>
      <c r="U121" s="1011"/>
      <c r="V121" s="1011"/>
      <c r="W121" s="1011"/>
      <c r="X121" s="1011"/>
      <c r="Y121" s="1011"/>
      <c r="Z121" s="1011"/>
      <c r="AA121" s="1011"/>
      <c r="AB121" s="1011"/>
      <c r="AC121" s="1011"/>
      <c r="AD121" s="1011"/>
      <c r="AE121" s="1011"/>
      <c r="AF121" s="1011"/>
      <c r="AG121" s="1011"/>
      <c r="AH121" s="1011"/>
      <c r="AI121" s="1011"/>
      <c r="AJ121" s="1011"/>
      <c r="AK121" s="1011"/>
      <c r="AL121" s="1011"/>
      <c r="AM121" s="1011"/>
      <c r="AN121" s="1011"/>
      <c r="AO121" s="1011"/>
      <c r="AP121" s="1011"/>
      <c r="AQ121" s="1011"/>
      <c r="AR121" s="1011"/>
      <c r="AS121" s="1011"/>
      <c r="AT121" s="1011"/>
      <c r="AU121" s="1011"/>
      <c r="AV121" s="1011"/>
      <c r="AW121" s="1011"/>
      <c r="AX121" s="1011"/>
      <c r="AY121" s="1011"/>
      <c r="AZ121" s="1011"/>
      <c r="BA121" s="1011"/>
      <c r="BB121" s="1011"/>
      <c r="BC121" s="1011"/>
    </row>
    <row r="122" spans="1:55" x14ac:dyDescent="0.25">
      <c r="A122" s="1011"/>
      <c r="B122" s="1011"/>
      <c r="C122" s="1011"/>
      <c r="D122" s="1011"/>
      <c r="E122" s="1011"/>
      <c r="F122" s="1011"/>
      <c r="G122" s="1011"/>
      <c r="H122" s="1011"/>
      <c r="I122" s="1011"/>
      <c r="J122" s="1011"/>
      <c r="K122" s="1011"/>
      <c r="L122" s="1011"/>
      <c r="M122" s="1011"/>
      <c r="N122" s="1011"/>
      <c r="O122" s="1011"/>
      <c r="P122" s="1011"/>
      <c r="Q122" s="1011"/>
      <c r="R122" s="1011"/>
      <c r="S122" s="1011"/>
      <c r="T122" s="1011"/>
      <c r="U122" s="1011"/>
      <c r="V122" s="1011"/>
      <c r="W122" s="1011"/>
      <c r="X122" s="1011"/>
      <c r="Y122" s="1011"/>
      <c r="Z122" s="1011"/>
      <c r="AA122" s="1011"/>
      <c r="AB122" s="1011"/>
      <c r="AC122" s="1011"/>
      <c r="AD122" s="1011"/>
      <c r="AE122" s="1011"/>
      <c r="AF122" s="1011"/>
      <c r="AG122" s="1011"/>
      <c r="AH122" s="1011"/>
      <c r="AI122" s="1011"/>
      <c r="AJ122" s="1011"/>
      <c r="AK122" s="1011"/>
      <c r="AL122" s="1011"/>
      <c r="AM122" s="1011"/>
      <c r="AN122" s="1011"/>
      <c r="AO122" s="1011"/>
      <c r="AP122" s="1011"/>
      <c r="AQ122" s="1011"/>
      <c r="AR122" s="1011"/>
      <c r="AS122" s="1011"/>
      <c r="AT122" s="1011"/>
      <c r="AU122" s="1011"/>
      <c r="AV122" s="1011"/>
      <c r="AW122" s="1011"/>
      <c r="AX122" s="1011"/>
      <c r="AY122" s="1011"/>
      <c r="AZ122" s="1011"/>
      <c r="BA122" s="1011"/>
      <c r="BB122" s="1011"/>
      <c r="BC122" s="1011"/>
    </row>
    <row r="123" spans="1:55" x14ac:dyDescent="0.25">
      <c r="A123" s="1011"/>
      <c r="B123" s="1011"/>
      <c r="C123" s="1011"/>
      <c r="D123" s="1011"/>
      <c r="E123" s="1011"/>
      <c r="F123" s="1011"/>
      <c r="G123" s="1011"/>
      <c r="H123" s="1011"/>
      <c r="I123" s="1011"/>
      <c r="J123" s="1011"/>
      <c r="K123" s="1011"/>
      <c r="L123" s="1011"/>
      <c r="M123" s="1011"/>
      <c r="N123" s="1011"/>
      <c r="O123" s="1011"/>
      <c r="P123" s="1011"/>
      <c r="Q123" s="1011"/>
      <c r="R123" s="1011"/>
      <c r="S123" s="1011"/>
      <c r="T123" s="1011"/>
      <c r="U123" s="1011"/>
      <c r="V123" s="1011"/>
      <c r="W123" s="1011"/>
      <c r="X123" s="1011"/>
      <c r="Y123" s="1011"/>
      <c r="Z123" s="1011"/>
      <c r="AA123" s="1011"/>
      <c r="AB123" s="1011"/>
      <c r="AC123" s="1011"/>
      <c r="AD123" s="1011"/>
      <c r="AE123" s="1011"/>
      <c r="AF123" s="1011"/>
      <c r="AG123" s="1011"/>
      <c r="AH123" s="1011"/>
      <c r="AI123" s="1011"/>
      <c r="AJ123" s="1011"/>
      <c r="AK123" s="1011"/>
      <c r="AL123" s="1011"/>
      <c r="AM123" s="1011"/>
      <c r="AN123" s="1011"/>
      <c r="AO123" s="1011"/>
      <c r="AP123" s="1011"/>
      <c r="AQ123" s="1011"/>
      <c r="AR123" s="1011"/>
      <c r="AS123" s="1011"/>
      <c r="AT123" s="1011"/>
      <c r="AU123" s="1011"/>
      <c r="AV123" s="1011"/>
      <c r="AW123" s="1011"/>
      <c r="AX123" s="1011"/>
      <c r="AY123" s="1011"/>
      <c r="AZ123" s="1011"/>
      <c r="BA123" s="1011"/>
      <c r="BB123" s="1011"/>
      <c r="BC123" s="1011"/>
    </row>
    <row r="124" spans="1:55" x14ac:dyDescent="0.25">
      <c r="A124" s="1011"/>
      <c r="B124" s="1011"/>
      <c r="C124" s="1011"/>
      <c r="D124" s="1011"/>
      <c r="E124" s="1011"/>
      <c r="F124" s="1011"/>
      <c r="G124" s="1011"/>
      <c r="H124" s="1011"/>
      <c r="I124" s="1011"/>
      <c r="J124" s="1011"/>
      <c r="K124" s="1011"/>
      <c r="L124" s="1011"/>
      <c r="M124" s="1011"/>
      <c r="N124" s="1011"/>
      <c r="O124" s="1011"/>
      <c r="P124" s="1011"/>
      <c r="Q124" s="1011"/>
      <c r="R124" s="1011"/>
      <c r="S124" s="1011"/>
      <c r="T124" s="1011"/>
      <c r="U124" s="1011"/>
      <c r="V124" s="1011"/>
      <c r="W124" s="1011"/>
      <c r="X124" s="1011"/>
      <c r="Y124" s="1011"/>
      <c r="Z124" s="1011"/>
      <c r="AA124" s="1011"/>
      <c r="AB124" s="1011"/>
      <c r="AC124" s="1011"/>
      <c r="AD124" s="1011"/>
      <c r="AE124" s="1011"/>
      <c r="AF124" s="1011"/>
      <c r="AG124" s="1011"/>
      <c r="AH124" s="1011"/>
      <c r="AI124" s="1011"/>
      <c r="AJ124" s="1011"/>
      <c r="AK124" s="1011"/>
      <c r="AL124" s="1011"/>
      <c r="AM124" s="1011"/>
      <c r="AN124" s="1011"/>
      <c r="AO124" s="1011"/>
      <c r="AP124" s="1011"/>
      <c r="AQ124" s="1011"/>
      <c r="AR124" s="1011"/>
      <c r="AS124" s="1011"/>
      <c r="AT124" s="1011"/>
      <c r="AU124" s="1011"/>
      <c r="AV124" s="1011"/>
      <c r="AW124" s="1011"/>
      <c r="AX124" s="1011"/>
      <c r="AY124" s="1011"/>
      <c r="AZ124" s="1011"/>
      <c r="BA124" s="1011"/>
      <c r="BB124" s="1011"/>
      <c r="BC124" s="1011"/>
    </row>
    <row r="125" spans="1:55" x14ac:dyDescent="0.25">
      <c r="A125" s="1011"/>
      <c r="B125" s="1011"/>
      <c r="C125" s="1011"/>
      <c r="D125" s="1011"/>
      <c r="E125" s="1011"/>
      <c r="F125" s="1011"/>
      <c r="G125" s="1011"/>
      <c r="H125" s="1011"/>
      <c r="I125" s="1011"/>
      <c r="J125" s="1011"/>
      <c r="K125" s="1011"/>
      <c r="L125" s="1011"/>
      <c r="M125" s="1011"/>
      <c r="N125" s="1011"/>
      <c r="O125" s="1011"/>
      <c r="P125" s="1011"/>
      <c r="Q125" s="1011"/>
      <c r="R125" s="1011"/>
      <c r="S125" s="1011"/>
      <c r="T125" s="1011"/>
      <c r="U125" s="1011"/>
      <c r="V125" s="1011"/>
      <c r="W125" s="1011"/>
      <c r="X125" s="1011"/>
      <c r="Y125" s="1011"/>
      <c r="Z125" s="1011"/>
      <c r="AA125" s="1011"/>
      <c r="AB125" s="1011"/>
      <c r="AC125" s="1011"/>
      <c r="AD125" s="1011"/>
      <c r="AE125" s="1011"/>
      <c r="AF125" s="1011"/>
      <c r="AG125" s="1011"/>
      <c r="AH125" s="1011"/>
      <c r="AI125" s="1011"/>
      <c r="AJ125" s="1011"/>
      <c r="AK125" s="1011"/>
      <c r="AL125" s="1011"/>
      <c r="AM125" s="1011"/>
      <c r="AN125" s="1011"/>
      <c r="AO125" s="1011"/>
      <c r="AP125" s="1011"/>
      <c r="AQ125" s="1011"/>
      <c r="AR125" s="1011"/>
      <c r="AS125" s="1011"/>
      <c r="AT125" s="1011"/>
      <c r="AU125" s="1011"/>
      <c r="AV125" s="1011"/>
      <c r="AW125" s="1011"/>
      <c r="AX125" s="1011"/>
      <c r="AY125" s="1011"/>
      <c r="AZ125" s="1011"/>
      <c r="BA125" s="1011"/>
      <c r="BB125" s="1011"/>
      <c r="BC125" s="1011"/>
    </row>
    <row r="126" spans="1:55" x14ac:dyDescent="0.25">
      <c r="A126" s="1011"/>
      <c r="B126" s="1011"/>
      <c r="C126" s="1011"/>
      <c r="D126" s="1011"/>
      <c r="E126" s="1011"/>
      <c r="F126" s="1011"/>
      <c r="G126" s="1011"/>
      <c r="H126" s="1011"/>
      <c r="I126" s="1011"/>
      <c r="J126" s="1011"/>
      <c r="K126" s="1011"/>
      <c r="L126" s="1011"/>
      <c r="M126" s="1011"/>
      <c r="N126" s="1011"/>
      <c r="O126" s="1011"/>
      <c r="P126" s="1011"/>
      <c r="Q126" s="1011"/>
      <c r="R126" s="1011"/>
      <c r="S126" s="1011"/>
      <c r="T126" s="1011"/>
      <c r="U126" s="1011"/>
      <c r="V126" s="1011"/>
      <c r="W126" s="1011"/>
      <c r="X126" s="1011"/>
      <c r="Y126" s="1011"/>
      <c r="Z126" s="1011"/>
      <c r="AA126" s="1011"/>
      <c r="AB126" s="1011"/>
      <c r="AC126" s="1011"/>
      <c r="AD126" s="1011"/>
      <c r="AE126" s="1011"/>
      <c r="AF126" s="1011"/>
      <c r="AG126" s="1011"/>
      <c r="AH126" s="1011"/>
      <c r="AI126" s="1011"/>
      <c r="AJ126" s="1011"/>
      <c r="AK126" s="1011"/>
      <c r="AL126" s="1011"/>
      <c r="AM126" s="1011"/>
      <c r="AN126" s="1011"/>
      <c r="AO126" s="1011"/>
      <c r="AP126" s="1011"/>
      <c r="AQ126" s="1011"/>
      <c r="AR126" s="1011"/>
      <c r="AS126" s="1011"/>
      <c r="AT126" s="1011"/>
      <c r="AU126" s="1011"/>
      <c r="AV126" s="1011"/>
      <c r="AW126" s="1011"/>
      <c r="AX126" s="1011"/>
      <c r="AY126" s="1011"/>
      <c r="AZ126" s="1011"/>
      <c r="BA126" s="1011"/>
      <c r="BB126" s="1011"/>
      <c r="BC126" s="1011"/>
    </row>
    <row r="127" spans="1:55" x14ac:dyDescent="0.25">
      <c r="A127" s="1011"/>
      <c r="B127" s="1011"/>
      <c r="C127" s="1011"/>
      <c r="D127" s="1011"/>
      <c r="E127" s="1011"/>
      <c r="F127" s="1011"/>
      <c r="G127" s="1011"/>
      <c r="H127" s="1011"/>
      <c r="I127" s="1011"/>
      <c r="J127" s="1011"/>
      <c r="K127" s="1011"/>
      <c r="L127" s="1011"/>
      <c r="M127" s="1011"/>
      <c r="N127" s="1011"/>
      <c r="O127" s="1011"/>
      <c r="P127" s="1011"/>
      <c r="Q127" s="1011"/>
      <c r="R127" s="1011"/>
      <c r="S127" s="1011"/>
      <c r="T127" s="1011"/>
      <c r="U127" s="1011"/>
      <c r="V127" s="1011"/>
      <c r="W127" s="1011"/>
      <c r="X127" s="1011"/>
      <c r="Y127" s="1011"/>
      <c r="Z127" s="1011"/>
      <c r="AA127" s="1011"/>
      <c r="AB127" s="1011"/>
      <c r="AC127" s="1011"/>
      <c r="AD127" s="1011"/>
      <c r="AE127" s="1011"/>
      <c r="AF127" s="1011"/>
      <c r="AG127" s="1011"/>
      <c r="AH127" s="1011"/>
      <c r="AI127" s="1011"/>
      <c r="AJ127" s="1011"/>
      <c r="AK127" s="1011"/>
      <c r="AL127" s="1011"/>
      <c r="AM127" s="1011"/>
      <c r="AN127" s="1011"/>
      <c r="AO127" s="1011"/>
      <c r="AP127" s="1011"/>
      <c r="AQ127" s="1011"/>
      <c r="AR127" s="1011"/>
      <c r="AS127" s="1011"/>
      <c r="AT127" s="1011"/>
      <c r="AU127" s="1011"/>
      <c r="AV127" s="1011"/>
      <c r="AW127" s="1011"/>
      <c r="AX127" s="1011"/>
      <c r="AY127" s="1011"/>
      <c r="AZ127" s="1011"/>
      <c r="BA127" s="1011"/>
      <c r="BB127" s="1011"/>
      <c r="BC127" s="1011"/>
    </row>
    <row r="128" spans="1:55" x14ac:dyDescent="0.25">
      <c r="A128" s="1011"/>
      <c r="B128" s="1011"/>
      <c r="C128" s="1011"/>
      <c r="D128" s="1011"/>
      <c r="E128" s="1011"/>
      <c r="F128" s="1011"/>
      <c r="G128" s="1011"/>
      <c r="H128" s="1011"/>
      <c r="I128" s="1011"/>
      <c r="J128" s="1011"/>
      <c r="K128" s="1011"/>
      <c r="L128" s="1011"/>
      <c r="M128" s="1011"/>
      <c r="N128" s="1011"/>
      <c r="O128" s="1011"/>
      <c r="P128" s="1011"/>
      <c r="Q128" s="1011"/>
      <c r="R128" s="1011"/>
      <c r="S128" s="1011"/>
      <c r="T128" s="1011"/>
      <c r="U128" s="1011"/>
      <c r="V128" s="1011"/>
      <c r="W128" s="1011"/>
      <c r="X128" s="1011"/>
      <c r="Y128" s="1011"/>
      <c r="Z128" s="1011"/>
      <c r="AA128" s="1011"/>
      <c r="AB128" s="1011"/>
      <c r="AC128" s="1011"/>
      <c r="AD128" s="1011"/>
      <c r="AE128" s="1011"/>
      <c r="AF128" s="1011"/>
      <c r="AG128" s="1011"/>
      <c r="AH128" s="1011"/>
      <c r="AI128" s="1011"/>
      <c r="AJ128" s="1011"/>
      <c r="AK128" s="1011"/>
      <c r="AL128" s="1011"/>
      <c r="AM128" s="1011"/>
      <c r="AN128" s="1011"/>
      <c r="AO128" s="1011"/>
      <c r="AP128" s="1011"/>
      <c r="AQ128" s="1011"/>
      <c r="AR128" s="1011"/>
      <c r="AS128" s="1011"/>
      <c r="AT128" s="1011"/>
      <c r="AU128" s="1011"/>
      <c r="AV128" s="1011"/>
      <c r="AW128" s="1011"/>
      <c r="AX128" s="1011"/>
      <c r="AY128" s="1011"/>
      <c r="AZ128" s="1011"/>
      <c r="BA128" s="1011"/>
      <c r="BB128" s="1011"/>
      <c r="BC128" s="1011"/>
    </row>
    <row r="129" spans="1:55" x14ac:dyDescent="0.25">
      <c r="A129" s="1011"/>
      <c r="B129" s="1011"/>
      <c r="C129" s="1011"/>
      <c r="D129" s="1011"/>
      <c r="E129" s="1011"/>
      <c r="F129" s="1011"/>
      <c r="G129" s="1011"/>
      <c r="H129" s="1011"/>
      <c r="I129" s="1011"/>
      <c r="J129" s="1011"/>
      <c r="K129" s="1011"/>
      <c r="L129" s="1011"/>
      <c r="M129" s="1011"/>
      <c r="N129" s="1011"/>
      <c r="O129" s="1011"/>
      <c r="P129" s="1011"/>
      <c r="Q129" s="1011"/>
      <c r="R129" s="1011"/>
      <c r="S129" s="1011"/>
      <c r="T129" s="1011"/>
      <c r="U129" s="1011"/>
      <c r="V129" s="1011"/>
      <c r="W129" s="1011"/>
      <c r="X129" s="1011"/>
      <c r="Y129" s="1011"/>
      <c r="Z129" s="1011"/>
      <c r="AA129" s="1011"/>
      <c r="AB129" s="1011"/>
      <c r="AC129" s="1011"/>
      <c r="AD129" s="1011"/>
      <c r="AE129" s="1011"/>
      <c r="AF129" s="1011"/>
      <c r="AG129" s="1011"/>
      <c r="AH129" s="1011"/>
      <c r="AI129" s="1011"/>
      <c r="AJ129" s="1011"/>
      <c r="AK129" s="1011"/>
      <c r="AL129" s="1011"/>
      <c r="AM129" s="1011"/>
      <c r="AN129" s="1011"/>
      <c r="AO129" s="1011"/>
      <c r="AP129" s="1011"/>
      <c r="AQ129" s="1011"/>
      <c r="AR129" s="1011"/>
      <c r="AS129" s="1011"/>
      <c r="AT129" s="1011"/>
      <c r="AU129" s="1011"/>
      <c r="AV129" s="1011"/>
      <c r="AW129" s="1011"/>
      <c r="AX129" s="1011"/>
      <c r="AY129" s="1011"/>
      <c r="AZ129" s="1011"/>
      <c r="BA129" s="1011"/>
      <c r="BB129" s="1011"/>
      <c r="BC129" s="1011"/>
    </row>
    <row r="130" spans="1:55" x14ac:dyDescent="0.25">
      <c r="A130" s="1011"/>
      <c r="B130" s="1011"/>
      <c r="C130" s="1011"/>
      <c r="D130" s="1011"/>
      <c r="E130" s="1011"/>
      <c r="F130" s="1011"/>
      <c r="G130" s="1011"/>
      <c r="H130" s="1011"/>
      <c r="I130" s="1011"/>
      <c r="J130" s="1011"/>
      <c r="K130" s="1011"/>
      <c r="L130" s="1011"/>
      <c r="M130" s="1011"/>
      <c r="N130" s="1011"/>
      <c r="O130" s="1011"/>
      <c r="P130" s="1011"/>
      <c r="Q130" s="1011"/>
      <c r="R130" s="1011"/>
      <c r="S130" s="1011"/>
      <c r="T130" s="1011"/>
      <c r="U130" s="1011"/>
      <c r="V130" s="1011"/>
      <c r="W130" s="1011"/>
      <c r="X130" s="1011"/>
      <c r="Y130" s="1011"/>
      <c r="Z130" s="1011"/>
      <c r="AA130" s="1011"/>
      <c r="AB130" s="1011"/>
      <c r="AC130" s="1011"/>
      <c r="AD130" s="1011"/>
      <c r="AE130" s="1011"/>
      <c r="AF130" s="1011"/>
      <c r="AG130" s="1011"/>
      <c r="AH130" s="1011"/>
      <c r="AI130" s="1011"/>
      <c r="AJ130" s="1011"/>
      <c r="AK130" s="1011"/>
      <c r="AL130" s="1011"/>
      <c r="AM130" s="1011"/>
      <c r="AN130" s="1011"/>
      <c r="AO130" s="1011"/>
      <c r="AP130" s="1011"/>
      <c r="AQ130" s="1011"/>
      <c r="AR130" s="1011"/>
      <c r="AS130" s="1011"/>
      <c r="AT130" s="1011"/>
      <c r="AU130" s="1011"/>
      <c r="AV130" s="1011"/>
      <c r="AW130" s="1011"/>
      <c r="AX130" s="1011"/>
      <c r="AY130" s="1011"/>
      <c r="AZ130" s="1011"/>
      <c r="BA130" s="1011"/>
      <c r="BB130" s="1011"/>
      <c r="BC130" s="1011"/>
    </row>
    <row r="131" spans="1:55" x14ac:dyDescent="0.25">
      <c r="A131" s="1011"/>
      <c r="B131" s="1011"/>
      <c r="C131" s="1011"/>
      <c r="D131" s="1011"/>
      <c r="E131" s="1011"/>
      <c r="F131" s="1011"/>
      <c r="G131" s="1011"/>
      <c r="H131" s="1011"/>
      <c r="I131" s="1011"/>
      <c r="J131" s="1011"/>
      <c r="K131" s="1011"/>
      <c r="L131" s="1011"/>
      <c r="M131" s="1011"/>
      <c r="N131" s="1011"/>
      <c r="O131" s="1011"/>
      <c r="P131" s="1011"/>
      <c r="Q131" s="1011"/>
      <c r="R131" s="1011"/>
      <c r="S131" s="1011"/>
      <c r="T131" s="1011"/>
      <c r="U131" s="1011"/>
      <c r="V131" s="1011"/>
      <c r="W131" s="1011"/>
      <c r="X131" s="1011"/>
      <c r="Y131" s="1011"/>
      <c r="Z131" s="1011"/>
      <c r="AA131" s="1011"/>
      <c r="AB131" s="1011"/>
      <c r="AC131" s="1011"/>
      <c r="AD131" s="1011"/>
      <c r="AE131" s="1011"/>
      <c r="AF131" s="1011"/>
      <c r="AG131" s="1011"/>
      <c r="AH131" s="1011"/>
      <c r="AI131" s="1011"/>
      <c r="AJ131" s="1011"/>
      <c r="AK131" s="1011"/>
      <c r="AL131" s="1011"/>
      <c r="AM131" s="1011"/>
      <c r="AN131" s="1011"/>
      <c r="AO131" s="1011"/>
      <c r="AP131" s="1011"/>
      <c r="AQ131" s="1011"/>
      <c r="AR131" s="1011"/>
      <c r="AS131" s="1011"/>
      <c r="AT131" s="1011"/>
      <c r="AU131" s="1011"/>
      <c r="AV131" s="1011"/>
      <c r="AW131" s="1011"/>
      <c r="AX131" s="1011"/>
      <c r="AY131" s="1011"/>
      <c r="AZ131" s="1011"/>
      <c r="BA131" s="1011"/>
      <c r="BB131" s="1011"/>
      <c r="BC131" s="1011"/>
    </row>
    <row r="132" spans="1:55" x14ac:dyDescent="0.25">
      <c r="A132" s="1011"/>
      <c r="B132" s="1011"/>
      <c r="C132" s="1011"/>
      <c r="D132" s="1011"/>
      <c r="E132" s="1011"/>
      <c r="F132" s="1011"/>
      <c r="G132" s="1011"/>
      <c r="H132" s="1011"/>
      <c r="I132" s="1011"/>
      <c r="J132" s="1011"/>
      <c r="K132" s="1011"/>
      <c r="L132" s="1011"/>
      <c r="M132" s="1011"/>
      <c r="N132" s="1011"/>
      <c r="O132" s="1011"/>
      <c r="P132" s="1011"/>
      <c r="Q132" s="1011"/>
      <c r="R132" s="1011"/>
      <c r="S132" s="1011"/>
      <c r="T132" s="1011"/>
      <c r="U132" s="1011"/>
      <c r="V132" s="1011"/>
      <c r="W132" s="1011"/>
      <c r="X132" s="1011"/>
      <c r="Y132" s="1011"/>
      <c r="Z132" s="1011"/>
      <c r="AA132" s="1011"/>
      <c r="AB132" s="1011"/>
      <c r="AC132" s="1011"/>
      <c r="AD132" s="1011"/>
      <c r="AE132" s="1011"/>
      <c r="AF132" s="1011"/>
      <c r="AG132" s="1011"/>
      <c r="AH132" s="1011"/>
      <c r="AI132" s="1011"/>
      <c r="AJ132" s="1011"/>
      <c r="AK132" s="1011"/>
      <c r="AL132" s="1011"/>
      <c r="AM132" s="1011"/>
      <c r="AN132" s="1011"/>
      <c r="AO132" s="1011"/>
      <c r="AP132" s="1011"/>
      <c r="AQ132" s="1011"/>
      <c r="AR132" s="1011"/>
      <c r="AS132" s="1011"/>
      <c r="AT132" s="1011"/>
      <c r="AU132" s="1011"/>
      <c r="AV132" s="1011"/>
      <c r="AW132" s="1011"/>
      <c r="AX132" s="1011"/>
      <c r="AY132" s="1011"/>
      <c r="AZ132" s="1011"/>
      <c r="BA132" s="1011"/>
      <c r="BB132" s="1011"/>
      <c r="BC132" s="1011"/>
    </row>
    <row r="133" spans="1:55" x14ac:dyDescent="0.25">
      <c r="A133" s="1011"/>
      <c r="B133" s="1011"/>
      <c r="C133" s="1011"/>
      <c r="D133" s="1011"/>
      <c r="E133" s="1011"/>
      <c r="F133" s="1011"/>
      <c r="G133" s="1011"/>
      <c r="H133" s="1011"/>
      <c r="I133" s="1011"/>
      <c r="J133" s="1011"/>
      <c r="K133" s="1011"/>
      <c r="L133" s="1011"/>
      <c r="M133" s="1011"/>
      <c r="N133" s="1011"/>
      <c r="O133" s="1011"/>
      <c r="P133" s="1011"/>
      <c r="Q133" s="1011"/>
      <c r="R133" s="1011"/>
      <c r="S133" s="1011"/>
      <c r="T133" s="1011"/>
      <c r="U133" s="1011"/>
      <c r="V133" s="1011"/>
      <c r="W133" s="1011"/>
      <c r="X133" s="1011"/>
      <c r="Y133" s="1011"/>
      <c r="Z133" s="1011"/>
      <c r="AA133" s="1011"/>
      <c r="AB133" s="1011"/>
      <c r="AC133" s="1011"/>
      <c r="AD133" s="1011"/>
      <c r="AE133" s="1011"/>
      <c r="AF133" s="1011"/>
      <c r="AG133" s="1011"/>
      <c r="AH133" s="1011"/>
      <c r="AI133" s="1011"/>
      <c r="AJ133" s="1011"/>
      <c r="AK133" s="1011"/>
      <c r="AL133" s="1011"/>
      <c r="AM133" s="1011"/>
      <c r="AN133" s="1011"/>
      <c r="AO133" s="1011"/>
      <c r="AP133" s="1011"/>
      <c r="AQ133" s="1011"/>
      <c r="AR133" s="1011"/>
      <c r="AS133" s="1011"/>
      <c r="AT133" s="1011"/>
      <c r="AU133" s="1011"/>
      <c r="AV133" s="1011"/>
      <c r="AW133" s="1011"/>
      <c r="AX133" s="1011"/>
      <c r="AY133" s="1011"/>
      <c r="AZ133" s="1011"/>
      <c r="BA133" s="1011"/>
      <c r="BB133" s="1011"/>
      <c r="BC133" s="1011"/>
    </row>
    <row r="134" spans="1:55" x14ac:dyDescent="0.25">
      <c r="A134" s="1011"/>
      <c r="B134" s="1011"/>
      <c r="C134" s="1011"/>
      <c r="D134" s="1011"/>
      <c r="E134" s="1011"/>
      <c r="F134" s="1011"/>
      <c r="G134" s="1011"/>
      <c r="H134" s="1011"/>
      <c r="I134" s="1011"/>
      <c r="J134" s="1011"/>
      <c r="K134" s="1011"/>
      <c r="L134" s="1011"/>
      <c r="M134" s="1011"/>
      <c r="N134" s="1011"/>
      <c r="O134" s="1011"/>
      <c r="P134" s="1011"/>
      <c r="Q134" s="1011"/>
      <c r="R134" s="1011"/>
      <c r="S134" s="1011"/>
      <c r="T134" s="1011"/>
      <c r="U134" s="1011"/>
      <c r="V134" s="1011"/>
      <c r="W134" s="1011"/>
      <c r="X134" s="1011"/>
      <c r="Y134" s="1011"/>
      <c r="Z134" s="1011"/>
      <c r="AA134" s="1011"/>
      <c r="AB134" s="1011"/>
      <c r="AC134" s="1011"/>
      <c r="AD134" s="1011"/>
      <c r="AE134" s="1011"/>
      <c r="AF134" s="1011"/>
      <c r="AG134" s="1011"/>
      <c r="AH134" s="1011"/>
      <c r="AI134" s="1011"/>
      <c r="AJ134" s="1011"/>
      <c r="AK134" s="1011"/>
      <c r="AL134" s="1011"/>
      <c r="AM134" s="1011"/>
      <c r="AN134" s="1011"/>
      <c r="AO134" s="1011"/>
      <c r="AP134" s="1011"/>
      <c r="AQ134" s="1011"/>
      <c r="AR134" s="1011"/>
      <c r="AS134" s="1011"/>
      <c r="AT134" s="1011"/>
      <c r="AU134" s="1011"/>
      <c r="AV134" s="1011"/>
      <c r="AW134" s="1011"/>
      <c r="AX134" s="1011"/>
      <c r="AY134" s="1011"/>
      <c r="AZ134" s="1011"/>
      <c r="BA134" s="1011"/>
      <c r="BB134" s="1011"/>
      <c r="BC134" s="1011"/>
    </row>
    <row r="135" spans="1:55" x14ac:dyDescent="0.25">
      <c r="A135" s="1011"/>
      <c r="B135" s="1011"/>
      <c r="C135" s="1011"/>
      <c r="D135" s="1011"/>
      <c r="E135" s="1011"/>
      <c r="F135" s="1011"/>
      <c r="G135" s="1011"/>
      <c r="H135" s="1011"/>
      <c r="I135" s="1011"/>
      <c r="J135" s="1011"/>
      <c r="K135" s="1011"/>
      <c r="L135" s="1011"/>
      <c r="M135" s="1011"/>
      <c r="N135" s="1011"/>
      <c r="O135" s="1011"/>
      <c r="P135" s="1011"/>
      <c r="Q135" s="1011"/>
      <c r="R135" s="1011"/>
      <c r="S135" s="1011"/>
      <c r="T135" s="1011"/>
      <c r="U135" s="1011"/>
      <c r="V135" s="1011"/>
      <c r="W135" s="1011"/>
      <c r="X135" s="1011"/>
      <c r="Y135" s="1011"/>
      <c r="Z135" s="1011"/>
      <c r="AA135" s="1011"/>
      <c r="AB135" s="1011"/>
      <c r="AC135" s="1011"/>
      <c r="AD135" s="1011"/>
      <c r="AE135" s="1011"/>
      <c r="AF135" s="1011"/>
      <c r="AG135" s="1011"/>
      <c r="AH135" s="1011"/>
      <c r="AI135" s="1011"/>
      <c r="AJ135" s="1011"/>
      <c r="AK135" s="1011"/>
      <c r="AL135" s="1011"/>
      <c r="AM135" s="1011"/>
      <c r="AN135" s="1011"/>
      <c r="AO135" s="1011"/>
      <c r="AP135" s="1011"/>
      <c r="AQ135" s="1011"/>
      <c r="AR135" s="1011"/>
      <c r="AS135" s="1011"/>
      <c r="AT135" s="1011"/>
      <c r="AU135" s="1011"/>
      <c r="AV135" s="1011"/>
      <c r="AW135" s="1011"/>
      <c r="AX135" s="1011"/>
      <c r="AY135" s="1011"/>
      <c r="AZ135" s="1011"/>
      <c r="BA135" s="1011"/>
      <c r="BB135" s="1011"/>
      <c r="BC135" s="1011"/>
    </row>
    <row r="136" spans="1:55" x14ac:dyDescent="0.25">
      <c r="A136" s="1011"/>
      <c r="B136" s="1011"/>
      <c r="C136" s="1011"/>
      <c r="D136" s="1011"/>
      <c r="E136" s="1011"/>
      <c r="F136" s="1011"/>
      <c r="G136" s="1011"/>
      <c r="H136" s="1011"/>
      <c r="I136" s="1011"/>
      <c r="J136" s="1011"/>
      <c r="K136" s="1011"/>
      <c r="L136" s="1011"/>
      <c r="M136" s="1011"/>
      <c r="N136" s="1011"/>
      <c r="O136" s="1011"/>
      <c r="P136" s="1011"/>
      <c r="Q136" s="1011"/>
      <c r="R136" s="1011"/>
      <c r="S136" s="1011"/>
      <c r="T136" s="1011"/>
      <c r="U136" s="1011"/>
      <c r="V136" s="1011"/>
      <c r="W136" s="1011"/>
      <c r="X136" s="1011"/>
      <c r="Y136" s="1011"/>
      <c r="Z136" s="1011"/>
      <c r="AA136" s="1011"/>
      <c r="AB136" s="1011"/>
      <c r="AC136" s="1011"/>
      <c r="AD136" s="1011"/>
      <c r="AE136" s="1011"/>
      <c r="AF136" s="1011"/>
      <c r="AG136" s="1011"/>
      <c r="AH136" s="1011"/>
      <c r="AI136" s="1011"/>
      <c r="AJ136" s="1011"/>
      <c r="AK136" s="1011"/>
      <c r="AL136" s="1011"/>
      <c r="AM136" s="1011"/>
      <c r="AN136" s="1011"/>
      <c r="AO136" s="1011"/>
      <c r="AP136" s="1011"/>
      <c r="AQ136" s="1011"/>
      <c r="AR136" s="1011"/>
      <c r="AS136" s="1011"/>
      <c r="AT136" s="1011"/>
      <c r="AU136" s="1011"/>
      <c r="AV136" s="1011"/>
      <c r="AW136" s="1011"/>
      <c r="AX136" s="1011"/>
      <c r="AY136" s="1011"/>
      <c r="AZ136" s="1011"/>
      <c r="BA136" s="1011"/>
      <c r="BB136" s="1011"/>
      <c r="BC136" s="1011"/>
    </row>
    <row r="137" spans="1:55" x14ac:dyDescent="0.25">
      <c r="A137" s="1011"/>
      <c r="B137" s="1011"/>
      <c r="C137" s="1011"/>
      <c r="D137" s="1011"/>
      <c r="E137" s="1011"/>
      <c r="F137" s="1011"/>
      <c r="G137" s="1011"/>
      <c r="H137" s="1011"/>
      <c r="I137" s="1011"/>
      <c r="J137" s="1011"/>
      <c r="K137" s="1011"/>
      <c r="L137" s="1011"/>
      <c r="M137" s="1011"/>
      <c r="N137" s="1011"/>
      <c r="O137" s="1011"/>
      <c r="P137" s="1011"/>
      <c r="Q137" s="1011"/>
      <c r="R137" s="1011"/>
      <c r="S137" s="1011"/>
      <c r="T137" s="1011"/>
      <c r="U137" s="1011"/>
      <c r="V137" s="1011"/>
      <c r="W137" s="1011"/>
      <c r="X137" s="1011"/>
      <c r="Y137" s="1011"/>
      <c r="Z137" s="1011"/>
      <c r="AA137" s="1011"/>
      <c r="AB137" s="1011"/>
      <c r="AC137" s="1011"/>
      <c r="AD137" s="1011"/>
      <c r="AE137" s="1011"/>
      <c r="AF137" s="1011"/>
      <c r="AG137" s="1011"/>
      <c r="AH137" s="1011"/>
      <c r="AI137" s="1011"/>
      <c r="AJ137" s="1011"/>
      <c r="AK137" s="1011"/>
      <c r="AL137" s="1011"/>
      <c r="AM137" s="1011"/>
      <c r="AN137" s="1011"/>
      <c r="AO137" s="1011"/>
      <c r="AP137" s="1011"/>
      <c r="AQ137" s="1011"/>
      <c r="AR137" s="1011"/>
      <c r="AS137" s="1011"/>
      <c r="AT137" s="1011"/>
      <c r="AU137" s="1011"/>
      <c r="AV137" s="1011"/>
      <c r="AW137" s="1011"/>
      <c r="AX137" s="1011"/>
      <c r="AY137" s="1011"/>
      <c r="AZ137" s="1011"/>
      <c r="BA137" s="1011"/>
      <c r="BB137" s="1011"/>
      <c r="BC137" s="1011"/>
    </row>
    <row r="138" spans="1:55" x14ac:dyDescent="0.25">
      <c r="A138" s="1011"/>
      <c r="B138" s="1011"/>
      <c r="C138" s="1011"/>
      <c r="D138" s="1011"/>
      <c r="E138" s="1011"/>
      <c r="F138" s="1011"/>
      <c r="G138" s="1011"/>
      <c r="H138" s="1011"/>
      <c r="I138" s="1011"/>
      <c r="J138" s="1011"/>
      <c r="K138" s="1011"/>
      <c r="L138" s="1011"/>
      <c r="M138" s="1011"/>
      <c r="N138" s="1011"/>
      <c r="O138" s="1011"/>
      <c r="P138" s="1011"/>
      <c r="Q138" s="1011"/>
      <c r="R138" s="1011"/>
      <c r="S138" s="1011"/>
      <c r="T138" s="1011"/>
      <c r="U138" s="1011"/>
      <c r="V138" s="1011"/>
      <c r="W138" s="1011"/>
      <c r="X138" s="1011"/>
      <c r="Y138" s="1011"/>
      <c r="Z138" s="1011"/>
      <c r="AA138" s="1011"/>
      <c r="AB138" s="1011"/>
      <c r="AC138" s="1011"/>
      <c r="AD138" s="1011"/>
      <c r="AE138" s="1011"/>
      <c r="AF138" s="1011"/>
      <c r="AG138" s="1011"/>
      <c r="AH138" s="1011"/>
      <c r="AI138" s="1011"/>
      <c r="AJ138" s="1011"/>
      <c r="AK138" s="1011"/>
      <c r="AL138" s="1011"/>
      <c r="AM138" s="1011"/>
      <c r="AN138" s="1011"/>
      <c r="AO138" s="1011"/>
      <c r="AP138" s="1011"/>
      <c r="AQ138" s="1011"/>
      <c r="AR138" s="1011"/>
      <c r="AS138" s="1011"/>
      <c r="AT138" s="1011"/>
      <c r="AU138" s="1011"/>
      <c r="AV138" s="1011"/>
      <c r="AW138" s="1011"/>
      <c r="AX138" s="1011"/>
      <c r="AY138" s="1011"/>
      <c r="AZ138" s="1011"/>
      <c r="BA138" s="1011"/>
      <c r="BB138" s="1011"/>
      <c r="BC138" s="1011"/>
    </row>
    <row r="139" spans="1:55" x14ac:dyDescent="0.25">
      <c r="A139" s="1011"/>
      <c r="B139" s="1011"/>
      <c r="C139" s="1011"/>
      <c r="D139" s="1011"/>
      <c r="E139" s="1011"/>
      <c r="F139" s="1011"/>
      <c r="G139" s="1011"/>
      <c r="H139" s="1011"/>
      <c r="I139" s="1011"/>
      <c r="J139" s="1011"/>
      <c r="K139" s="1011"/>
      <c r="L139" s="1011"/>
      <c r="M139" s="1011"/>
      <c r="N139" s="1011"/>
      <c r="O139" s="1011"/>
      <c r="P139" s="1011"/>
      <c r="Q139" s="1011"/>
      <c r="R139" s="1011"/>
      <c r="S139" s="1011"/>
      <c r="T139" s="1011"/>
      <c r="U139" s="1011"/>
      <c r="V139" s="1011"/>
      <c r="W139" s="1011"/>
      <c r="X139" s="1011"/>
      <c r="Y139" s="1011"/>
      <c r="Z139" s="1011"/>
      <c r="AA139" s="1011"/>
      <c r="AB139" s="1011"/>
      <c r="AC139" s="1011"/>
      <c r="AD139" s="1011"/>
      <c r="AE139" s="1011"/>
      <c r="AF139" s="1011"/>
      <c r="AG139" s="1011"/>
      <c r="AH139" s="1011"/>
      <c r="AI139" s="1011"/>
      <c r="AJ139" s="1011"/>
      <c r="AK139" s="1011"/>
      <c r="AL139" s="1011"/>
      <c r="AM139" s="1011"/>
      <c r="AN139" s="1011"/>
      <c r="AO139" s="1011"/>
      <c r="AP139" s="1011"/>
      <c r="AQ139" s="1011"/>
      <c r="AR139" s="1011"/>
      <c r="AS139" s="1011"/>
      <c r="AT139" s="1011"/>
      <c r="AU139" s="1011"/>
      <c r="AV139" s="1011"/>
      <c r="AW139" s="1011"/>
      <c r="AX139" s="1011"/>
      <c r="AY139" s="1011"/>
      <c r="AZ139" s="1011"/>
      <c r="BA139" s="1011"/>
      <c r="BB139" s="1011"/>
      <c r="BC139" s="1011"/>
    </row>
    <row r="140" spans="1:55" x14ac:dyDescent="0.25">
      <c r="A140" s="1011"/>
      <c r="B140" s="1011"/>
      <c r="C140" s="1011"/>
      <c r="D140" s="1011"/>
      <c r="E140" s="1011"/>
      <c r="F140" s="1011"/>
      <c r="G140" s="1011"/>
      <c r="H140" s="1011"/>
      <c r="I140" s="1011"/>
      <c r="J140" s="1011"/>
      <c r="K140" s="1011"/>
      <c r="L140" s="1011"/>
      <c r="M140" s="1011"/>
      <c r="N140" s="1011"/>
      <c r="O140" s="1011"/>
      <c r="P140" s="1011"/>
      <c r="Q140" s="1011"/>
      <c r="R140" s="1011"/>
      <c r="S140" s="1011"/>
      <c r="T140" s="1011"/>
      <c r="U140" s="1011"/>
      <c r="V140" s="1011"/>
      <c r="W140" s="1011"/>
      <c r="X140" s="1011"/>
      <c r="Y140" s="1011"/>
      <c r="Z140" s="1011"/>
      <c r="AA140" s="1011"/>
      <c r="AB140" s="1011"/>
      <c r="AC140" s="1011"/>
      <c r="AD140" s="1011"/>
      <c r="AE140" s="1011"/>
      <c r="AF140" s="1011"/>
      <c r="AG140" s="1011"/>
      <c r="AH140" s="1011"/>
      <c r="AI140" s="1011"/>
      <c r="AJ140" s="1011"/>
      <c r="AK140" s="1011"/>
      <c r="AL140" s="1011"/>
      <c r="AM140" s="1011"/>
      <c r="AN140" s="1011"/>
      <c r="AO140" s="1011"/>
      <c r="AP140" s="1011"/>
      <c r="AQ140" s="1011"/>
      <c r="AR140" s="1011"/>
      <c r="AS140" s="1011"/>
      <c r="AT140" s="1011"/>
      <c r="AU140" s="1011"/>
      <c r="AV140" s="1011"/>
      <c r="AW140" s="1011"/>
      <c r="AX140" s="1011"/>
      <c r="AY140" s="1011"/>
      <c r="AZ140" s="1011"/>
      <c r="BA140" s="1011"/>
      <c r="BB140" s="1011"/>
      <c r="BC140" s="1011"/>
    </row>
    <row r="141" spans="1:55" x14ac:dyDescent="0.25">
      <c r="A141" s="1011"/>
      <c r="B141" s="1011"/>
      <c r="C141" s="1011"/>
      <c r="D141" s="1011"/>
      <c r="E141" s="1011"/>
      <c r="F141" s="1011"/>
      <c r="G141" s="1011"/>
      <c r="H141" s="1011"/>
      <c r="I141" s="1011"/>
      <c r="J141" s="1011"/>
      <c r="K141" s="1011"/>
      <c r="L141" s="1011"/>
      <c r="M141" s="1011"/>
      <c r="N141" s="1011"/>
      <c r="O141" s="1011"/>
      <c r="P141" s="1011"/>
      <c r="Q141" s="1011"/>
      <c r="R141" s="1011"/>
      <c r="S141" s="1011"/>
      <c r="T141" s="1011"/>
      <c r="U141" s="1011"/>
      <c r="V141" s="1011"/>
      <c r="W141" s="1011"/>
      <c r="X141" s="1011"/>
      <c r="Y141" s="1011"/>
      <c r="Z141" s="1011"/>
      <c r="AA141" s="1011"/>
      <c r="AB141" s="1011"/>
      <c r="AC141" s="1011"/>
      <c r="AD141" s="1011"/>
      <c r="AE141" s="1011"/>
      <c r="AF141" s="1011"/>
      <c r="AG141" s="1011"/>
      <c r="AH141" s="1011"/>
      <c r="AI141" s="1011"/>
      <c r="AJ141" s="1011"/>
      <c r="AK141" s="1011"/>
      <c r="AL141" s="1011"/>
      <c r="AM141" s="1011"/>
      <c r="AN141" s="1011"/>
      <c r="AO141" s="1011"/>
      <c r="AP141" s="1011"/>
      <c r="AQ141" s="1011"/>
      <c r="AR141" s="1011"/>
      <c r="AS141" s="1011"/>
      <c r="AT141" s="1011"/>
      <c r="AU141" s="1011"/>
      <c r="AV141" s="1011"/>
      <c r="AW141" s="1011"/>
      <c r="AX141" s="1011"/>
      <c r="AY141" s="1011"/>
      <c r="AZ141" s="1011"/>
      <c r="BA141" s="1011"/>
      <c r="BB141" s="1011"/>
      <c r="BC141" s="1011"/>
    </row>
    <row r="142" spans="1:55" x14ac:dyDescent="0.25">
      <c r="A142" s="1011"/>
      <c r="B142" s="1011"/>
      <c r="C142" s="1011"/>
      <c r="D142" s="1011"/>
      <c r="E142" s="1011"/>
      <c r="F142" s="1011"/>
      <c r="G142" s="1011"/>
      <c r="H142" s="1011"/>
      <c r="I142" s="1011"/>
      <c r="J142" s="1011"/>
      <c r="K142" s="1011"/>
      <c r="L142" s="1011"/>
      <c r="M142" s="1011"/>
      <c r="N142" s="1011"/>
      <c r="O142" s="1011"/>
      <c r="P142" s="1011"/>
      <c r="Q142" s="1011"/>
      <c r="R142" s="1011"/>
      <c r="S142" s="1011"/>
      <c r="T142" s="1011"/>
      <c r="U142" s="1011"/>
      <c r="V142" s="1011"/>
      <c r="W142" s="1011"/>
      <c r="X142" s="1011"/>
      <c r="Y142" s="1011"/>
      <c r="Z142" s="1011"/>
      <c r="AA142" s="1011"/>
      <c r="AB142" s="1011"/>
      <c r="AC142" s="1011"/>
      <c r="AD142" s="1011"/>
      <c r="AE142" s="1011"/>
      <c r="AF142" s="1011"/>
      <c r="AG142" s="1011"/>
      <c r="AH142" s="1011"/>
      <c r="AI142" s="1011"/>
      <c r="AJ142" s="1011"/>
      <c r="AK142" s="1011"/>
      <c r="AL142" s="1011"/>
      <c r="AM142" s="1011"/>
      <c r="AN142" s="1011"/>
      <c r="AO142" s="1011"/>
      <c r="AP142" s="1011"/>
      <c r="AQ142" s="1011"/>
      <c r="AR142" s="1011"/>
      <c r="AS142" s="1011"/>
      <c r="AT142" s="1011"/>
      <c r="AU142" s="1011"/>
      <c r="AV142" s="1011"/>
      <c r="AW142" s="1011"/>
      <c r="AX142" s="1011"/>
      <c r="AY142" s="1011"/>
      <c r="AZ142" s="1011"/>
      <c r="BA142" s="1011"/>
      <c r="BB142" s="1011"/>
      <c r="BC142" s="1011"/>
    </row>
    <row r="143" spans="1:55" x14ac:dyDescent="0.25">
      <c r="A143" s="1011"/>
      <c r="B143" s="1011"/>
      <c r="C143" s="1011"/>
      <c r="D143" s="1011"/>
      <c r="E143" s="1011"/>
      <c r="F143" s="1011"/>
      <c r="G143" s="1011"/>
      <c r="H143" s="1011"/>
      <c r="I143" s="1011"/>
      <c r="J143" s="1011"/>
      <c r="K143" s="1011"/>
      <c r="L143" s="1011"/>
      <c r="M143" s="1011"/>
      <c r="N143" s="1011"/>
      <c r="O143" s="1011"/>
      <c r="P143" s="1011"/>
      <c r="Q143" s="1011"/>
      <c r="R143" s="1011"/>
      <c r="S143" s="1011"/>
      <c r="T143" s="1011"/>
      <c r="U143" s="1011"/>
      <c r="V143" s="1011"/>
      <c r="W143" s="1011"/>
      <c r="X143" s="1011"/>
      <c r="Y143" s="1011"/>
      <c r="Z143" s="1011"/>
      <c r="AA143" s="1011"/>
      <c r="AB143" s="1011"/>
      <c r="AC143" s="1011"/>
      <c r="AD143" s="1011"/>
      <c r="AE143" s="1011"/>
      <c r="AF143" s="1011"/>
      <c r="AG143" s="1011"/>
      <c r="AH143" s="1011"/>
      <c r="AI143" s="1011"/>
      <c r="AJ143" s="1011"/>
      <c r="AK143" s="1011"/>
      <c r="AL143" s="1011"/>
      <c r="AM143" s="1011"/>
      <c r="AN143" s="1011"/>
      <c r="AO143" s="1011"/>
      <c r="AP143" s="1011"/>
      <c r="AQ143" s="1011"/>
      <c r="AR143" s="1011"/>
      <c r="AS143" s="1011"/>
      <c r="AT143" s="1011"/>
      <c r="AU143" s="1011"/>
      <c r="AV143" s="1011"/>
      <c r="AW143" s="1011"/>
      <c r="AX143" s="1011"/>
      <c r="AY143" s="1011"/>
      <c r="AZ143" s="1011"/>
      <c r="BA143" s="1011"/>
      <c r="BB143" s="1011"/>
      <c r="BC143" s="1011"/>
    </row>
    <row r="144" spans="1:55" x14ac:dyDescent="0.25">
      <c r="A144" s="1011"/>
      <c r="B144" s="1011"/>
      <c r="C144" s="1011"/>
      <c r="D144" s="1011"/>
      <c r="E144" s="1011"/>
      <c r="F144" s="1011"/>
      <c r="G144" s="1011"/>
      <c r="H144" s="1011"/>
      <c r="I144" s="1011"/>
      <c r="J144" s="1011"/>
      <c r="K144" s="1011"/>
      <c r="L144" s="1011"/>
      <c r="M144" s="1011"/>
      <c r="N144" s="1011"/>
      <c r="O144" s="1011"/>
      <c r="P144" s="1011"/>
      <c r="Q144" s="1011"/>
      <c r="R144" s="1011"/>
      <c r="S144" s="1011"/>
      <c r="T144" s="1011"/>
      <c r="U144" s="1011"/>
      <c r="V144" s="1011"/>
      <c r="W144" s="1011"/>
      <c r="X144" s="1011"/>
      <c r="Y144" s="1011"/>
      <c r="Z144" s="1011"/>
      <c r="AA144" s="1011"/>
      <c r="AB144" s="1011"/>
      <c r="AC144" s="1011"/>
      <c r="AD144" s="1011"/>
      <c r="AE144" s="1011"/>
      <c r="AF144" s="1011"/>
      <c r="AG144" s="1011"/>
      <c r="AH144" s="1011"/>
      <c r="AI144" s="1011"/>
      <c r="AJ144" s="1011"/>
      <c r="AK144" s="1011"/>
      <c r="AL144" s="1011"/>
      <c r="AM144" s="1011"/>
      <c r="AN144" s="1011"/>
      <c r="AO144" s="1011"/>
      <c r="AP144" s="1011"/>
      <c r="AQ144" s="1011"/>
      <c r="AR144" s="1011"/>
      <c r="AS144" s="1011"/>
      <c r="AT144" s="1011"/>
      <c r="AU144" s="1011"/>
      <c r="AV144" s="1011"/>
      <c r="AW144" s="1011"/>
      <c r="AX144" s="1011"/>
      <c r="AY144" s="1011"/>
      <c r="AZ144" s="1011"/>
      <c r="BA144" s="1011"/>
      <c r="BB144" s="1011"/>
      <c r="BC144" s="1011"/>
    </row>
    <row r="145" spans="1:55" x14ac:dyDescent="0.25">
      <c r="A145" s="1011"/>
      <c r="B145" s="1011"/>
      <c r="C145" s="1011"/>
      <c r="D145" s="1011"/>
      <c r="E145" s="1011"/>
      <c r="F145" s="1011"/>
      <c r="G145" s="1011"/>
      <c r="H145" s="1011"/>
      <c r="I145" s="1011"/>
      <c r="J145" s="1011"/>
      <c r="K145" s="1011"/>
      <c r="L145" s="1011"/>
      <c r="M145" s="1011"/>
      <c r="N145" s="1011"/>
      <c r="O145" s="1011"/>
      <c r="P145" s="1011"/>
      <c r="Q145" s="1011"/>
      <c r="R145" s="1011"/>
      <c r="S145" s="1011"/>
      <c r="T145" s="1011"/>
      <c r="U145" s="1011"/>
      <c r="V145" s="1011"/>
      <c r="W145" s="1011"/>
      <c r="X145" s="1011"/>
      <c r="Y145" s="1011"/>
      <c r="Z145" s="1011"/>
      <c r="AA145" s="1011"/>
      <c r="AB145" s="1011"/>
      <c r="AC145" s="1011"/>
      <c r="AD145" s="1011"/>
      <c r="AE145" s="1011"/>
      <c r="AF145" s="1011"/>
      <c r="AG145" s="1011"/>
      <c r="AH145" s="1011"/>
      <c r="AI145" s="1011"/>
      <c r="AJ145" s="1011"/>
      <c r="AK145" s="1011"/>
      <c r="AL145" s="1011"/>
      <c r="AM145" s="1011"/>
      <c r="AN145" s="1011"/>
      <c r="AO145" s="1011"/>
      <c r="AP145" s="1011"/>
      <c r="AQ145" s="1011"/>
      <c r="AR145" s="1011"/>
      <c r="AS145" s="1011"/>
      <c r="AT145" s="1011"/>
      <c r="AU145" s="1011"/>
      <c r="AV145" s="1011"/>
      <c r="AW145" s="1011"/>
      <c r="AX145" s="1011"/>
      <c r="AY145" s="1011"/>
      <c r="AZ145" s="1011"/>
      <c r="BA145" s="1011"/>
      <c r="BB145" s="1011"/>
      <c r="BC145" s="1011"/>
    </row>
    <row r="146" spans="1:55" x14ac:dyDescent="0.25">
      <c r="A146" s="1011"/>
      <c r="B146" s="1011"/>
      <c r="C146" s="1011"/>
      <c r="D146" s="1011"/>
      <c r="E146" s="1011"/>
      <c r="F146" s="1011"/>
      <c r="G146" s="1011"/>
      <c r="H146" s="1011"/>
      <c r="I146" s="1011"/>
      <c r="J146" s="1011"/>
      <c r="K146" s="1011"/>
      <c r="L146" s="1011"/>
      <c r="M146" s="1011"/>
      <c r="N146" s="1011"/>
      <c r="O146" s="1011"/>
      <c r="P146" s="1011"/>
      <c r="Q146" s="1011"/>
      <c r="R146" s="1011"/>
      <c r="S146" s="1011"/>
      <c r="T146" s="1011"/>
      <c r="U146" s="1011"/>
      <c r="V146" s="1011"/>
      <c r="W146" s="1011"/>
      <c r="X146" s="1011"/>
      <c r="Y146" s="1011"/>
      <c r="Z146" s="1011"/>
      <c r="AA146" s="1011"/>
      <c r="AB146" s="1011"/>
      <c r="AC146" s="1011"/>
      <c r="AD146" s="1011"/>
      <c r="AE146" s="1011"/>
      <c r="AF146" s="1011"/>
      <c r="AG146" s="1011"/>
      <c r="AH146" s="1011"/>
      <c r="AI146" s="1011"/>
      <c r="AJ146" s="1011"/>
      <c r="AK146" s="1011"/>
      <c r="AL146" s="1011"/>
      <c r="AM146" s="1011"/>
      <c r="AN146" s="1011"/>
      <c r="AO146" s="1011"/>
      <c r="AP146" s="1011"/>
      <c r="AQ146" s="1011"/>
      <c r="AR146" s="1011"/>
      <c r="AS146" s="1011"/>
      <c r="AT146" s="1011"/>
      <c r="AU146" s="1011"/>
      <c r="AV146" s="1011"/>
      <c r="AW146" s="1011"/>
      <c r="AX146" s="1011"/>
      <c r="AY146" s="1011"/>
      <c r="AZ146" s="1011"/>
      <c r="BA146" s="1011"/>
      <c r="BB146" s="1011"/>
      <c r="BC146" s="1011"/>
    </row>
    <row r="147" spans="1:55" x14ac:dyDescent="0.25">
      <c r="A147" s="1011"/>
      <c r="B147" s="1011"/>
      <c r="C147" s="1011"/>
      <c r="D147" s="1011"/>
      <c r="E147" s="1011"/>
      <c r="F147" s="1011"/>
      <c r="G147" s="1011"/>
      <c r="H147" s="1011"/>
      <c r="I147" s="1011"/>
      <c r="J147" s="1011"/>
      <c r="K147" s="1011"/>
      <c r="L147" s="1011"/>
      <c r="M147" s="1011"/>
      <c r="N147" s="1011"/>
      <c r="O147" s="1011"/>
      <c r="P147" s="1011"/>
      <c r="Q147" s="1011"/>
      <c r="R147" s="1011"/>
      <c r="S147" s="1011"/>
      <c r="T147" s="1011"/>
      <c r="U147" s="1011"/>
      <c r="V147" s="1011"/>
      <c r="W147" s="1011"/>
      <c r="X147" s="1011"/>
      <c r="Y147" s="1011"/>
      <c r="Z147" s="1011"/>
      <c r="AA147" s="1011"/>
      <c r="AB147" s="1011"/>
      <c r="AC147" s="1011"/>
      <c r="AD147" s="1011"/>
      <c r="AE147" s="1011"/>
      <c r="AF147" s="1011"/>
      <c r="AG147" s="1011"/>
      <c r="AH147" s="1011"/>
      <c r="AI147" s="1011"/>
      <c r="AJ147" s="1011"/>
      <c r="AK147" s="1011"/>
      <c r="AL147" s="1011"/>
      <c r="AM147" s="1011"/>
      <c r="AN147" s="1011"/>
      <c r="AO147" s="1011"/>
      <c r="AP147" s="1011"/>
      <c r="AQ147" s="1011"/>
      <c r="AR147" s="1011"/>
      <c r="AS147" s="1011"/>
      <c r="AT147" s="1011"/>
      <c r="AU147" s="1011"/>
      <c r="AV147" s="1011"/>
      <c r="AW147" s="1011"/>
      <c r="AX147" s="1011"/>
      <c r="AY147" s="1011"/>
      <c r="AZ147" s="1011"/>
      <c r="BA147" s="1011"/>
      <c r="BB147" s="1011"/>
      <c r="BC147" s="1011"/>
    </row>
    <row r="148" spans="1:55" x14ac:dyDescent="0.25">
      <c r="A148" s="1011"/>
      <c r="B148" s="1011"/>
      <c r="C148" s="1011"/>
      <c r="D148" s="1011"/>
      <c r="E148" s="1011"/>
      <c r="F148" s="1011"/>
      <c r="G148" s="1011"/>
      <c r="H148" s="1011"/>
      <c r="I148" s="1011"/>
      <c r="J148" s="1011"/>
      <c r="K148" s="1011"/>
      <c r="L148" s="1011"/>
      <c r="M148" s="1011"/>
      <c r="N148" s="1011"/>
      <c r="O148" s="1011"/>
      <c r="P148" s="1011"/>
      <c r="Q148" s="1011"/>
      <c r="R148" s="1011"/>
      <c r="S148" s="1011"/>
      <c r="T148" s="1011"/>
      <c r="U148" s="1011"/>
      <c r="V148" s="1011"/>
      <c r="W148" s="1011"/>
      <c r="X148" s="1011"/>
      <c r="Y148" s="1011"/>
      <c r="Z148" s="1011"/>
      <c r="AA148" s="1011"/>
      <c r="AB148" s="1011"/>
      <c r="AC148" s="1011"/>
      <c r="AD148" s="1011"/>
      <c r="AE148" s="1011"/>
      <c r="AF148" s="1011"/>
      <c r="AG148" s="1011"/>
      <c r="AH148" s="1011"/>
      <c r="AI148" s="1011"/>
      <c r="AJ148" s="1011"/>
      <c r="AK148" s="1011"/>
      <c r="AL148" s="1011"/>
      <c r="AM148" s="1011"/>
      <c r="AN148" s="1011"/>
      <c r="AO148" s="1011"/>
      <c r="AP148" s="1011"/>
      <c r="AQ148" s="1011"/>
      <c r="AR148" s="1011"/>
      <c r="AS148" s="1011"/>
      <c r="AT148" s="1011"/>
      <c r="AU148" s="1011"/>
      <c r="AV148" s="1011"/>
      <c r="AW148" s="1011"/>
      <c r="AX148" s="1011"/>
      <c r="AY148" s="1011"/>
      <c r="AZ148" s="1011"/>
      <c r="BA148" s="1011"/>
      <c r="BB148" s="1011"/>
      <c r="BC148" s="1011"/>
    </row>
    <row r="149" spans="1:55" x14ac:dyDescent="0.25">
      <c r="A149" s="1011"/>
      <c r="B149" s="1011"/>
      <c r="C149" s="1011"/>
      <c r="D149" s="1011"/>
      <c r="E149" s="1011"/>
      <c r="F149" s="1011"/>
      <c r="G149" s="1011"/>
      <c r="H149" s="1011"/>
      <c r="I149" s="1011"/>
      <c r="J149" s="1011"/>
      <c r="K149" s="1011"/>
      <c r="L149" s="1011"/>
      <c r="M149" s="1011"/>
      <c r="N149" s="1011"/>
      <c r="O149" s="1011"/>
      <c r="P149" s="1011"/>
      <c r="Q149" s="1011"/>
      <c r="R149" s="1011"/>
      <c r="S149" s="1011"/>
      <c r="T149" s="1011"/>
      <c r="U149" s="1011"/>
      <c r="V149" s="1011"/>
      <c r="W149" s="1011"/>
      <c r="X149" s="1011"/>
      <c r="Y149" s="1011"/>
      <c r="Z149" s="1011"/>
      <c r="AA149" s="1011"/>
      <c r="AB149" s="1011"/>
      <c r="AC149" s="1011"/>
      <c r="AD149" s="1011"/>
      <c r="AE149" s="1011"/>
      <c r="AF149" s="1011"/>
      <c r="AG149" s="1011"/>
      <c r="AH149" s="1011"/>
      <c r="AI149" s="1011"/>
      <c r="AJ149" s="1011"/>
      <c r="AK149" s="1011"/>
      <c r="AL149" s="1011"/>
      <c r="AM149" s="1011"/>
      <c r="AN149" s="1011"/>
      <c r="AO149" s="1011"/>
      <c r="AP149" s="1011"/>
      <c r="AQ149" s="1011"/>
      <c r="AR149" s="1011"/>
      <c r="AS149" s="1011"/>
      <c r="AT149" s="1011"/>
      <c r="AU149" s="1011"/>
      <c r="AV149" s="1011"/>
      <c r="AW149" s="1011"/>
      <c r="AX149" s="1011"/>
      <c r="AY149" s="1011"/>
      <c r="AZ149" s="1011"/>
      <c r="BA149" s="1011"/>
      <c r="BB149" s="1011"/>
      <c r="BC149" s="1011"/>
    </row>
    <row r="150" spans="1:55" x14ac:dyDescent="0.25">
      <c r="A150" s="1011"/>
      <c r="B150" s="1011"/>
      <c r="C150" s="1011"/>
      <c r="D150" s="1011"/>
      <c r="E150" s="1011"/>
      <c r="F150" s="1011"/>
      <c r="G150" s="1011"/>
      <c r="H150" s="1011"/>
      <c r="I150" s="1011"/>
      <c r="J150" s="1011"/>
      <c r="K150" s="1011"/>
      <c r="L150" s="1011"/>
      <c r="M150" s="1011"/>
      <c r="N150" s="1011"/>
      <c r="O150" s="1011"/>
      <c r="P150" s="1011"/>
      <c r="Q150" s="1011"/>
      <c r="R150" s="1011"/>
      <c r="S150" s="1011"/>
      <c r="T150" s="1011"/>
      <c r="U150" s="1011"/>
      <c r="V150" s="1011"/>
      <c r="W150" s="1011"/>
      <c r="X150" s="1011"/>
      <c r="Y150" s="1011"/>
      <c r="Z150" s="1011"/>
      <c r="AA150" s="1011"/>
      <c r="AB150" s="1011"/>
      <c r="AC150" s="1011"/>
      <c r="AD150" s="1011"/>
      <c r="AE150" s="1011"/>
      <c r="AF150" s="1011"/>
      <c r="AG150" s="1011"/>
      <c r="AH150" s="1011"/>
      <c r="AI150" s="1011"/>
      <c r="AJ150" s="1011"/>
      <c r="AK150" s="1011"/>
      <c r="AL150" s="1011"/>
      <c r="AM150" s="1011"/>
      <c r="AN150" s="1011"/>
      <c r="AO150" s="1011"/>
      <c r="AP150" s="1011"/>
      <c r="AQ150" s="1011"/>
      <c r="AR150" s="1011"/>
      <c r="AS150" s="1011"/>
      <c r="AT150" s="1011"/>
      <c r="AU150" s="1011"/>
      <c r="AV150" s="1011"/>
      <c r="AW150" s="1011"/>
      <c r="AX150" s="1011"/>
      <c r="AY150" s="1011"/>
      <c r="AZ150" s="1011"/>
      <c r="BA150" s="1011"/>
      <c r="BB150" s="1011"/>
      <c r="BC150" s="1011"/>
    </row>
    <row r="151" spans="1:55" x14ac:dyDescent="0.25">
      <c r="A151" s="1011"/>
      <c r="B151" s="1011"/>
      <c r="C151" s="1011"/>
      <c r="D151" s="1011"/>
      <c r="E151" s="1011"/>
      <c r="F151" s="1011"/>
      <c r="G151" s="1011"/>
      <c r="H151" s="1011"/>
      <c r="I151" s="1011"/>
      <c r="J151" s="1011"/>
      <c r="K151" s="1011"/>
      <c r="L151" s="1011"/>
      <c r="M151" s="1011"/>
      <c r="N151" s="1011"/>
      <c r="O151" s="1011"/>
      <c r="P151" s="1011"/>
      <c r="Q151" s="1011"/>
      <c r="R151" s="1011"/>
      <c r="S151" s="1011"/>
      <c r="T151" s="1011"/>
      <c r="U151" s="1011"/>
      <c r="V151" s="1011"/>
      <c r="W151" s="1011"/>
      <c r="X151" s="1011"/>
      <c r="Y151" s="1011"/>
      <c r="Z151" s="1011"/>
      <c r="AA151" s="1011"/>
      <c r="AB151" s="1011"/>
      <c r="AC151" s="1011"/>
      <c r="AD151" s="1011"/>
      <c r="AE151" s="1011"/>
      <c r="AF151" s="1011"/>
      <c r="AG151" s="1011"/>
      <c r="AH151" s="1011"/>
      <c r="AI151" s="1011"/>
      <c r="AJ151" s="1011"/>
      <c r="AK151" s="1011"/>
      <c r="AL151" s="1011"/>
      <c r="AM151" s="1011"/>
      <c r="AN151" s="1011"/>
      <c r="AO151" s="1011"/>
      <c r="AP151" s="1011"/>
      <c r="AQ151" s="1011"/>
      <c r="AR151" s="1011"/>
      <c r="AS151" s="1011"/>
      <c r="AT151" s="1011"/>
      <c r="AU151" s="1011"/>
      <c r="AV151" s="1011"/>
      <c r="AW151" s="1011"/>
      <c r="AX151" s="1011"/>
      <c r="AY151" s="1011"/>
      <c r="AZ151" s="1011"/>
      <c r="BA151" s="1011"/>
      <c r="BB151" s="1011"/>
      <c r="BC151" s="1011"/>
    </row>
    <row r="152" spans="1:55" x14ac:dyDescent="0.25">
      <c r="A152" s="1011"/>
      <c r="B152" s="1011"/>
      <c r="C152" s="1011"/>
      <c r="D152" s="1011"/>
      <c r="E152" s="1011"/>
      <c r="F152" s="1011"/>
      <c r="G152" s="1011"/>
      <c r="H152" s="1011"/>
      <c r="I152" s="1011"/>
      <c r="J152" s="1011"/>
      <c r="K152" s="1011"/>
      <c r="L152" s="1011"/>
      <c r="M152" s="1011"/>
      <c r="N152" s="1011"/>
      <c r="O152" s="1011"/>
      <c r="P152" s="1011"/>
      <c r="Q152" s="1011"/>
      <c r="R152" s="1011"/>
      <c r="S152" s="1011"/>
      <c r="T152" s="1011"/>
      <c r="U152" s="1011"/>
      <c r="V152" s="1011"/>
      <c r="W152" s="1011"/>
      <c r="X152" s="1011"/>
      <c r="Y152" s="1011"/>
      <c r="Z152" s="1011"/>
      <c r="AA152" s="1011"/>
      <c r="AB152" s="1011"/>
      <c r="AC152" s="1011"/>
      <c r="AD152" s="1011"/>
      <c r="AE152" s="1011"/>
      <c r="AF152" s="1011"/>
      <c r="AG152" s="1011"/>
      <c r="AH152" s="1011"/>
      <c r="AI152" s="1011"/>
      <c r="AJ152" s="1011"/>
      <c r="AK152" s="1011"/>
      <c r="AL152" s="1011"/>
      <c r="AM152" s="1011"/>
      <c r="AN152" s="1011"/>
      <c r="AO152" s="1011"/>
      <c r="AP152" s="1011"/>
      <c r="AQ152" s="1011"/>
      <c r="AR152" s="1011"/>
      <c r="AS152" s="1011"/>
      <c r="AT152" s="1011"/>
      <c r="AU152" s="1011"/>
      <c r="AV152" s="1011"/>
      <c r="AW152" s="1011"/>
      <c r="AX152" s="1011"/>
      <c r="AY152" s="1011"/>
      <c r="AZ152" s="1011"/>
      <c r="BA152" s="1011"/>
      <c r="BB152" s="1011"/>
      <c r="BC152" s="1011"/>
    </row>
    <row r="153" spans="1:55" x14ac:dyDescent="0.25">
      <c r="A153" s="1011"/>
      <c r="B153" s="1011"/>
      <c r="C153" s="1011"/>
      <c r="D153" s="1011"/>
      <c r="E153" s="1011"/>
      <c r="F153" s="1011"/>
      <c r="G153" s="1011"/>
      <c r="H153" s="1011"/>
      <c r="I153" s="1011"/>
      <c r="J153" s="1011"/>
      <c r="K153" s="1011"/>
      <c r="L153" s="1011"/>
      <c r="M153" s="1011"/>
      <c r="N153" s="1011"/>
      <c r="O153" s="1011"/>
      <c r="P153" s="1011"/>
      <c r="Q153" s="1011"/>
      <c r="R153" s="1011"/>
      <c r="S153" s="1011"/>
      <c r="T153" s="1011"/>
      <c r="U153" s="1011"/>
      <c r="V153" s="1011"/>
      <c r="W153" s="1011"/>
      <c r="X153" s="1011"/>
      <c r="Y153" s="1011"/>
      <c r="Z153" s="1011"/>
      <c r="AA153" s="1011"/>
      <c r="AB153" s="1011"/>
      <c r="AC153" s="1011"/>
      <c r="AD153" s="1011"/>
      <c r="AE153" s="1011"/>
      <c r="AF153" s="1011"/>
      <c r="AG153" s="1011"/>
      <c r="AH153" s="1011"/>
      <c r="AI153" s="1011"/>
      <c r="AJ153" s="1011"/>
      <c r="AK153" s="1011"/>
      <c r="AL153" s="1011"/>
      <c r="AM153" s="1011"/>
      <c r="AN153" s="1011"/>
      <c r="AO153" s="1011"/>
      <c r="AP153" s="1011"/>
      <c r="AQ153" s="1011"/>
      <c r="AR153" s="1011"/>
      <c r="AS153" s="1011"/>
      <c r="AT153" s="1011"/>
      <c r="AU153" s="1011"/>
      <c r="AV153" s="1011"/>
      <c r="AW153" s="1011"/>
      <c r="AX153" s="1011"/>
      <c r="AY153" s="1011"/>
      <c r="AZ153" s="1011"/>
      <c r="BA153" s="1011"/>
      <c r="BB153" s="1011"/>
      <c r="BC153" s="1011"/>
    </row>
    <row r="154" spans="1:55" x14ac:dyDescent="0.25">
      <c r="A154" s="1011"/>
      <c r="B154" s="1011"/>
      <c r="C154" s="1011"/>
      <c r="D154" s="1011"/>
      <c r="E154" s="1011"/>
      <c r="F154" s="1011"/>
      <c r="G154" s="1011"/>
      <c r="H154" s="1011"/>
      <c r="I154" s="1011"/>
      <c r="J154" s="1011"/>
      <c r="K154" s="1011"/>
      <c r="L154" s="1011"/>
      <c r="M154" s="1011"/>
      <c r="N154" s="1011"/>
      <c r="O154" s="1011"/>
      <c r="P154" s="1011"/>
      <c r="Q154" s="1011"/>
      <c r="R154" s="1011"/>
      <c r="S154" s="1011"/>
      <c r="T154" s="1011"/>
      <c r="U154" s="1011"/>
      <c r="V154" s="1011"/>
      <c r="W154" s="1011"/>
      <c r="X154" s="1011"/>
      <c r="Y154" s="1011"/>
      <c r="Z154" s="1011"/>
      <c r="AA154" s="1011"/>
      <c r="AB154" s="1011"/>
      <c r="AC154" s="1011"/>
      <c r="AD154" s="1011"/>
      <c r="AE154" s="1011"/>
      <c r="AF154" s="1011"/>
      <c r="AG154" s="1011"/>
      <c r="AH154" s="1011"/>
      <c r="AI154" s="1011"/>
      <c r="AJ154" s="1011"/>
      <c r="AK154" s="1011"/>
      <c r="AL154" s="1011"/>
      <c r="AM154" s="1011"/>
      <c r="AN154" s="1011"/>
      <c r="AO154" s="1011"/>
      <c r="AP154" s="1011"/>
      <c r="AQ154" s="1011"/>
      <c r="AR154" s="1011"/>
      <c r="AS154" s="1011"/>
      <c r="AT154" s="1011"/>
      <c r="AU154" s="1011"/>
      <c r="AV154" s="1011"/>
      <c r="AW154" s="1011"/>
      <c r="AX154" s="1011"/>
      <c r="AY154" s="1011"/>
      <c r="AZ154" s="1011"/>
      <c r="BA154" s="1011"/>
      <c r="BB154" s="1011"/>
      <c r="BC154" s="1011"/>
    </row>
    <row r="155" spans="1:55" x14ac:dyDescent="0.25">
      <c r="A155" s="1011"/>
      <c r="B155" s="1011"/>
      <c r="C155" s="1011"/>
      <c r="D155" s="1011"/>
      <c r="E155" s="1011"/>
      <c r="F155" s="1011"/>
      <c r="G155" s="1011"/>
      <c r="H155" s="1011"/>
      <c r="I155" s="1011"/>
      <c r="J155" s="1011"/>
      <c r="K155" s="1011"/>
      <c r="L155" s="1011"/>
      <c r="M155" s="1011"/>
      <c r="N155" s="1011"/>
      <c r="O155" s="1011"/>
      <c r="P155" s="1011"/>
      <c r="Q155" s="1011"/>
      <c r="R155" s="1011"/>
      <c r="S155" s="1011"/>
      <c r="T155" s="1011"/>
      <c r="U155" s="1011"/>
      <c r="V155" s="1011"/>
      <c r="W155" s="1011"/>
      <c r="X155" s="1011"/>
      <c r="Y155" s="1011"/>
      <c r="Z155" s="1011"/>
      <c r="AA155" s="1011"/>
      <c r="AB155" s="1011"/>
      <c r="AC155" s="1011"/>
      <c r="AD155" s="1011"/>
      <c r="AE155" s="1011"/>
      <c r="AF155" s="1011"/>
      <c r="AG155" s="1011"/>
      <c r="AH155" s="1011"/>
      <c r="AI155" s="1011"/>
      <c r="AJ155" s="1011"/>
      <c r="AK155" s="1011"/>
      <c r="AL155" s="1011"/>
      <c r="AM155" s="1011"/>
      <c r="AN155" s="1011"/>
      <c r="AO155" s="1011"/>
      <c r="AP155" s="1011"/>
      <c r="AQ155" s="1011"/>
      <c r="AR155" s="1011"/>
      <c r="AS155" s="1011"/>
      <c r="AT155" s="1011"/>
      <c r="AU155" s="1011"/>
      <c r="AV155" s="1011"/>
      <c r="AW155" s="1011"/>
      <c r="AX155" s="1011"/>
      <c r="AY155" s="1011"/>
      <c r="AZ155" s="1011"/>
      <c r="BA155" s="1011"/>
      <c r="BB155" s="1011"/>
      <c r="BC155" s="1011"/>
    </row>
    <row r="156" spans="1:55" x14ac:dyDescent="0.25">
      <c r="A156" s="1011"/>
      <c r="B156" s="1011"/>
      <c r="C156" s="1011"/>
      <c r="D156" s="1011"/>
      <c r="E156" s="1011"/>
      <c r="F156" s="1011"/>
      <c r="G156" s="1011"/>
      <c r="H156" s="1011"/>
      <c r="I156" s="1011"/>
      <c r="J156" s="1011"/>
      <c r="K156" s="1011"/>
      <c r="L156" s="1011"/>
      <c r="M156" s="1011"/>
      <c r="N156" s="1011"/>
      <c r="O156" s="1011"/>
      <c r="P156" s="1011"/>
      <c r="Q156" s="1011"/>
      <c r="R156" s="1011"/>
      <c r="S156" s="1011"/>
      <c r="T156" s="1011"/>
      <c r="U156" s="1011"/>
      <c r="V156" s="1011"/>
      <c r="W156" s="1011"/>
      <c r="X156" s="1011"/>
      <c r="Y156" s="1011"/>
      <c r="Z156" s="1011"/>
      <c r="AA156" s="1011"/>
      <c r="AB156" s="1011"/>
      <c r="AC156" s="1011"/>
      <c r="AD156" s="1011"/>
      <c r="AE156" s="1011"/>
      <c r="AF156" s="1011"/>
      <c r="AG156" s="1011"/>
      <c r="AH156" s="1011"/>
      <c r="AI156" s="1011"/>
      <c r="AJ156" s="1011"/>
      <c r="AK156" s="1011"/>
      <c r="AL156" s="1011"/>
      <c r="AM156" s="1011"/>
      <c r="AN156" s="1011"/>
      <c r="AO156" s="1011"/>
      <c r="AP156" s="1011"/>
      <c r="AQ156" s="1011"/>
      <c r="AR156" s="1011"/>
      <c r="AS156" s="1011"/>
      <c r="AT156" s="1011"/>
      <c r="AU156" s="1011"/>
      <c r="AV156" s="1011"/>
      <c r="AW156" s="1011"/>
      <c r="AX156" s="1011"/>
      <c r="AY156" s="1011"/>
      <c r="AZ156" s="1011"/>
      <c r="BA156" s="1011"/>
      <c r="BB156" s="1011"/>
      <c r="BC156" s="1011"/>
    </row>
    <row r="157" spans="1:55" x14ac:dyDescent="0.25">
      <c r="A157" s="1011"/>
      <c r="B157" s="1011"/>
      <c r="C157" s="1011"/>
      <c r="D157" s="1011"/>
      <c r="E157" s="1011"/>
      <c r="F157" s="1011"/>
      <c r="G157" s="1011"/>
      <c r="H157" s="1011"/>
      <c r="I157" s="1011"/>
      <c r="J157" s="1011"/>
      <c r="K157" s="1011"/>
      <c r="L157" s="1011"/>
      <c r="M157" s="1011"/>
      <c r="N157" s="1011"/>
      <c r="O157" s="1011"/>
      <c r="P157" s="1011"/>
      <c r="Q157" s="1011"/>
      <c r="R157" s="1011"/>
      <c r="S157" s="1011"/>
      <c r="T157" s="1011"/>
      <c r="U157" s="1011"/>
      <c r="V157" s="1011"/>
      <c r="W157" s="1011"/>
      <c r="X157" s="1011"/>
      <c r="Y157" s="1011"/>
      <c r="Z157" s="1011"/>
      <c r="AA157" s="1011"/>
      <c r="AB157" s="1011"/>
      <c r="AC157" s="1011"/>
      <c r="AD157" s="1011"/>
      <c r="AE157" s="1011"/>
      <c r="AF157" s="1011"/>
      <c r="AG157" s="1011"/>
      <c r="AH157" s="1011"/>
      <c r="AI157" s="1011"/>
      <c r="AJ157" s="1011"/>
      <c r="AK157" s="1011"/>
      <c r="AL157" s="1011"/>
      <c r="AM157" s="1011"/>
      <c r="AN157" s="1011"/>
      <c r="AO157" s="1011"/>
      <c r="AP157" s="1011"/>
      <c r="AQ157" s="1011"/>
      <c r="AR157" s="1011"/>
      <c r="AS157" s="1011"/>
      <c r="AT157" s="1011"/>
      <c r="AU157" s="1011"/>
      <c r="AV157" s="1011"/>
      <c r="AW157" s="1011"/>
      <c r="AX157" s="1011"/>
      <c r="AY157" s="1011"/>
      <c r="AZ157" s="1011"/>
      <c r="BA157" s="1011"/>
      <c r="BB157" s="1011"/>
      <c r="BC157" s="1011"/>
    </row>
    <row r="158" spans="1:55" x14ac:dyDescent="0.25">
      <c r="A158" s="1011"/>
      <c r="B158" s="1011"/>
      <c r="C158" s="1011"/>
      <c r="D158" s="1011"/>
      <c r="E158" s="1011"/>
      <c r="F158" s="1011"/>
      <c r="G158" s="1011"/>
      <c r="H158" s="1011"/>
      <c r="I158" s="1011"/>
      <c r="J158" s="1011"/>
      <c r="K158" s="1011"/>
      <c r="L158" s="1011"/>
      <c r="M158" s="1011"/>
      <c r="N158" s="1011"/>
      <c r="O158" s="1011"/>
      <c r="P158" s="1011"/>
      <c r="Q158" s="1011"/>
      <c r="R158" s="1011"/>
      <c r="S158" s="1011"/>
      <c r="T158" s="1011"/>
      <c r="U158" s="1011"/>
      <c r="V158" s="1011"/>
      <c r="W158" s="1011"/>
      <c r="X158" s="1011"/>
      <c r="Y158" s="1011"/>
      <c r="Z158" s="1011"/>
      <c r="AA158" s="1011"/>
      <c r="AB158" s="1011"/>
      <c r="AC158" s="1011"/>
      <c r="AD158" s="1011"/>
      <c r="AE158" s="1011"/>
      <c r="AF158" s="1011"/>
      <c r="AG158" s="1011"/>
      <c r="AH158" s="1011"/>
      <c r="AI158" s="1011"/>
      <c r="AJ158" s="1011"/>
      <c r="AK158" s="1011"/>
      <c r="AL158" s="1011"/>
      <c r="AM158" s="1011"/>
      <c r="AN158" s="1011"/>
      <c r="AO158" s="1011"/>
      <c r="AP158" s="1011"/>
      <c r="AQ158" s="1011"/>
      <c r="AR158" s="1011"/>
      <c r="AS158" s="1011"/>
      <c r="AT158" s="1011"/>
      <c r="AU158" s="1011"/>
      <c r="AV158" s="1011"/>
      <c r="AW158" s="1011"/>
      <c r="AX158" s="1011"/>
      <c r="AY158" s="1011"/>
      <c r="AZ158" s="1011"/>
      <c r="BA158" s="1011"/>
      <c r="BB158" s="1011"/>
      <c r="BC158" s="1011"/>
    </row>
    <row r="159" spans="1:55" x14ac:dyDescent="0.25">
      <c r="A159" s="1011"/>
      <c r="B159" s="1011"/>
      <c r="C159" s="1011"/>
      <c r="D159" s="1011"/>
      <c r="E159" s="1011"/>
      <c r="F159" s="1011"/>
      <c r="G159" s="1011"/>
      <c r="H159" s="1011"/>
      <c r="I159" s="1011"/>
      <c r="J159" s="1011"/>
      <c r="K159" s="1011"/>
      <c r="L159" s="1011"/>
      <c r="M159" s="1011"/>
      <c r="N159" s="1011"/>
      <c r="O159" s="1011"/>
      <c r="P159" s="1011"/>
      <c r="Q159" s="1011"/>
      <c r="R159" s="1011"/>
      <c r="S159" s="1011"/>
      <c r="T159" s="1011"/>
      <c r="U159" s="1011"/>
      <c r="V159" s="1011"/>
      <c r="W159" s="1011"/>
      <c r="X159" s="1011"/>
      <c r="Y159" s="1011"/>
      <c r="Z159" s="1011"/>
      <c r="AA159" s="1011"/>
      <c r="AB159" s="1011"/>
      <c r="AC159" s="1011"/>
      <c r="AD159" s="1011"/>
      <c r="AE159" s="1011"/>
      <c r="AF159" s="1011"/>
      <c r="AG159" s="1011"/>
      <c r="AH159" s="1011"/>
      <c r="AI159" s="1011"/>
      <c r="AJ159" s="1011"/>
      <c r="AK159" s="1011"/>
      <c r="AL159" s="1011"/>
      <c r="AM159" s="1011"/>
      <c r="AN159" s="1011"/>
      <c r="AO159" s="1011"/>
      <c r="AP159" s="1011"/>
      <c r="AQ159" s="1011"/>
      <c r="AR159" s="1011"/>
      <c r="AS159" s="1011"/>
      <c r="AT159" s="1011"/>
      <c r="AU159" s="1011"/>
      <c r="AV159" s="1011"/>
      <c r="AW159" s="1011"/>
      <c r="AX159" s="1011"/>
      <c r="AY159" s="1011"/>
      <c r="AZ159" s="1011"/>
      <c r="BA159" s="1011"/>
      <c r="BB159" s="1011"/>
      <c r="BC159" s="1011"/>
    </row>
    <row r="160" spans="1:55" x14ac:dyDescent="0.25">
      <c r="A160" s="1011"/>
      <c r="B160" s="1011"/>
      <c r="C160" s="1011"/>
      <c r="D160" s="1011"/>
      <c r="E160" s="1011"/>
      <c r="F160" s="1011"/>
      <c r="G160" s="1011"/>
      <c r="H160" s="1011"/>
      <c r="I160" s="1011"/>
      <c r="J160" s="1011"/>
      <c r="K160" s="1011"/>
      <c r="L160" s="1011"/>
      <c r="M160" s="1011"/>
      <c r="N160" s="1011"/>
      <c r="O160" s="1011"/>
      <c r="P160" s="1011"/>
      <c r="Q160" s="1011"/>
      <c r="R160" s="1011"/>
      <c r="S160" s="1011"/>
      <c r="T160" s="1011"/>
      <c r="U160" s="1011"/>
      <c r="V160" s="1011"/>
      <c r="W160" s="1011"/>
      <c r="X160" s="1011"/>
      <c r="Y160" s="1011"/>
      <c r="Z160" s="1011"/>
      <c r="AA160" s="1011"/>
      <c r="AB160" s="1011"/>
      <c r="AC160" s="1011"/>
      <c r="AD160" s="1011"/>
      <c r="AE160" s="1011"/>
      <c r="AF160" s="1011"/>
      <c r="AG160" s="1011"/>
      <c r="AH160" s="1011"/>
      <c r="AI160" s="1011"/>
      <c r="AJ160" s="1011"/>
      <c r="AK160" s="1011"/>
      <c r="AL160" s="1011"/>
      <c r="AM160" s="1011"/>
      <c r="AN160" s="1011"/>
      <c r="AO160" s="1011"/>
      <c r="AP160" s="1011"/>
      <c r="AQ160" s="1011"/>
      <c r="AR160" s="1011"/>
      <c r="AS160" s="1011"/>
      <c r="AT160" s="1011"/>
      <c r="AU160" s="1011"/>
      <c r="AV160" s="1011"/>
      <c r="AW160" s="1011"/>
      <c r="AX160" s="1011"/>
      <c r="AY160" s="1011"/>
      <c r="AZ160" s="1011"/>
      <c r="BA160" s="1011"/>
      <c r="BB160" s="1011"/>
      <c r="BC160" s="1011"/>
    </row>
    <row r="161" spans="1:55" x14ac:dyDescent="0.25">
      <c r="A161" s="1011"/>
      <c r="B161" s="1011"/>
      <c r="C161" s="1011"/>
      <c r="D161" s="1011"/>
      <c r="E161" s="1011"/>
      <c r="F161" s="1011"/>
      <c r="G161" s="1011"/>
      <c r="H161" s="1011"/>
      <c r="I161" s="1011"/>
      <c r="J161" s="1011"/>
      <c r="K161" s="1011"/>
      <c r="L161" s="1011"/>
      <c r="M161" s="1011"/>
      <c r="N161" s="1011"/>
      <c r="O161" s="1011"/>
      <c r="P161" s="1011"/>
      <c r="Q161" s="1011"/>
      <c r="R161" s="1011"/>
      <c r="S161" s="1011"/>
      <c r="T161" s="1011"/>
      <c r="U161" s="1011"/>
      <c r="V161" s="1011"/>
      <c r="W161" s="1011"/>
      <c r="X161" s="1011"/>
      <c r="Y161" s="1011"/>
      <c r="Z161" s="1011"/>
      <c r="AA161" s="1011"/>
      <c r="AB161" s="1011"/>
      <c r="AC161" s="1011"/>
      <c r="AD161" s="1011"/>
      <c r="AE161" s="1011"/>
      <c r="AF161" s="1011"/>
      <c r="AG161" s="1011"/>
      <c r="AH161" s="1011"/>
      <c r="AI161" s="1011"/>
      <c r="AJ161" s="1011"/>
      <c r="AK161" s="1011"/>
      <c r="AL161" s="1011"/>
      <c r="AM161" s="1011"/>
      <c r="AN161" s="1011"/>
      <c r="AO161" s="1011"/>
      <c r="AP161" s="1011"/>
      <c r="AQ161" s="1011"/>
      <c r="AR161" s="1011"/>
      <c r="AS161" s="1011"/>
      <c r="AT161" s="1011"/>
      <c r="AU161" s="1011"/>
      <c r="AV161" s="1011"/>
      <c r="AW161" s="1011"/>
      <c r="AX161" s="1011"/>
      <c r="AY161" s="1011"/>
      <c r="AZ161" s="1011"/>
      <c r="BA161" s="1011"/>
      <c r="BB161" s="1011"/>
      <c r="BC161" s="1011"/>
    </row>
    <row r="162" spans="1:55" x14ac:dyDescent="0.25">
      <c r="A162" s="1011"/>
      <c r="B162" s="1011"/>
      <c r="C162" s="1011"/>
      <c r="D162" s="1011"/>
      <c r="E162" s="1011"/>
      <c r="F162" s="1011"/>
      <c r="G162" s="1011"/>
      <c r="H162" s="1011"/>
      <c r="I162" s="1011"/>
      <c r="J162" s="1011"/>
      <c r="K162" s="1011"/>
      <c r="L162" s="1011"/>
      <c r="M162" s="1011"/>
      <c r="N162" s="1011"/>
      <c r="O162" s="1011"/>
      <c r="P162" s="1011"/>
      <c r="Q162" s="1011"/>
      <c r="R162" s="1011"/>
      <c r="S162" s="1011"/>
      <c r="T162" s="1011"/>
      <c r="U162" s="1011"/>
      <c r="V162" s="1011"/>
      <c r="W162" s="1011"/>
      <c r="X162" s="1011"/>
      <c r="Y162" s="1011"/>
      <c r="Z162" s="1011"/>
      <c r="AA162" s="1011"/>
      <c r="AB162" s="1011"/>
      <c r="AC162" s="1011"/>
      <c r="AD162" s="1011"/>
      <c r="AE162" s="1011"/>
      <c r="AF162" s="1011"/>
      <c r="AG162" s="1011"/>
      <c r="AH162" s="1011"/>
      <c r="AI162" s="1011"/>
      <c r="AJ162" s="1011"/>
      <c r="AK162" s="1011"/>
      <c r="AL162" s="1011"/>
      <c r="AM162" s="1011"/>
      <c r="AN162" s="1011"/>
      <c r="AO162" s="1011"/>
      <c r="AP162" s="1011"/>
      <c r="AQ162" s="1011"/>
      <c r="AR162" s="1011"/>
      <c r="AS162" s="1011"/>
      <c r="AT162" s="1011"/>
      <c r="AU162" s="1011"/>
      <c r="AV162" s="1011"/>
      <c r="AW162" s="1011"/>
      <c r="AX162" s="1011"/>
      <c r="AY162" s="1011"/>
      <c r="AZ162" s="1011"/>
      <c r="BA162" s="1011"/>
      <c r="BB162" s="1011"/>
      <c r="BC162" s="1011"/>
    </row>
    <row r="163" spans="1:55" x14ac:dyDescent="0.25">
      <c r="A163" s="1011"/>
      <c r="B163" s="1011"/>
      <c r="C163" s="1011"/>
      <c r="D163" s="1011"/>
      <c r="E163" s="1011"/>
      <c r="F163" s="1011"/>
      <c r="G163" s="1011"/>
      <c r="H163" s="1011"/>
      <c r="I163" s="1011"/>
      <c r="J163" s="1011"/>
      <c r="K163" s="1011"/>
      <c r="L163" s="1011"/>
      <c r="M163" s="1011"/>
      <c r="N163" s="1011"/>
      <c r="O163" s="1011"/>
      <c r="P163" s="1011"/>
      <c r="Q163" s="1011"/>
      <c r="R163" s="1011"/>
      <c r="S163" s="1011"/>
      <c r="T163" s="1011"/>
      <c r="U163" s="1011"/>
      <c r="V163" s="1011"/>
      <c r="W163" s="1011"/>
      <c r="X163" s="1011"/>
      <c r="Y163" s="1011"/>
      <c r="Z163" s="1011"/>
      <c r="AA163" s="1011"/>
      <c r="AB163" s="1011"/>
      <c r="AC163" s="1011"/>
      <c r="AD163" s="1011"/>
      <c r="AE163" s="1011"/>
      <c r="AF163" s="1011"/>
      <c r="AG163" s="1011"/>
      <c r="AH163" s="1011"/>
      <c r="AI163" s="1011"/>
      <c r="AJ163" s="1011"/>
      <c r="AK163" s="1011"/>
      <c r="AL163" s="1011"/>
      <c r="AM163" s="1011"/>
      <c r="AN163" s="1011"/>
      <c r="AO163" s="1011"/>
      <c r="AP163" s="1011"/>
      <c r="AQ163" s="1011"/>
      <c r="AR163" s="1011"/>
      <c r="AS163" s="1011"/>
      <c r="AT163" s="1011"/>
      <c r="AU163" s="1011"/>
      <c r="AV163" s="1011"/>
      <c r="AW163" s="1011"/>
      <c r="AX163" s="1011"/>
      <c r="AY163" s="1011"/>
      <c r="AZ163" s="1011"/>
      <c r="BA163" s="1011"/>
      <c r="BB163" s="1011"/>
      <c r="BC163" s="1011"/>
    </row>
    <row r="164" spans="1:55" x14ac:dyDescent="0.25">
      <c r="A164" s="1011"/>
      <c r="B164" s="1011"/>
      <c r="C164" s="1011"/>
      <c r="D164" s="1011"/>
      <c r="E164" s="1011"/>
      <c r="F164" s="1011"/>
      <c r="G164" s="1011"/>
      <c r="H164" s="1011"/>
      <c r="I164" s="1011"/>
      <c r="J164" s="1011"/>
      <c r="K164" s="1011"/>
      <c r="L164" s="1011"/>
      <c r="M164" s="1011"/>
      <c r="N164" s="1011"/>
      <c r="O164" s="1011"/>
      <c r="P164" s="1011"/>
      <c r="Q164" s="1011"/>
      <c r="R164" s="1011"/>
      <c r="S164" s="1011"/>
      <c r="T164" s="1011"/>
      <c r="U164" s="1011"/>
      <c r="V164" s="1011"/>
      <c r="W164" s="1011"/>
      <c r="X164" s="1011"/>
      <c r="Y164" s="1011"/>
      <c r="Z164" s="1011"/>
      <c r="AA164" s="1011"/>
      <c r="AB164" s="1011"/>
      <c r="AC164" s="1011"/>
      <c r="AD164" s="1011"/>
      <c r="AE164" s="1011"/>
      <c r="AF164" s="1011"/>
      <c r="AG164" s="1011"/>
      <c r="AH164" s="1011"/>
      <c r="AI164" s="1011"/>
      <c r="AJ164" s="1011"/>
      <c r="AK164" s="1011"/>
      <c r="AL164" s="1011"/>
      <c r="AM164" s="1011"/>
      <c r="AN164" s="1011"/>
      <c r="AO164" s="1011"/>
      <c r="AP164" s="1011"/>
      <c r="AQ164" s="1011"/>
      <c r="AR164" s="1011"/>
      <c r="AS164" s="1011"/>
      <c r="AT164" s="1011"/>
      <c r="AU164" s="1011"/>
      <c r="AV164" s="1011"/>
      <c r="AW164" s="1011"/>
      <c r="AX164" s="1011"/>
      <c r="AY164" s="1011"/>
      <c r="AZ164" s="1011"/>
      <c r="BA164" s="1011"/>
      <c r="BB164" s="1011"/>
      <c r="BC164" s="1011"/>
    </row>
    <row r="165" spans="1:55" x14ac:dyDescent="0.25">
      <c r="A165" s="1011"/>
      <c r="B165" s="1011"/>
      <c r="C165" s="1011"/>
      <c r="D165" s="1011"/>
      <c r="E165" s="1011"/>
      <c r="F165" s="1011"/>
      <c r="G165" s="1011"/>
      <c r="H165" s="1011"/>
      <c r="I165" s="1011"/>
      <c r="J165" s="1011"/>
      <c r="K165" s="1011"/>
      <c r="L165" s="1011"/>
      <c r="M165" s="1011"/>
      <c r="N165" s="1011"/>
      <c r="O165" s="1011"/>
      <c r="P165" s="1011"/>
      <c r="Q165" s="1011"/>
      <c r="R165" s="1011"/>
      <c r="S165" s="1011"/>
      <c r="T165" s="1011"/>
      <c r="U165" s="1011"/>
      <c r="V165" s="1011"/>
      <c r="W165" s="1011"/>
      <c r="X165" s="1011"/>
      <c r="Y165" s="1011"/>
      <c r="Z165" s="1011"/>
      <c r="AA165" s="1011"/>
      <c r="AB165" s="1011"/>
      <c r="AC165" s="1011"/>
      <c r="AD165" s="1011"/>
      <c r="AE165" s="1011"/>
      <c r="AF165" s="1011"/>
      <c r="AG165" s="1011"/>
      <c r="AH165" s="1011"/>
      <c r="AI165" s="1011"/>
      <c r="AJ165" s="1011"/>
      <c r="AK165" s="1011"/>
      <c r="AL165" s="1011"/>
      <c r="AM165" s="1011"/>
      <c r="AN165" s="1011"/>
      <c r="AO165" s="1011"/>
      <c r="AP165" s="1011"/>
      <c r="AQ165" s="1011"/>
      <c r="AR165" s="1011"/>
      <c r="AS165" s="1011"/>
      <c r="AT165" s="1011"/>
      <c r="AU165" s="1011"/>
      <c r="AV165" s="1011"/>
      <c r="AW165" s="1011"/>
      <c r="AX165" s="1011"/>
      <c r="AY165" s="1011"/>
      <c r="AZ165" s="1011"/>
      <c r="BA165" s="1011"/>
      <c r="BB165" s="1011"/>
      <c r="BC165" s="1011"/>
    </row>
    <row r="166" spans="1:55" x14ac:dyDescent="0.25">
      <c r="A166" s="1011"/>
      <c r="B166" s="1011"/>
      <c r="C166" s="1011"/>
      <c r="D166" s="1011"/>
      <c r="E166" s="1011"/>
      <c r="F166" s="1011"/>
      <c r="G166" s="1011"/>
      <c r="H166" s="1011"/>
      <c r="I166" s="1011"/>
      <c r="J166" s="1011"/>
      <c r="K166" s="1011"/>
      <c r="L166" s="1011"/>
      <c r="M166" s="1011"/>
      <c r="N166" s="1011"/>
      <c r="O166" s="1011"/>
      <c r="P166" s="1011"/>
      <c r="Q166" s="1011"/>
      <c r="R166" s="1011"/>
      <c r="S166" s="1011"/>
      <c r="T166" s="1011"/>
      <c r="U166" s="1011"/>
      <c r="V166" s="1011"/>
      <c r="W166" s="1011"/>
      <c r="X166" s="1011"/>
      <c r="Y166" s="1011"/>
      <c r="Z166" s="1011"/>
      <c r="AA166" s="1011"/>
      <c r="AB166" s="1011"/>
      <c r="AC166" s="1011"/>
      <c r="AD166" s="1011"/>
      <c r="AE166" s="1011"/>
      <c r="AF166" s="1011"/>
      <c r="AG166" s="1011"/>
      <c r="AH166" s="1011"/>
      <c r="AI166" s="1011"/>
      <c r="AJ166" s="1011"/>
      <c r="AK166" s="1011"/>
      <c r="AL166" s="1011"/>
      <c r="AM166" s="1011"/>
      <c r="AN166" s="1011"/>
      <c r="AO166" s="1011"/>
      <c r="AP166" s="1011"/>
      <c r="AQ166" s="1011"/>
      <c r="AR166" s="1011"/>
      <c r="AS166" s="1011"/>
      <c r="AT166" s="1011"/>
      <c r="AU166" s="1011"/>
      <c r="AV166" s="1011"/>
      <c r="AW166" s="1011"/>
      <c r="AX166" s="1011"/>
      <c r="AY166" s="1011"/>
      <c r="AZ166" s="1011"/>
      <c r="BA166" s="1011"/>
      <c r="BB166" s="1011"/>
      <c r="BC166" s="1011"/>
    </row>
    <row r="167" spans="1:55" x14ac:dyDescent="0.25">
      <c r="A167" s="1011"/>
      <c r="B167" s="1011"/>
      <c r="C167" s="1011"/>
      <c r="D167" s="1011"/>
      <c r="E167" s="1011"/>
      <c r="F167" s="1011"/>
      <c r="G167" s="1011"/>
      <c r="H167" s="1011"/>
      <c r="I167" s="1011"/>
      <c r="J167" s="1011"/>
      <c r="K167" s="1011"/>
      <c r="L167" s="1011"/>
      <c r="M167" s="1011"/>
      <c r="N167" s="1011"/>
      <c r="O167" s="1011"/>
      <c r="P167" s="1011"/>
      <c r="Q167" s="1011"/>
      <c r="R167" s="1011"/>
      <c r="S167" s="1011"/>
      <c r="T167" s="1011"/>
      <c r="U167" s="1011"/>
      <c r="V167" s="1011"/>
      <c r="W167" s="1011"/>
      <c r="X167" s="1011"/>
      <c r="Y167" s="1011"/>
      <c r="Z167" s="1011"/>
      <c r="AA167" s="1011"/>
      <c r="AB167" s="1011"/>
      <c r="AC167" s="1011"/>
      <c r="AD167" s="1011"/>
      <c r="AE167" s="1011"/>
      <c r="AF167" s="1011"/>
      <c r="AG167" s="1011"/>
      <c r="AH167" s="1011"/>
      <c r="AI167" s="1011"/>
      <c r="AJ167" s="1011"/>
      <c r="AK167" s="1011"/>
      <c r="AL167" s="1011"/>
      <c r="AM167" s="1011"/>
      <c r="AN167" s="1011"/>
      <c r="AO167" s="1011"/>
      <c r="AP167" s="1011"/>
      <c r="AQ167" s="1011"/>
      <c r="AR167" s="1011"/>
      <c r="AS167" s="1011"/>
      <c r="AT167" s="1011"/>
      <c r="AU167" s="1011"/>
      <c r="AV167" s="1011"/>
      <c r="AW167" s="1011"/>
      <c r="AX167" s="1011"/>
      <c r="AY167" s="1011"/>
      <c r="AZ167" s="1011"/>
      <c r="BA167" s="1011"/>
      <c r="BB167" s="1011"/>
      <c r="BC167" s="1011"/>
    </row>
    <row r="168" spans="1:55" x14ac:dyDescent="0.25">
      <c r="A168" s="1011"/>
      <c r="B168" s="1011"/>
      <c r="C168" s="1011"/>
      <c r="D168" s="1011"/>
      <c r="E168" s="1011"/>
      <c r="F168" s="1011"/>
      <c r="G168" s="1011"/>
      <c r="H168" s="1011"/>
      <c r="I168" s="1011"/>
      <c r="J168" s="1011"/>
      <c r="K168" s="1011"/>
      <c r="L168" s="1011"/>
      <c r="M168" s="1011"/>
      <c r="N168" s="1011"/>
      <c r="O168" s="1011"/>
      <c r="P168" s="1011"/>
      <c r="Q168" s="1011"/>
      <c r="R168" s="1011"/>
      <c r="S168" s="1011"/>
      <c r="T168" s="1011"/>
      <c r="U168" s="1011"/>
      <c r="V168" s="1011"/>
      <c r="W168" s="1011"/>
      <c r="X168" s="1011"/>
      <c r="Y168" s="1011"/>
      <c r="Z168" s="1011"/>
      <c r="AA168" s="1011"/>
      <c r="AB168" s="1011"/>
      <c r="AC168" s="1011"/>
      <c r="AD168" s="1011"/>
      <c r="AE168" s="1011"/>
      <c r="AF168" s="1011"/>
      <c r="AG168" s="1011"/>
      <c r="AH168" s="1011"/>
      <c r="AI168" s="1011"/>
      <c r="AJ168" s="1011"/>
      <c r="AK168" s="1011"/>
      <c r="AL168" s="1011"/>
      <c r="AM168" s="1011"/>
      <c r="AN168" s="1011"/>
      <c r="AO168" s="1011"/>
      <c r="AP168" s="1011"/>
      <c r="AQ168" s="1011"/>
      <c r="AR168" s="1011"/>
      <c r="AS168" s="1011"/>
      <c r="AT168" s="1011"/>
      <c r="AU168" s="1011"/>
      <c r="AV168" s="1011"/>
      <c r="AW168" s="1011"/>
      <c r="AX168" s="1011"/>
      <c r="AY168" s="1011"/>
      <c r="AZ168" s="1011"/>
      <c r="BA168" s="1011"/>
      <c r="BB168" s="1011"/>
      <c r="BC168" s="1011"/>
    </row>
    <row r="169" spans="1:55" x14ac:dyDescent="0.25">
      <c r="A169" s="1011"/>
      <c r="B169" s="1011"/>
      <c r="C169" s="1011"/>
      <c r="D169" s="1011"/>
      <c r="E169" s="1011"/>
      <c r="F169" s="1011"/>
      <c r="G169" s="1011"/>
      <c r="H169" s="1011"/>
      <c r="I169" s="1011"/>
      <c r="J169" s="1011"/>
      <c r="K169" s="1011"/>
      <c r="L169" s="1011"/>
      <c r="M169" s="1011"/>
      <c r="N169" s="1011"/>
      <c r="O169" s="1011"/>
      <c r="P169" s="1011"/>
      <c r="Q169" s="1011"/>
      <c r="R169" s="1011"/>
      <c r="S169" s="1011"/>
      <c r="T169" s="1011"/>
      <c r="U169" s="1011"/>
      <c r="V169" s="1011"/>
      <c r="W169" s="1011"/>
      <c r="X169" s="1011"/>
      <c r="Y169" s="1011"/>
      <c r="Z169" s="1011"/>
      <c r="AA169" s="1011"/>
      <c r="AB169" s="1011"/>
      <c r="AC169" s="1011"/>
      <c r="AD169" s="1011"/>
      <c r="AE169" s="1011"/>
      <c r="AF169" s="1011"/>
      <c r="AG169" s="1011"/>
      <c r="AH169" s="1011"/>
      <c r="AI169" s="1011"/>
      <c r="AJ169" s="1011"/>
      <c r="AK169" s="1011"/>
      <c r="AL169" s="1011"/>
      <c r="AM169" s="1011"/>
      <c r="AN169" s="1011"/>
      <c r="AO169" s="1011"/>
      <c r="AP169" s="1011"/>
      <c r="AQ169" s="1011"/>
      <c r="AR169" s="1011"/>
      <c r="AS169" s="1011"/>
      <c r="AT169" s="1011"/>
      <c r="AU169" s="1011"/>
      <c r="AV169" s="1011"/>
      <c r="AW169" s="1011"/>
      <c r="AX169" s="1011"/>
      <c r="AY169" s="1011"/>
      <c r="AZ169" s="1011"/>
      <c r="BA169" s="1011"/>
      <c r="BB169" s="1011"/>
      <c r="BC169" s="1011"/>
    </row>
    <row r="170" spans="1:55" x14ac:dyDescent="0.25">
      <c r="A170" s="1011"/>
      <c r="B170" s="1011"/>
      <c r="C170" s="1011"/>
      <c r="D170" s="1011"/>
      <c r="E170" s="1011"/>
      <c r="F170" s="1011"/>
      <c r="G170" s="1011"/>
      <c r="H170" s="1011"/>
      <c r="I170" s="1011"/>
      <c r="J170" s="1011"/>
      <c r="K170" s="1011"/>
      <c r="L170" s="1011"/>
      <c r="M170" s="1011"/>
      <c r="N170" s="1011"/>
      <c r="O170" s="1011"/>
      <c r="P170" s="1011"/>
      <c r="Q170" s="1011"/>
      <c r="R170" s="1011"/>
      <c r="S170" s="1011"/>
      <c r="T170" s="1011"/>
      <c r="U170" s="1011"/>
      <c r="V170" s="1011"/>
      <c r="W170" s="1011"/>
      <c r="X170" s="1011"/>
      <c r="Y170" s="1011"/>
      <c r="Z170" s="1011"/>
      <c r="AA170" s="1011"/>
      <c r="AB170" s="1011"/>
      <c r="AC170" s="1011"/>
      <c r="AD170" s="1011"/>
      <c r="AE170" s="1011"/>
      <c r="AF170" s="1011"/>
      <c r="AG170" s="1011"/>
      <c r="AH170" s="1011"/>
      <c r="AI170" s="1011"/>
      <c r="AJ170" s="1011"/>
      <c r="AK170" s="1011"/>
      <c r="AL170" s="1011"/>
      <c r="AM170" s="1011"/>
      <c r="AN170" s="1011"/>
      <c r="AO170" s="1011"/>
      <c r="AP170" s="1011"/>
      <c r="AQ170" s="1011"/>
      <c r="AR170" s="1011"/>
      <c r="AS170" s="1011"/>
      <c r="AT170" s="1011"/>
      <c r="AU170" s="1011"/>
      <c r="AV170" s="1011"/>
      <c r="AW170" s="1011"/>
      <c r="AX170" s="1011"/>
      <c r="AY170" s="1011"/>
      <c r="AZ170" s="1011"/>
      <c r="BA170" s="1011"/>
      <c r="BB170" s="1011"/>
      <c r="BC170" s="1011"/>
    </row>
    <row r="171" spans="1:55" x14ac:dyDescent="0.25">
      <c r="A171" s="1011"/>
      <c r="B171" s="1011"/>
      <c r="C171" s="1011"/>
      <c r="D171" s="1011"/>
      <c r="E171" s="1011"/>
      <c r="F171" s="1011"/>
      <c r="G171" s="1011"/>
      <c r="H171" s="1011"/>
      <c r="I171" s="1011"/>
      <c r="J171" s="1011"/>
      <c r="K171" s="1011"/>
      <c r="L171" s="1011"/>
      <c r="M171" s="1011"/>
      <c r="N171" s="1011"/>
      <c r="O171" s="1011"/>
      <c r="P171" s="1011"/>
      <c r="Q171" s="1011"/>
      <c r="R171" s="1011"/>
      <c r="S171" s="1011"/>
      <c r="T171" s="1011"/>
      <c r="U171" s="1011"/>
      <c r="V171" s="1011"/>
      <c r="W171" s="1011"/>
      <c r="X171" s="1011"/>
      <c r="Y171" s="1011"/>
      <c r="Z171" s="1011"/>
      <c r="AA171" s="1011"/>
      <c r="AB171" s="1011"/>
      <c r="AC171" s="1011"/>
      <c r="AD171" s="1011"/>
      <c r="AE171" s="1011"/>
      <c r="AF171" s="1011"/>
      <c r="AG171" s="1011"/>
      <c r="AH171" s="1011"/>
      <c r="AI171" s="1011"/>
      <c r="AJ171" s="1011"/>
      <c r="AK171" s="1011"/>
      <c r="AL171" s="1011"/>
      <c r="AM171" s="1011"/>
      <c r="AN171" s="1011"/>
      <c r="AO171" s="1011"/>
      <c r="AP171" s="1011"/>
      <c r="AQ171" s="1011"/>
      <c r="AR171" s="1011"/>
      <c r="AS171" s="1011"/>
      <c r="AT171" s="1011"/>
      <c r="AU171" s="1011"/>
      <c r="AV171" s="1011"/>
      <c r="AW171" s="1011"/>
      <c r="AX171" s="1011"/>
      <c r="AY171" s="1011"/>
      <c r="AZ171" s="1011"/>
      <c r="BA171" s="1011"/>
      <c r="BB171" s="1011"/>
      <c r="BC171" s="1011"/>
    </row>
    <row r="172" spans="1:55" x14ac:dyDescent="0.25">
      <c r="A172" s="1011"/>
      <c r="B172" s="1011"/>
      <c r="C172" s="1011"/>
      <c r="D172" s="1011"/>
      <c r="E172" s="1011"/>
      <c r="F172" s="1011"/>
      <c r="G172" s="1011"/>
      <c r="H172" s="1011"/>
      <c r="I172" s="1011"/>
      <c r="J172" s="1011"/>
      <c r="K172" s="1011"/>
      <c r="L172" s="1011"/>
      <c r="M172" s="1011"/>
      <c r="N172" s="1011"/>
      <c r="O172" s="1011"/>
      <c r="P172" s="1011"/>
      <c r="Q172" s="1011"/>
      <c r="R172" s="1011"/>
      <c r="S172" s="1011"/>
      <c r="T172" s="1011"/>
      <c r="U172" s="1011"/>
      <c r="V172" s="1011"/>
      <c r="W172" s="1011"/>
      <c r="X172" s="1011"/>
      <c r="Y172" s="1011"/>
      <c r="Z172" s="1011"/>
      <c r="AA172" s="1011"/>
      <c r="AB172" s="1011"/>
      <c r="AC172" s="1011"/>
      <c r="AD172" s="1011"/>
      <c r="AE172" s="1011"/>
      <c r="AF172" s="1011"/>
      <c r="AG172" s="1011"/>
      <c r="AH172" s="1011"/>
      <c r="AI172" s="1011"/>
      <c r="AJ172" s="1011"/>
      <c r="AK172" s="1011"/>
      <c r="AL172" s="1011"/>
      <c r="AM172" s="1011"/>
      <c r="AN172" s="1011"/>
      <c r="AO172" s="1011"/>
      <c r="AP172" s="1011"/>
      <c r="AQ172" s="1011"/>
      <c r="AR172" s="1011"/>
      <c r="AS172" s="1011"/>
      <c r="AT172" s="1011"/>
      <c r="AU172" s="1011"/>
      <c r="AV172" s="1011"/>
      <c r="AW172" s="1011"/>
      <c r="AX172" s="1011"/>
      <c r="AY172" s="1011"/>
      <c r="AZ172" s="1011"/>
      <c r="BA172" s="1011"/>
      <c r="BB172" s="1011"/>
      <c r="BC172" s="1011"/>
    </row>
    <row r="173" spans="1:55" x14ac:dyDescent="0.25">
      <c r="A173" s="1011"/>
      <c r="B173" s="1011"/>
      <c r="C173" s="1011"/>
      <c r="D173" s="1011"/>
      <c r="E173" s="1011"/>
      <c r="F173" s="1011"/>
      <c r="G173" s="1011"/>
      <c r="H173" s="1011"/>
      <c r="I173" s="1011"/>
      <c r="J173" s="1011"/>
      <c r="K173" s="1011"/>
      <c r="L173" s="1011"/>
      <c r="M173" s="1011"/>
      <c r="N173" s="1011"/>
      <c r="O173" s="1011"/>
      <c r="P173" s="1011"/>
      <c r="Q173" s="1011"/>
      <c r="R173" s="1011"/>
      <c r="S173" s="1011"/>
      <c r="T173" s="1011"/>
      <c r="U173" s="1011"/>
      <c r="V173" s="1011"/>
      <c r="W173" s="1011"/>
      <c r="X173" s="1011"/>
      <c r="Y173" s="1011"/>
      <c r="Z173" s="1011"/>
      <c r="AA173" s="1011"/>
      <c r="AB173" s="1011"/>
      <c r="AC173" s="1011"/>
      <c r="AD173" s="1011"/>
      <c r="AE173" s="1011"/>
      <c r="AF173" s="1011"/>
      <c r="AG173" s="1011"/>
      <c r="AH173" s="1011"/>
      <c r="AI173" s="1011"/>
      <c r="AJ173" s="1011"/>
      <c r="AK173" s="1011"/>
      <c r="AL173" s="1011"/>
      <c r="AM173" s="1011"/>
      <c r="AN173" s="1011"/>
      <c r="AO173" s="1011"/>
      <c r="AP173" s="1011"/>
      <c r="AQ173" s="1011"/>
      <c r="AR173" s="1011"/>
      <c r="AS173" s="1011"/>
      <c r="AT173" s="1011"/>
      <c r="AU173" s="1011"/>
      <c r="AV173" s="1011"/>
      <c r="AW173" s="1011"/>
      <c r="AX173" s="1011"/>
      <c r="AY173" s="1011"/>
      <c r="AZ173" s="1011"/>
      <c r="BA173" s="1011"/>
      <c r="BB173" s="1011"/>
      <c r="BC173" s="1011"/>
    </row>
    <row r="174" spans="1:55" x14ac:dyDescent="0.25">
      <c r="A174" s="1011"/>
      <c r="B174" s="1011"/>
      <c r="C174" s="1011"/>
      <c r="D174" s="1011"/>
      <c r="E174" s="1011"/>
      <c r="F174" s="1011"/>
      <c r="G174" s="1011"/>
      <c r="H174" s="1011"/>
      <c r="I174" s="1011"/>
      <c r="J174" s="1011"/>
      <c r="K174" s="1011"/>
      <c r="L174" s="1011"/>
      <c r="M174" s="1011"/>
      <c r="N174" s="1011"/>
      <c r="O174" s="1011"/>
      <c r="P174" s="1011"/>
      <c r="Q174" s="1011"/>
      <c r="R174" s="1011"/>
      <c r="S174" s="1011"/>
      <c r="T174" s="1011"/>
      <c r="U174" s="1011"/>
      <c r="V174" s="1011"/>
      <c r="W174" s="1011"/>
      <c r="X174" s="1011"/>
      <c r="Y174" s="1011"/>
      <c r="Z174" s="1011"/>
      <c r="AA174" s="1011"/>
      <c r="AB174" s="1011"/>
      <c r="AC174" s="1011"/>
      <c r="AD174" s="1011"/>
      <c r="AE174" s="1011"/>
      <c r="AF174" s="1011"/>
      <c r="AG174" s="1011"/>
      <c r="AH174" s="1011"/>
      <c r="AI174" s="1011"/>
      <c r="AJ174" s="1011"/>
      <c r="AK174" s="1011"/>
      <c r="AL174" s="1011"/>
      <c r="AM174" s="1011"/>
      <c r="AN174" s="1011"/>
      <c r="AO174" s="1011"/>
      <c r="AP174" s="1011"/>
      <c r="AQ174" s="1011"/>
      <c r="AR174" s="1011"/>
      <c r="AS174" s="1011"/>
      <c r="AT174" s="1011"/>
      <c r="AU174" s="1011"/>
      <c r="AV174" s="1011"/>
      <c r="AW174" s="1011"/>
      <c r="AX174" s="1011"/>
      <c r="AY174" s="1011"/>
      <c r="AZ174" s="1011"/>
      <c r="BA174" s="1011"/>
      <c r="BB174" s="1011"/>
      <c r="BC174" s="1011"/>
    </row>
    <row r="175" spans="1:55" x14ac:dyDescent="0.25">
      <c r="A175" s="1011"/>
      <c r="B175" s="1011"/>
      <c r="C175" s="1011"/>
      <c r="D175" s="1011"/>
      <c r="E175" s="1011"/>
      <c r="F175" s="1011"/>
      <c r="G175" s="1011"/>
      <c r="H175" s="1011"/>
      <c r="I175" s="1011"/>
      <c r="J175" s="1011"/>
      <c r="K175" s="1011"/>
      <c r="L175" s="1011"/>
      <c r="M175" s="1011"/>
      <c r="N175" s="1011"/>
      <c r="O175" s="1011"/>
      <c r="P175" s="1011"/>
      <c r="Q175" s="1011"/>
      <c r="R175" s="1011"/>
      <c r="S175" s="1011"/>
      <c r="T175" s="1011"/>
      <c r="U175" s="1011"/>
      <c r="V175" s="1011"/>
      <c r="W175" s="1011"/>
      <c r="X175" s="1011"/>
      <c r="Y175" s="1011"/>
      <c r="Z175" s="1011"/>
      <c r="AA175" s="1011"/>
      <c r="AB175" s="1011"/>
      <c r="AC175" s="1011"/>
      <c r="AD175" s="1011"/>
      <c r="AE175" s="1011"/>
      <c r="AF175" s="1011"/>
      <c r="AG175" s="1011"/>
      <c r="AH175" s="1011"/>
      <c r="AI175" s="1011"/>
      <c r="AJ175" s="1011"/>
      <c r="AK175" s="1011"/>
      <c r="AL175" s="1011"/>
      <c r="AM175" s="1011"/>
      <c r="AN175" s="1011"/>
      <c r="AO175" s="1011"/>
      <c r="AP175" s="1011"/>
      <c r="AQ175" s="1011"/>
      <c r="AR175" s="1011"/>
      <c r="AS175" s="1011"/>
      <c r="AT175" s="1011"/>
      <c r="AU175" s="1011"/>
      <c r="AV175" s="1011"/>
      <c r="AW175" s="1011"/>
      <c r="AX175" s="1011"/>
      <c r="AY175" s="1011"/>
      <c r="AZ175" s="1011"/>
      <c r="BA175" s="1011"/>
      <c r="BB175" s="1011"/>
      <c r="BC175" s="1011"/>
    </row>
    <row r="176" spans="1:55" x14ac:dyDescent="0.25">
      <c r="A176" s="1011"/>
      <c r="B176" s="1011"/>
      <c r="C176" s="1011"/>
      <c r="D176" s="1011"/>
      <c r="E176" s="1011"/>
      <c r="F176" s="1011"/>
      <c r="G176" s="1011"/>
      <c r="H176" s="1011"/>
      <c r="I176" s="1011"/>
      <c r="J176" s="1011"/>
      <c r="K176" s="1011"/>
      <c r="L176" s="1011"/>
      <c r="M176" s="1011"/>
      <c r="N176" s="1011"/>
      <c r="O176" s="1011"/>
      <c r="P176" s="1011"/>
      <c r="Q176" s="1011"/>
      <c r="R176" s="1011"/>
      <c r="S176" s="1011"/>
      <c r="T176" s="1011"/>
      <c r="U176" s="1011"/>
      <c r="V176" s="1011"/>
      <c r="W176" s="1011"/>
      <c r="X176" s="1011"/>
      <c r="Y176" s="1011"/>
      <c r="Z176" s="1011"/>
      <c r="AA176" s="1011"/>
      <c r="AB176" s="1011"/>
      <c r="AC176" s="1011"/>
      <c r="AD176" s="1011"/>
      <c r="AE176" s="1011"/>
      <c r="AF176" s="1011"/>
      <c r="AG176" s="1011"/>
      <c r="AH176" s="1011"/>
      <c r="AI176" s="1011"/>
      <c r="AJ176" s="1011"/>
      <c r="AK176" s="1011"/>
      <c r="AL176" s="1011"/>
      <c r="AM176" s="1011"/>
      <c r="AN176" s="1011"/>
      <c r="AO176" s="1011"/>
      <c r="AP176" s="1011"/>
      <c r="AQ176" s="1011"/>
      <c r="AR176" s="1011"/>
      <c r="AS176" s="1011"/>
      <c r="AT176" s="1011"/>
      <c r="AU176" s="1011"/>
      <c r="AV176" s="1011"/>
      <c r="AW176" s="1011"/>
      <c r="AX176" s="1011"/>
      <c r="AY176" s="1011"/>
      <c r="AZ176" s="1011"/>
      <c r="BA176" s="1011"/>
      <c r="BB176" s="1011"/>
      <c r="BC176" s="1011"/>
    </row>
    <row r="177" spans="1:55" x14ac:dyDescent="0.25">
      <c r="A177" s="1011"/>
      <c r="B177" s="1011"/>
      <c r="C177" s="1011"/>
      <c r="D177" s="1011"/>
      <c r="E177" s="1011"/>
      <c r="F177" s="1011"/>
      <c r="G177" s="1011"/>
      <c r="H177" s="1011"/>
      <c r="I177" s="1011"/>
      <c r="J177" s="1011"/>
      <c r="K177" s="1011"/>
      <c r="L177" s="1011"/>
      <c r="M177" s="1011"/>
      <c r="N177" s="1011"/>
      <c r="O177" s="1011"/>
      <c r="P177" s="1011"/>
      <c r="Q177" s="1011"/>
      <c r="R177" s="1011"/>
      <c r="S177" s="1011"/>
      <c r="T177" s="1011"/>
      <c r="U177" s="1011"/>
      <c r="V177" s="1011"/>
      <c r="W177" s="1011"/>
      <c r="X177" s="1011"/>
      <c r="Y177" s="1011"/>
      <c r="Z177" s="1011"/>
      <c r="AA177" s="1011"/>
      <c r="AB177" s="1011"/>
      <c r="AC177" s="1011"/>
      <c r="AD177" s="1011"/>
      <c r="AE177" s="1011"/>
      <c r="AF177" s="1011"/>
      <c r="AG177" s="1011"/>
      <c r="AH177" s="1011"/>
      <c r="AI177" s="1011"/>
      <c r="AJ177" s="1011"/>
      <c r="AK177" s="1011"/>
      <c r="AL177" s="1011"/>
      <c r="AM177" s="1011"/>
      <c r="AN177" s="1011"/>
      <c r="AO177" s="1011"/>
      <c r="AP177" s="1011"/>
      <c r="AQ177" s="1011"/>
      <c r="AR177" s="1011"/>
      <c r="AS177" s="1011"/>
      <c r="AT177" s="1011"/>
      <c r="AU177" s="1011"/>
      <c r="AV177" s="1011"/>
      <c r="AW177" s="1011"/>
      <c r="AX177" s="1011"/>
      <c r="AY177" s="1011"/>
      <c r="AZ177" s="1011"/>
      <c r="BA177" s="1011"/>
      <c r="BB177" s="1011"/>
      <c r="BC177" s="1011"/>
    </row>
    <row r="178" spans="1:55" x14ac:dyDescent="0.25">
      <c r="A178" s="1011"/>
      <c r="B178" s="1011"/>
      <c r="C178" s="1011"/>
      <c r="D178" s="1011"/>
      <c r="E178" s="1011"/>
      <c r="F178" s="1011"/>
      <c r="G178" s="1011"/>
      <c r="H178" s="1011"/>
      <c r="I178" s="1011"/>
      <c r="J178" s="1011"/>
      <c r="K178" s="1011"/>
      <c r="L178" s="1011"/>
      <c r="M178" s="1011"/>
      <c r="N178" s="1011"/>
      <c r="O178" s="1011"/>
      <c r="P178" s="1011"/>
      <c r="Q178" s="1011"/>
      <c r="R178" s="1011"/>
      <c r="S178" s="1011"/>
      <c r="T178" s="1011"/>
      <c r="U178" s="1011"/>
      <c r="V178" s="1011"/>
      <c r="W178" s="1011"/>
      <c r="X178" s="1011"/>
      <c r="Y178" s="1011"/>
      <c r="Z178" s="1011"/>
      <c r="AA178" s="1011"/>
      <c r="AB178" s="1011"/>
      <c r="AC178" s="1011"/>
      <c r="AD178" s="1011"/>
      <c r="AE178" s="1011"/>
      <c r="AF178" s="1011"/>
      <c r="AG178" s="1011"/>
      <c r="AH178" s="1011"/>
      <c r="AI178" s="1011"/>
      <c r="AJ178" s="1011"/>
      <c r="AK178" s="1011"/>
      <c r="AL178" s="1011"/>
      <c r="AM178" s="1011"/>
      <c r="AN178" s="1011"/>
      <c r="AO178" s="1011"/>
      <c r="AP178" s="1011"/>
      <c r="AQ178" s="1011"/>
      <c r="AR178" s="1011"/>
      <c r="AS178" s="1011"/>
      <c r="AT178" s="1011"/>
      <c r="AU178" s="1011"/>
      <c r="AV178" s="1011"/>
      <c r="AW178" s="1011"/>
      <c r="AX178" s="1011"/>
      <c r="AY178" s="1011"/>
      <c r="AZ178" s="1011"/>
      <c r="BA178" s="1011"/>
      <c r="BB178" s="1011"/>
      <c r="BC178" s="1011"/>
    </row>
    <row r="179" spans="1:55" x14ac:dyDescent="0.25">
      <c r="A179" s="1011"/>
      <c r="B179" s="1011"/>
      <c r="C179" s="1011"/>
      <c r="D179" s="1011"/>
      <c r="E179" s="1011"/>
      <c r="F179" s="1011"/>
      <c r="G179" s="1011"/>
      <c r="H179" s="1011"/>
      <c r="I179" s="1011"/>
      <c r="J179" s="1011"/>
      <c r="K179" s="1011"/>
      <c r="L179" s="1011"/>
      <c r="M179" s="1011"/>
      <c r="N179" s="1011"/>
      <c r="O179" s="1011"/>
      <c r="P179" s="1011"/>
      <c r="Q179" s="1011"/>
      <c r="R179" s="1011"/>
      <c r="S179" s="1011"/>
      <c r="T179" s="1011"/>
      <c r="U179" s="1011"/>
      <c r="V179" s="1011"/>
      <c r="W179" s="1011"/>
      <c r="X179" s="1011"/>
      <c r="Y179" s="1011"/>
      <c r="Z179" s="1011"/>
      <c r="AA179" s="1011"/>
      <c r="AB179" s="1011"/>
      <c r="AC179" s="1011"/>
      <c r="AD179" s="1011"/>
      <c r="AE179" s="1011"/>
      <c r="AF179" s="1011"/>
      <c r="AG179" s="1011"/>
      <c r="AH179" s="1011"/>
      <c r="AI179" s="1011"/>
      <c r="AJ179" s="1011"/>
      <c r="AK179" s="1011"/>
      <c r="AL179" s="1011"/>
      <c r="AM179" s="1011"/>
      <c r="AN179" s="1011"/>
      <c r="AO179" s="1011"/>
      <c r="AP179" s="1011"/>
      <c r="AQ179" s="1011"/>
      <c r="AR179" s="1011"/>
      <c r="AS179" s="1011"/>
      <c r="AT179" s="1011"/>
      <c r="AU179" s="1011"/>
      <c r="AV179" s="1011"/>
      <c r="AW179" s="1011"/>
      <c r="AX179" s="1011"/>
      <c r="AY179" s="1011"/>
      <c r="AZ179" s="1011"/>
      <c r="BA179" s="1011"/>
      <c r="BB179" s="1011"/>
      <c r="BC179" s="1011"/>
    </row>
    <row r="180" spans="1:55" x14ac:dyDescent="0.25">
      <c r="A180" s="1011"/>
      <c r="B180" s="1011"/>
      <c r="C180" s="1011"/>
      <c r="D180" s="1011"/>
      <c r="E180" s="1011"/>
      <c r="F180" s="1011"/>
      <c r="G180" s="1011"/>
      <c r="H180" s="1011"/>
      <c r="I180" s="1011"/>
      <c r="J180" s="1011"/>
      <c r="K180" s="1011"/>
      <c r="L180" s="1011"/>
      <c r="M180" s="1011"/>
      <c r="N180" s="1011"/>
      <c r="O180" s="1011"/>
      <c r="P180" s="1011"/>
      <c r="Q180" s="1011"/>
      <c r="R180" s="1011"/>
      <c r="S180" s="1011"/>
      <c r="T180" s="1011"/>
      <c r="U180" s="1011"/>
      <c r="V180" s="1011"/>
      <c r="W180" s="1011"/>
      <c r="X180" s="1011"/>
      <c r="Y180" s="1011"/>
      <c r="Z180" s="1011"/>
      <c r="AA180" s="1011"/>
      <c r="AB180" s="1011"/>
      <c r="AC180" s="1011"/>
      <c r="AD180" s="1011"/>
      <c r="AE180" s="1011"/>
      <c r="AF180" s="1011"/>
      <c r="AG180" s="1011"/>
      <c r="AH180" s="1011"/>
      <c r="AI180" s="1011"/>
      <c r="AJ180" s="1011"/>
      <c r="AK180" s="1011"/>
      <c r="AL180" s="1011"/>
      <c r="AM180" s="1011"/>
      <c r="AN180" s="1011"/>
      <c r="AO180" s="1011"/>
      <c r="AP180" s="1011"/>
      <c r="AQ180" s="1011"/>
      <c r="AR180" s="1011"/>
      <c r="AS180" s="1011"/>
      <c r="AT180" s="1011"/>
      <c r="AU180" s="1011"/>
      <c r="AV180" s="1011"/>
      <c r="AW180" s="1011"/>
      <c r="AX180" s="1011"/>
      <c r="AY180" s="1011"/>
      <c r="AZ180" s="1011"/>
      <c r="BA180" s="1011"/>
      <c r="BB180" s="1011"/>
      <c r="BC180" s="1011"/>
    </row>
    <row r="181" spans="1:55" x14ac:dyDescent="0.25">
      <c r="A181" s="1011"/>
      <c r="B181" s="1011"/>
      <c r="C181" s="1011"/>
      <c r="D181" s="1011"/>
      <c r="E181" s="1011"/>
      <c r="F181" s="1011"/>
      <c r="G181" s="1011"/>
      <c r="H181" s="1011"/>
      <c r="I181" s="1011"/>
      <c r="J181" s="1011"/>
      <c r="K181" s="1011"/>
      <c r="L181" s="1011"/>
      <c r="M181" s="1011"/>
      <c r="N181" s="1011"/>
      <c r="O181" s="1011"/>
      <c r="P181" s="1011"/>
      <c r="Q181" s="1011"/>
      <c r="R181" s="1011"/>
      <c r="S181" s="1011"/>
      <c r="T181" s="1011"/>
      <c r="U181" s="1011"/>
      <c r="V181" s="1011"/>
      <c r="W181" s="1011"/>
      <c r="X181" s="1011"/>
      <c r="Y181" s="1011"/>
      <c r="Z181" s="1011"/>
      <c r="AA181" s="1011"/>
      <c r="AB181" s="1011"/>
      <c r="AC181" s="1011"/>
      <c r="AD181" s="1011"/>
      <c r="AE181" s="1011"/>
      <c r="AF181" s="1011"/>
      <c r="AG181" s="1011"/>
      <c r="AH181" s="1011"/>
      <c r="AI181" s="1011"/>
      <c r="AJ181" s="1011"/>
      <c r="AK181" s="1011"/>
      <c r="AL181" s="1011"/>
      <c r="AM181" s="1011"/>
      <c r="AN181" s="1011"/>
      <c r="AO181" s="1011"/>
      <c r="AP181" s="1011"/>
      <c r="AQ181" s="1011"/>
      <c r="AR181" s="1011"/>
      <c r="AS181" s="1011"/>
      <c r="AT181" s="1011"/>
      <c r="AU181" s="1011"/>
      <c r="AV181" s="1011"/>
      <c r="AW181" s="1011"/>
      <c r="AX181" s="1011"/>
      <c r="AY181" s="1011"/>
      <c r="AZ181" s="1011"/>
      <c r="BA181" s="1011"/>
      <c r="BB181" s="1011"/>
      <c r="BC181" s="1011"/>
    </row>
    <row r="182" spans="1:55" x14ac:dyDescent="0.25">
      <c r="A182" s="1011"/>
      <c r="B182" s="1011"/>
      <c r="C182" s="1011"/>
      <c r="D182" s="1011"/>
      <c r="E182" s="1011"/>
      <c r="F182" s="1011"/>
      <c r="G182" s="1011"/>
      <c r="H182" s="1011"/>
      <c r="I182" s="1011"/>
      <c r="J182" s="1011"/>
      <c r="K182" s="1011"/>
      <c r="L182" s="1011"/>
      <c r="M182" s="1011"/>
      <c r="N182" s="1011"/>
      <c r="O182" s="1011"/>
      <c r="P182" s="1011"/>
      <c r="Q182" s="1011"/>
      <c r="R182" s="1011"/>
      <c r="S182" s="1011"/>
      <c r="T182" s="1011"/>
      <c r="U182" s="1011"/>
      <c r="V182" s="1011"/>
      <c r="W182" s="1011"/>
      <c r="X182" s="1011"/>
      <c r="Y182" s="1011"/>
      <c r="Z182" s="1011"/>
      <c r="AA182" s="1011"/>
      <c r="AB182" s="1011"/>
      <c r="AC182" s="1011"/>
      <c r="AD182" s="1011"/>
      <c r="AE182" s="1011"/>
      <c r="AF182" s="1011"/>
      <c r="AG182" s="1011"/>
      <c r="AH182" s="1011"/>
      <c r="AI182" s="1011"/>
      <c r="AJ182" s="1011"/>
      <c r="AK182" s="1011"/>
      <c r="AL182" s="1011"/>
      <c r="AM182" s="1011"/>
      <c r="AN182" s="1011"/>
      <c r="AO182" s="1011"/>
      <c r="AP182" s="1011"/>
      <c r="AQ182" s="1011"/>
      <c r="AR182" s="1011"/>
      <c r="AS182" s="1011"/>
      <c r="AT182" s="1011"/>
      <c r="AU182" s="1011"/>
      <c r="AV182" s="1011"/>
      <c r="AW182" s="1011"/>
      <c r="AX182" s="1011"/>
      <c r="AY182" s="1011"/>
      <c r="AZ182" s="1011"/>
      <c r="BA182" s="1011"/>
      <c r="BB182" s="1011"/>
      <c r="BC182" s="1011"/>
    </row>
    <row r="183" spans="1:55" x14ac:dyDescent="0.25">
      <c r="A183" s="1011"/>
      <c r="B183" s="1011"/>
      <c r="C183" s="1011"/>
      <c r="D183" s="1011"/>
      <c r="E183" s="1011"/>
      <c r="F183" s="1011"/>
      <c r="G183" s="1011"/>
      <c r="H183" s="1011"/>
      <c r="I183" s="1011"/>
      <c r="J183" s="1011"/>
      <c r="K183" s="1011"/>
      <c r="L183" s="1011"/>
      <c r="M183" s="1011"/>
      <c r="N183" s="1011"/>
      <c r="O183" s="1011"/>
      <c r="P183" s="1011"/>
      <c r="Q183" s="1011"/>
      <c r="R183" s="1011"/>
      <c r="S183" s="1011"/>
      <c r="T183" s="1011"/>
      <c r="U183" s="1011"/>
      <c r="V183" s="1011"/>
      <c r="W183" s="1011"/>
      <c r="X183" s="1011"/>
      <c r="Y183" s="1011"/>
      <c r="Z183" s="1011"/>
      <c r="AA183" s="1011"/>
      <c r="AB183" s="1011"/>
      <c r="AC183" s="1011"/>
      <c r="AD183" s="1011"/>
      <c r="AE183" s="1011"/>
      <c r="AF183" s="1011"/>
      <c r="AG183" s="1011"/>
      <c r="AH183" s="1011"/>
      <c r="AI183" s="1011"/>
      <c r="AJ183" s="1011"/>
      <c r="AK183" s="1011"/>
      <c r="AL183" s="1011"/>
      <c r="AM183" s="1011"/>
      <c r="AN183" s="1011"/>
      <c r="AO183" s="1011"/>
      <c r="AP183" s="1011"/>
      <c r="AQ183" s="1011"/>
      <c r="AR183" s="1011"/>
      <c r="AS183" s="1011"/>
      <c r="AT183" s="1011"/>
      <c r="AU183" s="1011"/>
      <c r="AV183" s="1011"/>
      <c r="AW183" s="1011"/>
      <c r="AX183" s="1011"/>
      <c r="AY183" s="1011"/>
      <c r="AZ183" s="1011"/>
      <c r="BA183" s="1011"/>
      <c r="BB183" s="1011"/>
      <c r="BC183" s="1011"/>
    </row>
    <row r="184" spans="1:55" x14ac:dyDescent="0.25">
      <c r="A184" s="1011"/>
      <c r="B184" s="1011"/>
      <c r="C184" s="1011"/>
      <c r="D184" s="1011"/>
      <c r="E184" s="1011"/>
      <c r="F184" s="1011"/>
      <c r="G184" s="1011"/>
      <c r="H184" s="1011"/>
      <c r="I184" s="1011"/>
      <c r="J184" s="1011"/>
      <c r="K184" s="1011"/>
      <c r="L184" s="1011"/>
      <c r="M184" s="1011"/>
      <c r="N184" s="1011"/>
      <c r="O184" s="1011"/>
      <c r="P184" s="1011"/>
      <c r="Q184" s="1011"/>
      <c r="R184" s="1011"/>
      <c r="S184" s="1011"/>
      <c r="T184" s="1011"/>
      <c r="U184" s="1011"/>
      <c r="V184" s="1011"/>
      <c r="W184" s="1011"/>
      <c r="X184" s="1011"/>
      <c r="Y184" s="1011"/>
      <c r="Z184" s="1011"/>
      <c r="AA184" s="1011"/>
      <c r="AB184" s="1011"/>
      <c r="AC184" s="1011"/>
      <c r="AD184" s="1011"/>
      <c r="AE184" s="1011"/>
      <c r="AF184" s="1011"/>
      <c r="AG184" s="1011"/>
      <c r="AH184" s="1011"/>
      <c r="AI184" s="1011"/>
      <c r="AJ184" s="1011"/>
      <c r="AK184" s="1011"/>
      <c r="AL184" s="1011"/>
      <c r="AM184" s="1011"/>
      <c r="AN184" s="1011"/>
      <c r="AO184" s="1011"/>
      <c r="AP184" s="1011"/>
      <c r="AQ184" s="1011"/>
      <c r="AR184" s="1011"/>
      <c r="AS184" s="1011"/>
      <c r="AT184" s="1011"/>
      <c r="AU184" s="1011"/>
      <c r="AV184" s="1011"/>
      <c r="AW184" s="1011"/>
      <c r="AX184" s="1011"/>
      <c r="AY184" s="1011"/>
      <c r="AZ184" s="1011"/>
      <c r="BA184" s="1011"/>
      <c r="BB184" s="1011"/>
      <c r="BC184" s="1011"/>
    </row>
    <row r="185" spans="1:55" x14ac:dyDescent="0.25">
      <c r="A185" s="1011"/>
      <c r="B185" s="1011"/>
      <c r="C185" s="1011"/>
      <c r="D185" s="1011"/>
      <c r="E185" s="1011"/>
      <c r="F185" s="1011"/>
      <c r="G185" s="1011"/>
      <c r="H185" s="1011"/>
      <c r="I185" s="1011"/>
      <c r="J185" s="1011"/>
      <c r="K185" s="1011"/>
      <c r="L185" s="1011"/>
      <c r="M185" s="1011"/>
      <c r="N185" s="1011"/>
      <c r="O185" s="1011"/>
      <c r="P185" s="1011"/>
      <c r="Q185" s="1011"/>
      <c r="R185" s="1011"/>
      <c r="S185" s="1011"/>
      <c r="T185" s="1011"/>
      <c r="U185" s="1011"/>
      <c r="V185" s="1011"/>
      <c r="W185" s="1011"/>
      <c r="X185" s="1011"/>
      <c r="Y185" s="1011"/>
      <c r="Z185" s="1011"/>
      <c r="AA185" s="1011"/>
      <c r="AB185" s="1011"/>
      <c r="AC185" s="1011"/>
      <c r="AD185" s="1011"/>
      <c r="AE185" s="1011"/>
      <c r="AF185" s="1011"/>
      <c r="AG185" s="1011"/>
      <c r="AH185" s="1011"/>
      <c r="AI185" s="1011"/>
      <c r="AJ185" s="1011"/>
      <c r="AK185" s="1011"/>
      <c r="AL185" s="1011"/>
      <c r="AM185" s="1011"/>
      <c r="AN185" s="1011"/>
      <c r="AO185" s="1011"/>
      <c r="AP185" s="1011"/>
      <c r="AQ185" s="1011"/>
      <c r="AR185" s="1011"/>
      <c r="AS185" s="1011"/>
      <c r="AT185" s="1011"/>
      <c r="AU185" s="1011"/>
      <c r="AV185" s="1011"/>
      <c r="AW185" s="1011"/>
      <c r="AX185" s="1011"/>
      <c r="AY185" s="1011"/>
      <c r="AZ185" s="1011"/>
      <c r="BA185" s="1011"/>
      <c r="BB185" s="1011"/>
      <c r="BC185" s="1011"/>
    </row>
    <row r="186" spans="1:55" x14ac:dyDescent="0.25">
      <c r="A186" s="1011"/>
      <c r="B186" s="1011"/>
      <c r="C186" s="1011"/>
      <c r="D186" s="1011"/>
      <c r="E186" s="1011"/>
      <c r="F186" s="1011"/>
      <c r="G186" s="1011"/>
      <c r="H186" s="1011"/>
      <c r="I186" s="1011"/>
      <c r="J186" s="1011"/>
      <c r="K186" s="1011"/>
      <c r="L186" s="1011"/>
      <c r="M186" s="1011"/>
      <c r="N186" s="1011"/>
      <c r="O186" s="1011"/>
      <c r="P186" s="1011"/>
      <c r="Q186" s="1011"/>
      <c r="R186" s="1011"/>
      <c r="S186" s="1011"/>
      <c r="T186" s="1011"/>
      <c r="U186" s="1011"/>
      <c r="V186" s="1011"/>
      <c r="W186" s="1011"/>
      <c r="X186" s="1011"/>
      <c r="Y186" s="1011"/>
      <c r="Z186" s="1011"/>
      <c r="AA186" s="1011"/>
      <c r="AB186" s="1011"/>
      <c r="AC186" s="1011"/>
      <c r="AD186" s="1011"/>
      <c r="AE186" s="1011"/>
      <c r="AF186" s="1011"/>
      <c r="AG186" s="1011"/>
      <c r="AH186" s="1011"/>
      <c r="AI186" s="1011"/>
      <c r="AJ186" s="1011"/>
      <c r="AK186" s="1011"/>
      <c r="AL186" s="1011"/>
      <c r="AM186" s="1011"/>
      <c r="AN186" s="1011"/>
      <c r="AO186" s="1011"/>
      <c r="AP186" s="1011"/>
      <c r="AQ186" s="1011"/>
      <c r="AR186" s="1011"/>
      <c r="AS186" s="1011"/>
      <c r="AT186" s="1011"/>
      <c r="AU186" s="1011"/>
      <c r="AV186" s="1011"/>
      <c r="AW186" s="1011"/>
      <c r="AX186" s="1011"/>
      <c r="AY186" s="1011"/>
      <c r="AZ186" s="1011"/>
      <c r="BA186" s="1011"/>
      <c r="BB186" s="1011"/>
      <c r="BC186" s="1011"/>
    </row>
    <row r="187" spans="1:55" x14ac:dyDescent="0.25">
      <c r="A187" s="1011"/>
      <c r="B187" s="1011"/>
      <c r="C187" s="1011"/>
      <c r="D187" s="1011"/>
      <c r="E187" s="1011"/>
      <c r="F187" s="1011"/>
      <c r="G187" s="1011"/>
      <c r="H187" s="1011"/>
      <c r="I187" s="1011"/>
      <c r="J187" s="1011"/>
      <c r="K187" s="1011"/>
      <c r="L187" s="1011"/>
      <c r="M187" s="1011"/>
      <c r="N187" s="1011"/>
      <c r="O187" s="1011"/>
      <c r="P187" s="1011"/>
      <c r="Q187" s="1011"/>
      <c r="R187" s="1011"/>
      <c r="S187" s="1011"/>
      <c r="T187" s="1011"/>
      <c r="U187" s="1011"/>
      <c r="V187" s="1011"/>
      <c r="W187" s="1011"/>
      <c r="X187" s="1011"/>
      <c r="Y187" s="1011"/>
      <c r="Z187" s="1011"/>
      <c r="AA187" s="1011"/>
      <c r="AB187" s="1011"/>
      <c r="AC187" s="1011"/>
      <c r="AD187" s="1011"/>
      <c r="AE187" s="1011"/>
      <c r="AF187" s="1011"/>
      <c r="AG187" s="1011"/>
      <c r="AH187" s="1011"/>
      <c r="AI187" s="1011"/>
      <c r="AJ187" s="1011"/>
      <c r="AK187" s="1011"/>
      <c r="AL187" s="1011"/>
      <c r="AM187" s="1011"/>
      <c r="AN187" s="1011"/>
      <c r="AO187" s="1011"/>
      <c r="AP187" s="1011"/>
      <c r="AQ187" s="1011"/>
      <c r="AR187" s="1011"/>
      <c r="AS187" s="1011"/>
      <c r="AT187" s="1011"/>
      <c r="AU187" s="1011"/>
      <c r="AV187" s="1011"/>
      <c r="AW187" s="1011"/>
      <c r="AX187" s="1011"/>
      <c r="AY187" s="1011"/>
      <c r="AZ187" s="1011"/>
      <c r="BA187" s="1011"/>
      <c r="BB187" s="1011"/>
      <c r="BC187" s="1011"/>
    </row>
    <row r="188" spans="1:55" x14ac:dyDescent="0.25">
      <c r="A188" s="1011"/>
      <c r="B188" s="1011"/>
      <c r="C188" s="1011"/>
      <c r="D188" s="1011"/>
      <c r="E188" s="1011"/>
      <c r="F188" s="1011"/>
      <c r="G188" s="1011"/>
      <c r="H188" s="1011"/>
      <c r="I188" s="1011"/>
      <c r="J188" s="1011"/>
      <c r="K188" s="1011"/>
      <c r="L188" s="1011"/>
      <c r="M188" s="1011"/>
      <c r="N188" s="1011"/>
      <c r="O188" s="1011"/>
      <c r="P188" s="1011"/>
      <c r="Q188" s="1011"/>
      <c r="R188" s="1011"/>
      <c r="S188" s="1011"/>
      <c r="T188" s="1011"/>
      <c r="U188" s="1011"/>
      <c r="V188" s="1011"/>
      <c r="W188" s="1011"/>
      <c r="X188" s="1011"/>
      <c r="Y188" s="1011"/>
      <c r="Z188" s="1011"/>
      <c r="AA188" s="1011"/>
      <c r="AB188" s="1011"/>
      <c r="AC188" s="1011"/>
      <c r="AD188" s="1011"/>
      <c r="AE188" s="1011"/>
      <c r="AF188" s="1011"/>
      <c r="AG188" s="1011"/>
      <c r="AH188" s="1011"/>
      <c r="AI188" s="1011"/>
      <c r="AJ188" s="1011"/>
      <c r="AK188" s="1011"/>
      <c r="AL188" s="1011"/>
      <c r="AM188" s="1011"/>
      <c r="AN188" s="1011"/>
      <c r="AO188" s="1011"/>
      <c r="AP188" s="1011"/>
      <c r="AQ188" s="1011"/>
      <c r="AR188" s="1011"/>
      <c r="AS188" s="1011"/>
      <c r="AT188" s="1011"/>
      <c r="AU188" s="1011"/>
      <c r="AV188" s="1011"/>
      <c r="AW188" s="1011"/>
      <c r="AX188" s="1011"/>
      <c r="AY188" s="1011"/>
      <c r="AZ188" s="1011"/>
      <c r="BA188" s="1011"/>
      <c r="BB188" s="1011"/>
      <c r="BC188" s="1011"/>
    </row>
    <row r="189" spans="1:55" x14ac:dyDescent="0.25">
      <c r="A189" s="1011"/>
      <c r="B189" s="1011"/>
      <c r="C189" s="1011"/>
      <c r="D189" s="1011"/>
      <c r="E189" s="1011"/>
      <c r="F189" s="1011"/>
      <c r="G189" s="1011"/>
      <c r="H189" s="1011"/>
      <c r="I189" s="1011"/>
      <c r="J189" s="1011"/>
      <c r="K189" s="1011"/>
      <c r="L189" s="1011"/>
      <c r="M189" s="1011"/>
      <c r="N189" s="1011"/>
      <c r="O189" s="1011"/>
      <c r="P189" s="1011"/>
      <c r="Q189" s="1011"/>
      <c r="R189" s="1011"/>
      <c r="S189" s="1011"/>
      <c r="T189" s="1011"/>
      <c r="U189" s="1011"/>
      <c r="V189" s="1011"/>
      <c r="W189" s="1011"/>
      <c r="X189" s="1011"/>
      <c r="Y189" s="1011"/>
      <c r="Z189" s="1011"/>
      <c r="AA189" s="1011"/>
      <c r="AB189" s="1011"/>
      <c r="AC189" s="1011"/>
      <c r="AD189" s="1011"/>
      <c r="AE189" s="1011"/>
      <c r="AF189" s="1011"/>
      <c r="AG189" s="1011"/>
      <c r="AH189" s="1011"/>
      <c r="AI189" s="1011"/>
      <c r="AJ189" s="1011"/>
      <c r="AK189" s="1011"/>
      <c r="AL189" s="1011"/>
      <c r="AM189" s="1011"/>
      <c r="AN189" s="1011"/>
      <c r="AO189" s="1011"/>
      <c r="AP189" s="1011"/>
      <c r="AQ189" s="1011"/>
      <c r="AR189" s="1011"/>
      <c r="AS189" s="1011"/>
      <c r="AT189" s="1011"/>
      <c r="AU189" s="1011"/>
      <c r="AV189" s="1011"/>
      <c r="AW189" s="1011"/>
      <c r="AX189" s="1011"/>
      <c r="AY189" s="1011"/>
      <c r="AZ189" s="1011"/>
      <c r="BA189" s="1011"/>
      <c r="BB189" s="1011"/>
      <c r="BC189" s="1011"/>
    </row>
    <row r="190" spans="1:55" x14ac:dyDescent="0.25">
      <c r="A190" s="1011"/>
      <c r="B190" s="1011"/>
      <c r="C190" s="1011"/>
      <c r="D190" s="1011"/>
      <c r="E190" s="1011"/>
      <c r="F190" s="1011"/>
      <c r="G190" s="1011"/>
      <c r="H190" s="1011"/>
      <c r="I190" s="1011"/>
      <c r="J190" s="1011"/>
      <c r="K190" s="1011"/>
      <c r="L190" s="1011"/>
      <c r="M190" s="1011"/>
      <c r="N190" s="1011"/>
      <c r="O190" s="1011"/>
      <c r="P190" s="1011"/>
      <c r="Q190" s="1011"/>
      <c r="R190" s="1011"/>
      <c r="S190" s="1011"/>
      <c r="T190" s="1011"/>
      <c r="U190" s="1011"/>
      <c r="V190" s="1011"/>
      <c r="W190" s="1011"/>
      <c r="X190" s="1011"/>
      <c r="Y190" s="1011"/>
      <c r="Z190" s="1011"/>
      <c r="AA190" s="1011"/>
      <c r="AB190" s="1011"/>
      <c r="AC190" s="1011"/>
      <c r="AD190" s="1011"/>
      <c r="AE190" s="1011"/>
      <c r="AF190" s="1011"/>
      <c r="AG190" s="1011"/>
      <c r="AH190" s="1011"/>
      <c r="AI190" s="1011"/>
      <c r="AJ190" s="1011"/>
      <c r="AK190" s="1011"/>
      <c r="AL190" s="1011"/>
      <c r="AM190" s="1011"/>
      <c r="AN190" s="1011"/>
      <c r="AO190" s="1011"/>
      <c r="AP190" s="1011"/>
      <c r="AQ190" s="1011"/>
      <c r="AR190" s="1011"/>
      <c r="AS190" s="1011"/>
      <c r="AT190" s="1011"/>
      <c r="AU190" s="1011"/>
      <c r="AV190" s="1011"/>
      <c r="AW190" s="1011"/>
      <c r="AX190" s="1011"/>
      <c r="AY190" s="1011"/>
      <c r="AZ190" s="1011"/>
      <c r="BA190" s="1011"/>
      <c r="BB190" s="1011"/>
      <c r="BC190" s="1011"/>
    </row>
    <row r="191" spans="1:55" x14ac:dyDescent="0.25">
      <c r="A191" s="1011"/>
      <c r="B191" s="1011"/>
      <c r="C191" s="1011"/>
      <c r="D191" s="1011"/>
      <c r="E191" s="1011"/>
      <c r="F191" s="1011"/>
      <c r="G191" s="1011"/>
      <c r="H191" s="1011"/>
      <c r="I191" s="1011"/>
      <c r="J191" s="1011"/>
      <c r="K191" s="1011"/>
      <c r="L191" s="1011"/>
      <c r="M191" s="1011"/>
      <c r="N191" s="1011"/>
      <c r="O191" s="1011"/>
      <c r="P191" s="1011"/>
      <c r="Q191" s="1011"/>
      <c r="R191" s="1011"/>
      <c r="S191" s="1011"/>
      <c r="T191" s="1011"/>
      <c r="U191" s="1011"/>
      <c r="V191" s="1011"/>
      <c r="W191" s="1011"/>
      <c r="X191" s="1011"/>
      <c r="Y191" s="1011"/>
      <c r="Z191" s="1011"/>
      <c r="AA191" s="1011"/>
      <c r="AB191" s="1011"/>
      <c r="AC191" s="1011"/>
      <c r="AD191" s="1011"/>
      <c r="AE191" s="1011"/>
      <c r="AF191" s="1011"/>
      <c r="AG191" s="1011"/>
      <c r="AH191" s="1011"/>
      <c r="AI191" s="1011"/>
      <c r="AJ191" s="1011"/>
      <c r="AK191" s="1011"/>
      <c r="AL191" s="1011"/>
      <c r="AM191" s="1011"/>
      <c r="AN191" s="1011"/>
      <c r="AO191" s="1011"/>
      <c r="AP191" s="1011"/>
      <c r="AQ191" s="1011"/>
      <c r="AR191" s="1011"/>
      <c r="AS191" s="1011"/>
      <c r="AT191" s="1011"/>
      <c r="AU191" s="1011"/>
      <c r="AV191" s="1011"/>
      <c r="AW191" s="1011"/>
      <c r="AX191" s="1011"/>
      <c r="AY191" s="1011"/>
      <c r="AZ191" s="1011"/>
      <c r="BA191" s="1011"/>
      <c r="BB191" s="1011"/>
      <c r="BC191" s="1011"/>
    </row>
    <row r="192" spans="1:55" x14ac:dyDescent="0.25">
      <c r="A192" s="1011"/>
      <c r="B192" s="1011"/>
      <c r="C192" s="1011"/>
      <c r="D192" s="1011"/>
      <c r="E192" s="1011"/>
      <c r="F192" s="1011"/>
      <c r="G192" s="1011"/>
      <c r="H192" s="1011"/>
      <c r="I192" s="1011"/>
      <c r="J192" s="1011"/>
      <c r="K192" s="1011"/>
      <c r="L192" s="1011"/>
      <c r="M192" s="1011"/>
      <c r="N192" s="1011"/>
      <c r="O192" s="1011"/>
      <c r="P192" s="1011"/>
      <c r="Q192" s="1011"/>
      <c r="R192" s="1011"/>
      <c r="S192" s="1011"/>
      <c r="T192" s="1011"/>
      <c r="U192" s="1011"/>
      <c r="V192" s="1011"/>
      <c r="W192" s="1011"/>
      <c r="X192" s="1011"/>
      <c r="Y192" s="1011"/>
      <c r="Z192" s="1011"/>
      <c r="AA192" s="1011"/>
      <c r="AB192" s="1011"/>
      <c r="AC192" s="1011"/>
      <c r="AD192" s="1011"/>
      <c r="AE192" s="1011"/>
      <c r="AF192" s="1011"/>
      <c r="AG192" s="1011"/>
      <c r="AH192" s="1011"/>
      <c r="AI192" s="1011"/>
      <c r="AJ192" s="1011"/>
      <c r="AK192" s="1011"/>
      <c r="AL192" s="1011"/>
      <c r="AM192" s="1011"/>
      <c r="AN192" s="1011"/>
      <c r="AO192" s="1011"/>
      <c r="AP192" s="1011"/>
      <c r="AQ192" s="1011"/>
      <c r="AR192" s="1011"/>
      <c r="AS192" s="1011"/>
      <c r="AT192" s="1011"/>
      <c r="AU192" s="1011"/>
      <c r="AV192" s="1011"/>
      <c r="AW192" s="1011"/>
      <c r="AX192" s="1011"/>
      <c r="AY192" s="1011"/>
      <c r="AZ192" s="1011"/>
      <c r="BA192" s="1011"/>
      <c r="BB192" s="1011"/>
      <c r="BC192" s="1011"/>
    </row>
    <row r="193" spans="1:55" x14ac:dyDescent="0.25">
      <c r="A193" s="1011"/>
      <c r="B193" s="1011"/>
      <c r="C193" s="1011"/>
      <c r="D193" s="1011"/>
      <c r="E193" s="1011"/>
      <c r="F193" s="1011"/>
      <c r="G193" s="1011"/>
      <c r="H193" s="1011"/>
      <c r="I193" s="1011"/>
      <c r="J193" s="1011"/>
      <c r="K193" s="1011"/>
      <c r="L193" s="1011"/>
      <c r="M193" s="1011"/>
      <c r="N193" s="1011"/>
      <c r="O193" s="1011"/>
      <c r="P193" s="1011"/>
      <c r="Q193" s="1011"/>
      <c r="R193" s="1011"/>
      <c r="S193" s="1011"/>
      <c r="T193" s="1011"/>
      <c r="U193" s="1011"/>
      <c r="V193" s="1011"/>
      <c r="W193" s="1011"/>
      <c r="X193" s="1011"/>
      <c r="Y193" s="1011"/>
      <c r="Z193" s="1011"/>
      <c r="AA193" s="1011"/>
      <c r="AB193" s="1011"/>
      <c r="AC193" s="1011"/>
      <c r="AD193" s="1011"/>
      <c r="AE193" s="1011"/>
      <c r="AF193" s="1011"/>
      <c r="AG193" s="1011"/>
      <c r="AH193" s="1011"/>
      <c r="AI193" s="1011"/>
      <c r="AJ193" s="1011"/>
      <c r="AK193" s="1011"/>
      <c r="AL193" s="1011"/>
      <c r="AM193" s="1011"/>
      <c r="AN193" s="1011"/>
      <c r="AO193" s="1011"/>
      <c r="AP193" s="1011"/>
      <c r="AQ193" s="1011"/>
      <c r="AR193" s="1011"/>
      <c r="AS193" s="1011"/>
      <c r="AT193" s="1011"/>
      <c r="AU193" s="1011"/>
      <c r="AV193" s="1011"/>
      <c r="AW193" s="1011"/>
      <c r="AX193" s="1011"/>
      <c r="AY193" s="1011"/>
      <c r="AZ193" s="1011"/>
      <c r="BA193" s="1011"/>
      <c r="BB193" s="1011"/>
      <c r="BC193" s="1011"/>
    </row>
    <row r="194" spans="1:55" x14ac:dyDescent="0.25">
      <c r="A194" s="1011"/>
      <c r="B194" s="1011"/>
      <c r="C194" s="1011"/>
      <c r="D194" s="1011"/>
      <c r="E194" s="1011"/>
      <c r="F194" s="1011"/>
      <c r="G194" s="1011"/>
      <c r="H194" s="1011"/>
      <c r="I194" s="1011"/>
      <c r="J194" s="1011"/>
      <c r="K194" s="1011"/>
      <c r="L194" s="1011"/>
      <c r="M194" s="1011"/>
      <c r="N194" s="1011"/>
      <c r="O194" s="1011"/>
      <c r="P194" s="1011"/>
      <c r="Q194" s="1011"/>
      <c r="R194" s="1011"/>
      <c r="S194" s="1011"/>
      <c r="T194" s="1011"/>
      <c r="U194" s="1011"/>
      <c r="V194" s="1011"/>
      <c r="W194" s="1011"/>
      <c r="X194" s="1011"/>
      <c r="Y194" s="1011"/>
      <c r="Z194" s="1011"/>
      <c r="AA194" s="1011"/>
      <c r="AB194" s="1011"/>
      <c r="AC194" s="1011"/>
      <c r="AD194" s="1011"/>
      <c r="AE194" s="1011"/>
      <c r="AF194" s="1011"/>
      <c r="AG194" s="1011"/>
      <c r="AH194" s="1011"/>
      <c r="AI194" s="1011"/>
      <c r="AJ194" s="1011"/>
      <c r="AK194" s="1011"/>
      <c r="AL194" s="1011"/>
      <c r="AM194" s="1011"/>
      <c r="AN194" s="1011"/>
      <c r="AO194" s="1011"/>
      <c r="AP194" s="1011"/>
      <c r="AQ194" s="1011"/>
      <c r="AR194" s="1011"/>
      <c r="AS194" s="1011"/>
      <c r="AT194" s="1011"/>
      <c r="AU194" s="1011"/>
      <c r="AV194" s="1011"/>
      <c r="AW194" s="1011"/>
      <c r="AX194" s="1011"/>
      <c r="AY194" s="1011"/>
      <c r="AZ194" s="1011"/>
      <c r="BA194" s="1011"/>
      <c r="BB194" s="1011"/>
      <c r="BC194" s="1011"/>
    </row>
    <row r="195" spans="1:55" x14ac:dyDescent="0.25">
      <c r="A195" s="1011"/>
      <c r="B195" s="1011"/>
      <c r="C195" s="1011"/>
      <c r="D195" s="1011"/>
      <c r="E195" s="1011"/>
      <c r="F195" s="1011"/>
      <c r="G195" s="1011"/>
      <c r="H195" s="1011"/>
      <c r="I195" s="1011"/>
      <c r="J195" s="1011"/>
      <c r="K195" s="1011"/>
      <c r="L195" s="1011"/>
      <c r="M195" s="1011"/>
      <c r="N195" s="1011"/>
      <c r="O195" s="1011"/>
      <c r="P195" s="1011"/>
      <c r="Q195" s="1011"/>
      <c r="R195" s="1011"/>
      <c r="S195" s="1011"/>
      <c r="T195" s="1011"/>
      <c r="U195" s="1011"/>
      <c r="V195" s="1011"/>
      <c r="W195" s="1011"/>
      <c r="X195" s="1011"/>
      <c r="Y195" s="1011"/>
      <c r="Z195" s="1011"/>
      <c r="AA195" s="1011"/>
      <c r="AB195" s="1011"/>
      <c r="AC195" s="1011"/>
      <c r="AD195" s="1011"/>
      <c r="AE195" s="1011"/>
      <c r="AF195" s="1011"/>
      <c r="AG195" s="1011"/>
      <c r="AH195" s="1011"/>
      <c r="AI195" s="1011"/>
      <c r="AJ195" s="1011"/>
      <c r="AK195" s="1011"/>
      <c r="AL195" s="1011"/>
      <c r="AM195" s="1011"/>
      <c r="AN195" s="1011"/>
      <c r="AO195" s="1011"/>
      <c r="AP195" s="1011"/>
      <c r="AQ195" s="1011"/>
      <c r="AR195" s="1011"/>
      <c r="AS195" s="1011"/>
      <c r="AT195" s="1011"/>
      <c r="AU195" s="1011"/>
      <c r="AV195" s="1011"/>
      <c r="AW195" s="1011"/>
      <c r="AX195" s="1011"/>
      <c r="AY195" s="1011"/>
      <c r="AZ195" s="1011"/>
      <c r="BA195" s="1011"/>
      <c r="BB195" s="1011"/>
      <c r="BC195" s="1011"/>
    </row>
    <row r="196" spans="1:55" x14ac:dyDescent="0.25">
      <c r="A196" s="1011"/>
      <c r="B196" s="1011"/>
      <c r="C196" s="1011"/>
      <c r="D196" s="1011"/>
      <c r="E196" s="1011"/>
      <c r="F196" s="1011"/>
      <c r="G196" s="1011"/>
      <c r="H196" s="1011"/>
      <c r="I196" s="1011"/>
      <c r="J196" s="1011"/>
      <c r="K196" s="1011"/>
      <c r="L196" s="1011"/>
      <c r="M196" s="1011"/>
      <c r="N196" s="1011"/>
      <c r="O196" s="1011"/>
      <c r="P196" s="1011"/>
      <c r="Q196" s="1011"/>
      <c r="R196" s="1011"/>
      <c r="S196" s="1011"/>
      <c r="T196" s="1011"/>
      <c r="U196" s="1011"/>
      <c r="V196" s="1011"/>
      <c r="W196" s="1011"/>
      <c r="X196" s="1011"/>
      <c r="Y196" s="1011"/>
      <c r="Z196" s="1011"/>
      <c r="AA196" s="1011"/>
      <c r="AB196" s="1011"/>
      <c r="AC196" s="1011"/>
      <c r="AD196" s="1011"/>
      <c r="AE196" s="1011"/>
      <c r="AF196" s="1011"/>
      <c r="AG196" s="1011"/>
      <c r="AH196" s="1011"/>
      <c r="AI196" s="1011"/>
      <c r="AJ196" s="1011"/>
      <c r="AK196" s="1011"/>
      <c r="AL196" s="1011"/>
      <c r="AM196" s="1011"/>
      <c r="AN196" s="1011"/>
      <c r="AO196" s="1011"/>
      <c r="AP196" s="1011"/>
      <c r="AQ196" s="1011"/>
      <c r="AR196" s="1011"/>
      <c r="AS196" s="1011"/>
      <c r="AT196" s="1011"/>
      <c r="AU196" s="1011"/>
      <c r="AV196" s="1011"/>
      <c r="AW196" s="1011"/>
      <c r="AX196" s="1011"/>
      <c r="AY196" s="1011"/>
      <c r="AZ196" s="1011"/>
      <c r="BA196" s="1011"/>
      <c r="BB196" s="1011"/>
      <c r="BC196" s="1011"/>
    </row>
    <row r="197" spans="1:55" x14ac:dyDescent="0.25">
      <c r="A197" s="1011"/>
      <c r="B197" s="1011"/>
      <c r="C197" s="1011"/>
      <c r="D197" s="1011"/>
      <c r="E197" s="1011"/>
      <c r="F197" s="1011"/>
      <c r="G197" s="1011"/>
      <c r="H197" s="1011"/>
      <c r="I197" s="1011"/>
      <c r="J197" s="1011"/>
      <c r="K197" s="1011"/>
      <c r="L197" s="1011"/>
      <c r="M197" s="1011"/>
      <c r="N197" s="1011"/>
      <c r="O197" s="1011"/>
      <c r="P197" s="1011"/>
      <c r="Q197" s="1011"/>
      <c r="R197" s="1011"/>
      <c r="S197" s="1011"/>
      <c r="T197" s="1011"/>
      <c r="U197" s="1011"/>
      <c r="V197" s="1011"/>
      <c r="W197" s="1011"/>
      <c r="X197" s="1011"/>
      <c r="Y197" s="1011"/>
      <c r="Z197" s="1011"/>
      <c r="AA197" s="1011"/>
      <c r="AB197" s="1011"/>
      <c r="AC197" s="1011"/>
      <c r="AD197" s="1011"/>
      <c r="AE197" s="1011"/>
      <c r="AF197" s="1011"/>
      <c r="AG197" s="1011"/>
      <c r="AH197" s="1011"/>
      <c r="AI197" s="1011"/>
      <c r="AJ197" s="1011"/>
      <c r="AK197" s="1011"/>
      <c r="AL197" s="1011"/>
      <c r="AM197" s="1011"/>
      <c r="AN197" s="1011"/>
      <c r="AO197" s="1011"/>
      <c r="AP197" s="1011"/>
      <c r="AQ197" s="1011"/>
      <c r="AR197" s="1011"/>
      <c r="AS197" s="1011"/>
      <c r="AT197" s="1011"/>
      <c r="AU197" s="1011"/>
      <c r="AV197" s="1011"/>
      <c r="AW197" s="1011"/>
      <c r="AX197" s="1011"/>
      <c r="AY197" s="1011"/>
      <c r="AZ197" s="1011"/>
      <c r="BA197" s="1011"/>
      <c r="BB197" s="1011"/>
      <c r="BC197" s="1011"/>
    </row>
    <row r="198" spans="1:55" x14ac:dyDescent="0.25">
      <c r="A198" s="1011"/>
      <c r="B198" s="1011"/>
      <c r="C198" s="1011"/>
      <c r="D198" s="1011"/>
      <c r="E198" s="1011"/>
      <c r="F198" s="1011"/>
      <c r="G198" s="1011"/>
      <c r="H198" s="1011"/>
      <c r="I198" s="1011"/>
      <c r="J198" s="1011"/>
      <c r="K198" s="1011"/>
      <c r="L198" s="1011"/>
      <c r="M198" s="1011"/>
      <c r="N198" s="1011"/>
      <c r="O198" s="1011"/>
      <c r="P198" s="1011"/>
      <c r="Q198" s="1011"/>
      <c r="R198" s="1011"/>
      <c r="S198" s="1011"/>
      <c r="T198" s="1011"/>
      <c r="U198" s="1011"/>
      <c r="V198" s="1011"/>
      <c r="W198" s="1011"/>
      <c r="X198" s="1011"/>
      <c r="Y198" s="1011"/>
      <c r="Z198" s="1011"/>
      <c r="AA198" s="1011"/>
      <c r="AB198" s="1011"/>
      <c r="AC198" s="1011"/>
      <c r="AD198" s="1011"/>
      <c r="AE198" s="1011"/>
      <c r="AF198" s="1011"/>
      <c r="AG198" s="1011"/>
      <c r="AH198" s="1011"/>
      <c r="AI198" s="1011"/>
      <c r="AJ198" s="1011"/>
      <c r="AK198" s="1011"/>
      <c r="AL198" s="1011"/>
      <c r="AM198" s="1011"/>
      <c r="AN198" s="1011"/>
      <c r="AO198" s="1011"/>
      <c r="AP198" s="1011"/>
      <c r="AQ198" s="1011"/>
      <c r="AR198" s="1011"/>
      <c r="AS198" s="1011"/>
      <c r="AT198" s="1011"/>
      <c r="AU198" s="1011"/>
      <c r="AV198" s="1011"/>
      <c r="AW198" s="1011"/>
      <c r="AX198" s="1011"/>
      <c r="AY198" s="1011"/>
      <c r="AZ198" s="1011"/>
      <c r="BA198" s="1011"/>
      <c r="BB198" s="1011"/>
      <c r="BC198" s="1011"/>
    </row>
    <row r="199" spans="1:55" x14ac:dyDescent="0.25">
      <c r="A199" s="1011"/>
      <c r="B199" s="1011"/>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011"/>
      <c r="AC199" s="1011"/>
      <c r="AD199" s="1011"/>
      <c r="AE199" s="1011"/>
      <c r="AF199" s="1011"/>
      <c r="AG199" s="1011"/>
      <c r="AH199" s="1011"/>
      <c r="AI199" s="1011"/>
      <c r="AJ199" s="1011"/>
      <c r="AK199" s="1011"/>
      <c r="AL199" s="1011"/>
      <c r="AM199" s="1011"/>
      <c r="AN199" s="1011"/>
      <c r="AO199" s="1011"/>
      <c r="AP199" s="1011"/>
      <c r="AQ199" s="1011"/>
      <c r="AR199" s="1011"/>
      <c r="AS199" s="1011"/>
      <c r="AT199" s="1011"/>
      <c r="AU199" s="1011"/>
      <c r="AV199" s="1011"/>
      <c r="AW199" s="1011"/>
      <c r="AX199" s="1011"/>
      <c r="AY199" s="1011"/>
      <c r="AZ199" s="1011"/>
      <c r="BA199" s="1011"/>
      <c r="BB199" s="1011"/>
      <c r="BC199" s="1011"/>
    </row>
    <row r="200" spans="1:55" x14ac:dyDescent="0.25">
      <c r="A200" s="1011"/>
      <c r="B200" s="1011"/>
      <c r="C200" s="1011"/>
      <c r="D200" s="1011"/>
      <c r="E200" s="1011"/>
      <c r="F200" s="1011"/>
      <c r="G200" s="1011"/>
      <c r="H200" s="1011"/>
      <c r="I200" s="1011"/>
      <c r="J200" s="1011"/>
      <c r="K200" s="1011"/>
      <c r="L200" s="1011"/>
      <c r="M200" s="1011"/>
      <c r="N200" s="1011"/>
      <c r="O200" s="1011"/>
      <c r="P200" s="1011"/>
      <c r="Q200" s="1011"/>
      <c r="R200" s="1011"/>
      <c r="S200" s="1011"/>
      <c r="T200" s="1011"/>
      <c r="U200" s="1011"/>
      <c r="V200" s="1011"/>
      <c r="W200" s="1011"/>
      <c r="X200" s="1011"/>
      <c r="Y200" s="1011"/>
      <c r="Z200" s="1011"/>
      <c r="AA200" s="1011"/>
      <c r="AB200" s="1011"/>
      <c r="AC200" s="1011"/>
      <c r="AD200" s="1011"/>
      <c r="AE200" s="1011"/>
      <c r="AF200" s="1011"/>
      <c r="AG200" s="1011"/>
      <c r="AH200" s="1011"/>
      <c r="AI200" s="1011"/>
      <c r="AJ200" s="1011"/>
      <c r="AK200" s="1011"/>
      <c r="AL200" s="1011"/>
      <c r="AM200" s="1011"/>
      <c r="AN200" s="1011"/>
      <c r="AO200" s="1011"/>
      <c r="AP200" s="1011"/>
      <c r="AQ200" s="1011"/>
      <c r="AR200" s="1011"/>
      <c r="AS200" s="1011"/>
      <c r="AT200" s="1011"/>
      <c r="AU200" s="1011"/>
      <c r="AV200" s="1011"/>
      <c r="AW200" s="1011"/>
      <c r="AX200" s="1011"/>
      <c r="AY200" s="1011"/>
      <c r="AZ200" s="1011"/>
      <c r="BA200" s="1011"/>
      <c r="BB200" s="1011"/>
      <c r="BC200" s="1011"/>
    </row>
  </sheetData>
  <sheetProtection algorithmName="SHA-512" hashValue="q6i8ypPf/Aw+57GQiSQEPQw1+ygnXvFcGRi8DoRphKPOGBnZ2W77He8wWX/iSbuOUSsNRVqigpu3vHDjqdziFw==" saltValue="119+cxTuCjwcv0P+QCYpIg==" spinCount="100000" sheet="1" objects="1" scenarios="1"/>
  <mergeCells count="2">
    <mergeCell ref="B13:C13"/>
    <mergeCell ref="B2:C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7">
    <tabColor theme="3" tint="-0.499984740745262"/>
  </sheetPr>
  <dimension ref="A1:BC200"/>
  <sheetViews>
    <sheetView topLeftCell="A19" workbookViewId="0">
      <selection activeCell="D3" sqref="D3"/>
    </sheetView>
  </sheetViews>
  <sheetFormatPr defaultColWidth="9.140625" defaultRowHeight="12.75" x14ac:dyDescent="0.2"/>
  <cols>
    <col min="1" max="1" width="2.7109375" style="212" customWidth="1"/>
    <col min="2" max="2" width="3.140625" style="212" customWidth="1"/>
    <col min="3" max="3" width="25.7109375" style="212" customWidth="1"/>
    <col min="4" max="6" width="35.7109375" style="212" customWidth="1"/>
    <col min="7" max="16384" width="9.140625" style="212"/>
  </cols>
  <sheetData>
    <row r="1" spans="1:55" ht="13.5" thickBot="1" x14ac:dyDescent="0.25">
      <c r="A1" s="1338"/>
      <c r="B1" s="1338"/>
      <c r="C1" s="1338"/>
      <c r="D1" s="1338"/>
      <c r="E1" s="1338"/>
      <c r="F1" s="1338"/>
      <c r="G1" s="1338"/>
      <c r="H1" s="1338"/>
      <c r="I1" s="1338"/>
      <c r="J1" s="1338"/>
      <c r="K1" s="1338"/>
      <c r="L1" s="1338"/>
      <c r="M1" s="1338"/>
      <c r="N1" s="1338"/>
      <c r="O1" s="1338"/>
      <c r="P1" s="1338"/>
      <c r="Q1" s="1338"/>
      <c r="R1" s="1338"/>
      <c r="S1" s="1338"/>
      <c r="T1" s="1338"/>
      <c r="U1" s="1338"/>
      <c r="V1" s="1338"/>
      <c r="W1" s="1338"/>
      <c r="X1" s="1338"/>
      <c r="Y1" s="1338"/>
      <c r="Z1" s="1338"/>
      <c r="AA1" s="1338"/>
      <c r="AB1" s="1338"/>
      <c r="AC1" s="1338"/>
      <c r="AD1" s="1338"/>
      <c r="AE1" s="1338"/>
      <c r="AF1" s="1338"/>
      <c r="AG1" s="1338"/>
      <c r="AH1" s="1338"/>
      <c r="AI1" s="1338"/>
      <c r="AJ1" s="1338"/>
      <c r="AK1" s="1338"/>
      <c r="AL1" s="1338"/>
      <c r="AM1" s="1338"/>
      <c r="AN1" s="1338"/>
      <c r="AO1" s="1338"/>
      <c r="AP1" s="1338"/>
      <c r="AQ1" s="1338"/>
      <c r="AR1" s="1338"/>
      <c r="AS1" s="1338"/>
      <c r="AT1" s="1338"/>
      <c r="AU1" s="1338"/>
      <c r="AV1" s="1338"/>
      <c r="AW1" s="1338"/>
      <c r="AX1" s="1338"/>
      <c r="AY1" s="1338"/>
      <c r="AZ1" s="1338"/>
      <c r="BA1" s="1338"/>
      <c r="BB1" s="1338"/>
      <c r="BC1" s="1338"/>
    </row>
    <row r="2" spans="1:55" ht="21" customHeight="1" thickBot="1" x14ac:dyDescent="0.25">
      <c r="A2" s="1339"/>
      <c r="B2" s="1831" t="s">
        <v>1730</v>
      </c>
      <c r="C2" s="1832"/>
      <c r="D2" s="1832"/>
      <c r="E2" s="1832"/>
      <c r="F2" s="1833"/>
      <c r="G2" s="1338"/>
      <c r="H2" s="1338"/>
      <c r="I2" s="1338"/>
      <c r="J2" s="1338"/>
      <c r="K2" s="1338"/>
      <c r="L2" s="1338"/>
      <c r="M2" s="1338"/>
      <c r="N2" s="1338"/>
      <c r="O2" s="1338"/>
      <c r="P2" s="1338"/>
      <c r="Q2" s="1338"/>
      <c r="R2" s="1338"/>
      <c r="S2" s="1338"/>
      <c r="T2" s="1338"/>
      <c r="U2" s="1338"/>
      <c r="V2" s="1338"/>
      <c r="W2" s="1338"/>
      <c r="X2" s="1338"/>
      <c r="Y2" s="1338"/>
      <c r="Z2" s="1338"/>
      <c r="AA2" s="1338"/>
      <c r="AB2" s="1338"/>
      <c r="AC2" s="1338"/>
      <c r="AD2" s="1338"/>
      <c r="AE2" s="1338"/>
      <c r="AF2" s="1338"/>
      <c r="AG2" s="1338"/>
      <c r="AH2" s="1338"/>
      <c r="AI2" s="1338"/>
      <c r="AJ2" s="1338"/>
      <c r="AK2" s="1338"/>
      <c r="AL2" s="1338"/>
      <c r="AM2" s="1338"/>
      <c r="AN2" s="1338"/>
      <c r="AO2" s="1338"/>
      <c r="AP2" s="1338"/>
      <c r="AQ2" s="1338"/>
      <c r="AR2" s="1338"/>
      <c r="AS2" s="1338"/>
      <c r="AT2" s="1338"/>
      <c r="AU2" s="1338"/>
      <c r="AV2" s="1338"/>
      <c r="AW2" s="1338"/>
      <c r="AX2" s="1338"/>
      <c r="AY2" s="1338"/>
      <c r="AZ2" s="1338"/>
      <c r="BA2" s="1338"/>
      <c r="BB2" s="1338"/>
      <c r="BC2" s="1338"/>
    </row>
    <row r="3" spans="1:55" ht="14.25" customHeight="1" x14ac:dyDescent="0.2">
      <c r="A3" s="1338"/>
      <c r="B3" s="1829" t="s">
        <v>760</v>
      </c>
      <c r="C3" s="1830"/>
      <c r="D3" s="866"/>
      <c r="E3" s="1340" t="s">
        <v>1731</v>
      </c>
      <c r="F3" s="867"/>
      <c r="G3" s="1338"/>
      <c r="H3" s="1338"/>
      <c r="I3" s="1338"/>
      <c r="J3" s="1338"/>
      <c r="K3" s="1338"/>
      <c r="L3" s="1338"/>
      <c r="M3" s="1338"/>
      <c r="N3" s="1338"/>
      <c r="O3" s="1338"/>
      <c r="P3" s="1338"/>
      <c r="Q3" s="1338"/>
      <c r="R3" s="1338"/>
      <c r="S3" s="1338"/>
      <c r="T3" s="1338"/>
      <c r="U3" s="1338"/>
      <c r="V3" s="1338"/>
      <c r="W3" s="1338"/>
      <c r="X3" s="1338"/>
      <c r="Y3" s="1338"/>
      <c r="Z3" s="1338"/>
      <c r="AA3" s="1338"/>
      <c r="AB3" s="1338"/>
      <c r="AC3" s="1338"/>
      <c r="AD3" s="1338"/>
      <c r="AE3" s="1338"/>
      <c r="AF3" s="1338"/>
      <c r="AG3" s="1338"/>
      <c r="AH3" s="1338"/>
      <c r="AI3" s="1338"/>
      <c r="AJ3" s="1338"/>
      <c r="AK3" s="1338"/>
      <c r="AL3" s="1338"/>
      <c r="AM3" s="1338"/>
      <c r="AN3" s="1338"/>
      <c r="AO3" s="1338"/>
      <c r="AP3" s="1338"/>
      <c r="AQ3" s="1338"/>
      <c r="AR3" s="1338"/>
      <c r="AS3" s="1338"/>
      <c r="AT3" s="1338"/>
      <c r="AU3" s="1338"/>
      <c r="AV3" s="1338"/>
      <c r="AW3" s="1338"/>
      <c r="AX3" s="1338"/>
      <c r="AY3" s="1338"/>
      <c r="AZ3" s="1338"/>
      <c r="BA3" s="1338"/>
      <c r="BB3" s="1338"/>
      <c r="BC3" s="1338"/>
    </row>
    <row r="4" spans="1:55" s="213" customFormat="1" ht="10.5" customHeight="1" x14ac:dyDescent="0.2">
      <c r="A4" s="1341"/>
      <c r="B4" s="1834"/>
      <c r="C4" s="1835"/>
      <c r="D4" s="1835"/>
      <c r="E4" s="1835"/>
      <c r="F4" s="1836"/>
      <c r="G4" s="1342"/>
      <c r="H4" s="1342"/>
      <c r="I4" s="1342"/>
      <c r="J4" s="1342"/>
      <c r="K4" s="1342"/>
      <c r="L4" s="1342"/>
      <c r="M4" s="1342"/>
      <c r="N4" s="1342"/>
      <c r="O4" s="1342"/>
      <c r="P4" s="1342"/>
      <c r="Q4" s="1342"/>
      <c r="R4" s="1342"/>
      <c r="S4" s="1342"/>
      <c r="T4" s="1342"/>
      <c r="U4" s="1342"/>
      <c r="V4" s="1342"/>
      <c r="W4" s="1342"/>
      <c r="X4" s="1342"/>
      <c r="Y4" s="1342"/>
      <c r="Z4" s="1342"/>
      <c r="AA4" s="1342"/>
      <c r="AB4" s="1342"/>
      <c r="AC4" s="1342"/>
      <c r="AD4" s="1342"/>
      <c r="AE4" s="1342"/>
      <c r="AF4" s="1342"/>
      <c r="AG4" s="1342"/>
      <c r="AH4" s="1342"/>
      <c r="AI4" s="1342"/>
      <c r="AJ4" s="1342"/>
      <c r="AK4" s="1342"/>
      <c r="AL4" s="1342"/>
      <c r="AM4" s="1342"/>
      <c r="AN4" s="1342"/>
      <c r="AO4" s="1342"/>
      <c r="AP4" s="1342"/>
      <c r="AQ4" s="1342"/>
      <c r="AR4" s="1342"/>
      <c r="AS4" s="1342"/>
      <c r="AT4" s="1342"/>
      <c r="AU4" s="1342"/>
      <c r="AV4" s="1342"/>
      <c r="AW4" s="1342"/>
      <c r="AX4" s="1342"/>
      <c r="AY4" s="1342"/>
      <c r="AZ4" s="1342"/>
      <c r="BA4" s="1342"/>
      <c r="BB4" s="1342"/>
      <c r="BC4" s="1342"/>
    </row>
    <row r="5" spans="1:55" ht="15" customHeight="1" x14ac:dyDescent="0.2">
      <c r="A5" s="1338"/>
      <c r="B5" s="1343">
        <v>1</v>
      </c>
      <c r="C5" s="1344" t="s">
        <v>1732</v>
      </c>
      <c r="D5" s="864"/>
      <c r="E5" s="1345" t="s">
        <v>1733</v>
      </c>
      <c r="F5" s="865"/>
      <c r="G5" s="1338"/>
      <c r="H5" s="1338"/>
      <c r="I5" s="1338"/>
      <c r="J5" s="1338"/>
      <c r="K5" s="1338"/>
      <c r="L5" s="1338"/>
      <c r="M5" s="1338"/>
      <c r="N5" s="1338"/>
      <c r="O5" s="1338"/>
      <c r="P5" s="1338"/>
      <c r="Q5" s="1338"/>
      <c r="R5" s="1338"/>
      <c r="S5" s="1338"/>
      <c r="T5" s="1338"/>
      <c r="U5" s="1338"/>
      <c r="V5" s="1338"/>
      <c r="W5" s="1338"/>
      <c r="X5" s="1338"/>
      <c r="Y5" s="1338"/>
      <c r="Z5" s="1338"/>
      <c r="AA5" s="1338"/>
      <c r="AB5" s="1338"/>
      <c r="AC5" s="1338"/>
      <c r="AD5" s="1338"/>
      <c r="AE5" s="1338"/>
      <c r="AF5" s="1338"/>
      <c r="AG5" s="1338"/>
      <c r="AH5" s="1338"/>
      <c r="AI5" s="1338"/>
      <c r="AJ5" s="1338"/>
      <c r="AK5" s="1338"/>
      <c r="AL5" s="1338"/>
      <c r="AM5" s="1338"/>
      <c r="AN5" s="1338"/>
      <c r="AO5" s="1338"/>
      <c r="AP5" s="1338"/>
      <c r="AQ5" s="1338"/>
      <c r="AR5" s="1338"/>
      <c r="AS5" s="1338"/>
      <c r="AT5" s="1338"/>
      <c r="AU5" s="1338"/>
      <c r="AV5" s="1338"/>
      <c r="AW5" s="1338"/>
      <c r="AX5" s="1338"/>
      <c r="AY5" s="1338"/>
      <c r="AZ5" s="1338"/>
      <c r="BA5" s="1338"/>
      <c r="BB5" s="1338"/>
      <c r="BC5" s="1338"/>
    </row>
    <row r="6" spans="1:55" ht="15" x14ac:dyDescent="0.2">
      <c r="A6" s="1338"/>
      <c r="B6" s="1346"/>
      <c r="C6" s="1347"/>
      <c r="D6" s="1348" t="s">
        <v>1654</v>
      </c>
      <c r="E6" s="1349" t="s">
        <v>1734</v>
      </c>
      <c r="F6" s="1350" t="s">
        <v>1735</v>
      </c>
      <c r="G6" s="1338"/>
      <c r="H6" s="1338"/>
      <c r="I6" s="1338"/>
      <c r="J6" s="1338"/>
      <c r="K6" s="1338"/>
      <c r="L6" s="1338"/>
      <c r="M6" s="1338"/>
      <c r="N6" s="1338"/>
      <c r="O6" s="1338"/>
      <c r="P6" s="1338"/>
      <c r="Q6" s="1338"/>
      <c r="R6" s="1338"/>
      <c r="S6" s="1338"/>
      <c r="T6" s="1338"/>
      <c r="U6" s="1338"/>
      <c r="V6" s="1338"/>
      <c r="W6" s="1338"/>
      <c r="X6" s="1338"/>
      <c r="Y6" s="1338"/>
      <c r="Z6" s="1338"/>
      <c r="AA6" s="1338"/>
      <c r="AB6" s="1338"/>
      <c r="AC6" s="1338"/>
      <c r="AD6" s="1338"/>
      <c r="AE6" s="1338"/>
      <c r="AF6" s="1338"/>
      <c r="AG6" s="1338"/>
      <c r="AH6" s="1338"/>
      <c r="AI6" s="1338"/>
      <c r="AJ6" s="1338"/>
      <c r="AK6" s="1338"/>
      <c r="AL6" s="1338"/>
      <c r="AM6" s="1338"/>
      <c r="AN6" s="1338"/>
      <c r="AO6" s="1338"/>
      <c r="AP6" s="1338"/>
      <c r="AQ6" s="1338"/>
      <c r="AR6" s="1338"/>
      <c r="AS6" s="1338"/>
      <c r="AT6" s="1338"/>
      <c r="AU6" s="1338"/>
      <c r="AV6" s="1338"/>
      <c r="AW6" s="1338"/>
      <c r="AX6" s="1338"/>
      <c r="AY6" s="1338"/>
      <c r="AZ6" s="1338"/>
      <c r="BA6" s="1338"/>
      <c r="BB6" s="1338"/>
      <c r="BC6" s="1338"/>
    </row>
    <row r="7" spans="1:55" ht="17.25" customHeight="1" x14ac:dyDescent="0.2">
      <c r="A7" s="1338"/>
      <c r="B7" s="1346"/>
      <c r="C7" s="1351" t="s">
        <v>1736</v>
      </c>
      <c r="D7" s="850" t="s">
        <v>2051</v>
      </c>
      <c r="E7" s="851" t="s">
        <v>2051</v>
      </c>
      <c r="F7" s="852" t="s">
        <v>2051</v>
      </c>
      <c r="G7" s="1338"/>
      <c r="H7" s="1338"/>
      <c r="I7" s="1338"/>
      <c r="J7" s="1338"/>
      <c r="K7" s="1338"/>
      <c r="L7" s="1338"/>
      <c r="M7" s="1338"/>
      <c r="N7" s="1338"/>
      <c r="O7" s="1338"/>
      <c r="P7" s="1338"/>
      <c r="Q7" s="1338"/>
      <c r="R7" s="1338"/>
      <c r="S7" s="1338"/>
      <c r="T7" s="1338"/>
      <c r="U7" s="1338"/>
      <c r="V7" s="1338"/>
      <c r="W7" s="1338"/>
      <c r="X7" s="1338"/>
      <c r="Y7" s="1338"/>
      <c r="Z7" s="1338"/>
      <c r="AA7" s="1338"/>
      <c r="AB7" s="1338"/>
      <c r="AC7" s="1338"/>
      <c r="AD7" s="1338"/>
      <c r="AE7" s="1338"/>
      <c r="AF7" s="1338"/>
      <c r="AG7" s="1338"/>
      <c r="AH7" s="1338"/>
      <c r="AI7" s="1338"/>
      <c r="AJ7" s="1338"/>
      <c r="AK7" s="1338"/>
      <c r="AL7" s="1338"/>
      <c r="AM7" s="1338"/>
      <c r="AN7" s="1338"/>
      <c r="AO7" s="1338"/>
      <c r="AP7" s="1338"/>
      <c r="AQ7" s="1338"/>
      <c r="AR7" s="1338"/>
      <c r="AS7" s="1338"/>
      <c r="AT7" s="1338"/>
      <c r="AU7" s="1338"/>
      <c r="AV7" s="1338"/>
      <c r="AW7" s="1338"/>
      <c r="AX7" s="1338"/>
      <c r="AY7" s="1338"/>
      <c r="AZ7" s="1338"/>
      <c r="BA7" s="1338"/>
      <c r="BB7" s="1338"/>
      <c r="BC7" s="1338"/>
    </row>
    <row r="8" spans="1:55" s="214" customFormat="1" ht="15.75" customHeight="1" x14ac:dyDescent="0.2">
      <c r="A8" s="1352"/>
      <c r="B8" s="1346"/>
      <c r="C8" s="1353" t="s">
        <v>1737</v>
      </c>
      <c r="D8" s="853"/>
      <c r="E8" s="854"/>
      <c r="F8" s="855"/>
      <c r="G8" s="1352"/>
      <c r="H8" s="1352"/>
      <c r="I8" s="1352"/>
      <c r="J8" s="1352"/>
      <c r="K8" s="1352"/>
      <c r="L8" s="1352"/>
      <c r="M8" s="1352"/>
      <c r="N8" s="1352"/>
      <c r="O8" s="1352"/>
      <c r="P8" s="1352"/>
      <c r="Q8" s="1352"/>
      <c r="R8" s="1352"/>
      <c r="S8" s="1352"/>
      <c r="T8" s="1352"/>
      <c r="U8" s="1352"/>
      <c r="V8" s="1352"/>
      <c r="W8" s="1352"/>
      <c r="X8" s="1352"/>
      <c r="Y8" s="1352"/>
      <c r="Z8" s="1352"/>
      <c r="AA8" s="1352"/>
      <c r="AB8" s="1352"/>
      <c r="AC8" s="1352"/>
      <c r="AD8" s="1352"/>
      <c r="AE8" s="1352"/>
      <c r="AF8" s="1352"/>
      <c r="AG8" s="1352"/>
      <c r="AH8" s="1352"/>
      <c r="AI8" s="1352"/>
      <c r="AJ8" s="1352"/>
      <c r="AK8" s="1352"/>
      <c r="AL8" s="1352"/>
      <c r="AM8" s="1352"/>
      <c r="AN8" s="1352"/>
      <c r="AO8" s="1352"/>
      <c r="AP8" s="1352"/>
      <c r="AQ8" s="1352"/>
      <c r="AR8" s="1352"/>
      <c r="AS8" s="1352"/>
      <c r="AT8" s="1352"/>
      <c r="AU8" s="1352"/>
      <c r="AV8" s="1352"/>
      <c r="AW8" s="1352"/>
      <c r="AX8" s="1352"/>
      <c r="AY8" s="1352"/>
      <c r="AZ8" s="1352"/>
      <c r="BA8" s="1352"/>
      <c r="BB8" s="1352"/>
      <c r="BC8" s="1352"/>
    </row>
    <row r="9" spans="1:55" ht="15.75" customHeight="1" x14ac:dyDescent="0.2">
      <c r="A9" s="1338"/>
      <c r="B9" s="1346"/>
      <c r="C9" s="1351" t="s">
        <v>1738</v>
      </c>
      <c r="D9" s="850"/>
      <c r="E9" s="851"/>
      <c r="F9" s="852"/>
      <c r="G9" s="1338"/>
      <c r="H9" s="1338"/>
      <c r="I9" s="1338"/>
      <c r="J9" s="1338"/>
      <c r="K9" s="1338"/>
      <c r="L9" s="1338"/>
      <c r="M9" s="1338"/>
      <c r="N9" s="1338"/>
      <c r="O9" s="1338"/>
      <c r="P9" s="1338"/>
      <c r="Q9" s="1338"/>
      <c r="R9" s="1338"/>
      <c r="S9" s="1338"/>
      <c r="T9" s="1338"/>
      <c r="U9" s="1338"/>
      <c r="V9" s="1338"/>
      <c r="W9" s="1338"/>
      <c r="X9" s="1338"/>
      <c r="Y9" s="1338"/>
      <c r="Z9" s="1338"/>
      <c r="AA9" s="1338"/>
      <c r="AB9" s="1338"/>
      <c r="AC9" s="1338"/>
      <c r="AD9" s="1338"/>
      <c r="AE9" s="1338"/>
      <c r="AF9" s="1338"/>
      <c r="AG9" s="1338"/>
      <c r="AH9" s="1338"/>
      <c r="AI9" s="1338"/>
      <c r="AJ9" s="1338"/>
      <c r="AK9" s="1338"/>
      <c r="AL9" s="1338"/>
      <c r="AM9" s="1338"/>
      <c r="AN9" s="1338"/>
      <c r="AO9" s="1338"/>
      <c r="AP9" s="1338"/>
      <c r="AQ9" s="1338"/>
      <c r="AR9" s="1338"/>
      <c r="AS9" s="1338"/>
      <c r="AT9" s="1338"/>
      <c r="AU9" s="1338"/>
      <c r="AV9" s="1338"/>
      <c r="AW9" s="1338"/>
      <c r="AX9" s="1338"/>
      <c r="AY9" s="1338"/>
      <c r="AZ9" s="1338"/>
      <c r="BA9" s="1338"/>
      <c r="BB9" s="1338"/>
      <c r="BC9" s="1338"/>
    </row>
    <row r="10" spans="1:55" ht="15.75" customHeight="1" x14ac:dyDescent="0.2">
      <c r="A10" s="1338"/>
      <c r="B10" s="1346"/>
      <c r="C10" s="1351" t="s">
        <v>1739</v>
      </c>
      <c r="D10" s="850"/>
      <c r="E10" s="856"/>
      <c r="F10" s="857"/>
      <c r="G10" s="1338"/>
      <c r="H10" s="1338"/>
      <c r="I10" s="1338"/>
      <c r="J10" s="1338"/>
      <c r="K10" s="1338"/>
      <c r="L10" s="1338"/>
      <c r="M10" s="1338"/>
      <c r="N10" s="1338"/>
      <c r="O10" s="1338"/>
      <c r="P10" s="1338"/>
      <c r="Q10" s="1338"/>
      <c r="R10" s="1338"/>
      <c r="S10" s="1338"/>
      <c r="T10" s="1338"/>
      <c r="U10" s="1338"/>
      <c r="V10" s="1338"/>
      <c r="W10" s="1338"/>
      <c r="X10" s="1338"/>
      <c r="Y10" s="1338"/>
      <c r="Z10" s="1338"/>
      <c r="AA10" s="1338"/>
      <c r="AB10" s="1338"/>
      <c r="AC10" s="1338"/>
      <c r="AD10" s="1338"/>
      <c r="AE10" s="1338"/>
      <c r="AF10" s="1338"/>
      <c r="AG10" s="1338"/>
      <c r="AH10" s="1338"/>
      <c r="AI10" s="1338"/>
      <c r="AJ10" s="1338"/>
      <c r="AK10" s="1338"/>
      <c r="AL10" s="1338"/>
      <c r="AM10" s="1338"/>
      <c r="AN10" s="1338"/>
      <c r="AO10" s="1338"/>
      <c r="AP10" s="1338"/>
      <c r="AQ10" s="1338"/>
      <c r="AR10" s="1338"/>
      <c r="AS10" s="1338"/>
      <c r="AT10" s="1338"/>
      <c r="AU10" s="1338"/>
      <c r="AV10" s="1338"/>
      <c r="AW10" s="1338"/>
      <c r="AX10" s="1338"/>
      <c r="AY10" s="1338"/>
      <c r="AZ10" s="1338"/>
      <c r="BA10" s="1338"/>
      <c r="BB10" s="1338"/>
      <c r="BC10" s="1338"/>
    </row>
    <row r="11" spans="1:55" ht="15.75" customHeight="1" x14ac:dyDescent="0.2">
      <c r="A11" s="1338"/>
      <c r="B11" s="1346"/>
      <c r="C11" s="1351" t="s">
        <v>1740</v>
      </c>
      <c r="D11" s="858"/>
      <c r="E11" s="856"/>
      <c r="F11" s="857"/>
      <c r="G11" s="1338"/>
      <c r="H11" s="1338"/>
      <c r="I11" s="1338"/>
      <c r="J11" s="1338"/>
      <c r="K11" s="1338"/>
      <c r="L11" s="1338"/>
      <c r="M11" s="1338"/>
      <c r="N11" s="1338"/>
      <c r="O11" s="1338"/>
      <c r="P11" s="1338"/>
      <c r="Q11" s="1338"/>
      <c r="R11" s="1338"/>
      <c r="S11" s="1338"/>
      <c r="T11" s="1338"/>
      <c r="U11" s="1338"/>
      <c r="V11" s="1338"/>
      <c r="W11" s="1338"/>
      <c r="X11" s="1338"/>
      <c r="Y11" s="1338"/>
      <c r="Z11" s="1338"/>
      <c r="AA11" s="1338"/>
      <c r="AB11" s="1338"/>
      <c r="AC11" s="1338"/>
      <c r="AD11" s="1338"/>
      <c r="AE11" s="1338"/>
      <c r="AF11" s="1338"/>
      <c r="AG11" s="1338"/>
      <c r="AH11" s="1338"/>
      <c r="AI11" s="1338"/>
      <c r="AJ11" s="1338"/>
      <c r="AK11" s="1338"/>
      <c r="AL11" s="1338"/>
      <c r="AM11" s="1338"/>
      <c r="AN11" s="1338"/>
      <c r="AO11" s="1338"/>
      <c r="AP11" s="1338"/>
      <c r="AQ11" s="1338"/>
      <c r="AR11" s="1338"/>
      <c r="AS11" s="1338"/>
      <c r="AT11" s="1338"/>
      <c r="AU11" s="1338"/>
      <c r="AV11" s="1338"/>
      <c r="AW11" s="1338"/>
      <c r="AX11" s="1338"/>
      <c r="AY11" s="1338"/>
      <c r="AZ11" s="1338"/>
      <c r="BA11" s="1338"/>
      <c r="BB11" s="1338"/>
      <c r="BC11" s="1338"/>
    </row>
    <row r="12" spans="1:55" ht="15.75" customHeight="1" x14ac:dyDescent="0.2">
      <c r="A12" s="1338"/>
      <c r="B12" s="1346"/>
      <c r="C12" s="1351" t="s">
        <v>1670</v>
      </c>
      <c r="D12" s="850"/>
      <c r="E12" s="859"/>
      <c r="F12" s="860"/>
      <c r="G12" s="1338"/>
      <c r="H12" s="1338"/>
      <c r="I12" s="1338"/>
      <c r="J12" s="1338"/>
      <c r="K12" s="1338"/>
      <c r="L12" s="1338"/>
      <c r="M12" s="1338"/>
      <c r="N12" s="1338"/>
      <c r="O12" s="1338"/>
      <c r="P12" s="1338"/>
      <c r="Q12" s="1338"/>
      <c r="R12" s="1338"/>
      <c r="S12" s="1338"/>
      <c r="T12" s="1338"/>
      <c r="U12" s="1338"/>
      <c r="V12" s="1338"/>
      <c r="W12" s="1338"/>
      <c r="X12" s="1338"/>
      <c r="Y12" s="1338"/>
      <c r="Z12" s="1338"/>
      <c r="AA12" s="1338"/>
      <c r="AB12" s="1338"/>
      <c r="AC12" s="1338"/>
      <c r="AD12" s="1338"/>
      <c r="AE12" s="1338"/>
      <c r="AF12" s="1338"/>
      <c r="AG12" s="1338"/>
      <c r="AH12" s="1338"/>
      <c r="AI12" s="1338"/>
      <c r="AJ12" s="1338"/>
      <c r="AK12" s="1338"/>
      <c r="AL12" s="1338"/>
      <c r="AM12" s="1338"/>
      <c r="AN12" s="1338"/>
      <c r="AO12" s="1338"/>
      <c r="AP12" s="1338"/>
      <c r="AQ12" s="1338"/>
      <c r="AR12" s="1338"/>
      <c r="AS12" s="1338"/>
      <c r="AT12" s="1338"/>
      <c r="AU12" s="1338"/>
      <c r="AV12" s="1338"/>
      <c r="AW12" s="1338"/>
      <c r="AX12" s="1338"/>
      <c r="AY12" s="1338"/>
      <c r="AZ12" s="1338"/>
      <c r="BA12" s="1338"/>
      <c r="BB12" s="1338"/>
      <c r="BC12" s="1338"/>
    </row>
    <row r="13" spans="1:55" ht="15.75" customHeight="1" x14ac:dyDescent="0.2">
      <c r="A13" s="1338"/>
      <c r="B13" s="1346"/>
      <c r="C13" s="1351" t="s">
        <v>1741</v>
      </c>
      <c r="D13" s="858"/>
      <c r="E13" s="856"/>
      <c r="F13" s="857"/>
      <c r="G13" s="1338"/>
      <c r="H13" s="1338"/>
      <c r="I13" s="1338"/>
      <c r="J13" s="1338"/>
      <c r="K13" s="1338"/>
      <c r="L13" s="1338"/>
      <c r="M13" s="1338"/>
      <c r="N13" s="1338"/>
      <c r="O13" s="1338"/>
      <c r="P13" s="1338"/>
      <c r="Q13" s="1338"/>
      <c r="R13" s="1338"/>
      <c r="S13" s="1338"/>
      <c r="T13" s="1338"/>
      <c r="U13" s="1338"/>
      <c r="V13" s="1338"/>
      <c r="W13" s="1338"/>
      <c r="X13" s="1338"/>
      <c r="Y13" s="1338"/>
      <c r="Z13" s="1338"/>
      <c r="AA13" s="1338"/>
      <c r="AB13" s="1338"/>
      <c r="AC13" s="1338"/>
      <c r="AD13" s="1338"/>
      <c r="AE13" s="1338"/>
      <c r="AF13" s="1338"/>
      <c r="AG13" s="1338"/>
      <c r="AH13" s="1338"/>
      <c r="AI13" s="1338"/>
      <c r="AJ13" s="1338"/>
      <c r="AK13" s="1338"/>
      <c r="AL13" s="1338"/>
      <c r="AM13" s="1338"/>
      <c r="AN13" s="1338"/>
      <c r="AO13" s="1338"/>
      <c r="AP13" s="1338"/>
      <c r="AQ13" s="1338"/>
      <c r="AR13" s="1338"/>
      <c r="AS13" s="1338"/>
      <c r="AT13" s="1338"/>
      <c r="AU13" s="1338"/>
      <c r="AV13" s="1338"/>
      <c r="AW13" s="1338"/>
      <c r="AX13" s="1338"/>
      <c r="AY13" s="1338"/>
      <c r="AZ13" s="1338"/>
      <c r="BA13" s="1338"/>
      <c r="BB13" s="1338"/>
      <c r="BC13" s="1338"/>
    </row>
    <row r="14" spans="1:55" ht="15.75" customHeight="1" x14ac:dyDescent="0.2">
      <c r="A14" s="1338"/>
      <c r="B14" s="1346"/>
      <c r="C14" s="1351" t="s">
        <v>1336</v>
      </c>
      <c r="D14" s="850"/>
      <c r="E14" s="861"/>
      <c r="F14" s="862"/>
      <c r="G14" s="1338"/>
      <c r="H14" s="1338"/>
      <c r="I14" s="1338"/>
      <c r="J14" s="1338"/>
      <c r="K14" s="1338"/>
      <c r="L14" s="1338"/>
      <c r="M14" s="1338"/>
      <c r="N14" s="1338"/>
      <c r="O14" s="1338"/>
      <c r="P14" s="1338"/>
      <c r="Q14" s="1338"/>
      <c r="R14" s="1338"/>
      <c r="S14" s="1338"/>
      <c r="T14" s="1338"/>
      <c r="U14" s="1338"/>
      <c r="V14" s="1338"/>
      <c r="W14" s="1338"/>
      <c r="X14" s="1338"/>
      <c r="Y14" s="1338"/>
      <c r="Z14" s="1338"/>
      <c r="AA14" s="1338"/>
      <c r="AB14" s="1338"/>
      <c r="AC14" s="1338"/>
      <c r="AD14" s="1338"/>
      <c r="AE14" s="1338"/>
      <c r="AF14" s="1338"/>
      <c r="AG14" s="1338"/>
      <c r="AH14" s="1338"/>
      <c r="AI14" s="1338"/>
      <c r="AJ14" s="1338"/>
      <c r="AK14" s="1338"/>
      <c r="AL14" s="1338"/>
      <c r="AM14" s="1338"/>
      <c r="AN14" s="1338"/>
      <c r="AO14" s="1338"/>
      <c r="AP14" s="1338"/>
      <c r="AQ14" s="1338"/>
      <c r="AR14" s="1338"/>
      <c r="AS14" s="1338"/>
      <c r="AT14" s="1338"/>
      <c r="AU14" s="1338"/>
      <c r="AV14" s="1338"/>
      <c r="AW14" s="1338"/>
      <c r="AX14" s="1338"/>
      <c r="AY14" s="1338"/>
      <c r="AZ14" s="1338"/>
      <c r="BA14" s="1338"/>
      <c r="BB14" s="1338"/>
      <c r="BC14" s="1338"/>
    </row>
    <row r="15" spans="1:55" ht="15.75" customHeight="1" x14ac:dyDescent="0.2">
      <c r="A15" s="1338"/>
      <c r="B15" s="1354"/>
      <c r="C15" s="1351" t="s">
        <v>1330</v>
      </c>
      <c r="D15" s="863"/>
      <c r="E15" s="861"/>
      <c r="F15" s="862"/>
      <c r="G15" s="1338"/>
      <c r="H15" s="1338"/>
      <c r="I15" s="1338"/>
      <c r="J15" s="1338"/>
      <c r="K15" s="1338"/>
      <c r="L15" s="1338"/>
      <c r="M15" s="1338"/>
      <c r="N15" s="1338"/>
      <c r="O15" s="1338"/>
      <c r="P15" s="1338"/>
      <c r="Q15" s="1338"/>
      <c r="R15" s="1338"/>
      <c r="S15" s="1338"/>
      <c r="T15" s="1338"/>
      <c r="U15" s="1338"/>
      <c r="V15" s="1338"/>
      <c r="W15" s="1338"/>
      <c r="X15" s="1338"/>
      <c r="Y15" s="1338"/>
      <c r="Z15" s="1338"/>
      <c r="AA15" s="1338"/>
      <c r="AB15" s="1338"/>
      <c r="AC15" s="1338"/>
      <c r="AD15" s="1338"/>
      <c r="AE15" s="1338"/>
      <c r="AF15" s="1338"/>
      <c r="AG15" s="1338"/>
      <c r="AH15" s="1338"/>
      <c r="AI15" s="1338"/>
      <c r="AJ15" s="1338"/>
      <c r="AK15" s="1338"/>
      <c r="AL15" s="1338"/>
      <c r="AM15" s="1338"/>
      <c r="AN15" s="1338"/>
      <c r="AO15" s="1338"/>
      <c r="AP15" s="1338"/>
      <c r="AQ15" s="1338"/>
      <c r="AR15" s="1338"/>
      <c r="AS15" s="1338"/>
      <c r="AT15" s="1338"/>
      <c r="AU15" s="1338"/>
      <c r="AV15" s="1338"/>
      <c r="AW15" s="1338"/>
      <c r="AX15" s="1338"/>
      <c r="AY15" s="1338"/>
      <c r="AZ15" s="1338"/>
      <c r="BA15" s="1338"/>
      <c r="BB15" s="1338"/>
      <c r="BC15" s="1338"/>
    </row>
    <row r="16" spans="1:55" x14ac:dyDescent="0.2">
      <c r="A16" s="1338"/>
      <c r="B16" s="1338"/>
      <c r="C16" s="1338"/>
      <c r="D16" s="1338"/>
      <c r="E16" s="1338"/>
      <c r="F16" s="1338"/>
      <c r="G16" s="1338"/>
      <c r="H16" s="1338"/>
      <c r="I16" s="1338"/>
      <c r="J16" s="1338"/>
      <c r="K16" s="1338"/>
      <c r="L16" s="1338"/>
      <c r="M16" s="1338"/>
      <c r="N16" s="1338"/>
      <c r="O16" s="1338"/>
      <c r="P16" s="1338"/>
      <c r="Q16" s="1338"/>
      <c r="R16" s="1338"/>
      <c r="S16" s="1338"/>
      <c r="T16" s="1338"/>
      <c r="U16" s="1338"/>
      <c r="V16" s="1338"/>
      <c r="W16" s="1338"/>
      <c r="X16" s="1338"/>
      <c r="Y16" s="1338"/>
      <c r="Z16" s="1338"/>
      <c r="AA16" s="1338"/>
      <c r="AB16" s="1338"/>
      <c r="AC16" s="1338"/>
      <c r="AD16" s="1338"/>
      <c r="AE16" s="1338"/>
      <c r="AF16" s="1338"/>
      <c r="AG16" s="1338"/>
      <c r="AH16" s="1338"/>
      <c r="AI16" s="1338"/>
      <c r="AJ16" s="1338"/>
      <c r="AK16" s="1338"/>
      <c r="AL16" s="1338"/>
      <c r="AM16" s="1338"/>
      <c r="AN16" s="1338"/>
      <c r="AO16" s="1338"/>
      <c r="AP16" s="1338"/>
      <c r="AQ16" s="1338"/>
      <c r="AR16" s="1338"/>
      <c r="AS16" s="1338"/>
      <c r="AT16" s="1338"/>
      <c r="AU16" s="1338"/>
      <c r="AV16" s="1338"/>
      <c r="AW16" s="1338"/>
      <c r="AX16" s="1338"/>
      <c r="AY16" s="1338"/>
      <c r="AZ16" s="1338"/>
      <c r="BA16" s="1338"/>
      <c r="BB16" s="1338"/>
      <c r="BC16" s="1338"/>
    </row>
    <row r="17" spans="1:55" x14ac:dyDescent="0.2">
      <c r="A17" s="1338"/>
      <c r="B17" s="1338"/>
      <c r="C17" s="1338"/>
      <c r="D17" s="1338"/>
      <c r="E17" s="1338"/>
      <c r="F17" s="1338"/>
      <c r="G17" s="1338"/>
      <c r="H17" s="1338"/>
      <c r="I17" s="1338"/>
      <c r="J17" s="1338"/>
      <c r="K17" s="1338"/>
      <c r="L17" s="1338"/>
      <c r="M17" s="1338"/>
      <c r="N17" s="1338"/>
      <c r="O17" s="1338"/>
      <c r="P17" s="1338"/>
      <c r="Q17" s="1338"/>
      <c r="R17" s="1338"/>
      <c r="S17" s="1338"/>
      <c r="T17" s="1338"/>
      <c r="U17" s="1338"/>
      <c r="V17" s="1338"/>
      <c r="W17" s="1338"/>
      <c r="X17" s="1338"/>
      <c r="Y17" s="1338"/>
      <c r="Z17" s="1338"/>
      <c r="AA17" s="1338"/>
      <c r="AB17" s="1338"/>
      <c r="AC17" s="1338"/>
      <c r="AD17" s="1338"/>
      <c r="AE17" s="1338"/>
      <c r="AF17" s="1338"/>
      <c r="AG17" s="1338"/>
      <c r="AH17" s="1338"/>
      <c r="AI17" s="1338"/>
      <c r="AJ17" s="1338"/>
      <c r="AK17" s="1338"/>
      <c r="AL17" s="1338"/>
      <c r="AM17" s="1338"/>
      <c r="AN17" s="1338"/>
      <c r="AO17" s="1338"/>
      <c r="AP17" s="1338"/>
      <c r="AQ17" s="1338"/>
      <c r="AR17" s="1338"/>
      <c r="AS17" s="1338"/>
      <c r="AT17" s="1338"/>
      <c r="AU17" s="1338"/>
      <c r="AV17" s="1338"/>
      <c r="AW17" s="1338"/>
      <c r="AX17" s="1338"/>
      <c r="AY17" s="1338"/>
      <c r="AZ17" s="1338"/>
      <c r="BA17" s="1338"/>
      <c r="BB17" s="1338"/>
      <c r="BC17" s="1338"/>
    </row>
    <row r="18" spans="1:55" x14ac:dyDescent="0.2">
      <c r="A18" s="1338"/>
      <c r="B18" s="1343">
        <v>2</v>
      </c>
      <c r="C18" s="1344" t="s">
        <v>1732</v>
      </c>
      <c r="D18" s="864"/>
      <c r="E18" s="1345" t="s">
        <v>1733</v>
      </c>
      <c r="F18" s="865"/>
      <c r="G18" s="1338"/>
      <c r="H18" s="1338"/>
      <c r="I18" s="1338"/>
      <c r="J18" s="1338"/>
      <c r="K18" s="1338"/>
      <c r="L18" s="1338"/>
      <c r="M18" s="1338"/>
      <c r="N18" s="1338"/>
      <c r="O18" s="1338"/>
      <c r="P18" s="1338"/>
      <c r="Q18" s="1338"/>
      <c r="R18" s="1338"/>
      <c r="S18" s="1338"/>
      <c r="T18" s="1338"/>
      <c r="U18" s="1338"/>
      <c r="V18" s="1338"/>
      <c r="W18" s="1338"/>
      <c r="X18" s="1338"/>
      <c r="Y18" s="1338"/>
      <c r="Z18" s="1338"/>
      <c r="AA18" s="1338"/>
      <c r="AB18" s="1338"/>
      <c r="AC18" s="1338"/>
      <c r="AD18" s="1338"/>
      <c r="AE18" s="1338"/>
      <c r="AF18" s="1338"/>
      <c r="AG18" s="1338"/>
      <c r="AH18" s="1338"/>
      <c r="AI18" s="1338"/>
      <c r="AJ18" s="1338"/>
      <c r="AK18" s="1338"/>
      <c r="AL18" s="1338"/>
      <c r="AM18" s="1338"/>
      <c r="AN18" s="1338"/>
      <c r="AO18" s="1338"/>
      <c r="AP18" s="1338"/>
      <c r="AQ18" s="1338"/>
      <c r="AR18" s="1338"/>
      <c r="AS18" s="1338"/>
      <c r="AT18" s="1338"/>
      <c r="AU18" s="1338"/>
      <c r="AV18" s="1338"/>
      <c r="AW18" s="1338"/>
      <c r="AX18" s="1338"/>
      <c r="AY18" s="1338"/>
      <c r="AZ18" s="1338"/>
      <c r="BA18" s="1338"/>
      <c r="BB18" s="1338"/>
      <c r="BC18" s="1338"/>
    </row>
    <row r="19" spans="1:55" ht="15" x14ac:dyDescent="0.2">
      <c r="A19" s="1338"/>
      <c r="B19" s="1346"/>
      <c r="C19" s="1347"/>
      <c r="D19" s="1348" t="s">
        <v>1654</v>
      </c>
      <c r="E19" s="1349" t="s">
        <v>1734</v>
      </c>
      <c r="F19" s="1350" t="s">
        <v>1735</v>
      </c>
      <c r="G19" s="1338"/>
      <c r="H19" s="1338"/>
      <c r="I19" s="1338"/>
      <c r="J19" s="1338"/>
      <c r="K19" s="1338"/>
      <c r="L19" s="1338"/>
      <c r="M19" s="1338"/>
      <c r="N19" s="1338"/>
      <c r="O19" s="1338"/>
      <c r="P19" s="1338"/>
      <c r="Q19" s="1338"/>
      <c r="R19" s="1338"/>
      <c r="S19" s="1338"/>
      <c r="T19" s="1338"/>
      <c r="U19" s="1338"/>
      <c r="V19" s="1338"/>
      <c r="W19" s="1338"/>
      <c r="X19" s="1338"/>
      <c r="Y19" s="1338"/>
      <c r="Z19" s="1338"/>
      <c r="AA19" s="1338"/>
      <c r="AB19" s="1338"/>
      <c r="AC19" s="1338"/>
      <c r="AD19" s="1338"/>
      <c r="AE19" s="1338"/>
      <c r="AF19" s="1338"/>
      <c r="AG19" s="1338"/>
      <c r="AH19" s="1338"/>
      <c r="AI19" s="1338"/>
      <c r="AJ19" s="1338"/>
      <c r="AK19" s="1338"/>
      <c r="AL19" s="1338"/>
      <c r="AM19" s="1338"/>
      <c r="AN19" s="1338"/>
      <c r="AO19" s="1338"/>
      <c r="AP19" s="1338"/>
      <c r="AQ19" s="1338"/>
      <c r="AR19" s="1338"/>
      <c r="AS19" s="1338"/>
      <c r="AT19" s="1338"/>
      <c r="AU19" s="1338"/>
      <c r="AV19" s="1338"/>
      <c r="AW19" s="1338"/>
      <c r="AX19" s="1338"/>
      <c r="AY19" s="1338"/>
      <c r="AZ19" s="1338"/>
      <c r="BA19" s="1338"/>
      <c r="BB19" s="1338"/>
      <c r="BC19" s="1338"/>
    </row>
    <row r="20" spans="1:55" x14ac:dyDescent="0.2">
      <c r="A20" s="1338"/>
      <c r="B20" s="1346"/>
      <c r="C20" s="1351" t="s">
        <v>1736</v>
      </c>
      <c r="D20" s="850" t="s">
        <v>2051</v>
      </c>
      <c r="E20" s="851" t="s">
        <v>2051</v>
      </c>
      <c r="F20" s="852" t="s">
        <v>2051</v>
      </c>
      <c r="G20" s="1338"/>
      <c r="H20" s="1338"/>
      <c r="I20" s="1338"/>
      <c r="J20" s="1338"/>
      <c r="K20" s="1338"/>
      <c r="L20" s="1338"/>
      <c r="M20" s="1338"/>
      <c r="N20" s="1338"/>
      <c r="O20" s="1338"/>
      <c r="P20" s="1338"/>
      <c r="Q20" s="1338"/>
      <c r="R20" s="1338"/>
      <c r="S20" s="1338"/>
      <c r="T20" s="1338"/>
      <c r="U20" s="1338"/>
      <c r="V20" s="1338"/>
      <c r="W20" s="1338"/>
      <c r="X20" s="1338"/>
      <c r="Y20" s="1338"/>
      <c r="Z20" s="1338"/>
      <c r="AA20" s="1338"/>
      <c r="AB20" s="1338"/>
      <c r="AC20" s="1338"/>
      <c r="AD20" s="1338"/>
      <c r="AE20" s="1338"/>
      <c r="AF20" s="1338"/>
      <c r="AG20" s="1338"/>
      <c r="AH20" s="1338"/>
      <c r="AI20" s="1338"/>
      <c r="AJ20" s="1338"/>
      <c r="AK20" s="1338"/>
      <c r="AL20" s="1338"/>
      <c r="AM20" s="1338"/>
      <c r="AN20" s="1338"/>
      <c r="AO20" s="1338"/>
      <c r="AP20" s="1338"/>
      <c r="AQ20" s="1338"/>
      <c r="AR20" s="1338"/>
      <c r="AS20" s="1338"/>
      <c r="AT20" s="1338"/>
      <c r="AU20" s="1338"/>
      <c r="AV20" s="1338"/>
      <c r="AW20" s="1338"/>
      <c r="AX20" s="1338"/>
      <c r="AY20" s="1338"/>
      <c r="AZ20" s="1338"/>
      <c r="BA20" s="1338"/>
      <c r="BB20" s="1338"/>
      <c r="BC20" s="1338"/>
    </row>
    <row r="21" spans="1:55" x14ac:dyDescent="0.2">
      <c r="A21" s="1338"/>
      <c r="B21" s="1346"/>
      <c r="C21" s="1353" t="s">
        <v>1737</v>
      </c>
      <c r="D21" s="853"/>
      <c r="E21" s="854"/>
      <c r="F21" s="855"/>
      <c r="G21" s="1338"/>
      <c r="H21" s="1338"/>
      <c r="I21" s="1338"/>
      <c r="J21" s="1338"/>
      <c r="K21" s="1338"/>
      <c r="L21" s="1338"/>
      <c r="M21" s="1338"/>
      <c r="N21" s="1338"/>
      <c r="O21" s="1338"/>
      <c r="P21" s="1338"/>
      <c r="Q21" s="1338"/>
      <c r="R21" s="1338"/>
      <c r="S21" s="1338"/>
      <c r="T21" s="1338"/>
      <c r="U21" s="1338"/>
      <c r="V21" s="1338"/>
      <c r="W21" s="1338"/>
      <c r="X21" s="1338"/>
      <c r="Y21" s="1338"/>
      <c r="Z21" s="1338"/>
      <c r="AA21" s="1338"/>
      <c r="AB21" s="1338"/>
      <c r="AC21" s="1338"/>
      <c r="AD21" s="1338"/>
      <c r="AE21" s="1338"/>
      <c r="AF21" s="1338"/>
      <c r="AG21" s="1338"/>
      <c r="AH21" s="1338"/>
      <c r="AI21" s="1338"/>
      <c r="AJ21" s="1338"/>
      <c r="AK21" s="1338"/>
      <c r="AL21" s="1338"/>
      <c r="AM21" s="1338"/>
      <c r="AN21" s="1338"/>
      <c r="AO21" s="1338"/>
      <c r="AP21" s="1338"/>
      <c r="AQ21" s="1338"/>
      <c r="AR21" s="1338"/>
      <c r="AS21" s="1338"/>
      <c r="AT21" s="1338"/>
      <c r="AU21" s="1338"/>
      <c r="AV21" s="1338"/>
      <c r="AW21" s="1338"/>
      <c r="AX21" s="1338"/>
      <c r="AY21" s="1338"/>
      <c r="AZ21" s="1338"/>
      <c r="BA21" s="1338"/>
      <c r="BB21" s="1338"/>
      <c r="BC21" s="1338"/>
    </row>
    <row r="22" spans="1:55" x14ac:dyDescent="0.2">
      <c r="A22" s="1338"/>
      <c r="B22" s="1346"/>
      <c r="C22" s="1351" t="s">
        <v>1738</v>
      </c>
      <c r="D22" s="850"/>
      <c r="E22" s="851"/>
      <c r="F22" s="852"/>
      <c r="G22" s="1338"/>
      <c r="H22" s="1338"/>
      <c r="I22" s="1338"/>
      <c r="J22" s="1338"/>
      <c r="K22" s="1338"/>
      <c r="L22" s="1338"/>
      <c r="M22" s="1338"/>
      <c r="N22" s="1338"/>
      <c r="O22" s="1338"/>
      <c r="P22" s="1338"/>
      <c r="Q22" s="1338"/>
      <c r="R22" s="1338"/>
      <c r="S22" s="1338"/>
      <c r="T22" s="1338"/>
      <c r="U22" s="1338"/>
      <c r="V22" s="1338"/>
      <c r="W22" s="1338"/>
      <c r="X22" s="1338"/>
      <c r="Y22" s="1338"/>
      <c r="Z22" s="1338"/>
      <c r="AA22" s="1338"/>
      <c r="AB22" s="1338"/>
      <c r="AC22" s="1338"/>
      <c r="AD22" s="1338"/>
      <c r="AE22" s="1338"/>
      <c r="AF22" s="1338"/>
      <c r="AG22" s="1338"/>
      <c r="AH22" s="1338"/>
      <c r="AI22" s="1338"/>
      <c r="AJ22" s="1338"/>
      <c r="AK22" s="1338"/>
      <c r="AL22" s="1338"/>
      <c r="AM22" s="1338"/>
      <c r="AN22" s="1338"/>
      <c r="AO22" s="1338"/>
      <c r="AP22" s="1338"/>
      <c r="AQ22" s="1338"/>
      <c r="AR22" s="1338"/>
      <c r="AS22" s="1338"/>
      <c r="AT22" s="1338"/>
      <c r="AU22" s="1338"/>
      <c r="AV22" s="1338"/>
      <c r="AW22" s="1338"/>
      <c r="AX22" s="1338"/>
      <c r="AY22" s="1338"/>
      <c r="AZ22" s="1338"/>
      <c r="BA22" s="1338"/>
      <c r="BB22" s="1338"/>
      <c r="BC22" s="1338"/>
    </row>
    <row r="23" spans="1:55" x14ac:dyDescent="0.2">
      <c r="A23" s="1338"/>
      <c r="B23" s="1346"/>
      <c r="C23" s="1351" t="s">
        <v>1739</v>
      </c>
      <c r="D23" s="850"/>
      <c r="E23" s="856"/>
      <c r="F23" s="857"/>
      <c r="G23" s="1338"/>
      <c r="H23" s="1338"/>
      <c r="I23" s="1338"/>
      <c r="J23" s="1338"/>
      <c r="K23" s="1338"/>
      <c r="L23" s="1338"/>
      <c r="M23" s="1338"/>
      <c r="N23" s="1338"/>
      <c r="O23" s="1338"/>
      <c r="P23" s="1338"/>
      <c r="Q23" s="1338"/>
      <c r="R23" s="1338"/>
      <c r="S23" s="1338"/>
      <c r="T23" s="1338"/>
      <c r="U23" s="1338"/>
      <c r="V23" s="1338"/>
      <c r="W23" s="1338"/>
      <c r="X23" s="1338"/>
      <c r="Y23" s="1338"/>
      <c r="Z23" s="1338"/>
      <c r="AA23" s="1338"/>
      <c r="AB23" s="1338"/>
      <c r="AC23" s="1338"/>
      <c r="AD23" s="1338"/>
      <c r="AE23" s="1338"/>
      <c r="AF23" s="1338"/>
      <c r="AG23" s="1338"/>
      <c r="AH23" s="1338"/>
      <c r="AI23" s="1338"/>
      <c r="AJ23" s="1338"/>
      <c r="AK23" s="1338"/>
      <c r="AL23" s="1338"/>
      <c r="AM23" s="1338"/>
      <c r="AN23" s="1338"/>
      <c r="AO23" s="1338"/>
      <c r="AP23" s="1338"/>
      <c r="AQ23" s="1338"/>
      <c r="AR23" s="1338"/>
      <c r="AS23" s="1338"/>
      <c r="AT23" s="1338"/>
      <c r="AU23" s="1338"/>
      <c r="AV23" s="1338"/>
      <c r="AW23" s="1338"/>
      <c r="AX23" s="1338"/>
      <c r="AY23" s="1338"/>
      <c r="AZ23" s="1338"/>
      <c r="BA23" s="1338"/>
      <c r="BB23" s="1338"/>
      <c r="BC23" s="1338"/>
    </row>
    <row r="24" spans="1:55" x14ac:dyDescent="0.2">
      <c r="A24" s="1338"/>
      <c r="B24" s="1346"/>
      <c r="C24" s="1351" t="s">
        <v>1740</v>
      </c>
      <c r="D24" s="858"/>
      <c r="E24" s="856"/>
      <c r="F24" s="857"/>
      <c r="G24" s="1338"/>
      <c r="H24" s="1338"/>
      <c r="I24" s="1338"/>
      <c r="J24" s="1338"/>
      <c r="K24" s="1338"/>
      <c r="L24" s="1338"/>
      <c r="M24" s="1338"/>
      <c r="N24" s="1338"/>
      <c r="O24" s="1338"/>
      <c r="P24" s="1338"/>
      <c r="Q24" s="1338"/>
      <c r="R24" s="1338"/>
      <c r="S24" s="1338"/>
      <c r="T24" s="1338"/>
      <c r="U24" s="1338"/>
      <c r="V24" s="1338"/>
      <c r="W24" s="1338"/>
      <c r="X24" s="1338"/>
      <c r="Y24" s="1338"/>
      <c r="Z24" s="1338"/>
      <c r="AA24" s="1338"/>
      <c r="AB24" s="1338"/>
      <c r="AC24" s="1338"/>
      <c r="AD24" s="1338"/>
      <c r="AE24" s="1338"/>
      <c r="AF24" s="1338"/>
      <c r="AG24" s="1338"/>
      <c r="AH24" s="1338"/>
      <c r="AI24" s="1338"/>
      <c r="AJ24" s="1338"/>
      <c r="AK24" s="1338"/>
      <c r="AL24" s="1338"/>
      <c r="AM24" s="1338"/>
      <c r="AN24" s="1338"/>
      <c r="AO24" s="1338"/>
      <c r="AP24" s="1338"/>
      <c r="AQ24" s="1338"/>
      <c r="AR24" s="1338"/>
      <c r="AS24" s="1338"/>
      <c r="AT24" s="1338"/>
      <c r="AU24" s="1338"/>
      <c r="AV24" s="1338"/>
      <c r="AW24" s="1338"/>
      <c r="AX24" s="1338"/>
      <c r="AY24" s="1338"/>
      <c r="AZ24" s="1338"/>
      <c r="BA24" s="1338"/>
      <c r="BB24" s="1338"/>
      <c r="BC24" s="1338"/>
    </row>
    <row r="25" spans="1:55" x14ac:dyDescent="0.2">
      <c r="A25" s="1338"/>
      <c r="B25" s="1346"/>
      <c r="C25" s="1351" t="s">
        <v>1670</v>
      </c>
      <c r="D25" s="850"/>
      <c r="E25" s="859"/>
      <c r="F25" s="860"/>
      <c r="G25" s="1338"/>
      <c r="H25" s="1338"/>
      <c r="I25" s="1338"/>
      <c r="J25" s="1338"/>
      <c r="K25" s="1338"/>
      <c r="L25" s="1338"/>
      <c r="M25" s="1338"/>
      <c r="N25" s="1338"/>
      <c r="O25" s="1338"/>
      <c r="P25" s="1338"/>
      <c r="Q25" s="1338"/>
      <c r="R25" s="1338"/>
      <c r="S25" s="1338"/>
      <c r="T25" s="1338"/>
      <c r="U25" s="1338"/>
      <c r="V25" s="1338"/>
      <c r="W25" s="1338"/>
      <c r="X25" s="1338"/>
      <c r="Y25" s="1338"/>
      <c r="Z25" s="1338"/>
      <c r="AA25" s="1338"/>
      <c r="AB25" s="1338"/>
      <c r="AC25" s="1338"/>
      <c r="AD25" s="1338"/>
      <c r="AE25" s="1338"/>
      <c r="AF25" s="1338"/>
      <c r="AG25" s="1338"/>
      <c r="AH25" s="1338"/>
      <c r="AI25" s="1338"/>
      <c r="AJ25" s="1338"/>
      <c r="AK25" s="1338"/>
      <c r="AL25" s="1338"/>
      <c r="AM25" s="1338"/>
      <c r="AN25" s="1338"/>
      <c r="AO25" s="1338"/>
      <c r="AP25" s="1338"/>
      <c r="AQ25" s="1338"/>
      <c r="AR25" s="1338"/>
      <c r="AS25" s="1338"/>
      <c r="AT25" s="1338"/>
      <c r="AU25" s="1338"/>
      <c r="AV25" s="1338"/>
      <c r="AW25" s="1338"/>
      <c r="AX25" s="1338"/>
      <c r="AY25" s="1338"/>
      <c r="AZ25" s="1338"/>
      <c r="BA25" s="1338"/>
      <c r="BB25" s="1338"/>
      <c r="BC25" s="1338"/>
    </row>
    <row r="26" spans="1:55" x14ac:dyDescent="0.2">
      <c r="A26" s="1338"/>
      <c r="B26" s="1346"/>
      <c r="C26" s="1351" t="s">
        <v>1741</v>
      </c>
      <c r="D26" s="858"/>
      <c r="E26" s="856"/>
      <c r="F26" s="857"/>
      <c r="G26" s="1338"/>
      <c r="H26" s="1338"/>
      <c r="I26" s="1338"/>
      <c r="J26" s="1338"/>
      <c r="K26" s="1338"/>
      <c r="L26" s="1338"/>
      <c r="M26" s="1338"/>
      <c r="N26" s="1338"/>
      <c r="O26" s="1338"/>
      <c r="P26" s="1338"/>
      <c r="Q26" s="1338"/>
      <c r="R26" s="1338"/>
      <c r="S26" s="1338"/>
      <c r="T26" s="1338"/>
      <c r="U26" s="1338"/>
      <c r="V26" s="1338"/>
      <c r="W26" s="1338"/>
      <c r="X26" s="1338"/>
      <c r="Y26" s="1338"/>
      <c r="Z26" s="1338"/>
      <c r="AA26" s="1338"/>
      <c r="AB26" s="1338"/>
      <c r="AC26" s="1338"/>
      <c r="AD26" s="1338"/>
      <c r="AE26" s="1338"/>
      <c r="AF26" s="1338"/>
      <c r="AG26" s="1338"/>
      <c r="AH26" s="1338"/>
      <c r="AI26" s="1338"/>
      <c r="AJ26" s="1338"/>
      <c r="AK26" s="1338"/>
      <c r="AL26" s="1338"/>
      <c r="AM26" s="1338"/>
      <c r="AN26" s="1338"/>
      <c r="AO26" s="1338"/>
      <c r="AP26" s="1338"/>
      <c r="AQ26" s="1338"/>
      <c r="AR26" s="1338"/>
      <c r="AS26" s="1338"/>
      <c r="AT26" s="1338"/>
      <c r="AU26" s="1338"/>
      <c r="AV26" s="1338"/>
      <c r="AW26" s="1338"/>
      <c r="AX26" s="1338"/>
      <c r="AY26" s="1338"/>
      <c r="AZ26" s="1338"/>
      <c r="BA26" s="1338"/>
      <c r="BB26" s="1338"/>
      <c r="BC26" s="1338"/>
    </row>
    <row r="27" spans="1:55" x14ac:dyDescent="0.2">
      <c r="A27" s="1338"/>
      <c r="B27" s="1346"/>
      <c r="C27" s="1351" t="s">
        <v>1336</v>
      </c>
      <c r="D27" s="850"/>
      <c r="E27" s="861"/>
      <c r="F27" s="862"/>
      <c r="G27" s="1338"/>
      <c r="H27" s="1338"/>
      <c r="I27" s="1338"/>
      <c r="J27" s="1338"/>
      <c r="K27" s="1338"/>
      <c r="L27" s="1338"/>
      <c r="M27" s="1338"/>
      <c r="N27" s="1338"/>
      <c r="O27" s="1338"/>
      <c r="P27" s="1338"/>
      <c r="Q27" s="1338"/>
      <c r="R27" s="1338"/>
      <c r="S27" s="1338"/>
      <c r="T27" s="1338"/>
      <c r="U27" s="1338"/>
      <c r="V27" s="1338"/>
      <c r="W27" s="1338"/>
      <c r="X27" s="1338"/>
      <c r="Y27" s="1338"/>
      <c r="Z27" s="1338"/>
      <c r="AA27" s="1338"/>
      <c r="AB27" s="1338"/>
      <c r="AC27" s="1338"/>
      <c r="AD27" s="1338"/>
      <c r="AE27" s="1338"/>
      <c r="AF27" s="1338"/>
      <c r="AG27" s="1338"/>
      <c r="AH27" s="1338"/>
      <c r="AI27" s="1338"/>
      <c r="AJ27" s="1338"/>
      <c r="AK27" s="1338"/>
      <c r="AL27" s="1338"/>
      <c r="AM27" s="1338"/>
      <c r="AN27" s="1338"/>
      <c r="AO27" s="1338"/>
      <c r="AP27" s="1338"/>
      <c r="AQ27" s="1338"/>
      <c r="AR27" s="1338"/>
      <c r="AS27" s="1338"/>
      <c r="AT27" s="1338"/>
      <c r="AU27" s="1338"/>
      <c r="AV27" s="1338"/>
      <c r="AW27" s="1338"/>
      <c r="AX27" s="1338"/>
      <c r="AY27" s="1338"/>
      <c r="AZ27" s="1338"/>
      <c r="BA27" s="1338"/>
      <c r="BB27" s="1338"/>
      <c r="BC27" s="1338"/>
    </row>
    <row r="28" spans="1:55" x14ac:dyDescent="0.2">
      <c r="A28" s="1338"/>
      <c r="B28" s="1354"/>
      <c r="C28" s="1351" t="s">
        <v>1330</v>
      </c>
      <c r="D28" s="863"/>
      <c r="E28" s="861"/>
      <c r="F28" s="862"/>
      <c r="G28" s="1338"/>
      <c r="H28" s="1338"/>
      <c r="I28" s="1338"/>
      <c r="J28" s="1338"/>
      <c r="K28" s="1338"/>
      <c r="L28" s="1338"/>
      <c r="M28" s="1338"/>
      <c r="N28" s="1338"/>
      <c r="O28" s="1338"/>
      <c r="P28" s="1338"/>
      <c r="Q28" s="1338"/>
      <c r="R28" s="1338"/>
      <c r="S28" s="1338"/>
      <c r="T28" s="1338"/>
      <c r="U28" s="1338"/>
      <c r="V28" s="1338"/>
      <c r="W28" s="1338"/>
      <c r="X28" s="1338"/>
      <c r="Y28" s="1338"/>
      <c r="Z28" s="1338"/>
      <c r="AA28" s="1338"/>
      <c r="AB28" s="1338"/>
      <c r="AC28" s="1338"/>
      <c r="AD28" s="1338"/>
      <c r="AE28" s="1338"/>
      <c r="AF28" s="1338"/>
      <c r="AG28" s="1338"/>
      <c r="AH28" s="1338"/>
      <c r="AI28" s="1338"/>
      <c r="AJ28" s="1338"/>
      <c r="AK28" s="1338"/>
      <c r="AL28" s="1338"/>
      <c r="AM28" s="1338"/>
      <c r="AN28" s="1338"/>
      <c r="AO28" s="1338"/>
      <c r="AP28" s="1338"/>
      <c r="AQ28" s="1338"/>
      <c r="AR28" s="1338"/>
      <c r="AS28" s="1338"/>
      <c r="AT28" s="1338"/>
      <c r="AU28" s="1338"/>
      <c r="AV28" s="1338"/>
      <c r="AW28" s="1338"/>
      <c r="AX28" s="1338"/>
      <c r="AY28" s="1338"/>
      <c r="AZ28" s="1338"/>
      <c r="BA28" s="1338"/>
      <c r="BB28" s="1338"/>
      <c r="BC28" s="1338"/>
    </row>
    <row r="29" spans="1:55" x14ac:dyDescent="0.2">
      <c r="A29" s="1338"/>
      <c r="B29" s="1338"/>
      <c r="C29" s="1338"/>
      <c r="D29" s="1338"/>
      <c r="E29" s="1338"/>
      <c r="F29" s="1338"/>
      <c r="G29" s="1338"/>
      <c r="H29" s="1338"/>
      <c r="I29" s="1338"/>
      <c r="J29" s="1338"/>
      <c r="K29" s="1338"/>
      <c r="L29" s="1338"/>
      <c r="M29" s="1338"/>
      <c r="N29" s="1338"/>
      <c r="O29" s="1338"/>
      <c r="P29" s="1338"/>
      <c r="Q29" s="1338"/>
      <c r="R29" s="1338"/>
      <c r="S29" s="1338"/>
      <c r="T29" s="1338"/>
      <c r="U29" s="1338"/>
      <c r="V29" s="1338"/>
      <c r="W29" s="1338"/>
      <c r="X29" s="1338"/>
      <c r="Y29" s="1338"/>
      <c r="Z29" s="1338"/>
      <c r="AA29" s="1338"/>
      <c r="AB29" s="1338"/>
      <c r="AC29" s="1338"/>
      <c r="AD29" s="1338"/>
      <c r="AE29" s="1338"/>
      <c r="AF29" s="1338"/>
      <c r="AG29" s="1338"/>
      <c r="AH29" s="1338"/>
      <c r="AI29" s="1338"/>
      <c r="AJ29" s="1338"/>
      <c r="AK29" s="1338"/>
      <c r="AL29" s="1338"/>
      <c r="AM29" s="1338"/>
      <c r="AN29" s="1338"/>
      <c r="AO29" s="1338"/>
      <c r="AP29" s="1338"/>
      <c r="AQ29" s="1338"/>
      <c r="AR29" s="1338"/>
      <c r="AS29" s="1338"/>
      <c r="AT29" s="1338"/>
      <c r="AU29" s="1338"/>
      <c r="AV29" s="1338"/>
      <c r="AW29" s="1338"/>
      <c r="AX29" s="1338"/>
      <c r="AY29" s="1338"/>
      <c r="AZ29" s="1338"/>
      <c r="BA29" s="1338"/>
      <c r="BB29" s="1338"/>
      <c r="BC29" s="1338"/>
    </row>
    <row r="30" spans="1:55" x14ac:dyDescent="0.2">
      <c r="A30" s="1338"/>
      <c r="B30" s="1338"/>
      <c r="C30" s="1338"/>
      <c r="D30" s="1338"/>
      <c r="E30" s="1338"/>
      <c r="F30" s="1338"/>
      <c r="G30" s="1338"/>
      <c r="H30" s="1338"/>
      <c r="I30" s="1338"/>
      <c r="J30" s="1338"/>
      <c r="K30" s="1338"/>
      <c r="L30" s="1338"/>
      <c r="M30" s="1338"/>
      <c r="N30" s="1338"/>
      <c r="O30" s="1338"/>
      <c r="P30" s="1338"/>
      <c r="Q30" s="1338"/>
      <c r="R30" s="1338"/>
      <c r="S30" s="1338"/>
      <c r="T30" s="1338"/>
      <c r="U30" s="1338"/>
      <c r="V30" s="1338"/>
      <c r="W30" s="1338"/>
      <c r="X30" s="1338"/>
      <c r="Y30" s="1338"/>
      <c r="Z30" s="1338"/>
      <c r="AA30" s="1338"/>
      <c r="AB30" s="1338"/>
      <c r="AC30" s="1338"/>
      <c r="AD30" s="1338"/>
      <c r="AE30" s="1338"/>
      <c r="AF30" s="1338"/>
      <c r="AG30" s="1338"/>
      <c r="AH30" s="1338"/>
      <c r="AI30" s="1338"/>
      <c r="AJ30" s="1338"/>
      <c r="AK30" s="1338"/>
      <c r="AL30" s="1338"/>
      <c r="AM30" s="1338"/>
      <c r="AN30" s="1338"/>
      <c r="AO30" s="1338"/>
      <c r="AP30" s="1338"/>
      <c r="AQ30" s="1338"/>
      <c r="AR30" s="1338"/>
      <c r="AS30" s="1338"/>
      <c r="AT30" s="1338"/>
      <c r="AU30" s="1338"/>
      <c r="AV30" s="1338"/>
      <c r="AW30" s="1338"/>
      <c r="AX30" s="1338"/>
      <c r="AY30" s="1338"/>
      <c r="AZ30" s="1338"/>
      <c r="BA30" s="1338"/>
      <c r="BB30" s="1338"/>
      <c r="BC30" s="1338"/>
    </row>
    <row r="31" spans="1:55" x14ac:dyDescent="0.2">
      <c r="A31" s="1338"/>
      <c r="B31" s="1343">
        <v>3</v>
      </c>
      <c r="C31" s="1344" t="s">
        <v>1732</v>
      </c>
      <c r="D31" s="864"/>
      <c r="E31" s="1345" t="s">
        <v>1733</v>
      </c>
      <c r="F31" s="865"/>
      <c r="G31" s="1338"/>
      <c r="H31" s="1338"/>
      <c r="I31" s="1338"/>
      <c r="J31" s="1338"/>
      <c r="K31" s="1338"/>
      <c r="L31" s="1338"/>
      <c r="M31" s="1338"/>
      <c r="N31" s="1338"/>
      <c r="O31" s="1338"/>
      <c r="P31" s="1338"/>
      <c r="Q31" s="1338"/>
      <c r="R31" s="1338"/>
      <c r="S31" s="1338"/>
      <c r="T31" s="1338"/>
      <c r="U31" s="1338"/>
      <c r="V31" s="1338"/>
      <c r="W31" s="1338"/>
      <c r="X31" s="1338"/>
      <c r="Y31" s="1338"/>
      <c r="Z31" s="1338"/>
      <c r="AA31" s="1338"/>
      <c r="AB31" s="1338"/>
      <c r="AC31" s="1338"/>
      <c r="AD31" s="1338"/>
      <c r="AE31" s="1338"/>
      <c r="AF31" s="1338"/>
      <c r="AG31" s="1338"/>
      <c r="AH31" s="1338"/>
      <c r="AI31" s="1338"/>
      <c r="AJ31" s="1338"/>
      <c r="AK31" s="1338"/>
      <c r="AL31" s="1338"/>
      <c r="AM31" s="1338"/>
      <c r="AN31" s="1338"/>
      <c r="AO31" s="1338"/>
      <c r="AP31" s="1338"/>
      <c r="AQ31" s="1338"/>
      <c r="AR31" s="1338"/>
      <c r="AS31" s="1338"/>
      <c r="AT31" s="1338"/>
      <c r="AU31" s="1338"/>
      <c r="AV31" s="1338"/>
      <c r="AW31" s="1338"/>
      <c r="AX31" s="1338"/>
      <c r="AY31" s="1338"/>
      <c r="AZ31" s="1338"/>
      <c r="BA31" s="1338"/>
      <c r="BB31" s="1338"/>
      <c r="BC31" s="1338"/>
    </row>
    <row r="32" spans="1:55" ht="15" x14ac:dyDescent="0.2">
      <c r="A32" s="1338"/>
      <c r="B32" s="1346"/>
      <c r="C32" s="1347"/>
      <c r="D32" s="1348" t="s">
        <v>1654</v>
      </c>
      <c r="E32" s="1349" t="s">
        <v>1734</v>
      </c>
      <c r="F32" s="1350" t="s">
        <v>1735</v>
      </c>
      <c r="G32" s="1338"/>
      <c r="H32" s="1338"/>
      <c r="I32" s="1338"/>
      <c r="J32" s="1338"/>
      <c r="K32" s="1338"/>
      <c r="L32" s="1338"/>
      <c r="M32" s="1338"/>
      <c r="N32" s="1338"/>
      <c r="O32" s="1338"/>
      <c r="P32" s="1338"/>
      <c r="Q32" s="1338"/>
      <c r="R32" s="1338"/>
      <c r="S32" s="1338"/>
      <c r="T32" s="1338"/>
      <c r="U32" s="1338"/>
      <c r="V32" s="1338"/>
      <c r="W32" s="1338"/>
      <c r="X32" s="1338"/>
      <c r="Y32" s="1338"/>
      <c r="Z32" s="1338"/>
      <c r="AA32" s="1338"/>
      <c r="AB32" s="1338"/>
      <c r="AC32" s="1338"/>
      <c r="AD32" s="1338"/>
      <c r="AE32" s="1338"/>
      <c r="AF32" s="1338"/>
      <c r="AG32" s="1338"/>
      <c r="AH32" s="1338"/>
      <c r="AI32" s="1338"/>
      <c r="AJ32" s="1338"/>
      <c r="AK32" s="1338"/>
      <c r="AL32" s="1338"/>
      <c r="AM32" s="1338"/>
      <c r="AN32" s="1338"/>
      <c r="AO32" s="1338"/>
      <c r="AP32" s="1338"/>
      <c r="AQ32" s="1338"/>
      <c r="AR32" s="1338"/>
      <c r="AS32" s="1338"/>
      <c r="AT32" s="1338"/>
      <c r="AU32" s="1338"/>
      <c r="AV32" s="1338"/>
      <c r="AW32" s="1338"/>
      <c r="AX32" s="1338"/>
      <c r="AY32" s="1338"/>
      <c r="AZ32" s="1338"/>
      <c r="BA32" s="1338"/>
      <c r="BB32" s="1338"/>
      <c r="BC32" s="1338"/>
    </row>
    <row r="33" spans="1:55" x14ac:dyDescent="0.2">
      <c r="A33" s="1338"/>
      <c r="B33" s="1346"/>
      <c r="C33" s="1351" t="s">
        <v>1736</v>
      </c>
      <c r="D33" s="850" t="s">
        <v>2051</v>
      </c>
      <c r="E33" s="851" t="s">
        <v>2051</v>
      </c>
      <c r="F33" s="852" t="s">
        <v>2051</v>
      </c>
      <c r="G33" s="1338"/>
      <c r="H33" s="1338"/>
      <c r="I33" s="1338"/>
      <c r="J33" s="1338"/>
      <c r="K33" s="1338"/>
      <c r="L33" s="1338"/>
      <c r="M33" s="1338"/>
      <c r="N33" s="1338"/>
      <c r="O33" s="1338"/>
      <c r="P33" s="1338"/>
      <c r="Q33" s="1338"/>
      <c r="R33" s="1338"/>
      <c r="S33" s="1338"/>
      <c r="T33" s="1338"/>
      <c r="U33" s="1338"/>
      <c r="V33" s="1338"/>
      <c r="W33" s="1338"/>
      <c r="X33" s="1338"/>
      <c r="Y33" s="1338"/>
      <c r="Z33" s="1338"/>
      <c r="AA33" s="1338"/>
      <c r="AB33" s="1338"/>
      <c r="AC33" s="1338"/>
      <c r="AD33" s="1338"/>
      <c r="AE33" s="1338"/>
      <c r="AF33" s="1338"/>
      <c r="AG33" s="1338"/>
      <c r="AH33" s="1338"/>
      <c r="AI33" s="1338"/>
      <c r="AJ33" s="1338"/>
      <c r="AK33" s="1338"/>
      <c r="AL33" s="1338"/>
      <c r="AM33" s="1338"/>
      <c r="AN33" s="1338"/>
      <c r="AO33" s="1338"/>
      <c r="AP33" s="1338"/>
      <c r="AQ33" s="1338"/>
      <c r="AR33" s="1338"/>
      <c r="AS33" s="1338"/>
      <c r="AT33" s="1338"/>
      <c r="AU33" s="1338"/>
      <c r="AV33" s="1338"/>
      <c r="AW33" s="1338"/>
      <c r="AX33" s="1338"/>
      <c r="AY33" s="1338"/>
      <c r="AZ33" s="1338"/>
      <c r="BA33" s="1338"/>
      <c r="BB33" s="1338"/>
      <c r="BC33" s="1338"/>
    </row>
    <row r="34" spans="1:55" x14ac:dyDescent="0.2">
      <c r="A34" s="1338"/>
      <c r="B34" s="1346"/>
      <c r="C34" s="1353" t="s">
        <v>1737</v>
      </c>
      <c r="D34" s="853"/>
      <c r="E34" s="854"/>
      <c r="F34" s="855"/>
      <c r="G34" s="1338"/>
      <c r="H34" s="1338"/>
      <c r="I34" s="1338"/>
      <c r="J34" s="1338"/>
      <c r="K34" s="1338"/>
      <c r="L34" s="1338"/>
      <c r="M34" s="1338"/>
      <c r="N34" s="1338"/>
      <c r="O34" s="1338"/>
      <c r="P34" s="1338"/>
      <c r="Q34" s="1338"/>
      <c r="R34" s="1338"/>
      <c r="S34" s="1338"/>
      <c r="T34" s="1338"/>
      <c r="U34" s="1338"/>
      <c r="V34" s="1338"/>
      <c r="W34" s="1338"/>
      <c r="X34" s="1338"/>
      <c r="Y34" s="1338"/>
      <c r="Z34" s="1338"/>
      <c r="AA34" s="1338"/>
      <c r="AB34" s="1338"/>
      <c r="AC34" s="1338"/>
      <c r="AD34" s="1338"/>
      <c r="AE34" s="1338"/>
      <c r="AF34" s="1338"/>
      <c r="AG34" s="1338"/>
      <c r="AH34" s="1338"/>
      <c r="AI34" s="1338"/>
      <c r="AJ34" s="1338"/>
      <c r="AK34" s="1338"/>
      <c r="AL34" s="1338"/>
      <c r="AM34" s="1338"/>
      <c r="AN34" s="1338"/>
      <c r="AO34" s="1338"/>
      <c r="AP34" s="1338"/>
      <c r="AQ34" s="1338"/>
      <c r="AR34" s="1338"/>
      <c r="AS34" s="1338"/>
      <c r="AT34" s="1338"/>
      <c r="AU34" s="1338"/>
      <c r="AV34" s="1338"/>
      <c r="AW34" s="1338"/>
      <c r="AX34" s="1338"/>
      <c r="AY34" s="1338"/>
      <c r="AZ34" s="1338"/>
      <c r="BA34" s="1338"/>
      <c r="BB34" s="1338"/>
      <c r="BC34" s="1338"/>
    </row>
    <row r="35" spans="1:55" x14ac:dyDescent="0.2">
      <c r="A35" s="1338"/>
      <c r="B35" s="1346"/>
      <c r="C35" s="1351" t="s">
        <v>1738</v>
      </c>
      <c r="D35" s="850"/>
      <c r="E35" s="851"/>
      <c r="F35" s="852"/>
      <c r="G35" s="1338"/>
      <c r="H35" s="1338"/>
      <c r="I35" s="1338"/>
      <c r="J35" s="1338"/>
      <c r="K35" s="1338"/>
      <c r="L35" s="1338"/>
      <c r="M35" s="1338"/>
      <c r="N35" s="1338"/>
      <c r="O35" s="1338"/>
      <c r="P35" s="1338"/>
      <c r="Q35" s="1338"/>
      <c r="R35" s="1338"/>
      <c r="S35" s="1338"/>
      <c r="T35" s="1338"/>
      <c r="U35" s="1338"/>
      <c r="V35" s="1338"/>
      <c r="W35" s="1338"/>
      <c r="X35" s="1338"/>
      <c r="Y35" s="1338"/>
      <c r="Z35" s="1338"/>
      <c r="AA35" s="1338"/>
      <c r="AB35" s="1338"/>
      <c r="AC35" s="1338"/>
      <c r="AD35" s="1338"/>
      <c r="AE35" s="1338"/>
      <c r="AF35" s="1338"/>
      <c r="AG35" s="1338"/>
      <c r="AH35" s="1338"/>
      <c r="AI35" s="1338"/>
      <c r="AJ35" s="1338"/>
      <c r="AK35" s="1338"/>
      <c r="AL35" s="1338"/>
      <c r="AM35" s="1338"/>
      <c r="AN35" s="1338"/>
      <c r="AO35" s="1338"/>
      <c r="AP35" s="1338"/>
      <c r="AQ35" s="1338"/>
      <c r="AR35" s="1338"/>
      <c r="AS35" s="1338"/>
      <c r="AT35" s="1338"/>
      <c r="AU35" s="1338"/>
      <c r="AV35" s="1338"/>
      <c r="AW35" s="1338"/>
      <c r="AX35" s="1338"/>
      <c r="AY35" s="1338"/>
      <c r="AZ35" s="1338"/>
      <c r="BA35" s="1338"/>
      <c r="BB35" s="1338"/>
      <c r="BC35" s="1338"/>
    </row>
    <row r="36" spans="1:55" x14ac:dyDescent="0.2">
      <c r="A36" s="1338"/>
      <c r="B36" s="1346"/>
      <c r="C36" s="1351" t="s">
        <v>1739</v>
      </c>
      <c r="D36" s="850"/>
      <c r="E36" s="856"/>
      <c r="F36" s="857"/>
      <c r="G36" s="1338"/>
      <c r="H36" s="1338"/>
      <c r="I36" s="1338"/>
      <c r="J36" s="1338"/>
      <c r="K36" s="1338"/>
      <c r="L36" s="1338"/>
      <c r="M36" s="1338"/>
      <c r="N36" s="1338"/>
      <c r="O36" s="1338"/>
      <c r="P36" s="1338"/>
      <c r="Q36" s="1338"/>
      <c r="R36" s="1338"/>
      <c r="S36" s="1338"/>
      <c r="T36" s="1338"/>
      <c r="U36" s="1338"/>
      <c r="V36" s="1338"/>
      <c r="W36" s="1338"/>
      <c r="X36" s="1338"/>
      <c r="Y36" s="1338"/>
      <c r="Z36" s="1338"/>
      <c r="AA36" s="1338"/>
      <c r="AB36" s="1338"/>
      <c r="AC36" s="1338"/>
      <c r="AD36" s="1338"/>
      <c r="AE36" s="1338"/>
      <c r="AF36" s="1338"/>
      <c r="AG36" s="1338"/>
      <c r="AH36" s="1338"/>
      <c r="AI36" s="1338"/>
      <c r="AJ36" s="1338"/>
      <c r="AK36" s="1338"/>
      <c r="AL36" s="1338"/>
      <c r="AM36" s="1338"/>
      <c r="AN36" s="1338"/>
      <c r="AO36" s="1338"/>
      <c r="AP36" s="1338"/>
      <c r="AQ36" s="1338"/>
      <c r="AR36" s="1338"/>
      <c r="AS36" s="1338"/>
      <c r="AT36" s="1338"/>
      <c r="AU36" s="1338"/>
      <c r="AV36" s="1338"/>
      <c r="AW36" s="1338"/>
      <c r="AX36" s="1338"/>
      <c r="AY36" s="1338"/>
      <c r="AZ36" s="1338"/>
      <c r="BA36" s="1338"/>
      <c r="BB36" s="1338"/>
      <c r="BC36" s="1338"/>
    </row>
    <row r="37" spans="1:55" x14ac:dyDescent="0.2">
      <c r="A37" s="1338"/>
      <c r="B37" s="1346"/>
      <c r="C37" s="1351" t="s">
        <v>1740</v>
      </c>
      <c r="D37" s="858"/>
      <c r="E37" s="856"/>
      <c r="F37" s="857"/>
      <c r="G37" s="1338"/>
      <c r="H37" s="1338"/>
      <c r="I37" s="1338"/>
      <c r="J37" s="1338"/>
      <c r="K37" s="1338"/>
      <c r="L37" s="1338"/>
      <c r="M37" s="1338"/>
      <c r="N37" s="1338"/>
      <c r="O37" s="1338"/>
      <c r="P37" s="1338"/>
      <c r="Q37" s="1338"/>
      <c r="R37" s="1338"/>
      <c r="S37" s="1338"/>
      <c r="T37" s="1338"/>
      <c r="U37" s="1338"/>
      <c r="V37" s="1338"/>
      <c r="W37" s="1338"/>
      <c r="X37" s="1338"/>
      <c r="Y37" s="1338"/>
      <c r="Z37" s="1338"/>
      <c r="AA37" s="1338"/>
      <c r="AB37" s="1338"/>
      <c r="AC37" s="1338"/>
      <c r="AD37" s="1338"/>
      <c r="AE37" s="1338"/>
      <c r="AF37" s="1338"/>
      <c r="AG37" s="1338"/>
      <c r="AH37" s="1338"/>
      <c r="AI37" s="1338"/>
      <c r="AJ37" s="1338"/>
      <c r="AK37" s="1338"/>
      <c r="AL37" s="1338"/>
      <c r="AM37" s="1338"/>
      <c r="AN37" s="1338"/>
      <c r="AO37" s="1338"/>
      <c r="AP37" s="1338"/>
      <c r="AQ37" s="1338"/>
      <c r="AR37" s="1338"/>
      <c r="AS37" s="1338"/>
      <c r="AT37" s="1338"/>
      <c r="AU37" s="1338"/>
      <c r="AV37" s="1338"/>
      <c r="AW37" s="1338"/>
      <c r="AX37" s="1338"/>
      <c r="AY37" s="1338"/>
      <c r="AZ37" s="1338"/>
      <c r="BA37" s="1338"/>
      <c r="BB37" s="1338"/>
      <c r="BC37" s="1338"/>
    </row>
    <row r="38" spans="1:55" x14ac:dyDescent="0.2">
      <c r="A38" s="1338"/>
      <c r="B38" s="1346"/>
      <c r="C38" s="1351" t="s">
        <v>1670</v>
      </c>
      <c r="D38" s="850"/>
      <c r="E38" s="859"/>
      <c r="F38" s="860"/>
      <c r="G38" s="1338"/>
      <c r="H38" s="1338"/>
      <c r="I38" s="1338"/>
      <c r="J38" s="1338"/>
      <c r="K38" s="1338"/>
      <c r="L38" s="1338"/>
      <c r="M38" s="1338"/>
      <c r="N38" s="1338"/>
      <c r="O38" s="1338"/>
      <c r="P38" s="1338"/>
      <c r="Q38" s="1338"/>
      <c r="R38" s="1338"/>
      <c r="S38" s="1338"/>
      <c r="T38" s="1338"/>
      <c r="U38" s="1338"/>
      <c r="V38" s="1338"/>
      <c r="W38" s="1338"/>
      <c r="X38" s="1338"/>
      <c r="Y38" s="1338"/>
      <c r="Z38" s="1338"/>
      <c r="AA38" s="1338"/>
      <c r="AB38" s="1338"/>
      <c r="AC38" s="1338"/>
      <c r="AD38" s="1338"/>
      <c r="AE38" s="1338"/>
      <c r="AF38" s="1338"/>
      <c r="AG38" s="1338"/>
      <c r="AH38" s="1338"/>
      <c r="AI38" s="1338"/>
      <c r="AJ38" s="1338"/>
      <c r="AK38" s="1338"/>
      <c r="AL38" s="1338"/>
      <c r="AM38" s="1338"/>
      <c r="AN38" s="1338"/>
      <c r="AO38" s="1338"/>
      <c r="AP38" s="1338"/>
      <c r="AQ38" s="1338"/>
      <c r="AR38" s="1338"/>
      <c r="AS38" s="1338"/>
      <c r="AT38" s="1338"/>
      <c r="AU38" s="1338"/>
      <c r="AV38" s="1338"/>
      <c r="AW38" s="1338"/>
      <c r="AX38" s="1338"/>
      <c r="AY38" s="1338"/>
      <c r="AZ38" s="1338"/>
      <c r="BA38" s="1338"/>
      <c r="BB38" s="1338"/>
      <c r="BC38" s="1338"/>
    </row>
    <row r="39" spans="1:55" x14ac:dyDescent="0.2">
      <c r="A39" s="1338"/>
      <c r="B39" s="1346"/>
      <c r="C39" s="1351" t="s">
        <v>1741</v>
      </c>
      <c r="D39" s="858"/>
      <c r="E39" s="856"/>
      <c r="F39" s="857"/>
      <c r="G39" s="1338"/>
      <c r="H39" s="1338"/>
      <c r="I39" s="1338"/>
      <c r="J39" s="1338"/>
      <c r="K39" s="1338"/>
      <c r="L39" s="1338"/>
      <c r="M39" s="1338"/>
      <c r="N39" s="1338"/>
      <c r="O39" s="1338"/>
      <c r="P39" s="1338"/>
      <c r="Q39" s="1338"/>
      <c r="R39" s="1338"/>
      <c r="S39" s="1338"/>
      <c r="T39" s="1338"/>
      <c r="U39" s="1338"/>
      <c r="V39" s="1338"/>
      <c r="W39" s="1338"/>
      <c r="X39" s="1338"/>
      <c r="Y39" s="1338"/>
      <c r="Z39" s="1338"/>
      <c r="AA39" s="1338"/>
      <c r="AB39" s="1338"/>
      <c r="AC39" s="1338"/>
      <c r="AD39" s="1338"/>
      <c r="AE39" s="1338"/>
      <c r="AF39" s="1338"/>
      <c r="AG39" s="1338"/>
      <c r="AH39" s="1338"/>
      <c r="AI39" s="1338"/>
      <c r="AJ39" s="1338"/>
      <c r="AK39" s="1338"/>
      <c r="AL39" s="1338"/>
      <c r="AM39" s="1338"/>
      <c r="AN39" s="1338"/>
      <c r="AO39" s="1338"/>
      <c r="AP39" s="1338"/>
      <c r="AQ39" s="1338"/>
      <c r="AR39" s="1338"/>
      <c r="AS39" s="1338"/>
      <c r="AT39" s="1338"/>
      <c r="AU39" s="1338"/>
      <c r="AV39" s="1338"/>
      <c r="AW39" s="1338"/>
      <c r="AX39" s="1338"/>
      <c r="AY39" s="1338"/>
      <c r="AZ39" s="1338"/>
      <c r="BA39" s="1338"/>
      <c r="BB39" s="1338"/>
      <c r="BC39" s="1338"/>
    </row>
    <row r="40" spans="1:55" x14ac:dyDescent="0.2">
      <c r="A40" s="1338"/>
      <c r="B40" s="1346"/>
      <c r="C40" s="1351" t="s">
        <v>1336</v>
      </c>
      <c r="D40" s="850"/>
      <c r="E40" s="861"/>
      <c r="F40" s="862"/>
      <c r="G40" s="1338"/>
      <c r="H40" s="1338"/>
      <c r="I40" s="1338"/>
      <c r="J40" s="1338"/>
      <c r="K40" s="1338"/>
      <c r="L40" s="1338"/>
      <c r="M40" s="1338"/>
      <c r="N40" s="1338"/>
      <c r="O40" s="1338"/>
      <c r="P40" s="1338"/>
      <c r="Q40" s="1338"/>
      <c r="R40" s="1338"/>
      <c r="S40" s="1338"/>
      <c r="T40" s="1338"/>
      <c r="U40" s="1338"/>
      <c r="V40" s="1338"/>
      <c r="W40" s="1338"/>
      <c r="X40" s="1338"/>
      <c r="Y40" s="1338"/>
      <c r="Z40" s="1338"/>
      <c r="AA40" s="1338"/>
      <c r="AB40" s="1338"/>
      <c r="AC40" s="1338"/>
      <c r="AD40" s="1338"/>
      <c r="AE40" s="1338"/>
      <c r="AF40" s="1338"/>
      <c r="AG40" s="1338"/>
      <c r="AH40" s="1338"/>
      <c r="AI40" s="1338"/>
      <c r="AJ40" s="1338"/>
      <c r="AK40" s="1338"/>
      <c r="AL40" s="1338"/>
      <c r="AM40" s="1338"/>
      <c r="AN40" s="1338"/>
      <c r="AO40" s="1338"/>
      <c r="AP40" s="1338"/>
      <c r="AQ40" s="1338"/>
      <c r="AR40" s="1338"/>
      <c r="AS40" s="1338"/>
      <c r="AT40" s="1338"/>
      <c r="AU40" s="1338"/>
      <c r="AV40" s="1338"/>
      <c r="AW40" s="1338"/>
      <c r="AX40" s="1338"/>
      <c r="AY40" s="1338"/>
      <c r="AZ40" s="1338"/>
      <c r="BA40" s="1338"/>
      <c r="BB40" s="1338"/>
      <c r="BC40" s="1338"/>
    </row>
    <row r="41" spans="1:55" x14ac:dyDescent="0.2">
      <c r="A41" s="1338"/>
      <c r="B41" s="1354"/>
      <c r="C41" s="1351" t="s">
        <v>1330</v>
      </c>
      <c r="D41" s="863"/>
      <c r="E41" s="861"/>
      <c r="F41" s="862"/>
      <c r="G41" s="1338"/>
      <c r="H41" s="1338"/>
      <c r="I41" s="1338"/>
      <c r="J41" s="1338"/>
      <c r="K41" s="1338"/>
      <c r="L41" s="1338"/>
      <c r="M41" s="1338"/>
      <c r="N41" s="1338"/>
      <c r="O41" s="1338"/>
      <c r="P41" s="1338"/>
      <c r="Q41" s="1338"/>
      <c r="R41" s="1338"/>
      <c r="S41" s="1338"/>
      <c r="T41" s="1338"/>
      <c r="U41" s="1338"/>
      <c r="V41" s="1338"/>
      <c r="W41" s="1338"/>
      <c r="X41" s="1338"/>
      <c r="Y41" s="1338"/>
      <c r="Z41" s="1338"/>
      <c r="AA41" s="1338"/>
      <c r="AB41" s="1338"/>
      <c r="AC41" s="1338"/>
      <c r="AD41" s="1338"/>
      <c r="AE41" s="1338"/>
      <c r="AF41" s="1338"/>
      <c r="AG41" s="1338"/>
      <c r="AH41" s="1338"/>
      <c r="AI41" s="1338"/>
      <c r="AJ41" s="1338"/>
      <c r="AK41" s="1338"/>
      <c r="AL41" s="1338"/>
      <c r="AM41" s="1338"/>
      <c r="AN41" s="1338"/>
      <c r="AO41" s="1338"/>
      <c r="AP41" s="1338"/>
      <c r="AQ41" s="1338"/>
      <c r="AR41" s="1338"/>
      <c r="AS41" s="1338"/>
      <c r="AT41" s="1338"/>
      <c r="AU41" s="1338"/>
      <c r="AV41" s="1338"/>
      <c r="AW41" s="1338"/>
      <c r="AX41" s="1338"/>
      <c r="AY41" s="1338"/>
      <c r="AZ41" s="1338"/>
      <c r="BA41" s="1338"/>
      <c r="BB41" s="1338"/>
      <c r="BC41" s="1338"/>
    </row>
    <row r="42" spans="1:55" x14ac:dyDescent="0.2">
      <c r="A42" s="1338"/>
      <c r="B42" s="1338"/>
      <c r="C42" s="1338"/>
      <c r="D42" s="1338"/>
      <c r="E42" s="1338"/>
      <c r="F42" s="1338"/>
      <c r="G42" s="1338"/>
      <c r="H42" s="1338"/>
      <c r="I42" s="1338"/>
      <c r="J42" s="1338"/>
      <c r="K42" s="1338"/>
      <c r="L42" s="1338"/>
      <c r="M42" s="1338"/>
      <c r="N42" s="1338"/>
      <c r="O42" s="1338"/>
      <c r="P42" s="1338"/>
      <c r="Q42" s="1338"/>
      <c r="R42" s="1338"/>
      <c r="S42" s="1338"/>
      <c r="T42" s="1338"/>
      <c r="U42" s="1338"/>
      <c r="V42" s="1338"/>
      <c r="W42" s="1338"/>
      <c r="X42" s="1338"/>
      <c r="Y42" s="1338"/>
      <c r="Z42" s="1338"/>
      <c r="AA42" s="1338"/>
      <c r="AB42" s="1338"/>
      <c r="AC42" s="1338"/>
      <c r="AD42" s="1338"/>
      <c r="AE42" s="1338"/>
      <c r="AF42" s="1338"/>
      <c r="AG42" s="1338"/>
      <c r="AH42" s="1338"/>
      <c r="AI42" s="1338"/>
      <c r="AJ42" s="1338"/>
      <c r="AK42" s="1338"/>
      <c r="AL42" s="1338"/>
      <c r="AM42" s="1338"/>
      <c r="AN42" s="1338"/>
      <c r="AO42" s="1338"/>
      <c r="AP42" s="1338"/>
      <c r="AQ42" s="1338"/>
      <c r="AR42" s="1338"/>
      <c r="AS42" s="1338"/>
      <c r="AT42" s="1338"/>
      <c r="AU42" s="1338"/>
      <c r="AV42" s="1338"/>
      <c r="AW42" s="1338"/>
      <c r="AX42" s="1338"/>
      <c r="AY42" s="1338"/>
      <c r="AZ42" s="1338"/>
      <c r="BA42" s="1338"/>
      <c r="BB42" s="1338"/>
      <c r="BC42" s="1338"/>
    </row>
    <row r="43" spans="1:55" x14ac:dyDescent="0.2">
      <c r="A43" s="1338"/>
      <c r="B43" s="1338"/>
      <c r="C43" s="1338"/>
      <c r="D43" s="1338"/>
      <c r="E43" s="1338"/>
      <c r="F43" s="1338"/>
      <c r="G43" s="1338"/>
      <c r="H43" s="1338"/>
      <c r="I43" s="1338"/>
      <c r="J43" s="1338"/>
      <c r="K43" s="1338"/>
      <c r="L43" s="1338"/>
      <c r="M43" s="1338"/>
      <c r="N43" s="1338"/>
      <c r="O43" s="1338"/>
      <c r="P43" s="1338"/>
      <c r="Q43" s="1338"/>
      <c r="R43" s="1338"/>
      <c r="S43" s="1338"/>
      <c r="T43" s="1338"/>
      <c r="U43" s="1338"/>
      <c r="V43" s="1338"/>
      <c r="W43" s="1338"/>
      <c r="X43" s="1338"/>
      <c r="Y43" s="1338"/>
      <c r="Z43" s="1338"/>
      <c r="AA43" s="1338"/>
      <c r="AB43" s="1338"/>
      <c r="AC43" s="1338"/>
      <c r="AD43" s="1338"/>
      <c r="AE43" s="1338"/>
      <c r="AF43" s="1338"/>
      <c r="AG43" s="1338"/>
      <c r="AH43" s="1338"/>
      <c r="AI43" s="1338"/>
      <c r="AJ43" s="1338"/>
      <c r="AK43" s="1338"/>
      <c r="AL43" s="1338"/>
      <c r="AM43" s="1338"/>
      <c r="AN43" s="1338"/>
      <c r="AO43" s="1338"/>
      <c r="AP43" s="1338"/>
      <c r="AQ43" s="1338"/>
      <c r="AR43" s="1338"/>
      <c r="AS43" s="1338"/>
      <c r="AT43" s="1338"/>
      <c r="AU43" s="1338"/>
      <c r="AV43" s="1338"/>
      <c r="AW43" s="1338"/>
      <c r="AX43" s="1338"/>
      <c r="AY43" s="1338"/>
      <c r="AZ43" s="1338"/>
      <c r="BA43" s="1338"/>
      <c r="BB43" s="1338"/>
      <c r="BC43" s="1338"/>
    </row>
    <row r="44" spans="1:55" x14ac:dyDescent="0.2">
      <c r="A44" s="1338"/>
      <c r="B44" s="1343">
        <v>4</v>
      </c>
      <c r="C44" s="1344" t="s">
        <v>1732</v>
      </c>
      <c r="D44" s="864"/>
      <c r="E44" s="1345" t="s">
        <v>1733</v>
      </c>
      <c r="F44" s="865"/>
      <c r="G44" s="1338"/>
      <c r="H44" s="1338"/>
      <c r="I44" s="1338"/>
      <c r="J44" s="1338"/>
      <c r="K44" s="1338"/>
      <c r="L44" s="1338"/>
      <c r="M44" s="1338"/>
      <c r="N44" s="1338"/>
      <c r="O44" s="1338"/>
      <c r="P44" s="1338"/>
      <c r="Q44" s="1338"/>
      <c r="R44" s="1338"/>
      <c r="S44" s="1338"/>
      <c r="T44" s="1338"/>
      <c r="U44" s="1338"/>
      <c r="V44" s="1338"/>
      <c r="W44" s="1338"/>
      <c r="X44" s="1338"/>
      <c r="Y44" s="1338"/>
      <c r="Z44" s="1338"/>
      <c r="AA44" s="1338"/>
      <c r="AB44" s="1338"/>
      <c r="AC44" s="1338"/>
      <c r="AD44" s="1338"/>
      <c r="AE44" s="1338"/>
      <c r="AF44" s="1338"/>
      <c r="AG44" s="1338"/>
      <c r="AH44" s="1338"/>
      <c r="AI44" s="1338"/>
      <c r="AJ44" s="1338"/>
      <c r="AK44" s="1338"/>
      <c r="AL44" s="1338"/>
      <c r="AM44" s="1338"/>
      <c r="AN44" s="1338"/>
      <c r="AO44" s="1338"/>
      <c r="AP44" s="1338"/>
      <c r="AQ44" s="1338"/>
      <c r="AR44" s="1338"/>
      <c r="AS44" s="1338"/>
      <c r="AT44" s="1338"/>
      <c r="AU44" s="1338"/>
      <c r="AV44" s="1338"/>
      <c r="AW44" s="1338"/>
      <c r="AX44" s="1338"/>
      <c r="AY44" s="1338"/>
      <c r="AZ44" s="1338"/>
      <c r="BA44" s="1338"/>
      <c r="BB44" s="1338"/>
      <c r="BC44" s="1338"/>
    </row>
    <row r="45" spans="1:55" ht="15" x14ac:dyDescent="0.2">
      <c r="A45" s="1338"/>
      <c r="B45" s="1346"/>
      <c r="C45" s="1347"/>
      <c r="D45" s="1348" t="s">
        <v>1654</v>
      </c>
      <c r="E45" s="1349" t="s">
        <v>1734</v>
      </c>
      <c r="F45" s="1350" t="s">
        <v>1735</v>
      </c>
      <c r="G45" s="1338"/>
      <c r="H45" s="1338"/>
      <c r="I45" s="1338"/>
      <c r="J45" s="1338"/>
      <c r="K45" s="1338"/>
      <c r="L45" s="1338"/>
      <c r="M45" s="1338"/>
      <c r="N45" s="1338"/>
      <c r="O45" s="1338"/>
      <c r="P45" s="1338"/>
      <c r="Q45" s="1338"/>
      <c r="R45" s="1338"/>
      <c r="S45" s="1338"/>
      <c r="T45" s="1338"/>
      <c r="U45" s="1338"/>
      <c r="V45" s="1338"/>
      <c r="W45" s="1338"/>
      <c r="X45" s="1338"/>
      <c r="Y45" s="1338"/>
      <c r="Z45" s="1338"/>
      <c r="AA45" s="1338"/>
      <c r="AB45" s="1338"/>
      <c r="AC45" s="1338"/>
      <c r="AD45" s="1338"/>
      <c r="AE45" s="1338"/>
      <c r="AF45" s="1338"/>
      <c r="AG45" s="1338"/>
      <c r="AH45" s="1338"/>
      <c r="AI45" s="1338"/>
      <c r="AJ45" s="1338"/>
      <c r="AK45" s="1338"/>
      <c r="AL45" s="1338"/>
      <c r="AM45" s="1338"/>
      <c r="AN45" s="1338"/>
      <c r="AO45" s="1338"/>
      <c r="AP45" s="1338"/>
      <c r="AQ45" s="1338"/>
      <c r="AR45" s="1338"/>
      <c r="AS45" s="1338"/>
      <c r="AT45" s="1338"/>
      <c r="AU45" s="1338"/>
      <c r="AV45" s="1338"/>
      <c r="AW45" s="1338"/>
      <c r="AX45" s="1338"/>
      <c r="AY45" s="1338"/>
      <c r="AZ45" s="1338"/>
      <c r="BA45" s="1338"/>
      <c r="BB45" s="1338"/>
      <c r="BC45" s="1338"/>
    </row>
    <row r="46" spans="1:55" x14ac:dyDescent="0.2">
      <c r="A46" s="1338"/>
      <c r="B46" s="1346"/>
      <c r="C46" s="1351" t="s">
        <v>1736</v>
      </c>
      <c r="D46" s="850" t="s">
        <v>2051</v>
      </c>
      <c r="E46" s="851" t="s">
        <v>2051</v>
      </c>
      <c r="F46" s="852" t="s">
        <v>2051</v>
      </c>
      <c r="G46" s="1338"/>
      <c r="H46" s="1338"/>
      <c r="I46" s="1338"/>
      <c r="J46" s="1338"/>
      <c r="K46" s="1338"/>
      <c r="L46" s="1338"/>
      <c r="M46" s="1338"/>
      <c r="N46" s="1338"/>
      <c r="O46" s="1338"/>
      <c r="P46" s="1338"/>
      <c r="Q46" s="1338"/>
      <c r="R46" s="1338"/>
      <c r="S46" s="1338"/>
      <c r="T46" s="1338"/>
      <c r="U46" s="1338"/>
      <c r="V46" s="1338"/>
      <c r="W46" s="1338"/>
      <c r="X46" s="1338"/>
      <c r="Y46" s="1338"/>
      <c r="Z46" s="1338"/>
      <c r="AA46" s="1338"/>
      <c r="AB46" s="1338"/>
      <c r="AC46" s="1338"/>
      <c r="AD46" s="1338"/>
      <c r="AE46" s="1338"/>
      <c r="AF46" s="1338"/>
      <c r="AG46" s="1338"/>
      <c r="AH46" s="1338"/>
      <c r="AI46" s="1338"/>
      <c r="AJ46" s="1338"/>
      <c r="AK46" s="1338"/>
      <c r="AL46" s="1338"/>
      <c r="AM46" s="1338"/>
      <c r="AN46" s="1338"/>
      <c r="AO46" s="1338"/>
      <c r="AP46" s="1338"/>
      <c r="AQ46" s="1338"/>
      <c r="AR46" s="1338"/>
      <c r="AS46" s="1338"/>
      <c r="AT46" s="1338"/>
      <c r="AU46" s="1338"/>
      <c r="AV46" s="1338"/>
      <c r="AW46" s="1338"/>
      <c r="AX46" s="1338"/>
      <c r="AY46" s="1338"/>
      <c r="AZ46" s="1338"/>
      <c r="BA46" s="1338"/>
      <c r="BB46" s="1338"/>
      <c r="BC46" s="1338"/>
    </row>
    <row r="47" spans="1:55" x14ac:dyDescent="0.2">
      <c r="A47" s="1338"/>
      <c r="B47" s="1346"/>
      <c r="C47" s="1353" t="s">
        <v>1737</v>
      </c>
      <c r="D47" s="853"/>
      <c r="E47" s="854"/>
      <c r="F47" s="855"/>
      <c r="G47" s="1338"/>
      <c r="H47" s="1338"/>
      <c r="I47" s="1338"/>
      <c r="J47" s="1338"/>
      <c r="K47" s="1338"/>
      <c r="L47" s="1338"/>
      <c r="M47" s="1338"/>
      <c r="N47" s="1338"/>
      <c r="O47" s="1338"/>
      <c r="P47" s="1338"/>
      <c r="Q47" s="1338"/>
      <c r="R47" s="1338"/>
      <c r="S47" s="1338"/>
      <c r="T47" s="1338"/>
      <c r="U47" s="1338"/>
      <c r="V47" s="1338"/>
      <c r="W47" s="1338"/>
      <c r="X47" s="1338"/>
      <c r="Y47" s="1338"/>
      <c r="Z47" s="1338"/>
      <c r="AA47" s="1338"/>
      <c r="AB47" s="1338"/>
      <c r="AC47" s="1338"/>
      <c r="AD47" s="1338"/>
      <c r="AE47" s="1338"/>
      <c r="AF47" s="1338"/>
      <c r="AG47" s="1338"/>
      <c r="AH47" s="1338"/>
      <c r="AI47" s="1338"/>
      <c r="AJ47" s="1338"/>
      <c r="AK47" s="1338"/>
      <c r="AL47" s="1338"/>
      <c r="AM47" s="1338"/>
      <c r="AN47" s="1338"/>
      <c r="AO47" s="1338"/>
      <c r="AP47" s="1338"/>
      <c r="AQ47" s="1338"/>
      <c r="AR47" s="1338"/>
      <c r="AS47" s="1338"/>
      <c r="AT47" s="1338"/>
      <c r="AU47" s="1338"/>
      <c r="AV47" s="1338"/>
      <c r="AW47" s="1338"/>
      <c r="AX47" s="1338"/>
      <c r="AY47" s="1338"/>
      <c r="AZ47" s="1338"/>
      <c r="BA47" s="1338"/>
      <c r="BB47" s="1338"/>
      <c r="BC47" s="1338"/>
    </row>
    <row r="48" spans="1:55" x14ac:dyDescent="0.2">
      <c r="A48" s="1338"/>
      <c r="B48" s="1346"/>
      <c r="C48" s="1351" t="s">
        <v>1738</v>
      </c>
      <c r="D48" s="850"/>
      <c r="E48" s="851"/>
      <c r="F48" s="852"/>
      <c r="G48" s="1338"/>
      <c r="H48" s="1338"/>
      <c r="I48" s="1338"/>
      <c r="J48" s="1338"/>
      <c r="K48" s="1338"/>
      <c r="L48" s="1338"/>
      <c r="M48" s="1338"/>
      <c r="N48" s="1338"/>
      <c r="O48" s="1338"/>
      <c r="P48" s="1338"/>
      <c r="Q48" s="1338"/>
      <c r="R48" s="1338"/>
      <c r="S48" s="1338"/>
      <c r="T48" s="1338"/>
      <c r="U48" s="1338"/>
      <c r="V48" s="1338"/>
      <c r="W48" s="1338"/>
      <c r="X48" s="1338"/>
      <c r="Y48" s="1338"/>
      <c r="Z48" s="1338"/>
      <c r="AA48" s="1338"/>
      <c r="AB48" s="1338"/>
      <c r="AC48" s="1338"/>
      <c r="AD48" s="1338"/>
      <c r="AE48" s="1338"/>
      <c r="AF48" s="1338"/>
      <c r="AG48" s="1338"/>
      <c r="AH48" s="1338"/>
      <c r="AI48" s="1338"/>
      <c r="AJ48" s="1338"/>
      <c r="AK48" s="1338"/>
      <c r="AL48" s="1338"/>
      <c r="AM48" s="1338"/>
      <c r="AN48" s="1338"/>
      <c r="AO48" s="1338"/>
      <c r="AP48" s="1338"/>
      <c r="AQ48" s="1338"/>
      <c r="AR48" s="1338"/>
      <c r="AS48" s="1338"/>
      <c r="AT48" s="1338"/>
      <c r="AU48" s="1338"/>
      <c r="AV48" s="1338"/>
      <c r="AW48" s="1338"/>
      <c r="AX48" s="1338"/>
      <c r="AY48" s="1338"/>
      <c r="AZ48" s="1338"/>
      <c r="BA48" s="1338"/>
      <c r="BB48" s="1338"/>
      <c r="BC48" s="1338"/>
    </row>
    <row r="49" spans="1:55" x14ac:dyDescent="0.2">
      <c r="A49" s="1338"/>
      <c r="B49" s="1346"/>
      <c r="C49" s="1351" t="s">
        <v>1739</v>
      </c>
      <c r="D49" s="850"/>
      <c r="E49" s="856"/>
      <c r="F49" s="857"/>
      <c r="G49" s="1338"/>
      <c r="H49" s="1338"/>
      <c r="I49" s="1338"/>
      <c r="J49" s="1338"/>
      <c r="K49" s="1338"/>
      <c r="L49" s="1338"/>
      <c r="M49" s="1338"/>
      <c r="N49" s="1338"/>
      <c r="O49" s="1338"/>
      <c r="P49" s="1338"/>
      <c r="Q49" s="1338"/>
      <c r="R49" s="1338"/>
      <c r="S49" s="1338"/>
      <c r="T49" s="1338"/>
      <c r="U49" s="1338"/>
      <c r="V49" s="1338"/>
      <c r="W49" s="1338"/>
      <c r="X49" s="1338"/>
      <c r="Y49" s="1338"/>
      <c r="Z49" s="1338"/>
      <c r="AA49" s="1338"/>
      <c r="AB49" s="1338"/>
      <c r="AC49" s="1338"/>
      <c r="AD49" s="1338"/>
      <c r="AE49" s="1338"/>
      <c r="AF49" s="1338"/>
      <c r="AG49" s="1338"/>
      <c r="AH49" s="1338"/>
      <c r="AI49" s="1338"/>
      <c r="AJ49" s="1338"/>
      <c r="AK49" s="1338"/>
      <c r="AL49" s="1338"/>
      <c r="AM49" s="1338"/>
      <c r="AN49" s="1338"/>
      <c r="AO49" s="1338"/>
      <c r="AP49" s="1338"/>
      <c r="AQ49" s="1338"/>
      <c r="AR49" s="1338"/>
      <c r="AS49" s="1338"/>
      <c r="AT49" s="1338"/>
      <c r="AU49" s="1338"/>
      <c r="AV49" s="1338"/>
      <c r="AW49" s="1338"/>
      <c r="AX49" s="1338"/>
      <c r="AY49" s="1338"/>
      <c r="AZ49" s="1338"/>
      <c r="BA49" s="1338"/>
      <c r="BB49" s="1338"/>
      <c r="BC49" s="1338"/>
    </row>
    <row r="50" spans="1:55" x14ac:dyDescent="0.2">
      <c r="A50" s="1338"/>
      <c r="B50" s="1346"/>
      <c r="C50" s="1351" t="s">
        <v>1740</v>
      </c>
      <c r="D50" s="858"/>
      <c r="E50" s="856"/>
      <c r="F50" s="857"/>
      <c r="G50" s="1338"/>
      <c r="H50" s="1338"/>
      <c r="I50" s="1338"/>
      <c r="J50" s="1338"/>
      <c r="K50" s="1338"/>
      <c r="L50" s="1338"/>
      <c r="M50" s="1338"/>
      <c r="N50" s="1338"/>
      <c r="O50" s="1338"/>
      <c r="P50" s="1338"/>
      <c r="Q50" s="1338"/>
      <c r="R50" s="1338"/>
      <c r="S50" s="1338"/>
      <c r="T50" s="1338"/>
      <c r="U50" s="1338"/>
      <c r="V50" s="1338"/>
      <c r="W50" s="1338"/>
      <c r="X50" s="1338"/>
      <c r="Y50" s="1338"/>
      <c r="Z50" s="1338"/>
      <c r="AA50" s="1338"/>
      <c r="AB50" s="1338"/>
      <c r="AC50" s="1338"/>
      <c r="AD50" s="1338"/>
      <c r="AE50" s="1338"/>
      <c r="AF50" s="1338"/>
      <c r="AG50" s="1338"/>
      <c r="AH50" s="1338"/>
      <c r="AI50" s="1338"/>
      <c r="AJ50" s="1338"/>
      <c r="AK50" s="1338"/>
      <c r="AL50" s="1338"/>
      <c r="AM50" s="1338"/>
      <c r="AN50" s="1338"/>
      <c r="AO50" s="1338"/>
      <c r="AP50" s="1338"/>
      <c r="AQ50" s="1338"/>
      <c r="AR50" s="1338"/>
      <c r="AS50" s="1338"/>
      <c r="AT50" s="1338"/>
      <c r="AU50" s="1338"/>
      <c r="AV50" s="1338"/>
      <c r="AW50" s="1338"/>
      <c r="AX50" s="1338"/>
      <c r="AY50" s="1338"/>
      <c r="AZ50" s="1338"/>
      <c r="BA50" s="1338"/>
      <c r="BB50" s="1338"/>
      <c r="BC50" s="1338"/>
    </row>
    <row r="51" spans="1:55" x14ac:dyDescent="0.2">
      <c r="A51" s="1338"/>
      <c r="B51" s="1346"/>
      <c r="C51" s="1351" t="s">
        <v>1670</v>
      </c>
      <c r="D51" s="850"/>
      <c r="E51" s="859"/>
      <c r="F51" s="860"/>
      <c r="G51" s="1338"/>
      <c r="H51" s="1338"/>
      <c r="I51" s="1338"/>
      <c r="J51" s="1338"/>
      <c r="K51" s="1338"/>
      <c r="L51" s="1338"/>
      <c r="M51" s="1338"/>
      <c r="N51" s="1338"/>
      <c r="O51" s="1338"/>
      <c r="P51" s="1338"/>
      <c r="Q51" s="1338"/>
      <c r="R51" s="1338"/>
      <c r="S51" s="1338"/>
      <c r="T51" s="1338"/>
      <c r="U51" s="1338"/>
      <c r="V51" s="1338"/>
      <c r="W51" s="1338"/>
      <c r="X51" s="1338"/>
      <c r="Y51" s="1338"/>
      <c r="Z51" s="1338"/>
      <c r="AA51" s="1338"/>
      <c r="AB51" s="1338"/>
      <c r="AC51" s="1338"/>
      <c r="AD51" s="1338"/>
      <c r="AE51" s="1338"/>
      <c r="AF51" s="1338"/>
      <c r="AG51" s="1338"/>
      <c r="AH51" s="1338"/>
      <c r="AI51" s="1338"/>
      <c r="AJ51" s="1338"/>
      <c r="AK51" s="1338"/>
      <c r="AL51" s="1338"/>
      <c r="AM51" s="1338"/>
      <c r="AN51" s="1338"/>
      <c r="AO51" s="1338"/>
      <c r="AP51" s="1338"/>
      <c r="AQ51" s="1338"/>
      <c r="AR51" s="1338"/>
      <c r="AS51" s="1338"/>
      <c r="AT51" s="1338"/>
      <c r="AU51" s="1338"/>
      <c r="AV51" s="1338"/>
      <c r="AW51" s="1338"/>
      <c r="AX51" s="1338"/>
      <c r="AY51" s="1338"/>
      <c r="AZ51" s="1338"/>
      <c r="BA51" s="1338"/>
      <c r="BB51" s="1338"/>
      <c r="BC51" s="1338"/>
    </row>
    <row r="52" spans="1:55" x14ac:dyDescent="0.2">
      <c r="A52" s="1338"/>
      <c r="B52" s="1346"/>
      <c r="C52" s="1351" t="s">
        <v>1741</v>
      </c>
      <c r="D52" s="858"/>
      <c r="E52" s="856"/>
      <c r="F52" s="857"/>
      <c r="G52" s="1338"/>
      <c r="H52" s="1338"/>
      <c r="I52" s="1338"/>
      <c r="J52" s="1338"/>
      <c r="K52" s="1338"/>
      <c r="L52" s="1338"/>
      <c r="M52" s="1338"/>
      <c r="N52" s="1338"/>
      <c r="O52" s="1338"/>
      <c r="P52" s="1338"/>
      <c r="Q52" s="1338"/>
      <c r="R52" s="1338"/>
      <c r="S52" s="1338"/>
      <c r="T52" s="1338"/>
      <c r="U52" s="1338"/>
      <c r="V52" s="1338"/>
      <c r="W52" s="1338"/>
      <c r="X52" s="1338"/>
      <c r="Y52" s="1338"/>
      <c r="Z52" s="1338"/>
      <c r="AA52" s="1338"/>
      <c r="AB52" s="1338"/>
      <c r="AC52" s="1338"/>
      <c r="AD52" s="1338"/>
      <c r="AE52" s="1338"/>
      <c r="AF52" s="1338"/>
      <c r="AG52" s="1338"/>
      <c r="AH52" s="1338"/>
      <c r="AI52" s="1338"/>
      <c r="AJ52" s="1338"/>
      <c r="AK52" s="1338"/>
      <c r="AL52" s="1338"/>
      <c r="AM52" s="1338"/>
      <c r="AN52" s="1338"/>
      <c r="AO52" s="1338"/>
      <c r="AP52" s="1338"/>
      <c r="AQ52" s="1338"/>
      <c r="AR52" s="1338"/>
      <c r="AS52" s="1338"/>
      <c r="AT52" s="1338"/>
      <c r="AU52" s="1338"/>
      <c r="AV52" s="1338"/>
      <c r="AW52" s="1338"/>
      <c r="AX52" s="1338"/>
      <c r="AY52" s="1338"/>
      <c r="AZ52" s="1338"/>
      <c r="BA52" s="1338"/>
      <c r="BB52" s="1338"/>
      <c r="BC52" s="1338"/>
    </row>
    <row r="53" spans="1:55" x14ac:dyDescent="0.2">
      <c r="A53" s="1338"/>
      <c r="B53" s="1346"/>
      <c r="C53" s="1351" t="s">
        <v>1336</v>
      </c>
      <c r="D53" s="850"/>
      <c r="E53" s="861"/>
      <c r="F53" s="862"/>
      <c r="G53" s="1338"/>
      <c r="H53" s="1338"/>
      <c r="I53" s="1338"/>
      <c r="J53" s="1338"/>
      <c r="K53" s="1338"/>
      <c r="L53" s="1338"/>
      <c r="M53" s="1338"/>
      <c r="N53" s="1338"/>
      <c r="O53" s="1338"/>
      <c r="P53" s="1338"/>
      <c r="Q53" s="1338"/>
      <c r="R53" s="1338"/>
      <c r="S53" s="1338"/>
      <c r="T53" s="1338"/>
      <c r="U53" s="1338"/>
      <c r="V53" s="1338"/>
      <c r="W53" s="1338"/>
      <c r="X53" s="1338"/>
      <c r="Y53" s="1338"/>
      <c r="Z53" s="1338"/>
      <c r="AA53" s="1338"/>
      <c r="AB53" s="1338"/>
      <c r="AC53" s="1338"/>
      <c r="AD53" s="1338"/>
      <c r="AE53" s="1338"/>
      <c r="AF53" s="1338"/>
      <c r="AG53" s="1338"/>
      <c r="AH53" s="1338"/>
      <c r="AI53" s="1338"/>
      <c r="AJ53" s="1338"/>
      <c r="AK53" s="1338"/>
      <c r="AL53" s="1338"/>
      <c r="AM53" s="1338"/>
      <c r="AN53" s="1338"/>
      <c r="AO53" s="1338"/>
      <c r="AP53" s="1338"/>
      <c r="AQ53" s="1338"/>
      <c r="AR53" s="1338"/>
      <c r="AS53" s="1338"/>
      <c r="AT53" s="1338"/>
      <c r="AU53" s="1338"/>
      <c r="AV53" s="1338"/>
      <c r="AW53" s="1338"/>
      <c r="AX53" s="1338"/>
      <c r="AY53" s="1338"/>
      <c r="AZ53" s="1338"/>
      <c r="BA53" s="1338"/>
      <c r="BB53" s="1338"/>
      <c r="BC53" s="1338"/>
    </row>
    <row r="54" spans="1:55" x14ac:dyDescent="0.2">
      <c r="A54" s="1338"/>
      <c r="B54" s="1354"/>
      <c r="C54" s="1351" t="s">
        <v>1330</v>
      </c>
      <c r="D54" s="863"/>
      <c r="E54" s="861"/>
      <c r="F54" s="862"/>
      <c r="G54" s="1338"/>
      <c r="H54" s="1338"/>
      <c r="I54" s="1338"/>
      <c r="J54" s="1338"/>
      <c r="K54" s="1338"/>
      <c r="L54" s="1338"/>
      <c r="M54" s="1338"/>
      <c r="N54" s="1338"/>
      <c r="O54" s="1338"/>
      <c r="P54" s="1338"/>
      <c r="Q54" s="1338"/>
      <c r="R54" s="1338"/>
      <c r="S54" s="1338"/>
      <c r="T54" s="1338"/>
      <c r="U54" s="1338"/>
      <c r="V54" s="1338"/>
      <c r="W54" s="1338"/>
      <c r="X54" s="1338"/>
      <c r="Y54" s="1338"/>
      <c r="Z54" s="1338"/>
      <c r="AA54" s="1338"/>
      <c r="AB54" s="1338"/>
      <c r="AC54" s="1338"/>
      <c r="AD54" s="1338"/>
      <c r="AE54" s="1338"/>
      <c r="AF54" s="1338"/>
      <c r="AG54" s="1338"/>
      <c r="AH54" s="1338"/>
      <c r="AI54" s="1338"/>
      <c r="AJ54" s="1338"/>
      <c r="AK54" s="1338"/>
      <c r="AL54" s="1338"/>
      <c r="AM54" s="1338"/>
      <c r="AN54" s="1338"/>
      <c r="AO54" s="1338"/>
      <c r="AP54" s="1338"/>
      <c r="AQ54" s="1338"/>
      <c r="AR54" s="1338"/>
      <c r="AS54" s="1338"/>
      <c r="AT54" s="1338"/>
      <c r="AU54" s="1338"/>
      <c r="AV54" s="1338"/>
      <c r="AW54" s="1338"/>
      <c r="AX54" s="1338"/>
      <c r="AY54" s="1338"/>
      <c r="AZ54" s="1338"/>
      <c r="BA54" s="1338"/>
      <c r="BB54" s="1338"/>
      <c r="BC54" s="1338"/>
    </row>
    <row r="55" spans="1:55" x14ac:dyDescent="0.2">
      <c r="A55" s="1338"/>
      <c r="B55" s="1338"/>
      <c r="C55" s="1338"/>
      <c r="D55" s="1338"/>
      <c r="E55" s="1338"/>
      <c r="F55" s="1338"/>
      <c r="G55" s="1338"/>
      <c r="H55" s="1338"/>
      <c r="I55" s="1338"/>
      <c r="J55" s="1338"/>
      <c r="K55" s="1338"/>
      <c r="L55" s="1338"/>
      <c r="M55" s="1338"/>
      <c r="N55" s="1338"/>
      <c r="O55" s="1338"/>
      <c r="P55" s="1338"/>
      <c r="Q55" s="1338"/>
      <c r="R55" s="1338"/>
      <c r="S55" s="1338"/>
      <c r="T55" s="1338"/>
      <c r="U55" s="1338"/>
      <c r="V55" s="1338"/>
      <c r="W55" s="1338"/>
      <c r="X55" s="1338"/>
      <c r="Y55" s="1338"/>
      <c r="Z55" s="1338"/>
      <c r="AA55" s="1338"/>
      <c r="AB55" s="1338"/>
      <c r="AC55" s="1338"/>
      <c r="AD55" s="1338"/>
      <c r="AE55" s="1338"/>
      <c r="AF55" s="1338"/>
      <c r="AG55" s="1338"/>
      <c r="AH55" s="1338"/>
      <c r="AI55" s="1338"/>
      <c r="AJ55" s="1338"/>
      <c r="AK55" s="1338"/>
      <c r="AL55" s="1338"/>
      <c r="AM55" s="1338"/>
      <c r="AN55" s="1338"/>
      <c r="AO55" s="1338"/>
      <c r="AP55" s="1338"/>
      <c r="AQ55" s="1338"/>
      <c r="AR55" s="1338"/>
      <c r="AS55" s="1338"/>
      <c r="AT55" s="1338"/>
      <c r="AU55" s="1338"/>
      <c r="AV55" s="1338"/>
      <c r="AW55" s="1338"/>
      <c r="AX55" s="1338"/>
      <c r="AY55" s="1338"/>
      <c r="AZ55" s="1338"/>
      <c r="BA55" s="1338"/>
      <c r="BB55" s="1338"/>
      <c r="BC55" s="1338"/>
    </row>
    <row r="56" spans="1:55" x14ac:dyDescent="0.2">
      <c r="A56" s="1338"/>
      <c r="B56" s="1338"/>
      <c r="C56" s="1338"/>
      <c r="D56" s="1338"/>
      <c r="E56" s="1338"/>
      <c r="F56" s="1338"/>
      <c r="G56" s="1338"/>
      <c r="H56" s="1338"/>
      <c r="I56" s="1338"/>
      <c r="J56" s="1338"/>
      <c r="K56" s="1338"/>
      <c r="L56" s="1338"/>
      <c r="M56" s="1338"/>
      <c r="N56" s="1338"/>
      <c r="O56" s="1338"/>
      <c r="P56" s="1338"/>
      <c r="Q56" s="1338"/>
      <c r="R56" s="1338"/>
      <c r="S56" s="1338"/>
      <c r="T56" s="1338"/>
      <c r="U56" s="1338"/>
      <c r="V56" s="1338"/>
      <c r="W56" s="1338"/>
      <c r="X56" s="1338"/>
      <c r="Y56" s="1338"/>
      <c r="Z56" s="1338"/>
      <c r="AA56" s="1338"/>
      <c r="AB56" s="1338"/>
      <c r="AC56" s="1338"/>
      <c r="AD56" s="1338"/>
      <c r="AE56" s="1338"/>
      <c r="AF56" s="1338"/>
      <c r="AG56" s="1338"/>
      <c r="AH56" s="1338"/>
      <c r="AI56" s="1338"/>
      <c r="AJ56" s="1338"/>
      <c r="AK56" s="1338"/>
      <c r="AL56" s="1338"/>
      <c r="AM56" s="1338"/>
      <c r="AN56" s="1338"/>
      <c r="AO56" s="1338"/>
      <c r="AP56" s="1338"/>
      <c r="AQ56" s="1338"/>
      <c r="AR56" s="1338"/>
      <c r="AS56" s="1338"/>
      <c r="AT56" s="1338"/>
      <c r="AU56" s="1338"/>
      <c r="AV56" s="1338"/>
      <c r="AW56" s="1338"/>
      <c r="AX56" s="1338"/>
      <c r="AY56" s="1338"/>
      <c r="AZ56" s="1338"/>
      <c r="BA56" s="1338"/>
      <c r="BB56" s="1338"/>
      <c r="BC56" s="1338"/>
    </row>
    <row r="57" spans="1:55" x14ac:dyDescent="0.2">
      <c r="A57" s="1338"/>
      <c r="B57" s="1343">
        <v>5</v>
      </c>
      <c r="C57" s="1344" t="s">
        <v>1732</v>
      </c>
      <c r="D57" s="864"/>
      <c r="E57" s="1345" t="s">
        <v>1733</v>
      </c>
      <c r="F57" s="865"/>
      <c r="G57" s="1338"/>
      <c r="H57" s="1338"/>
      <c r="I57" s="1338"/>
      <c r="J57" s="1338"/>
      <c r="K57" s="1338"/>
      <c r="L57" s="1338"/>
      <c r="M57" s="1338"/>
      <c r="N57" s="1338"/>
      <c r="O57" s="1338"/>
      <c r="P57" s="1338"/>
      <c r="Q57" s="1338"/>
      <c r="R57" s="1338"/>
      <c r="S57" s="1338"/>
      <c r="T57" s="1338"/>
      <c r="U57" s="1338"/>
      <c r="V57" s="1338"/>
      <c r="W57" s="1338"/>
      <c r="X57" s="1338"/>
      <c r="Y57" s="1338"/>
      <c r="Z57" s="1338"/>
      <c r="AA57" s="1338"/>
      <c r="AB57" s="1338"/>
      <c r="AC57" s="1338"/>
      <c r="AD57" s="1338"/>
      <c r="AE57" s="1338"/>
      <c r="AF57" s="1338"/>
      <c r="AG57" s="1338"/>
      <c r="AH57" s="1338"/>
      <c r="AI57" s="1338"/>
      <c r="AJ57" s="1338"/>
      <c r="AK57" s="1338"/>
      <c r="AL57" s="1338"/>
      <c r="AM57" s="1338"/>
      <c r="AN57" s="1338"/>
      <c r="AO57" s="1338"/>
      <c r="AP57" s="1338"/>
      <c r="AQ57" s="1338"/>
      <c r="AR57" s="1338"/>
      <c r="AS57" s="1338"/>
      <c r="AT57" s="1338"/>
      <c r="AU57" s="1338"/>
      <c r="AV57" s="1338"/>
      <c r="AW57" s="1338"/>
      <c r="AX57" s="1338"/>
      <c r="AY57" s="1338"/>
      <c r="AZ57" s="1338"/>
      <c r="BA57" s="1338"/>
      <c r="BB57" s="1338"/>
      <c r="BC57" s="1338"/>
    </row>
    <row r="58" spans="1:55" ht="15" x14ac:dyDescent="0.2">
      <c r="A58" s="1338"/>
      <c r="B58" s="1346"/>
      <c r="C58" s="1347"/>
      <c r="D58" s="1348" t="s">
        <v>1654</v>
      </c>
      <c r="E58" s="1349" t="s">
        <v>1734</v>
      </c>
      <c r="F58" s="1350" t="s">
        <v>1735</v>
      </c>
      <c r="G58" s="1338"/>
      <c r="H58" s="1338"/>
      <c r="I58" s="1338"/>
      <c r="J58" s="1338"/>
      <c r="K58" s="1338"/>
      <c r="L58" s="1338"/>
      <c r="M58" s="1338"/>
      <c r="N58" s="1338"/>
      <c r="O58" s="1338"/>
      <c r="P58" s="1338"/>
      <c r="Q58" s="1338"/>
      <c r="R58" s="1338"/>
      <c r="S58" s="1338"/>
      <c r="T58" s="1338"/>
      <c r="U58" s="1338"/>
      <c r="V58" s="1338"/>
      <c r="W58" s="1338"/>
      <c r="X58" s="1338"/>
      <c r="Y58" s="1338"/>
      <c r="Z58" s="1338"/>
      <c r="AA58" s="1338"/>
      <c r="AB58" s="1338"/>
      <c r="AC58" s="1338"/>
      <c r="AD58" s="1338"/>
      <c r="AE58" s="1338"/>
      <c r="AF58" s="1338"/>
      <c r="AG58" s="1338"/>
      <c r="AH58" s="1338"/>
      <c r="AI58" s="1338"/>
      <c r="AJ58" s="1338"/>
      <c r="AK58" s="1338"/>
      <c r="AL58" s="1338"/>
      <c r="AM58" s="1338"/>
      <c r="AN58" s="1338"/>
      <c r="AO58" s="1338"/>
      <c r="AP58" s="1338"/>
      <c r="AQ58" s="1338"/>
      <c r="AR58" s="1338"/>
      <c r="AS58" s="1338"/>
      <c r="AT58" s="1338"/>
      <c r="AU58" s="1338"/>
      <c r="AV58" s="1338"/>
      <c r="AW58" s="1338"/>
      <c r="AX58" s="1338"/>
      <c r="AY58" s="1338"/>
      <c r="AZ58" s="1338"/>
      <c r="BA58" s="1338"/>
      <c r="BB58" s="1338"/>
      <c r="BC58" s="1338"/>
    </row>
    <row r="59" spans="1:55" x14ac:dyDescent="0.2">
      <c r="A59" s="1338"/>
      <c r="B59" s="1346"/>
      <c r="C59" s="1351" t="s">
        <v>1736</v>
      </c>
      <c r="D59" s="850" t="s">
        <v>2051</v>
      </c>
      <c r="E59" s="851" t="s">
        <v>2051</v>
      </c>
      <c r="F59" s="852" t="s">
        <v>2051</v>
      </c>
      <c r="G59" s="1338"/>
      <c r="H59" s="1338"/>
      <c r="I59" s="1338"/>
      <c r="J59" s="1338"/>
      <c r="K59" s="1338"/>
      <c r="L59" s="1338"/>
      <c r="M59" s="1338"/>
      <c r="N59" s="1338"/>
      <c r="O59" s="1338"/>
      <c r="P59" s="1338"/>
      <c r="Q59" s="1338"/>
      <c r="R59" s="1338"/>
      <c r="S59" s="1338"/>
      <c r="T59" s="1338"/>
      <c r="U59" s="1338"/>
      <c r="V59" s="1338"/>
      <c r="W59" s="1338"/>
      <c r="X59" s="1338"/>
      <c r="Y59" s="1338"/>
      <c r="Z59" s="1338"/>
      <c r="AA59" s="1338"/>
      <c r="AB59" s="1338"/>
      <c r="AC59" s="1338"/>
      <c r="AD59" s="1338"/>
      <c r="AE59" s="1338"/>
      <c r="AF59" s="1338"/>
      <c r="AG59" s="1338"/>
      <c r="AH59" s="1338"/>
      <c r="AI59" s="1338"/>
      <c r="AJ59" s="1338"/>
      <c r="AK59" s="1338"/>
      <c r="AL59" s="1338"/>
      <c r="AM59" s="1338"/>
      <c r="AN59" s="1338"/>
      <c r="AO59" s="1338"/>
      <c r="AP59" s="1338"/>
      <c r="AQ59" s="1338"/>
      <c r="AR59" s="1338"/>
      <c r="AS59" s="1338"/>
      <c r="AT59" s="1338"/>
      <c r="AU59" s="1338"/>
      <c r="AV59" s="1338"/>
      <c r="AW59" s="1338"/>
      <c r="AX59" s="1338"/>
      <c r="AY59" s="1338"/>
      <c r="AZ59" s="1338"/>
      <c r="BA59" s="1338"/>
      <c r="BB59" s="1338"/>
      <c r="BC59" s="1338"/>
    </row>
    <row r="60" spans="1:55" x14ac:dyDescent="0.2">
      <c r="A60" s="1338"/>
      <c r="B60" s="1346"/>
      <c r="C60" s="1353" t="s">
        <v>1737</v>
      </c>
      <c r="D60" s="853"/>
      <c r="E60" s="854"/>
      <c r="F60" s="855"/>
      <c r="G60" s="1338"/>
      <c r="H60" s="1338"/>
      <c r="I60" s="1338"/>
      <c r="J60" s="1338"/>
      <c r="K60" s="1338"/>
      <c r="L60" s="1338"/>
      <c r="M60" s="1338"/>
      <c r="N60" s="1338"/>
      <c r="O60" s="1338"/>
      <c r="P60" s="1338"/>
      <c r="Q60" s="1338"/>
      <c r="R60" s="1338"/>
      <c r="S60" s="1338"/>
      <c r="T60" s="1338"/>
      <c r="U60" s="1338"/>
      <c r="V60" s="1338"/>
      <c r="W60" s="1338"/>
      <c r="X60" s="1338"/>
      <c r="Y60" s="1338"/>
      <c r="Z60" s="1338"/>
      <c r="AA60" s="1338"/>
      <c r="AB60" s="1338"/>
      <c r="AC60" s="1338"/>
      <c r="AD60" s="1338"/>
      <c r="AE60" s="1338"/>
      <c r="AF60" s="1338"/>
      <c r="AG60" s="1338"/>
      <c r="AH60" s="1338"/>
      <c r="AI60" s="1338"/>
      <c r="AJ60" s="1338"/>
      <c r="AK60" s="1338"/>
      <c r="AL60" s="1338"/>
      <c r="AM60" s="1338"/>
      <c r="AN60" s="1338"/>
      <c r="AO60" s="1338"/>
      <c r="AP60" s="1338"/>
      <c r="AQ60" s="1338"/>
      <c r="AR60" s="1338"/>
      <c r="AS60" s="1338"/>
      <c r="AT60" s="1338"/>
      <c r="AU60" s="1338"/>
      <c r="AV60" s="1338"/>
      <c r="AW60" s="1338"/>
      <c r="AX60" s="1338"/>
      <c r="AY60" s="1338"/>
      <c r="AZ60" s="1338"/>
      <c r="BA60" s="1338"/>
      <c r="BB60" s="1338"/>
      <c r="BC60" s="1338"/>
    </row>
    <row r="61" spans="1:55" x14ac:dyDescent="0.2">
      <c r="A61" s="1338"/>
      <c r="B61" s="1346"/>
      <c r="C61" s="1351" t="s">
        <v>1738</v>
      </c>
      <c r="D61" s="850"/>
      <c r="E61" s="851"/>
      <c r="F61" s="852"/>
      <c r="G61" s="1338"/>
      <c r="H61" s="1338"/>
      <c r="I61" s="1338"/>
      <c r="J61" s="1338"/>
      <c r="K61" s="1338"/>
      <c r="L61" s="1338"/>
      <c r="M61" s="1338"/>
      <c r="N61" s="1338"/>
      <c r="O61" s="1338"/>
      <c r="P61" s="1338"/>
      <c r="Q61" s="1338"/>
      <c r="R61" s="1338"/>
      <c r="S61" s="1338"/>
      <c r="T61" s="1338"/>
      <c r="U61" s="1338"/>
      <c r="V61" s="1338"/>
      <c r="W61" s="1338"/>
      <c r="X61" s="1338"/>
      <c r="Y61" s="1338"/>
      <c r="Z61" s="1338"/>
      <c r="AA61" s="1338"/>
      <c r="AB61" s="1338"/>
      <c r="AC61" s="1338"/>
      <c r="AD61" s="1338"/>
      <c r="AE61" s="1338"/>
      <c r="AF61" s="1338"/>
      <c r="AG61" s="1338"/>
      <c r="AH61" s="1338"/>
      <c r="AI61" s="1338"/>
      <c r="AJ61" s="1338"/>
      <c r="AK61" s="1338"/>
      <c r="AL61" s="1338"/>
      <c r="AM61" s="1338"/>
      <c r="AN61" s="1338"/>
      <c r="AO61" s="1338"/>
      <c r="AP61" s="1338"/>
      <c r="AQ61" s="1338"/>
      <c r="AR61" s="1338"/>
      <c r="AS61" s="1338"/>
      <c r="AT61" s="1338"/>
      <c r="AU61" s="1338"/>
      <c r="AV61" s="1338"/>
      <c r="AW61" s="1338"/>
      <c r="AX61" s="1338"/>
      <c r="AY61" s="1338"/>
      <c r="AZ61" s="1338"/>
      <c r="BA61" s="1338"/>
      <c r="BB61" s="1338"/>
      <c r="BC61" s="1338"/>
    </row>
    <row r="62" spans="1:55" x14ac:dyDescent="0.2">
      <c r="A62" s="1338"/>
      <c r="B62" s="1346"/>
      <c r="C62" s="1351" t="s">
        <v>1739</v>
      </c>
      <c r="D62" s="850"/>
      <c r="E62" s="856"/>
      <c r="F62" s="857"/>
      <c r="G62" s="1338"/>
      <c r="H62" s="1338"/>
      <c r="I62" s="1338"/>
      <c r="J62" s="1338"/>
      <c r="K62" s="1338"/>
      <c r="L62" s="1338"/>
      <c r="M62" s="1338"/>
      <c r="N62" s="1338"/>
      <c r="O62" s="1338"/>
      <c r="P62" s="1338"/>
      <c r="Q62" s="1338"/>
      <c r="R62" s="1338"/>
      <c r="S62" s="1338"/>
      <c r="T62" s="1338"/>
      <c r="U62" s="1338"/>
      <c r="V62" s="1338"/>
      <c r="W62" s="1338"/>
      <c r="X62" s="1338"/>
      <c r="Y62" s="1338"/>
      <c r="Z62" s="1338"/>
      <c r="AA62" s="1338"/>
      <c r="AB62" s="1338"/>
      <c r="AC62" s="1338"/>
      <c r="AD62" s="1338"/>
      <c r="AE62" s="1338"/>
      <c r="AF62" s="1338"/>
      <c r="AG62" s="1338"/>
      <c r="AH62" s="1338"/>
      <c r="AI62" s="1338"/>
      <c r="AJ62" s="1338"/>
      <c r="AK62" s="1338"/>
      <c r="AL62" s="1338"/>
      <c r="AM62" s="1338"/>
      <c r="AN62" s="1338"/>
      <c r="AO62" s="1338"/>
      <c r="AP62" s="1338"/>
      <c r="AQ62" s="1338"/>
      <c r="AR62" s="1338"/>
      <c r="AS62" s="1338"/>
      <c r="AT62" s="1338"/>
      <c r="AU62" s="1338"/>
      <c r="AV62" s="1338"/>
      <c r="AW62" s="1338"/>
      <c r="AX62" s="1338"/>
      <c r="AY62" s="1338"/>
      <c r="AZ62" s="1338"/>
      <c r="BA62" s="1338"/>
      <c r="BB62" s="1338"/>
      <c r="BC62" s="1338"/>
    </row>
    <row r="63" spans="1:55" x14ac:dyDescent="0.2">
      <c r="A63" s="1338"/>
      <c r="B63" s="1346"/>
      <c r="C63" s="1351" t="s">
        <v>1740</v>
      </c>
      <c r="D63" s="858"/>
      <c r="E63" s="856"/>
      <c r="F63" s="857"/>
      <c r="G63" s="1338"/>
      <c r="H63" s="1338"/>
      <c r="I63" s="1338"/>
      <c r="J63" s="1338"/>
      <c r="K63" s="1338"/>
      <c r="L63" s="1338"/>
      <c r="M63" s="1338"/>
      <c r="N63" s="1338"/>
      <c r="O63" s="1338"/>
      <c r="P63" s="1338"/>
      <c r="Q63" s="1338"/>
      <c r="R63" s="1338"/>
      <c r="S63" s="1338"/>
      <c r="T63" s="1338"/>
      <c r="U63" s="1338"/>
      <c r="V63" s="1338"/>
      <c r="W63" s="1338"/>
      <c r="X63" s="1338"/>
      <c r="Y63" s="1338"/>
      <c r="Z63" s="1338"/>
      <c r="AA63" s="1338"/>
      <c r="AB63" s="1338"/>
      <c r="AC63" s="1338"/>
      <c r="AD63" s="1338"/>
      <c r="AE63" s="1338"/>
      <c r="AF63" s="1338"/>
      <c r="AG63" s="1338"/>
      <c r="AH63" s="1338"/>
      <c r="AI63" s="1338"/>
      <c r="AJ63" s="1338"/>
      <c r="AK63" s="1338"/>
      <c r="AL63" s="1338"/>
      <c r="AM63" s="1338"/>
      <c r="AN63" s="1338"/>
      <c r="AO63" s="1338"/>
      <c r="AP63" s="1338"/>
      <c r="AQ63" s="1338"/>
      <c r="AR63" s="1338"/>
      <c r="AS63" s="1338"/>
      <c r="AT63" s="1338"/>
      <c r="AU63" s="1338"/>
      <c r="AV63" s="1338"/>
      <c r="AW63" s="1338"/>
      <c r="AX63" s="1338"/>
      <c r="AY63" s="1338"/>
      <c r="AZ63" s="1338"/>
      <c r="BA63" s="1338"/>
      <c r="BB63" s="1338"/>
      <c r="BC63" s="1338"/>
    </row>
    <row r="64" spans="1:55" x14ac:dyDescent="0.2">
      <c r="A64" s="1338"/>
      <c r="B64" s="1346"/>
      <c r="C64" s="1351" t="s">
        <v>1670</v>
      </c>
      <c r="D64" s="850"/>
      <c r="E64" s="859"/>
      <c r="F64" s="860"/>
      <c r="G64" s="1338"/>
      <c r="H64" s="1338"/>
      <c r="I64" s="1338"/>
      <c r="J64" s="1338"/>
      <c r="K64" s="1338"/>
      <c r="L64" s="1338"/>
      <c r="M64" s="1338"/>
      <c r="N64" s="1338"/>
      <c r="O64" s="1338"/>
      <c r="P64" s="1338"/>
      <c r="Q64" s="1338"/>
      <c r="R64" s="1338"/>
      <c r="S64" s="1338"/>
      <c r="T64" s="1338"/>
      <c r="U64" s="1338"/>
      <c r="V64" s="1338"/>
      <c r="W64" s="1338"/>
      <c r="X64" s="1338"/>
      <c r="Y64" s="1338"/>
      <c r="Z64" s="1338"/>
      <c r="AA64" s="1338"/>
      <c r="AB64" s="1338"/>
      <c r="AC64" s="1338"/>
      <c r="AD64" s="1338"/>
      <c r="AE64" s="1338"/>
      <c r="AF64" s="1338"/>
      <c r="AG64" s="1338"/>
      <c r="AH64" s="1338"/>
      <c r="AI64" s="1338"/>
      <c r="AJ64" s="1338"/>
      <c r="AK64" s="1338"/>
      <c r="AL64" s="1338"/>
      <c r="AM64" s="1338"/>
      <c r="AN64" s="1338"/>
      <c r="AO64" s="1338"/>
      <c r="AP64" s="1338"/>
      <c r="AQ64" s="1338"/>
      <c r="AR64" s="1338"/>
      <c r="AS64" s="1338"/>
      <c r="AT64" s="1338"/>
      <c r="AU64" s="1338"/>
      <c r="AV64" s="1338"/>
      <c r="AW64" s="1338"/>
      <c r="AX64" s="1338"/>
      <c r="AY64" s="1338"/>
      <c r="AZ64" s="1338"/>
      <c r="BA64" s="1338"/>
      <c r="BB64" s="1338"/>
      <c r="BC64" s="1338"/>
    </row>
    <row r="65" spans="1:55" x14ac:dyDescent="0.2">
      <c r="A65" s="1338"/>
      <c r="B65" s="1346"/>
      <c r="C65" s="1351" t="s">
        <v>1741</v>
      </c>
      <c r="D65" s="858"/>
      <c r="E65" s="856"/>
      <c r="F65" s="857"/>
      <c r="G65" s="1338"/>
      <c r="H65" s="1338"/>
      <c r="I65" s="1338"/>
      <c r="J65" s="1338"/>
      <c r="K65" s="1338"/>
      <c r="L65" s="1338"/>
      <c r="M65" s="1338"/>
      <c r="N65" s="1338"/>
      <c r="O65" s="1338"/>
      <c r="P65" s="1338"/>
      <c r="Q65" s="1338"/>
      <c r="R65" s="1338"/>
      <c r="S65" s="1338"/>
      <c r="T65" s="1338"/>
      <c r="U65" s="1338"/>
      <c r="V65" s="1338"/>
      <c r="W65" s="1338"/>
      <c r="X65" s="1338"/>
      <c r="Y65" s="1338"/>
      <c r="Z65" s="1338"/>
      <c r="AA65" s="1338"/>
      <c r="AB65" s="1338"/>
      <c r="AC65" s="1338"/>
      <c r="AD65" s="1338"/>
      <c r="AE65" s="1338"/>
      <c r="AF65" s="1338"/>
      <c r="AG65" s="1338"/>
      <c r="AH65" s="1338"/>
      <c r="AI65" s="1338"/>
      <c r="AJ65" s="1338"/>
      <c r="AK65" s="1338"/>
      <c r="AL65" s="1338"/>
      <c r="AM65" s="1338"/>
      <c r="AN65" s="1338"/>
      <c r="AO65" s="1338"/>
      <c r="AP65" s="1338"/>
      <c r="AQ65" s="1338"/>
      <c r="AR65" s="1338"/>
      <c r="AS65" s="1338"/>
      <c r="AT65" s="1338"/>
      <c r="AU65" s="1338"/>
      <c r="AV65" s="1338"/>
      <c r="AW65" s="1338"/>
      <c r="AX65" s="1338"/>
      <c r="AY65" s="1338"/>
      <c r="AZ65" s="1338"/>
      <c r="BA65" s="1338"/>
      <c r="BB65" s="1338"/>
      <c r="BC65" s="1338"/>
    </row>
    <row r="66" spans="1:55" x14ac:dyDescent="0.2">
      <c r="A66" s="1338"/>
      <c r="B66" s="1346"/>
      <c r="C66" s="1351" t="s">
        <v>1336</v>
      </c>
      <c r="D66" s="850"/>
      <c r="E66" s="861"/>
      <c r="F66" s="862"/>
      <c r="G66" s="1338"/>
      <c r="H66" s="1338"/>
      <c r="I66" s="1338"/>
      <c r="J66" s="1338"/>
      <c r="K66" s="1338"/>
      <c r="L66" s="1338"/>
      <c r="M66" s="1338"/>
      <c r="N66" s="1338"/>
      <c r="O66" s="1338"/>
      <c r="P66" s="1338"/>
      <c r="Q66" s="1338"/>
      <c r="R66" s="1338"/>
      <c r="S66" s="1338"/>
      <c r="T66" s="1338"/>
      <c r="U66" s="1338"/>
      <c r="V66" s="1338"/>
      <c r="W66" s="1338"/>
      <c r="X66" s="1338"/>
      <c r="Y66" s="1338"/>
      <c r="Z66" s="1338"/>
      <c r="AA66" s="1338"/>
      <c r="AB66" s="1338"/>
      <c r="AC66" s="1338"/>
      <c r="AD66" s="1338"/>
      <c r="AE66" s="1338"/>
      <c r="AF66" s="1338"/>
      <c r="AG66" s="1338"/>
      <c r="AH66" s="1338"/>
      <c r="AI66" s="1338"/>
      <c r="AJ66" s="1338"/>
      <c r="AK66" s="1338"/>
      <c r="AL66" s="1338"/>
      <c r="AM66" s="1338"/>
      <c r="AN66" s="1338"/>
      <c r="AO66" s="1338"/>
      <c r="AP66" s="1338"/>
      <c r="AQ66" s="1338"/>
      <c r="AR66" s="1338"/>
      <c r="AS66" s="1338"/>
      <c r="AT66" s="1338"/>
      <c r="AU66" s="1338"/>
      <c r="AV66" s="1338"/>
      <c r="AW66" s="1338"/>
      <c r="AX66" s="1338"/>
      <c r="AY66" s="1338"/>
      <c r="AZ66" s="1338"/>
      <c r="BA66" s="1338"/>
      <c r="BB66" s="1338"/>
      <c r="BC66" s="1338"/>
    </row>
    <row r="67" spans="1:55" x14ac:dyDescent="0.2">
      <c r="A67" s="1338"/>
      <c r="B67" s="1354"/>
      <c r="C67" s="1351" t="s">
        <v>1330</v>
      </c>
      <c r="D67" s="863"/>
      <c r="E67" s="861"/>
      <c r="F67" s="862"/>
      <c r="G67" s="1338"/>
      <c r="H67" s="1338"/>
      <c r="I67" s="1338"/>
      <c r="J67" s="1338"/>
      <c r="K67" s="1338"/>
      <c r="L67" s="1338"/>
      <c r="M67" s="1338"/>
      <c r="N67" s="1338"/>
      <c r="O67" s="1338"/>
      <c r="P67" s="1338"/>
      <c r="Q67" s="1338"/>
      <c r="R67" s="1338"/>
      <c r="S67" s="1338"/>
      <c r="T67" s="1338"/>
      <c r="U67" s="1338"/>
      <c r="V67" s="1338"/>
      <c r="W67" s="1338"/>
      <c r="X67" s="1338"/>
      <c r="Y67" s="1338"/>
      <c r="Z67" s="1338"/>
      <c r="AA67" s="1338"/>
      <c r="AB67" s="1338"/>
      <c r="AC67" s="1338"/>
      <c r="AD67" s="1338"/>
      <c r="AE67" s="1338"/>
      <c r="AF67" s="1338"/>
      <c r="AG67" s="1338"/>
      <c r="AH67" s="1338"/>
      <c r="AI67" s="1338"/>
      <c r="AJ67" s="1338"/>
      <c r="AK67" s="1338"/>
      <c r="AL67" s="1338"/>
      <c r="AM67" s="1338"/>
      <c r="AN67" s="1338"/>
      <c r="AO67" s="1338"/>
      <c r="AP67" s="1338"/>
      <c r="AQ67" s="1338"/>
      <c r="AR67" s="1338"/>
      <c r="AS67" s="1338"/>
      <c r="AT67" s="1338"/>
      <c r="AU67" s="1338"/>
      <c r="AV67" s="1338"/>
      <c r="AW67" s="1338"/>
      <c r="AX67" s="1338"/>
      <c r="AY67" s="1338"/>
      <c r="AZ67" s="1338"/>
      <c r="BA67" s="1338"/>
      <c r="BB67" s="1338"/>
      <c r="BC67" s="1338"/>
    </row>
    <row r="68" spans="1:55" x14ac:dyDescent="0.2">
      <c r="A68" s="1338"/>
      <c r="B68" s="1338"/>
      <c r="C68" s="1338"/>
      <c r="D68" s="1338"/>
      <c r="E68" s="1338"/>
      <c r="F68" s="1338"/>
      <c r="G68" s="1338"/>
      <c r="H68" s="1338"/>
      <c r="I68" s="1338"/>
      <c r="J68" s="1338"/>
      <c r="K68" s="1338"/>
      <c r="L68" s="1338"/>
      <c r="M68" s="1338"/>
      <c r="N68" s="1338"/>
      <c r="O68" s="1338"/>
      <c r="P68" s="1338"/>
      <c r="Q68" s="1338"/>
      <c r="R68" s="1338"/>
      <c r="S68" s="1338"/>
      <c r="T68" s="1338"/>
      <c r="U68" s="1338"/>
      <c r="V68" s="1338"/>
      <c r="W68" s="1338"/>
      <c r="X68" s="1338"/>
      <c r="Y68" s="1338"/>
      <c r="Z68" s="1338"/>
      <c r="AA68" s="1338"/>
      <c r="AB68" s="1338"/>
      <c r="AC68" s="1338"/>
      <c r="AD68" s="1338"/>
      <c r="AE68" s="1338"/>
      <c r="AF68" s="1338"/>
      <c r="AG68" s="1338"/>
      <c r="AH68" s="1338"/>
      <c r="AI68" s="1338"/>
      <c r="AJ68" s="1338"/>
      <c r="AK68" s="1338"/>
      <c r="AL68" s="1338"/>
      <c r="AM68" s="1338"/>
      <c r="AN68" s="1338"/>
      <c r="AO68" s="1338"/>
      <c r="AP68" s="1338"/>
      <c r="AQ68" s="1338"/>
      <c r="AR68" s="1338"/>
      <c r="AS68" s="1338"/>
      <c r="AT68" s="1338"/>
      <c r="AU68" s="1338"/>
      <c r="AV68" s="1338"/>
      <c r="AW68" s="1338"/>
      <c r="AX68" s="1338"/>
      <c r="AY68" s="1338"/>
      <c r="AZ68" s="1338"/>
      <c r="BA68" s="1338"/>
      <c r="BB68" s="1338"/>
      <c r="BC68" s="1338"/>
    </row>
    <row r="69" spans="1:55" x14ac:dyDescent="0.2">
      <c r="A69" s="1338"/>
      <c r="B69" s="1338"/>
      <c r="C69" s="1338"/>
      <c r="D69" s="1338"/>
      <c r="E69" s="1338"/>
      <c r="F69" s="1338"/>
      <c r="G69" s="1338"/>
      <c r="H69" s="1338"/>
      <c r="I69" s="1338"/>
      <c r="J69" s="1338"/>
      <c r="K69" s="1338"/>
      <c r="L69" s="1338"/>
      <c r="M69" s="1338"/>
      <c r="N69" s="1338"/>
      <c r="O69" s="1338"/>
      <c r="P69" s="1338"/>
      <c r="Q69" s="1338"/>
      <c r="R69" s="1338"/>
      <c r="S69" s="1338"/>
      <c r="T69" s="1338"/>
      <c r="U69" s="1338"/>
      <c r="V69" s="1338"/>
      <c r="W69" s="1338"/>
      <c r="X69" s="1338"/>
      <c r="Y69" s="1338"/>
      <c r="Z69" s="1338"/>
      <c r="AA69" s="1338"/>
      <c r="AB69" s="1338"/>
      <c r="AC69" s="1338"/>
      <c r="AD69" s="1338"/>
      <c r="AE69" s="1338"/>
      <c r="AF69" s="1338"/>
      <c r="AG69" s="1338"/>
      <c r="AH69" s="1338"/>
      <c r="AI69" s="1338"/>
      <c r="AJ69" s="1338"/>
      <c r="AK69" s="1338"/>
      <c r="AL69" s="1338"/>
      <c r="AM69" s="1338"/>
      <c r="AN69" s="1338"/>
      <c r="AO69" s="1338"/>
      <c r="AP69" s="1338"/>
      <c r="AQ69" s="1338"/>
      <c r="AR69" s="1338"/>
      <c r="AS69" s="1338"/>
      <c r="AT69" s="1338"/>
      <c r="AU69" s="1338"/>
      <c r="AV69" s="1338"/>
      <c r="AW69" s="1338"/>
      <c r="AX69" s="1338"/>
      <c r="AY69" s="1338"/>
      <c r="AZ69" s="1338"/>
      <c r="BA69" s="1338"/>
      <c r="BB69" s="1338"/>
      <c r="BC69" s="1338"/>
    </row>
    <row r="70" spans="1:55" x14ac:dyDescent="0.2">
      <c r="A70" s="1338"/>
      <c r="B70" s="1338"/>
      <c r="C70" s="1338"/>
      <c r="D70" s="1338"/>
      <c r="E70" s="1338"/>
      <c r="F70" s="1338"/>
      <c r="G70" s="1338"/>
      <c r="H70" s="1338"/>
      <c r="I70" s="1338"/>
      <c r="J70" s="1338"/>
      <c r="K70" s="1338"/>
      <c r="L70" s="1338"/>
      <c r="M70" s="1338"/>
      <c r="N70" s="1338"/>
      <c r="O70" s="1338"/>
      <c r="P70" s="1338"/>
      <c r="Q70" s="1338"/>
      <c r="R70" s="1338"/>
      <c r="S70" s="1338"/>
      <c r="T70" s="1338"/>
      <c r="U70" s="1338"/>
      <c r="V70" s="1338"/>
      <c r="W70" s="1338"/>
      <c r="X70" s="1338"/>
      <c r="Y70" s="1338"/>
      <c r="Z70" s="1338"/>
      <c r="AA70" s="1338"/>
      <c r="AB70" s="1338"/>
      <c r="AC70" s="1338"/>
      <c r="AD70" s="1338"/>
      <c r="AE70" s="1338"/>
      <c r="AF70" s="1338"/>
      <c r="AG70" s="1338"/>
      <c r="AH70" s="1338"/>
      <c r="AI70" s="1338"/>
      <c r="AJ70" s="1338"/>
      <c r="AK70" s="1338"/>
      <c r="AL70" s="1338"/>
      <c r="AM70" s="1338"/>
      <c r="AN70" s="1338"/>
      <c r="AO70" s="1338"/>
      <c r="AP70" s="1338"/>
      <c r="AQ70" s="1338"/>
      <c r="AR70" s="1338"/>
      <c r="AS70" s="1338"/>
      <c r="AT70" s="1338"/>
      <c r="AU70" s="1338"/>
      <c r="AV70" s="1338"/>
      <c r="AW70" s="1338"/>
      <c r="AX70" s="1338"/>
      <c r="AY70" s="1338"/>
      <c r="AZ70" s="1338"/>
      <c r="BA70" s="1338"/>
      <c r="BB70" s="1338"/>
      <c r="BC70" s="1338"/>
    </row>
    <row r="71" spans="1:55" x14ac:dyDescent="0.2">
      <c r="A71" s="1338"/>
      <c r="B71" s="1338"/>
      <c r="C71" s="1338"/>
      <c r="D71" s="1338"/>
      <c r="E71" s="1338"/>
      <c r="F71" s="1338"/>
      <c r="G71" s="1338"/>
      <c r="H71" s="1338"/>
      <c r="I71" s="1338"/>
      <c r="J71" s="1338"/>
      <c r="K71" s="1338"/>
      <c r="L71" s="1338"/>
      <c r="M71" s="1338"/>
      <c r="N71" s="1338"/>
      <c r="O71" s="1338"/>
      <c r="P71" s="1338"/>
      <c r="Q71" s="1338"/>
      <c r="R71" s="1338"/>
      <c r="S71" s="1338"/>
      <c r="T71" s="1338"/>
      <c r="U71" s="1338"/>
      <c r="V71" s="1338"/>
      <c r="W71" s="1338"/>
      <c r="X71" s="1338"/>
      <c r="Y71" s="1338"/>
      <c r="Z71" s="1338"/>
      <c r="AA71" s="1338"/>
      <c r="AB71" s="1338"/>
      <c r="AC71" s="1338"/>
      <c r="AD71" s="1338"/>
      <c r="AE71" s="1338"/>
      <c r="AF71" s="1338"/>
      <c r="AG71" s="1338"/>
      <c r="AH71" s="1338"/>
      <c r="AI71" s="1338"/>
      <c r="AJ71" s="1338"/>
      <c r="AK71" s="1338"/>
      <c r="AL71" s="1338"/>
      <c r="AM71" s="1338"/>
      <c r="AN71" s="1338"/>
      <c r="AO71" s="1338"/>
      <c r="AP71" s="1338"/>
      <c r="AQ71" s="1338"/>
      <c r="AR71" s="1338"/>
      <c r="AS71" s="1338"/>
      <c r="AT71" s="1338"/>
      <c r="AU71" s="1338"/>
      <c r="AV71" s="1338"/>
      <c r="AW71" s="1338"/>
      <c r="AX71" s="1338"/>
      <c r="AY71" s="1338"/>
      <c r="AZ71" s="1338"/>
      <c r="BA71" s="1338"/>
      <c r="BB71" s="1338"/>
      <c r="BC71" s="1338"/>
    </row>
    <row r="72" spans="1:55" x14ac:dyDescent="0.2">
      <c r="A72" s="1338"/>
      <c r="B72" s="1338"/>
      <c r="C72" s="1338"/>
      <c r="D72" s="1338"/>
      <c r="E72" s="1338"/>
      <c r="F72" s="1338"/>
      <c r="G72" s="1338"/>
      <c r="H72" s="1338"/>
      <c r="I72" s="1338"/>
      <c r="J72" s="1338"/>
      <c r="K72" s="1338"/>
      <c r="L72" s="1338"/>
      <c r="M72" s="1338"/>
      <c r="N72" s="1338"/>
      <c r="O72" s="1338"/>
      <c r="P72" s="1338"/>
      <c r="Q72" s="1338"/>
      <c r="R72" s="1338"/>
      <c r="S72" s="1338"/>
      <c r="T72" s="1338"/>
      <c r="U72" s="1338"/>
      <c r="V72" s="1338"/>
      <c r="W72" s="1338"/>
      <c r="X72" s="1338"/>
      <c r="Y72" s="1338"/>
      <c r="Z72" s="1338"/>
      <c r="AA72" s="1338"/>
      <c r="AB72" s="1338"/>
      <c r="AC72" s="1338"/>
      <c r="AD72" s="1338"/>
      <c r="AE72" s="1338"/>
      <c r="AF72" s="1338"/>
      <c r="AG72" s="1338"/>
      <c r="AH72" s="1338"/>
      <c r="AI72" s="1338"/>
      <c r="AJ72" s="1338"/>
      <c r="AK72" s="1338"/>
      <c r="AL72" s="1338"/>
      <c r="AM72" s="1338"/>
      <c r="AN72" s="1338"/>
      <c r="AO72" s="1338"/>
      <c r="AP72" s="1338"/>
      <c r="AQ72" s="1338"/>
      <c r="AR72" s="1338"/>
      <c r="AS72" s="1338"/>
      <c r="AT72" s="1338"/>
      <c r="AU72" s="1338"/>
      <c r="AV72" s="1338"/>
      <c r="AW72" s="1338"/>
      <c r="AX72" s="1338"/>
      <c r="AY72" s="1338"/>
      <c r="AZ72" s="1338"/>
      <c r="BA72" s="1338"/>
      <c r="BB72" s="1338"/>
      <c r="BC72" s="1338"/>
    </row>
    <row r="73" spans="1:55" x14ac:dyDescent="0.2">
      <c r="A73" s="1338"/>
      <c r="B73" s="1338"/>
      <c r="C73" s="1338"/>
      <c r="D73" s="1338"/>
      <c r="E73" s="1338"/>
      <c r="F73" s="1338"/>
      <c r="G73" s="1338"/>
      <c r="H73" s="1338"/>
      <c r="I73" s="1338"/>
      <c r="J73" s="1338"/>
      <c r="K73" s="1338"/>
      <c r="L73" s="1338"/>
      <c r="M73" s="1338"/>
      <c r="N73" s="1338"/>
      <c r="O73" s="1338"/>
      <c r="P73" s="1338"/>
      <c r="Q73" s="1338"/>
      <c r="R73" s="1338"/>
      <c r="S73" s="1338"/>
      <c r="T73" s="1338"/>
      <c r="U73" s="1338"/>
      <c r="V73" s="1338"/>
      <c r="W73" s="1338"/>
      <c r="X73" s="1338"/>
      <c r="Y73" s="1338"/>
      <c r="Z73" s="1338"/>
      <c r="AA73" s="1338"/>
      <c r="AB73" s="1338"/>
      <c r="AC73" s="1338"/>
      <c r="AD73" s="1338"/>
      <c r="AE73" s="1338"/>
      <c r="AF73" s="1338"/>
      <c r="AG73" s="1338"/>
      <c r="AH73" s="1338"/>
      <c r="AI73" s="1338"/>
      <c r="AJ73" s="1338"/>
      <c r="AK73" s="1338"/>
      <c r="AL73" s="1338"/>
      <c r="AM73" s="1338"/>
      <c r="AN73" s="1338"/>
      <c r="AO73" s="1338"/>
      <c r="AP73" s="1338"/>
      <c r="AQ73" s="1338"/>
      <c r="AR73" s="1338"/>
      <c r="AS73" s="1338"/>
      <c r="AT73" s="1338"/>
      <c r="AU73" s="1338"/>
      <c r="AV73" s="1338"/>
      <c r="AW73" s="1338"/>
      <c r="AX73" s="1338"/>
      <c r="AY73" s="1338"/>
      <c r="AZ73" s="1338"/>
      <c r="BA73" s="1338"/>
      <c r="BB73" s="1338"/>
      <c r="BC73" s="1338"/>
    </row>
    <row r="74" spans="1:55" x14ac:dyDescent="0.2">
      <c r="A74" s="1338"/>
      <c r="B74" s="1338"/>
      <c r="C74" s="1338"/>
      <c r="D74" s="1338"/>
      <c r="E74" s="1338"/>
      <c r="F74" s="1338"/>
      <c r="G74" s="1338"/>
      <c r="H74" s="1338"/>
      <c r="I74" s="1338"/>
      <c r="J74" s="1338"/>
      <c r="K74" s="1338"/>
      <c r="L74" s="1338"/>
      <c r="M74" s="1338"/>
      <c r="N74" s="1338"/>
      <c r="O74" s="1338"/>
      <c r="P74" s="1338"/>
      <c r="Q74" s="1338"/>
      <c r="R74" s="1338"/>
      <c r="S74" s="1338"/>
      <c r="T74" s="1338"/>
      <c r="U74" s="1338"/>
      <c r="V74" s="1338"/>
      <c r="W74" s="1338"/>
      <c r="X74" s="1338"/>
      <c r="Y74" s="1338"/>
      <c r="Z74" s="1338"/>
      <c r="AA74" s="1338"/>
      <c r="AB74" s="1338"/>
      <c r="AC74" s="1338"/>
      <c r="AD74" s="1338"/>
      <c r="AE74" s="1338"/>
      <c r="AF74" s="1338"/>
      <c r="AG74" s="1338"/>
      <c r="AH74" s="1338"/>
      <c r="AI74" s="1338"/>
      <c r="AJ74" s="1338"/>
      <c r="AK74" s="1338"/>
      <c r="AL74" s="1338"/>
      <c r="AM74" s="1338"/>
      <c r="AN74" s="1338"/>
      <c r="AO74" s="1338"/>
      <c r="AP74" s="1338"/>
      <c r="AQ74" s="1338"/>
      <c r="AR74" s="1338"/>
      <c r="AS74" s="1338"/>
      <c r="AT74" s="1338"/>
      <c r="AU74" s="1338"/>
      <c r="AV74" s="1338"/>
      <c r="AW74" s="1338"/>
      <c r="AX74" s="1338"/>
      <c r="AY74" s="1338"/>
      <c r="AZ74" s="1338"/>
      <c r="BA74" s="1338"/>
      <c r="BB74" s="1338"/>
      <c r="BC74" s="1338"/>
    </row>
    <row r="75" spans="1:55" x14ac:dyDescent="0.2">
      <c r="A75" s="1338"/>
      <c r="B75" s="1338"/>
      <c r="C75" s="1338"/>
      <c r="D75" s="1338"/>
      <c r="E75" s="1338"/>
      <c r="F75" s="1338"/>
      <c r="G75" s="1338"/>
      <c r="H75" s="1338"/>
      <c r="I75" s="1338"/>
      <c r="J75" s="1338"/>
      <c r="K75" s="1338"/>
      <c r="L75" s="1338"/>
      <c r="M75" s="1338"/>
      <c r="N75" s="1338"/>
      <c r="O75" s="1338"/>
      <c r="P75" s="1338"/>
      <c r="Q75" s="1338"/>
      <c r="R75" s="1338"/>
      <c r="S75" s="1338"/>
      <c r="T75" s="1338"/>
      <c r="U75" s="1338"/>
      <c r="V75" s="1338"/>
      <c r="W75" s="1338"/>
      <c r="X75" s="1338"/>
      <c r="Y75" s="1338"/>
      <c r="Z75" s="1338"/>
      <c r="AA75" s="1338"/>
      <c r="AB75" s="1338"/>
      <c r="AC75" s="1338"/>
      <c r="AD75" s="1338"/>
      <c r="AE75" s="1338"/>
      <c r="AF75" s="1338"/>
      <c r="AG75" s="1338"/>
      <c r="AH75" s="1338"/>
      <c r="AI75" s="1338"/>
      <c r="AJ75" s="1338"/>
      <c r="AK75" s="1338"/>
      <c r="AL75" s="1338"/>
      <c r="AM75" s="1338"/>
      <c r="AN75" s="1338"/>
      <c r="AO75" s="1338"/>
      <c r="AP75" s="1338"/>
      <c r="AQ75" s="1338"/>
      <c r="AR75" s="1338"/>
      <c r="AS75" s="1338"/>
      <c r="AT75" s="1338"/>
      <c r="AU75" s="1338"/>
      <c r="AV75" s="1338"/>
      <c r="AW75" s="1338"/>
      <c r="AX75" s="1338"/>
      <c r="AY75" s="1338"/>
      <c r="AZ75" s="1338"/>
      <c r="BA75" s="1338"/>
      <c r="BB75" s="1338"/>
      <c r="BC75" s="1338"/>
    </row>
    <row r="76" spans="1:55" x14ac:dyDescent="0.2">
      <c r="A76" s="1338"/>
      <c r="B76" s="1338"/>
      <c r="C76" s="1338"/>
      <c r="D76" s="1338"/>
      <c r="E76" s="1338"/>
      <c r="F76" s="1338"/>
      <c r="G76" s="1338"/>
      <c r="H76" s="1338"/>
      <c r="I76" s="1338"/>
      <c r="J76" s="1338"/>
      <c r="K76" s="1338"/>
      <c r="L76" s="1338"/>
      <c r="M76" s="1338"/>
      <c r="N76" s="1338"/>
      <c r="O76" s="1338"/>
      <c r="P76" s="1338"/>
      <c r="Q76" s="1338"/>
      <c r="R76" s="1338"/>
      <c r="S76" s="1338"/>
      <c r="T76" s="1338"/>
      <c r="U76" s="1338"/>
      <c r="V76" s="1338"/>
      <c r="W76" s="1338"/>
      <c r="X76" s="1338"/>
      <c r="Y76" s="1338"/>
      <c r="Z76" s="1338"/>
      <c r="AA76" s="1338"/>
      <c r="AB76" s="1338"/>
      <c r="AC76" s="1338"/>
      <c r="AD76" s="1338"/>
      <c r="AE76" s="1338"/>
      <c r="AF76" s="1338"/>
      <c r="AG76" s="1338"/>
      <c r="AH76" s="1338"/>
      <c r="AI76" s="1338"/>
      <c r="AJ76" s="1338"/>
      <c r="AK76" s="1338"/>
      <c r="AL76" s="1338"/>
      <c r="AM76" s="1338"/>
      <c r="AN76" s="1338"/>
      <c r="AO76" s="1338"/>
      <c r="AP76" s="1338"/>
      <c r="AQ76" s="1338"/>
      <c r="AR76" s="1338"/>
      <c r="AS76" s="1338"/>
      <c r="AT76" s="1338"/>
      <c r="AU76" s="1338"/>
      <c r="AV76" s="1338"/>
      <c r="AW76" s="1338"/>
      <c r="AX76" s="1338"/>
      <c r="AY76" s="1338"/>
      <c r="AZ76" s="1338"/>
      <c r="BA76" s="1338"/>
      <c r="BB76" s="1338"/>
      <c r="BC76" s="1338"/>
    </row>
    <row r="77" spans="1:55" x14ac:dyDescent="0.2">
      <c r="A77" s="1338"/>
      <c r="B77" s="1338"/>
      <c r="C77" s="1338"/>
      <c r="D77" s="1338"/>
      <c r="E77" s="1338"/>
      <c r="F77" s="1338"/>
      <c r="G77" s="1338"/>
      <c r="H77" s="1338"/>
      <c r="I77" s="1338"/>
      <c r="J77" s="1338"/>
      <c r="K77" s="1338"/>
      <c r="L77" s="1338"/>
      <c r="M77" s="1338"/>
      <c r="N77" s="1338"/>
      <c r="O77" s="1338"/>
      <c r="P77" s="1338"/>
      <c r="Q77" s="1338"/>
      <c r="R77" s="1338"/>
      <c r="S77" s="1338"/>
      <c r="T77" s="1338"/>
      <c r="U77" s="1338"/>
      <c r="V77" s="1338"/>
      <c r="W77" s="1338"/>
      <c r="X77" s="1338"/>
      <c r="Y77" s="1338"/>
      <c r="Z77" s="1338"/>
      <c r="AA77" s="1338"/>
      <c r="AB77" s="1338"/>
      <c r="AC77" s="1338"/>
      <c r="AD77" s="1338"/>
      <c r="AE77" s="1338"/>
      <c r="AF77" s="1338"/>
      <c r="AG77" s="1338"/>
      <c r="AH77" s="1338"/>
      <c r="AI77" s="1338"/>
      <c r="AJ77" s="1338"/>
      <c r="AK77" s="1338"/>
      <c r="AL77" s="1338"/>
      <c r="AM77" s="1338"/>
      <c r="AN77" s="1338"/>
      <c r="AO77" s="1338"/>
      <c r="AP77" s="1338"/>
      <c r="AQ77" s="1338"/>
      <c r="AR77" s="1338"/>
      <c r="AS77" s="1338"/>
      <c r="AT77" s="1338"/>
      <c r="AU77" s="1338"/>
      <c r="AV77" s="1338"/>
      <c r="AW77" s="1338"/>
      <c r="AX77" s="1338"/>
      <c r="AY77" s="1338"/>
      <c r="AZ77" s="1338"/>
      <c r="BA77" s="1338"/>
      <c r="BB77" s="1338"/>
      <c r="BC77" s="1338"/>
    </row>
    <row r="78" spans="1:55" x14ac:dyDescent="0.2">
      <c r="A78" s="1338"/>
      <c r="B78" s="1338"/>
      <c r="C78" s="1338"/>
      <c r="D78" s="1338"/>
      <c r="E78" s="1338"/>
      <c r="F78" s="1338"/>
      <c r="G78" s="1338"/>
      <c r="H78" s="1338"/>
      <c r="I78" s="1338"/>
      <c r="J78" s="1338"/>
      <c r="K78" s="1338"/>
      <c r="L78" s="1338"/>
      <c r="M78" s="1338"/>
      <c r="N78" s="1338"/>
      <c r="O78" s="1338"/>
      <c r="P78" s="1338"/>
      <c r="Q78" s="1338"/>
      <c r="R78" s="1338"/>
      <c r="S78" s="1338"/>
      <c r="T78" s="1338"/>
      <c r="U78" s="1338"/>
      <c r="V78" s="1338"/>
      <c r="W78" s="1338"/>
      <c r="X78" s="1338"/>
      <c r="Y78" s="1338"/>
      <c r="Z78" s="1338"/>
      <c r="AA78" s="1338"/>
      <c r="AB78" s="1338"/>
      <c r="AC78" s="1338"/>
      <c r="AD78" s="1338"/>
      <c r="AE78" s="1338"/>
      <c r="AF78" s="1338"/>
      <c r="AG78" s="1338"/>
      <c r="AH78" s="1338"/>
      <c r="AI78" s="1338"/>
      <c r="AJ78" s="1338"/>
      <c r="AK78" s="1338"/>
      <c r="AL78" s="1338"/>
      <c r="AM78" s="1338"/>
      <c r="AN78" s="1338"/>
      <c r="AO78" s="1338"/>
      <c r="AP78" s="1338"/>
      <c r="AQ78" s="1338"/>
      <c r="AR78" s="1338"/>
      <c r="AS78" s="1338"/>
      <c r="AT78" s="1338"/>
      <c r="AU78" s="1338"/>
      <c r="AV78" s="1338"/>
      <c r="AW78" s="1338"/>
      <c r="AX78" s="1338"/>
      <c r="AY78" s="1338"/>
      <c r="AZ78" s="1338"/>
      <c r="BA78" s="1338"/>
      <c r="BB78" s="1338"/>
      <c r="BC78" s="1338"/>
    </row>
    <row r="79" spans="1:55" x14ac:dyDescent="0.2">
      <c r="A79" s="1338"/>
      <c r="B79" s="1338"/>
      <c r="C79" s="1338"/>
      <c r="D79" s="1338"/>
      <c r="E79" s="1338"/>
      <c r="F79" s="1338"/>
      <c r="G79" s="1338"/>
      <c r="H79" s="1338"/>
      <c r="I79" s="1338"/>
      <c r="J79" s="1338"/>
      <c r="K79" s="1338"/>
      <c r="L79" s="1338"/>
      <c r="M79" s="1338"/>
      <c r="N79" s="1338"/>
      <c r="O79" s="1338"/>
      <c r="P79" s="1338"/>
      <c r="Q79" s="1338"/>
      <c r="R79" s="1338"/>
      <c r="S79" s="1338"/>
      <c r="T79" s="1338"/>
      <c r="U79" s="1338"/>
      <c r="V79" s="1338"/>
      <c r="W79" s="1338"/>
      <c r="X79" s="1338"/>
      <c r="Y79" s="1338"/>
      <c r="Z79" s="1338"/>
      <c r="AA79" s="1338"/>
      <c r="AB79" s="1338"/>
      <c r="AC79" s="1338"/>
      <c r="AD79" s="1338"/>
      <c r="AE79" s="1338"/>
      <c r="AF79" s="1338"/>
      <c r="AG79" s="1338"/>
      <c r="AH79" s="1338"/>
      <c r="AI79" s="1338"/>
      <c r="AJ79" s="1338"/>
      <c r="AK79" s="1338"/>
      <c r="AL79" s="1338"/>
      <c r="AM79" s="1338"/>
      <c r="AN79" s="1338"/>
      <c r="AO79" s="1338"/>
      <c r="AP79" s="1338"/>
      <c r="AQ79" s="1338"/>
      <c r="AR79" s="1338"/>
      <c r="AS79" s="1338"/>
      <c r="AT79" s="1338"/>
      <c r="AU79" s="1338"/>
      <c r="AV79" s="1338"/>
      <c r="AW79" s="1338"/>
      <c r="AX79" s="1338"/>
      <c r="AY79" s="1338"/>
      <c r="AZ79" s="1338"/>
      <c r="BA79" s="1338"/>
      <c r="BB79" s="1338"/>
      <c r="BC79" s="1338"/>
    </row>
    <row r="80" spans="1:55" x14ac:dyDescent="0.2">
      <c r="A80" s="1338"/>
      <c r="B80" s="1338"/>
      <c r="C80" s="1338"/>
      <c r="D80" s="1338"/>
      <c r="E80" s="1338"/>
      <c r="F80" s="1338"/>
      <c r="G80" s="1338"/>
      <c r="H80" s="1338"/>
      <c r="I80" s="1338"/>
      <c r="J80" s="1338"/>
      <c r="K80" s="1338"/>
      <c r="L80" s="1338"/>
      <c r="M80" s="1338"/>
      <c r="N80" s="1338"/>
      <c r="O80" s="1338"/>
      <c r="P80" s="1338"/>
      <c r="Q80" s="1338"/>
      <c r="R80" s="1338"/>
      <c r="S80" s="1338"/>
      <c r="T80" s="1338"/>
      <c r="U80" s="1338"/>
      <c r="V80" s="1338"/>
      <c r="W80" s="1338"/>
      <c r="X80" s="1338"/>
      <c r="Y80" s="1338"/>
      <c r="Z80" s="1338"/>
      <c r="AA80" s="1338"/>
      <c r="AB80" s="1338"/>
      <c r="AC80" s="1338"/>
      <c r="AD80" s="1338"/>
      <c r="AE80" s="1338"/>
      <c r="AF80" s="1338"/>
      <c r="AG80" s="1338"/>
      <c r="AH80" s="1338"/>
      <c r="AI80" s="1338"/>
      <c r="AJ80" s="1338"/>
      <c r="AK80" s="1338"/>
      <c r="AL80" s="1338"/>
      <c r="AM80" s="1338"/>
      <c r="AN80" s="1338"/>
      <c r="AO80" s="1338"/>
      <c r="AP80" s="1338"/>
      <c r="AQ80" s="1338"/>
      <c r="AR80" s="1338"/>
      <c r="AS80" s="1338"/>
      <c r="AT80" s="1338"/>
      <c r="AU80" s="1338"/>
      <c r="AV80" s="1338"/>
      <c r="AW80" s="1338"/>
      <c r="AX80" s="1338"/>
      <c r="AY80" s="1338"/>
      <c r="AZ80" s="1338"/>
      <c r="BA80" s="1338"/>
      <c r="BB80" s="1338"/>
      <c r="BC80" s="1338"/>
    </row>
    <row r="81" spans="1:55" x14ac:dyDescent="0.2">
      <c r="A81" s="1338"/>
      <c r="B81" s="1338"/>
      <c r="C81" s="1338"/>
      <c r="D81" s="1338"/>
      <c r="E81" s="1338"/>
      <c r="F81" s="1338"/>
      <c r="G81" s="1338"/>
      <c r="H81" s="1338"/>
      <c r="I81" s="1338"/>
      <c r="J81" s="1338"/>
      <c r="K81" s="1338"/>
      <c r="L81" s="1338"/>
      <c r="M81" s="1338"/>
      <c r="N81" s="1338"/>
      <c r="O81" s="1338"/>
      <c r="P81" s="1338"/>
      <c r="Q81" s="1338"/>
      <c r="R81" s="1338"/>
      <c r="S81" s="1338"/>
      <c r="T81" s="1338"/>
      <c r="U81" s="1338"/>
      <c r="V81" s="1338"/>
      <c r="W81" s="1338"/>
      <c r="X81" s="1338"/>
      <c r="Y81" s="1338"/>
      <c r="Z81" s="1338"/>
      <c r="AA81" s="1338"/>
      <c r="AB81" s="1338"/>
      <c r="AC81" s="1338"/>
      <c r="AD81" s="1338"/>
      <c r="AE81" s="1338"/>
      <c r="AF81" s="1338"/>
      <c r="AG81" s="1338"/>
      <c r="AH81" s="1338"/>
      <c r="AI81" s="1338"/>
      <c r="AJ81" s="1338"/>
      <c r="AK81" s="1338"/>
      <c r="AL81" s="1338"/>
      <c r="AM81" s="1338"/>
      <c r="AN81" s="1338"/>
      <c r="AO81" s="1338"/>
      <c r="AP81" s="1338"/>
      <c r="AQ81" s="1338"/>
      <c r="AR81" s="1338"/>
      <c r="AS81" s="1338"/>
      <c r="AT81" s="1338"/>
      <c r="AU81" s="1338"/>
      <c r="AV81" s="1338"/>
      <c r="AW81" s="1338"/>
      <c r="AX81" s="1338"/>
      <c r="AY81" s="1338"/>
      <c r="AZ81" s="1338"/>
      <c r="BA81" s="1338"/>
      <c r="BB81" s="1338"/>
      <c r="BC81" s="1338"/>
    </row>
    <row r="82" spans="1:55" x14ac:dyDescent="0.2">
      <c r="A82" s="1338"/>
      <c r="B82" s="1338"/>
      <c r="C82" s="1338"/>
      <c r="D82" s="1338"/>
      <c r="E82" s="1338"/>
      <c r="F82" s="1338"/>
      <c r="G82" s="1338"/>
      <c r="H82" s="1338"/>
      <c r="I82" s="1338"/>
      <c r="J82" s="1338"/>
      <c r="K82" s="1338"/>
      <c r="L82" s="1338"/>
      <c r="M82" s="1338"/>
      <c r="N82" s="1338"/>
      <c r="O82" s="1338"/>
      <c r="P82" s="1338"/>
      <c r="Q82" s="1338"/>
      <c r="R82" s="1338"/>
      <c r="S82" s="1338"/>
      <c r="T82" s="1338"/>
      <c r="U82" s="1338"/>
      <c r="V82" s="1338"/>
      <c r="W82" s="1338"/>
      <c r="X82" s="1338"/>
      <c r="Y82" s="1338"/>
      <c r="Z82" s="1338"/>
      <c r="AA82" s="1338"/>
      <c r="AB82" s="1338"/>
      <c r="AC82" s="1338"/>
      <c r="AD82" s="1338"/>
      <c r="AE82" s="1338"/>
      <c r="AF82" s="1338"/>
      <c r="AG82" s="1338"/>
      <c r="AH82" s="1338"/>
      <c r="AI82" s="1338"/>
      <c r="AJ82" s="1338"/>
      <c r="AK82" s="1338"/>
      <c r="AL82" s="1338"/>
      <c r="AM82" s="1338"/>
      <c r="AN82" s="1338"/>
      <c r="AO82" s="1338"/>
      <c r="AP82" s="1338"/>
      <c r="AQ82" s="1338"/>
      <c r="AR82" s="1338"/>
      <c r="AS82" s="1338"/>
      <c r="AT82" s="1338"/>
      <c r="AU82" s="1338"/>
      <c r="AV82" s="1338"/>
      <c r="AW82" s="1338"/>
      <c r="AX82" s="1338"/>
      <c r="AY82" s="1338"/>
      <c r="AZ82" s="1338"/>
      <c r="BA82" s="1338"/>
      <c r="BB82" s="1338"/>
      <c r="BC82" s="1338"/>
    </row>
    <row r="83" spans="1:55" x14ac:dyDescent="0.2">
      <c r="A83" s="1338"/>
      <c r="B83" s="1338"/>
      <c r="C83" s="1338"/>
      <c r="D83" s="1338"/>
      <c r="E83" s="1338"/>
      <c r="F83" s="1338"/>
      <c r="G83" s="1338"/>
      <c r="H83" s="1338"/>
      <c r="I83" s="1338"/>
      <c r="J83" s="1338"/>
      <c r="K83" s="1338"/>
      <c r="L83" s="1338"/>
      <c r="M83" s="1338"/>
      <c r="N83" s="1338"/>
      <c r="O83" s="1338"/>
      <c r="P83" s="1338"/>
      <c r="Q83" s="1338"/>
      <c r="R83" s="1338"/>
      <c r="S83" s="1338"/>
      <c r="T83" s="1338"/>
      <c r="U83" s="1338"/>
      <c r="V83" s="1338"/>
      <c r="W83" s="1338"/>
      <c r="X83" s="1338"/>
      <c r="Y83" s="1338"/>
      <c r="Z83" s="1338"/>
      <c r="AA83" s="1338"/>
      <c r="AB83" s="1338"/>
      <c r="AC83" s="1338"/>
      <c r="AD83" s="1338"/>
      <c r="AE83" s="1338"/>
      <c r="AF83" s="1338"/>
      <c r="AG83" s="1338"/>
      <c r="AH83" s="1338"/>
      <c r="AI83" s="1338"/>
      <c r="AJ83" s="1338"/>
      <c r="AK83" s="1338"/>
      <c r="AL83" s="1338"/>
      <c r="AM83" s="1338"/>
      <c r="AN83" s="1338"/>
      <c r="AO83" s="1338"/>
      <c r="AP83" s="1338"/>
      <c r="AQ83" s="1338"/>
      <c r="AR83" s="1338"/>
      <c r="AS83" s="1338"/>
      <c r="AT83" s="1338"/>
      <c r="AU83" s="1338"/>
      <c r="AV83" s="1338"/>
      <c r="AW83" s="1338"/>
      <c r="AX83" s="1338"/>
      <c r="AY83" s="1338"/>
      <c r="AZ83" s="1338"/>
      <c r="BA83" s="1338"/>
      <c r="BB83" s="1338"/>
      <c r="BC83" s="1338"/>
    </row>
    <row r="84" spans="1:55" x14ac:dyDescent="0.2">
      <c r="A84" s="1338"/>
      <c r="B84" s="1338"/>
      <c r="C84" s="1338"/>
      <c r="D84" s="1338"/>
      <c r="E84" s="1338"/>
      <c r="F84" s="1338"/>
      <c r="G84" s="1338"/>
      <c r="H84" s="1338"/>
      <c r="I84" s="1338"/>
      <c r="J84" s="1338"/>
      <c r="K84" s="1338"/>
      <c r="L84" s="1338"/>
      <c r="M84" s="1338"/>
      <c r="N84" s="1338"/>
      <c r="O84" s="1338"/>
      <c r="P84" s="1338"/>
      <c r="Q84" s="1338"/>
      <c r="R84" s="1338"/>
      <c r="S84" s="1338"/>
      <c r="T84" s="1338"/>
      <c r="U84" s="1338"/>
      <c r="V84" s="1338"/>
      <c r="W84" s="1338"/>
      <c r="X84" s="1338"/>
      <c r="Y84" s="1338"/>
      <c r="Z84" s="1338"/>
      <c r="AA84" s="1338"/>
      <c r="AB84" s="1338"/>
      <c r="AC84" s="1338"/>
      <c r="AD84" s="1338"/>
      <c r="AE84" s="1338"/>
      <c r="AF84" s="1338"/>
      <c r="AG84" s="1338"/>
      <c r="AH84" s="1338"/>
      <c r="AI84" s="1338"/>
      <c r="AJ84" s="1338"/>
      <c r="AK84" s="1338"/>
      <c r="AL84" s="1338"/>
      <c r="AM84" s="1338"/>
      <c r="AN84" s="1338"/>
      <c r="AO84" s="1338"/>
      <c r="AP84" s="1338"/>
      <c r="AQ84" s="1338"/>
      <c r="AR84" s="1338"/>
      <c r="AS84" s="1338"/>
      <c r="AT84" s="1338"/>
      <c r="AU84" s="1338"/>
      <c r="AV84" s="1338"/>
      <c r="AW84" s="1338"/>
      <c r="AX84" s="1338"/>
      <c r="AY84" s="1338"/>
      <c r="AZ84" s="1338"/>
      <c r="BA84" s="1338"/>
      <c r="BB84" s="1338"/>
      <c r="BC84" s="1338"/>
    </row>
    <row r="85" spans="1:55" x14ac:dyDescent="0.2">
      <c r="A85" s="1338"/>
      <c r="B85" s="1338"/>
      <c r="C85" s="1338"/>
      <c r="D85" s="1338"/>
      <c r="E85" s="1338"/>
      <c r="F85" s="1338"/>
      <c r="G85" s="1338"/>
      <c r="H85" s="1338"/>
      <c r="I85" s="1338"/>
      <c r="J85" s="1338"/>
      <c r="K85" s="1338"/>
      <c r="L85" s="1338"/>
      <c r="M85" s="1338"/>
      <c r="N85" s="1338"/>
      <c r="O85" s="1338"/>
      <c r="P85" s="1338"/>
      <c r="Q85" s="1338"/>
      <c r="R85" s="1338"/>
      <c r="S85" s="1338"/>
      <c r="T85" s="1338"/>
      <c r="U85" s="1338"/>
      <c r="V85" s="1338"/>
      <c r="W85" s="1338"/>
      <c r="X85" s="1338"/>
      <c r="Y85" s="1338"/>
      <c r="Z85" s="1338"/>
      <c r="AA85" s="1338"/>
      <c r="AB85" s="1338"/>
      <c r="AC85" s="1338"/>
      <c r="AD85" s="1338"/>
      <c r="AE85" s="1338"/>
      <c r="AF85" s="1338"/>
      <c r="AG85" s="1338"/>
      <c r="AH85" s="1338"/>
      <c r="AI85" s="1338"/>
      <c r="AJ85" s="1338"/>
      <c r="AK85" s="1338"/>
      <c r="AL85" s="1338"/>
      <c r="AM85" s="1338"/>
      <c r="AN85" s="1338"/>
      <c r="AO85" s="1338"/>
      <c r="AP85" s="1338"/>
      <c r="AQ85" s="1338"/>
      <c r="AR85" s="1338"/>
      <c r="AS85" s="1338"/>
      <c r="AT85" s="1338"/>
      <c r="AU85" s="1338"/>
      <c r="AV85" s="1338"/>
      <c r="AW85" s="1338"/>
      <c r="AX85" s="1338"/>
      <c r="AY85" s="1338"/>
      <c r="AZ85" s="1338"/>
      <c r="BA85" s="1338"/>
      <c r="BB85" s="1338"/>
      <c r="BC85" s="1338"/>
    </row>
    <row r="86" spans="1:55" x14ac:dyDescent="0.2">
      <c r="A86" s="1338"/>
      <c r="B86" s="1338"/>
      <c r="C86" s="1338"/>
      <c r="D86" s="1338"/>
      <c r="E86" s="1338"/>
      <c r="F86" s="1338"/>
      <c r="G86" s="1338"/>
      <c r="H86" s="1338"/>
      <c r="I86" s="1338"/>
      <c r="J86" s="1338"/>
      <c r="K86" s="1338"/>
      <c r="L86" s="1338"/>
      <c r="M86" s="1338"/>
      <c r="N86" s="1338"/>
      <c r="O86" s="1338"/>
      <c r="P86" s="1338"/>
      <c r="Q86" s="1338"/>
      <c r="R86" s="1338"/>
      <c r="S86" s="1338"/>
      <c r="T86" s="1338"/>
      <c r="U86" s="1338"/>
      <c r="V86" s="1338"/>
      <c r="W86" s="1338"/>
      <c r="X86" s="1338"/>
      <c r="Y86" s="1338"/>
      <c r="Z86" s="1338"/>
      <c r="AA86" s="1338"/>
      <c r="AB86" s="1338"/>
      <c r="AC86" s="1338"/>
      <c r="AD86" s="1338"/>
      <c r="AE86" s="1338"/>
      <c r="AF86" s="1338"/>
      <c r="AG86" s="1338"/>
      <c r="AH86" s="1338"/>
      <c r="AI86" s="1338"/>
      <c r="AJ86" s="1338"/>
      <c r="AK86" s="1338"/>
      <c r="AL86" s="1338"/>
      <c r="AM86" s="1338"/>
      <c r="AN86" s="1338"/>
      <c r="AO86" s="1338"/>
      <c r="AP86" s="1338"/>
      <c r="AQ86" s="1338"/>
      <c r="AR86" s="1338"/>
      <c r="AS86" s="1338"/>
      <c r="AT86" s="1338"/>
      <c r="AU86" s="1338"/>
      <c r="AV86" s="1338"/>
      <c r="AW86" s="1338"/>
      <c r="AX86" s="1338"/>
      <c r="AY86" s="1338"/>
      <c r="AZ86" s="1338"/>
      <c r="BA86" s="1338"/>
      <c r="BB86" s="1338"/>
      <c r="BC86" s="1338"/>
    </row>
    <row r="87" spans="1:55" x14ac:dyDescent="0.2">
      <c r="A87" s="1338"/>
      <c r="B87" s="1338"/>
      <c r="C87" s="1338"/>
      <c r="D87" s="1338"/>
      <c r="E87" s="1338"/>
      <c r="F87" s="1338"/>
      <c r="G87" s="1338"/>
      <c r="H87" s="1338"/>
      <c r="I87" s="1338"/>
      <c r="J87" s="1338"/>
      <c r="K87" s="1338"/>
      <c r="L87" s="1338"/>
      <c r="M87" s="1338"/>
      <c r="N87" s="1338"/>
      <c r="O87" s="1338"/>
      <c r="P87" s="1338"/>
      <c r="Q87" s="1338"/>
      <c r="R87" s="1338"/>
      <c r="S87" s="1338"/>
      <c r="T87" s="1338"/>
      <c r="U87" s="1338"/>
      <c r="V87" s="1338"/>
      <c r="W87" s="1338"/>
      <c r="X87" s="1338"/>
      <c r="Y87" s="1338"/>
      <c r="Z87" s="1338"/>
      <c r="AA87" s="1338"/>
      <c r="AB87" s="1338"/>
      <c r="AC87" s="1338"/>
      <c r="AD87" s="1338"/>
      <c r="AE87" s="1338"/>
      <c r="AF87" s="1338"/>
      <c r="AG87" s="1338"/>
      <c r="AH87" s="1338"/>
      <c r="AI87" s="1338"/>
      <c r="AJ87" s="1338"/>
      <c r="AK87" s="1338"/>
      <c r="AL87" s="1338"/>
      <c r="AM87" s="1338"/>
      <c r="AN87" s="1338"/>
      <c r="AO87" s="1338"/>
      <c r="AP87" s="1338"/>
      <c r="AQ87" s="1338"/>
      <c r="AR87" s="1338"/>
      <c r="AS87" s="1338"/>
      <c r="AT87" s="1338"/>
      <c r="AU87" s="1338"/>
      <c r="AV87" s="1338"/>
      <c r="AW87" s="1338"/>
      <c r="AX87" s="1338"/>
      <c r="AY87" s="1338"/>
      <c r="AZ87" s="1338"/>
      <c r="BA87" s="1338"/>
      <c r="BB87" s="1338"/>
      <c r="BC87" s="1338"/>
    </row>
    <row r="88" spans="1:55" x14ac:dyDescent="0.2">
      <c r="A88" s="1338"/>
      <c r="B88" s="1338"/>
      <c r="C88" s="1338"/>
      <c r="D88" s="1338"/>
      <c r="E88" s="1338"/>
      <c r="F88" s="1338"/>
      <c r="G88" s="1338"/>
      <c r="H88" s="1338"/>
      <c r="I88" s="1338"/>
      <c r="J88" s="1338"/>
      <c r="K88" s="1338"/>
      <c r="L88" s="1338"/>
      <c r="M88" s="1338"/>
      <c r="N88" s="1338"/>
      <c r="O88" s="1338"/>
      <c r="P88" s="1338"/>
      <c r="Q88" s="1338"/>
      <c r="R88" s="1338"/>
      <c r="S88" s="1338"/>
      <c r="T88" s="1338"/>
      <c r="U88" s="1338"/>
      <c r="V88" s="1338"/>
      <c r="W88" s="1338"/>
      <c r="X88" s="1338"/>
      <c r="Y88" s="1338"/>
      <c r="Z88" s="1338"/>
      <c r="AA88" s="1338"/>
      <c r="AB88" s="1338"/>
      <c r="AC88" s="1338"/>
      <c r="AD88" s="1338"/>
      <c r="AE88" s="1338"/>
      <c r="AF88" s="1338"/>
      <c r="AG88" s="1338"/>
      <c r="AH88" s="1338"/>
      <c r="AI88" s="1338"/>
      <c r="AJ88" s="1338"/>
      <c r="AK88" s="1338"/>
      <c r="AL88" s="1338"/>
      <c r="AM88" s="1338"/>
      <c r="AN88" s="1338"/>
      <c r="AO88" s="1338"/>
      <c r="AP88" s="1338"/>
      <c r="AQ88" s="1338"/>
      <c r="AR88" s="1338"/>
      <c r="AS88" s="1338"/>
      <c r="AT88" s="1338"/>
      <c r="AU88" s="1338"/>
      <c r="AV88" s="1338"/>
      <c r="AW88" s="1338"/>
      <c r="AX88" s="1338"/>
      <c r="AY88" s="1338"/>
      <c r="AZ88" s="1338"/>
      <c r="BA88" s="1338"/>
      <c r="BB88" s="1338"/>
      <c r="BC88" s="1338"/>
    </row>
    <row r="89" spans="1:55" x14ac:dyDescent="0.2">
      <c r="A89" s="1338"/>
      <c r="B89" s="1338"/>
      <c r="C89" s="1338"/>
      <c r="D89" s="1338"/>
      <c r="E89" s="1338"/>
      <c r="F89" s="1338"/>
      <c r="G89" s="1338"/>
      <c r="H89" s="1338"/>
      <c r="I89" s="1338"/>
      <c r="J89" s="1338"/>
      <c r="K89" s="1338"/>
      <c r="L89" s="1338"/>
      <c r="M89" s="1338"/>
      <c r="N89" s="1338"/>
      <c r="O89" s="1338"/>
      <c r="P89" s="1338"/>
      <c r="Q89" s="1338"/>
      <c r="R89" s="1338"/>
      <c r="S89" s="1338"/>
      <c r="T89" s="1338"/>
      <c r="U89" s="1338"/>
      <c r="V89" s="1338"/>
      <c r="W89" s="1338"/>
      <c r="X89" s="1338"/>
      <c r="Y89" s="1338"/>
      <c r="Z89" s="1338"/>
      <c r="AA89" s="1338"/>
      <c r="AB89" s="1338"/>
      <c r="AC89" s="1338"/>
      <c r="AD89" s="1338"/>
      <c r="AE89" s="1338"/>
      <c r="AF89" s="1338"/>
      <c r="AG89" s="1338"/>
      <c r="AH89" s="1338"/>
      <c r="AI89" s="1338"/>
      <c r="AJ89" s="1338"/>
      <c r="AK89" s="1338"/>
      <c r="AL89" s="1338"/>
      <c r="AM89" s="1338"/>
      <c r="AN89" s="1338"/>
      <c r="AO89" s="1338"/>
      <c r="AP89" s="1338"/>
      <c r="AQ89" s="1338"/>
      <c r="AR89" s="1338"/>
      <c r="AS89" s="1338"/>
      <c r="AT89" s="1338"/>
      <c r="AU89" s="1338"/>
      <c r="AV89" s="1338"/>
      <c r="AW89" s="1338"/>
      <c r="AX89" s="1338"/>
      <c r="AY89" s="1338"/>
      <c r="AZ89" s="1338"/>
      <c r="BA89" s="1338"/>
      <c r="BB89" s="1338"/>
      <c r="BC89" s="1338"/>
    </row>
    <row r="90" spans="1:55" x14ac:dyDescent="0.2">
      <c r="A90" s="1338"/>
      <c r="B90" s="1338"/>
      <c r="C90" s="1338"/>
      <c r="D90" s="1338"/>
      <c r="E90" s="1338"/>
      <c r="F90" s="1338"/>
      <c r="G90" s="1338"/>
      <c r="H90" s="1338"/>
      <c r="I90" s="1338"/>
      <c r="J90" s="1338"/>
      <c r="K90" s="1338"/>
      <c r="L90" s="1338"/>
      <c r="M90" s="1338"/>
      <c r="N90" s="1338"/>
      <c r="O90" s="1338"/>
      <c r="P90" s="1338"/>
      <c r="Q90" s="1338"/>
      <c r="R90" s="1338"/>
      <c r="S90" s="1338"/>
      <c r="T90" s="1338"/>
      <c r="U90" s="1338"/>
      <c r="V90" s="1338"/>
      <c r="W90" s="1338"/>
      <c r="X90" s="1338"/>
      <c r="Y90" s="1338"/>
      <c r="Z90" s="1338"/>
      <c r="AA90" s="1338"/>
      <c r="AB90" s="1338"/>
      <c r="AC90" s="1338"/>
      <c r="AD90" s="1338"/>
      <c r="AE90" s="1338"/>
      <c r="AF90" s="1338"/>
      <c r="AG90" s="1338"/>
      <c r="AH90" s="1338"/>
      <c r="AI90" s="1338"/>
      <c r="AJ90" s="1338"/>
      <c r="AK90" s="1338"/>
      <c r="AL90" s="1338"/>
      <c r="AM90" s="1338"/>
      <c r="AN90" s="1338"/>
      <c r="AO90" s="1338"/>
      <c r="AP90" s="1338"/>
      <c r="AQ90" s="1338"/>
      <c r="AR90" s="1338"/>
      <c r="AS90" s="1338"/>
      <c r="AT90" s="1338"/>
      <c r="AU90" s="1338"/>
      <c r="AV90" s="1338"/>
      <c r="AW90" s="1338"/>
      <c r="AX90" s="1338"/>
      <c r="AY90" s="1338"/>
      <c r="AZ90" s="1338"/>
      <c r="BA90" s="1338"/>
      <c r="BB90" s="1338"/>
      <c r="BC90" s="1338"/>
    </row>
    <row r="91" spans="1:55" x14ac:dyDescent="0.2">
      <c r="A91" s="1338"/>
      <c r="B91" s="1338"/>
      <c r="C91" s="1338"/>
      <c r="D91" s="1338"/>
      <c r="E91" s="1338"/>
      <c r="F91" s="1338"/>
      <c r="G91" s="1338"/>
      <c r="H91" s="1338"/>
      <c r="I91" s="1338"/>
      <c r="J91" s="1338"/>
      <c r="K91" s="1338"/>
      <c r="L91" s="1338"/>
      <c r="M91" s="1338"/>
      <c r="N91" s="1338"/>
      <c r="O91" s="1338"/>
      <c r="P91" s="1338"/>
      <c r="Q91" s="1338"/>
      <c r="R91" s="1338"/>
      <c r="S91" s="1338"/>
      <c r="T91" s="1338"/>
      <c r="U91" s="1338"/>
      <c r="V91" s="1338"/>
      <c r="W91" s="1338"/>
      <c r="X91" s="1338"/>
      <c r="Y91" s="1338"/>
      <c r="Z91" s="1338"/>
      <c r="AA91" s="1338"/>
      <c r="AB91" s="1338"/>
      <c r="AC91" s="1338"/>
      <c r="AD91" s="1338"/>
      <c r="AE91" s="1338"/>
      <c r="AF91" s="1338"/>
      <c r="AG91" s="1338"/>
      <c r="AH91" s="1338"/>
      <c r="AI91" s="1338"/>
      <c r="AJ91" s="1338"/>
      <c r="AK91" s="1338"/>
      <c r="AL91" s="1338"/>
      <c r="AM91" s="1338"/>
      <c r="AN91" s="1338"/>
      <c r="AO91" s="1338"/>
      <c r="AP91" s="1338"/>
      <c r="AQ91" s="1338"/>
      <c r="AR91" s="1338"/>
      <c r="AS91" s="1338"/>
      <c r="AT91" s="1338"/>
      <c r="AU91" s="1338"/>
      <c r="AV91" s="1338"/>
      <c r="AW91" s="1338"/>
      <c r="AX91" s="1338"/>
      <c r="AY91" s="1338"/>
      <c r="AZ91" s="1338"/>
      <c r="BA91" s="1338"/>
      <c r="BB91" s="1338"/>
      <c r="BC91" s="1338"/>
    </row>
    <row r="92" spans="1:55" x14ac:dyDescent="0.2">
      <c r="A92" s="1338"/>
      <c r="B92" s="1338"/>
      <c r="C92" s="1338"/>
      <c r="D92" s="1338"/>
      <c r="E92" s="1338"/>
      <c r="F92" s="1338"/>
      <c r="G92" s="1338"/>
      <c r="H92" s="1338"/>
      <c r="I92" s="1338"/>
      <c r="J92" s="1338"/>
      <c r="K92" s="1338"/>
      <c r="L92" s="1338"/>
      <c r="M92" s="1338"/>
      <c r="N92" s="1338"/>
      <c r="O92" s="1338"/>
      <c r="P92" s="1338"/>
      <c r="Q92" s="1338"/>
      <c r="R92" s="1338"/>
      <c r="S92" s="1338"/>
      <c r="T92" s="1338"/>
      <c r="U92" s="1338"/>
      <c r="V92" s="1338"/>
      <c r="W92" s="1338"/>
      <c r="X92" s="1338"/>
      <c r="Y92" s="1338"/>
      <c r="Z92" s="1338"/>
      <c r="AA92" s="1338"/>
      <c r="AB92" s="1338"/>
      <c r="AC92" s="1338"/>
      <c r="AD92" s="1338"/>
      <c r="AE92" s="1338"/>
      <c r="AF92" s="1338"/>
      <c r="AG92" s="1338"/>
      <c r="AH92" s="1338"/>
      <c r="AI92" s="1338"/>
      <c r="AJ92" s="1338"/>
      <c r="AK92" s="1338"/>
      <c r="AL92" s="1338"/>
      <c r="AM92" s="1338"/>
      <c r="AN92" s="1338"/>
      <c r="AO92" s="1338"/>
      <c r="AP92" s="1338"/>
      <c r="AQ92" s="1338"/>
      <c r="AR92" s="1338"/>
      <c r="AS92" s="1338"/>
      <c r="AT92" s="1338"/>
      <c r="AU92" s="1338"/>
      <c r="AV92" s="1338"/>
      <c r="AW92" s="1338"/>
      <c r="AX92" s="1338"/>
      <c r="AY92" s="1338"/>
      <c r="AZ92" s="1338"/>
      <c r="BA92" s="1338"/>
      <c r="BB92" s="1338"/>
      <c r="BC92" s="1338"/>
    </row>
    <row r="93" spans="1:55" x14ac:dyDescent="0.2">
      <c r="A93" s="1338"/>
      <c r="B93" s="1338"/>
      <c r="C93" s="1338"/>
      <c r="D93" s="1338"/>
      <c r="E93" s="1338"/>
      <c r="F93" s="1338"/>
      <c r="G93" s="1338"/>
      <c r="H93" s="1338"/>
      <c r="I93" s="1338"/>
      <c r="J93" s="1338"/>
      <c r="K93" s="1338"/>
      <c r="L93" s="1338"/>
      <c r="M93" s="1338"/>
      <c r="N93" s="1338"/>
      <c r="O93" s="1338"/>
      <c r="P93" s="1338"/>
      <c r="Q93" s="1338"/>
      <c r="R93" s="1338"/>
      <c r="S93" s="1338"/>
      <c r="T93" s="1338"/>
      <c r="U93" s="1338"/>
      <c r="V93" s="1338"/>
      <c r="W93" s="1338"/>
      <c r="X93" s="1338"/>
      <c r="Y93" s="1338"/>
      <c r="Z93" s="1338"/>
      <c r="AA93" s="1338"/>
      <c r="AB93" s="1338"/>
      <c r="AC93" s="1338"/>
      <c r="AD93" s="1338"/>
      <c r="AE93" s="1338"/>
      <c r="AF93" s="1338"/>
      <c r="AG93" s="1338"/>
      <c r="AH93" s="1338"/>
      <c r="AI93" s="1338"/>
      <c r="AJ93" s="1338"/>
      <c r="AK93" s="1338"/>
      <c r="AL93" s="1338"/>
      <c r="AM93" s="1338"/>
      <c r="AN93" s="1338"/>
      <c r="AO93" s="1338"/>
      <c r="AP93" s="1338"/>
      <c r="AQ93" s="1338"/>
      <c r="AR93" s="1338"/>
      <c r="AS93" s="1338"/>
      <c r="AT93" s="1338"/>
      <c r="AU93" s="1338"/>
      <c r="AV93" s="1338"/>
      <c r="AW93" s="1338"/>
      <c r="AX93" s="1338"/>
      <c r="AY93" s="1338"/>
      <c r="AZ93" s="1338"/>
      <c r="BA93" s="1338"/>
      <c r="BB93" s="1338"/>
      <c r="BC93" s="1338"/>
    </row>
    <row r="94" spans="1:55" x14ac:dyDescent="0.2">
      <c r="A94" s="1338"/>
      <c r="B94" s="1338"/>
      <c r="C94" s="1338"/>
      <c r="D94" s="1338"/>
      <c r="E94" s="1338"/>
      <c r="F94" s="1338"/>
      <c r="G94" s="1338"/>
      <c r="H94" s="1338"/>
      <c r="I94" s="1338"/>
      <c r="J94" s="1338"/>
      <c r="K94" s="1338"/>
      <c r="L94" s="1338"/>
      <c r="M94" s="1338"/>
      <c r="N94" s="1338"/>
      <c r="O94" s="1338"/>
      <c r="P94" s="1338"/>
      <c r="Q94" s="1338"/>
      <c r="R94" s="1338"/>
      <c r="S94" s="1338"/>
      <c r="T94" s="1338"/>
      <c r="U94" s="1338"/>
      <c r="V94" s="1338"/>
      <c r="W94" s="1338"/>
      <c r="X94" s="1338"/>
      <c r="Y94" s="1338"/>
      <c r="Z94" s="1338"/>
      <c r="AA94" s="1338"/>
      <c r="AB94" s="1338"/>
      <c r="AC94" s="1338"/>
      <c r="AD94" s="1338"/>
      <c r="AE94" s="1338"/>
      <c r="AF94" s="1338"/>
      <c r="AG94" s="1338"/>
      <c r="AH94" s="1338"/>
      <c r="AI94" s="1338"/>
      <c r="AJ94" s="1338"/>
      <c r="AK94" s="1338"/>
      <c r="AL94" s="1338"/>
      <c r="AM94" s="1338"/>
      <c r="AN94" s="1338"/>
      <c r="AO94" s="1338"/>
      <c r="AP94" s="1338"/>
      <c r="AQ94" s="1338"/>
      <c r="AR94" s="1338"/>
      <c r="AS94" s="1338"/>
      <c r="AT94" s="1338"/>
      <c r="AU94" s="1338"/>
      <c r="AV94" s="1338"/>
      <c r="AW94" s="1338"/>
      <c r="AX94" s="1338"/>
      <c r="AY94" s="1338"/>
      <c r="AZ94" s="1338"/>
      <c r="BA94" s="1338"/>
      <c r="BB94" s="1338"/>
      <c r="BC94" s="1338"/>
    </row>
    <row r="95" spans="1:55" x14ac:dyDescent="0.2">
      <c r="A95" s="1338"/>
      <c r="B95" s="1338"/>
      <c r="C95" s="1338"/>
      <c r="D95" s="1338"/>
      <c r="E95" s="1338"/>
      <c r="F95" s="1338"/>
      <c r="G95" s="1338"/>
      <c r="H95" s="1338"/>
      <c r="I95" s="1338"/>
      <c r="J95" s="1338"/>
      <c r="K95" s="1338"/>
      <c r="L95" s="1338"/>
      <c r="M95" s="1338"/>
      <c r="N95" s="1338"/>
      <c r="O95" s="1338"/>
      <c r="P95" s="1338"/>
      <c r="Q95" s="1338"/>
      <c r="R95" s="1338"/>
      <c r="S95" s="1338"/>
      <c r="T95" s="1338"/>
      <c r="U95" s="1338"/>
      <c r="V95" s="1338"/>
      <c r="W95" s="1338"/>
      <c r="X95" s="1338"/>
      <c r="Y95" s="1338"/>
      <c r="Z95" s="1338"/>
      <c r="AA95" s="1338"/>
      <c r="AB95" s="1338"/>
      <c r="AC95" s="1338"/>
      <c r="AD95" s="1338"/>
      <c r="AE95" s="1338"/>
      <c r="AF95" s="1338"/>
      <c r="AG95" s="1338"/>
      <c r="AH95" s="1338"/>
      <c r="AI95" s="1338"/>
      <c r="AJ95" s="1338"/>
      <c r="AK95" s="1338"/>
      <c r="AL95" s="1338"/>
      <c r="AM95" s="1338"/>
      <c r="AN95" s="1338"/>
      <c r="AO95" s="1338"/>
      <c r="AP95" s="1338"/>
      <c r="AQ95" s="1338"/>
      <c r="AR95" s="1338"/>
      <c r="AS95" s="1338"/>
      <c r="AT95" s="1338"/>
      <c r="AU95" s="1338"/>
      <c r="AV95" s="1338"/>
      <c r="AW95" s="1338"/>
      <c r="AX95" s="1338"/>
      <c r="AY95" s="1338"/>
      <c r="AZ95" s="1338"/>
      <c r="BA95" s="1338"/>
      <c r="BB95" s="1338"/>
      <c r="BC95" s="1338"/>
    </row>
    <row r="96" spans="1:55" x14ac:dyDescent="0.2">
      <c r="A96" s="1338"/>
      <c r="B96" s="1338"/>
      <c r="C96" s="1338"/>
      <c r="D96" s="1338"/>
      <c r="E96" s="1338"/>
      <c r="F96" s="1338"/>
      <c r="G96" s="1338"/>
      <c r="H96" s="1338"/>
      <c r="I96" s="1338"/>
      <c r="J96" s="1338"/>
      <c r="K96" s="1338"/>
      <c r="L96" s="1338"/>
      <c r="M96" s="1338"/>
      <c r="N96" s="1338"/>
      <c r="O96" s="1338"/>
      <c r="P96" s="1338"/>
      <c r="Q96" s="1338"/>
      <c r="R96" s="1338"/>
      <c r="S96" s="1338"/>
      <c r="T96" s="1338"/>
      <c r="U96" s="1338"/>
      <c r="V96" s="1338"/>
      <c r="W96" s="1338"/>
      <c r="X96" s="1338"/>
      <c r="Y96" s="1338"/>
      <c r="Z96" s="1338"/>
      <c r="AA96" s="1338"/>
      <c r="AB96" s="1338"/>
      <c r="AC96" s="1338"/>
      <c r="AD96" s="1338"/>
      <c r="AE96" s="1338"/>
      <c r="AF96" s="1338"/>
      <c r="AG96" s="1338"/>
      <c r="AH96" s="1338"/>
      <c r="AI96" s="1338"/>
      <c r="AJ96" s="1338"/>
      <c r="AK96" s="1338"/>
      <c r="AL96" s="1338"/>
      <c r="AM96" s="1338"/>
      <c r="AN96" s="1338"/>
      <c r="AO96" s="1338"/>
      <c r="AP96" s="1338"/>
      <c r="AQ96" s="1338"/>
      <c r="AR96" s="1338"/>
      <c r="AS96" s="1338"/>
      <c r="AT96" s="1338"/>
      <c r="AU96" s="1338"/>
      <c r="AV96" s="1338"/>
      <c r="AW96" s="1338"/>
      <c r="AX96" s="1338"/>
      <c r="AY96" s="1338"/>
      <c r="AZ96" s="1338"/>
      <c r="BA96" s="1338"/>
      <c r="BB96" s="1338"/>
      <c r="BC96" s="1338"/>
    </row>
    <row r="97" spans="1:55" x14ac:dyDescent="0.2">
      <c r="A97" s="1338"/>
      <c r="B97" s="1338"/>
      <c r="C97" s="1338"/>
      <c r="D97" s="1338"/>
      <c r="E97" s="1338"/>
      <c r="F97" s="1338"/>
      <c r="G97" s="1338"/>
      <c r="H97" s="1338"/>
      <c r="I97" s="1338"/>
      <c r="J97" s="1338"/>
      <c r="K97" s="1338"/>
      <c r="L97" s="1338"/>
      <c r="M97" s="1338"/>
      <c r="N97" s="1338"/>
      <c r="O97" s="1338"/>
      <c r="P97" s="1338"/>
      <c r="Q97" s="1338"/>
      <c r="R97" s="1338"/>
      <c r="S97" s="1338"/>
      <c r="T97" s="1338"/>
      <c r="U97" s="1338"/>
      <c r="V97" s="1338"/>
      <c r="W97" s="1338"/>
      <c r="X97" s="1338"/>
      <c r="Y97" s="1338"/>
      <c r="Z97" s="1338"/>
      <c r="AA97" s="1338"/>
      <c r="AB97" s="1338"/>
      <c r="AC97" s="1338"/>
      <c r="AD97" s="1338"/>
      <c r="AE97" s="1338"/>
      <c r="AF97" s="1338"/>
      <c r="AG97" s="1338"/>
      <c r="AH97" s="1338"/>
      <c r="AI97" s="1338"/>
      <c r="AJ97" s="1338"/>
      <c r="AK97" s="1338"/>
      <c r="AL97" s="1338"/>
      <c r="AM97" s="1338"/>
      <c r="AN97" s="1338"/>
      <c r="AO97" s="1338"/>
      <c r="AP97" s="1338"/>
      <c r="AQ97" s="1338"/>
      <c r="AR97" s="1338"/>
      <c r="AS97" s="1338"/>
      <c r="AT97" s="1338"/>
      <c r="AU97" s="1338"/>
      <c r="AV97" s="1338"/>
      <c r="AW97" s="1338"/>
      <c r="AX97" s="1338"/>
      <c r="AY97" s="1338"/>
      <c r="AZ97" s="1338"/>
      <c r="BA97" s="1338"/>
      <c r="BB97" s="1338"/>
      <c r="BC97" s="1338"/>
    </row>
    <row r="98" spans="1:55" x14ac:dyDescent="0.2">
      <c r="A98" s="1338"/>
      <c r="B98" s="1338"/>
      <c r="C98" s="1338"/>
      <c r="D98" s="1338"/>
      <c r="E98" s="1338"/>
      <c r="F98" s="1338"/>
      <c r="G98" s="1338"/>
      <c r="H98" s="1338"/>
      <c r="I98" s="1338"/>
      <c r="J98" s="1338"/>
      <c r="K98" s="1338"/>
      <c r="L98" s="1338"/>
      <c r="M98" s="1338"/>
      <c r="N98" s="1338"/>
      <c r="O98" s="1338"/>
      <c r="P98" s="1338"/>
      <c r="Q98" s="1338"/>
      <c r="R98" s="1338"/>
      <c r="S98" s="1338"/>
      <c r="T98" s="1338"/>
      <c r="U98" s="1338"/>
      <c r="V98" s="1338"/>
      <c r="W98" s="1338"/>
      <c r="X98" s="1338"/>
      <c r="Y98" s="1338"/>
      <c r="Z98" s="1338"/>
      <c r="AA98" s="1338"/>
      <c r="AB98" s="1338"/>
      <c r="AC98" s="1338"/>
      <c r="AD98" s="1338"/>
      <c r="AE98" s="1338"/>
      <c r="AF98" s="1338"/>
      <c r="AG98" s="1338"/>
      <c r="AH98" s="1338"/>
      <c r="AI98" s="1338"/>
      <c r="AJ98" s="1338"/>
      <c r="AK98" s="1338"/>
      <c r="AL98" s="1338"/>
      <c r="AM98" s="1338"/>
      <c r="AN98" s="1338"/>
      <c r="AO98" s="1338"/>
      <c r="AP98" s="1338"/>
      <c r="AQ98" s="1338"/>
      <c r="AR98" s="1338"/>
      <c r="AS98" s="1338"/>
      <c r="AT98" s="1338"/>
      <c r="AU98" s="1338"/>
      <c r="AV98" s="1338"/>
      <c r="AW98" s="1338"/>
      <c r="AX98" s="1338"/>
      <c r="AY98" s="1338"/>
      <c r="AZ98" s="1338"/>
      <c r="BA98" s="1338"/>
      <c r="BB98" s="1338"/>
      <c r="BC98" s="1338"/>
    </row>
    <row r="99" spans="1:55" x14ac:dyDescent="0.2">
      <c r="A99" s="1338"/>
      <c r="B99" s="1338"/>
      <c r="C99" s="1338"/>
      <c r="D99" s="1338"/>
      <c r="E99" s="1338"/>
      <c r="F99" s="1338"/>
      <c r="G99" s="1338"/>
      <c r="H99" s="1338"/>
      <c r="I99" s="1338"/>
      <c r="J99" s="1338"/>
      <c r="K99" s="1338"/>
      <c r="L99" s="1338"/>
      <c r="M99" s="1338"/>
      <c r="N99" s="1338"/>
      <c r="O99" s="1338"/>
      <c r="P99" s="1338"/>
      <c r="Q99" s="1338"/>
      <c r="R99" s="1338"/>
      <c r="S99" s="1338"/>
      <c r="T99" s="1338"/>
      <c r="U99" s="1338"/>
      <c r="V99" s="1338"/>
      <c r="W99" s="1338"/>
      <c r="X99" s="1338"/>
      <c r="Y99" s="1338"/>
      <c r="Z99" s="1338"/>
      <c r="AA99" s="1338"/>
      <c r="AB99" s="1338"/>
      <c r="AC99" s="1338"/>
      <c r="AD99" s="1338"/>
      <c r="AE99" s="1338"/>
      <c r="AF99" s="1338"/>
      <c r="AG99" s="1338"/>
      <c r="AH99" s="1338"/>
      <c r="AI99" s="1338"/>
      <c r="AJ99" s="1338"/>
      <c r="AK99" s="1338"/>
      <c r="AL99" s="1338"/>
      <c r="AM99" s="1338"/>
      <c r="AN99" s="1338"/>
      <c r="AO99" s="1338"/>
      <c r="AP99" s="1338"/>
      <c r="AQ99" s="1338"/>
      <c r="AR99" s="1338"/>
      <c r="AS99" s="1338"/>
      <c r="AT99" s="1338"/>
      <c r="AU99" s="1338"/>
      <c r="AV99" s="1338"/>
      <c r="AW99" s="1338"/>
      <c r="AX99" s="1338"/>
      <c r="AY99" s="1338"/>
      <c r="AZ99" s="1338"/>
      <c r="BA99" s="1338"/>
      <c r="BB99" s="1338"/>
      <c r="BC99" s="1338"/>
    </row>
    <row r="100" spans="1:55" x14ac:dyDescent="0.2">
      <c r="A100" s="1338"/>
      <c r="B100" s="1338"/>
      <c r="C100" s="1338"/>
      <c r="D100" s="1338"/>
      <c r="E100" s="1338"/>
      <c r="F100" s="1338"/>
      <c r="G100" s="1338"/>
      <c r="H100" s="1338"/>
      <c r="I100" s="1338"/>
      <c r="J100" s="1338"/>
      <c r="K100" s="1338"/>
      <c r="L100" s="1338"/>
      <c r="M100" s="1338"/>
      <c r="N100" s="1338"/>
      <c r="O100" s="1338"/>
      <c r="P100" s="1338"/>
      <c r="Q100" s="1338"/>
      <c r="R100" s="1338"/>
      <c r="S100" s="1338"/>
      <c r="T100" s="1338"/>
      <c r="U100" s="1338"/>
      <c r="V100" s="1338"/>
      <c r="W100" s="1338"/>
      <c r="X100" s="1338"/>
      <c r="Y100" s="1338"/>
      <c r="Z100" s="1338"/>
      <c r="AA100" s="1338"/>
      <c r="AB100" s="1338"/>
      <c r="AC100" s="1338"/>
      <c r="AD100" s="1338"/>
      <c r="AE100" s="1338"/>
      <c r="AF100" s="1338"/>
      <c r="AG100" s="1338"/>
      <c r="AH100" s="1338"/>
      <c r="AI100" s="1338"/>
      <c r="AJ100" s="1338"/>
      <c r="AK100" s="1338"/>
      <c r="AL100" s="1338"/>
      <c r="AM100" s="1338"/>
      <c r="AN100" s="1338"/>
      <c r="AO100" s="1338"/>
      <c r="AP100" s="1338"/>
      <c r="AQ100" s="1338"/>
      <c r="AR100" s="1338"/>
      <c r="AS100" s="1338"/>
      <c r="AT100" s="1338"/>
      <c r="AU100" s="1338"/>
      <c r="AV100" s="1338"/>
      <c r="AW100" s="1338"/>
      <c r="AX100" s="1338"/>
      <c r="AY100" s="1338"/>
      <c r="AZ100" s="1338"/>
      <c r="BA100" s="1338"/>
      <c r="BB100" s="1338"/>
      <c r="BC100" s="1338"/>
    </row>
    <row r="101" spans="1:55" x14ac:dyDescent="0.2">
      <c r="A101" s="1338"/>
      <c r="B101" s="1338"/>
      <c r="C101" s="1338"/>
      <c r="D101" s="1338"/>
      <c r="E101" s="1338"/>
      <c r="F101" s="1338"/>
      <c r="G101" s="1338"/>
      <c r="H101" s="1338"/>
      <c r="I101" s="1338"/>
      <c r="J101" s="1338"/>
      <c r="K101" s="1338"/>
      <c r="L101" s="1338"/>
      <c r="M101" s="1338"/>
      <c r="N101" s="1338"/>
      <c r="O101" s="1338"/>
      <c r="P101" s="1338"/>
      <c r="Q101" s="1338"/>
      <c r="R101" s="1338"/>
      <c r="S101" s="1338"/>
      <c r="T101" s="1338"/>
      <c r="U101" s="1338"/>
      <c r="V101" s="1338"/>
      <c r="W101" s="1338"/>
      <c r="X101" s="1338"/>
      <c r="Y101" s="1338"/>
      <c r="Z101" s="1338"/>
      <c r="AA101" s="1338"/>
      <c r="AB101" s="1338"/>
      <c r="AC101" s="1338"/>
      <c r="AD101" s="1338"/>
      <c r="AE101" s="1338"/>
      <c r="AF101" s="1338"/>
      <c r="AG101" s="1338"/>
      <c r="AH101" s="1338"/>
      <c r="AI101" s="1338"/>
      <c r="AJ101" s="1338"/>
      <c r="AK101" s="1338"/>
      <c r="AL101" s="1338"/>
      <c r="AM101" s="1338"/>
      <c r="AN101" s="1338"/>
      <c r="AO101" s="1338"/>
      <c r="AP101" s="1338"/>
      <c r="AQ101" s="1338"/>
      <c r="AR101" s="1338"/>
      <c r="AS101" s="1338"/>
      <c r="AT101" s="1338"/>
      <c r="AU101" s="1338"/>
      <c r="AV101" s="1338"/>
      <c r="AW101" s="1338"/>
      <c r="AX101" s="1338"/>
      <c r="AY101" s="1338"/>
      <c r="AZ101" s="1338"/>
      <c r="BA101" s="1338"/>
      <c r="BB101" s="1338"/>
      <c r="BC101" s="1338"/>
    </row>
    <row r="102" spans="1:55" x14ac:dyDescent="0.2">
      <c r="A102" s="1338"/>
      <c r="B102" s="1338"/>
      <c r="C102" s="1338"/>
      <c r="D102" s="1338"/>
      <c r="E102" s="1338"/>
      <c r="F102" s="1338"/>
      <c r="G102" s="1338"/>
      <c r="H102" s="1338"/>
      <c r="I102" s="1338"/>
      <c r="J102" s="1338"/>
      <c r="K102" s="1338"/>
      <c r="L102" s="1338"/>
      <c r="M102" s="1338"/>
      <c r="N102" s="1338"/>
      <c r="O102" s="1338"/>
      <c r="P102" s="1338"/>
      <c r="Q102" s="1338"/>
      <c r="R102" s="1338"/>
      <c r="S102" s="1338"/>
      <c r="T102" s="1338"/>
      <c r="U102" s="1338"/>
      <c r="V102" s="1338"/>
      <c r="W102" s="1338"/>
      <c r="X102" s="1338"/>
      <c r="Y102" s="1338"/>
      <c r="Z102" s="1338"/>
      <c r="AA102" s="1338"/>
      <c r="AB102" s="1338"/>
      <c r="AC102" s="1338"/>
      <c r="AD102" s="1338"/>
      <c r="AE102" s="1338"/>
      <c r="AF102" s="1338"/>
      <c r="AG102" s="1338"/>
      <c r="AH102" s="1338"/>
      <c r="AI102" s="1338"/>
      <c r="AJ102" s="1338"/>
      <c r="AK102" s="1338"/>
      <c r="AL102" s="1338"/>
      <c r="AM102" s="1338"/>
      <c r="AN102" s="1338"/>
      <c r="AO102" s="1338"/>
      <c r="AP102" s="1338"/>
      <c r="AQ102" s="1338"/>
      <c r="AR102" s="1338"/>
      <c r="AS102" s="1338"/>
      <c r="AT102" s="1338"/>
      <c r="AU102" s="1338"/>
      <c r="AV102" s="1338"/>
      <c r="AW102" s="1338"/>
      <c r="AX102" s="1338"/>
      <c r="AY102" s="1338"/>
      <c r="AZ102" s="1338"/>
      <c r="BA102" s="1338"/>
      <c r="BB102" s="1338"/>
      <c r="BC102" s="1338"/>
    </row>
    <row r="103" spans="1:55" x14ac:dyDescent="0.2">
      <c r="A103" s="1338"/>
      <c r="B103" s="1338"/>
      <c r="C103" s="1338"/>
      <c r="D103" s="1338"/>
      <c r="E103" s="1338"/>
      <c r="F103" s="1338"/>
      <c r="G103" s="1338"/>
      <c r="H103" s="1338"/>
      <c r="I103" s="1338"/>
      <c r="J103" s="1338"/>
      <c r="K103" s="1338"/>
      <c r="L103" s="1338"/>
      <c r="M103" s="1338"/>
      <c r="N103" s="1338"/>
      <c r="O103" s="1338"/>
      <c r="P103" s="1338"/>
      <c r="Q103" s="1338"/>
      <c r="R103" s="1338"/>
      <c r="S103" s="1338"/>
      <c r="T103" s="1338"/>
      <c r="U103" s="1338"/>
      <c r="V103" s="1338"/>
      <c r="W103" s="1338"/>
      <c r="X103" s="1338"/>
      <c r="Y103" s="1338"/>
      <c r="Z103" s="1338"/>
      <c r="AA103" s="1338"/>
      <c r="AB103" s="1338"/>
      <c r="AC103" s="1338"/>
      <c r="AD103" s="1338"/>
      <c r="AE103" s="1338"/>
      <c r="AF103" s="1338"/>
      <c r="AG103" s="1338"/>
      <c r="AH103" s="1338"/>
      <c r="AI103" s="1338"/>
      <c r="AJ103" s="1338"/>
      <c r="AK103" s="1338"/>
      <c r="AL103" s="1338"/>
      <c r="AM103" s="1338"/>
      <c r="AN103" s="1338"/>
      <c r="AO103" s="1338"/>
      <c r="AP103" s="1338"/>
      <c r="AQ103" s="1338"/>
      <c r="AR103" s="1338"/>
      <c r="AS103" s="1338"/>
      <c r="AT103" s="1338"/>
      <c r="AU103" s="1338"/>
      <c r="AV103" s="1338"/>
      <c r="AW103" s="1338"/>
      <c r="AX103" s="1338"/>
      <c r="AY103" s="1338"/>
      <c r="AZ103" s="1338"/>
      <c r="BA103" s="1338"/>
      <c r="BB103" s="1338"/>
      <c r="BC103" s="1338"/>
    </row>
    <row r="104" spans="1:55" x14ac:dyDescent="0.2">
      <c r="A104" s="1338"/>
      <c r="B104" s="1338"/>
      <c r="C104" s="1338"/>
      <c r="D104" s="1338"/>
      <c r="E104" s="1338"/>
      <c r="F104" s="1338"/>
      <c r="G104" s="1338"/>
      <c r="H104" s="1338"/>
      <c r="I104" s="1338"/>
      <c r="J104" s="1338"/>
      <c r="K104" s="1338"/>
      <c r="L104" s="1338"/>
      <c r="M104" s="1338"/>
      <c r="N104" s="1338"/>
      <c r="O104" s="1338"/>
      <c r="P104" s="1338"/>
      <c r="Q104" s="1338"/>
      <c r="R104" s="1338"/>
      <c r="S104" s="1338"/>
      <c r="T104" s="1338"/>
      <c r="U104" s="1338"/>
      <c r="V104" s="1338"/>
      <c r="W104" s="1338"/>
      <c r="X104" s="1338"/>
      <c r="Y104" s="1338"/>
      <c r="Z104" s="1338"/>
      <c r="AA104" s="1338"/>
      <c r="AB104" s="1338"/>
      <c r="AC104" s="1338"/>
      <c r="AD104" s="1338"/>
      <c r="AE104" s="1338"/>
      <c r="AF104" s="1338"/>
      <c r="AG104" s="1338"/>
      <c r="AH104" s="1338"/>
      <c r="AI104" s="1338"/>
      <c r="AJ104" s="1338"/>
      <c r="AK104" s="1338"/>
      <c r="AL104" s="1338"/>
      <c r="AM104" s="1338"/>
      <c r="AN104" s="1338"/>
      <c r="AO104" s="1338"/>
      <c r="AP104" s="1338"/>
      <c r="AQ104" s="1338"/>
      <c r="AR104" s="1338"/>
      <c r="AS104" s="1338"/>
      <c r="AT104" s="1338"/>
      <c r="AU104" s="1338"/>
      <c r="AV104" s="1338"/>
      <c r="AW104" s="1338"/>
      <c r="AX104" s="1338"/>
      <c r="AY104" s="1338"/>
      <c r="AZ104" s="1338"/>
      <c r="BA104" s="1338"/>
      <c r="BB104" s="1338"/>
      <c r="BC104" s="1338"/>
    </row>
    <row r="105" spans="1:55" x14ac:dyDescent="0.2">
      <c r="A105" s="1338"/>
      <c r="B105" s="1338"/>
      <c r="C105" s="1338"/>
      <c r="D105" s="1338"/>
      <c r="E105" s="1338"/>
      <c r="F105" s="1338"/>
      <c r="G105" s="1338"/>
      <c r="H105" s="1338"/>
      <c r="I105" s="1338"/>
      <c r="J105" s="1338"/>
      <c r="K105" s="1338"/>
      <c r="L105" s="1338"/>
      <c r="M105" s="1338"/>
      <c r="N105" s="1338"/>
      <c r="O105" s="1338"/>
      <c r="P105" s="1338"/>
      <c r="Q105" s="1338"/>
      <c r="R105" s="1338"/>
      <c r="S105" s="1338"/>
      <c r="T105" s="1338"/>
      <c r="U105" s="1338"/>
      <c r="V105" s="1338"/>
      <c r="W105" s="1338"/>
      <c r="X105" s="1338"/>
      <c r="Y105" s="1338"/>
      <c r="Z105" s="1338"/>
      <c r="AA105" s="1338"/>
      <c r="AB105" s="1338"/>
      <c r="AC105" s="1338"/>
      <c r="AD105" s="1338"/>
      <c r="AE105" s="1338"/>
      <c r="AF105" s="1338"/>
      <c r="AG105" s="1338"/>
      <c r="AH105" s="1338"/>
      <c r="AI105" s="1338"/>
      <c r="AJ105" s="1338"/>
      <c r="AK105" s="1338"/>
      <c r="AL105" s="1338"/>
      <c r="AM105" s="1338"/>
      <c r="AN105" s="1338"/>
      <c r="AO105" s="1338"/>
      <c r="AP105" s="1338"/>
      <c r="AQ105" s="1338"/>
      <c r="AR105" s="1338"/>
      <c r="AS105" s="1338"/>
      <c r="AT105" s="1338"/>
      <c r="AU105" s="1338"/>
      <c r="AV105" s="1338"/>
      <c r="AW105" s="1338"/>
      <c r="AX105" s="1338"/>
      <c r="AY105" s="1338"/>
      <c r="AZ105" s="1338"/>
      <c r="BA105" s="1338"/>
      <c r="BB105" s="1338"/>
      <c r="BC105" s="1338"/>
    </row>
    <row r="106" spans="1:55" x14ac:dyDescent="0.2">
      <c r="A106" s="1338"/>
      <c r="B106" s="1338"/>
      <c r="C106" s="1338"/>
      <c r="D106" s="1338"/>
      <c r="E106" s="1338"/>
      <c r="F106" s="1338"/>
      <c r="G106" s="1338"/>
      <c r="H106" s="1338"/>
      <c r="I106" s="1338"/>
      <c r="J106" s="1338"/>
      <c r="K106" s="1338"/>
      <c r="L106" s="1338"/>
      <c r="M106" s="1338"/>
      <c r="N106" s="1338"/>
      <c r="O106" s="1338"/>
      <c r="P106" s="1338"/>
      <c r="Q106" s="1338"/>
      <c r="R106" s="1338"/>
      <c r="S106" s="1338"/>
      <c r="T106" s="1338"/>
      <c r="U106" s="1338"/>
      <c r="V106" s="1338"/>
      <c r="W106" s="1338"/>
      <c r="X106" s="1338"/>
      <c r="Y106" s="1338"/>
      <c r="Z106" s="1338"/>
      <c r="AA106" s="1338"/>
      <c r="AB106" s="1338"/>
      <c r="AC106" s="1338"/>
      <c r="AD106" s="1338"/>
      <c r="AE106" s="1338"/>
      <c r="AF106" s="1338"/>
      <c r="AG106" s="1338"/>
      <c r="AH106" s="1338"/>
      <c r="AI106" s="1338"/>
      <c r="AJ106" s="1338"/>
      <c r="AK106" s="1338"/>
      <c r="AL106" s="1338"/>
      <c r="AM106" s="1338"/>
      <c r="AN106" s="1338"/>
      <c r="AO106" s="1338"/>
      <c r="AP106" s="1338"/>
      <c r="AQ106" s="1338"/>
      <c r="AR106" s="1338"/>
      <c r="AS106" s="1338"/>
      <c r="AT106" s="1338"/>
      <c r="AU106" s="1338"/>
      <c r="AV106" s="1338"/>
      <c r="AW106" s="1338"/>
      <c r="AX106" s="1338"/>
      <c r="AY106" s="1338"/>
      <c r="AZ106" s="1338"/>
      <c r="BA106" s="1338"/>
      <c r="BB106" s="1338"/>
      <c r="BC106" s="1338"/>
    </row>
    <row r="107" spans="1:55" x14ac:dyDescent="0.2">
      <c r="A107" s="1338"/>
      <c r="B107" s="1338"/>
      <c r="C107" s="1338"/>
      <c r="D107" s="1338"/>
      <c r="E107" s="1338"/>
      <c r="F107" s="1338"/>
      <c r="G107" s="1338"/>
      <c r="H107" s="1338"/>
      <c r="I107" s="1338"/>
      <c r="J107" s="1338"/>
      <c r="K107" s="1338"/>
      <c r="L107" s="1338"/>
      <c r="M107" s="1338"/>
      <c r="N107" s="1338"/>
      <c r="O107" s="1338"/>
      <c r="P107" s="1338"/>
      <c r="Q107" s="1338"/>
      <c r="R107" s="1338"/>
      <c r="S107" s="1338"/>
      <c r="T107" s="1338"/>
      <c r="U107" s="1338"/>
      <c r="V107" s="1338"/>
      <c r="W107" s="1338"/>
      <c r="X107" s="1338"/>
      <c r="Y107" s="1338"/>
      <c r="Z107" s="1338"/>
      <c r="AA107" s="1338"/>
      <c r="AB107" s="1338"/>
      <c r="AC107" s="1338"/>
      <c r="AD107" s="1338"/>
      <c r="AE107" s="1338"/>
      <c r="AF107" s="1338"/>
      <c r="AG107" s="1338"/>
      <c r="AH107" s="1338"/>
      <c r="AI107" s="1338"/>
      <c r="AJ107" s="1338"/>
      <c r="AK107" s="1338"/>
      <c r="AL107" s="1338"/>
      <c r="AM107" s="1338"/>
      <c r="AN107" s="1338"/>
      <c r="AO107" s="1338"/>
      <c r="AP107" s="1338"/>
      <c r="AQ107" s="1338"/>
      <c r="AR107" s="1338"/>
      <c r="AS107" s="1338"/>
      <c r="AT107" s="1338"/>
      <c r="AU107" s="1338"/>
      <c r="AV107" s="1338"/>
      <c r="AW107" s="1338"/>
      <c r="AX107" s="1338"/>
      <c r="AY107" s="1338"/>
      <c r="AZ107" s="1338"/>
      <c r="BA107" s="1338"/>
      <c r="BB107" s="1338"/>
      <c r="BC107" s="1338"/>
    </row>
    <row r="108" spans="1:55" x14ac:dyDescent="0.2">
      <c r="A108" s="1338"/>
      <c r="B108" s="1338"/>
      <c r="C108" s="1338"/>
      <c r="D108" s="1338"/>
      <c r="E108" s="1338"/>
      <c r="F108" s="1338"/>
      <c r="G108" s="1338"/>
      <c r="H108" s="1338"/>
      <c r="I108" s="1338"/>
      <c r="J108" s="1338"/>
      <c r="K108" s="1338"/>
      <c r="L108" s="1338"/>
      <c r="M108" s="1338"/>
      <c r="N108" s="1338"/>
      <c r="O108" s="1338"/>
      <c r="P108" s="1338"/>
      <c r="Q108" s="1338"/>
      <c r="R108" s="1338"/>
      <c r="S108" s="1338"/>
      <c r="T108" s="1338"/>
      <c r="U108" s="1338"/>
      <c r="V108" s="1338"/>
      <c r="W108" s="1338"/>
      <c r="X108" s="1338"/>
      <c r="Y108" s="1338"/>
      <c r="Z108" s="1338"/>
      <c r="AA108" s="1338"/>
      <c r="AB108" s="1338"/>
      <c r="AC108" s="1338"/>
      <c r="AD108" s="1338"/>
      <c r="AE108" s="1338"/>
      <c r="AF108" s="1338"/>
      <c r="AG108" s="1338"/>
      <c r="AH108" s="1338"/>
      <c r="AI108" s="1338"/>
      <c r="AJ108" s="1338"/>
      <c r="AK108" s="1338"/>
      <c r="AL108" s="1338"/>
      <c r="AM108" s="1338"/>
      <c r="AN108" s="1338"/>
      <c r="AO108" s="1338"/>
      <c r="AP108" s="1338"/>
      <c r="AQ108" s="1338"/>
      <c r="AR108" s="1338"/>
      <c r="AS108" s="1338"/>
      <c r="AT108" s="1338"/>
      <c r="AU108" s="1338"/>
      <c r="AV108" s="1338"/>
      <c r="AW108" s="1338"/>
      <c r="AX108" s="1338"/>
      <c r="AY108" s="1338"/>
      <c r="AZ108" s="1338"/>
      <c r="BA108" s="1338"/>
      <c r="BB108" s="1338"/>
      <c r="BC108" s="1338"/>
    </row>
    <row r="109" spans="1:55" x14ac:dyDescent="0.2">
      <c r="A109" s="1338"/>
      <c r="B109" s="1338"/>
      <c r="C109" s="1338"/>
      <c r="D109" s="1338"/>
      <c r="E109" s="1338"/>
      <c r="F109" s="1338"/>
      <c r="G109" s="1338"/>
      <c r="H109" s="1338"/>
      <c r="I109" s="1338"/>
      <c r="J109" s="1338"/>
      <c r="K109" s="1338"/>
      <c r="L109" s="1338"/>
      <c r="M109" s="1338"/>
      <c r="N109" s="1338"/>
      <c r="O109" s="1338"/>
      <c r="P109" s="1338"/>
      <c r="Q109" s="1338"/>
      <c r="R109" s="1338"/>
      <c r="S109" s="1338"/>
      <c r="T109" s="1338"/>
      <c r="U109" s="1338"/>
      <c r="V109" s="1338"/>
      <c r="W109" s="1338"/>
      <c r="X109" s="1338"/>
      <c r="Y109" s="1338"/>
      <c r="Z109" s="1338"/>
      <c r="AA109" s="1338"/>
      <c r="AB109" s="1338"/>
      <c r="AC109" s="1338"/>
      <c r="AD109" s="1338"/>
      <c r="AE109" s="1338"/>
      <c r="AF109" s="1338"/>
      <c r="AG109" s="1338"/>
      <c r="AH109" s="1338"/>
      <c r="AI109" s="1338"/>
      <c r="AJ109" s="1338"/>
      <c r="AK109" s="1338"/>
      <c r="AL109" s="1338"/>
      <c r="AM109" s="1338"/>
      <c r="AN109" s="1338"/>
      <c r="AO109" s="1338"/>
      <c r="AP109" s="1338"/>
      <c r="AQ109" s="1338"/>
      <c r="AR109" s="1338"/>
      <c r="AS109" s="1338"/>
      <c r="AT109" s="1338"/>
      <c r="AU109" s="1338"/>
      <c r="AV109" s="1338"/>
      <c r="AW109" s="1338"/>
      <c r="AX109" s="1338"/>
      <c r="AY109" s="1338"/>
      <c r="AZ109" s="1338"/>
      <c r="BA109" s="1338"/>
      <c r="BB109" s="1338"/>
      <c r="BC109" s="1338"/>
    </row>
    <row r="110" spans="1:55" x14ac:dyDescent="0.2">
      <c r="A110" s="1338"/>
      <c r="B110" s="1338"/>
      <c r="C110" s="1338"/>
      <c r="D110" s="1338"/>
      <c r="E110" s="1338"/>
      <c r="F110" s="1338"/>
      <c r="G110" s="1338"/>
      <c r="H110" s="1338"/>
      <c r="I110" s="1338"/>
      <c r="J110" s="1338"/>
      <c r="K110" s="1338"/>
      <c r="L110" s="1338"/>
      <c r="M110" s="1338"/>
      <c r="N110" s="1338"/>
      <c r="O110" s="1338"/>
      <c r="P110" s="1338"/>
      <c r="Q110" s="1338"/>
      <c r="R110" s="1338"/>
      <c r="S110" s="1338"/>
      <c r="T110" s="1338"/>
      <c r="U110" s="1338"/>
      <c r="V110" s="1338"/>
      <c r="W110" s="1338"/>
      <c r="X110" s="1338"/>
      <c r="Y110" s="1338"/>
      <c r="Z110" s="1338"/>
      <c r="AA110" s="1338"/>
      <c r="AB110" s="1338"/>
      <c r="AC110" s="1338"/>
      <c r="AD110" s="1338"/>
      <c r="AE110" s="1338"/>
      <c r="AF110" s="1338"/>
      <c r="AG110" s="1338"/>
      <c r="AH110" s="1338"/>
      <c r="AI110" s="1338"/>
      <c r="AJ110" s="1338"/>
      <c r="AK110" s="1338"/>
      <c r="AL110" s="1338"/>
      <c r="AM110" s="1338"/>
      <c r="AN110" s="1338"/>
      <c r="AO110" s="1338"/>
      <c r="AP110" s="1338"/>
      <c r="AQ110" s="1338"/>
      <c r="AR110" s="1338"/>
      <c r="AS110" s="1338"/>
      <c r="AT110" s="1338"/>
      <c r="AU110" s="1338"/>
      <c r="AV110" s="1338"/>
      <c r="AW110" s="1338"/>
      <c r="AX110" s="1338"/>
      <c r="AY110" s="1338"/>
      <c r="AZ110" s="1338"/>
      <c r="BA110" s="1338"/>
      <c r="BB110" s="1338"/>
      <c r="BC110" s="1338"/>
    </row>
    <row r="111" spans="1:55" x14ac:dyDescent="0.2">
      <c r="A111" s="1338"/>
      <c r="B111" s="1338"/>
      <c r="C111" s="1338"/>
      <c r="D111" s="1338"/>
      <c r="E111" s="1338"/>
      <c r="F111" s="1338"/>
      <c r="G111" s="1338"/>
      <c r="H111" s="1338"/>
      <c r="I111" s="1338"/>
      <c r="J111" s="1338"/>
      <c r="K111" s="1338"/>
      <c r="L111" s="1338"/>
      <c r="M111" s="1338"/>
      <c r="N111" s="1338"/>
      <c r="O111" s="1338"/>
      <c r="P111" s="1338"/>
      <c r="Q111" s="1338"/>
      <c r="R111" s="1338"/>
      <c r="S111" s="1338"/>
      <c r="T111" s="1338"/>
      <c r="U111" s="1338"/>
      <c r="V111" s="1338"/>
      <c r="W111" s="1338"/>
      <c r="X111" s="1338"/>
      <c r="Y111" s="1338"/>
      <c r="Z111" s="1338"/>
      <c r="AA111" s="1338"/>
      <c r="AB111" s="1338"/>
      <c r="AC111" s="1338"/>
      <c r="AD111" s="1338"/>
      <c r="AE111" s="1338"/>
      <c r="AF111" s="1338"/>
      <c r="AG111" s="1338"/>
      <c r="AH111" s="1338"/>
      <c r="AI111" s="1338"/>
      <c r="AJ111" s="1338"/>
      <c r="AK111" s="1338"/>
      <c r="AL111" s="1338"/>
      <c r="AM111" s="1338"/>
      <c r="AN111" s="1338"/>
      <c r="AO111" s="1338"/>
      <c r="AP111" s="1338"/>
      <c r="AQ111" s="1338"/>
      <c r="AR111" s="1338"/>
      <c r="AS111" s="1338"/>
      <c r="AT111" s="1338"/>
      <c r="AU111" s="1338"/>
      <c r="AV111" s="1338"/>
      <c r="AW111" s="1338"/>
      <c r="AX111" s="1338"/>
      <c r="AY111" s="1338"/>
      <c r="AZ111" s="1338"/>
      <c r="BA111" s="1338"/>
      <c r="BB111" s="1338"/>
      <c r="BC111" s="1338"/>
    </row>
    <row r="112" spans="1:55" x14ac:dyDescent="0.2">
      <c r="A112" s="1338"/>
      <c r="B112" s="1338"/>
      <c r="C112" s="1338"/>
      <c r="D112" s="1338"/>
      <c r="E112" s="1338"/>
      <c r="F112" s="1338"/>
      <c r="G112" s="1338"/>
      <c r="H112" s="1338"/>
      <c r="I112" s="1338"/>
      <c r="J112" s="1338"/>
      <c r="K112" s="1338"/>
      <c r="L112" s="1338"/>
      <c r="M112" s="1338"/>
      <c r="N112" s="1338"/>
      <c r="O112" s="1338"/>
      <c r="P112" s="1338"/>
      <c r="Q112" s="1338"/>
      <c r="R112" s="1338"/>
      <c r="S112" s="1338"/>
      <c r="T112" s="1338"/>
      <c r="U112" s="1338"/>
      <c r="V112" s="1338"/>
      <c r="W112" s="1338"/>
      <c r="X112" s="1338"/>
      <c r="Y112" s="1338"/>
      <c r="Z112" s="1338"/>
      <c r="AA112" s="1338"/>
      <c r="AB112" s="1338"/>
      <c r="AC112" s="1338"/>
      <c r="AD112" s="1338"/>
      <c r="AE112" s="1338"/>
      <c r="AF112" s="1338"/>
      <c r="AG112" s="1338"/>
      <c r="AH112" s="1338"/>
      <c r="AI112" s="1338"/>
      <c r="AJ112" s="1338"/>
      <c r="AK112" s="1338"/>
      <c r="AL112" s="1338"/>
      <c r="AM112" s="1338"/>
      <c r="AN112" s="1338"/>
      <c r="AO112" s="1338"/>
      <c r="AP112" s="1338"/>
      <c r="AQ112" s="1338"/>
      <c r="AR112" s="1338"/>
      <c r="AS112" s="1338"/>
      <c r="AT112" s="1338"/>
      <c r="AU112" s="1338"/>
      <c r="AV112" s="1338"/>
      <c r="AW112" s="1338"/>
      <c r="AX112" s="1338"/>
      <c r="AY112" s="1338"/>
      <c r="AZ112" s="1338"/>
      <c r="BA112" s="1338"/>
      <c r="BB112" s="1338"/>
      <c r="BC112" s="1338"/>
    </row>
    <row r="113" spans="1:55" x14ac:dyDescent="0.2">
      <c r="A113" s="1338"/>
      <c r="B113" s="1338"/>
      <c r="C113" s="1338"/>
      <c r="D113" s="1338"/>
      <c r="E113" s="1338"/>
      <c r="F113" s="1338"/>
      <c r="G113" s="1338"/>
      <c r="H113" s="1338"/>
      <c r="I113" s="1338"/>
      <c r="J113" s="1338"/>
      <c r="K113" s="1338"/>
      <c r="L113" s="1338"/>
      <c r="M113" s="1338"/>
      <c r="N113" s="1338"/>
      <c r="O113" s="1338"/>
      <c r="P113" s="1338"/>
      <c r="Q113" s="1338"/>
      <c r="R113" s="1338"/>
      <c r="S113" s="1338"/>
      <c r="T113" s="1338"/>
      <c r="U113" s="1338"/>
      <c r="V113" s="1338"/>
      <c r="W113" s="1338"/>
      <c r="X113" s="1338"/>
      <c r="Y113" s="1338"/>
      <c r="Z113" s="1338"/>
      <c r="AA113" s="1338"/>
      <c r="AB113" s="1338"/>
      <c r="AC113" s="1338"/>
      <c r="AD113" s="1338"/>
      <c r="AE113" s="1338"/>
      <c r="AF113" s="1338"/>
      <c r="AG113" s="1338"/>
      <c r="AH113" s="1338"/>
      <c r="AI113" s="1338"/>
      <c r="AJ113" s="1338"/>
      <c r="AK113" s="1338"/>
      <c r="AL113" s="1338"/>
      <c r="AM113" s="1338"/>
      <c r="AN113" s="1338"/>
      <c r="AO113" s="1338"/>
      <c r="AP113" s="1338"/>
      <c r="AQ113" s="1338"/>
      <c r="AR113" s="1338"/>
      <c r="AS113" s="1338"/>
      <c r="AT113" s="1338"/>
      <c r="AU113" s="1338"/>
      <c r="AV113" s="1338"/>
      <c r="AW113" s="1338"/>
      <c r="AX113" s="1338"/>
      <c r="AY113" s="1338"/>
      <c r="AZ113" s="1338"/>
      <c r="BA113" s="1338"/>
      <c r="BB113" s="1338"/>
      <c r="BC113" s="1338"/>
    </row>
    <row r="114" spans="1:55" x14ac:dyDescent="0.2">
      <c r="A114" s="1338"/>
      <c r="B114" s="1338"/>
      <c r="C114" s="1338"/>
      <c r="D114" s="1338"/>
      <c r="E114" s="1338"/>
      <c r="F114" s="1338"/>
      <c r="G114" s="1338"/>
      <c r="H114" s="1338"/>
      <c r="I114" s="1338"/>
      <c r="J114" s="1338"/>
      <c r="K114" s="1338"/>
      <c r="L114" s="1338"/>
      <c r="M114" s="1338"/>
      <c r="N114" s="1338"/>
      <c r="O114" s="1338"/>
      <c r="P114" s="1338"/>
      <c r="Q114" s="1338"/>
      <c r="R114" s="1338"/>
      <c r="S114" s="1338"/>
      <c r="T114" s="1338"/>
      <c r="U114" s="1338"/>
      <c r="V114" s="1338"/>
      <c r="W114" s="1338"/>
      <c r="X114" s="1338"/>
      <c r="Y114" s="1338"/>
      <c r="Z114" s="1338"/>
      <c r="AA114" s="1338"/>
      <c r="AB114" s="1338"/>
      <c r="AC114" s="1338"/>
      <c r="AD114" s="1338"/>
      <c r="AE114" s="1338"/>
      <c r="AF114" s="1338"/>
      <c r="AG114" s="1338"/>
      <c r="AH114" s="1338"/>
      <c r="AI114" s="1338"/>
      <c r="AJ114" s="1338"/>
      <c r="AK114" s="1338"/>
      <c r="AL114" s="1338"/>
      <c r="AM114" s="1338"/>
      <c r="AN114" s="1338"/>
      <c r="AO114" s="1338"/>
      <c r="AP114" s="1338"/>
      <c r="AQ114" s="1338"/>
      <c r="AR114" s="1338"/>
      <c r="AS114" s="1338"/>
      <c r="AT114" s="1338"/>
      <c r="AU114" s="1338"/>
      <c r="AV114" s="1338"/>
      <c r="AW114" s="1338"/>
      <c r="AX114" s="1338"/>
      <c r="AY114" s="1338"/>
      <c r="AZ114" s="1338"/>
      <c r="BA114" s="1338"/>
      <c r="BB114" s="1338"/>
      <c r="BC114" s="1338"/>
    </row>
    <row r="115" spans="1:55" x14ac:dyDescent="0.2">
      <c r="A115" s="1338"/>
      <c r="B115" s="1338"/>
      <c r="C115" s="1338"/>
      <c r="D115" s="1338"/>
      <c r="E115" s="1338"/>
      <c r="F115" s="1338"/>
      <c r="G115" s="1338"/>
      <c r="H115" s="1338"/>
      <c r="I115" s="1338"/>
      <c r="J115" s="1338"/>
      <c r="K115" s="1338"/>
      <c r="L115" s="1338"/>
      <c r="M115" s="1338"/>
      <c r="N115" s="1338"/>
      <c r="O115" s="1338"/>
      <c r="P115" s="1338"/>
      <c r="Q115" s="1338"/>
      <c r="R115" s="1338"/>
      <c r="S115" s="1338"/>
      <c r="T115" s="1338"/>
      <c r="U115" s="1338"/>
      <c r="V115" s="1338"/>
      <c r="W115" s="1338"/>
      <c r="X115" s="1338"/>
      <c r="Y115" s="1338"/>
      <c r="Z115" s="1338"/>
      <c r="AA115" s="1338"/>
      <c r="AB115" s="1338"/>
      <c r="AC115" s="1338"/>
      <c r="AD115" s="1338"/>
      <c r="AE115" s="1338"/>
      <c r="AF115" s="1338"/>
      <c r="AG115" s="1338"/>
      <c r="AH115" s="1338"/>
      <c r="AI115" s="1338"/>
      <c r="AJ115" s="1338"/>
      <c r="AK115" s="1338"/>
      <c r="AL115" s="1338"/>
      <c r="AM115" s="1338"/>
      <c r="AN115" s="1338"/>
      <c r="AO115" s="1338"/>
      <c r="AP115" s="1338"/>
      <c r="AQ115" s="1338"/>
      <c r="AR115" s="1338"/>
      <c r="AS115" s="1338"/>
      <c r="AT115" s="1338"/>
      <c r="AU115" s="1338"/>
      <c r="AV115" s="1338"/>
      <c r="AW115" s="1338"/>
      <c r="AX115" s="1338"/>
      <c r="AY115" s="1338"/>
      <c r="AZ115" s="1338"/>
      <c r="BA115" s="1338"/>
      <c r="BB115" s="1338"/>
      <c r="BC115" s="1338"/>
    </row>
    <row r="116" spans="1:55" x14ac:dyDescent="0.2">
      <c r="A116" s="1338"/>
      <c r="B116" s="1338"/>
      <c r="C116" s="1338"/>
      <c r="D116" s="1338"/>
      <c r="E116" s="1338"/>
      <c r="F116" s="1338"/>
      <c r="G116" s="1338"/>
      <c r="H116" s="1338"/>
      <c r="I116" s="1338"/>
      <c r="J116" s="1338"/>
      <c r="K116" s="1338"/>
      <c r="L116" s="1338"/>
      <c r="M116" s="1338"/>
      <c r="N116" s="1338"/>
      <c r="O116" s="1338"/>
      <c r="P116" s="1338"/>
      <c r="Q116" s="1338"/>
      <c r="R116" s="1338"/>
      <c r="S116" s="1338"/>
      <c r="T116" s="1338"/>
      <c r="U116" s="1338"/>
      <c r="V116" s="1338"/>
      <c r="W116" s="1338"/>
      <c r="X116" s="1338"/>
      <c r="Y116" s="1338"/>
      <c r="Z116" s="1338"/>
      <c r="AA116" s="1338"/>
      <c r="AB116" s="1338"/>
      <c r="AC116" s="1338"/>
      <c r="AD116" s="1338"/>
      <c r="AE116" s="1338"/>
      <c r="AF116" s="1338"/>
      <c r="AG116" s="1338"/>
      <c r="AH116" s="1338"/>
      <c r="AI116" s="1338"/>
      <c r="AJ116" s="1338"/>
      <c r="AK116" s="1338"/>
      <c r="AL116" s="1338"/>
      <c r="AM116" s="1338"/>
      <c r="AN116" s="1338"/>
      <c r="AO116" s="1338"/>
      <c r="AP116" s="1338"/>
      <c r="AQ116" s="1338"/>
      <c r="AR116" s="1338"/>
      <c r="AS116" s="1338"/>
      <c r="AT116" s="1338"/>
      <c r="AU116" s="1338"/>
      <c r="AV116" s="1338"/>
      <c r="AW116" s="1338"/>
      <c r="AX116" s="1338"/>
      <c r="AY116" s="1338"/>
      <c r="AZ116" s="1338"/>
      <c r="BA116" s="1338"/>
      <c r="BB116" s="1338"/>
      <c r="BC116" s="1338"/>
    </row>
    <row r="117" spans="1:55" x14ac:dyDescent="0.2">
      <c r="A117" s="1338"/>
      <c r="B117" s="1338"/>
      <c r="C117" s="1338"/>
      <c r="D117" s="1338"/>
      <c r="E117" s="1338"/>
      <c r="F117" s="1338"/>
      <c r="G117" s="1338"/>
      <c r="H117" s="1338"/>
      <c r="I117" s="1338"/>
      <c r="J117" s="1338"/>
      <c r="K117" s="1338"/>
      <c r="L117" s="1338"/>
      <c r="M117" s="1338"/>
      <c r="N117" s="1338"/>
      <c r="O117" s="1338"/>
      <c r="P117" s="1338"/>
      <c r="Q117" s="1338"/>
      <c r="R117" s="1338"/>
      <c r="S117" s="1338"/>
      <c r="T117" s="1338"/>
      <c r="U117" s="1338"/>
      <c r="V117" s="1338"/>
      <c r="W117" s="1338"/>
      <c r="X117" s="1338"/>
      <c r="Y117" s="1338"/>
      <c r="Z117" s="1338"/>
      <c r="AA117" s="1338"/>
      <c r="AB117" s="1338"/>
      <c r="AC117" s="1338"/>
      <c r="AD117" s="1338"/>
      <c r="AE117" s="1338"/>
      <c r="AF117" s="1338"/>
      <c r="AG117" s="1338"/>
      <c r="AH117" s="1338"/>
      <c r="AI117" s="1338"/>
      <c r="AJ117" s="1338"/>
      <c r="AK117" s="1338"/>
      <c r="AL117" s="1338"/>
      <c r="AM117" s="1338"/>
      <c r="AN117" s="1338"/>
      <c r="AO117" s="1338"/>
      <c r="AP117" s="1338"/>
      <c r="AQ117" s="1338"/>
      <c r="AR117" s="1338"/>
      <c r="AS117" s="1338"/>
      <c r="AT117" s="1338"/>
      <c r="AU117" s="1338"/>
      <c r="AV117" s="1338"/>
      <c r="AW117" s="1338"/>
      <c r="AX117" s="1338"/>
      <c r="AY117" s="1338"/>
      <c r="AZ117" s="1338"/>
      <c r="BA117" s="1338"/>
      <c r="BB117" s="1338"/>
      <c r="BC117" s="1338"/>
    </row>
    <row r="118" spans="1:55" x14ac:dyDescent="0.2">
      <c r="A118" s="1338"/>
      <c r="B118" s="1338"/>
      <c r="C118" s="1338"/>
      <c r="D118" s="1338"/>
      <c r="E118" s="1338"/>
      <c r="F118" s="1338"/>
      <c r="G118" s="1338"/>
      <c r="H118" s="1338"/>
      <c r="I118" s="1338"/>
      <c r="J118" s="1338"/>
      <c r="K118" s="1338"/>
      <c r="L118" s="1338"/>
      <c r="M118" s="1338"/>
      <c r="N118" s="1338"/>
      <c r="O118" s="1338"/>
      <c r="P118" s="1338"/>
      <c r="Q118" s="1338"/>
      <c r="R118" s="1338"/>
      <c r="S118" s="1338"/>
      <c r="T118" s="1338"/>
      <c r="U118" s="1338"/>
      <c r="V118" s="1338"/>
      <c r="W118" s="1338"/>
      <c r="X118" s="1338"/>
      <c r="Y118" s="1338"/>
      <c r="Z118" s="1338"/>
      <c r="AA118" s="1338"/>
      <c r="AB118" s="1338"/>
      <c r="AC118" s="1338"/>
      <c r="AD118" s="1338"/>
      <c r="AE118" s="1338"/>
      <c r="AF118" s="1338"/>
      <c r="AG118" s="1338"/>
      <c r="AH118" s="1338"/>
      <c r="AI118" s="1338"/>
      <c r="AJ118" s="1338"/>
      <c r="AK118" s="1338"/>
      <c r="AL118" s="1338"/>
      <c r="AM118" s="1338"/>
      <c r="AN118" s="1338"/>
      <c r="AO118" s="1338"/>
      <c r="AP118" s="1338"/>
      <c r="AQ118" s="1338"/>
      <c r="AR118" s="1338"/>
      <c r="AS118" s="1338"/>
      <c r="AT118" s="1338"/>
      <c r="AU118" s="1338"/>
      <c r="AV118" s="1338"/>
      <c r="AW118" s="1338"/>
      <c r="AX118" s="1338"/>
      <c r="AY118" s="1338"/>
      <c r="AZ118" s="1338"/>
      <c r="BA118" s="1338"/>
      <c r="BB118" s="1338"/>
      <c r="BC118" s="1338"/>
    </row>
    <row r="119" spans="1:55" x14ac:dyDescent="0.2">
      <c r="A119" s="1338"/>
      <c r="B119" s="1338"/>
      <c r="C119" s="1338"/>
      <c r="D119" s="1338"/>
      <c r="E119" s="1338"/>
      <c r="F119" s="1338"/>
      <c r="G119" s="1338"/>
      <c r="H119" s="1338"/>
      <c r="I119" s="1338"/>
      <c r="J119" s="1338"/>
      <c r="K119" s="1338"/>
      <c r="L119" s="1338"/>
      <c r="M119" s="1338"/>
      <c r="N119" s="1338"/>
      <c r="O119" s="1338"/>
      <c r="P119" s="1338"/>
      <c r="Q119" s="1338"/>
      <c r="R119" s="1338"/>
      <c r="S119" s="1338"/>
      <c r="T119" s="1338"/>
      <c r="U119" s="1338"/>
      <c r="V119" s="1338"/>
      <c r="W119" s="1338"/>
      <c r="X119" s="1338"/>
      <c r="Y119" s="1338"/>
      <c r="Z119" s="1338"/>
      <c r="AA119" s="1338"/>
      <c r="AB119" s="1338"/>
      <c r="AC119" s="1338"/>
      <c r="AD119" s="1338"/>
      <c r="AE119" s="1338"/>
      <c r="AF119" s="1338"/>
      <c r="AG119" s="1338"/>
      <c r="AH119" s="1338"/>
      <c r="AI119" s="1338"/>
      <c r="AJ119" s="1338"/>
      <c r="AK119" s="1338"/>
      <c r="AL119" s="1338"/>
      <c r="AM119" s="1338"/>
      <c r="AN119" s="1338"/>
      <c r="AO119" s="1338"/>
      <c r="AP119" s="1338"/>
      <c r="AQ119" s="1338"/>
      <c r="AR119" s="1338"/>
      <c r="AS119" s="1338"/>
      <c r="AT119" s="1338"/>
      <c r="AU119" s="1338"/>
      <c r="AV119" s="1338"/>
      <c r="AW119" s="1338"/>
      <c r="AX119" s="1338"/>
      <c r="AY119" s="1338"/>
      <c r="AZ119" s="1338"/>
      <c r="BA119" s="1338"/>
      <c r="BB119" s="1338"/>
      <c r="BC119" s="1338"/>
    </row>
    <row r="120" spans="1:55" x14ac:dyDescent="0.2">
      <c r="A120" s="1338"/>
      <c r="B120" s="1338"/>
      <c r="C120" s="1338"/>
      <c r="D120" s="1338"/>
      <c r="E120" s="1338"/>
      <c r="F120" s="1338"/>
      <c r="G120" s="1338"/>
      <c r="H120" s="1338"/>
      <c r="I120" s="1338"/>
      <c r="J120" s="1338"/>
      <c r="K120" s="1338"/>
      <c r="L120" s="1338"/>
      <c r="M120" s="1338"/>
      <c r="N120" s="1338"/>
      <c r="O120" s="1338"/>
      <c r="P120" s="1338"/>
      <c r="Q120" s="1338"/>
      <c r="R120" s="1338"/>
      <c r="S120" s="1338"/>
      <c r="T120" s="1338"/>
      <c r="U120" s="1338"/>
      <c r="V120" s="1338"/>
      <c r="W120" s="1338"/>
      <c r="X120" s="1338"/>
      <c r="Y120" s="1338"/>
      <c r="Z120" s="1338"/>
      <c r="AA120" s="1338"/>
      <c r="AB120" s="1338"/>
      <c r="AC120" s="1338"/>
      <c r="AD120" s="1338"/>
      <c r="AE120" s="1338"/>
      <c r="AF120" s="1338"/>
      <c r="AG120" s="1338"/>
      <c r="AH120" s="1338"/>
      <c r="AI120" s="1338"/>
      <c r="AJ120" s="1338"/>
      <c r="AK120" s="1338"/>
      <c r="AL120" s="1338"/>
      <c r="AM120" s="1338"/>
      <c r="AN120" s="1338"/>
      <c r="AO120" s="1338"/>
      <c r="AP120" s="1338"/>
      <c r="AQ120" s="1338"/>
      <c r="AR120" s="1338"/>
      <c r="AS120" s="1338"/>
      <c r="AT120" s="1338"/>
      <c r="AU120" s="1338"/>
      <c r="AV120" s="1338"/>
      <c r="AW120" s="1338"/>
      <c r="AX120" s="1338"/>
      <c r="AY120" s="1338"/>
      <c r="AZ120" s="1338"/>
      <c r="BA120" s="1338"/>
      <c r="BB120" s="1338"/>
      <c r="BC120" s="1338"/>
    </row>
    <row r="121" spans="1:55" x14ac:dyDescent="0.2">
      <c r="A121" s="1338"/>
      <c r="B121" s="1338"/>
      <c r="C121" s="1338"/>
      <c r="D121" s="1338"/>
      <c r="E121" s="1338"/>
      <c r="F121" s="1338"/>
      <c r="G121" s="1338"/>
      <c r="H121" s="1338"/>
      <c r="I121" s="1338"/>
      <c r="J121" s="1338"/>
      <c r="K121" s="1338"/>
      <c r="L121" s="1338"/>
      <c r="M121" s="1338"/>
      <c r="N121" s="1338"/>
      <c r="O121" s="1338"/>
      <c r="P121" s="1338"/>
      <c r="Q121" s="1338"/>
      <c r="R121" s="1338"/>
      <c r="S121" s="1338"/>
      <c r="T121" s="1338"/>
      <c r="U121" s="1338"/>
      <c r="V121" s="1338"/>
      <c r="W121" s="1338"/>
      <c r="X121" s="1338"/>
      <c r="Y121" s="1338"/>
      <c r="Z121" s="1338"/>
      <c r="AA121" s="1338"/>
      <c r="AB121" s="1338"/>
      <c r="AC121" s="1338"/>
      <c r="AD121" s="1338"/>
      <c r="AE121" s="1338"/>
      <c r="AF121" s="1338"/>
      <c r="AG121" s="1338"/>
      <c r="AH121" s="1338"/>
      <c r="AI121" s="1338"/>
      <c r="AJ121" s="1338"/>
      <c r="AK121" s="1338"/>
      <c r="AL121" s="1338"/>
      <c r="AM121" s="1338"/>
      <c r="AN121" s="1338"/>
      <c r="AO121" s="1338"/>
      <c r="AP121" s="1338"/>
      <c r="AQ121" s="1338"/>
      <c r="AR121" s="1338"/>
      <c r="AS121" s="1338"/>
      <c r="AT121" s="1338"/>
      <c r="AU121" s="1338"/>
      <c r="AV121" s="1338"/>
      <c r="AW121" s="1338"/>
      <c r="AX121" s="1338"/>
      <c r="AY121" s="1338"/>
      <c r="AZ121" s="1338"/>
      <c r="BA121" s="1338"/>
      <c r="BB121" s="1338"/>
      <c r="BC121" s="1338"/>
    </row>
    <row r="122" spans="1:55" x14ac:dyDescent="0.2">
      <c r="A122" s="1338"/>
      <c r="B122" s="1338"/>
      <c r="C122" s="1338"/>
      <c r="D122" s="1338"/>
      <c r="E122" s="1338"/>
      <c r="F122" s="1338"/>
      <c r="G122" s="1338"/>
      <c r="H122" s="1338"/>
      <c r="I122" s="1338"/>
      <c r="J122" s="1338"/>
      <c r="K122" s="1338"/>
      <c r="L122" s="1338"/>
      <c r="M122" s="1338"/>
      <c r="N122" s="1338"/>
      <c r="O122" s="1338"/>
      <c r="P122" s="1338"/>
      <c r="Q122" s="1338"/>
      <c r="R122" s="1338"/>
      <c r="S122" s="1338"/>
      <c r="T122" s="1338"/>
      <c r="U122" s="1338"/>
      <c r="V122" s="1338"/>
      <c r="W122" s="1338"/>
      <c r="X122" s="1338"/>
      <c r="Y122" s="1338"/>
      <c r="Z122" s="1338"/>
      <c r="AA122" s="1338"/>
      <c r="AB122" s="1338"/>
      <c r="AC122" s="1338"/>
      <c r="AD122" s="1338"/>
      <c r="AE122" s="1338"/>
      <c r="AF122" s="1338"/>
      <c r="AG122" s="1338"/>
      <c r="AH122" s="1338"/>
      <c r="AI122" s="1338"/>
      <c r="AJ122" s="1338"/>
      <c r="AK122" s="1338"/>
      <c r="AL122" s="1338"/>
      <c r="AM122" s="1338"/>
      <c r="AN122" s="1338"/>
      <c r="AO122" s="1338"/>
      <c r="AP122" s="1338"/>
      <c r="AQ122" s="1338"/>
      <c r="AR122" s="1338"/>
      <c r="AS122" s="1338"/>
      <c r="AT122" s="1338"/>
      <c r="AU122" s="1338"/>
      <c r="AV122" s="1338"/>
      <c r="AW122" s="1338"/>
      <c r="AX122" s="1338"/>
      <c r="AY122" s="1338"/>
      <c r="AZ122" s="1338"/>
      <c r="BA122" s="1338"/>
      <c r="BB122" s="1338"/>
      <c r="BC122" s="1338"/>
    </row>
    <row r="123" spans="1:55" x14ac:dyDescent="0.2">
      <c r="A123" s="1338"/>
      <c r="B123" s="1338"/>
      <c r="C123" s="1338"/>
      <c r="D123" s="1338"/>
      <c r="E123" s="1338"/>
      <c r="F123" s="1338"/>
      <c r="G123" s="1338"/>
      <c r="H123" s="1338"/>
      <c r="I123" s="1338"/>
      <c r="J123" s="1338"/>
      <c r="K123" s="1338"/>
      <c r="L123" s="1338"/>
      <c r="M123" s="1338"/>
      <c r="N123" s="1338"/>
      <c r="O123" s="1338"/>
      <c r="P123" s="1338"/>
      <c r="Q123" s="1338"/>
      <c r="R123" s="1338"/>
      <c r="S123" s="1338"/>
      <c r="T123" s="1338"/>
      <c r="U123" s="1338"/>
      <c r="V123" s="1338"/>
      <c r="W123" s="1338"/>
      <c r="X123" s="1338"/>
      <c r="Y123" s="1338"/>
      <c r="Z123" s="1338"/>
      <c r="AA123" s="1338"/>
      <c r="AB123" s="1338"/>
      <c r="AC123" s="1338"/>
      <c r="AD123" s="1338"/>
      <c r="AE123" s="1338"/>
      <c r="AF123" s="1338"/>
      <c r="AG123" s="1338"/>
      <c r="AH123" s="1338"/>
      <c r="AI123" s="1338"/>
      <c r="AJ123" s="1338"/>
      <c r="AK123" s="1338"/>
      <c r="AL123" s="1338"/>
      <c r="AM123" s="1338"/>
      <c r="AN123" s="1338"/>
      <c r="AO123" s="1338"/>
      <c r="AP123" s="1338"/>
      <c r="AQ123" s="1338"/>
      <c r="AR123" s="1338"/>
      <c r="AS123" s="1338"/>
      <c r="AT123" s="1338"/>
      <c r="AU123" s="1338"/>
      <c r="AV123" s="1338"/>
      <c r="AW123" s="1338"/>
      <c r="AX123" s="1338"/>
      <c r="AY123" s="1338"/>
      <c r="AZ123" s="1338"/>
      <c r="BA123" s="1338"/>
      <c r="BB123" s="1338"/>
      <c r="BC123" s="1338"/>
    </row>
    <row r="124" spans="1:55" x14ac:dyDescent="0.2">
      <c r="A124" s="1338"/>
      <c r="B124" s="1338"/>
      <c r="C124" s="1338"/>
      <c r="D124" s="1338"/>
      <c r="E124" s="1338"/>
      <c r="F124" s="1338"/>
      <c r="G124" s="1338"/>
      <c r="H124" s="1338"/>
      <c r="I124" s="1338"/>
      <c r="J124" s="1338"/>
      <c r="K124" s="1338"/>
      <c r="L124" s="1338"/>
      <c r="M124" s="1338"/>
      <c r="N124" s="1338"/>
      <c r="O124" s="1338"/>
      <c r="P124" s="1338"/>
      <c r="Q124" s="1338"/>
      <c r="R124" s="1338"/>
      <c r="S124" s="1338"/>
      <c r="T124" s="1338"/>
      <c r="U124" s="1338"/>
      <c r="V124" s="1338"/>
      <c r="W124" s="1338"/>
      <c r="X124" s="1338"/>
      <c r="Y124" s="1338"/>
      <c r="Z124" s="1338"/>
      <c r="AA124" s="1338"/>
      <c r="AB124" s="1338"/>
      <c r="AC124" s="1338"/>
      <c r="AD124" s="1338"/>
      <c r="AE124" s="1338"/>
      <c r="AF124" s="1338"/>
      <c r="AG124" s="1338"/>
      <c r="AH124" s="1338"/>
      <c r="AI124" s="1338"/>
      <c r="AJ124" s="1338"/>
      <c r="AK124" s="1338"/>
      <c r="AL124" s="1338"/>
      <c r="AM124" s="1338"/>
      <c r="AN124" s="1338"/>
      <c r="AO124" s="1338"/>
      <c r="AP124" s="1338"/>
      <c r="AQ124" s="1338"/>
      <c r="AR124" s="1338"/>
      <c r="AS124" s="1338"/>
      <c r="AT124" s="1338"/>
      <c r="AU124" s="1338"/>
      <c r="AV124" s="1338"/>
      <c r="AW124" s="1338"/>
      <c r="AX124" s="1338"/>
      <c r="AY124" s="1338"/>
      <c r="AZ124" s="1338"/>
      <c r="BA124" s="1338"/>
      <c r="BB124" s="1338"/>
      <c r="BC124" s="1338"/>
    </row>
    <row r="125" spans="1:55" x14ac:dyDescent="0.2">
      <c r="A125" s="1338"/>
      <c r="B125" s="1338"/>
      <c r="C125" s="1338"/>
      <c r="D125" s="1338"/>
      <c r="E125" s="1338"/>
      <c r="F125" s="1338"/>
      <c r="G125" s="1338"/>
      <c r="H125" s="1338"/>
      <c r="I125" s="1338"/>
      <c r="J125" s="1338"/>
      <c r="K125" s="1338"/>
      <c r="L125" s="1338"/>
      <c r="M125" s="1338"/>
      <c r="N125" s="1338"/>
      <c r="O125" s="1338"/>
      <c r="P125" s="1338"/>
      <c r="Q125" s="1338"/>
      <c r="R125" s="1338"/>
      <c r="S125" s="1338"/>
      <c r="T125" s="1338"/>
      <c r="U125" s="1338"/>
      <c r="V125" s="1338"/>
      <c r="W125" s="1338"/>
      <c r="X125" s="1338"/>
      <c r="Y125" s="1338"/>
      <c r="Z125" s="1338"/>
      <c r="AA125" s="1338"/>
      <c r="AB125" s="1338"/>
      <c r="AC125" s="1338"/>
      <c r="AD125" s="1338"/>
      <c r="AE125" s="1338"/>
      <c r="AF125" s="1338"/>
      <c r="AG125" s="1338"/>
      <c r="AH125" s="1338"/>
      <c r="AI125" s="1338"/>
      <c r="AJ125" s="1338"/>
      <c r="AK125" s="1338"/>
      <c r="AL125" s="1338"/>
      <c r="AM125" s="1338"/>
      <c r="AN125" s="1338"/>
      <c r="AO125" s="1338"/>
      <c r="AP125" s="1338"/>
      <c r="AQ125" s="1338"/>
      <c r="AR125" s="1338"/>
      <c r="AS125" s="1338"/>
      <c r="AT125" s="1338"/>
      <c r="AU125" s="1338"/>
      <c r="AV125" s="1338"/>
      <c r="AW125" s="1338"/>
      <c r="AX125" s="1338"/>
      <c r="AY125" s="1338"/>
      <c r="AZ125" s="1338"/>
      <c r="BA125" s="1338"/>
      <c r="BB125" s="1338"/>
      <c r="BC125" s="1338"/>
    </row>
    <row r="126" spans="1:55" x14ac:dyDescent="0.2">
      <c r="A126" s="1338"/>
      <c r="B126" s="1338"/>
      <c r="C126" s="1338"/>
      <c r="D126" s="1338"/>
      <c r="E126" s="1338"/>
      <c r="F126" s="1338"/>
      <c r="G126" s="1338"/>
      <c r="H126" s="1338"/>
      <c r="I126" s="1338"/>
      <c r="J126" s="1338"/>
      <c r="K126" s="1338"/>
      <c r="L126" s="1338"/>
      <c r="M126" s="1338"/>
      <c r="N126" s="1338"/>
      <c r="O126" s="1338"/>
      <c r="P126" s="1338"/>
      <c r="Q126" s="1338"/>
      <c r="R126" s="1338"/>
      <c r="S126" s="1338"/>
      <c r="T126" s="1338"/>
      <c r="U126" s="1338"/>
      <c r="V126" s="1338"/>
      <c r="W126" s="1338"/>
      <c r="X126" s="1338"/>
      <c r="Y126" s="1338"/>
      <c r="Z126" s="1338"/>
      <c r="AA126" s="1338"/>
      <c r="AB126" s="1338"/>
      <c r="AC126" s="1338"/>
      <c r="AD126" s="1338"/>
      <c r="AE126" s="1338"/>
      <c r="AF126" s="1338"/>
      <c r="AG126" s="1338"/>
      <c r="AH126" s="1338"/>
      <c r="AI126" s="1338"/>
      <c r="AJ126" s="1338"/>
      <c r="AK126" s="1338"/>
      <c r="AL126" s="1338"/>
      <c r="AM126" s="1338"/>
      <c r="AN126" s="1338"/>
      <c r="AO126" s="1338"/>
      <c r="AP126" s="1338"/>
      <c r="AQ126" s="1338"/>
      <c r="AR126" s="1338"/>
      <c r="AS126" s="1338"/>
      <c r="AT126" s="1338"/>
      <c r="AU126" s="1338"/>
      <c r="AV126" s="1338"/>
      <c r="AW126" s="1338"/>
      <c r="AX126" s="1338"/>
      <c r="AY126" s="1338"/>
      <c r="AZ126" s="1338"/>
      <c r="BA126" s="1338"/>
      <c r="BB126" s="1338"/>
      <c r="BC126" s="1338"/>
    </row>
    <row r="127" spans="1:55" x14ac:dyDescent="0.2">
      <c r="A127" s="1338"/>
      <c r="B127" s="1338"/>
      <c r="C127" s="1338"/>
      <c r="D127" s="1338"/>
      <c r="E127" s="1338"/>
      <c r="F127" s="1338"/>
      <c r="G127" s="1338"/>
      <c r="H127" s="1338"/>
      <c r="I127" s="1338"/>
      <c r="J127" s="1338"/>
      <c r="K127" s="1338"/>
      <c r="L127" s="1338"/>
      <c r="M127" s="1338"/>
      <c r="N127" s="1338"/>
      <c r="O127" s="1338"/>
      <c r="P127" s="1338"/>
      <c r="Q127" s="1338"/>
      <c r="R127" s="1338"/>
      <c r="S127" s="1338"/>
      <c r="T127" s="1338"/>
      <c r="U127" s="1338"/>
      <c r="V127" s="1338"/>
      <c r="W127" s="1338"/>
      <c r="X127" s="1338"/>
      <c r="Y127" s="1338"/>
      <c r="Z127" s="1338"/>
      <c r="AA127" s="1338"/>
      <c r="AB127" s="1338"/>
      <c r="AC127" s="1338"/>
      <c r="AD127" s="1338"/>
      <c r="AE127" s="1338"/>
      <c r="AF127" s="1338"/>
      <c r="AG127" s="1338"/>
      <c r="AH127" s="1338"/>
      <c r="AI127" s="1338"/>
      <c r="AJ127" s="1338"/>
      <c r="AK127" s="1338"/>
      <c r="AL127" s="1338"/>
      <c r="AM127" s="1338"/>
      <c r="AN127" s="1338"/>
      <c r="AO127" s="1338"/>
      <c r="AP127" s="1338"/>
      <c r="AQ127" s="1338"/>
      <c r="AR127" s="1338"/>
      <c r="AS127" s="1338"/>
      <c r="AT127" s="1338"/>
      <c r="AU127" s="1338"/>
      <c r="AV127" s="1338"/>
      <c r="AW127" s="1338"/>
      <c r="AX127" s="1338"/>
      <c r="AY127" s="1338"/>
      <c r="AZ127" s="1338"/>
      <c r="BA127" s="1338"/>
      <c r="BB127" s="1338"/>
      <c r="BC127" s="1338"/>
    </row>
    <row r="128" spans="1:55" x14ac:dyDescent="0.2">
      <c r="A128" s="1338"/>
      <c r="B128" s="1338"/>
      <c r="C128" s="1338"/>
      <c r="D128" s="1338"/>
      <c r="E128" s="1338"/>
      <c r="F128" s="1338"/>
      <c r="G128" s="1338"/>
      <c r="H128" s="1338"/>
      <c r="I128" s="1338"/>
      <c r="J128" s="1338"/>
      <c r="K128" s="1338"/>
      <c r="L128" s="1338"/>
      <c r="M128" s="1338"/>
      <c r="N128" s="1338"/>
      <c r="O128" s="1338"/>
      <c r="P128" s="1338"/>
      <c r="Q128" s="1338"/>
      <c r="R128" s="1338"/>
      <c r="S128" s="1338"/>
      <c r="T128" s="1338"/>
      <c r="U128" s="1338"/>
      <c r="V128" s="1338"/>
      <c r="W128" s="1338"/>
      <c r="X128" s="1338"/>
      <c r="Y128" s="1338"/>
      <c r="Z128" s="1338"/>
      <c r="AA128" s="1338"/>
      <c r="AB128" s="1338"/>
      <c r="AC128" s="1338"/>
      <c r="AD128" s="1338"/>
      <c r="AE128" s="1338"/>
      <c r="AF128" s="1338"/>
      <c r="AG128" s="1338"/>
      <c r="AH128" s="1338"/>
      <c r="AI128" s="1338"/>
      <c r="AJ128" s="1338"/>
      <c r="AK128" s="1338"/>
      <c r="AL128" s="1338"/>
      <c r="AM128" s="1338"/>
      <c r="AN128" s="1338"/>
      <c r="AO128" s="1338"/>
      <c r="AP128" s="1338"/>
      <c r="AQ128" s="1338"/>
      <c r="AR128" s="1338"/>
      <c r="AS128" s="1338"/>
      <c r="AT128" s="1338"/>
      <c r="AU128" s="1338"/>
      <c r="AV128" s="1338"/>
      <c r="AW128" s="1338"/>
      <c r="AX128" s="1338"/>
      <c r="AY128" s="1338"/>
      <c r="AZ128" s="1338"/>
      <c r="BA128" s="1338"/>
      <c r="BB128" s="1338"/>
      <c r="BC128" s="1338"/>
    </row>
    <row r="129" spans="1:55" x14ac:dyDescent="0.2">
      <c r="A129" s="1338"/>
      <c r="B129" s="1338"/>
      <c r="C129" s="1338"/>
      <c r="D129" s="1338"/>
      <c r="E129" s="1338"/>
      <c r="F129" s="1338"/>
      <c r="G129" s="1338"/>
      <c r="H129" s="1338"/>
      <c r="I129" s="1338"/>
      <c r="J129" s="1338"/>
      <c r="K129" s="1338"/>
      <c r="L129" s="1338"/>
      <c r="M129" s="1338"/>
      <c r="N129" s="1338"/>
      <c r="O129" s="1338"/>
      <c r="P129" s="1338"/>
      <c r="Q129" s="1338"/>
      <c r="R129" s="1338"/>
      <c r="S129" s="1338"/>
      <c r="T129" s="1338"/>
      <c r="U129" s="1338"/>
      <c r="V129" s="1338"/>
      <c r="W129" s="1338"/>
      <c r="X129" s="1338"/>
      <c r="Y129" s="1338"/>
      <c r="Z129" s="1338"/>
      <c r="AA129" s="1338"/>
      <c r="AB129" s="1338"/>
      <c r="AC129" s="1338"/>
      <c r="AD129" s="1338"/>
      <c r="AE129" s="1338"/>
      <c r="AF129" s="1338"/>
      <c r="AG129" s="1338"/>
      <c r="AH129" s="1338"/>
      <c r="AI129" s="1338"/>
      <c r="AJ129" s="1338"/>
      <c r="AK129" s="1338"/>
      <c r="AL129" s="1338"/>
      <c r="AM129" s="1338"/>
      <c r="AN129" s="1338"/>
      <c r="AO129" s="1338"/>
      <c r="AP129" s="1338"/>
      <c r="AQ129" s="1338"/>
      <c r="AR129" s="1338"/>
      <c r="AS129" s="1338"/>
      <c r="AT129" s="1338"/>
      <c r="AU129" s="1338"/>
      <c r="AV129" s="1338"/>
      <c r="AW129" s="1338"/>
      <c r="AX129" s="1338"/>
      <c r="AY129" s="1338"/>
      <c r="AZ129" s="1338"/>
      <c r="BA129" s="1338"/>
      <c r="BB129" s="1338"/>
      <c r="BC129" s="1338"/>
    </row>
    <row r="130" spans="1:55" x14ac:dyDescent="0.2">
      <c r="A130" s="1338"/>
      <c r="B130" s="1338"/>
      <c r="C130" s="1338"/>
      <c r="D130" s="1338"/>
      <c r="E130" s="1338"/>
      <c r="F130" s="1338"/>
      <c r="G130" s="1338"/>
      <c r="H130" s="1338"/>
      <c r="I130" s="1338"/>
      <c r="J130" s="1338"/>
      <c r="K130" s="1338"/>
      <c r="L130" s="1338"/>
      <c r="M130" s="1338"/>
      <c r="N130" s="1338"/>
      <c r="O130" s="1338"/>
      <c r="P130" s="1338"/>
      <c r="Q130" s="1338"/>
      <c r="R130" s="1338"/>
      <c r="S130" s="1338"/>
      <c r="T130" s="1338"/>
      <c r="U130" s="1338"/>
      <c r="V130" s="1338"/>
      <c r="W130" s="1338"/>
      <c r="X130" s="1338"/>
      <c r="Y130" s="1338"/>
      <c r="Z130" s="1338"/>
      <c r="AA130" s="1338"/>
      <c r="AB130" s="1338"/>
      <c r="AC130" s="1338"/>
      <c r="AD130" s="1338"/>
      <c r="AE130" s="1338"/>
      <c r="AF130" s="1338"/>
      <c r="AG130" s="1338"/>
      <c r="AH130" s="1338"/>
      <c r="AI130" s="1338"/>
      <c r="AJ130" s="1338"/>
      <c r="AK130" s="1338"/>
      <c r="AL130" s="1338"/>
      <c r="AM130" s="1338"/>
      <c r="AN130" s="1338"/>
      <c r="AO130" s="1338"/>
      <c r="AP130" s="1338"/>
      <c r="AQ130" s="1338"/>
      <c r="AR130" s="1338"/>
      <c r="AS130" s="1338"/>
      <c r="AT130" s="1338"/>
      <c r="AU130" s="1338"/>
      <c r="AV130" s="1338"/>
      <c r="AW130" s="1338"/>
      <c r="AX130" s="1338"/>
      <c r="AY130" s="1338"/>
      <c r="AZ130" s="1338"/>
      <c r="BA130" s="1338"/>
      <c r="BB130" s="1338"/>
      <c r="BC130" s="1338"/>
    </row>
    <row r="131" spans="1:55" x14ac:dyDescent="0.2">
      <c r="A131" s="1338"/>
      <c r="B131" s="1338"/>
      <c r="C131" s="1338"/>
      <c r="D131" s="1338"/>
      <c r="E131" s="1338"/>
      <c r="F131" s="1338"/>
      <c r="G131" s="1338"/>
      <c r="H131" s="1338"/>
      <c r="I131" s="1338"/>
      <c r="J131" s="1338"/>
      <c r="K131" s="1338"/>
      <c r="L131" s="1338"/>
      <c r="M131" s="1338"/>
      <c r="N131" s="1338"/>
      <c r="O131" s="1338"/>
      <c r="P131" s="1338"/>
      <c r="Q131" s="1338"/>
      <c r="R131" s="1338"/>
      <c r="S131" s="1338"/>
      <c r="T131" s="1338"/>
      <c r="U131" s="1338"/>
      <c r="V131" s="1338"/>
      <c r="W131" s="1338"/>
      <c r="X131" s="1338"/>
      <c r="Y131" s="1338"/>
      <c r="Z131" s="1338"/>
      <c r="AA131" s="1338"/>
      <c r="AB131" s="1338"/>
      <c r="AC131" s="1338"/>
      <c r="AD131" s="1338"/>
      <c r="AE131" s="1338"/>
      <c r="AF131" s="1338"/>
      <c r="AG131" s="1338"/>
      <c r="AH131" s="1338"/>
      <c r="AI131" s="1338"/>
      <c r="AJ131" s="1338"/>
      <c r="AK131" s="1338"/>
      <c r="AL131" s="1338"/>
      <c r="AM131" s="1338"/>
      <c r="AN131" s="1338"/>
      <c r="AO131" s="1338"/>
      <c r="AP131" s="1338"/>
      <c r="AQ131" s="1338"/>
      <c r="AR131" s="1338"/>
      <c r="AS131" s="1338"/>
      <c r="AT131" s="1338"/>
      <c r="AU131" s="1338"/>
      <c r="AV131" s="1338"/>
      <c r="AW131" s="1338"/>
      <c r="AX131" s="1338"/>
      <c r="AY131" s="1338"/>
      <c r="AZ131" s="1338"/>
      <c r="BA131" s="1338"/>
      <c r="BB131" s="1338"/>
      <c r="BC131" s="1338"/>
    </row>
    <row r="132" spans="1:55" x14ac:dyDescent="0.2">
      <c r="A132" s="1338"/>
      <c r="B132" s="1338"/>
      <c r="C132" s="1338"/>
      <c r="D132" s="1338"/>
      <c r="E132" s="1338"/>
      <c r="F132" s="1338"/>
      <c r="G132" s="1338"/>
      <c r="H132" s="1338"/>
      <c r="I132" s="1338"/>
      <c r="J132" s="1338"/>
      <c r="K132" s="1338"/>
      <c r="L132" s="1338"/>
      <c r="M132" s="1338"/>
      <c r="N132" s="1338"/>
      <c r="O132" s="1338"/>
      <c r="P132" s="1338"/>
      <c r="Q132" s="1338"/>
      <c r="R132" s="1338"/>
      <c r="S132" s="1338"/>
      <c r="T132" s="1338"/>
      <c r="U132" s="1338"/>
      <c r="V132" s="1338"/>
      <c r="W132" s="1338"/>
      <c r="X132" s="1338"/>
      <c r="Y132" s="1338"/>
      <c r="Z132" s="1338"/>
      <c r="AA132" s="1338"/>
      <c r="AB132" s="1338"/>
      <c r="AC132" s="1338"/>
      <c r="AD132" s="1338"/>
      <c r="AE132" s="1338"/>
      <c r="AF132" s="1338"/>
      <c r="AG132" s="1338"/>
      <c r="AH132" s="1338"/>
      <c r="AI132" s="1338"/>
      <c r="AJ132" s="1338"/>
      <c r="AK132" s="1338"/>
      <c r="AL132" s="1338"/>
      <c r="AM132" s="1338"/>
      <c r="AN132" s="1338"/>
      <c r="AO132" s="1338"/>
      <c r="AP132" s="1338"/>
      <c r="AQ132" s="1338"/>
      <c r="AR132" s="1338"/>
      <c r="AS132" s="1338"/>
      <c r="AT132" s="1338"/>
      <c r="AU132" s="1338"/>
      <c r="AV132" s="1338"/>
      <c r="AW132" s="1338"/>
      <c r="AX132" s="1338"/>
      <c r="AY132" s="1338"/>
      <c r="AZ132" s="1338"/>
      <c r="BA132" s="1338"/>
      <c r="BB132" s="1338"/>
      <c r="BC132" s="1338"/>
    </row>
    <row r="133" spans="1:55" x14ac:dyDescent="0.2">
      <c r="A133" s="1338"/>
      <c r="B133" s="1338"/>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1338"/>
      <c r="X133" s="1338"/>
      <c r="Y133" s="1338"/>
      <c r="Z133" s="1338"/>
      <c r="AA133" s="1338"/>
      <c r="AB133" s="1338"/>
      <c r="AC133" s="1338"/>
      <c r="AD133" s="1338"/>
      <c r="AE133" s="1338"/>
      <c r="AF133" s="1338"/>
      <c r="AG133" s="1338"/>
      <c r="AH133" s="1338"/>
      <c r="AI133" s="1338"/>
      <c r="AJ133" s="1338"/>
      <c r="AK133" s="1338"/>
      <c r="AL133" s="1338"/>
      <c r="AM133" s="1338"/>
      <c r="AN133" s="1338"/>
      <c r="AO133" s="1338"/>
      <c r="AP133" s="1338"/>
      <c r="AQ133" s="1338"/>
      <c r="AR133" s="1338"/>
      <c r="AS133" s="1338"/>
      <c r="AT133" s="1338"/>
      <c r="AU133" s="1338"/>
      <c r="AV133" s="1338"/>
      <c r="AW133" s="1338"/>
      <c r="AX133" s="1338"/>
      <c r="AY133" s="1338"/>
      <c r="AZ133" s="1338"/>
      <c r="BA133" s="1338"/>
      <c r="BB133" s="1338"/>
      <c r="BC133" s="1338"/>
    </row>
    <row r="134" spans="1:55" x14ac:dyDescent="0.2">
      <c r="A134" s="1338"/>
      <c r="B134" s="1338"/>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1338"/>
      <c r="X134" s="1338"/>
      <c r="Y134" s="1338"/>
      <c r="Z134" s="1338"/>
      <c r="AA134" s="1338"/>
      <c r="AB134" s="1338"/>
      <c r="AC134" s="1338"/>
      <c r="AD134" s="1338"/>
      <c r="AE134" s="1338"/>
      <c r="AF134" s="1338"/>
      <c r="AG134" s="1338"/>
      <c r="AH134" s="1338"/>
      <c r="AI134" s="1338"/>
      <c r="AJ134" s="1338"/>
      <c r="AK134" s="1338"/>
      <c r="AL134" s="1338"/>
      <c r="AM134" s="1338"/>
      <c r="AN134" s="1338"/>
      <c r="AO134" s="1338"/>
      <c r="AP134" s="1338"/>
      <c r="AQ134" s="1338"/>
      <c r="AR134" s="1338"/>
      <c r="AS134" s="1338"/>
      <c r="AT134" s="1338"/>
      <c r="AU134" s="1338"/>
      <c r="AV134" s="1338"/>
      <c r="AW134" s="1338"/>
      <c r="AX134" s="1338"/>
      <c r="AY134" s="1338"/>
      <c r="AZ134" s="1338"/>
      <c r="BA134" s="1338"/>
      <c r="BB134" s="1338"/>
      <c r="BC134" s="1338"/>
    </row>
    <row r="135" spans="1:55" x14ac:dyDescent="0.2">
      <c r="A135" s="1338"/>
      <c r="B135" s="1338"/>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1338"/>
      <c r="X135" s="1338"/>
      <c r="Y135" s="1338"/>
      <c r="Z135" s="1338"/>
      <c r="AA135" s="1338"/>
      <c r="AB135" s="1338"/>
      <c r="AC135" s="1338"/>
      <c r="AD135" s="1338"/>
      <c r="AE135" s="1338"/>
      <c r="AF135" s="1338"/>
      <c r="AG135" s="1338"/>
      <c r="AH135" s="1338"/>
      <c r="AI135" s="1338"/>
      <c r="AJ135" s="1338"/>
      <c r="AK135" s="1338"/>
      <c r="AL135" s="1338"/>
      <c r="AM135" s="1338"/>
      <c r="AN135" s="1338"/>
      <c r="AO135" s="1338"/>
      <c r="AP135" s="1338"/>
      <c r="AQ135" s="1338"/>
      <c r="AR135" s="1338"/>
      <c r="AS135" s="1338"/>
      <c r="AT135" s="1338"/>
      <c r="AU135" s="1338"/>
      <c r="AV135" s="1338"/>
      <c r="AW135" s="1338"/>
      <c r="AX135" s="1338"/>
      <c r="AY135" s="1338"/>
      <c r="AZ135" s="1338"/>
      <c r="BA135" s="1338"/>
      <c r="BB135" s="1338"/>
      <c r="BC135" s="1338"/>
    </row>
    <row r="136" spans="1:55" x14ac:dyDescent="0.2">
      <c r="A136" s="1338"/>
      <c r="B136" s="1338"/>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1338"/>
      <c r="X136" s="1338"/>
      <c r="Y136" s="1338"/>
      <c r="Z136" s="1338"/>
      <c r="AA136" s="1338"/>
      <c r="AB136" s="1338"/>
      <c r="AC136" s="1338"/>
      <c r="AD136" s="1338"/>
      <c r="AE136" s="1338"/>
      <c r="AF136" s="1338"/>
      <c r="AG136" s="1338"/>
      <c r="AH136" s="1338"/>
      <c r="AI136" s="1338"/>
      <c r="AJ136" s="1338"/>
      <c r="AK136" s="1338"/>
      <c r="AL136" s="1338"/>
      <c r="AM136" s="1338"/>
      <c r="AN136" s="1338"/>
      <c r="AO136" s="1338"/>
      <c r="AP136" s="1338"/>
      <c r="AQ136" s="1338"/>
      <c r="AR136" s="1338"/>
      <c r="AS136" s="1338"/>
      <c r="AT136" s="1338"/>
      <c r="AU136" s="1338"/>
      <c r="AV136" s="1338"/>
      <c r="AW136" s="1338"/>
      <c r="AX136" s="1338"/>
      <c r="AY136" s="1338"/>
      <c r="AZ136" s="1338"/>
      <c r="BA136" s="1338"/>
      <c r="BB136" s="1338"/>
      <c r="BC136" s="1338"/>
    </row>
    <row r="137" spans="1:55" x14ac:dyDescent="0.2">
      <c r="A137" s="1338"/>
      <c r="B137" s="1338"/>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1338"/>
      <c r="X137" s="1338"/>
      <c r="Y137" s="1338"/>
      <c r="Z137" s="1338"/>
      <c r="AA137" s="1338"/>
      <c r="AB137" s="1338"/>
      <c r="AC137" s="1338"/>
      <c r="AD137" s="1338"/>
      <c r="AE137" s="1338"/>
      <c r="AF137" s="1338"/>
      <c r="AG137" s="1338"/>
      <c r="AH137" s="1338"/>
      <c r="AI137" s="1338"/>
      <c r="AJ137" s="1338"/>
      <c r="AK137" s="1338"/>
      <c r="AL137" s="1338"/>
      <c r="AM137" s="1338"/>
      <c r="AN137" s="1338"/>
      <c r="AO137" s="1338"/>
      <c r="AP137" s="1338"/>
      <c r="AQ137" s="1338"/>
      <c r="AR137" s="1338"/>
      <c r="AS137" s="1338"/>
      <c r="AT137" s="1338"/>
      <c r="AU137" s="1338"/>
      <c r="AV137" s="1338"/>
      <c r="AW137" s="1338"/>
      <c r="AX137" s="1338"/>
      <c r="AY137" s="1338"/>
      <c r="AZ137" s="1338"/>
      <c r="BA137" s="1338"/>
      <c r="BB137" s="1338"/>
      <c r="BC137" s="1338"/>
    </row>
    <row r="138" spans="1:55" x14ac:dyDescent="0.2">
      <c r="A138" s="1338"/>
      <c r="B138" s="1338"/>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1338"/>
      <c r="X138" s="1338"/>
      <c r="Y138" s="1338"/>
      <c r="Z138" s="1338"/>
      <c r="AA138" s="1338"/>
      <c r="AB138" s="1338"/>
      <c r="AC138" s="1338"/>
      <c r="AD138" s="1338"/>
      <c r="AE138" s="1338"/>
      <c r="AF138" s="1338"/>
      <c r="AG138" s="1338"/>
      <c r="AH138" s="1338"/>
      <c r="AI138" s="1338"/>
      <c r="AJ138" s="1338"/>
      <c r="AK138" s="1338"/>
      <c r="AL138" s="1338"/>
      <c r="AM138" s="1338"/>
      <c r="AN138" s="1338"/>
      <c r="AO138" s="1338"/>
      <c r="AP138" s="1338"/>
      <c r="AQ138" s="1338"/>
      <c r="AR138" s="1338"/>
      <c r="AS138" s="1338"/>
      <c r="AT138" s="1338"/>
      <c r="AU138" s="1338"/>
      <c r="AV138" s="1338"/>
      <c r="AW138" s="1338"/>
      <c r="AX138" s="1338"/>
      <c r="AY138" s="1338"/>
      <c r="AZ138" s="1338"/>
      <c r="BA138" s="1338"/>
      <c r="BB138" s="1338"/>
      <c r="BC138" s="1338"/>
    </row>
    <row r="139" spans="1:55" x14ac:dyDescent="0.2">
      <c r="A139" s="1338"/>
      <c r="B139" s="1338"/>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1338"/>
      <c r="X139" s="1338"/>
      <c r="Y139" s="1338"/>
      <c r="Z139" s="1338"/>
      <c r="AA139" s="1338"/>
      <c r="AB139" s="1338"/>
      <c r="AC139" s="1338"/>
      <c r="AD139" s="1338"/>
      <c r="AE139" s="1338"/>
      <c r="AF139" s="1338"/>
      <c r="AG139" s="1338"/>
      <c r="AH139" s="1338"/>
      <c r="AI139" s="1338"/>
      <c r="AJ139" s="1338"/>
      <c r="AK139" s="1338"/>
      <c r="AL139" s="1338"/>
      <c r="AM139" s="1338"/>
      <c r="AN139" s="1338"/>
      <c r="AO139" s="1338"/>
      <c r="AP139" s="1338"/>
      <c r="AQ139" s="1338"/>
      <c r="AR139" s="1338"/>
      <c r="AS139" s="1338"/>
      <c r="AT139" s="1338"/>
      <c r="AU139" s="1338"/>
      <c r="AV139" s="1338"/>
      <c r="AW139" s="1338"/>
      <c r="AX139" s="1338"/>
      <c r="AY139" s="1338"/>
      <c r="AZ139" s="1338"/>
      <c r="BA139" s="1338"/>
      <c r="BB139" s="1338"/>
      <c r="BC139" s="1338"/>
    </row>
    <row r="140" spans="1:55" x14ac:dyDescent="0.2">
      <c r="A140" s="1338"/>
      <c r="B140" s="1338"/>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1338"/>
      <c r="X140" s="1338"/>
      <c r="Y140" s="1338"/>
      <c r="Z140" s="1338"/>
      <c r="AA140" s="1338"/>
      <c r="AB140" s="1338"/>
      <c r="AC140" s="1338"/>
      <c r="AD140" s="1338"/>
      <c r="AE140" s="1338"/>
      <c r="AF140" s="1338"/>
      <c r="AG140" s="1338"/>
      <c r="AH140" s="1338"/>
      <c r="AI140" s="1338"/>
      <c r="AJ140" s="1338"/>
      <c r="AK140" s="1338"/>
      <c r="AL140" s="1338"/>
      <c r="AM140" s="1338"/>
      <c r="AN140" s="1338"/>
      <c r="AO140" s="1338"/>
      <c r="AP140" s="1338"/>
      <c r="AQ140" s="1338"/>
      <c r="AR140" s="1338"/>
      <c r="AS140" s="1338"/>
      <c r="AT140" s="1338"/>
      <c r="AU140" s="1338"/>
      <c r="AV140" s="1338"/>
      <c r="AW140" s="1338"/>
      <c r="AX140" s="1338"/>
      <c r="AY140" s="1338"/>
      <c r="AZ140" s="1338"/>
      <c r="BA140" s="1338"/>
      <c r="BB140" s="1338"/>
      <c r="BC140" s="1338"/>
    </row>
    <row r="141" spans="1:55" x14ac:dyDescent="0.2">
      <c r="A141" s="1338"/>
      <c r="B141" s="1338"/>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1338"/>
      <c r="X141" s="1338"/>
      <c r="Y141" s="1338"/>
      <c r="Z141" s="1338"/>
      <c r="AA141" s="1338"/>
      <c r="AB141" s="1338"/>
      <c r="AC141" s="1338"/>
      <c r="AD141" s="1338"/>
      <c r="AE141" s="1338"/>
      <c r="AF141" s="1338"/>
      <c r="AG141" s="1338"/>
      <c r="AH141" s="1338"/>
      <c r="AI141" s="1338"/>
      <c r="AJ141" s="1338"/>
      <c r="AK141" s="1338"/>
      <c r="AL141" s="1338"/>
      <c r="AM141" s="1338"/>
      <c r="AN141" s="1338"/>
      <c r="AO141" s="1338"/>
      <c r="AP141" s="1338"/>
      <c r="AQ141" s="1338"/>
      <c r="AR141" s="1338"/>
      <c r="AS141" s="1338"/>
      <c r="AT141" s="1338"/>
      <c r="AU141" s="1338"/>
      <c r="AV141" s="1338"/>
      <c r="AW141" s="1338"/>
      <c r="AX141" s="1338"/>
      <c r="AY141" s="1338"/>
      <c r="AZ141" s="1338"/>
      <c r="BA141" s="1338"/>
      <c r="BB141" s="1338"/>
      <c r="BC141" s="1338"/>
    </row>
    <row r="142" spans="1:55" x14ac:dyDescent="0.2">
      <c r="A142" s="1338"/>
      <c r="B142" s="1338"/>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1338"/>
      <c r="X142" s="1338"/>
      <c r="Y142" s="1338"/>
      <c r="Z142" s="1338"/>
      <c r="AA142" s="1338"/>
      <c r="AB142" s="1338"/>
      <c r="AC142" s="1338"/>
      <c r="AD142" s="1338"/>
      <c r="AE142" s="1338"/>
      <c r="AF142" s="1338"/>
      <c r="AG142" s="1338"/>
      <c r="AH142" s="1338"/>
      <c r="AI142" s="1338"/>
      <c r="AJ142" s="1338"/>
      <c r="AK142" s="1338"/>
      <c r="AL142" s="1338"/>
      <c r="AM142" s="1338"/>
      <c r="AN142" s="1338"/>
      <c r="AO142" s="1338"/>
      <c r="AP142" s="1338"/>
      <c r="AQ142" s="1338"/>
      <c r="AR142" s="1338"/>
      <c r="AS142" s="1338"/>
      <c r="AT142" s="1338"/>
      <c r="AU142" s="1338"/>
      <c r="AV142" s="1338"/>
      <c r="AW142" s="1338"/>
      <c r="AX142" s="1338"/>
      <c r="AY142" s="1338"/>
      <c r="AZ142" s="1338"/>
      <c r="BA142" s="1338"/>
      <c r="BB142" s="1338"/>
      <c r="BC142" s="1338"/>
    </row>
    <row r="143" spans="1:55" x14ac:dyDescent="0.2">
      <c r="A143" s="1338"/>
      <c r="B143" s="1338"/>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1338"/>
      <c r="X143" s="1338"/>
      <c r="Y143" s="1338"/>
      <c r="Z143" s="1338"/>
      <c r="AA143" s="1338"/>
      <c r="AB143" s="1338"/>
      <c r="AC143" s="1338"/>
      <c r="AD143" s="1338"/>
      <c r="AE143" s="1338"/>
      <c r="AF143" s="1338"/>
      <c r="AG143" s="1338"/>
      <c r="AH143" s="1338"/>
      <c r="AI143" s="1338"/>
      <c r="AJ143" s="1338"/>
      <c r="AK143" s="1338"/>
      <c r="AL143" s="1338"/>
      <c r="AM143" s="1338"/>
      <c r="AN143" s="1338"/>
      <c r="AO143" s="1338"/>
      <c r="AP143" s="1338"/>
      <c r="AQ143" s="1338"/>
      <c r="AR143" s="1338"/>
      <c r="AS143" s="1338"/>
      <c r="AT143" s="1338"/>
      <c r="AU143" s="1338"/>
      <c r="AV143" s="1338"/>
      <c r="AW143" s="1338"/>
      <c r="AX143" s="1338"/>
      <c r="AY143" s="1338"/>
      <c r="AZ143" s="1338"/>
      <c r="BA143" s="1338"/>
      <c r="BB143" s="1338"/>
      <c r="BC143" s="1338"/>
    </row>
    <row r="144" spans="1:55" x14ac:dyDescent="0.2">
      <c r="A144" s="1338"/>
      <c r="B144" s="1338"/>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1338"/>
      <c r="X144" s="1338"/>
      <c r="Y144" s="1338"/>
      <c r="Z144" s="1338"/>
      <c r="AA144" s="1338"/>
      <c r="AB144" s="1338"/>
      <c r="AC144" s="1338"/>
      <c r="AD144" s="1338"/>
      <c r="AE144" s="1338"/>
      <c r="AF144" s="1338"/>
      <c r="AG144" s="1338"/>
      <c r="AH144" s="1338"/>
      <c r="AI144" s="1338"/>
      <c r="AJ144" s="1338"/>
      <c r="AK144" s="1338"/>
      <c r="AL144" s="1338"/>
      <c r="AM144" s="1338"/>
      <c r="AN144" s="1338"/>
      <c r="AO144" s="1338"/>
      <c r="AP144" s="1338"/>
      <c r="AQ144" s="1338"/>
      <c r="AR144" s="1338"/>
      <c r="AS144" s="1338"/>
      <c r="AT144" s="1338"/>
      <c r="AU144" s="1338"/>
      <c r="AV144" s="1338"/>
      <c r="AW144" s="1338"/>
      <c r="AX144" s="1338"/>
      <c r="AY144" s="1338"/>
      <c r="AZ144" s="1338"/>
      <c r="BA144" s="1338"/>
      <c r="BB144" s="1338"/>
      <c r="BC144" s="1338"/>
    </row>
    <row r="145" spans="1:55" x14ac:dyDescent="0.2">
      <c r="A145" s="1338"/>
      <c r="B145" s="1338"/>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1338"/>
      <c r="X145" s="1338"/>
      <c r="Y145" s="1338"/>
      <c r="Z145" s="1338"/>
      <c r="AA145" s="1338"/>
      <c r="AB145" s="1338"/>
      <c r="AC145" s="1338"/>
      <c r="AD145" s="1338"/>
      <c r="AE145" s="1338"/>
      <c r="AF145" s="1338"/>
      <c r="AG145" s="1338"/>
      <c r="AH145" s="1338"/>
      <c r="AI145" s="1338"/>
      <c r="AJ145" s="1338"/>
      <c r="AK145" s="1338"/>
      <c r="AL145" s="1338"/>
      <c r="AM145" s="1338"/>
      <c r="AN145" s="1338"/>
      <c r="AO145" s="1338"/>
      <c r="AP145" s="1338"/>
      <c r="AQ145" s="1338"/>
      <c r="AR145" s="1338"/>
      <c r="AS145" s="1338"/>
      <c r="AT145" s="1338"/>
      <c r="AU145" s="1338"/>
      <c r="AV145" s="1338"/>
      <c r="AW145" s="1338"/>
      <c r="AX145" s="1338"/>
      <c r="AY145" s="1338"/>
      <c r="AZ145" s="1338"/>
      <c r="BA145" s="1338"/>
      <c r="BB145" s="1338"/>
      <c r="BC145" s="1338"/>
    </row>
    <row r="146" spans="1:55" x14ac:dyDescent="0.2">
      <c r="A146" s="1338"/>
      <c r="B146" s="1338"/>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1338"/>
      <c r="X146" s="1338"/>
      <c r="Y146" s="1338"/>
      <c r="Z146" s="1338"/>
      <c r="AA146" s="1338"/>
      <c r="AB146" s="1338"/>
      <c r="AC146" s="1338"/>
      <c r="AD146" s="1338"/>
      <c r="AE146" s="1338"/>
      <c r="AF146" s="1338"/>
      <c r="AG146" s="1338"/>
      <c r="AH146" s="1338"/>
      <c r="AI146" s="1338"/>
      <c r="AJ146" s="1338"/>
      <c r="AK146" s="1338"/>
      <c r="AL146" s="1338"/>
      <c r="AM146" s="1338"/>
      <c r="AN146" s="1338"/>
      <c r="AO146" s="1338"/>
      <c r="AP146" s="1338"/>
      <c r="AQ146" s="1338"/>
      <c r="AR146" s="1338"/>
      <c r="AS146" s="1338"/>
      <c r="AT146" s="1338"/>
      <c r="AU146" s="1338"/>
      <c r="AV146" s="1338"/>
      <c r="AW146" s="1338"/>
      <c r="AX146" s="1338"/>
      <c r="AY146" s="1338"/>
      <c r="AZ146" s="1338"/>
      <c r="BA146" s="1338"/>
      <c r="BB146" s="1338"/>
      <c r="BC146" s="1338"/>
    </row>
    <row r="147" spans="1:55" x14ac:dyDescent="0.2">
      <c r="A147" s="1338"/>
      <c r="B147" s="1338"/>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1338"/>
      <c r="X147" s="1338"/>
      <c r="Y147" s="1338"/>
      <c r="Z147" s="1338"/>
      <c r="AA147" s="1338"/>
      <c r="AB147" s="1338"/>
      <c r="AC147" s="1338"/>
      <c r="AD147" s="1338"/>
      <c r="AE147" s="1338"/>
      <c r="AF147" s="1338"/>
      <c r="AG147" s="1338"/>
      <c r="AH147" s="1338"/>
      <c r="AI147" s="1338"/>
      <c r="AJ147" s="1338"/>
      <c r="AK147" s="1338"/>
      <c r="AL147" s="1338"/>
      <c r="AM147" s="1338"/>
      <c r="AN147" s="1338"/>
      <c r="AO147" s="1338"/>
      <c r="AP147" s="1338"/>
      <c r="AQ147" s="1338"/>
      <c r="AR147" s="1338"/>
      <c r="AS147" s="1338"/>
      <c r="AT147" s="1338"/>
      <c r="AU147" s="1338"/>
      <c r="AV147" s="1338"/>
      <c r="AW147" s="1338"/>
      <c r="AX147" s="1338"/>
      <c r="AY147" s="1338"/>
      <c r="AZ147" s="1338"/>
      <c r="BA147" s="1338"/>
      <c r="BB147" s="1338"/>
      <c r="BC147" s="1338"/>
    </row>
    <row r="148" spans="1:55" x14ac:dyDescent="0.2">
      <c r="A148" s="1338"/>
      <c r="B148" s="1338"/>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1338"/>
      <c r="X148" s="1338"/>
      <c r="Y148" s="1338"/>
      <c r="Z148" s="1338"/>
      <c r="AA148" s="1338"/>
      <c r="AB148" s="1338"/>
      <c r="AC148" s="1338"/>
      <c r="AD148" s="1338"/>
      <c r="AE148" s="1338"/>
      <c r="AF148" s="1338"/>
      <c r="AG148" s="1338"/>
      <c r="AH148" s="1338"/>
      <c r="AI148" s="1338"/>
      <c r="AJ148" s="1338"/>
      <c r="AK148" s="1338"/>
      <c r="AL148" s="1338"/>
      <c r="AM148" s="1338"/>
      <c r="AN148" s="1338"/>
      <c r="AO148" s="1338"/>
      <c r="AP148" s="1338"/>
      <c r="AQ148" s="1338"/>
      <c r="AR148" s="1338"/>
      <c r="AS148" s="1338"/>
      <c r="AT148" s="1338"/>
      <c r="AU148" s="1338"/>
      <c r="AV148" s="1338"/>
      <c r="AW148" s="1338"/>
      <c r="AX148" s="1338"/>
      <c r="AY148" s="1338"/>
      <c r="AZ148" s="1338"/>
      <c r="BA148" s="1338"/>
      <c r="BB148" s="1338"/>
      <c r="BC148" s="1338"/>
    </row>
    <row r="149" spans="1:55" x14ac:dyDescent="0.2">
      <c r="A149" s="1338"/>
      <c r="B149" s="1338"/>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1338"/>
      <c r="X149" s="1338"/>
      <c r="Y149" s="1338"/>
      <c r="Z149" s="1338"/>
      <c r="AA149" s="1338"/>
      <c r="AB149" s="1338"/>
      <c r="AC149" s="1338"/>
      <c r="AD149" s="1338"/>
      <c r="AE149" s="1338"/>
      <c r="AF149" s="1338"/>
      <c r="AG149" s="1338"/>
      <c r="AH149" s="1338"/>
      <c r="AI149" s="1338"/>
      <c r="AJ149" s="1338"/>
      <c r="AK149" s="1338"/>
      <c r="AL149" s="1338"/>
      <c r="AM149" s="1338"/>
      <c r="AN149" s="1338"/>
      <c r="AO149" s="1338"/>
      <c r="AP149" s="1338"/>
      <c r="AQ149" s="1338"/>
      <c r="AR149" s="1338"/>
      <c r="AS149" s="1338"/>
      <c r="AT149" s="1338"/>
      <c r="AU149" s="1338"/>
      <c r="AV149" s="1338"/>
      <c r="AW149" s="1338"/>
      <c r="AX149" s="1338"/>
      <c r="AY149" s="1338"/>
      <c r="AZ149" s="1338"/>
      <c r="BA149" s="1338"/>
      <c r="BB149" s="1338"/>
      <c r="BC149" s="1338"/>
    </row>
    <row r="150" spans="1:55" x14ac:dyDescent="0.2">
      <c r="A150" s="1338"/>
      <c r="B150" s="1338"/>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1338"/>
      <c r="X150" s="1338"/>
      <c r="Y150" s="1338"/>
      <c r="Z150" s="1338"/>
      <c r="AA150" s="1338"/>
      <c r="AB150" s="1338"/>
      <c r="AC150" s="1338"/>
      <c r="AD150" s="1338"/>
      <c r="AE150" s="1338"/>
      <c r="AF150" s="1338"/>
      <c r="AG150" s="1338"/>
      <c r="AH150" s="1338"/>
      <c r="AI150" s="1338"/>
      <c r="AJ150" s="1338"/>
      <c r="AK150" s="1338"/>
      <c r="AL150" s="1338"/>
      <c r="AM150" s="1338"/>
      <c r="AN150" s="1338"/>
      <c r="AO150" s="1338"/>
      <c r="AP150" s="1338"/>
      <c r="AQ150" s="1338"/>
      <c r="AR150" s="1338"/>
      <c r="AS150" s="1338"/>
      <c r="AT150" s="1338"/>
      <c r="AU150" s="1338"/>
      <c r="AV150" s="1338"/>
      <c r="AW150" s="1338"/>
      <c r="AX150" s="1338"/>
      <c r="AY150" s="1338"/>
      <c r="AZ150" s="1338"/>
      <c r="BA150" s="1338"/>
      <c r="BB150" s="1338"/>
      <c r="BC150" s="1338"/>
    </row>
    <row r="151" spans="1:55" x14ac:dyDescent="0.2">
      <c r="A151" s="1338"/>
      <c r="B151" s="1338"/>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1338"/>
      <c r="X151" s="1338"/>
      <c r="Y151" s="1338"/>
      <c r="Z151" s="1338"/>
      <c r="AA151" s="1338"/>
      <c r="AB151" s="1338"/>
      <c r="AC151" s="1338"/>
      <c r="AD151" s="1338"/>
      <c r="AE151" s="1338"/>
      <c r="AF151" s="1338"/>
      <c r="AG151" s="1338"/>
      <c r="AH151" s="1338"/>
      <c r="AI151" s="1338"/>
      <c r="AJ151" s="1338"/>
      <c r="AK151" s="1338"/>
      <c r="AL151" s="1338"/>
      <c r="AM151" s="1338"/>
      <c r="AN151" s="1338"/>
      <c r="AO151" s="1338"/>
      <c r="AP151" s="1338"/>
      <c r="AQ151" s="1338"/>
      <c r="AR151" s="1338"/>
      <c r="AS151" s="1338"/>
      <c r="AT151" s="1338"/>
      <c r="AU151" s="1338"/>
      <c r="AV151" s="1338"/>
      <c r="AW151" s="1338"/>
      <c r="AX151" s="1338"/>
      <c r="AY151" s="1338"/>
      <c r="AZ151" s="1338"/>
      <c r="BA151" s="1338"/>
      <c r="BB151" s="1338"/>
      <c r="BC151" s="1338"/>
    </row>
    <row r="152" spans="1:55" x14ac:dyDescent="0.2">
      <c r="A152" s="1338"/>
      <c r="B152" s="1338"/>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1338"/>
      <c r="X152" s="1338"/>
      <c r="Y152" s="1338"/>
      <c r="Z152" s="1338"/>
      <c r="AA152" s="1338"/>
      <c r="AB152" s="1338"/>
      <c r="AC152" s="1338"/>
      <c r="AD152" s="1338"/>
      <c r="AE152" s="1338"/>
      <c r="AF152" s="1338"/>
      <c r="AG152" s="1338"/>
      <c r="AH152" s="1338"/>
      <c r="AI152" s="1338"/>
      <c r="AJ152" s="1338"/>
      <c r="AK152" s="1338"/>
      <c r="AL152" s="1338"/>
      <c r="AM152" s="1338"/>
      <c r="AN152" s="1338"/>
      <c r="AO152" s="1338"/>
      <c r="AP152" s="1338"/>
      <c r="AQ152" s="1338"/>
      <c r="AR152" s="1338"/>
      <c r="AS152" s="1338"/>
      <c r="AT152" s="1338"/>
      <c r="AU152" s="1338"/>
      <c r="AV152" s="1338"/>
      <c r="AW152" s="1338"/>
      <c r="AX152" s="1338"/>
      <c r="AY152" s="1338"/>
      <c r="AZ152" s="1338"/>
      <c r="BA152" s="1338"/>
      <c r="BB152" s="1338"/>
      <c r="BC152" s="1338"/>
    </row>
    <row r="153" spans="1:55" x14ac:dyDescent="0.2">
      <c r="A153" s="1338"/>
      <c r="B153" s="1338"/>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1338"/>
      <c r="X153" s="1338"/>
      <c r="Y153" s="1338"/>
      <c r="Z153" s="1338"/>
      <c r="AA153" s="1338"/>
      <c r="AB153" s="1338"/>
      <c r="AC153" s="1338"/>
      <c r="AD153" s="1338"/>
      <c r="AE153" s="1338"/>
      <c r="AF153" s="1338"/>
      <c r="AG153" s="1338"/>
      <c r="AH153" s="1338"/>
      <c r="AI153" s="1338"/>
      <c r="AJ153" s="1338"/>
      <c r="AK153" s="1338"/>
      <c r="AL153" s="1338"/>
      <c r="AM153" s="1338"/>
      <c r="AN153" s="1338"/>
      <c r="AO153" s="1338"/>
      <c r="AP153" s="1338"/>
      <c r="AQ153" s="1338"/>
      <c r="AR153" s="1338"/>
      <c r="AS153" s="1338"/>
      <c r="AT153" s="1338"/>
      <c r="AU153" s="1338"/>
      <c r="AV153" s="1338"/>
      <c r="AW153" s="1338"/>
      <c r="AX153" s="1338"/>
      <c r="AY153" s="1338"/>
      <c r="AZ153" s="1338"/>
      <c r="BA153" s="1338"/>
      <c r="BB153" s="1338"/>
      <c r="BC153" s="1338"/>
    </row>
    <row r="154" spans="1:55" x14ac:dyDescent="0.2">
      <c r="A154" s="1338"/>
      <c r="B154" s="1338"/>
      <c r="C154" s="1338"/>
      <c r="D154" s="1338"/>
      <c r="E154" s="1338"/>
      <c r="F154" s="1338"/>
      <c r="G154" s="1338"/>
      <c r="H154" s="1338"/>
      <c r="I154" s="1338"/>
      <c r="J154" s="1338"/>
      <c r="K154" s="1338"/>
      <c r="L154" s="1338"/>
      <c r="M154" s="1338"/>
      <c r="N154" s="1338"/>
      <c r="O154" s="1338"/>
      <c r="P154" s="1338"/>
      <c r="Q154" s="1338"/>
      <c r="R154" s="1338"/>
      <c r="S154" s="1338"/>
      <c r="T154" s="1338"/>
      <c r="U154" s="1338"/>
      <c r="V154" s="1338"/>
      <c r="W154" s="1338"/>
      <c r="X154" s="1338"/>
      <c r="Y154" s="1338"/>
      <c r="Z154" s="1338"/>
      <c r="AA154" s="1338"/>
      <c r="AB154" s="1338"/>
      <c r="AC154" s="1338"/>
      <c r="AD154" s="1338"/>
      <c r="AE154" s="1338"/>
      <c r="AF154" s="1338"/>
      <c r="AG154" s="1338"/>
      <c r="AH154" s="1338"/>
      <c r="AI154" s="1338"/>
      <c r="AJ154" s="1338"/>
      <c r="AK154" s="1338"/>
      <c r="AL154" s="1338"/>
      <c r="AM154" s="1338"/>
      <c r="AN154" s="1338"/>
      <c r="AO154" s="1338"/>
      <c r="AP154" s="1338"/>
      <c r="AQ154" s="1338"/>
      <c r="AR154" s="1338"/>
      <c r="AS154" s="1338"/>
      <c r="AT154" s="1338"/>
      <c r="AU154" s="1338"/>
      <c r="AV154" s="1338"/>
      <c r="AW154" s="1338"/>
      <c r="AX154" s="1338"/>
      <c r="AY154" s="1338"/>
      <c r="AZ154" s="1338"/>
      <c r="BA154" s="1338"/>
      <c r="BB154" s="1338"/>
      <c r="BC154" s="1338"/>
    </row>
    <row r="155" spans="1:55" x14ac:dyDescent="0.2">
      <c r="A155" s="1338"/>
      <c r="B155" s="1338"/>
      <c r="C155" s="1338"/>
      <c r="D155" s="1338"/>
      <c r="E155" s="1338"/>
      <c r="F155" s="1338"/>
      <c r="G155" s="1338"/>
      <c r="H155" s="1338"/>
      <c r="I155" s="1338"/>
      <c r="J155" s="1338"/>
      <c r="K155" s="1338"/>
      <c r="L155" s="1338"/>
      <c r="M155" s="1338"/>
      <c r="N155" s="1338"/>
      <c r="O155" s="1338"/>
      <c r="P155" s="1338"/>
      <c r="Q155" s="1338"/>
      <c r="R155" s="1338"/>
      <c r="S155" s="1338"/>
      <c r="T155" s="1338"/>
      <c r="U155" s="1338"/>
      <c r="V155" s="1338"/>
      <c r="W155" s="1338"/>
      <c r="X155" s="1338"/>
      <c r="Y155" s="1338"/>
      <c r="Z155" s="1338"/>
      <c r="AA155" s="1338"/>
      <c r="AB155" s="1338"/>
      <c r="AC155" s="1338"/>
      <c r="AD155" s="1338"/>
      <c r="AE155" s="1338"/>
      <c r="AF155" s="1338"/>
      <c r="AG155" s="1338"/>
      <c r="AH155" s="1338"/>
      <c r="AI155" s="1338"/>
      <c r="AJ155" s="1338"/>
      <c r="AK155" s="1338"/>
      <c r="AL155" s="1338"/>
      <c r="AM155" s="1338"/>
      <c r="AN155" s="1338"/>
      <c r="AO155" s="1338"/>
      <c r="AP155" s="1338"/>
      <c r="AQ155" s="1338"/>
      <c r="AR155" s="1338"/>
      <c r="AS155" s="1338"/>
      <c r="AT155" s="1338"/>
      <c r="AU155" s="1338"/>
      <c r="AV155" s="1338"/>
      <c r="AW155" s="1338"/>
      <c r="AX155" s="1338"/>
      <c r="AY155" s="1338"/>
      <c r="AZ155" s="1338"/>
      <c r="BA155" s="1338"/>
      <c r="BB155" s="1338"/>
      <c r="BC155" s="1338"/>
    </row>
    <row r="156" spans="1:55" x14ac:dyDescent="0.2">
      <c r="A156" s="1338"/>
      <c r="B156" s="1338"/>
      <c r="C156" s="1338"/>
      <c r="D156" s="1338"/>
      <c r="E156" s="1338"/>
      <c r="F156" s="1338"/>
      <c r="G156" s="1338"/>
      <c r="H156" s="1338"/>
      <c r="I156" s="1338"/>
      <c r="J156" s="1338"/>
      <c r="K156" s="1338"/>
      <c r="L156" s="1338"/>
      <c r="M156" s="1338"/>
      <c r="N156" s="1338"/>
      <c r="O156" s="1338"/>
      <c r="P156" s="1338"/>
      <c r="Q156" s="1338"/>
      <c r="R156" s="1338"/>
      <c r="S156" s="1338"/>
      <c r="T156" s="1338"/>
      <c r="U156" s="1338"/>
      <c r="V156" s="1338"/>
      <c r="W156" s="1338"/>
      <c r="X156" s="1338"/>
      <c r="Y156" s="1338"/>
      <c r="Z156" s="1338"/>
      <c r="AA156" s="1338"/>
      <c r="AB156" s="1338"/>
      <c r="AC156" s="1338"/>
      <c r="AD156" s="1338"/>
      <c r="AE156" s="1338"/>
      <c r="AF156" s="1338"/>
      <c r="AG156" s="1338"/>
      <c r="AH156" s="1338"/>
      <c r="AI156" s="1338"/>
      <c r="AJ156" s="1338"/>
      <c r="AK156" s="1338"/>
      <c r="AL156" s="1338"/>
      <c r="AM156" s="1338"/>
      <c r="AN156" s="1338"/>
      <c r="AO156" s="1338"/>
      <c r="AP156" s="1338"/>
      <c r="AQ156" s="1338"/>
      <c r="AR156" s="1338"/>
      <c r="AS156" s="1338"/>
      <c r="AT156" s="1338"/>
      <c r="AU156" s="1338"/>
      <c r="AV156" s="1338"/>
      <c r="AW156" s="1338"/>
      <c r="AX156" s="1338"/>
      <c r="AY156" s="1338"/>
      <c r="AZ156" s="1338"/>
      <c r="BA156" s="1338"/>
      <c r="BB156" s="1338"/>
      <c r="BC156" s="1338"/>
    </row>
    <row r="157" spans="1:55" x14ac:dyDescent="0.2">
      <c r="A157" s="1338"/>
      <c r="B157" s="1338"/>
      <c r="C157" s="1338"/>
      <c r="D157" s="1338"/>
      <c r="E157" s="1338"/>
      <c r="F157" s="1338"/>
      <c r="G157" s="1338"/>
      <c r="H157" s="1338"/>
      <c r="I157" s="1338"/>
      <c r="J157" s="1338"/>
      <c r="K157" s="1338"/>
      <c r="L157" s="1338"/>
      <c r="M157" s="1338"/>
      <c r="N157" s="1338"/>
      <c r="O157" s="1338"/>
      <c r="P157" s="1338"/>
      <c r="Q157" s="1338"/>
      <c r="R157" s="1338"/>
      <c r="S157" s="1338"/>
      <c r="T157" s="1338"/>
      <c r="U157" s="1338"/>
      <c r="V157" s="1338"/>
      <c r="W157" s="1338"/>
      <c r="X157" s="1338"/>
      <c r="Y157" s="1338"/>
      <c r="Z157" s="1338"/>
      <c r="AA157" s="1338"/>
      <c r="AB157" s="1338"/>
      <c r="AC157" s="1338"/>
      <c r="AD157" s="1338"/>
      <c r="AE157" s="1338"/>
      <c r="AF157" s="1338"/>
      <c r="AG157" s="1338"/>
      <c r="AH157" s="1338"/>
      <c r="AI157" s="1338"/>
      <c r="AJ157" s="1338"/>
      <c r="AK157" s="1338"/>
      <c r="AL157" s="1338"/>
      <c r="AM157" s="1338"/>
      <c r="AN157" s="1338"/>
      <c r="AO157" s="1338"/>
      <c r="AP157" s="1338"/>
      <c r="AQ157" s="1338"/>
      <c r="AR157" s="1338"/>
      <c r="AS157" s="1338"/>
      <c r="AT157" s="1338"/>
      <c r="AU157" s="1338"/>
      <c r="AV157" s="1338"/>
      <c r="AW157" s="1338"/>
      <c r="AX157" s="1338"/>
      <c r="AY157" s="1338"/>
      <c r="AZ157" s="1338"/>
      <c r="BA157" s="1338"/>
      <c r="BB157" s="1338"/>
      <c r="BC157" s="1338"/>
    </row>
    <row r="158" spans="1:55" x14ac:dyDescent="0.2">
      <c r="A158" s="1338"/>
      <c r="B158" s="1338"/>
      <c r="C158" s="1338"/>
      <c r="D158" s="1338"/>
      <c r="E158" s="1338"/>
      <c r="F158" s="1338"/>
      <c r="G158" s="1338"/>
      <c r="H158" s="1338"/>
      <c r="I158" s="1338"/>
      <c r="J158" s="1338"/>
      <c r="K158" s="1338"/>
      <c r="L158" s="1338"/>
      <c r="M158" s="1338"/>
      <c r="N158" s="1338"/>
      <c r="O158" s="1338"/>
      <c r="P158" s="1338"/>
      <c r="Q158" s="1338"/>
      <c r="R158" s="1338"/>
      <c r="S158" s="1338"/>
      <c r="T158" s="1338"/>
      <c r="U158" s="1338"/>
      <c r="V158" s="1338"/>
      <c r="W158" s="1338"/>
      <c r="X158" s="1338"/>
      <c r="Y158" s="1338"/>
      <c r="Z158" s="1338"/>
      <c r="AA158" s="1338"/>
      <c r="AB158" s="1338"/>
      <c r="AC158" s="1338"/>
      <c r="AD158" s="1338"/>
      <c r="AE158" s="1338"/>
      <c r="AF158" s="1338"/>
      <c r="AG158" s="1338"/>
      <c r="AH158" s="1338"/>
      <c r="AI158" s="1338"/>
      <c r="AJ158" s="1338"/>
      <c r="AK158" s="1338"/>
      <c r="AL158" s="1338"/>
      <c r="AM158" s="1338"/>
      <c r="AN158" s="1338"/>
      <c r="AO158" s="1338"/>
      <c r="AP158" s="1338"/>
      <c r="AQ158" s="1338"/>
      <c r="AR158" s="1338"/>
      <c r="AS158" s="1338"/>
      <c r="AT158" s="1338"/>
      <c r="AU158" s="1338"/>
      <c r="AV158" s="1338"/>
      <c r="AW158" s="1338"/>
      <c r="AX158" s="1338"/>
      <c r="AY158" s="1338"/>
      <c r="AZ158" s="1338"/>
      <c r="BA158" s="1338"/>
      <c r="BB158" s="1338"/>
      <c r="BC158" s="1338"/>
    </row>
    <row r="159" spans="1:55" x14ac:dyDescent="0.2">
      <c r="A159" s="1338"/>
      <c r="B159" s="1338"/>
      <c r="C159" s="1338"/>
      <c r="D159" s="1338"/>
      <c r="E159" s="1338"/>
      <c r="F159" s="1338"/>
      <c r="G159" s="1338"/>
      <c r="H159" s="1338"/>
      <c r="I159" s="1338"/>
      <c r="J159" s="1338"/>
      <c r="K159" s="1338"/>
      <c r="L159" s="1338"/>
      <c r="M159" s="1338"/>
      <c r="N159" s="1338"/>
      <c r="O159" s="1338"/>
      <c r="P159" s="1338"/>
      <c r="Q159" s="1338"/>
      <c r="R159" s="1338"/>
      <c r="S159" s="1338"/>
      <c r="T159" s="1338"/>
      <c r="U159" s="1338"/>
      <c r="V159" s="1338"/>
      <c r="W159" s="1338"/>
      <c r="X159" s="1338"/>
      <c r="Y159" s="1338"/>
      <c r="Z159" s="1338"/>
      <c r="AA159" s="1338"/>
      <c r="AB159" s="1338"/>
      <c r="AC159" s="1338"/>
      <c r="AD159" s="1338"/>
      <c r="AE159" s="1338"/>
      <c r="AF159" s="1338"/>
      <c r="AG159" s="1338"/>
      <c r="AH159" s="1338"/>
      <c r="AI159" s="1338"/>
      <c r="AJ159" s="1338"/>
      <c r="AK159" s="1338"/>
      <c r="AL159" s="1338"/>
      <c r="AM159" s="1338"/>
      <c r="AN159" s="1338"/>
      <c r="AO159" s="1338"/>
      <c r="AP159" s="1338"/>
      <c r="AQ159" s="1338"/>
      <c r="AR159" s="1338"/>
      <c r="AS159" s="1338"/>
      <c r="AT159" s="1338"/>
      <c r="AU159" s="1338"/>
      <c r="AV159" s="1338"/>
      <c r="AW159" s="1338"/>
      <c r="AX159" s="1338"/>
      <c r="AY159" s="1338"/>
      <c r="AZ159" s="1338"/>
      <c r="BA159" s="1338"/>
      <c r="BB159" s="1338"/>
      <c r="BC159" s="1338"/>
    </row>
    <row r="160" spans="1:55" x14ac:dyDescent="0.2">
      <c r="A160" s="1338"/>
      <c r="B160" s="1338"/>
      <c r="C160" s="1338"/>
      <c r="D160" s="1338"/>
      <c r="E160" s="1338"/>
      <c r="F160" s="1338"/>
      <c r="G160" s="1338"/>
      <c r="H160" s="1338"/>
      <c r="I160" s="1338"/>
      <c r="J160" s="1338"/>
      <c r="K160" s="1338"/>
      <c r="L160" s="1338"/>
      <c r="M160" s="1338"/>
      <c r="N160" s="1338"/>
      <c r="O160" s="1338"/>
      <c r="P160" s="1338"/>
      <c r="Q160" s="1338"/>
      <c r="R160" s="1338"/>
      <c r="S160" s="1338"/>
      <c r="T160" s="1338"/>
      <c r="U160" s="1338"/>
      <c r="V160" s="1338"/>
      <c r="W160" s="1338"/>
      <c r="X160" s="1338"/>
      <c r="Y160" s="1338"/>
      <c r="Z160" s="1338"/>
      <c r="AA160" s="1338"/>
      <c r="AB160" s="1338"/>
      <c r="AC160" s="1338"/>
      <c r="AD160" s="1338"/>
      <c r="AE160" s="1338"/>
      <c r="AF160" s="1338"/>
      <c r="AG160" s="1338"/>
      <c r="AH160" s="1338"/>
      <c r="AI160" s="1338"/>
      <c r="AJ160" s="1338"/>
      <c r="AK160" s="1338"/>
      <c r="AL160" s="1338"/>
      <c r="AM160" s="1338"/>
      <c r="AN160" s="1338"/>
      <c r="AO160" s="1338"/>
      <c r="AP160" s="1338"/>
      <c r="AQ160" s="1338"/>
      <c r="AR160" s="1338"/>
      <c r="AS160" s="1338"/>
      <c r="AT160" s="1338"/>
      <c r="AU160" s="1338"/>
      <c r="AV160" s="1338"/>
      <c r="AW160" s="1338"/>
      <c r="AX160" s="1338"/>
      <c r="AY160" s="1338"/>
      <c r="AZ160" s="1338"/>
      <c r="BA160" s="1338"/>
      <c r="BB160" s="1338"/>
      <c r="BC160" s="1338"/>
    </row>
    <row r="161" spans="1:55" x14ac:dyDescent="0.2">
      <c r="A161" s="1338"/>
      <c r="B161" s="1338"/>
      <c r="C161" s="1338"/>
      <c r="D161" s="1338"/>
      <c r="E161" s="1338"/>
      <c r="F161" s="1338"/>
      <c r="G161" s="1338"/>
      <c r="H161" s="1338"/>
      <c r="I161" s="1338"/>
      <c r="J161" s="1338"/>
      <c r="K161" s="1338"/>
      <c r="L161" s="1338"/>
      <c r="M161" s="1338"/>
      <c r="N161" s="1338"/>
      <c r="O161" s="1338"/>
      <c r="P161" s="1338"/>
      <c r="Q161" s="1338"/>
      <c r="R161" s="1338"/>
      <c r="S161" s="1338"/>
      <c r="T161" s="1338"/>
      <c r="U161" s="1338"/>
      <c r="V161" s="1338"/>
      <c r="W161" s="1338"/>
      <c r="X161" s="1338"/>
      <c r="Y161" s="1338"/>
      <c r="Z161" s="1338"/>
      <c r="AA161" s="1338"/>
      <c r="AB161" s="1338"/>
      <c r="AC161" s="1338"/>
      <c r="AD161" s="1338"/>
      <c r="AE161" s="1338"/>
      <c r="AF161" s="1338"/>
      <c r="AG161" s="1338"/>
      <c r="AH161" s="1338"/>
      <c r="AI161" s="1338"/>
      <c r="AJ161" s="1338"/>
      <c r="AK161" s="1338"/>
      <c r="AL161" s="1338"/>
      <c r="AM161" s="1338"/>
      <c r="AN161" s="1338"/>
      <c r="AO161" s="1338"/>
      <c r="AP161" s="1338"/>
      <c r="AQ161" s="1338"/>
      <c r="AR161" s="1338"/>
      <c r="AS161" s="1338"/>
      <c r="AT161" s="1338"/>
      <c r="AU161" s="1338"/>
      <c r="AV161" s="1338"/>
      <c r="AW161" s="1338"/>
      <c r="AX161" s="1338"/>
      <c r="AY161" s="1338"/>
      <c r="AZ161" s="1338"/>
      <c r="BA161" s="1338"/>
      <c r="BB161" s="1338"/>
      <c r="BC161" s="1338"/>
    </row>
    <row r="162" spans="1:55" x14ac:dyDescent="0.2">
      <c r="A162" s="1338"/>
      <c r="B162" s="1338"/>
      <c r="C162" s="1338"/>
      <c r="D162" s="1338"/>
      <c r="E162" s="1338"/>
      <c r="F162" s="1338"/>
      <c r="G162" s="1338"/>
      <c r="H162" s="1338"/>
      <c r="I162" s="1338"/>
      <c r="J162" s="1338"/>
      <c r="K162" s="1338"/>
      <c r="L162" s="1338"/>
      <c r="M162" s="1338"/>
      <c r="N162" s="1338"/>
      <c r="O162" s="1338"/>
      <c r="P162" s="1338"/>
      <c r="Q162" s="1338"/>
      <c r="R162" s="1338"/>
      <c r="S162" s="1338"/>
      <c r="T162" s="1338"/>
      <c r="U162" s="1338"/>
      <c r="V162" s="1338"/>
      <c r="W162" s="1338"/>
      <c r="X162" s="1338"/>
      <c r="Y162" s="1338"/>
      <c r="Z162" s="1338"/>
      <c r="AA162" s="1338"/>
      <c r="AB162" s="1338"/>
      <c r="AC162" s="1338"/>
      <c r="AD162" s="1338"/>
      <c r="AE162" s="1338"/>
      <c r="AF162" s="1338"/>
      <c r="AG162" s="1338"/>
      <c r="AH162" s="1338"/>
      <c r="AI162" s="1338"/>
      <c r="AJ162" s="1338"/>
      <c r="AK162" s="1338"/>
      <c r="AL162" s="1338"/>
      <c r="AM162" s="1338"/>
      <c r="AN162" s="1338"/>
      <c r="AO162" s="1338"/>
      <c r="AP162" s="1338"/>
      <c r="AQ162" s="1338"/>
      <c r="AR162" s="1338"/>
      <c r="AS162" s="1338"/>
      <c r="AT162" s="1338"/>
      <c r="AU162" s="1338"/>
      <c r="AV162" s="1338"/>
      <c r="AW162" s="1338"/>
      <c r="AX162" s="1338"/>
      <c r="AY162" s="1338"/>
      <c r="AZ162" s="1338"/>
      <c r="BA162" s="1338"/>
      <c r="BB162" s="1338"/>
      <c r="BC162" s="1338"/>
    </row>
    <row r="163" spans="1:55" x14ac:dyDescent="0.2">
      <c r="A163" s="1338"/>
      <c r="B163" s="1338"/>
      <c r="C163" s="1338"/>
      <c r="D163" s="1338"/>
      <c r="E163" s="1338"/>
      <c r="F163" s="1338"/>
      <c r="G163" s="1338"/>
      <c r="H163" s="1338"/>
      <c r="I163" s="1338"/>
      <c r="J163" s="1338"/>
      <c r="K163" s="1338"/>
      <c r="L163" s="1338"/>
      <c r="M163" s="1338"/>
      <c r="N163" s="1338"/>
      <c r="O163" s="1338"/>
      <c r="P163" s="1338"/>
      <c r="Q163" s="1338"/>
      <c r="R163" s="1338"/>
      <c r="S163" s="1338"/>
      <c r="T163" s="1338"/>
      <c r="U163" s="1338"/>
      <c r="V163" s="1338"/>
      <c r="W163" s="1338"/>
      <c r="X163" s="1338"/>
      <c r="Y163" s="1338"/>
      <c r="Z163" s="1338"/>
      <c r="AA163" s="1338"/>
      <c r="AB163" s="1338"/>
      <c r="AC163" s="1338"/>
      <c r="AD163" s="1338"/>
      <c r="AE163" s="1338"/>
      <c r="AF163" s="1338"/>
      <c r="AG163" s="1338"/>
      <c r="AH163" s="1338"/>
      <c r="AI163" s="1338"/>
      <c r="AJ163" s="1338"/>
      <c r="AK163" s="1338"/>
      <c r="AL163" s="1338"/>
      <c r="AM163" s="1338"/>
      <c r="AN163" s="1338"/>
      <c r="AO163" s="1338"/>
      <c r="AP163" s="1338"/>
      <c r="AQ163" s="1338"/>
      <c r="AR163" s="1338"/>
      <c r="AS163" s="1338"/>
      <c r="AT163" s="1338"/>
      <c r="AU163" s="1338"/>
      <c r="AV163" s="1338"/>
      <c r="AW163" s="1338"/>
      <c r="AX163" s="1338"/>
      <c r="AY163" s="1338"/>
      <c r="AZ163" s="1338"/>
      <c r="BA163" s="1338"/>
      <c r="BB163" s="1338"/>
      <c r="BC163" s="1338"/>
    </row>
    <row r="164" spans="1:55" x14ac:dyDescent="0.2">
      <c r="A164" s="1338"/>
      <c r="B164" s="1338"/>
      <c r="C164" s="1338"/>
      <c r="D164" s="1338"/>
      <c r="E164" s="1338"/>
      <c r="F164" s="1338"/>
      <c r="G164" s="1338"/>
      <c r="H164" s="1338"/>
      <c r="I164" s="1338"/>
      <c r="J164" s="1338"/>
      <c r="K164" s="1338"/>
      <c r="L164" s="1338"/>
      <c r="M164" s="1338"/>
      <c r="N164" s="1338"/>
      <c r="O164" s="1338"/>
      <c r="P164" s="1338"/>
      <c r="Q164" s="1338"/>
      <c r="R164" s="1338"/>
      <c r="S164" s="1338"/>
      <c r="T164" s="1338"/>
      <c r="U164" s="1338"/>
      <c r="V164" s="1338"/>
      <c r="W164" s="1338"/>
      <c r="X164" s="1338"/>
      <c r="Y164" s="1338"/>
      <c r="Z164" s="1338"/>
      <c r="AA164" s="1338"/>
      <c r="AB164" s="1338"/>
      <c r="AC164" s="1338"/>
      <c r="AD164" s="1338"/>
      <c r="AE164" s="1338"/>
      <c r="AF164" s="1338"/>
      <c r="AG164" s="1338"/>
      <c r="AH164" s="1338"/>
      <c r="AI164" s="1338"/>
      <c r="AJ164" s="1338"/>
      <c r="AK164" s="1338"/>
      <c r="AL164" s="1338"/>
      <c r="AM164" s="1338"/>
      <c r="AN164" s="1338"/>
      <c r="AO164" s="1338"/>
      <c r="AP164" s="1338"/>
      <c r="AQ164" s="1338"/>
      <c r="AR164" s="1338"/>
      <c r="AS164" s="1338"/>
      <c r="AT164" s="1338"/>
      <c r="AU164" s="1338"/>
      <c r="AV164" s="1338"/>
      <c r="AW164" s="1338"/>
      <c r="AX164" s="1338"/>
      <c r="AY164" s="1338"/>
      <c r="AZ164" s="1338"/>
      <c r="BA164" s="1338"/>
      <c r="BB164" s="1338"/>
      <c r="BC164" s="1338"/>
    </row>
    <row r="165" spans="1:55" x14ac:dyDescent="0.2">
      <c r="A165" s="1338"/>
      <c r="B165" s="1338"/>
      <c r="C165" s="1338"/>
      <c r="D165" s="1338"/>
      <c r="E165" s="1338"/>
      <c r="F165" s="1338"/>
      <c r="G165" s="1338"/>
      <c r="H165" s="1338"/>
      <c r="I165" s="1338"/>
      <c r="J165" s="1338"/>
      <c r="K165" s="1338"/>
      <c r="L165" s="1338"/>
      <c r="M165" s="1338"/>
      <c r="N165" s="1338"/>
      <c r="O165" s="1338"/>
      <c r="P165" s="1338"/>
      <c r="Q165" s="1338"/>
      <c r="R165" s="1338"/>
      <c r="S165" s="1338"/>
      <c r="T165" s="1338"/>
      <c r="U165" s="1338"/>
      <c r="V165" s="1338"/>
      <c r="W165" s="1338"/>
      <c r="X165" s="1338"/>
      <c r="Y165" s="1338"/>
      <c r="Z165" s="1338"/>
      <c r="AA165" s="1338"/>
      <c r="AB165" s="1338"/>
      <c r="AC165" s="1338"/>
      <c r="AD165" s="1338"/>
      <c r="AE165" s="1338"/>
      <c r="AF165" s="1338"/>
      <c r="AG165" s="1338"/>
      <c r="AH165" s="1338"/>
      <c r="AI165" s="1338"/>
      <c r="AJ165" s="1338"/>
      <c r="AK165" s="1338"/>
      <c r="AL165" s="1338"/>
      <c r="AM165" s="1338"/>
      <c r="AN165" s="1338"/>
      <c r="AO165" s="1338"/>
      <c r="AP165" s="1338"/>
      <c r="AQ165" s="1338"/>
      <c r="AR165" s="1338"/>
      <c r="AS165" s="1338"/>
      <c r="AT165" s="1338"/>
      <c r="AU165" s="1338"/>
      <c r="AV165" s="1338"/>
      <c r="AW165" s="1338"/>
      <c r="AX165" s="1338"/>
      <c r="AY165" s="1338"/>
      <c r="AZ165" s="1338"/>
      <c r="BA165" s="1338"/>
      <c r="BB165" s="1338"/>
      <c r="BC165" s="1338"/>
    </row>
    <row r="166" spans="1:55" x14ac:dyDescent="0.2">
      <c r="A166" s="1338"/>
      <c r="B166" s="1338"/>
      <c r="C166" s="1338"/>
      <c r="D166" s="1338"/>
      <c r="E166" s="1338"/>
      <c r="F166" s="1338"/>
      <c r="G166" s="1338"/>
      <c r="H166" s="1338"/>
      <c r="I166" s="1338"/>
      <c r="J166" s="1338"/>
      <c r="K166" s="1338"/>
      <c r="L166" s="1338"/>
      <c r="M166" s="1338"/>
      <c r="N166" s="1338"/>
      <c r="O166" s="1338"/>
      <c r="P166" s="1338"/>
      <c r="Q166" s="1338"/>
      <c r="R166" s="1338"/>
      <c r="S166" s="1338"/>
      <c r="T166" s="1338"/>
      <c r="U166" s="1338"/>
      <c r="V166" s="1338"/>
      <c r="W166" s="1338"/>
      <c r="X166" s="1338"/>
      <c r="Y166" s="1338"/>
      <c r="Z166" s="1338"/>
      <c r="AA166" s="1338"/>
      <c r="AB166" s="1338"/>
      <c r="AC166" s="1338"/>
      <c r="AD166" s="1338"/>
      <c r="AE166" s="1338"/>
      <c r="AF166" s="1338"/>
      <c r="AG166" s="1338"/>
      <c r="AH166" s="1338"/>
      <c r="AI166" s="1338"/>
      <c r="AJ166" s="1338"/>
      <c r="AK166" s="1338"/>
      <c r="AL166" s="1338"/>
      <c r="AM166" s="1338"/>
      <c r="AN166" s="1338"/>
      <c r="AO166" s="1338"/>
      <c r="AP166" s="1338"/>
      <c r="AQ166" s="1338"/>
      <c r="AR166" s="1338"/>
      <c r="AS166" s="1338"/>
      <c r="AT166" s="1338"/>
      <c r="AU166" s="1338"/>
      <c r="AV166" s="1338"/>
      <c r="AW166" s="1338"/>
      <c r="AX166" s="1338"/>
      <c r="AY166" s="1338"/>
      <c r="AZ166" s="1338"/>
      <c r="BA166" s="1338"/>
      <c r="BB166" s="1338"/>
      <c r="BC166" s="1338"/>
    </row>
    <row r="167" spans="1:55" x14ac:dyDescent="0.2">
      <c r="A167" s="1338"/>
      <c r="B167" s="1338"/>
      <c r="C167" s="1338"/>
      <c r="D167" s="1338"/>
      <c r="E167" s="1338"/>
      <c r="F167" s="1338"/>
      <c r="G167" s="1338"/>
      <c r="H167" s="1338"/>
      <c r="I167" s="1338"/>
      <c r="J167" s="1338"/>
      <c r="K167" s="1338"/>
      <c r="L167" s="1338"/>
      <c r="M167" s="1338"/>
      <c r="N167" s="1338"/>
      <c r="O167" s="1338"/>
      <c r="P167" s="1338"/>
      <c r="Q167" s="1338"/>
      <c r="R167" s="1338"/>
      <c r="S167" s="1338"/>
      <c r="T167" s="1338"/>
      <c r="U167" s="1338"/>
      <c r="V167" s="1338"/>
      <c r="W167" s="1338"/>
      <c r="X167" s="1338"/>
      <c r="Y167" s="1338"/>
      <c r="Z167" s="1338"/>
      <c r="AA167" s="1338"/>
      <c r="AB167" s="1338"/>
      <c r="AC167" s="1338"/>
      <c r="AD167" s="1338"/>
      <c r="AE167" s="1338"/>
      <c r="AF167" s="1338"/>
      <c r="AG167" s="1338"/>
      <c r="AH167" s="1338"/>
      <c r="AI167" s="1338"/>
      <c r="AJ167" s="1338"/>
      <c r="AK167" s="1338"/>
      <c r="AL167" s="1338"/>
      <c r="AM167" s="1338"/>
      <c r="AN167" s="1338"/>
      <c r="AO167" s="1338"/>
      <c r="AP167" s="1338"/>
      <c r="AQ167" s="1338"/>
      <c r="AR167" s="1338"/>
      <c r="AS167" s="1338"/>
      <c r="AT167" s="1338"/>
      <c r="AU167" s="1338"/>
      <c r="AV167" s="1338"/>
      <c r="AW167" s="1338"/>
      <c r="AX167" s="1338"/>
      <c r="AY167" s="1338"/>
      <c r="AZ167" s="1338"/>
      <c r="BA167" s="1338"/>
      <c r="BB167" s="1338"/>
      <c r="BC167" s="1338"/>
    </row>
    <row r="168" spans="1:55" x14ac:dyDescent="0.2">
      <c r="A168" s="1338"/>
      <c r="B168" s="1338"/>
      <c r="C168" s="1338"/>
      <c r="D168" s="1338"/>
      <c r="E168" s="1338"/>
      <c r="F168" s="1338"/>
      <c r="G168" s="1338"/>
      <c r="H168" s="1338"/>
      <c r="I168" s="1338"/>
      <c r="J168" s="1338"/>
      <c r="K168" s="1338"/>
      <c r="L168" s="1338"/>
      <c r="M168" s="1338"/>
      <c r="N168" s="1338"/>
      <c r="O168" s="1338"/>
      <c r="P168" s="1338"/>
      <c r="Q168" s="1338"/>
      <c r="R168" s="1338"/>
      <c r="S168" s="1338"/>
      <c r="T168" s="1338"/>
      <c r="U168" s="1338"/>
      <c r="V168" s="1338"/>
      <c r="W168" s="1338"/>
      <c r="X168" s="1338"/>
      <c r="Y168" s="1338"/>
      <c r="Z168" s="1338"/>
      <c r="AA168" s="1338"/>
      <c r="AB168" s="1338"/>
      <c r="AC168" s="1338"/>
      <c r="AD168" s="1338"/>
      <c r="AE168" s="1338"/>
      <c r="AF168" s="1338"/>
      <c r="AG168" s="1338"/>
      <c r="AH168" s="1338"/>
      <c r="AI168" s="1338"/>
      <c r="AJ168" s="1338"/>
      <c r="AK168" s="1338"/>
      <c r="AL168" s="1338"/>
      <c r="AM168" s="1338"/>
      <c r="AN168" s="1338"/>
      <c r="AO168" s="1338"/>
      <c r="AP168" s="1338"/>
      <c r="AQ168" s="1338"/>
      <c r="AR168" s="1338"/>
      <c r="AS168" s="1338"/>
      <c r="AT168" s="1338"/>
      <c r="AU168" s="1338"/>
      <c r="AV168" s="1338"/>
      <c r="AW168" s="1338"/>
      <c r="AX168" s="1338"/>
      <c r="AY168" s="1338"/>
      <c r="AZ168" s="1338"/>
      <c r="BA168" s="1338"/>
      <c r="BB168" s="1338"/>
      <c r="BC168" s="1338"/>
    </row>
    <row r="169" spans="1:55" x14ac:dyDescent="0.2">
      <c r="A169" s="1338"/>
      <c r="B169" s="1338"/>
      <c r="C169" s="1338"/>
      <c r="D169" s="1338"/>
      <c r="E169" s="1338"/>
      <c r="F169" s="1338"/>
      <c r="G169" s="1338"/>
      <c r="H169" s="1338"/>
      <c r="I169" s="1338"/>
      <c r="J169" s="1338"/>
      <c r="K169" s="1338"/>
      <c r="L169" s="1338"/>
      <c r="M169" s="1338"/>
      <c r="N169" s="1338"/>
      <c r="O169" s="1338"/>
      <c r="P169" s="1338"/>
      <c r="Q169" s="1338"/>
      <c r="R169" s="1338"/>
      <c r="S169" s="1338"/>
      <c r="T169" s="1338"/>
      <c r="U169" s="1338"/>
      <c r="V169" s="1338"/>
      <c r="W169" s="1338"/>
      <c r="X169" s="1338"/>
      <c r="Y169" s="1338"/>
      <c r="Z169" s="1338"/>
      <c r="AA169" s="1338"/>
      <c r="AB169" s="1338"/>
      <c r="AC169" s="1338"/>
      <c r="AD169" s="1338"/>
      <c r="AE169" s="1338"/>
      <c r="AF169" s="1338"/>
      <c r="AG169" s="1338"/>
      <c r="AH169" s="1338"/>
      <c r="AI169" s="1338"/>
      <c r="AJ169" s="1338"/>
      <c r="AK169" s="1338"/>
      <c r="AL169" s="1338"/>
      <c r="AM169" s="1338"/>
      <c r="AN169" s="1338"/>
      <c r="AO169" s="1338"/>
      <c r="AP169" s="1338"/>
      <c r="AQ169" s="1338"/>
      <c r="AR169" s="1338"/>
      <c r="AS169" s="1338"/>
      <c r="AT169" s="1338"/>
      <c r="AU169" s="1338"/>
      <c r="AV169" s="1338"/>
      <c r="AW169" s="1338"/>
      <c r="AX169" s="1338"/>
      <c r="AY169" s="1338"/>
      <c r="AZ169" s="1338"/>
      <c r="BA169" s="1338"/>
      <c r="BB169" s="1338"/>
      <c r="BC169" s="1338"/>
    </row>
    <row r="170" spans="1:55" x14ac:dyDescent="0.2">
      <c r="A170" s="1338"/>
      <c r="B170" s="1338"/>
      <c r="C170" s="1338"/>
      <c r="D170" s="1338"/>
      <c r="E170" s="1338"/>
      <c r="F170" s="1338"/>
      <c r="G170" s="1338"/>
      <c r="H170" s="1338"/>
      <c r="I170" s="1338"/>
      <c r="J170" s="1338"/>
      <c r="K170" s="1338"/>
      <c r="L170" s="1338"/>
      <c r="M170" s="1338"/>
      <c r="N170" s="1338"/>
      <c r="O170" s="1338"/>
      <c r="P170" s="1338"/>
      <c r="Q170" s="1338"/>
      <c r="R170" s="1338"/>
      <c r="S170" s="1338"/>
      <c r="T170" s="1338"/>
      <c r="U170" s="1338"/>
      <c r="V170" s="1338"/>
      <c r="W170" s="1338"/>
      <c r="X170" s="1338"/>
      <c r="Y170" s="1338"/>
      <c r="Z170" s="1338"/>
      <c r="AA170" s="1338"/>
      <c r="AB170" s="1338"/>
      <c r="AC170" s="1338"/>
      <c r="AD170" s="1338"/>
      <c r="AE170" s="1338"/>
      <c r="AF170" s="1338"/>
      <c r="AG170" s="1338"/>
      <c r="AH170" s="1338"/>
      <c r="AI170" s="1338"/>
      <c r="AJ170" s="1338"/>
      <c r="AK170" s="1338"/>
      <c r="AL170" s="1338"/>
      <c r="AM170" s="1338"/>
      <c r="AN170" s="1338"/>
      <c r="AO170" s="1338"/>
      <c r="AP170" s="1338"/>
      <c r="AQ170" s="1338"/>
      <c r="AR170" s="1338"/>
      <c r="AS170" s="1338"/>
      <c r="AT170" s="1338"/>
      <c r="AU170" s="1338"/>
      <c r="AV170" s="1338"/>
      <c r="AW170" s="1338"/>
      <c r="AX170" s="1338"/>
      <c r="AY170" s="1338"/>
      <c r="AZ170" s="1338"/>
      <c r="BA170" s="1338"/>
      <c r="BB170" s="1338"/>
      <c r="BC170" s="1338"/>
    </row>
    <row r="171" spans="1:55" x14ac:dyDescent="0.2">
      <c r="A171" s="1338"/>
      <c r="B171" s="1338"/>
      <c r="C171" s="1338"/>
      <c r="D171" s="1338"/>
      <c r="E171" s="1338"/>
      <c r="F171" s="1338"/>
      <c r="G171" s="1338"/>
      <c r="H171" s="1338"/>
      <c r="I171" s="1338"/>
      <c r="J171" s="1338"/>
      <c r="K171" s="1338"/>
      <c r="L171" s="1338"/>
      <c r="M171" s="1338"/>
      <c r="N171" s="1338"/>
      <c r="O171" s="1338"/>
      <c r="P171" s="1338"/>
      <c r="Q171" s="1338"/>
      <c r="R171" s="1338"/>
      <c r="S171" s="1338"/>
      <c r="T171" s="1338"/>
      <c r="U171" s="1338"/>
      <c r="V171" s="1338"/>
      <c r="W171" s="1338"/>
      <c r="X171" s="1338"/>
      <c r="Y171" s="1338"/>
      <c r="Z171" s="1338"/>
      <c r="AA171" s="1338"/>
      <c r="AB171" s="1338"/>
      <c r="AC171" s="1338"/>
      <c r="AD171" s="1338"/>
      <c r="AE171" s="1338"/>
      <c r="AF171" s="1338"/>
      <c r="AG171" s="1338"/>
      <c r="AH171" s="1338"/>
      <c r="AI171" s="1338"/>
      <c r="AJ171" s="1338"/>
      <c r="AK171" s="1338"/>
      <c r="AL171" s="1338"/>
      <c r="AM171" s="1338"/>
      <c r="AN171" s="1338"/>
      <c r="AO171" s="1338"/>
      <c r="AP171" s="1338"/>
      <c r="AQ171" s="1338"/>
      <c r="AR171" s="1338"/>
      <c r="AS171" s="1338"/>
      <c r="AT171" s="1338"/>
      <c r="AU171" s="1338"/>
      <c r="AV171" s="1338"/>
      <c r="AW171" s="1338"/>
      <c r="AX171" s="1338"/>
      <c r="AY171" s="1338"/>
      <c r="AZ171" s="1338"/>
      <c r="BA171" s="1338"/>
      <c r="BB171" s="1338"/>
      <c r="BC171" s="1338"/>
    </row>
    <row r="172" spans="1:55" x14ac:dyDescent="0.2">
      <c r="A172" s="1338"/>
      <c r="B172" s="1338"/>
      <c r="C172" s="1338"/>
      <c r="D172" s="1338"/>
      <c r="E172" s="1338"/>
      <c r="F172" s="1338"/>
      <c r="G172" s="1338"/>
      <c r="H172" s="1338"/>
      <c r="I172" s="1338"/>
      <c r="J172" s="1338"/>
      <c r="K172" s="1338"/>
      <c r="L172" s="1338"/>
      <c r="M172" s="1338"/>
      <c r="N172" s="1338"/>
      <c r="O172" s="1338"/>
      <c r="P172" s="1338"/>
      <c r="Q172" s="1338"/>
      <c r="R172" s="1338"/>
      <c r="S172" s="1338"/>
      <c r="T172" s="1338"/>
      <c r="U172" s="1338"/>
      <c r="V172" s="1338"/>
      <c r="W172" s="1338"/>
      <c r="X172" s="1338"/>
      <c r="Y172" s="1338"/>
      <c r="Z172" s="1338"/>
      <c r="AA172" s="1338"/>
      <c r="AB172" s="1338"/>
      <c r="AC172" s="1338"/>
      <c r="AD172" s="1338"/>
      <c r="AE172" s="1338"/>
      <c r="AF172" s="1338"/>
      <c r="AG172" s="1338"/>
      <c r="AH172" s="1338"/>
      <c r="AI172" s="1338"/>
      <c r="AJ172" s="1338"/>
      <c r="AK172" s="1338"/>
      <c r="AL172" s="1338"/>
      <c r="AM172" s="1338"/>
      <c r="AN172" s="1338"/>
      <c r="AO172" s="1338"/>
      <c r="AP172" s="1338"/>
      <c r="AQ172" s="1338"/>
      <c r="AR172" s="1338"/>
      <c r="AS172" s="1338"/>
      <c r="AT172" s="1338"/>
      <c r="AU172" s="1338"/>
      <c r="AV172" s="1338"/>
      <c r="AW172" s="1338"/>
      <c r="AX172" s="1338"/>
      <c r="AY172" s="1338"/>
      <c r="AZ172" s="1338"/>
      <c r="BA172" s="1338"/>
      <c r="BB172" s="1338"/>
      <c r="BC172" s="1338"/>
    </row>
    <row r="173" spans="1:55" x14ac:dyDescent="0.2">
      <c r="A173" s="1338"/>
      <c r="B173" s="1338"/>
      <c r="C173" s="1338"/>
      <c r="D173" s="1338"/>
      <c r="E173" s="1338"/>
      <c r="F173" s="1338"/>
      <c r="G173" s="1338"/>
      <c r="H173" s="1338"/>
      <c r="I173" s="1338"/>
      <c r="J173" s="1338"/>
      <c r="K173" s="1338"/>
      <c r="L173" s="1338"/>
      <c r="M173" s="1338"/>
      <c r="N173" s="1338"/>
      <c r="O173" s="1338"/>
      <c r="P173" s="1338"/>
      <c r="Q173" s="1338"/>
      <c r="R173" s="1338"/>
      <c r="S173" s="1338"/>
      <c r="T173" s="1338"/>
      <c r="U173" s="1338"/>
      <c r="V173" s="1338"/>
      <c r="W173" s="1338"/>
      <c r="X173" s="1338"/>
      <c r="Y173" s="1338"/>
      <c r="Z173" s="1338"/>
      <c r="AA173" s="1338"/>
      <c r="AB173" s="1338"/>
      <c r="AC173" s="1338"/>
      <c r="AD173" s="1338"/>
      <c r="AE173" s="1338"/>
      <c r="AF173" s="1338"/>
      <c r="AG173" s="1338"/>
      <c r="AH173" s="1338"/>
      <c r="AI173" s="1338"/>
      <c r="AJ173" s="1338"/>
      <c r="AK173" s="1338"/>
      <c r="AL173" s="1338"/>
      <c r="AM173" s="1338"/>
      <c r="AN173" s="1338"/>
      <c r="AO173" s="1338"/>
      <c r="AP173" s="1338"/>
      <c r="AQ173" s="1338"/>
      <c r="AR173" s="1338"/>
      <c r="AS173" s="1338"/>
      <c r="AT173" s="1338"/>
      <c r="AU173" s="1338"/>
      <c r="AV173" s="1338"/>
      <c r="AW173" s="1338"/>
      <c r="AX173" s="1338"/>
      <c r="AY173" s="1338"/>
      <c r="AZ173" s="1338"/>
      <c r="BA173" s="1338"/>
      <c r="BB173" s="1338"/>
      <c r="BC173" s="1338"/>
    </row>
    <row r="174" spans="1:55" x14ac:dyDescent="0.2">
      <c r="A174" s="1338"/>
      <c r="B174" s="1338"/>
      <c r="C174" s="1338"/>
      <c r="D174" s="1338"/>
      <c r="E174" s="1338"/>
      <c r="F174" s="1338"/>
      <c r="G174" s="1338"/>
      <c r="H174" s="1338"/>
      <c r="I174" s="1338"/>
      <c r="J174" s="1338"/>
      <c r="K174" s="1338"/>
      <c r="L174" s="1338"/>
      <c r="M174" s="1338"/>
      <c r="N174" s="1338"/>
      <c r="O174" s="1338"/>
      <c r="P174" s="1338"/>
      <c r="Q174" s="1338"/>
      <c r="R174" s="1338"/>
      <c r="S174" s="1338"/>
      <c r="T174" s="1338"/>
      <c r="U174" s="1338"/>
      <c r="V174" s="1338"/>
      <c r="W174" s="1338"/>
      <c r="X174" s="1338"/>
      <c r="Y174" s="1338"/>
      <c r="Z174" s="1338"/>
      <c r="AA174" s="1338"/>
      <c r="AB174" s="1338"/>
      <c r="AC174" s="1338"/>
      <c r="AD174" s="1338"/>
      <c r="AE174" s="1338"/>
      <c r="AF174" s="1338"/>
      <c r="AG174" s="1338"/>
      <c r="AH174" s="1338"/>
      <c r="AI174" s="1338"/>
      <c r="AJ174" s="1338"/>
      <c r="AK174" s="1338"/>
      <c r="AL174" s="1338"/>
      <c r="AM174" s="1338"/>
      <c r="AN174" s="1338"/>
      <c r="AO174" s="1338"/>
      <c r="AP174" s="1338"/>
      <c r="AQ174" s="1338"/>
      <c r="AR174" s="1338"/>
      <c r="AS174" s="1338"/>
      <c r="AT174" s="1338"/>
      <c r="AU174" s="1338"/>
      <c r="AV174" s="1338"/>
      <c r="AW174" s="1338"/>
      <c r="AX174" s="1338"/>
      <c r="AY174" s="1338"/>
      <c r="AZ174" s="1338"/>
      <c r="BA174" s="1338"/>
      <c r="BB174" s="1338"/>
      <c r="BC174" s="1338"/>
    </row>
    <row r="175" spans="1:55" x14ac:dyDescent="0.2">
      <c r="A175" s="1338"/>
      <c r="B175" s="1338"/>
      <c r="C175" s="1338"/>
      <c r="D175" s="1338"/>
      <c r="E175" s="1338"/>
      <c r="F175" s="1338"/>
      <c r="G175" s="1338"/>
      <c r="H175" s="1338"/>
      <c r="I175" s="1338"/>
      <c r="J175" s="1338"/>
      <c r="K175" s="1338"/>
      <c r="L175" s="1338"/>
      <c r="M175" s="1338"/>
      <c r="N175" s="1338"/>
      <c r="O175" s="1338"/>
      <c r="P175" s="1338"/>
      <c r="Q175" s="1338"/>
      <c r="R175" s="1338"/>
      <c r="S175" s="1338"/>
      <c r="T175" s="1338"/>
      <c r="U175" s="1338"/>
      <c r="V175" s="1338"/>
      <c r="W175" s="1338"/>
      <c r="X175" s="1338"/>
      <c r="Y175" s="1338"/>
      <c r="Z175" s="1338"/>
      <c r="AA175" s="1338"/>
      <c r="AB175" s="1338"/>
      <c r="AC175" s="1338"/>
      <c r="AD175" s="1338"/>
      <c r="AE175" s="1338"/>
      <c r="AF175" s="1338"/>
      <c r="AG175" s="1338"/>
      <c r="AH175" s="1338"/>
      <c r="AI175" s="1338"/>
      <c r="AJ175" s="1338"/>
      <c r="AK175" s="1338"/>
      <c r="AL175" s="1338"/>
      <c r="AM175" s="1338"/>
      <c r="AN175" s="1338"/>
      <c r="AO175" s="1338"/>
      <c r="AP175" s="1338"/>
      <c r="AQ175" s="1338"/>
      <c r="AR175" s="1338"/>
      <c r="AS175" s="1338"/>
      <c r="AT175" s="1338"/>
      <c r="AU175" s="1338"/>
      <c r="AV175" s="1338"/>
      <c r="AW175" s="1338"/>
      <c r="AX175" s="1338"/>
      <c r="AY175" s="1338"/>
      <c r="AZ175" s="1338"/>
      <c r="BA175" s="1338"/>
      <c r="BB175" s="1338"/>
      <c r="BC175" s="1338"/>
    </row>
    <row r="176" spans="1:55" x14ac:dyDescent="0.2">
      <c r="A176" s="1338"/>
      <c r="B176" s="1338"/>
      <c r="C176" s="1338"/>
      <c r="D176" s="1338"/>
      <c r="E176" s="1338"/>
      <c r="F176" s="1338"/>
      <c r="G176" s="1338"/>
      <c r="H176" s="1338"/>
      <c r="I176" s="1338"/>
      <c r="J176" s="1338"/>
      <c r="K176" s="1338"/>
      <c r="L176" s="1338"/>
      <c r="M176" s="1338"/>
      <c r="N176" s="1338"/>
      <c r="O176" s="1338"/>
      <c r="P176" s="1338"/>
      <c r="Q176" s="1338"/>
      <c r="R176" s="1338"/>
      <c r="S176" s="1338"/>
      <c r="T176" s="1338"/>
      <c r="U176" s="1338"/>
      <c r="V176" s="1338"/>
      <c r="W176" s="1338"/>
      <c r="X176" s="1338"/>
      <c r="Y176" s="1338"/>
      <c r="Z176" s="1338"/>
      <c r="AA176" s="1338"/>
      <c r="AB176" s="1338"/>
      <c r="AC176" s="1338"/>
      <c r="AD176" s="1338"/>
      <c r="AE176" s="1338"/>
      <c r="AF176" s="1338"/>
      <c r="AG176" s="1338"/>
      <c r="AH176" s="1338"/>
      <c r="AI176" s="1338"/>
      <c r="AJ176" s="1338"/>
      <c r="AK176" s="1338"/>
      <c r="AL176" s="1338"/>
      <c r="AM176" s="1338"/>
      <c r="AN176" s="1338"/>
      <c r="AO176" s="1338"/>
      <c r="AP176" s="1338"/>
      <c r="AQ176" s="1338"/>
      <c r="AR176" s="1338"/>
      <c r="AS176" s="1338"/>
      <c r="AT176" s="1338"/>
      <c r="AU176" s="1338"/>
      <c r="AV176" s="1338"/>
      <c r="AW176" s="1338"/>
      <c r="AX176" s="1338"/>
      <c r="AY176" s="1338"/>
      <c r="AZ176" s="1338"/>
      <c r="BA176" s="1338"/>
      <c r="BB176" s="1338"/>
      <c r="BC176" s="1338"/>
    </row>
    <row r="177" spans="1:55" x14ac:dyDescent="0.2">
      <c r="A177" s="1338"/>
      <c r="B177" s="1338"/>
      <c r="C177" s="1338"/>
      <c r="D177" s="1338"/>
      <c r="E177" s="1338"/>
      <c r="F177" s="1338"/>
      <c r="G177" s="1338"/>
      <c r="H177" s="1338"/>
      <c r="I177" s="1338"/>
      <c r="J177" s="1338"/>
      <c r="K177" s="1338"/>
      <c r="L177" s="1338"/>
      <c r="M177" s="1338"/>
      <c r="N177" s="1338"/>
      <c r="O177" s="1338"/>
      <c r="P177" s="1338"/>
      <c r="Q177" s="1338"/>
      <c r="R177" s="1338"/>
      <c r="S177" s="1338"/>
      <c r="T177" s="1338"/>
      <c r="U177" s="1338"/>
      <c r="V177" s="1338"/>
      <c r="W177" s="1338"/>
      <c r="X177" s="1338"/>
      <c r="Y177" s="1338"/>
      <c r="Z177" s="1338"/>
      <c r="AA177" s="1338"/>
      <c r="AB177" s="1338"/>
      <c r="AC177" s="1338"/>
      <c r="AD177" s="1338"/>
      <c r="AE177" s="1338"/>
      <c r="AF177" s="1338"/>
      <c r="AG177" s="1338"/>
      <c r="AH177" s="1338"/>
      <c r="AI177" s="1338"/>
      <c r="AJ177" s="1338"/>
      <c r="AK177" s="1338"/>
      <c r="AL177" s="1338"/>
      <c r="AM177" s="1338"/>
      <c r="AN177" s="1338"/>
      <c r="AO177" s="1338"/>
      <c r="AP177" s="1338"/>
      <c r="AQ177" s="1338"/>
      <c r="AR177" s="1338"/>
      <c r="AS177" s="1338"/>
      <c r="AT177" s="1338"/>
      <c r="AU177" s="1338"/>
      <c r="AV177" s="1338"/>
      <c r="AW177" s="1338"/>
      <c r="AX177" s="1338"/>
      <c r="AY177" s="1338"/>
      <c r="AZ177" s="1338"/>
      <c r="BA177" s="1338"/>
      <c r="BB177" s="1338"/>
      <c r="BC177" s="1338"/>
    </row>
    <row r="178" spans="1:55" x14ac:dyDescent="0.2">
      <c r="A178" s="1338"/>
      <c r="B178" s="1338"/>
      <c r="C178" s="1338"/>
      <c r="D178" s="1338"/>
      <c r="E178" s="1338"/>
      <c r="F178" s="1338"/>
      <c r="G178" s="1338"/>
      <c r="H178" s="1338"/>
      <c r="I178" s="1338"/>
      <c r="J178" s="1338"/>
      <c r="K178" s="1338"/>
      <c r="L178" s="1338"/>
      <c r="M178" s="1338"/>
      <c r="N178" s="1338"/>
      <c r="O178" s="1338"/>
      <c r="P178" s="1338"/>
      <c r="Q178" s="1338"/>
      <c r="R178" s="1338"/>
      <c r="S178" s="1338"/>
      <c r="T178" s="1338"/>
      <c r="U178" s="1338"/>
      <c r="V178" s="1338"/>
      <c r="W178" s="1338"/>
      <c r="X178" s="1338"/>
      <c r="Y178" s="1338"/>
      <c r="Z178" s="1338"/>
      <c r="AA178" s="1338"/>
      <c r="AB178" s="1338"/>
      <c r="AC178" s="1338"/>
      <c r="AD178" s="1338"/>
      <c r="AE178" s="1338"/>
      <c r="AF178" s="1338"/>
      <c r="AG178" s="1338"/>
      <c r="AH178" s="1338"/>
      <c r="AI178" s="1338"/>
      <c r="AJ178" s="1338"/>
      <c r="AK178" s="1338"/>
      <c r="AL178" s="1338"/>
      <c r="AM178" s="1338"/>
      <c r="AN178" s="1338"/>
      <c r="AO178" s="1338"/>
      <c r="AP178" s="1338"/>
      <c r="AQ178" s="1338"/>
      <c r="AR178" s="1338"/>
      <c r="AS178" s="1338"/>
      <c r="AT178" s="1338"/>
      <c r="AU178" s="1338"/>
      <c r="AV178" s="1338"/>
      <c r="AW178" s="1338"/>
      <c r="AX178" s="1338"/>
      <c r="AY178" s="1338"/>
      <c r="AZ178" s="1338"/>
      <c r="BA178" s="1338"/>
      <c r="BB178" s="1338"/>
      <c r="BC178" s="1338"/>
    </row>
    <row r="179" spans="1:55" x14ac:dyDescent="0.2">
      <c r="A179" s="1338"/>
      <c r="B179" s="1338"/>
      <c r="C179" s="1338"/>
      <c r="D179" s="1338"/>
      <c r="E179" s="1338"/>
      <c r="F179" s="1338"/>
      <c r="G179" s="1338"/>
      <c r="H179" s="1338"/>
      <c r="I179" s="1338"/>
      <c r="J179" s="1338"/>
      <c r="K179" s="1338"/>
      <c r="L179" s="1338"/>
      <c r="M179" s="1338"/>
      <c r="N179" s="1338"/>
      <c r="O179" s="1338"/>
      <c r="P179" s="1338"/>
      <c r="Q179" s="1338"/>
      <c r="R179" s="1338"/>
      <c r="S179" s="1338"/>
      <c r="T179" s="1338"/>
      <c r="U179" s="1338"/>
      <c r="V179" s="1338"/>
      <c r="W179" s="1338"/>
      <c r="X179" s="1338"/>
      <c r="Y179" s="1338"/>
      <c r="Z179" s="1338"/>
      <c r="AA179" s="1338"/>
      <c r="AB179" s="1338"/>
      <c r="AC179" s="1338"/>
      <c r="AD179" s="1338"/>
      <c r="AE179" s="1338"/>
      <c r="AF179" s="1338"/>
      <c r="AG179" s="1338"/>
      <c r="AH179" s="1338"/>
      <c r="AI179" s="1338"/>
      <c r="AJ179" s="1338"/>
      <c r="AK179" s="1338"/>
      <c r="AL179" s="1338"/>
      <c r="AM179" s="1338"/>
      <c r="AN179" s="1338"/>
      <c r="AO179" s="1338"/>
      <c r="AP179" s="1338"/>
      <c r="AQ179" s="1338"/>
      <c r="AR179" s="1338"/>
      <c r="AS179" s="1338"/>
      <c r="AT179" s="1338"/>
      <c r="AU179" s="1338"/>
      <c r="AV179" s="1338"/>
      <c r="AW179" s="1338"/>
      <c r="AX179" s="1338"/>
      <c r="AY179" s="1338"/>
      <c r="AZ179" s="1338"/>
      <c r="BA179" s="1338"/>
      <c r="BB179" s="1338"/>
      <c r="BC179" s="1338"/>
    </row>
    <row r="180" spans="1:55" x14ac:dyDescent="0.2">
      <c r="A180" s="1338"/>
      <c r="B180" s="1338"/>
      <c r="C180" s="1338"/>
      <c r="D180" s="1338"/>
      <c r="E180" s="1338"/>
      <c r="F180" s="1338"/>
      <c r="G180" s="1338"/>
      <c r="H180" s="1338"/>
      <c r="I180" s="1338"/>
      <c r="J180" s="1338"/>
      <c r="K180" s="1338"/>
      <c r="L180" s="1338"/>
      <c r="M180" s="1338"/>
      <c r="N180" s="1338"/>
      <c r="O180" s="1338"/>
      <c r="P180" s="1338"/>
      <c r="Q180" s="1338"/>
      <c r="R180" s="1338"/>
      <c r="S180" s="1338"/>
      <c r="T180" s="1338"/>
      <c r="U180" s="1338"/>
      <c r="V180" s="1338"/>
      <c r="W180" s="1338"/>
      <c r="X180" s="1338"/>
      <c r="Y180" s="1338"/>
      <c r="Z180" s="1338"/>
      <c r="AA180" s="1338"/>
      <c r="AB180" s="1338"/>
      <c r="AC180" s="1338"/>
      <c r="AD180" s="1338"/>
      <c r="AE180" s="1338"/>
      <c r="AF180" s="1338"/>
      <c r="AG180" s="1338"/>
      <c r="AH180" s="1338"/>
      <c r="AI180" s="1338"/>
      <c r="AJ180" s="1338"/>
      <c r="AK180" s="1338"/>
      <c r="AL180" s="1338"/>
      <c r="AM180" s="1338"/>
      <c r="AN180" s="1338"/>
      <c r="AO180" s="1338"/>
      <c r="AP180" s="1338"/>
      <c r="AQ180" s="1338"/>
      <c r="AR180" s="1338"/>
      <c r="AS180" s="1338"/>
      <c r="AT180" s="1338"/>
      <c r="AU180" s="1338"/>
      <c r="AV180" s="1338"/>
      <c r="AW180" s="1338"/>
      <c r="AX180" s="1338"/>
      <c r="AY180" s="1338"/>
      <c r="AZ180" s="1338"/>
      <c r="BA180" s="1338"/>
      <c r="BB180" s="1338"/>
      <c r="BC180" s="1338"/>
    </row>
    <row r="181" spans="1:55" x14ac:dyDescent="0.2">
      <c r="A181" s="1338"/>
      <c r="B181" s="1338"/>
      <c r="C181" s="1338"/>
      <c r="D181" s="1338"/>
      <c r="E181" s="1338"/>
      <c r="F181" s="1338"/>
      <c r="G181" s="1338"/>
      <c r="H181" s="1338"/>
      <c r="I181" s="1338"/>
      <c r="J181" s="1338"/>
      <c r="K181" s="1338"/>
      <c r="L181" s="1338"/>
      <c r="M181" s="1338"/>
      <c r="N181" s="1338"/>
      <c r="O181" s="1338"/>
      <c r="P181" s="1338"/>
      <c r="Q181" s="1338"/>
      <c r="R181" s="1338"/>
      <c r="S181" s="1338"/>
      <c r="T181" s="1338"/>
      <c r="U181" s="1338"/>
      <c r="V181" s="1338"/>
      <c r="W181" s="1338"/>
      <c r="X181" s="1338"/>
      <c r="Y181" s="1338"/>
      <c r="Z181" s="1338"/>
      <c r="AA181" s="1338"/>
      <c r="AB181" s="1338"/>
      <c r="AC181" s="1338"/>
      <c r="AD181" s="1338"/>
      <c r="AE181" s="1338"/>
      <c r="AF181" s="1338"/>
      <c r="AG181" s="1338"/>
      <c r="AH181" s="1338"/>
      <c r="AI181" s="1338"/>
      <c r="AJ181" s="1338"/>
      <c r="AK181" s="1338"/>
      <c r="AL181" s="1338"/>
      <c r="AM181" s="1338"/>
      <c r="AN181" s="1338"/>
      <c r="AO181" s="1338"/>
      <c r="AP181" s="1338"/>
      <c r="AQ181" s="1338"/>
      <c r="AR181" s="1338"/>
      <c r="AS181" s="1338"/>
      <c r="AT181" s="1338"/>
      <c r="AU181" s="1338"/>
      <c r="AV181" s="1338"/>
      <c r="AW181" s="1338"/>
      <c r="AX181" s="1338"/>
      <c r="AY181" s="1338"/>
      <c r="AZ181" s="1338"/>
      <c r="BA181" s="1338"/>
      <c r="BB181" s="1338"/>
      <c r="BC181" s="1338"/>
    </row>
    <row r="182" spans="1:55" x14ac:dyDescent="0.2">
      <c r="A182" s="1338"/>
      <c r="B182" s="1338"/>
      <c r="C182" s="1338"/>
      <c r="D182" s="1338"/>
      <c r="E182" s="1338"/>
      <c r="F182" s="1338"/>
      <c r="G182" s="1338"/>
      <c r="H182" s="1338"/>
      <c r="I182" s="1338"/>
      <c r="J182" s="1338"/>
      <c r="K182" s="1338"/>
      <c r="L182" s="1338"/>
      <c r="M182" s="1338"/>
      <c r="N182" s="1338"/>
      <c r="O182" s="1338"/>
      <c r="P182" s="1338"/>
      <c r="Q182" s="1338"/>
      <c r="R182" s="1338"/>
      <c r="S182" s="1338"/>
      <c r="T182" s="1338"/>
      <c r="U182" s="1338"/>
      <c r="V182" s="1338"/>
      <c r="W182" s="1338"/>
      <c r="X182" s="1338"/>
      <c r="Y182" s="1338"/>
      <c r="Z182" s="1338"/>
      <c r="AA182" s="1338"/>
      <c r="AB182" s="1338"/>
      <c r="AC182" s="1338"/>
      <c r="AD182" s="1338"/>
      <c r="AE182" s="1338"/>
      <c r="AF182" s="1338"/>
      <c r="AG182" s="1338"/>
      <c r="AH182" s="1338"/>
      <c r="AI182" s="1338"/>
      <c r="AJ182" s="1338"/>
      <c r="AK182" s="1338"/>
      <c r="AL182" s="1338"/>
      <c r="AM182" s="1338"/>
      <c r="AN182" s="1338"/>
      <c r="AO182" s="1338"/>
      <c r="AP182" s="1338"/>
      <c r="AQ182" s="1338"/>
      <c r="AR182" s="1338"/>
      <c r="AS182" s="1338"/>
      <c r="AT182" s="1338"/>
      <c r="AU182" s="1338"/>
      <c r="AV182" s="1338"/>
      <c r="AW182" s="1338"/>
      <c r="AX182" s="1338"/>
      <c r="AY182" s="1338"/>
      <c r="AZ182" s="1338"/>
      <c r="BA182" s="1338"/>
      <c r="BB182" s="1338"/>
      <c r="BC182" s="1338"/>
    </row>
    <row r="183" spans="1:55" x14ac:dyDescent="0.2">
      <c r="A183" s="1338"/>
      <c r="B183" s="1338"/>
      <c r="C183" s="1338"/>
      <c r="D183" s="1338"/>
      <c r="E183" s="1338"/>
      <c r="F183" s="1338"/>
      <c r="G183" s="1338"/>
      <c r="H183" s="1338"/>
      <c r="I183" s="1338"/>
      <c r="J183" s="1338"/>
      <c r="K183" s="1338"/>
      <c r="L183" s="1338"/>
      <c r="M183" s="1338"/>
      <c r="N183" s="1338"/>
      <c r="O183" s="1338"/>
      <c r="P183" s="1338"/>
      <c r="Q183" s="1338"/>
      <c r="R183" s="1338"/>
      <c r="S183" s="1338"/>
      <c r="T183" s="1338"/>
      <c r="U183" s="1338"/>
      <c r="V183" s="1338"/>
      <c r="W183" s="1338"/>
      <c r="X183" s="1338"/>
      <c r="Y183" s="1338"/>
      <c r="Z183" s="1338"/>
      <c r="AA183" s="1338"/>
      <c r="AB183" s="1338"/>
      <c r="AC183" s="1338"/>
      <c r="AD183" s="1338"/>
      <c r="AE183" s="1338"/>
      <c r="AF183" s="1338"/>
      <c r="AG183" s="1338"/>
      <c r="AH183" s="1338"/>
      <c r="AI183" s="1338"/>
      <c r="AJ183" s="1338"/>
      <c r="AK183" s="1338"/>
      <c r="AL183" s="1338"/>
      <c r="AM183" s="1338"/>
      <c r="AN183" s="1338"/>
      <c r="AO183" s="1338"/>
      <c r="AP183" s="1338"/>
      <c r="AQ183" s="1338"/>
      <c r="AR183" s="1338"/>
      <c r="AS183" s="1338"/>
      <c r="AT183" s="1338"/>
      <c r="AU183" s="1338"/>
      <c r="AV183" s="1338"/>
      <c r="AW183" s="1338"/>
      <c r="AX183" s="1338"/>
      <c r="AY183" s="1338"/>
      <c r="AZ183" s="1338"/>
      <c r="BA183" s="1338"/>
      <c r="BB183" s="1338"/>
      <c r="BC183" s="1338"/>
    </row>
    <row r="184" spans="1:55" x14ac:dyDescent="0.2">
      <c r="A184" s="1338"/>
      <c r="B184" s="1338"/>
      <c r="C184" s="1338"/>
      <c r="D184" s="1338"/>
      <c r="E184" s="1338"/>
      <c r="F184" s="1338"/>
      <c r="G184" s="1338"/>
      <c r="H184" s="1338"/>
      <c r="I184" s="1338"/>
      <c r="J184" s="1338"/>
      <c r="K184" s="1338"/>
      <c r="L184" s="1338"/>
      <c r="M184" s="1338"/>
      <c r="N184" s="1338"/>
      <c r="O184" s="1338"/>
      <c r="P184" s="1338"/>
      <c r="Q184" s="1338"/>
      <c r="R184" s="1338"/>
      <c r="S184" s="1338"/>
      <c r="T184" s="1338"/>
      <c r="U184" s="1338"/>
      <c r="V184" s="1338"/>
      <c r="W184" s="1338"/>
      <c r="X184" s="1338"/>
      <c r="Y184" s="1338"/>
      <c r="Z184" s="1338"/>
      <c r="AA184" s="1338"/>
      <c r="AB184" s="1338"/>
      <c r="AC184" s="1338"/>
      <c r="AD184" s="1338"/>
      <c r="AE184" s="1338"/>
      <c r="AF184" s="1338"/>
      <c r="AG184" s="1338"/>
      <c r="AH184" s="1338"/>
      <c r="AI184" s="1338"/>
      <c r="AJ184" s="1338"/>
      <c r="AK184" s="1338"/>
      <c r="AL184" s="1338"/>
      <c r="AM184" s="1338"/>
      <c r="AN184" s="1338"/>
      <c r="AO184" s="1338"/>
      <c r="AP184" s="1338"/>
      <c r="AQ184" s="1338"/>
      <c r="AR184" s="1338"/>
      <c r="AS184" s="1338"/>
      <c r="AT184" s="1338"/>
      <c r="AU184" s="1338"/>
      <c r="AV184" s="1338"/>
      <c r="AW184" s="1338"/>
      <c r="AX184" s="1338"/>
      <c r="AY184" s="1338"/>
      <c r="AZ184" s="1338"/>
      <c r="BA184" s="1338"/>
      <c r="BB184" s="1338"/>
      <c r="BC184" s="1338"/>
    </row>
    <row r="185" spans="1:55" x14ac:dyDescent="0.2">
      <c r="A185" s="1338"/>
      <c r="B185" s="1338"/>
      <c r="C185" s="1338"/>
      <c r="D185" s="1338"/>
      <c r="E185" s="1338"/>
      <c r="F185" s="1338"/>
      <c r="G185" s="1338"/>
      <c r="H185" s="1338"/>
      <c r="I185" s="1338"/>
      <c r="J185" s="1338"/>
      <c r="K185" s="1338"/>
      <c r="L185" s="1338"/>
      <c r="M185" s="1338"/>
      <c r="N185" s="1338"/>
      <c r="O185" s="1338"/>
      <c r="P185" s="1338"/>
      <c r="Q185" s="1338"/>
      <c r="R185" s="1338"/>
      <c r="S185" s="1338"/>
      <c r="T185" s="1338"/>
      <c r="U185" s="1338"/>
      <c r="V185" s="1338"/>
      <c r="W185" s="1338"/>
      <c r="X185" s="1338"/>
      <c r="Y185" s="1338"/>
      <c r="Z185" s="1338"/>
      <c r="AA185" s="1338"/>
      <c r="AB185" s="1338"/>
      <c r="AC185" s="1338"/>
      <c r="AD185" s="1338"/>
      <c r="AE185" s="1338"/>
      <c r="AF185" s="1338"/>
      <c r="AG185" s="1338"/>
      <c r="AH185" s="1338"/>
      <c r="AI185" s="1338"/>
      <c r="AJ185" s="1338"/>
      <c r="AK185" s="1338"/>
      <c r="AL185" s="1338"/>
      <c r="AM185" s="1338"/>
      <c r="AN185" s="1338"/>
      <c r="AO185" s="1338"/>
      <c r="AP185" s="1338"/>
      <c r="AQ185" s="1338"/>
      <c r="AR185" s="1338"/>
      <c r="AS185" s="1338"/>
      <c r="AT185" s="1338"/>
      <c r="AU185" s="1338"/>
      <c r="AV185" s="1338"/>
      <c r="AW185" s="1338"/>
      <c r="AX185" s="1338"/>
      <c r="AY185" s="1338"/>
      <c r="AZ185" s="1338"/>
      <c r="BA185" s="1338"/>
      <c r="BB185" s="1338"/>
      <c r="BC185" s="1338"/>
    </row>
    <row r="186" spans="1:55" x14ac:dyDescent="0.2">
      <c r="A186" s="1338"/>
      <c r="B186" s="1338"/>
      <c r="C186" s="1338"/>
      <c r="D186" s="1338"/>
      <c r="E186" s="1338"/>
      <c r="F186" s="1338"/>
      <c r="G186" s="1338"/>
      <c r="H186" s="1338"/>
      <c r="I186" s="1338"/>
      <c r="J186" s="1338"/>
      <c r="K186" s="1338"/>
      <c r="L186" s="1338"/>
      <c r="M186" s="1338"/>
      <c r="N186" s="1338"/>
      <c r="O186" s="1338"/>
      <c r="P186" s="1338"/>
      <c r="Q186" s="1338"/>
      <c r="R186" s="1338"/>
      <c r="S186" s="1338"/>
      <c r="T186" s="1338"/>
      <c r="U186" s="1338"/>
      <c r="V186" s="1338"/>
      <c r="W186" s="1338"/>
      <c r="X186" s="1338"/>
      <c r="Y186" s="1338"/>
      <c r="Z186" s="1338"/>
      <c r="AA186" s="1338"/>
      <c r="AB186" s="1338"/>
      <c r="AC186" s="1338"/>
      <c r="AD186" s="1338"/>
      <c r="AE186" s="1338"/>
      <c r="AF186" s="1338"/>
      <c r="AG186" s="1338"/>
      <c r="AH186" s="1338"/>
      <c r="AI186" s="1338"/>
      <c r="AJ186" s="1338"/>
      <c r="AK186" s="1338"/>
      <c r="AL186" s="1338"/>
      <c r="AM186" s="1338"/>
      <c r="AN186" s="1338"/>
      <c r="AO186" s="1338"/>
      <c r="AP186" s="1338"/>
      <c r="AQ186" s="1338"/>
      <c r="AR186" s="1338"/>
      <c r="AS186" s="1338"/>
      <c r="AT186" s="1338"/>
      <c r="AU186" s="1338"/>
      <c r="AV186" s="1338"/>
      <c r="AW186" s="1338"/>
      <c r="AX186" s="1338"/>
      <c r="AY186" s="1338"/>
      <c r="AZ186" s="1338"/>
      <c r="BA186" s="1338"/>
      <c r="BB186" s="1338"/>
      <c r="BC186" s="1338"/>
    </row>
    <row r="187" spans="1:55" x14ac:dyDescent="0.2">
      <c r="A187" s="1338"/>
      <c r="B187" s="1338"/>
      <c r="C187" s="1338"/>
      <c r="D187" s="1338"/>
      <c r="E187" s="1338"/>
      <c r="F187" s="1338"/>
      <c r="G187" s="1338"/>
      <c r="H187" s="1338"/>
      <c r="I187" s="1338"/>
      <c r="J187" s="1338"/>
      <c r="K187" s="1338"/>
      <c r="L187" s="1338"/>
      <c r="M187" s="1338"/>
      <c r="N187" s="1338"/>
      <c r="O187" s="1338"/>
      <c r="P187" s="1338"/>
      <c r="Q187" s="1338"/>
      <c r="R187" s="1338"/>
      <c r="S187" s="1338"/>
      <c r="T187" s="1338"/>
      <c r="U187" s="1338"/>
      <c r="V187" s="1338"/>
      <c r="W187" s="1338"/>
      <c r="X187" s="1338"/>
      <c r="Y187" s="1338"/>
      <c r="Z187" s="1338"/>
      <c r="AA187" s="1338"/>
      <c r="AB187" s="1338"/>
      <c r="AC187" s="1338"/>
      <c r="AD187" s="1338"/>
      <c r="AE187" s="1338"/>
      <c r="AF187" s="1338"/>
      <c r="AG187" s="1338"/>
      <c r="AH187" s="1338"/>
      <c r="AI187" s="1338"/>
      <c r="AJ187" s="1338"/>
      <c r="AK187" s="1338"/>
      <c r="AL187" s="1338"/>
      <c r="AM187" s="1338"/>
      <c r="AN187" s="1338"/>
      <c r="AO187" s="1338"/>
      <c r="AP187" s="1338"/>
      <c r="AQ187" s="1338"/>
      <c r="AR187" s="1338"/>
      <c r="AS187" s="1338"/>
      <c r="AT187" s="1338"/>
      <c r="AU187" s="1338"/>
      <c r="AV187" s="1338"/>
      <c r="AW187" s="1338"/>
      <c r="AX187" s="1338"/>
      <c r="AY187" s="1338"/>
      <c r="AZ187" s="1338"/>
      <c r="BA187" s="1338"/>
      <c r="BB187" s="1338"/>
      <c r="BC187" s="1338"/>
    </row>
    <row r="188" spans="1:55" x14ac:dyDescent="0.2">
      <c r="A188" s="1338"/>
      <c r="B188" s="1338"/>
      <c r="C188" s="1338"/>
      <c r="D188" s="1338"/>
      <c r="E188" s="1338"/>
      <c r="F188" s="1338"/>
      <c r="G188" s="1338"/>
      <c r="H188" s="1338"/>
      <c r="I188" s="1338"/>
      <c r="J188" s="1338"/>
      <c r="K188" s="1338"/>
      <c r="L188" s="1338"/>
      <c r="M188" s="1338"/>
      <c r="N188" s="1338"/>
      <c r="O188" s="1338"/>
      <c r="P188" s="1338"/>
      <c r="Q188" s="1338"/>
      <c r="R188" s="1338"/>
      <c r="S188" s="1338"/>
      <c r="T188" s="1338"/>
      <c r="U188" s="1338"/>
      <c r="V188" s="1338"/>
      <c r="W188" s="1338"/>
      <c r="X188" s="1338"/>
      <c r="Y188" s="1338"/>
      <c r="Z188" s="1338"/>
      <c r="AA188" s="1338"/>
      <c r="AB188" s="1338"/>
      <c r="AC188" s="1338"/>
      <c r="AD188" s="1338"/>
      <c r="AE188" s="1338"/>
      <c r="AF188" s="1338"/>
      <c r="AG188" s="1338"/>
      <c r="AH188" s="1338"/>
      <c r="AI188" s="1338"/>
      <c r="AJ188" s="1338"/>
      <c r="AK188" s="1338"/>
      <c r="AL188" s="1338"/>
      <c r="AM188" s="1338"/>
      <c r="AN188" s="1338"/>
      <c r="AO188" s="1338"/>
      <c r="AP188" s="1338"/>
      <c r="AQ188" s="1338"/>
      <c r="AR188" s="1338"/>
      <c r="AS188" s="1338"/>
      <c r="AT188" s="1338"/>
      <c r="AU188" s="1338"/>
      <c r="AV188" s="1338"/>
      <c r="AW188" s="1338"/>
      <c r="AX188" s="1338"/>
      <c r="AY188" s="1338"/>
      <c r="AZ188" s="1338"/>
      <c r="BA188" s="1338"/>
      <c r="BB188" s="1338"/>
      <c r="BC188" s="1338"/>
    </row>
    <row r="189" spans="1:55" x14ac:dyDescent="0.2">
      <c r="A189" s="1338"/>
      <c r="B189" s="1338"/>
      <c r="C189" s="1338"/>
      <c r="D189" s="1338"/>
      <c r="E189" s="1338"/>
      <c r="F189" s="1338"/>
      <c r="G189" s="1338"/>
      <c r="H189" s="1338"/>
      <c r="I189" s="1338"/>
      <c r="J189" s="1338"/>
      <c r="K189" s="1338"/>
      <c r="L189" s="1338"/>
      <c r="M189" s="1338"/>
      <c r="N189" s="1338"/>
      <c r="O189" s="1338"/>
      <c r="P189" s="1338"/>
      <c r="Q189" s="1338"/>
      <c r="R189" s="1338"/>
      <c r="S189" s="1338"/>
      <c r="T189" s="1338"/>
      <c r="U189" s="1338"/>
      <c r="V189" s="1338"/>
      <c r="W189" s="1338"/>
      <c r="X189" s="1338"/>
      <c r="Y189" s="1338"/>
      <c r="Z189" s="1338"/>
      <c r="AA189" s="1338"/>
      <c r="AB189" s="1338"/>
      <c r="AC189" s="1338"/>
      <c r="AD189" s="1338"/>
      <c r="AE189" s="1338"/>
      <c r="AF189" s="1338"/>
      <c r="AG189" s="1338"/>
      <c r="AH189" s="1338"/>
      <c r="AI189" s="1338"/>
      <c r="AJ189" s="1338"/>
      <c r="AK189" s="1338"/>
      <c r="AL189" s="1338"/>
      <c r="AM189" s="1338"/>
      <c r="AN189" s="1338"/>
      <c r="AO189" s="1338"/>
      <c r="AP189" s="1338"/>
      <c r="AQ189" s="1338"/>
      <c r="AR189" s="1338"/>
      <c r="AS189" s="1338"/>
      <c r="AT189" s="1338"/>
      <c r="AU189" s="1338"/>
      <c r="AV189" s="1338"/>
      <c r="AW189" s="1338"/>
      <c r="AX189" s="1338"/>
      <c r="AY189" s="1338"/>
      <c r="AZ189" s="1338"/>
      <c r="BA189" s="1338"/>
      <c r="BB189" s="1338"/>
      <c r="BC189" s="1338"/>
    </row>
    <row r="190" spans="1:55" x14ac:dyDescent="0.2">
      <c r="A190" s="1338"/>
      <c r="B190" s="1338"/>
      <c r="C190" s="1338"/>
      <c r="D190" s="1338"/>
      <c r="E190" s="1338"/>
      <c r="F190" s="1338"/>
      <c r="G190" s="1338"/>
      <c r="H190" s="1338"/>
      <c r="I190" s="1338"/>
      <c r="J190" s="1338"/>
      <c r="K190" s="1338"/>
      <c r="L190" s="1338"/>
      <c r="M190" s="1338"/>
      <c r="N190" s="1338"/>
      <c r="O190" s="1338"/>
      <c r="P190" s="1338"/>
      <c r="Q190" s="1338"/>
      <c r="R190" s="1338"/>
      <c r="S190" s="1338"/>
      <c r="T190" s="1338"/>
      <c r="U190" s="1338"/>
      <c r="V190" s="1338"/>
      <c r="W190" s="1338"/>
      <c r="X190" s="1338"/>
      <c r="Y190" s="1338"/>
      <c r="Z190" s="1338"/>
      <c r="AA190" s="1338"/>
      <c r="AB190" s="1338"/>
      <c r="AC190" s="1338"/>
      <c r="AD190" s="1338"/>
      <c r="AE190" s="1338"/>
      <c r="AF190" s="1338"/>
      <c r="AG190" s="1338"/>
      <c r="AH190" s="1338"/>
      <c r="AI190" s="1338"/>
      <c r="AJ190" s="1338"/>
      <c r="AK190" s="1338"/>
      <c r="AL190" s="1338"/>
      <c r="AM190" s="1338"/>
      <c r="AN190" s="1338"/>
      <c r="AO190" s="1338"/>
      <c r="AP190" s="1338"/>
      <c r="AQ190" s="1338"/>
      <c r="AR190" s="1338"/>
      <c r="AS190" s="1338"/>
      <c r="AT190" s="1338"/>
      <c r="AU190" s="1338"/>
      <c r="AV190" s="1338"/>
      <c r="AW190" s="1338"/>
      <c r="AX190" s="1338"/>
      <c r="AY190" s="1338"/>
      <c r="AZ190" s="1338"/>
      <c r="BA190" s="1338"/>
      <c r="BB190" s="1338"/>
      <c r="BC190" s="1338"/>
    </row>
    <row r="191" spans="1:55" x14ac:dyDescent="0.2">
      <c r="A191" s="1338"/>
      <c r="B191" s="1338"/>
      <c r="C191" s="1338"/>
      <c r="D191" s="1338"/>
      <c r="E191" s="1338"/>
      <c r="F191" s="1338"/>
      <c r="G191" s="1338"/>
      <c r="H191" s="1338"/>
      <c r="I191" s="1338"/>
      <c r="J191" s="1338"/>
      <c r="K191" s="1338"/>
      <c r="L191" s="1338"/>
      <c r="M191" s="1338"/>
      <c r="N191" s="1338"/>
      <c r="O191" s="1338"/>
      <c r="P191" s="1338"/>
      <c r="Q191" s="1338"/>
      <c r="R191" s="1338"/>
      <c r="S191" s="1338"/>
      <c r="T191" s="1338"/>
      <c r="U191" s="1338"/>
      <c r="V191" s="1338"/>
      <c r="W191" s="1338"/>
      <c r="X191" s="1338"/>
      <c r="Y191" s="1338"/>
      <c r="Z191" s="1338"/>
      <c r="AA191" s="1338"/>
      <c r="AB191" s="1338"/>
      <c r="AC191" s="1338"/>
      <c r="AD191" s="1338"/>
      <c r="AE191" s="1338"/>
      <c r="AF191" s="1338"/>
      <c r="AG191" s="1338"/>
      <c r="AH191" s="1338"/>
      <c r="AI191" s="1338"/>
      <c r="AJ191" s="1338"/>
      <c r="AK191" s="1338"/>
      <c r="AL191" s="1338"/>
      <c r="AM191" s="1338"/>
      <c r="AN191" s="1338"/>
      <c r="AO191" s="1338"/>
      <c r="AP191" s="1338"/>
      <c r="AQ191" s="1338"/>
      <c r="AR191" s="1338"/>
      <c r="AS191" s="1338"/>
      <c r="AT191" s="1338"/>
      <c r="AU191" s="1338"/>
      <c r="AV191" s="1338"/>
      <c r="AW191" s="1338"/>
      <c r="AX191" s="1338"/>
      <c r="AY191" s="1338"/>
      <c r="AZ191" s="1338"/>
      <c r="BA191" s="1338"/>
      <c r="BB191" s="1338"/>
      <c r="BC191" s="1338"/>
    </row>
    <row r="192" spans="1:55" x14ac:dyDescent="0.2">
      <c r="A192" s="1338"/>
      <c r="B192" s="1338"/>
      <c r="C192" s="1338"/>
      <c r="D192" s="1338"/>
      <c r="E192" s="1338"/>
      <c r="F192" s="1338"/>
      <c r="G192" s="1338"/>
      <c r="H192" s="1338"/>
      <c r="I192" s="1338"/>
      <c r="J192" s="1338"/>
      <c r="K192" s="1338"/>
      <c r="L192" s="1338"/>
      <c r="M192" s="1338"/>
      <c r="N192" s="1338"/>
      <c r="O192" s="1338"/>
      <c r="P192" s="1338"/>
      <c r="Q192" s="1338"/>
      <c r="R192" s="1338"/>
      <c r="S192" s="1338"/>
      <c r="T192" s="1338"/>
      <c r="U192" s="1338"/>
      <c r="V192" s="1338"/>
      <c r="W192" s="1338"/>
      <c r="X192" s="1338"/>
      <c r="Y192" s="1338"/>
      <c r="Z192" s="1338"/>
      <c r="AA192" s="1338"/>
      <c r="AB192" s="1338"/>
      <c r="AC192" s="1338"/>
      <c r="AD192" s="1338"/>
      <c r="AE192" s="1338"/>
      <c r="AF192" s="1338"/>
      <c r="AG192" s="1338"/>
      <c r="AH192" s="1338"/>
      <c r="AI192" s="1338"/>
      <c r="AJ192" s="1338"/>
      <c r="AK192" s="1338"/>
      <c r="AL192" s="1338"/>
      <c r="AM192" s="1338"/>
      <c r="AN192" s="1338"/>
      <c r="AO192" s="1338"/>
      <c r="AP192" s="1338"/>
      <c r="AQ192" s="1338"/>
      <c r="AR192" s="1338"/>
      <c r="AS192" s="1338"/>
      <c r="AT192" s="1338"/>
      <c r="AU192" s="1338"/>
      <c r="AV192" s="1338"/>
      <c r="AW192" s="1338"/>
      <c r="AX192" s="1338"/>
      <c r="AY192" s="1338"/>
      <c r="AZ192" s="1338"/>
      <c r="BA192" s="1338"/>
      <c r="BB192" s="1338"/>
      <c r="BC192" s="1338"/>
    </row>
    <row r="193" spans="1:55" x14ac:dyDescent="0.2">
      <c r="A193" s="1338"/>
      <c r="B193" s="1338"/>
      <c r="C193" s="1338"/>
      <c r="D193" s="1338"/>
      <c r="E193" s="1338"/>
      <c r="F193" s="1338"/>
      <c r="G193" s="1338"/>
      <c r="H193" s="1338"/>
      <c r="I193" s="1338"/>
      <c r="J193" s="1338"/>
      <c r="K193" s="1338"/>
      <c r="L193" s="1338"/>
      <c r="M193" s="1338"/>
      <c r="N193" s="1338"/>
      <c r="O193" s="1338"/>
      <c r="P193" s="1338"/>
      <c r="Q193" s="1338"/>
      <c r="R193" s="1338"/>
      <c r="S193" s="1338"/>
      <c r="T193" s="1338"/>
      <c r="U193" s="1338"/>
      <c r="V193" s="1338"/>
      <c r="W193" s="1338"/>
      <c r="X193" s="1338"/>
      <c r="Y193" s="1338"/>
      <c r="Z193" s="1338"/>
      <c r="AA193" s="1338"/>
      <c r="AB193" s="1338"/>
      <c r="AC193" s="1338"/>
      <c r="AD193" s="1338"/>
      <c r="AE193" s="1338"/>
      <c r="AF193" s="1338"/>
      <c r="AG193" s="1338"/>
      <c r="AH193" s="1338"/>
      <c r="AI193" s="1338"/>
      <c r="AJ193" s="1338"/>
      <c r="AK193" s="1338"/>
      <c r="AL193" s="1338"/>
      <c r="AM193" s="1338"/>
      <c r="AN193" s="1338"/>
      <c r="AO193" s="1338"/>
      <c r="AP193" s="1338"/>
      <c r="AQ193" s="1338"/>
      <c r="AR193" s="1338"/>
      <c r="AS193" s="1338"/>
      <c r="AT193" s="1338"/>
      <c r="AU193" s="1338"/>
      <c r="AV193" s="1338"/>
      <c r="AW193" s="1338"/>
      <c r="AX193" s="1338"/>
      <c r="AY193" s="1338"/>
      <c r="AZ193" s="1338"/>
      <c r="BA193" s="1338"/>
      <c r="BB193" s="1338"/>
      <c r="BC193" s="1338"/>
    </row>
    <row r="194" spans="1:55" x14ac:dyDescent="0.2">
      <c r="A194" s="1338"/>
      <c r="B194" s="1338"/>
      <c r="C194" s="1338"/>
      <c r="D194" s="1338"/>
      <c r="E194" s="1338"/>
      <c r="F194" s="1338"/>
      <c r="G194" s="1338"/>
      <c r="H194" s="1338"/>
      <c r="I194" s="1338"/>
      <c r="J194" s="1338"/>
      <c r="K194" s="1338"/>
      <c r="L194" s="1338"/>
      <c r="M194" s="1338"/>
      <c r="N194" s="1338"/>
      <c r="O194" s="1338"/>
      <c r="P194" s="1338"/>
      <c r="Q194" s="1338"/>
      <c r="R194" s="1338"/>
      <c r="S194" s="1338"/>
      <c r="T194" s="1338"/>
      <c r="U194" s="1338"/>
      <c r="V194" s="1338"/>
      <c r="W194" s="1338"/>
      <c r="X194" s="1338"/>
      <c r="Y194" s="1338"/>
      <c r="Z194" s="1338"/>
      <c r="AA194" s="1338"/>
      <c r="AB194" s="1338"/>
      <c r="AC194" s="1338"/>
      <c r="AD194" s="1338"/>
      <c r="AE194" s="1338"/>
      <c r="AF194" s="1338"/>
      <c r="AG194" s="1338"/>
      <c r="AH194" s="1338"/>
      <c r="AI194" s="1338"/>
      <c r="AJ194" s="1338"/>
      <c r="AK194" s="1338"/>
      <c r="AL194" s="1338"/>
      <c r="AM194" s="1338"/>
      <c r="AN194" s="1338"/>
      <c r="AO194" s="1338"/>
      <c r="AP194" s="1338"/>
      <c r="AQ194" s="1338"/>
      <c r="AR194" s="1338"/>
      <c r="AS194" s="1338"/>
      <c r="AT194" s="1338"/>
      <c r="AU194" s="1338"/>
      <c r="AV194" s="1338"/>
      <c r="AW194" s="1338"/>
      <c r="AX194" s="1338"/>
      <c r="AY194" s="1338"/>
      <c r="AZ194" s="1338"/>
      <c r="BA194" s="1338"/>
      <c r="BB194" s="1338"/>
      <c r="BC194" s="1338"/>
    </row>
    <row r="195" spans="1:55" x14ac:dyDescent="0.2">
      <c r="A195" s="1338"/>
      <c r="B195" s="1338"/>
      <c r="C195" s="1338"/>
      <c r="D195" s="1338"/>
      <c r="E195" s="1338"/>
      <c r="F195" s="1338"/>
      <c r="G195" s="1338"/>
      <c r="H195" s="1338"/>
      <c r="I195" s="1338"/>
      <c r="J195" s="1338"/>
      <c r="K195" s="1338"/>
      <c r="L195" s="1338"/>
      <c r="M195" s="1338"/>
      <c r="N195" s="1338"/>
      <c r="O195" s="1338"/>
      <c r="P195" s="1338"/>
      <c r="Q195" s="1338"/>
      <c r="R195" s="1338"/>
      <c r="S195" s="1338"/>
      <c r="T195" s="1338"/>
      <c r="U195" s="1338"/>
      <c r="V195" s="1338"/>
      <c r="W195" s="1338"/>
      <c r="X195" s="1338"/>
      <c r="Y195" s="1338"/>
      <c r="Z195" s="1338"/>
      <c r="AA195" s="1338"/>
      <c r="AB195" s="1338"/>
      <c r="AC195" s="1338"/>
      <c r="AD195" s="1338"/>
      <c r="AE195" s="1338"/>
      <c r="AF195" s="1338"/>
      <c r="AG195" s="1338"/>
      <c r="AH195" s="1338"/>
      <c r="AI195" s="1338"/>
      <c r="AJ195" s="1338"/>
      <c r="AK195" s="1338"/>
      <c r="AL195" s="1338"/>
      <c r="AM195" s="1338"/>
      <c r="AN195" s="1338"/>
      <c r="AO195" s="1338"/>
      <c r="AP195" s="1338"/>
      <c r="AQ195" s="1338"/>
      <c r="AR195" s="1338"/>
      <c r="AS195" s="1338"/>
      <c r="AT195" s="1338"/>
      <c r="AU195" s="1338"/>
      <c r="AV195" s="1338"/>
      <c r="AW195" s="1338"/>
      <c r="AX195" s="1338"/>
      <c r="AY195" s="1338"/>
      <c r="AZ195" s="1338"/>
      <c r="BA195" s="1338"/>
      <c r="BB195" s="1338"/>
      <c r="BC195" s="1338"/>
    </row>
    <row r="196" spans="1:55" x14ac:dyDescent="0.2">
      <c r="A196" s="1338"/>
      <c r="B196" s="1338"/>
      <c r="C196" s="1338"/>
      <c r="D196" s="1338"/>
      <c r="E196" s="1338"/>
      <c r="F196" s="1338"/>
      <c r="G196" s="1338"/>
      <c r="H196" s="1338"/>
      <c r="I196" s="1338"/>
      <c r="J196" s="1338"/>
      <c r="K196" s="1338"/>
      <c r="L196" s="1338"/>
      <c r="M196" s="1338"/>
      <c r="N196" s="1338"/>
      <c r="O196" s="1338"/>
      <c r="P196" s="1338"/>
      <c r="Q196" s="1338"/>
      <c r="R196" s="1338"/>
      <c r="S196" s="1338"/>
      <c r="T196" s="1338"/>
      <c r="U196" s="1338"/>
      <c r="V196" s="1338"/>
      <c r="W196" s="1338"/>
      <c r="X196" s="1338"/>
      <c r="Y196" s="1338"/>
      <c r="Z196" s="1338"/>
      <c r="AA196" s="1338"/>
      <c r="AB196" s="1338"/>
      <c r="AC196" s="1338"/>
      <c r="AD196" s="1338"/>
      <c r="AE196" s="1338"/>
      <c r="AF196" s="1338"/>
      <c r="AG196" s="1338"/>
      <c r="AH196" s="1338"/>
      <c r="AI196" s="1338"/>
      <c r="AJ196" s="1338"/>
      <c r="AK196" s="1338"/>
      <c r="AL196" s="1338"/>
      <c r="AM196" s="1338"/>
      <c r="AN196" s="1338"/>
      <c r="AO196" s="1338"/>
      <c r="AP196" s="1338"/>
      <c r="AQ196" s="1338"/>
      <c r="AR196" s="1338"/>
      <c r="AS196" s="1338"/>
      <c r="AT196" s="1338"/>
      <c r="AU196" s="1338"/>
      <c r="AV196" s="1338"/>
      <c r="AW196" s="1338"/>
      <c r="AX196" s="1338"/>
      <c r="AY196" s="1338"/>
      <c r="AZ196" s="1338"/>
      <c r="BA196" s="1338"/>
      <c r="BB196" s="1338"/>
      <c r="BC196" s="1338"/>
    </row>
    <row r="197" spans="1:55" x14ac:dyDescent="0.2">
      <c r="A197" s="1338"/>
      <c r="B197" s="1338"/>
      <c r="C197" s="1338"/>
      <c r="D197" s="1338"/>
      <c r="E197" s="1338"/>
      <c r="F197" s="1338"/>
      <c r="G197" s="1338"/>
      <c r="H197" s="1338"/>
      <c r="I197" s="1338"/>
      <c r="J197" s="1338"/>
      <c r="K197" s="1338"/>
      <c r="L197" s="1338"/>
      <c r="M197" s="1338"/>
      <c r="N197" s="1338"/>
      <c r="O197" s="1338"/>
      <c r="P197" s="1338"/>
      <c r="Q197" s="1338"/>
      <c r="R197" s="1338"/>
      <c r="S197" s="1338"/>
      <c r="T197" s="1338"/>
      <c r="U197" s="1338"/>
      <c r="V197" s="1338"/>
      <c r="W197" s="1338"/>
      <c r="X197" s="1338"/>
      <c r="Y197" s="1338"/>
      <c r="Z197" s="1338"/>
      <c r="AA197" s="1338"/>
      <c r="AB197" s="1338"/>
      <c r="AC197" s="1338"/>
      <c r="AD197" s="1338"/>
      <c r="AE197" s="1338"/>
      <c r="AF197" s="1338"/>
      <c r="AG197" s="1338"/>
      <c r="AH197" s="1338"/>
      <c r="AI197" s="1338"/>
      <c r="AJ197" s="1338"/>
      <c r="AK197" s="1338"/>
      <c r="AL197" s="1338"/>
      <c r="AM197" s="1338"/>
      <c r="AN197" s="1338"/>
      <c r="AO197" s="1338"/>
      <c r="AP197" s="1338"/>
      <c r="AQ197" s="1338"/>
      <c r="AR197" s="1338"/>
      <c r="AS197" s="1338"/>
      <c r="AT197" s="1338"/>
      <c r="AU197" s="1338"/>
      <c r="AV197" s="1338"/>
      <c r="AW197" s="1338"/>
      <c r="AX197" s="1338"/>
      <c r="AY197" s="1338"/>
      <c r="AZ197" s="1338"/>
      <c r="BA197" s="1338"/>
      <c r="BB197" s="1338"/>
      <c r="BC197" s="1338"/>
    </row>
    <row r="198" spans="1:55" x14ac:dyDescent="0.2">
      <c r="A198" s="1338"/>
      <c r="B198" s="1338"/>
      <c r="C198" s="1338"/>
      <c r="D198" s="1338"/>
      <c r="E198" s="1338"/>
      <c r="F198" s="1338"/>
      <c r="G198" s="1338"/>
      <c r="H198" s="1338"/>
      <c r="I198" s="1338"/>
      <c r="J198" s="1338"/>
      <c r="K198" s="1338"/>
      <c r="L198" s="1338"/>
      <c r="M198" s="1338"/>
      <c r="N198" s="1338"/>
      <c r="O198" s="1338"/>
      <c r="P198" s="1338"/>
      <c r="Q198" s="1338"/>
      <c r="R198" s="1338"/>
      <c r="S198" s="1338"/>
      <c r="T198" s="1338"/>
      <c r="U198" s="1338"/>
      <c r="V198" s="1338"/>
      <c r="W198" s="1338"/>
      <c r="X198" s="1338"/>
      <c r="Y198" s="1338"/>
      <c r="Z198" s="1338"/>
      <c r="AA198" s="1338"/>
      <c r="AB198" s="1338"/>
      <c r="AC198" s="1338"/>
      <c r="AD198" s="1338"/>
      <c r="AE198" s="1338"/>
      <c r="AF198" s="1338"/>
      <c r="AG198" s="1338"/>
      <c r="AH198" s="1338"/>
      <c r="AI198" s="1338"/>
      <c r="AJ198" s="1338"/>
      <c r="AK198" s="1338"/>
      <c r="AL198" s="1338"/>
      <c r="AM198" s="1338"/>
      <c r="AN198" s="1338"/>
      <c r="AO198" s="1338"/>
      <c r="AP198" s="1338"/>
      <c r="AQ198" s="1338"/>
      <c r="AR198" s="1338"/>
      <c r="AS198" s="1338"/>
      <c r="AT198" s="1338"/>
      <c r="AU198" s="1338"/>
      <c r="AV198" s="1338"/>
      <c r="AW198" s="1338"/>
      <c r="AX198" s="1338"/>
      <c r="AY198" s="1338"/>
      <c r="AZ198" s="1338"/>
      <c r="BA198" s="1338"/>
      <c r="BB198" s="1338"/>
      <c r="BC198" s="1338"/>
    </row>
    <row r="199" spans="1:55" x14ac:dyDescent="0.2">
      <c r="A199" s="1338"/>
      <c r="B199" s="1338"/>
      <c r="C199" s="1338"/>
      <c r="D199" s="1338"/>
      <c r="E199" s="1338"/>
      <c r="F199" s="1338"/>
      <c r="G199" s="1338"/>
      <c r="H199" s="1338"/>
      <c r="I199" s="1338"/>
      <c r="J199" s="1338"/>
      <c r="K199" s="1338"/>
      <c r="L199" s="1338"/>
      <c r="M199" s="1338"/>
      <c r="N199" s="1338"/>
      <c r="O199" s="1338"/>
      <c r="P199" s="1338"/>
      <c r="Q199" s="1338"/>
      <c r="R199" s="1338"/>
      <c r="S199" s="1338"/>
      <c r="T199" s="1338"/>
      <c r="U199" s="1338"/>
      <c r="V199" s="1338"/>
      <c r="W199" s="1338"/>
      <c r="X199" s="1338"/>
      <c r="Y199" s="1338"/>
      <c r="Z199" s="1338"/>
      <c r="AA199" s="1338"/>
      <c r="AB199" s="1338"/>
      <c r="AC199" s="1338"/>
      <c r="AD199" s="1338"/>
      <c r="AE199" s="1338"/>
      <c r="AF199" s="1338"/>
      <c r="AG199" s="1338"/>
      <c r="AH199" s="1338"/>
      <c r="AI199" s="1338"/>
      <c r="AJ199" s="1338"/>
      <c r="AK199" s="1338"/>
      <c r="AL199" s="1338"/>
      <c r="AM199" s="1338"/>
      <c r="AN199" s="1338"/>
      <c r="AO199" s="1338"/>
      <c r="AP199" s="1338"/>
      <c r="AQ199" s="1338"/>
      <c r="AR199" s="1338"/>
      <c r="AS199" s="1338"/>
      <c r="AT199" s="1338"/>
      <c r="AU199" s="1338"/>
      <c r="AV199" s="1338"/>
      <c r="AW199" s="1338"/>
      <c r="AX199" s="1338"/>
      <c r="AY199" s="1338"/>
      <c r="AZ199" s="1338"/>
      <c r="BA199" s="1338"/>
      <c r="BB199" s="1338"/>
      <c r="BC199" s="1338"/>
    </row>
    <row r="200" spans="1:55" x14ac:dyDescent="0.2">
      <c r="A200" s="1338"/>
      <c r="B200" s="1338"/>
      <c r="C200" s="1338"/>
      <c r="D200" s="1338"/>
      <c r="E200" s="1338"/>
      <c r="F200" s="1338"/>
      <c r="G200" s="1338"/>
      <c r="H200" s="1338"/>
      <c r="I200" s="1338"/>
      <c r="J200" s="1338"/>
      <c r="K200" s="1338"/>
      <c r="L200" s="1338"/>
      <c r="M200" s="1338"/>
      <c r="N200" s="1338"/>
      <c r="O200" s="1338"/>
      <c r="P200" s="1338"/>
      <c r="Q200" s="1338"/>
      <c r="R200" s="1338"/>
      <c r="S200" s="1338"/>
      <c r="T200" s="1338"/>
      <c r="U200" s="1338"/>
      <c r="V200" s="1338"/>
      <c r="W200" s="1338"/>
      <c r="X200" s="1338"/>
      <c r="Y200" s="1338"/>
      <c r="Z200" s="1338"/>
      <c r="AA200" s="1338"/>
      <c r="AB200" s="1338"/>
      <c r="AC200" s="1338"/>
      <c r="AD200" s="1338"/>
      <c r="AE200" s="1338"/>
      <c r="AF200" s="1338"/>
      <c r="AG200" s="1338"/>
      <c r="AH200" s="1338"/>
      <c r="AI200" s="1338"/>
      <c r="AJ200" s="1338"/>
      <c r="AK200" s="1338"/>
      <c r="AL200" s="1338"/>
      <c r="AM200" s="1338"/>
      <c r="AN200" s="1338"/>
      <c r="AO200" s="1338"/>
      <c r="AP200" s="1338"/>
      <c r="AQ200" s="1338"/>
      <c r="AR200" s="1338"/>
      <c r="AS200" s="1338"/>
      <c r="AT200" s="1338"/>
      <c r="AU200" s="1338"/>
      <c r="AV200" s="1338"/>
      <c r="AW200" s="1338"/>
      <c r="AX200" s="1338"/>
      <c r="AY200" s="1338"/>
      <c r="AZ200" s="1338"/>
      <c r="BA200" s="1338"/>
      <c r="BB200" s="1338"/>
      <c r="BC200" s="1338"/>
    </row>
  </sheetData>
  <sheetProtection algorithmName="SHA-512" hashValue="x8HHUWAriWQmFslrH15BqkvDu3CcG6kUuGQpTHLAfxEyLgFMFiU3Oypqe271afQTTmRRHU+uatpUj/IWg02qYw==" saltValue="QPGc3jAsRAete1v0WDgfBg==" spinCount="100000" sheet="1" objects="1" scenarios="1"/>
  <mergeCells count="3">
    <mergeCell ref="B3:C3"/>
    <mergeCell ref="B2:F2"/>
    <mergeCell ref="B4:F4"/>
  </mergeCells>
  <conditionalFormatting sqref="D8">
    <cfRule type="expression" dxfId="348" priority="15">
      <formula>$D8&lt;&gt;$D10</formula>
    </cfRule>
  </conditionalFormatting>
  <conditionalFormatting sqref="E8">
    <cfRule type="expression" dxfId="347" priority="14">
      <formula>$E8&lt;&gt;$E10</formula>
    </cfRule>
  </conditionalFormatting>
  <conditionalFormatting sqref="F8">
    <cfRule type="expression" dxfId="346" priority="13">
      <formula>$F8&lt;&gt;$F10</formula>
    </cfRule>
  </conditionalFormatting>
  <conditionalFormatting sqref="D21">
    <cfRule type="expression" dxfId="345" priority="12">
      <formula>$D21&lt;&gt;$D23</formula>
    </cfRule>
  </conditionalFormatting>
  <conditionalFormatting sqref="E21">
    <cfRule type="expression" dxfId="344" priority="11">
      <formula>$E21&lt;&gt;$E23</formula>
    </cfRule>
  </conditionalFormatting>
  <conditionalFormatting sqref="F21">
    <cfRule type="expression" dxfId="343" priority="10">
      <formula>$F21&lt;&gt;$F23</formula>
    </cfRule>
  </conditionalFormatting>
  <conditionalFormatting sqref="D34">
    <cfRule type="expression" dxfId="342" priority="9">
      <formula>$D34&lt;&gt;$D36</formula>
    </cfRule>
  </conditionalFormatting>
  <conditionalFormatting sqref="E34">
    <cfRule type="expression" dxfId="341" priority="8">
      <formula>$E34&lt;&gt;$E36</formula>
    </cfRule>
  </conditionalFormatting>
  <conditionalFormatting sqref="F34">
    <cfRule type="expression" dxfId="340" priority="7">
      <formula>$F34&lt;&gt;$F36</formula>
    </cfRule>
  </conditionalFormatting>
  <conditionalFormatting sqref="D47">
    <cfRule type="expression" dxfId="339" priority="6">
      <formula>$D47&lt;&gt;$D49</formula>
    </cfRule>
  </conditionalFormatting>
  <conditionalFormatting sqref="E47">
    <cfRule type="expression" dxfId="338" priority="5">
      <formula>$E47&lt;&gt;$E49</formula>
    </cfRule>
  </conditionalFormatting>
  <conditionalFormatting sqref="F47">
    <cfRule type="expression" dxfId="337" priority="4">
      <formula>$F47&lt;&gt;$F49</formula>
    </cfRule>
  </conditionalFormatting>
  <conditionalFormatting sqref="D60">
    <cfRule type="expression" dxfId="336" priority="3">
      <formula>$D60&lt;&gt;$D62</formula>
    </cfRule>
  </conditionalFormatting>
  <conditionalFormatting sqref="E60">
    <cfRule type="expression" dxfId="335" priority="2">
      <formula>$E60&lt;&gt;$E62</formula>
    </cfRule>
  </conditionalFormatting>
  <conditionalFormatting sqref="F60">
    <cfRule type="expression" dxfId="334" priority="1">
      <formula>$F60&lt;&gt;$F62</formula>
    </cfRule>
  </conditionalFormatting>
  <dataValidations count="2">
    <dataValidation type="list" allowBlank="1" showInputMessage="1" showErrorMessage="1" sqref="D7:F7 D20:F20 D33:F33 D46:F46 D59:F59" xr:uid="{00000000-0002-0000-0900-000000000000}">
      <formula1>"Available,Not Available"</formula1>
    </dataValidation>
    <dataValidation type="list" allowBlank="1" showInputMessage="1" showErrorMessage="1" sqref="D14:F14 D27:F27 D40:F40 D53:F53 D66:F66" xr:uid="{00000000-0002-0000-0900-000001000000}">
      <formula1>"Active,In-Active,Not Valid"</formula1>
    </dataValidation>
  </dataValidations>
  <pageMargins left="0.23622047244094491" right="0.23622047244094491" top="0.74803149606299213" bottom="0.74803149606299213" header="0.31496062992125984" footer="0.31496062992125984"/>
  <pageSetup scale="75" orientation="portrait" horizontalDpi="300" verticalDpi="300" r:id="rId1"/>
  <headerFooter>
    <oddFooter>&amp;C&amp;"Calibri"&amp;11&amp;K000000&amp;G_x000D_&amp;1#&amp;"Calibri"&amp;10&amp;K000000 For internal use only</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tabColor theme="3" tint="-0.499984740745262"/>
    <pageSetUpPr fitToPage="1"/>
  </sheetPr>
  <dimension ref="A1:BC200"/>
  <sheetViews>
    <sheetView showGridLines="0" zoomScale="80" zoomScaleNormal="80" workbookViewId="0">
      <selection activeCell="E11" sqref="E11"/>
    </sheetView>
  </sheetViews>
  <sheetFormatPr defaultColWidth="9.140625" defaultRowHeight="14.25" x14ac:dyDescent="0.2"/>
  <cols>
    <col min="1" max="1" width="2.28515625" style="239" customWidth="1"/>
    <col min="2" max="2" width="13.28515625" style="239" customWidth="1"/>
    <col min="3" max="3" width="16.42578125" style="239" customWidth="1"/>
    <col min="4" max="4" width="9.140625" style="239"/>
    <col min="5" max="5" width="15" style="239" customWidth="1"/>
    <col min="6" max="6" width="21" style="239" customWidth="1"/>
    <col min="7" max="8" width="9.140625" style="239"/>
    <col min="9" max="9" width="26.7109375" style="239" customWidth="1"/>
    <col min="10" max="10" width="25.5703125" style="239" customWidth="1"/>
    <col min="11" max="11" width="18.140625" style="239" customWidth="1"/>
    <col min="12" max="12" width="36" style="239" customWidth="1"/>
    <col min="13" max="13" width="40.5703125" style="239" customWidth="1"/>
    <col min="14" max="16384" width="9.140625" style="239"/>
  </cols>
  <sheetData>
    <row r="1" spans="1:55" ht="9" customHeight="1" thickBot="1" x14ac:dyDescent="0.25">
      <c r="A1" s="1023"/>
      <c r="B1" s="1023"/>
      <c r="C1" s="1023"/>
      <c r="D1" s="1023"/>
      <c r="E1" s="1023"/>
      <c r="F1" s="1023"/>
      <c r="G1" s="1023"/>
      <c r="H1" s="1023"/>
      <c r="I1" s="1023"/>
      <c r="J1" s="1023"/>
      <c r="K1" s="1023"/>
      <c r="L1" s="1023"/>
      <c r="M1" s="1023"/>
      <c r="N1" s="1023"/>
      <c r="O1" s="1023"/>
      <c r="P1" s="1023"/>
      <c r="Q1" s="1023"/>
      <c r="R1" s="1023"/>
      <c r="S1" s="1023"/>
      <c r="T1" s="1023"/>
      <c r="U1" s="1023"/>
      <c r="V1" s="1023"/>
      <c r="W1" s="1023"/>
      <c r="X1" s="1023"/>
      <c r="Y1" s="1023"/>
      <c r="Z1" s="1023"/>
      <c r="AA1" s="1023"/>
      <c r="AB1" s="1023"/>
      <c r="AC1" s="1023"/>
      <c r="AD1" s="1023"/>
      <c r="AE1" s="1023"/>
      <c r="AF1" s="1023"/>
      <c r="AG1" s="1023"/>
      <c r="AH1" s="1023"/>
      <c r="AI1" s="1023"/>
      <c r="AJ1" s="1023"/>
      <c r="AK1" s="1023"/>
      <c r="AL1" s="1023"/>
      <c r="AM1" s="1023"/>
      <c r="AN1" s="1023"/>
      <c r="AO1" s="1023"/>
      <c r="AP1" s="1023"/>
      <c r="AQ1" s="1023"/>
      <c r="AR1" s="1023"/>
      <c r="AS1" s="1023"/>
      <c r="AT1" s="1023"/>
      <c r="AU1" s="1023"/>
      <c r="AV1" s="1023"/>
      <c r="AW1" s="1023"/>
      <c r="AX1" s="1023"/>
      <c r="AY1" s="1023"/>
      <c r="AZ1" s="1023"/>
      <c r="BA1" s="1023"/>
      <c r="BB1" s="1023"/>
      <c r="BC1" s="1023"/>
    </row>
    <row r="2" spans="1:55" ht="17.25" thickBot="1" x14ac:dyDescent="0.25">
      <c r="A2" s="1023"/>
      <c r="B2" s="1852" t="s">
        <v>1856</v>
      </c>
      <c r="C2" s="1853"/>
      <c r="D2" s="1853"/>
      <c r="E2" s="1853"/>
      <c r="F2" s="1853"/>
      <c r="G2" s="1853"/>
      <c r="H2" s="1853"/>
      <c r="I2" s="1854"/>
      <c r="J2" s="1023"/>
      <c r="K2" s="1023"/>
      <c r="L2" s="1023"/>
      <c r="M2" s="1023"/>
      <c r="N2" s="1023"/>
      <c r="O2" s="1023"/>
      <c r="P2" s="1023"/>
      <c r="Q2" s="1023"/>
      <c r="R2" s="1023"/>
      <c r="S2" s="1023"/>
      <c r="T2" s="1023"/>
      <c r="U2" s="1023"/>
      <c r="V2" s="1023"/>
      <c r="W2" s="1023"/>
      <c r="X2" s="1023"/>
      <c r="Y2" s="1023"/>
      <c r="Z2" s="1023"/>
      <c r="AA2" s="1023"/>
      <c r="AB2" s="1023"/>
      <c r="AC2" s="1023"/>
      <c r="AD2" s="1023"/>
      <c r="AE2" s="1023"/>
      <c r="AF2" s="1023"/>
      <c r="AG2" s="1023"/>
      <c r="AH2" s="1023"/>
      <c r="AI2" s="1023"/>
      <c r="AJ2" s="1023"/>
      <c r="AK2" s="1023"/>
      <c r="AL2" s="1023"/>
      <c r="AM2" s="1023"/>
      <c r="AN2" s="1023"/>
      <c r="AO2" s="1023"/>
      <c r="AP2" s="1023"/>
      <c r="AQ2" s="1023"/>
      <c r="AR2" s="1023"/>
      <c r="AS2" s="1023"/>
      <c r="AT2" s="1023"/>
      <c r="AU2" s="1023"/>
      <c r="AV2" s="1023"/>
      <c r="AW2" s="1023"/>
      <c r="AX2" s="1023"/>
      <c r="AY2" s="1023"/>
      <c r="AZ2" s="1023"/>
      <c r="BA2" s="1023"/>
      <c r="BB2" s="1023"/>
      <c r="BC2" s="1023"/>
    </row>
    <row r="3" spans="1:55" ht="20.25" customHeight="1" x14ac:dyDescent="0.2">
      <c r="A3" s="1023"/>
      <c r="B3" s="1855" t="s">
        <v>495</v>
      </c>
      <c r="C3" s="1856"/>
      <c r="D3" s="1857"/>
      <c r="E3" s="1857"/>
      <c r="F3" s="1857"/>
      <c r="G3" s="1857"/>
      <c r="H3" s="1857"/>
      <c r="I3" s="1858"/>
      <c r="J3" s="1023"/>
      <c r="K3" s="1023"/>
      <c r="L3" s="1023"/>
      <c r="M3" s="1023"/>
      <c r="N3" s="1023"/>
      <c r="O3" s="1023"/>
      <c r="P3" s="1023"/>
      <c r="Q3" s="1023"/>
      <c r="R3" s="1023"/>
      <c r="S3" s="1023"/>
      <c r="T3" s="1023"/>
      <c r="U3" s="1023"/>
      <c r="V3" s="1023"/>
      <c r="W3" s="1023"/>
      <c r="X3" s="1023"/>
      <c r="Y3" s="1023"/>
      <c r="Z3" s="1023"/>
      <c r="AA3" s="1023"/>
      <c r="AB3" s="1023"/>
      <c r="AC3" s="1023"/>
      <c r="AD3" s="1023"/>
      <c r="AE3" s="1023"/>
      <c r="AF3" s="1023"/>
      <c r="AG3" s="1023"/>
      <c r="AH3" s="1023"/>
      <c r="AI3" s="1023"/>
      <c r="AJ3" s="1023"/>
      <c r="AK3" s="1023"/>
      <c r="AL3" s="1023"/>
      <c r="AM3" s="1023"/>
      <c r="AN3" s="1023"/>
      <c r="AO3" s="1023"/>
      <c r="AP3" s="1023"/>
      <c r="AQ3" s="1023"/>
      <c r="AR3" s="1023"/>
      <c r="AS3" s="1023"/>
      <c r="AT3" s="1023"/>
      <c r="AU3" s="1023"/>
      <c r="AV3" s="1023"/>
      <c r="AW3" s="1023"/>
      <c r="AX3" s="1023"/>
      <c r="AY3" s="1023"/>
      <c r="AZ3" s="1023"/>
      <c r="BA3" s="1023"/>
      <c r="BB3" s="1023"/>
      <c r="BC3" s="1023"/>
    </row>
    <row r="4" spans="1:55" ht="36" customHeight="1" x14ac:dyDescent="0.2">
      <c r="A4" s="1023"/>
      <c r="B4" s="1837" t="s">
        <v>1857</v>
      </c>
      <c r="C4" s="1838"/>
      <c r="D4" s="1839"/>
      <c r="E4" s="1840"/>
      <c r="F4" s="1840"/>
      <c r="G4" s="1840"/>
      <c r="H4" s="1840"/>
      <c r="I4" s="1841"/>
      <c r="J4" s="1023"/>
      <c r="K4" s="1023"/>
      <c r="L4" s="1023"/>
      <c r="M4" s="1023"/>
      <c r="N4" s="1023"/>
      <c r="O4" s="1023"/>
      <c r="P4" s="1023"/>
      <c r="Q4" s="1023"/>
      <c r="R4" s="1023"/>
      <c r="S4" s="1023"/>
      <c r="T4" s="1023"/>
      <c r="U4" s="1023"/>
      <c r="V4" s="1023"/>
      <c r="W4" s="1023"/>
      <c r="X4" s="1023"/>
      <c r="Y4" s="1023"/>
      <c r="Z4" s="1023"/>
      <c r="AA4" s="1023"/>
      <c r="AB4" s="1023"/>
      <c r="AC4" s="1023"/>
      <c r="AD4" s="1023"/>
      <c r="AE4" s="1023"/>
      <c r="AF4" s="1023"/>
      <c r="AG4" s="1023"/>
      <c r="AH4" s="1023"/>
      <c r="AI4" s="1023"/>
      <c r="AJ4" s="1023"/>
      <c r="AK4" s="1023"/>
      <c r="AL4" s="1023"/>
      <c r="AM4" s="1023"/>
      <c r="AN4" s="1023"/>
      <c r="AO4" s="1023"/>
      <c r="AP4" s="1023"/>
      <c r="AQ4" s="1023"/>
      <c r="AR4" s="1023"/>
      <c r="AS4" s="1023"/>
      <c r="AT4" s="1023"/>
      <c r="AU4" s="1023"/>
      <c r="AV4" s="1023"/>
      <c r="AW4" s="1023"/>
      <c r="AX4" s="1023"/>
      <c r="AY4" s="1023"/>
      <c r="AZ4" s="1023"/>
      <c r="BA4" s="1023"/>
      <c r="BB4" s="1023"/>
      <c r="BC4" s="1023"/>
    </row>
    <row r="5" spans="1:55" x14ac:dyDescent="0.2">
      <c r="A5" s="1023"/>
      <c r="B5" s="1837" t="s">
        <v>1858</v>
      </c>
      <c r="C5" s="1838"/>
      <c r="D5" s="1850"/>
      <c r="E5" s="1850"/>
      <c r="F5" s="1850"/>
      <c r="G5" s="1850"/>
      <c r="H5" s="1850"/>
      <c r="I5" s="1851"/>
      <c r="J5" s="1023"/>
      <c r="K5" s="1023"/>
      <c r="L5" s="1023"/>
      <c r="M5" s="1023"/>
      <c r="N5" s="1023"/>
      <c r="O5" s="1023"/>
      <c r="P5" s="1023"/>
      <c r="Q5" s="1023"/>
      <c r="R5" s="1023"/>
      <c r="S5" s="1023"/>
      <c r="T5" s="1023"/>
      <c r="U5" s="1023"/>
      <c r="V5" s="1023"/>
      <c r="W5" s="1023"/>
      <c r="X5" s="1023"/>
      <c r="Y5" s="1023"/>
      <c r="Z5" s="1023"/>
      <c r="AA5" s="1023"/>
      <c r="AB5" s="1023"/>
      <c r="AC5" s="1023"/>
      <c r="AD5" s="1023"/>
      <c r="AE5" s="1023"/>
      <c r="AF5" s="1023"/>
      <c r="AG5" s="1023"/>
      <c r="AH5" s="1023"/>
      <c r="AI5" s="1023"/>
      <c r="AJ5" s="1023"/>
      <c r="AK5" s="1023"/>
      <c r="AL5" s="1023"/>
      <c r="AM5" s="1023"/>
      <c r="AN5" s="1023"/>
      <c r="AO5" s="1023"/>
      <c r="AP5" s="1023"/>
      <c r="AQ5" s="1023"/>
      <c r="AR5" s="1023"/>
      <c r="AS5" s="1023"/>
      <c r="AT5" s="1023"/>
      <c r="AU5" s="1023"/>
      <c r="AV5" s="1023"/>
      <c r="AW5" s="1023"/>
      <c r="AX5" s="1023"/>
      <c r="AY5" s="1023"/>
      <c r="AZ5" s="1023"/>
      <c r="BA5" s="1023"/>
      <c r="BB5" s="1023"/>
      <c r="BC5" s="1023"/>
    </row>
    <row r="6" spans="1:55" ht="37.5" customHeight="1" x14ac:dyDescent="0.2">
      <c r="A6" s="1023"/>
      <c r="B6" s="1837" t="s">
        <v>1859</v>
      </c>
      <c r="C6" s="1838"/>
      <c r="D6" s="1839"/>
      <c r="E6" s="1840"/>
      <c r="F6" s="1840"/>
      <c r="G6" s="1840"/>
      <c r="H6" s="1840"/>
      <c r="I6" s="1841"/>
      <c r="J6" s="1023"/>
      <c r="K6" s="1023"/>
      <c r="L6" s="1023"/>
      <c r="M6" s="1023"/>
      <c r="N6" s="1023"/>
      <c r="O6" s="1023"/>
      <c r="P6" s="1023"/>
      <c r="Q6" s="1023"/>
      <c r="R6" s="1023"/>
      <c r="S6" s="1023"/>
      <c r="T6" s="1023"/>
      <c r="U6" s="1023"/>
      <c r="V6" s="1023"/>
      <c r="W6" s="1023"/>
      <c r="X6" s="1023"/>
      <c r="Y6" s="1023"/>
      <c r="Z6" s="1023"/>
      <c r="AA6" s="1023"/>
      <c r="AB6" s="1023"/>
      <c r="AC6" s="1023"/>
      <c r="AD6" s="1023"/>
      <c r="AE6" s="1023"/>
      <c r="AF6" s="1023"/>
      <c r="AG6" s="1023"/>
      <c r="AH6" s="1023"/>
      <c r="AI6" s="1023"/>
      <c r="AJ6" s="1023"/>
      <c r="AK6" s="1023"/>
      <c r="AL6" s="1023"/>
      <c r="AM6" s="1023"/>
      <c r="AN6" s="1023"/>
      <c r="AO6" s="1023"/>
      <c r="AP6" s="1023"/>
      <c r="AQ6" s="1023"/>
      <c r="AR6" s="1023"/>
      <c r="AS6" s="1023"/>
      <c r="AT6" s="1023"/>
      <c r="AU6" s="1023"/>
      <c r="AV6" s="1023"/>
      <c r="AW6" s="1023"/>
      <c r="AX6" s="1023"/>
      <c r="AY6" s="1023"/>
      <c r="AZ6" s="1023"/>
      <c r="BA6" s="1023"/>
      <c r="BB6" s="1023"/>
      <c r="BC6" s="1023"/>
    </row>
    <row r="7" spans="1:55" ht="15" thickBot="1" x14ac:dyDescent="0.25">
      <c r="A7" s="1023"/>
      <c r="B7" s="1842" t="s">
        <v>1860</v>
      </c>
      <c r="C7" s="1843"/>
      <c r="D7" s="1844"/>
      <c r="E7" s="1845"/>
      <c r="F7" s="1845"/>
      <c r="G7" s="1845"/>
      <c r="H7" s="1845"/>
      <c r="I7" s="1846"/>
      <c r="J7" s="1023"/>
      <c r="K7" s="1023"/>
      <c r="L7" s="1023"/>
      <c r="M7" s="1023"/>
      <c r="N7" s="1023"/>
      <c r="O7" s="1023"/>
      <c r="P7" s="1023"/>
      <c r="Q7" s="1023"/>
      <c r="R7" s="1023"/>
      <c r="S7" s="1023"/>
      <c r="T7" s="1023"/>
      <c r="U7" s="1023"/>
      <c r="V7" s="1023"/>
      <c r="W7" s="1023"/>
      <c r="X7" s="1023"/>
      <c r="Y7" s="1023"/>
      <c r="Z7" s="1023"/>
      <c r="AA7" s="1023"/>
      <c r="AB7" s="1023"/>
      <c r="AC7" s="1023"/>
      <c r="AD7" s="1023"/>
      <c r="AE7" s="1023"/>
      <c r="AF7" s="1023"/>
      <c r="AG7" s="1023"/>
      <c r="AH7" s="1023"/>
      <c r="AI7" s="1023"/>
      <c r="AJ7" s="1023"/>
      <c r="AK7" s="1023"/>
      <c r="AL7" s="1023"/>
      <c r="AM7" s="1023"/>
      <c r="AN7" s="1023"/>
      <c r="AO7" s="1023"/>
      <c r="AP7" s="1023"/>
      <c r="AQ7" s="1023"/>
      <c r="AR7" s="1023"/>
      <c r="AS7" s="1023"/>
      <c r="AT7" s="1023"/>
      <c r="AU7" s="1023"/>
      <c r="AV7" s="1023"/>
      <c r="AW7" s="1023"/>
      <c r="AX7" s="1023"/>
      <c r="AY7" s="1023"/>
      <c r="AZ7" s="1023"/>
      <c r="BA7" s="1023"/>
      <c r="BB7" s="1023"/>
      <c r="BC7" s="1023"/>
    </row>
    <row r="8" spans="1:55" ht="15" thickBot="1" x14ac:dyDescent="0.25">
      <c r="A8" s="1023"/>
      <c r="B8" s="1023"/>
      <c r="C8" s="1023"/>
      <c r="D8" s="1023"/>
      <c r="E8" s="1023"/>
      <c r="F8" s="1023"/>
      <c r="G8" s="1023"/>
      <c r="H8" s="1023"/>
      <c r="I8" s="1023"/>
      <c r="J8" s="1023"/>
      <c r="K8" s="1023"/>
      <c r="L8" s="1023"/>
      <c r="M8" s="1023"/>
      <c r="N8" s="1023"/>
      <c r="O8" s="1023"/>
      <c r="P8" s="1023"/>
      <c r="Q8" s="1023"/>
      <c r="R8" s="1023"/>
      <c r="S8" s="1023"/>
      <c r="T8" s="1023"/>
      <c r="U8" s="1023"/>
      <c r="V8" s="1023"/>
      <c r="W8" s="1023"/>
      <c r="X8" s="1023"/>
      <c r="Y8" s="1023"/>
      <c r="Z8" s="1023"/>
      <c r="AA8" s="1023"/>
      <c r="AB8" s="1023"/>
      <c r="AC8" s="1023"/>
      <c r="AD8" s="1023"/>
      <c r="AE8" s="1023"/>
      <c r="AF8" s="1023"/>
      <c r="AG8" s="1023"/>
      <c r="AH8" s="1023"/>
      <c r="AI8" s="1023"/>
      <c r="AJ8" s="1023"/>
      <c r="AK8" s="1023"/>
      <c r="AL8" s="1023"/>
      <c r="AM8" s="1023"/>
      <c r="AN8" s="1023"/>
      <c r="AO8" s="1023"/>
      <c r="AP8" s="1023"/>
      <c r="AQ8" s="1023"/>
      <c r="AR8" s="1023"/>
      <c r="AS8" s="1023"/>
      <c r="AT8" s="1023"/>
      <c r="AU8" s="1023"/>
      <c r="AV8" s="1023"/>
      <c r="AW8" s="1023"/>
      <c r="AX8" s="1023"/>
      <c r="AY8" s="1023"/>
      <c r="AZ8" s="1023"/>
      <c r="BA8" s="1023"/>
      <c r="BB8" s="1023"/>
      <c r="BC8" s="1023"/>
    </row>
    <row r="9" spans="1:55" ht="17.25" thickBot="1" x14ac:dyDescent="0.25">
      <c r="A9" s="1023"/>
      <c r="B9" s="1847" t="s">
        <v>1861</v>
      </c>
      <c r="C9" s="1848"/>
      <c r="D9" s="1848"/>
      <c r="E9" s="1848"/>
      <c r="F9" s="1848"/>
      <c r="G9" s="1848"/>
      <c r="H9" s="1848"/>
      <c r="I9" s="1848"/>
      <c r="J9" s="1848"/>
      <c r="K9" s="1848"/>
      <c r="L9" s="1848"/>
      <c r="M9" s="1849"/>
      <c r="N9" s="1023"/>
      <c r="O9" s="1023"/>
      <c r="P9" s="1023"/>
      <c r="Q9" s="1023"/>
      <c r="R9" s="1023"/>
      <c r="S9" s="1023"/>
      <c r="T9" s="1023"/>
      <c r="U9" s="1023"/>
      <c r="V9" s="1023"/>
      <c r="W9" s="1023"/>
      <c r="X9" s="1023"/>
      <c r="Y9" s="1023"/>
      <c r="Z9" s="1023"/>
      <c r="AA9" s="1023"/>
      <c r="AB9" s="1023"/>
      <c r="AC9" s="1023"/>
      <c r="AD9" s="1023"/>
      <c r="AE9" s="1023"/>
      <c r="AF9" s="1023"/>
      <c r="AG9" s="1023"/>
      <c r="AH9" s="1023"/>
      <c r="AI9" s="1023"/>
      <c r="AJ9" s="1023"/>
      <c r="AK9" s="1023"/>
      <c r="AL9" s="1023"/>
      <c r="AM9" s="1023"/>
      <c r="AN9" s="1023"/>
      <c r="AO9" s="1023"/>
      <c r="AP9" s="1023"/>
      <c r="AQ9" s="1023"/>
      <c r="AR9" s="1023"/>
      <c r="AS9" s="1023"/>
      <c r="AT9" s="1023"/>
      <c r="AU9" s="1023"/>
      <c r="AV9" s="1023"/>
      <c r="AW9" s="1023"/>
      <c r="AX9" s="1023"/>
      <c r="AY9" s="1023"/>
      <c r="AZ9" s="1023"/>
      <c r="BA9" s="1023"/>
      <c r="BB9" s="1023"/>
      <c r="BC9" s="1023"/>
    </row>
    <row r="10" spans="1:55" ht="25.5" x14ac:dyDescent="0.2">
      <c r="A10" s="1023"/>
      <c r="B10" s="1024" t="s">
        <v>1862</v>
      </c>
      <c r="C10" s="1025" t="s">
        <v>1863</v>
      </c>
      <c r="D10" s="1025" t="s">
        <v>1864</v>
      </c>
      <c r="E10" s="1025" t="s">
        <v>1865</v>
      </c>
      <c r="F10" s="1025" t="s">
        <v>1866</v>
      </c>
      <c r="G10" s="1025" t="s">
        <v>1336</v>
      </c>
      <c r="H10" s="1025" t="s">
        <v>1867</v>
      </c>
      <c r="I10" s="1025" t="s">
        <v>1868</v>
      </c>
      <c r="J10" s="1025" t="s">
        <v>1869</v>
      </c>
      <c r="K10" s="1025" t="s">
        <v>1691</v>
      </c>
      <c r="L10" s="1025" t="s">
        <v>1870</v>
      </c>
      <c r="M10" s="1026" t="s">
        <v>1871</v>
      </c>
      <c r="N10" s="1023"/>
      <c r="O10" s="1023"/>
      <c r="P10" s="1023"/>
      <c r="Q10" s="1023"/>
      <c r="R10" s="1023"/>
      <c r="S10" s="1023"/>
      <c r="T10" s="1023"/>
      <c r="U10" s="1023"/>
      <c r="V10" s="1023"/>
      <c r="W10" s="1023"/>
      <c r="X10" s="1023"/>
      <c r="Y10" s="1023"/>
      <c r="Z10" s="1023"/>
      <c r="AA10" s="1023"/>
      <c r="AB10" s="1023"/>
      <c r="AC10" s="1023"/>
      <c r="AD10" s="1023"/>
      <c r="AE10" s="1023"/>
      <c r="AF10" s="1023"/>
      <c r="AG10" s="1023"/>
      <c r="AH10" s="1023"/>
      <c r="AI10" s="1023"/>
      <c r="AJ10" s="1023"/>
      <c r="AK10" s="1023"/>
      <c r="AL10" s="1023"/>
      <c r="AM10" s="1023"/>
      <c r="AN10" s="1023"/>
      <c r="AO10" s="1023"/>
      <c r="AP10" s="1023"/>
      <c r="AQ10" s="1023"/>
      <c r="AR10" s="1023"/>
      <c r="AS10" s="1023"/>
      <c r="AT10" s="1023"/>
      <c r="AU10" s="1023"/>
      <c r="AV10" s="1023"/>
      <c r="AW10" s="1023"/>
      <c r="AX10" s="1023"/>
      <c r="AY10" s="1023"/>
      <c r="AZ10" s="1023"/>
      <c r="BA10" s="1023"/>
      <c r="BB10" s="1023"/>
      <c r="BC10" s="1023"/>
    </row>
    <row r="11" spans="1:55" x14ac:dyDescent="0.2">
      <c r="A11" s="1023"/>
      <c r="B11" s="1027"/>
      <c r="C11" s="1028"/>
      <c r="D11" s="1028"/>
      <c r="E11" s="1028"/>
      <c r="F11" s="1028"/>
      <c r="G11" s="1028"/>
      <c r="H11" s="1028"/>
      <c r="I11" s="1028"/>
      <c r="J11" s="1028"/>
      <c r="K11" s="1028"/>
      <c r="L11" s="1028"/>
      <c r="M11" s="1029"/>
      <c r="N11" s="1023"/>
      <c r="O11" s="1023"/>
      <c r="P11" s="1023"/>
      <c r="Q11" s="1023"/>
      <c r="R11" s="1023"/>
      <c r="S11" s="1023"/>
      <c r="T11" s="1023"/>
      <c r="U11" s="1023"/>
      <c r="V11" s="1023"/>
      <c r="W11" s="1023"/>
      <c r="X11" s="1023"/>
      <c r="Y11" s="1023"/>
      <c r="Z11" s="1023"/>
      <c r="AA11" s="1023"/>
      <c r="AB11" s="1023"/>
      <c r="AC11" s="1023"/>
      <c r="AD11" s="1023"/>
      <c r="AE11" s="1023"/>
      <c r="AF11" s="1023"/>
      <c r="AG11" s="1023"/>
      <c r="AH11" s="1023"/>
      <c r="AI11" s="1023"/>
      <c r="AJ11" s="1023"/>
      <c r="AK11" s="1023"/>
      <c r="AL11" s="1023"/>
      <c r="AM11" s="1023"/>
      <c r="AN11" s="1023"/>
      <c r="AO11" s="1023"/>
      <c r="AP11" s="1023"/>
      <c r="AQ11" s="1023"/>
      <c r="AR11" s="1023"/>
      <c r="AS11" s="1023"/>
      <c r="AT11" s="1023"/>
      <c r="AU11" s="1023"/>
      <c r="AV11" s="1023"/>
      <c r="AW11" s="1023"/>
      <c r="AX11" s="1023"/>
      <c r="AY11" s="1023"/>
      <c r="AZ11" s="1023"/>
      <c r="BA11" s="1023"/>
      <c r="BB11" s="1023"/>
      <c r="BC11" s="1023"/>
    </row>
    <row r="12" spans="1:55" x14ac:dyDescent="0.2">
      <c r="A12" s="1023"/>
      <c r="B12" s="1027"/>
      <c r="C12" s="1028"/>
      <c r="D12" s="1028"/>
      <c r="E12" s="1028"/>
      <c r="F12" s="1028"/>
      <c r="G12" s="1028"/>
      <c r="H12" s="1028"/>
      <c r="I12" s="1028"/>
      <c r="J12" s="1028"/>
      <c r="K12" s="1028"/>
      <c r="L12" s="1028"/>
      <c r="M12" s="1029"/>
      <c r="N12" s="1023"/>
      <c r="O12" s="1023"/>
      <c r="P12" s="1023"/>
      <c r="Q12" s="1023"/>
      <c r="R12" s="1023"/>
      <c r="S12" s="1023"/>
      <c r="T12" s="1023"/>
      <c r="U12" s="1023"/>
      <c r="V12" s="1023"/>
      <c r="W12" s="1023"/>
      <c r="X12" s="1023"/>
      <c r="Y12" s="1023"/>
      <c r="Z12" s="1023"/>
      <c r="AA12" s="1023"/>
      <c r="AB12" s="1023"/>
      <c r="AC12" s="1023"/>
      <c r="AD12" s="1023"/>
      <c r="AE12" s="1023"/>
      <c r="AF12" s="1023"/>
      <c r="AG12" s="1023"/>
      <c r="AH12" s="1023"/>
      <c r="AI12" s="1023"/>
      <c r="AJ12" s="1023"/>
      <c r="AK12" s="1023"/>
      <c r="AL12" s="1023"/>
      <c r="AM12" s="1023"/>
      <c r="AN12" s="1023"/>
      <c r="AO12" s="1023"/>
      <c r="AP12" s="1023"/>
      <c r="AQ12" s="1023"/>
      <c r="AR12" s="1023"/>
      <c r="AS12" s="1023"/>
      <c r="AT12" s="1023"/>
      <c r="AU12" s="1023"/>
      <c r="AV12" s="1023"/>
      <c r="AW12" s="1023"/>
      <c r="AX12" s="1023"/>
      <c r="AY12" s="1023"/>
      <c r="AZ12" s="1023"/>
      <c r="BA12" s="1023"/>
      <c r="BB12" s="1023"/>
      <c r="BC12" s="1023"/>
    </row>
    <row r="13" spans="1:55" ht="15" thickBot="1" x14ac:dyDescent="0.25">
      <c r="A13" s="1023"/>
      <c r="B13" s="1030"/>
      <c r="C13" s="1031"/>
      <c r="D13" s="1031"/>
      <c r="E13" s="1031"/>
      <c r="F13" s="1031"/>
      <c r="G13" s="1031"/>
      <c r="H13" s="1031"/>
      <c r="I13" s="1031"/>
      <c r="J13" s="1031"/>
      <c r="K13" s="1031"/>
      <c r="L13" s="1031"/>
      <c r="M13" s="1032"/>
      <c r="N13" s="1023"/>
      <c r="O13" s="1023"/>
      <c r="P13" s="1023"/>
      <c r="Q13" s="1023"/>
      <c r="R13" s="1023"/>
      <c r="S13" s="1023"/>
      <c r="T13" s="1023"/>
      <c r="U13" s="1023"/>
      <c r="V13" s="1023"/>
      <c r="W13" s="1023"/>
      <c r="X13" s="1023"/>
      <c r="Y13" s="1023"/>
      <c r="Z13" s="1023"/>
      <c r="AA13" s="1023"/>
      <c r="AB13" s="1023"/>
      <c r="AC13" s="1023"/>
      <c r="AD13" s="1023"/>
      <c r="AE13" s="1023"/>
      <c r="AF13" s="1023"/>
      <c r="AG13" s="1023"/>
      <c r="AH13" s="1023"/>
      <c r="AI13" s="1023"/>
      <c r="AJ13" s="1023"/>
      <c r="AK13" s="1023"/>
      <c r="AL13" s="1023"/>
      <c r="AM13" s="1023"/>
      <c r="AN13" s="1023"/>
      <c r="AO13" s="1023"/>
      <c r="AP13" s="1023"/>
      <c r="AQ13" s="1023"/>
      <c r="AR13" s="1023"/>
      <c r="AS13" s="1023"/>
      <c r="AT13" s="1023"/>
      <c r="AU13" s="1023"/>
      <c r="AV13" s="1023"/>
      <c r="AW13" s="1023"/>
      <c r="AX13" s="1023"/>
      <c r="AY13" s="1023"/>
      <c r="AZ13" s="1023"/>
      <c r="BA13" s="1023"/>
      <c r="BB13" s="1023"/>
      <c r="BC13" s="1023"/>
    </row>
    <row r="14" spans="1:55" x14ac:dyDescent="0.2">
      <c r="A14" s="1023"/>
      <c r="B14" s="1023"/>
      <c r="C14" s="1023"/>
      <c r="D14" s="1023"/>
      <c r="E14" s="1023"/>
      <c r="F14" s="1023"/>
      <c r="G14" s="1023"/>
      <c r="H14" s="1023"/>
      <c r="I14" s="1023"/>
      <c r="J14" s="1023"/>
      <c r="K14" s="1023"/>
      <c r="L14" s="1023"/>
      <c r="M14" s="1023"/>
      <c r="N14" s="1023"/>
      <c r="O14" s="1023"/>
      <c r="P14" s="1023"/>
      <c r="Q14" s="1023"/>
      <c r="R14" s="1023"/>
      <c r="S14" s="1023"/>
      <c r="T14" s="1023"/>
      <c r="U14" s="1023"/>
      <c r="V14" s="1023"/>
      <c r="W14" s="1023"/>
      <c r="X14" s="1023"/>
      <c r="Y14" s="1023"/>
      <c r="Z14" s="1023"/>
      <c r="AA14" s="1023"/>
      <c r="AB14" s="1023"/>
      <c r="AC14" s="1023"/>
      <c r="AD14" s="1023"/>
      <c r="AE14" s="1023"/>
      <c r="AF14" s="1023"/>
      <c r="AG14" s="1023"/>
      <c r="AH14" s="1023"/>
      <c r="AI14" s="1023"/>
      <c r="AJ14" s="1023"/>
      <c r="AK14" s="1023"/>
      <c r="AL14" s="1023"/>
      <c r="AM14" s="1023"/>
      <c r="AN14" s="1023"/>
      <c r="AO14" s="1023"/>
      <c r="AP14" s="1023"/>
      <c r="AQ14" s="1023"/>
      <c r="AR14" s="1023"/>
      <c r="AS14" s="1023"/>
      <c r="AT14" s="1023"/>
      <c r="AU14" s="1023"/>
      <c r="AV14" s="1023"/>
      <c r="AW14" s="1023"/>
      <c r="AX14" s="1023"/>
      <c r="AY14" s="1023"/>
      <c r="AZ14" s="1023"/>
      <c r="BA14" s="1023"/>
      <c r="BB14" s="1023"/>
      <c r="BC14" s="1023"/>
    </row>
    <row r="15" spans="1:55" x14ac:dyDescent="0.2">
      <c r="A15" s="1023"/>
      <c r="B15" s="1023"/>
      <c r="C15" s="1023"/>
      <c r="D15" s="1023"/>
      <c r="E15" s="1023"/>
      <c r="F15" s="1023"/>
      <c r="G15" s="1023"/>
      <c r="H15" s="1023"/>
      <c r="I15" s="1023"/>
      <c r="J15" s="1023"/>
      <c r="K15" s="1023"/>
      <c r="L15" s="1023"/>
      <c r="M15" s="1023"/>
      <c r="N15" s="1023"/>
      <c r="O15" s="1023"/>
      <c r="P15" s="1023"/>
      <c r="Q15" s="1023"/>
      <c r="R15" s="1023"/>
      <c r="S15" s="1023"/>
      <c r="T15" s="1023"/>
      <c r="U15" s="1023"/>
      <c r="V15" s="1023"/>
      <c r="W15" s="1023"/>
      <c r="X15" s="1023"/>
      <c r="Y15" s="1023"/>
      <c r="Z15" s="1023"/>
      <c r="AA15" s="1023"/>
      <c r="AB15" s="1023"/>
      <c r="AC15" s="1023"/>
      <c r="AD15" s="1023"/>
      <c r="AE15" s="1023"/>
      <c r="AF15" s="1023"/>
      <c r="AG15" s="1023"/>
      <c r="AH15" s="1023"/>
      <c r="AI15" s="1023"/>
      <c r="AJ15" s="1023"/>
      <c r="AK15" s="1023"/>
      <c r="AL15" s="1023"/>
      <c r="AM15" s="1023"/>
      <c r="AN15" s="1023"/>
      <c r="AO15" s="1023"/>
      <c r="AP15" s="1023"/>
      <c r="AQ15" s="1023"/>
      <c r="AR15" s="1023"/>
      <c r="AS15" s="1023"/>
      <c r="AT15" s="1023"/>
      <c r="AU15" s="1023"/>
      <c r="AV15" s="1023"/>
      <c r="AW15" s="1023"/>
      <c r="AX15" s="1023"/>
      <c r="AY15" s="1023"/>
      <c r="AZ15" s="1023"/>
      <c r="BA15" s="1023"/>
      <c r="BB15" s="1023"/>
      <c r="BC15" s="1023"/>
    </row>
    <row r="16" spans="1:55" x14ac:dyDescent="0.2">
      <c r="A16" s="1023"/>
      <c r="B16" s="1023"/>
      <c r="C16" s="1023"/>
      <c r="D16" s="1023"/>
      <c r="E16" s="1023"/>
      <c r="F16" s="1023"/>
      <c r="G16" s="1023"/>
      <c r="H16" s="1023"/>
      <c r="I16" s="1023"/>
      <c r="J16" s="1023"/>
      <c r="K16" s="1023"/>
      <c r="L16" s="1023"/>
      <c r="M16" s="1023"/>
      <c r="N16" s="1023"/>
      <c r="O16" s="1023"/>
      <c r="P16" s="1023"/>
      <c r="Q16" s="1023"/>
      <c r="R16" s="1023"/>
      <c r="S16" s="1023"/>
      <c r="T16" s="1023"/>
      <c r="U16" s="1023"/>
      <c r="V16" s="1023"/>
      <c r="W16" s="1023"/>
      <c r="X16" s="1023"/>
      <c r="Y16" s="1023"/>
      <c r="Z16" s="1023"/>
      <c r="AA16" s="1023"/>
      <c r="AB16" s="1023"/>
      <c r="AC16" s="1023"/>
      <c r="AD16" s="1023"/>
      <c r="AE16" s="1023"/>
      <c r="AF16" s="1023"/>
      <c r="AG16" s="1023"/>
      <c r="AH16" s="1023"/>
      <c r="AI16" s="1023"/>
      <c r="AJ16" s="1023"/>
      <c r="AK16" s="1023"/>
      <c r="AL16" s="1023"/>
      <c r="AM16" s="1023"/>
      <c r="AN16" s="1023"/>
      <c r="AO16" s="1023"/>
      <c r="AP16" s="1023"/>
      <c r="AQ16" s="1023"/>
      <c r="AR16" s="1023"/>
      <c r="AS16" s="1023"/>
      <c r="AT16" s="1023"/>
      <c r="AU16" s="1023"/>
      <c r="AV16" s="1023"/>
      <c r="AW16" s="1023"/>
      <c r="AX16" s="1023"/>
      <c r="AY16" s="1023"/>
      <c r="AZ16" s="1023"/>
      <c r="BA16" s="1023"/>
      <c r="BB16" s="1023"/>
      <c r="BC16" s="1023"/>
    </row>
    <row r="17" spans="1:55" x14ac:dyDescent="0.2">
      <c r="A17" s="1023"/>
      <c r="B17" s="1023"/>
      <c r="C17" s="1023"/>
      <c r="D17" s="1023"/>
      <c r="E17" s="1023"/>
      <c r="F17" s="1023"/>
      <c r="G17" s="1023"/>
      <c r="H17" s="1023"/>
      <c r="I17" s="1023"/>
      <c r="J17" s="1023"/>
      <c r="K17" s="1023"/>
      <c r="L17" s="1023"/>
      <c r="M17" s="1023"/>
      <c r="N17" s="1023"/>
      <c r="O17" s="1023"/>
      <c r="P17" s="1023"/>
      <c r="Q17" s="1023"/>
      <c r="R17" s="1023"/>
      <c r="S17" s="1023"/>
      <c r="T17" s="1023"/>
      <c r="U17" s="1023"/>
      <c r="V17" s="1023"/>
      <c r="W17" s="1023"/>
      <c r="X17" s="1023"/>
      <c r="Y17" s="1023"/>
      <c r="Z17" s="1023"/>
      <c r="AA17" s="1023"/>
      <c r="AB17" s="1023"/>
      <c r="AC17" s="1023"/>
      <c r="AD17" s="1023"/>
      <c r="AE17" s="1023"/>
      <c r="AF17" s="1023"/>
      <c r="AG17" s="1023"/>
      <c r="AH17" s="1023"/>
      <c r="AI17" s="1023"/>
      <c r="AJ17" s="1023"/>
      <c r="AK17" s="1023"/>
      <c r="AL17" s="1023"/>
      <c r="AM17" s="1023"/>
      <c r="AN17" s="1023"/>
      <c r="AO17" s="1023"/>
      <c r="AP17" s="1023"/>
      <c r="AQ17" s="1023"/>
      <c r="AR17" s="1023"/>
      <c r="AS17" s="1023"/>
      <c r="AT17" s="1023"/>
      <c r="AU17" s="1023"/>
      <c r="AV17" s="1023"/>
      <c r="AW17" s="1023"/>
      <c r="AX17" s="1023"/>
      <c r="AY17" s="1023"/>
      <c r="AZ17" s="1023"/>
      <c r="BA17" s="1023"/>
      <c r="BB17" s="1023"/>
      <c r="BC17" s="1023"/>
    </row>
    <row r="18" spans="1:55" x14ac:dyDescent="0.2">
      <c r="A18" s="1023"/>
      <c r="B18" s="1023"/>
      <c r="C18" s="1023"/>
      <c r="D18" s="1023"/>
      <c r="E18" s="1023"/>
      <c r="F18" s="1023"/>
      <c r="G18" s="1023"/>
      <c r="H18" s="1023"/>
      <c r="I18" s="1023"/>
      <c r="J18" s="1023"/>
      <c r="K18" s="1023"/>
      <c r="L18" s="1023"/>
      <c r="M18" s="1023"/>
      <c r="N18" s="1023"/>
      <c r="O18" s="1023"/>
      <c r="P18" s="1023"/>
      <c r="Q18" s="1023"/>
      <c r="R18" s="1023"/>
      <c r="S18" s="1023"/>
      <c r="T18" s="1023"/>
      <c r="U18" s="1023"/>
      <c r="V18" s="1023"/>
      <c r="W18" s="1023"/>
      <c r="X18" s="1023"/>
      <c r="Y18" s="1023"/>
      <c r="Z18" s="1023"/>
      <c r="AA18" s="1023"/>
      <c r="AB18" s="1023"/>
      <c r="AC18" s="1023"/>
      <c r="AD18" s="1023"/>
      <c r="AE18" s="1023"/>
      <c r="AF18" s="1023"/>
      <c r="AG18" s="1023"/>
      <c r="AH18" s="1023"/>
      <c r="AI18" s="1023"/>
      <c r="AJ18" s="1023"/>
      <c r="AK18" s="1023"/>
      <c r="AL18" s="1023"/>
      <c r="AM18" s="1023"/>
      <c r="AN18" s="1023"/>
      <c r="AO18" s="1023"/>
      <c r="AP18" s="1023"/>
      <c r="AQ18" s="1023"/>
      <c r="AR18" s="1023"/>
      <c r="AS18" s="1023"/>
      <c r="AT18" s="1023"/>
      <c r="AU18" s="1023"/>
      <c r="AV18" s="1023"/>
      <c r="AW18" s="1023"/>
      <c r="AX18" s="1023"/>
      <c r="AY18" s="1023"/>
      <c r="AZ18" s="1023"/>
      <c r="BA18" s="1023"/>
      <c r="BB18" s="1023"/>
      <c r="BC18" s="1023"/>
    </row>
    <row r="19" spans="1:55" x14ac:dyDescent="0.2">
      <c r="A19" s="1023"/>
      <c r="B19" s="1023"/>
      <c r="C19" s="1023"/>
      <c r="D19" s="1023"/>
      <c r="E19" s="1023"/>
      <c r="F19" s="1023"/>
      <c r="G19" s="1023"/>
      <c r="H19" s="1023"/>
      <c r="I19" s="1023"/>
      <c r="J19" s="1023"/>
      <c r="K19" s="1023"/>
      <c r="L19" s="1023"/>
      <c r="M19" s="1023"/>
      <c r="N19" s="1023"/>
      <c r="O19" s="1023"/>
      <c r="P19" s="1023"/>
      <c r="Q19" s="1023"/>
      <c r="R19" s="1023"/>
      <c r="S19" s="1023"/>
      <c r="T19" s="1023"/>
      <c r="U19" s="1023"/>
      <c r="V19" s="1023"/>
      <c r="W19" s="1023"/>
      <c r="X19" s="1023"/>
      <c r="Y19" s="1023"/>
      <c r="Z19" s="1023"/>
      <c r="AA19" s="1023"/>
      <c r="AB19" s="1023"/>
      <c r="AC19" s="1023"/>
      <c r="AD19" s="1023"/>
      <c r="AE19" s="1023"/>
      <c r="AF19" s="1023"/>
      <c r="AG19" s="1023"/>
      <c r="AH19" s="1023"/>
      <c r="AI19" s="1023"/>
      <c r="AJ19" s="1023"/>
      <c r="AK19" s="1023"/>
      <c r="AL19" s="1023"/>
      <c r="AM19" s="1023"/>
      <c r="AN19" s="1023"/>
      <c r="AO19" s="1023"/>
      <c r="AP19" s="1023"/>
      <c r="AQ19" s="1023"/>
      <c r="AR19" s="1023"/>
      <c r="AS19" s="1023"/>
      <c r="AT19" s="1023"/>
      <c r="AU19" s="1023"/>
      <c r="AV19" s="1023"/>
      <c r="AW19" s="1023"/>
      <c r="AX19" s="1023"/>
      <c r="AY19" s="1023"/>
      <c r="AZ19" s="1023"/>
      <c r="BA19" s="1023"/>
      <c r="BB19" s="1023"/>
      <c r="BC19" s="1023"/>
    </row>
    <row r="20" spans="1:55" x14ac:dyDescent="0.2">
      <c r="A20" s="1023"/>
      <c r="B20" s="1023"/>
      <c r="C20" s="1023"/>
      <c r="D20" s="1023"/>
      <c r="E20" s="1023"/>
      <c r="F20" s="1023"/>
      <c r="G20" s="1023"/>
      <c r="H20" s="1023"/>
      <c r="I20" s="1023"/>
      <c r="J20" s="1023"/>
      <c r="K20" s="1023"/>
      <c r="L20" s="1023"/>
      <c r="M20" s="1023"/>
      <c r="N20" s="1023"/>
      <c r="O20" s="1023"/>
      <c r="P20" s="1023"/>
      <c r="Q20" s="1023"/>
      <c r="R20" s="1023"/>
      <c r="S20" s="1023"/>
      <c r="T20" s="1023"/>
      <c r="U20" s="1023"/>
      <c r="V20" s="1023"/>
      <c r="W20" s="1023"/>
      <c r="X20" s="1023"/>
      <c r="Y20" s="1023"/>
      <c r="Z20" s="1023"/>
      <c r="AA20" s="1023"/>
      <c r="AB20" s="1023"/>
      <c r="AC20" s="1023"/>
      <c r="AD20" s="1023"/>
      <c r="AE20" s="1023"/>
      <c r="AF20" s="1023"/>
      <c r="AG20" s="1023"/>
      <c r="AH20" s="1023"/>
      <c r="AI20" s="1023"/>
      <c r="AJ20" s="1023"/>
      <c r="AK20" s="1023"/>
      <c r="AL20" s="1023"/>
      <c r="AM20" s="1023"/>
      <c r="AN20" s="1023"/>
      <c r="AO20" s="1023"/>
      <c r="AP20" s="1023"/>
      <c r="AQ20" s="1023"/>
      <c r="AR20" s="1023"/>
      <c r="AS20" s="1023"/>
      <c r="AT20" s="1023"/>
      <c r="AU20" s="1023"/>
      <c r="AV20" s="1023"/>
      <c r="AW20" s="1023"/>
      <c r="AX20" s="1023"/>
      <c r="AY20" s="1023"/>
      <c r="AZ20" s="1023"/>
      <c r="BA20" s="1023"/>
      <c r="BB20" s="1023"/>
      <c r="BC20" s="1023"/>
    </row>
    <row r="21" spans="1:55" x14ac:dyDescent="0.2">
      <c r="A21" s="1023"/>
      <c r="B21" s="1023"/>
      <c r="C21" s="1023"/>
      <c r="D21" s="1023"/>
      <c r="E21" s="1023"/>
      <c r="F21" s="1023"/>
      <c r="G21" s="1023"/>
      <c r="H21" s="1023"/>
      <c r="I21" s="1023"/>
      <c r="J21" s="1023"/>
      <c r="K21" s="1023"/>
      <c r="L21" s="1023"/>
      <c r="M21" s="1023"/>
      <c r="N21" s="1023"/>
      <c r="O21" s="1023"/>
      <c r="P21" s="1023"/>
      <c r="Q21" s="1023"/>
      <c r="R21" s="1023"/>
      <c r="S21" s="1023"/>
      <c r="T21" s="1023"/>
      <c r="U21" s="1023"/>
      <c r="V21" s="1023"/>
      <c r="W21" s="1023"/>
      <c r="X21" s="1023"/>
      <c r="Y21" s="1023"/>
      <c r="Z21" s="1023"/>
      <c r="AA21" s="1023"/>
      <c r="AB21" s="1023"/>
      <c r="AC21" s="1023"/>
      <c r="AD21" s="1023"/>
      <c r="AE21" s="1023"/>
      <c r="AF21" s="1023"/>
      <c r="AG21" s="1023"/>
      <c r="AH21" s="1023"/>
      <c r="AI21" s="1023"/>
      <c r="AJ21" s="1023"/>
      <c r="AK21" s="1023"/>
      <c r="AL21" s="1023"/>
      <c r="AM21" s="1023"/>
      <c r="AN21" s="1023"/>
      <c r="AO21" s="1023"/>
      <c r="AP21" s="1023"/>
      <c r="AQ21" s="1023"/>
      <c r="AR21" s="1023"/>
      <c r="AS21" s="1023"/>
      <c r="AT21" s="1023"/>
      <c r="AU21" s="1023"/>
      <c r="AV21" s="1023"/>
      <c r="AW21" s="1023"/>
      <c r="AX21" s="1023"/>
      <c r="AY21" s="1023"/>
      <c r="AZ21" s="1023"/>
      <c r="BA21" s="1023"/>
      <c r="BB21" s="1023"/>
      <c r="BC21" s="1023"/>
    </row>
    <row r="22" spans="1:55" x14ac:dyDescent="0.2">
      <c r="A22" s="1023"/>
      <c r="B22" s="1023"/>
      <c r="C22" s="1023"/>
      <c r="D22" s="1023"/>
      <c r="E22" s="1023"/>
      <c r="F22" s="1023"/>
      <c r="G22" s="1023"/>
      <c r="H22" s="1023"/>
      <c r="I22" s="1023"/>
      <c r="J22" s="1023"/>
      <c r="K22" s="1023"/>
      <c r="L22" s="1023"/>
      <c r="M22" s="1023"/>
      <c r="N22" s="1023"/>
      <c r="O22" s="1023"/>
      <c r="P22" s="1023"/>
      <c r="Q22" s="1023"/>
      <c r="R22" s="1023"/>
      <c r="S22" s="1023"/>
      <c r="T22" s="1023"/>
      <c r="U22" s="1023"/>
      <c r="V22" s="1023"/>
      <c r="W22" s="1023"/>
      <c r="X22" s="1023"/>
      <c r="Y22" s="1023"/>
      <c r="Z22" s="1023"/>
      <c r="AA22" s="1023"/>
      <c r="AB22" s="1023"/>
      <c r="AC22" s="1023"/>
      <c r="AD22" s="1023"/>
      <c r="AE22" s="1023"/>
      <c r="AF22" s="1023"/>
      <c r="AG22" s="1023"/>
      <c r="AH22" s="1023"/>
      <c r="AI22" s="1023"/>
      <c r="AJ22" s="1023"/>
      <c r="AK22" s="1023"/>
      <c r="AL22" s="1023"/>
      <c r="AM22" s="1023"/>
      <c r="AN22" s="1023"/>
      <c r="AO22" s="1023"/>
      <c r="AP22" s="1023"/>
      <c r="AQ22" s="1023"/>
      <c r="AR22" s="1023"/>
      <c r="AS22" s="1023"/>
      <c r="AT22" s="1023"/>
      <c r="AU22" s="1023"/>
      <c r="AV22" s="1023"/>
      <c r="AW22" s="1023"/>
      <c r="AX22" s="1023"/>
      <c r="AY22" s="1023"/>
      <c r="AZ22" s="1023"/>
      <c r="BA22" s="1023"/>
      <c r="BB22" s="1023"/>
      <c r="BC22" s="1023"/>
    </row>
    <row r="23" spans="1:55" x14ac:dyDescent="0.2">
      <c r="A23" s="1023"/>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c r="BC23" s="1023"/>
    </row>
    <row r="24" spans="1:55" x14ac:dyDescent="0.2">
      <c r="A24" s="1023"/>
      <c r="B24" s="1023"/>
      <c r="C24" s="1023"/>
      <c r="D24" s="1023"/>
      <c r="E24" s="1023"/>
      <c r="F24" s="1023"/>
      <c r="G24" s="1023"/>
      <c r="H24" s="1023"/>
      <c r="I24" s="1023"/>
      <c r="J24" s="1023"/>
      <c r="K24" s="1023"/>
      <c r="L24" s="1023"/>
      <c r="M24" s="1023"/>
      <c r="N24" s="1023"/>
      <c r="O24" s="1023"/>
      <c r="P24" s="1023"/>
      <c r="Q24" s="1023"/>
      <c r="R24" s="1023"/>
      <c r="S24" s="1023"/>
      <c r="T24" s="1023"/>
      <c r="U24" s="1023"/>
      <c r="V24" s="1023"/>
      <c r="W24" s="1023"/>
      <c r="X24" s="1023"/>
      <c r="Y24" s="1023"/>
      <c r="Z24" s="1023"/>
      <c r="AA24" s="1023"/>
      <c r="AB24" s="1023"/>
      <c r="AC24" s="1023"/>
      <c r="AD24" s="1023"/>
      <c r="AE24" s="1023"/>
      <c r="AF24" s="1023"/>
      <c r="AG24" s="1023"/>
      <c r="AH24" s="1023"/>
      <c r="AI24" s="1023"/>
      <c r="AJ24" s="1023"/>
      <c r="AK24" s="1023"/>
      <c r="AL24" s="1023"/>
      <c r="AM24" s="1023"/>
      <c r="AN24" s="1023"/>
      <c r="AO24" s="1023"/>
      <c r="AP24" s="1023"/>
      <c r="AQ24" s="1023"/>
      <c r="AR24" s="1023"/>
      <c r="AS24" s="1023"/>
      <c r="AT24" s="1023"/>
      <c r="AU24" s="1023"/>
      <c r="AV24" s="1023"/>
      <c r="AW24" s="1023"/>
      <c r="AX24" s="1023"/>
      <c r="AY24" s="1023"/>
      <c r="AZ24" s="1023"/>
      <c r="BA24" s="1023"/>
      <c r="BB24" s="1023"/>
      <c r="BC24" s="1023"/>
    </row>
    <row r="25" spans="1:55" x14ac:dyDescent="0.2">
      <c r="A25" s="1023"/>
      <c r="B25" s="1023"/>
      <c r="C25" s="1023"/>
      <c r="D25" s="1023"/>
      <c r="E25" s="1023"/>
      <c r="F25" s="1023"/>
      <c r="G25" s="1023"/>
      <c r="H25" s="1023"/>
      <c r="I25" s="1023"/>
      <c r="J25" s="1023"/>
      <c r="K25" s="1023"/>
      <c r="L25" s="1023"/>
      <c r="M25" s="1023"/>
      <c r="N25" s="1023"/>
      <c r="O25" s="1023"/>
      <c r="P25" s="1023"/>
      <c r="Q25" s="1023"/>
      <c r="R25" s="1023"/>
      <c r="S25" s="1023"/>
      <c r="T25" s="1023"/>
      <c r="U25" s="1023"/>
      <c r="V25" s="1023"/>
      <c r="W25" s="1023"/>
      <c r="X25" s="1023"/>
      <c r="Y25" s="1023"/>
      <c r="Z25" s="1023"/>
      <c r="AA25" s="1023"/>
      <c r="AB25" s="1023"/>
      <c r="AC25" s="1023"/>
      <c r="AD25" s="1023"/>
      <c r="AE25" s="1023"/>
      <c r="AF25" s="1023"/>
      <c r="AG25" s="1023"/>
      <c r="AH25" s="1023"/>
      <c r="AI25" s="1023"/>
      <c r="AJ25" s="1023"/>
      <c r="AK25" s="1023"/>
      <c r="AL25" s="1023"/>
      <c r="AM25" s="1023"/>
      <c r="AN25" s="1023"/>
      <c r="AO25" s="1023"/>
      <c r="AP25" s="1023"/>
      <c r="AQ25" s="1023"/>
      <c r="AR25" s="1023"/>
      <c r="AS25" s="1023"/>
      <c r="AT25" s="1023"/>
      <c r="AU25" s="1023"/>
      <c r="AV25" s="1023"/>
      <c r="AW25" s="1023"/>
      <c r="AX25" s="1023"/>
      <c r="AY25" s="1023"/>
      <c r="AZ25" s="1023"/>
      <c r="BA25" s="1023"/>
      <c r="BB25" s="1023"/>
      <c r="BC25" s="1023"/>
    </row>
    <row r="26" spans="1:55" x14ac:dyDescent="0.2">
      <c r="A26" s="1023"/>
      <c r="B26" s="1023"/>
      <c r="C26" s="1023"/>
      <c r="D26" s="1023"/>
      <c r="E26" s="1023"/>
      <c r="F26" s="1023"/>
      <c r="G26" s="1023"/>
      <c r="H26" s="1023"/>
      <c r="I26" s="1023"/>
      <c r="J26" s="1023"/>
      <c r="K26" s="1023"/>
      <c r="L26" s="1023"/>
      <c r="M26" s="1023"/>
      <c r="N26" s="1023"/>
      <c r="O26" s="1023"/>
      <c r="P26" s="1023"/>
      <c r="Q26" s="1023"/>
      <c r="R26" s="1023"/>
      <c r="S26" s="1023"/>
      <c r="T26" s="1023"/>
      <c r="U26" s="1023"/>
      <c r="V26" s="1023"/>
      <c r="W26" s="1023"/>
      <c r="X26" s="1023"/>
      <c r="Y26" s="1023"/>
      <c r="Z26" s="1023"/>
      <c r="AA26" s="1023"/>
      <c r="AB26" s="1023"/>
      <c r="AC26" s="1023"/>
      <c r="AD26" s="1023"/>
      <c r="AE26" s="1023"/>
      <c r="AF26" s="1023"/>
      <c r="AG26" s="1023"/>
      <c r="AH26" s="1023"/>
      <c r="AI26" s="1023"/>
      <c r="AJ26" s="1023"/>
      <c r="AK26" s="1023"/>
      <c r="AL26" s="1023"/>
      <c r="AM26" s="1023"/>
      <c r="AN26" s="1023"/>
      <c r="AO26" s="1023"/>
      <c r="AP26" s="1023"/>
      <c r="AQ26" s="1023"/>
      <c r="AR26" s="1023"/>
      <c r="AS26" s="1023"/>
      <c r="AT26" s="1023"/>
      <c r="AU26" s="1023"/>
      <c r="AV26" s="1023"/>
      <c r="AW26" s="1023"/>
      <c r="AX26" s="1023"/>
      <c r="AY26" s="1023"/>
      <c r="AZ26" s="1023"/>
      <c r="BA26" s="1023"/>
      <c r="BB26" s="1023"/>
      <c r="BC26" s="1023"/>
    </row>
    <row r="27" spans="1:55" x14ac:dyDescent="0.2">
      <c r="A27" s="1023"/>
      <c r="B27" s="1023"/>
      <c r="C27" s="1023"/>
      <c r="D27" s="1023"/>
      <c r="E27" s="1023"/>
      <c r="F27" s="1023"/>
      <c r="G27" s="1023"/>
      <c r="H27" s="1023"/>
      <c r="I27" s="1023"/>
      <c r="J27" s="1023"/>
      <c r="K27" s="1023"/>
      <c r="L27" s="1023"/>
      <c r="M27" s="1023"/>
      <c r="N27" s="1023"/>
      <c r="O27" s="1023"/>
      <c r="P27" s="1023"/>
      <c r="Q27" s="1023"/>
      <c r="R27" s="1023"/>
      <c r="S27" s="1023"/>
      <c r="T27" s="1023"/>
      <c r="U27" s="1023"/>
      <c r="V27" s="1023"/>
      <c r="W27" s="1023"/>
      <c r="X27" s="1023"/>
      <c r="Y27" s="1023"/>
      <c r="Z27" s="1023"/>
      <c r="AA27" s="1023"/>
      <c r="AB27" s="1023"/>
      <c r="AC27" s="1023"/>
      <c r="AD27" s="1023"/>
      <c r="AE27" s="1023"/>
      <c r="AF27" s="1023"/>
      <c r="AG27" s="1023"/>
      <c r="AH27" s="1023"/>
      <c r="AI27" s="1023"/>
      <c r="AJ27" s="1023"/>
      <c r="AK27" s="1023"/>
      <c r="AL27" s="1023"/>
      <c r="AM27" s="1023"/>
      <c r="AN27" s="1023"/>
      <c r="AO27" s="1023"/>
      <c r="AP27" s="1023"/>
      <c r="AQ27" s="1023"/>
      <c r="AR27" s="1023"/>
      <c r="AS27" s="1023"/>
      <c r="AT27" s="1023"/>
      <c r="AU27" s="1023"/>
      <c r="AV27" s="1023"/>
      <c r="AW27" s="1023"/>
      <c r="AX27" s="1023"/>
      <c r="AY27" s="1023"/>
      <c r="AZ27" s="1023"/>
      <c r="BA27" s="1023"/>
      <c r="BB27" s="1023"/>
      <c r="BC27" s="1023"/>
    </row>
    <row r="28" spans="1:55" x14ac:dyDescent="0.2">
      <c r="A28" s="1023"/>
      <c r="B28" s="1023"/>
      <c r="C28" s="1023"/>
      <c r="D28" s="1023"/>
      <c r="E28" s="1023"/>
      <c r="F28" s="1023"/>
      <c r="G28" s="1023"/>
      <c r="H28" s="1023"/>
      <c r="I28" s="1023"/>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c r="AY28" s="1023"/>
      <c r="AZ28" s="1023"/>
      <c r="BA28" s="1023"/>
      <c r="BB28" s="1023"/>
      <c r="BC28" s="1023"/>
    </row>
    <row r="29" spans="1:55" x14ac:dyDescent="0.2">
      <c r="A29" s="1023"/>
      <c r="B29" s="1023"/>
      <c r="C29" s="1023"/>
      <c r="D29" s="1023"/>
      <c r="E29" s="1023"/>
      <c r="F29" s="1023"/>
      <c r="G29" s="1023"/>
      <c r="H29" s="1023"/>
      <c r="I29" s="1023"/>
      <c r="J29" s="1023"/>
      <c r="K29" s="1023"/>
      <c r="L29" s="1023"/>
      <c r="M29" s="1023"/>
      <c r="N29" s="1023"/>
      <c r="O29" s="1023"/>
      <c r="P29" s="1023"/>
      <c r="Q29" s="1023"/>
      <c r="R29" s="1023"/>
      <c r="S29" s="1023"/>
      <c r="T29" s="1023"/>
      <c r="U29" s="1023"/>
      <c r="V29" s="1023"/>
      <c r="W29" s="1023"/>
      <c r="X29" s="1023"/>
      <c r="Y29" s="1023"/>
      <c r="Z29" s="1023"/>
      <c r="AA29" s="1023"/>
      <c r="AB29" s="1023"/>
      <c r="AC29" s="1023"/>
      <c r="AD29" s="1023"/>
      <c r="AE29" s="1023"/>
      <c r="AF29" s="1023"/>
      <c r="AG29" s="1023"/>
      <c r="AH29" s="1023"/>
      <c r="AI29" s="1023"/>
      <c r="AJ29" s="1023"/>
      <c r="AK29" s="1023"/>
      <c r="AL29" s="1023"/>
      <c r="AM29" s="1023"/>
      <c r="AN29" s="1023"/>
      <c r="AO29" s="1023"/>
      <c r="AP29" s="1023"/>
      <c r="AQ29" s="1023"/>
      <c r="AR29" s="1023"/>
      <c r="AS29" s="1023"/>
      <c r="AT29" s="1023"/>
      <c r="AU29" s="1023"/>
      <c r="AV29" s="1023"/>
      <c r="AW29" s="1023"/>
      <c r="AX29" s="1023"/>
      <c r="AY29" s="1023"/>
      <c r="AZ29" s="1023"/>
      <c r="BA29" s="1023"/>
      <c r="BB29" s="1023"/>
      <c r="BC29" s="1023"/>
    </row>
    <row r="30" spans="1:55" x14ac:dyDescent="0.2">
      <c r="A30" s="1023"/>
      <c r="B30" s="1023"/>
      <c r="C30" s="1023"/>
      <c r="D30" s="1023"/>
      <c r="E30" s="1023"/>
      <c r="F30" s="1023"/>
      <c r="G30" s="1023"/>
      <c r="H30" s="1023"/>
      <c r="I30" s="1023"/>
      <c r="J30" s="1023"/>
      <c r="K30" s="1023"/>
      <c r="L30" s="1023"/>
      <c r="M30" s="1023"/>
      <c r="N30" s="1023"/>
      <c r="O30" s="1023"/>
      <c r="P30" s="1023"/>
      <c r="Q30" s="1023"/>
      <c r="R30" s="1023"/>
      <c r="S30" s="1023"/>
      <c r="T30" s="1023"/>
      <c r="U30" s="1023"/>
      <c r="V30" s="1023"/>
      <c r="W30" s="1023"/>
      <c r="X30" s="1023"/>
      <c r="Y30" s="1023"/>
      <c r="Z30" s="1023"/>
      <c r="AA30" s="1023"/>
      <c r="AB30" s="1023"/>
      <c r="AC30" s="1023"/>
      <c r="AD30" s="1023"/>
      <c r="AE30" s="1023"/>
      <c r="AF30" s="1023"/>
      <c r="AG30" s="1023"/>
      <c r="AH30" s="1023"/>
      <c r="AI30" s="1023"/>
      <c r="AJ30" s="1023"/>
      <c r="AK30" s="1023"/>
      <c r="AL30" s="1023"/>
      <c r="AM30" s="1023"/>
      <c r="AN30" s="1023"/>
      <c r="AO30" s="1023"/>
      <c r="AP30" s="1023"/>
      <c r="AQ30" s="1023"/>
      <c r="AR30" s="1023"/>
      <c r="AS30" s="1023"/>
      <c r="AT30" s="1023"/>
      <c r="AU30" s="1023"/>
      <c r="AV30" s="1023"/>
      <c r="AW30" s="1023"/>
      <c r="AX30" s="1023"/>
      <c r="AY30" s="1023"/>
      <c r="AZ30" s="1023"/>
      <c r="BA30" s="1023"/>
      <c r="BB30" s="1023"/>
      <c r="BC30" s="1023"/>
    </row>
    <row r="31" spans="1:55" x14ac:dyDescent="0.2">
      <c r="A31" s="1023"/>
      <c r="B31" s="1023"/>
      <c r="C31" s="1023"/>
      <c r="D31" s="1023"/>
      <c r="E31" s="1023"/>
      <c r="F31" s="1023"/>
      <c r="G31" s="1023"/>
      <c r="H31" s="1023"/>
      <c r="I31" s="1023"/>
      <c r="J31" s="1023"/>
      <c r="K31" s="1023"/>
      <c r="L31" s="1023"/>
      <c r="M31" s="1023"/>
      <c r="N31" s="1023"/>
      <c r="O31" s="1023"/>
      <c r="P31" s="1023"/>
      <c r="Q31" s="1023"/>
      <c r="R31" s="1023"/>
      <c r="S31" s="1023"/>
      <c r="T31" s="1023"/>
      <c r="U31" s="1023"/>
      <c r="V31" s="1023"/>
      <c r="W31" s="1023"/>
      <c r="X31" s="1023"/>
      <c r="Y31" s="1023"/>
      <c r="Z31" s="1023"/>
      <c r="AA31" s="1023"/>
      <c r="AB31" s="1023"/>
      <c r="AC31" s="1023"/>
      <c r="AD31" s="1023"/>
      <c r="AE31" s="1023"/>
      <c r="AF31" s="1023"/>
      <c r="AG31" s="1023"/>
      <c r="AH31" s="1023"/>
      <c r="AI31" s="1023"/>
      <c r="AJ31" s="1023"/>
      <c r="AK31" s="1023"/>
      <c r="AL31" s="1023"/>
      <c r="AM31" s="1023"/>
      <c r="AN31" s="1023"/>
      <c r="AO31" s="1023"/>
      <c r="AP31" s="1023"/>
      <c r="AQ31" s="1023"/>
      <c r="AR31" s="1023"/>
      <c r="AS31" s="1023"/>
      <c r="AT31" s="1023"/>
      <c r="AU31" s="1023"/>
      <c r="AV31" s="1023"/>
      <c r="AW31" s="1023"/>
      <c r="AX31" s="1023"/>
      <c r="AY31" s="1023"/>
      <c r="AZ31" s="1023"/>
      <c r="BA31" s="1023"/>
      <c r="BB31" s="1023"/>
      <c r="BC31" s="1023"/>
    </row>
    <row r="32" spans="1:55" x14ac:dyDescent="0.2">
      <c r="A32" s="1023"/>
      <c r="B32" s="1023"/>
      <c r="C32" s="1023"/>
      <c r="D32" s="1023"/>
      <c r="E32" s="1023"/>
      <c r="F32" s="1023"/>
      <c r="G32" s="1023"/>
      <c r="H32" s="1023"/>
      <c r="I32" s="1023"/>
      <c r="J32" s="1023"/>
      <c r="K32" s="1023"/>
      <c r="L32" s="1023"/>
      <c r="M32" s="1023"/>
      <c r="N32" s="1023"/>
      <c r="O32" s="1023"/>
      <c r="P32" s="1023"/>
      <c r="Q32" s="1023"/>
      <c r="R32" s="1023"/>
      <c r="S32" s="1023"/>
      <c r="T32" s="1023"/>
      <c r="U32" s="1023"/>
      <c r="V32" s="1023"/>
      <c r="W32" s="1023"/>
      <c r="X32" s="1023"/>
      <c r="Y32" s="1023"/>
      <c r="Z32" s="1023"/>
      <c r="AA32" s="1023"/>
      <c r="AB32" s="1023"/>
      <c r="AC32" s="1023"/>
      <c r="AD32" s="1023"/>
      <c r="AE32" s="1023"/>
      <c r="AF32" s="1023"/>
      <c r="AG32" s="1023"/>
      <c r="AH32" s="1023"/>
      <c r="AI32" s="1023"/>
      <c r="AJ32" s="1023"/>
      <c r="AK32" s="1023"/>
      <c r="AL32" s="1023"/>
      <c r="AM32" s="1023"/>
      <c r="AN32" s="1023"/>
      <c r="AO32" s="1023"/>
      <c r="AP32" s="1023"/>
      <c r="AQ32" s="1023"/>
      <c r="AR32" s="1023"/>
      <c r="AS32" s="1023"/>
      <c r="AT32" s="1023"/>
      <c r="AU32" s="1023"/>
      <c r="AV32" s="1023"/>
      <c r="AW32" s="1023"/>
      <c r="AX32" s="1023"/>
      <c r="AY32" s="1023"/>
      <c r="AZ32" s="1023"/>
      <c r="BA32" s="1023"/>
      <c r="BB32" s="1023"/>
      <c r="BC32" s="1023"/>
    </row>
    <row r="33" spans="1:55" x14ac:dyDescent="0.2">
      <c r="A33" s="1023"/>
      <c r="B33" s="1023"/>
      <c r="C33" s="1023"/>
      <c r="D33" s="1023"/>
      <c r="E33" s="1023"/>
      <c r="F33" s="1023"/>
      <c r="G33" s="1023"/>
      <c r="H33" s="1023"/>
      <c r="I33" s="1023"/>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1023"/>
      <c r="AF33" s="1023"/>
      <c r="AG33" s="1023"/>
      <c r="AH33" s="1023"/>
      <c r="AI33" s="1023"/>
      <c r="AJ33" s="1023"/>
      <c r="AK33" s="1023"/>
      <c r="AL33" s="1023"/>
      <c r="AM33" s="1023"/>
      <c r="AN33" s="1023"/>
      <c r="AO33" s="1023"/>
      <c r="AP33" s="1023"/>
      <c r="AQ33" s="1023"/>
      <c r="AR33" s="1023"/>
      <c r="AS33" s="1023"/>
      <c r="AT33" s="1023"/>
      <c r="AU33" s="1023"/>
      <c r="AV33" s="1023"/>
      <c r="AW33" s="1023"/>
      <c r="AX33" s="1023"/>
      <c r="AY33" s="1023"/>
      <c r="AZ33" s="1023"/>
      <c r="BA33" s="1023"/>
      <c r="BB33" s="1023"/>
      <c r="BC33" s="1023"/>
    </row>
    <row r="34" spans="1:55" x14ac:dyDescent="0.2">
      <c r="A34" s="10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1023"/>
      <c r="AF34" s="1023"/>
      <c r="AG34" s="1023"/>
      <c r="AH34" s="1023"/>
      <c r="AI34" s="1023"/>
      <c r="AJ34" s="1023"/>
      <c r="AK34" s="1023"/>
      <c r="AL34" s="1023"/>
      <c r="AM34" s="1023"/>
      <c r="AN34" s="1023"/>
      <c r="AO34" s="1023"/>
      <c r="AP34" s="1023"/>
      <c r="AQ34" s="1023"/>
      <c r="AR34" s="1023"/>
      <c r="AS34" s="1023"/>
      <c r="AT34" s="1023"/>
      <c r="AU34" s="1023"/>
      <c r="AV34" s="1023"/>
      <c r="AW34" s="1023"/>
      <c r="AX34" s="1023"/>
      <c r="AY34" s="1023"/>
      <c r="AZ34" s="1023"/>
      <c r="BA34" s="1023"/>
      <c r="BB34" s="1023"/>
      <c r="BC34" s="1023"/>
    </row>
    <row r="35" spans="1:55" x14ac:dyDescent="0.2">
      <c r="A35" s="10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1023"/>
      <c r="AK35" s="1023"/>
      <c r="AL35" s="1023"/>
      <c r="AM35" s="1023"/>
      <c r="AN35" s="1023"/>
      <c r="AO35" s="1023"/>
      <c r="AP35" s="1023"/>
      <c r="AQ35" s="1023"/>
      <c r="AR35" s="1023"/>
      <c r="AS35" s="1023"/>
      <c r="AT35" s="1023"/>
      <c r="AU35" s="1023"/>
      <c r="AV35" s="1023"/>
      <c r="AW35" s="1023"/>
      <c r="AX35" s="1023"/>
      <c r="AY35" s="1023"/>
      <c r="AZ35" s="1023"/>
      <c r="BA35" s="1023"/>
      <c r="BB35" s="1023"/>
      <c r="BC35" s="1023"/>
    </row>
    <row r="36" spans="1:55" x14ac:dyDescent="0.2">
      <c r="A36" s="10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1023"/>
      <c r="AK36" s="1023"/>
      <c r="AL36" s="1023"/>
      <c r="AM36" s="1023"/>
      <c r="AN36" s="1023"/>
      <c r="AO36" s="1023"/>
      <c r="AP36" s="1023"/>
      <c r="AQ36" s="1023"/>
      <c r="AR36" s="1023"/>
      <c r="AS36" s="1023"/>
      <c r="AT36" s="1023"/>
      <c r="AU36" s="1023"/>
      <c r="AV36" s="1023"/>
      <c r="AW36" s="1023"/>
      <c r="AX36" s="1023"/>
      <c r="AY36" s="1023"/>
      <c r="AZ36" s="1023"/>
      <c r="BA36" s="1023"/>
      <c r="BB36" s="1023"/>
      <c r="BC36" s="1023"/>
    </row>
    <row r="37" spans="1:55" x14ac:dyDescent="0.2">
      <c r="A37" s="10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1023"/>
      <c r="AK37" s="1023"/>
      <c r="AL37" s="1023"/>
      <c r="AM37" s="1023"/>
      <c r="AN37" s="1023"/>
      <c r="AO37" s="1023"/>
      <c r="AP37" s="1023"/>
      <c r="AQ37" s="1023"/>
      <c r="AR37" s="1023"/>
      <c r="AS37" s="1023"/>
      <c r="AT37" s="1023"/>
      <c r="AU37" s="1023"/>
      <c r="AV37" s="1023"/>
      <c r="AW37" s="1023"/>
      <c r="AX37" s="1023"/>
      <c r="AY37" s="1023"/>
      <c r="AZ37" s="1023"/>
      <c r="BA37" s="1023"/>
      <c r="BB37" s="1023"/>
      <c r="BC37" s="1023"/>
    </row>
    <row r="38" spans="1:55" x14ac:dyDescent="0.2">
      <c r="A38" s="10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1023"/>
      <c r="AX38" s="1023"/>
      <c r="AY38" s="1023"/>
      <c r="AZ38" s="1023"/>
      <c r="BA38" s="1023"/>
      <c r="BB38" s="1023"/>
      <c r="BC38" s="1023"/>
    </row>
    <row r="39" spans="1:55" x14ac:dyDescent="0.2">
      <c r="A39" s="10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1023"/>
      <c r="AX39" s="1023"/>
      <c r="AY39" s="1023"/>
      <c r="AZ39" s="1023"/>
      <c r="BA39" s="1023"/>
      <c r="BB39" s="1023"/>
      <c r="BC39" s="1023"/>
    </row>
    <row r="40" spans="1:55" x14ac:dyDescent="0.2">
      <c r="A40" s="10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1023"/>
      <c r="AK40" s="1023"/>
      <c r="AL40" s="1023"/>
      <c r="AM40" s="1023"/>
      <c r="AN40" s="1023"/>
      <c r="AO40" s="1023"/>
      <c r="AP40" s="1023"/>
      <c r="AQ40" s="1023"/>
      <c r="AR40" s="1023"/>
      <c r="AS40" s="1023"/>
      <c r="AT40" s="1023"/>
      <c r="AU40" s="1023"/>
      <c r="AV40" s="1023"/>
      <c r="AW40" s="1023"/>
      <c r="AX40" s="1023"/>
      <c r="AY40" s="1023"/>
      <c r="AZ40" s="1023"/>
      <c r="BA40" s="1023"/>
      <c r="BB40" s="1023"/>
      <c r="BC40" s="1023"/>
    </row>
    <row r="41" spans="1:55" x14ac:dyDescent="0.2">
      <c r="A41" s="1023"/>
      <c r="B41" s="1023"/>
      <c r="C41" s="1023"/>
      <c r="D41" s="1023"/>
      <c r="E41" s="1023"/>
      <c r="F41" s="1023"/>
      <c r="G41" s="1023"/>
      <c r="H41" s="1023"/>
      <c r="I41" s="1023"/>
      <c r="J41" s="1023"/>
      <c r="K41" s="1023"/>
      <c r="L41" s="1023"/>
      <c r="M41" s="1023"/>
      <c r="N41" s="1023"/>
      <c r="O41" s="1023"/>
      <c r="P41" s="1023"/>
      <c r="Q41" s="1023"/>
      <c r="R41" s="1023"/>
      <c r="S41" s="1023"/>
      <c r="T41" s="1023"/>
      <c r="U41" s="1023"/>
      <c r="V41" s="1023"/>
      <c r="W41" s="1023"/>
      <c r="X41" s="1023"/>
      <c r="Y41" s="1023"/>
      <c r="Z41" s="1023"/>
      <c r="AA41" s="1023"/>
      <c r="AB41" s="1023"/>
      <c r="AC41" s="1023"/>
      <c r="AD41" s="1023"/>
      <c r="AE41" s="1023"/>
      <c r="AF41" s="1023"/>
      <c r="AG41" s="1023"/>
      <c r="AH41" s="1023"/>
      <c r="AI41" s="1023"/>
      <c r="AJ41" s="1023"/>
      <c r="AK41" s="1023"/>
      <c r="AL41" s="1023"/>
      <c r="AM41" s="1023"/>
      <c r="AN41" s="1023"/>
      <c r="AO41" s="1023"/>
      <c r="AP41" s="1023"/>
      <c r="AQ41" s="1023"/>
      <c r="AR41" s="1023"/>
      <c r="AS41" s="1023"/>
      <c r="AT41" s="1023"/>
      <c r="AU41" s="1023"/>
      <c r="AV41" s="1023"/>
      <c r="AW41" s="1023"/>
      <c r="AX41" s="1023"/>
      <c r="AY41" s="1023"/>
      <c r="AZ41" s="1023"/>
      <c r="BA41" s="1023"/>
      <c r="BB41" s="1023"/>
      <c r="BC41" s="1023"/>
    </row>
    <row r="42" spans="1:55" x14ac:dyDescent="0.2">
      <c r="A42" s="1023"/>
      <c r="B42" s="1023"/>
      <c r="C42" s="1023"/>
      <c r="D42" s="1023"/>
      <c r="E42" s="1023"/>
      <c r="F42" s="1023"/>
      <c r="G42" s="1023"/>
      <c r="H42" s="1023"/>
      <c r="I42" s="1023"/>
      <c r="J42" s="1023"/>
      <c r="K42" s="1023"/>
      <c r="L42" s="1023"/>
      <c r="M42" s="1023"/>
      <c r="N42" s="1023"/>
      <c r="O42" s="1023"/>
      <c r="P42" s="1023"/>
      <c r="Q42" s="1023"/>
      <c r="R42" s="1023"/>
      <c r="S42" s="1023"/>
      <c r="T42" s="1023"/>
      <c r="U42" s="1023"/>
      <c r="V42" s="1023"/>
      <c r="W42" s="1023"/>
      <c r="X42" s="1023"/>
      <c r="Y42" s="1023"/>
      <c r="Z42" s="1023"/>
      <c r="AA42" s="1023"/>
      <c r="AB42" s="1023"/>
      <c r="AC42" s="1023"/>
      <c r="AD42" s="1023"/>
      <c r="AE42" s="1023"/>
      <c r="AF42" s="1023"/>
      <c r="AG42" s="1023"/>
      <c r="AH42" s="1023"/>
      <c r="AI42" s="1023"/>
      <c r="AJ42" s="1023"/>
      <c r="AK42" s="1023"/>
      <c r="AL42" s="1023"/>
      <c r="AM42" s="1023"/>
      <c r="AN42" s="1023"/>
      <c r="AO42" s="1023"/>
      <c r="AP42" s="1023"/>
      <c r="AQ42" s="1023"/>
      <c r="AR42" s="1023"/>
      <c r="AS42" s="1023"/>
      <c r="AT42" s="1023"/>
      <c r="AU42" s="1023"/>
      <c r="AV42" s="1023"/>
      <c r="AW42" s="1023"/>
      <c r="AX42" s="1023"/>
      <c r="AY42" s="1023"/>
      <c r="AZ42" s="1023"/>
      <c r="BA42" s="1023"/>
      <c r="BB42" s="1023"/>
      <c r="BC42" s="1023"/>
    </row>
    <row r="43" spans="1:55" x14ac:dyDescent="0.2">
      <c r="A43" s="1023"/>
      <c r="B43" s="1023"/>
      <c r="C43" s="1023"/>
      <c r="D43" s="1023"/>
      <c r="E43" s="1023"/>
      <c r="F43" s="1023"/>
      <c r="G43" s="1023"/>
      <c r="H43" s="1023"/>
      <c r="I43" s="1023"/>
      <c r="J43" s="1023"/>
      <c r="K43" s="1023"/>
      <c r="L43" s="1023"/>
      <c r="M43" s="1023"/>
      <c r="N43" s="1023"/>
      <c r="O43" s="1023"/>
      <c r="P43" s="1023"/>
      <c r="Q43" s="1023"/>
      <c r="R43" s="1023"/>
      <c r="S43" s="1023"/>
      <c r="T43" s="1023"/>
      <c r="U43" s="1023"/>
      <c r="V43" s="1023"/>
      <c r="W43" s="1023"/>
      <c r="X43" s="1023"/>
      <c r="Y43" s="1023"/>
      <c r="Z43" s="1023"/>
      <c r="AA43" s="1023"/>
      <c r="AB43" s="1023"/>
      <c r="AC43" s="1023"/>
      <c r="AD43" s="1023"/>
      <c r="AE43" s="1023"/>
      <c r="AF43" s="1023"/>
      <c r="AG43" s="1023"/>
      <c r="AH43" s="1023"/>
      <c r="AI43" s="1023"/>
      <c r="AJ43" s="1023"/>
      <c r="AK43" s="1023"/>
      <c r="AL43" s="1023"/>
      <c r="AM43" s="1023"/>
      <c r="AN43" s="1023"/>
      <c r="AO43" s="1023"/>
      <c r="AP43" s="1023"/>
      <c r="AQ43" s="1023"/>
      <c r="AR43" s="1023"/>
      <c r="AS43" s="1023"/>
      <c r="AT43" s="1023"/>
      <c r="AU43" s="1023"/>
      <c r="AV43" s="1023"/>
      <c r="AW43" s="1023"/>
      <c r="AX43" s="1023"/>
      <c r="AY43" s="1023"/>
      <c r="AZ43" s="1023"/>
      <c r="BA43" s="1023"/>
      <c r="BB43" s="1023"/>
      <c r="BC43" s="1023"/>
    </row>
    <row r="44" spans="1:55" x14ac:dyDescent="0.2">
      <c r="A44" s="1023"/>
      <c r="B44" s="1023"/>
      <c r="C44" s="1023"/>
      <c r="D44" s="1023"/>
      <c r="E44" s="1023"/>
      <c r="F44" s="1023"/>
      <c r="G44" s="1023"/>
      <c r="H44" s="1023"/>
      <c r="I44" s="1023"/>
      <c r="J44" s="1023"/>
      <c r="K44" s="1023"/>
      <c r="L44" s="1023"/>
      <c r="M44" s="1023"/>
      <c r="N44" s="1023"/>
      <c r="O44" s="1023"/>
      <c r="P44" s="1023"/>
      <c r="Q44" s="1023"/>
      <c r="R44" s="1023"/>
      <c r="S44" s="1023"/>
      <c r="T44" s="1023"/>
      <c r="U44" s="1023"/>
      <c r="V44" s="1023"/>
      <c r="W44" s="1023"/>
      <c r="X44" s="1023"/>
      <c r="Y44" s="1023"/>
      <c r="Z44" s="1023"/>
      <c r="AA44" s="1023"/>
      <c r="AB44" s="1023"/>
      <c r="AC44" s="1023"/>
      <c r="AD44" s="1023"/>
      <c r="AE44" s="1023"/>
      <c r="AF44" s="1023"/>
      <c r="AG44" s="1023"/>
      <c r="AH44" s="1023"/>
      <c r="AI44" s="1023"/>
      <c r="AJ44" s="1023"/>
      <c r="AK44" s="1023"/>
      <c r="AL44" s="1023"/>
      <c r="AM44" s="1023"/>
      <c r="AN44" s="1023"/>
      <c r="AO44" s="1023"/>
      <c r="AP44" s="1023"/>
      <c r="AQ44" s="1023"/>
      <c r="AR44" s="1023"/>
      <c r="AS44" s="1023"/>
      <c r="AT44" s="1023"/>
      <c r="AU44" s="1023"/>
      <c r="AV44" s="1023"/>
      <c r="AW44" s="1023"/>
      <c r="AX44" s="1023"/>
      <c r="AY44" s="1023"/>
      <c r="AZ44" s="1023"/>
      <c r="BA44" s="1023"/>
      <c r="BB44" s="1023"/>
      <c r="BC44" s="1023"/>
    </row>
    <row r="45" spans="1:55" x14ac:dyDescent="0.2">
      <c r="A45" s="1023"/>
      <c r="B45" s="1023"/>
      <c r="C45" s="1023"/>
      <c r="D45" s="1023"/>
      <c r="E45" s="1023"/>
      <c r="F45" s="1023"/>
      <c r="G45" s="1023"/>
      <c r="H45" s="1023"/>
      <c r="I45" s="1023"/>
      <c r="J45" s="1023"/>
      <c r="K45" s="1023"/>
      <c r="L45" s="1023"/>
      <c r="M45" s="1023"/>
      <c r="N45" s="1023"/>
      <c r="O45" s="1023"/>
      <c r="P45" s="1023"/>
      <c r="Q45" s="1023"/>
      <c r="R45" s="1023"/>
      <c r="S45" s="1023"/>
      <c r="T45" s="1023"/>
      <c r="U45" s="1023"/>
      <c r="V45" s="1023"/>
      <c r="W45" s="1023"/>
      <c r="X45" s="1023"/>
      <c r="Y45" s="1023"/>
      <c r="Z45" s="1023"/>
      <c r="AA45" s="1023"/>
      <c r="AB45" s="1023"/>
      <c r="AC45" s="1023"/>
      <c r="AD45" s="1023"/>
      <c r="AE45" s="1023"/>
      <c r="AF45" s="1023"/>
      <c r="AG45" s="1023"/>
      <c r="AH45" s="1023"/>
      <c r="AI45" s="1023"/>
      <c r="AJ45" s="1023"/>
      <c r="AK45" s="1023"/>
      <c r="AL45" s="1023"/>
      <c r="AM45" s="1023"/>
      <c r="AN45" s="1023"/>
      <c r="AO45" s="1023"/>
      <c r="AP45" s="1023"/>
      <c r="AQ45" s="1023"/>
      <c r="AR45" s="1023"/>
      <c r="AS45" s="1023"/>
      <c r="AT45" s="1023"/>
      <c r="AU45" s="1023"/>
      <c r="AV45" s="1023"/>
      <c r="AW45" s="1023"/>
      <c r="AX45" s="1023"/>
      <c r="AY45" s="1023"/>
      <c r="AZ45" s="1023"/>
      <c r="BA45" s="1023"/>
      <c r="BB45" s="1023"/>
      <c r="BC45" s="1023"/>
    </row>
    <row r="46" spans="1:55" x14ac:dyDescent="0.2">
      <c r="A46" s="1023"/>
      <c r="B46" s="1023"/>
      <c r="C46" s="1023"/>
      <c r="D46" s="1023"/>
      <c r="E46" s="1023"/>
      <c r="F46" s="1023"/>
      <c r="G46" s="1023"/>
      <c r="H46" s="1023"/>
      <c r="I46" s="1023"/>
      <c r="J46" s="1023"/>
      <c r="K46" s="1023"/>
      <c r="L46" s="1023"/>
      <c r="M46" s="1023"/>
      <c r="N46" s="1023"/>
      <c r="O46" s="1023"/>
      <c r="P46" s="1023"/>
      <c r="Q46" s="1023"/>
      <c r="R46" s="1023"/>
      <c r="S46" s="1023"/>
      <c r="T46" s="1023"/>
      <c r="U46" s="1023"/>
      <c r="V46" s="1023"/>
      <c r="W46" s="1023"/>
      <c r="X46" s="1023"/>
      <c r="Y46" s="1023"/>
      <c r="Z46" s="1023"/>
      <c r="AA46" s="1023"/>
      <c r="AB46" s="1023"/>
      <c r="AC46" s="1023"/>
      <c r="AD46" s="1023"/>
      <c r="AE46" s="1023"/>
      <c r="AF46" s="1023"/>
      <c r="AG46" s="1023"/>
      <c r="AH46" s="1023"/>
      <c r="AI46" s="1023"/>
      <c r="AJ46" s="1023"/>
      <c r="AK46" s="1023"/>
      <c r="AL46" s="1023"/>
      <c r="AM46" s="1023"/>
      <c r="AN46" s="1023"/>
      <c r="AO46" s="1023"/>
      <c r="AP46" s="1023"/>
      <c r="AQ46" s="1023"/>
      <c r="AR46" s="1023"/>
      <c r="AS46" s="1023"/>
      <c r="AT46" s="1023"/>
      <c r="AU46" s="1023"/>
      <c r="AV46" s="1023"/>
      <c r="AW46" s="1023"/>
      <c r="AX46" s="1023"/>
      <c r="AY46" s="1023"/>
      <c r="AZ46" s="1023"/>
      <c r="BA46" s="1023"/>
      <c r="BB46" s="1023"/>
      <c r="BC46" s="1023"/>
    </row>
    <row r="47" spans="1:55" x14ac:dyDescent="0.2">
      <c r="A47" s="1023"/>
      <c r="B47" s="1023"/>
      <c r="C47" s="1023"/>
      <c r="D47" s="1023"/>
      <c r="E47" s="1023"/>
      <c r="F47" s="1023"/>
      <c r="G47" s="1023"/>
      <c r="H47" s="1023"/>
      <c r="I47" s="1023"/>
      <c r="J47" s="1023"/>
      <c r="K47" s="1023"/>
      <c r="L47" s="1023"/>
      <c r="M47" s="1023"/>
      <c r="N47" s="1023"/>
      <c r="O47" s="1023"/>
      <c r="P47" s="1023"/>
      <c r="Q47" s="1023"/>
      <c r="R47" s="1023"/>
      <c r="S47" s="1023"/>
      <c r="T47" s="1023"/>
      <c r="U47" s="1023"/>
      <c r="V47" s="1023"/>
      <c r="W47" s="1023"/>
      <c r="X47" s="1023"/>
      <c r="Y47" s="1023"/>
      <c r="Z47" s="1023"/>
      <c r="AA47" s="1023"/>
      <c r="AB47" s="1023"/>
      <c r="AC47" s="1023"/>
      <c r="AD47" s="1023"/>
      <c r="AE47" s="1023"/>
      <c r="AF47" s="1023"/>
      <c r="AG47" s="1023"/>
      <c r="AH47" s="1023"/>
      <c r="AI47" s="1023"/>
      <c r="AJ47" s="1023"/>
      <c r="AK47" s="1023"/>
      <c r="AL47" s="1023"/>
      <c r="AM47" s="1023"/>
      <c r="AN47" s="1023"/>
      <c r="AO47" s="1023"/>
      <c r="AP47" s="1023"/>
      <c r="AQ47" s="1023"/>
      <c r="AR47" s="1023"/>
      <c r="AS47" s="1023"/>
      <c r="AT47" s="1023"/>
      <c r="AU47" s="1023"/>
      <c r="AV47" s="1023"/>
      <c r="AW47" s="1023"/>
      <c r="AX47" s="1023"/>
      <c r="AY47" s="1023"/>
      <c r="AZ47" s="1023"/>
      <c r="BA47" s="1023"/>
      <c r="BB47" s="1023"/>
      <c r="BC47" s="1023"/>
    </row>
    <row r="48" spans="1:55" x14ac:dyDescent="0.2">
      <c r="A48" s="1023"/>
      <c r="B48" s="1023"/>
      <c r="C48" s="1023"/>
      <c r="D48" s="1023"/>
      <c r="E48" s="1023"/>
      <c r="F48" s="1023"/>
      <c r="G48" s="1023"/>
      <c r="H48" s="1023"/>
      <c r="I48" s="1023"/>
      <c r="J48" s="1023"/>
      <c r="K48" s="1023"/>
      <c r="L48" s="1023"/>
      <c r="M48" s="1023"/>
      <c r="N48" s="1023"/>
      <c r="O48" s="1023"/>
      <c r="P48" s="1023"/>
      <c r="Q48" s="1023"/>
      <c r="R48" s="1023"/>
      <c r="S48" s="1023"/>
      <c r="T48" s="1023"/>
      <c r="U48" s="1023"/>
      <c r="V48" s="1023"/>
      <c r="W48" s="1023"/>
      <c r="X48" s="1023"/>
      <c r="Y48" s="1023"/>
      <c r="Z48" s="1023"/>
      <c r="AA48" s="1023"/>
      <c r="AB48" s="1023"/>
      <c r="AC48" s="1023"/>
      <c r="AD48" s="1023"/>
      <c r="AE48" s="1023"/>
      <c r="AF48" s="1023"/>
      <c r="AG48" s="1023"/>
      <c r="AH48" s="1023"/>
      <c r="AI48" s="1023"/>
      <c r="AJ48" s="1023"/>
      <c r="AK48" s="1023"/>
      <c r="AL48" s="1023"/>
      <c r="AM48" s="1023"/>
      <c r="AN48" s="1023"/>
      <c r="AO48" s="1023"/>
      <c r="AP48" s="1023"/>
      <c r="AQ48" s="1023"/>
      <c r="AR48" s="1023"/>
      <c r="AS48" s="1023"/>
      <c r="AT48" s="1023"/>
      <c r="AU48" s="1023"/>
      <c r="AV48" s="1023"/>
      <c r="AW48" s="1023"/>
      <c r="AX48" s="1023"/>
      <c r="AY48" s="1023"/>
      <c r="AZ48" s="1023"/>
      <c r="BA48" s="1023"/>
      <c r="BB48" s="1023"/>
      <c r="BC48" s="1023"/>
    </row>
    <row r="49" spans="1:55" x14ac:dyDescent="0.2">
      <c r="A49" s="1023"/>
      <c r="B49" s="1023"/>
      <c r="C49" s="1023"/>
      <c r="D49" s="1023"/>
      <c r="E49" s="1023"/>
      <c r="F49" s="1023"/>
      <c r="G49" s="1023"/>
      <c r="H49" s="1023"/>
      <c r="I49" s="1023"/>
      <c r="J49" s="1023"/>
      <c r="K49" s="1023"/>
      <c r="L49" s="1023"/>
      <c r="M49" s="1023"/>
      <c r="N49" s="1023"/>
      <c r="O49" s="1023"/>
      <c r="P49" s="1023"/>
      <c r="Q49" s="1023"/>
      <c r="R49" s="1023"/>
      <c r="S49" s="1023"/>
      <c r="T49" s="1023"/>
      <c r="U49" s="1023"/>
      <c r="V49" s="1023"/>
      <c r="W49" s="1023"/>
      <c r="X49" s="1023"/>
      <c r="Y49" s="1023"/>
      <c r="Z49" s="1023"/>
      <c r="AA49" s="1023"/>
      <c r="AB49" s="1023"/>
      <c r="AC49" s="1023"/>
      <c r="AD49" s="1023"/>
      <c r="AE49" s="1023"/>
      <c r="AF49" s="1023"/>
      <c r="AG49" s="1023"/>
      <c r="AH49" s="1023"/>
      <c r="AI49" s="1023"/>
      <c r="AJ49" s="1023"/>
      <c r="AK49" s="1023"/>
      <c r="AL49" s="1023"/>
      <c r="AM49" s="1023"/>
      <c r="AN49" s="1023"/>
      <c r="AO49" s="1023"/>
      <c r="AP49" s="1023"/>
      <c r="AQ49" s="1023"/>
      <c r="AR49" s="1023"/>
      <c r="AS49" s="1023"/>
      <c r="AT49" s="1023"/>
      <c r="AU49" s="1023"/>
      <c r="AV49" s="1023"/>
      <c r="AW49" s="1023"/>
      <c r="AX49" s="1023"/>
      <c r="AY49" s="1023"/>
      <c r="AZ49" s="1023"/>
      <c r="BA49" s="1023"/>
      <c r="BB49" s="1023"/>
      <c r="BC49" s="1023"/>
    </row>
    <row r="50" spans="1:55" x14ac:dyDescent="0.2">
      <c r="A50" s="1023"/>
      <c r="B50" s="1023"/>
      <c r="C50" s="1023"/>
      <c r="D50" s="1023"/>
      <c r="E50" s="1023"/>
      <c r="F50" s="1023"/>
      <c r="G50" s="1023"/>
      <c r="H50" s="1023"/>
      <c r="I50" s="1023"/>
      <c r="J50" s="1023"/>
      <c r="K50" s="1023"/>
      <c r="L50" s="1023"/>
      <c r="M50" s="1023"/>
      <c r="N50" s="1023"/>
      <c r="O50" s="1023"/>
      <c r="P50" s="1023"/>
      <c r="Q50" s="1023"/>
      <c r="R50" s="1023"/>
      <c r="S50" s="1023"/>
      <c r="T50" s="1023"/>
      <c r="U50" s="1023"/>
      <c r="V50" s="1023"/>
      <c r="W50" s="1023"/>
      <c r="X50" s="1023"/>
      <c r="Y50" s="1023"/>
      <c r="Z50" s="1023"/>
      <c r="AA50" s="1023"/>
      <c r="AB50" s="1023"/>
      <c r="AC50" s="1023"/>
      <c r="AD50" s="1023"/>
      <c r="AE50" s="1023"/>
      <c r="AF50" s="1023"/>
      <c r="AG50" s="1023"/>
      <c r="AH50" s="1023"/>
      <c r="AI50" s="1023"/>
      <c r="AJ50" s="1023"/>
      <c r="AK50" s="1023"/>
      <c r="AL50" s="1023"/>
      <c r="AM50" s="1023"/>
      <c r="AN50" s="1023"/>
      <c r="AO50" s="1023"/>
      <c r="AP50" s="1023"/>
      <c r="AQ50" s="1023"/>
      <c r="AR50" s="1023"/>
      <c r="AS50" s="1023"/>
      <c r="AT50" s="1023"/>
      <c r="AU50" s="1023"/>
      <c r="AV50" s="1023"/>
      <c r="AW50" s="1023"/>
      <c r="AX50" s="1023"/>
      <c r="AY50" s="1023"/>
      <c r="AZ50" s="1023"/>
      <c r="BA50" s="1023"/>
      <c r="BB50" s="1023"/>
      <c r="BC50" s="1023"/>
    </row>
    <row r="51" spans="1:55" x14ac:dyDescent="0.2">
      <c r="A51" s="10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1023"/>
      <c r="AK51" s="1023"/>
      <c r="AL51" s="1023"/>
      <c r="AM51" s="1023"/>
      <c r="AN51" s="1023"/>
      <c r="AO51" s="1023"/>
      <c r="AP51" s="1023"/>
      <c r="AQ51" s="1023"/>
      <c r="AR51" s="1023"/>
      <c r="AS51" s="1023"/>
      <c r="AT51" s="1023"/>
      <c r="AU51" s="1023"/>
      <c r="AV51" s="1023"/>
      <c r="AW51" s="1023"/>
      <c r="AX51" s="1023"/>
      <c r="AY51" s="1023"/>
      <c r="AZ51" s="1023"/>
      <c r="BA51" s="1023"/>
      <c r="BB51" s="1023"/>
      <c r="BC51" s="1023"/>
    </row>
    <row r="52" spans="1:55" x14ac:dyDescent="0.2">
      <c r="A52" s="10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1023"/>
      <c r="AK52" s="1023"/>
      <c r="AL52" s="1023"/>
      <c r="AM52" s="1023"/>
      <c r="AN52" s="1023"/>
      <c r="AO52" s="1023"/>
      <c r="AP52" s="1023"/>
      <c r="AQ52" s="1023"/>
      <c r="AR52" s="1023"/>
      <c r="AS52" s="1023"/>
      <c r="AT52" s="1023"/>
      <c r="AU52" s="1023"/>
      <c r="AV52" s="1023"/>
      <c r="AW52" s="1023"/>
      <c r="AX52" s="1023"/>
      <c r="AY52" s="1023"/>
      <c r="AZ52" s="1023"/>
      <c r="BA52" s="1023"/>
      <c r="BB52" s="1023"/>
      <c r="BC52" s="1023"/>
    </row>
    <row r="53" spans="1:55" x14ac:dyDescent="0.2">
      <c r="A53" s="10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1023"/>
      <c r="AK53" s="1023"/>
      <c r="AL53" s="1023"/>
      <c r="AM53" s="1023"/>
      <c r="AN53" s="1023"/>
      <c r="AO53" s="1023"/>
      <c r="AP53" s="1023"/>
      <c r="AQ53" s="1023"/>
      <c r="AR53" s="1023"/>
      <c r="AS53" s="1023"/>
      <c r="AT53" s="1023"/>
      <c r="AU53" s="1023"/>
      <c r="AV53" s="1023"/>
      <c r="AW53" s="1023"/>
      <c r="AX53" s="1023"/>
      <c r="AY53" s="1023"/>
      <c r="AZ53" s="1023"/>
      <c r="BA53" s="1023"/>
      <c r="BB53" s="1023"/>
      <c r="BC53" s="1023"/>
    </row>
    <row r="54" spans="1:55" x14ac:dyDescent="0.2">
      <c r="A54" s="10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1023"/>
      <c r="AK54" s="1023"/>
      <c r="AL54" s="1023"/>
      <c r="AM54" s="1023"/>
      <c r="AN54" s="1023"/>
      <c r="AO54" s="1023"/>
      <c r="AP54" s="1023"/>
      <c r="AQ54" s="1023"/>
      <c r="AR54" s="1023"/>
      <c r="AS54" s="1023"/>
      <c r="AT54" s="1023"/>
      <c r="AU54" s="1023"/>
      <c r="AV54" s="1023"/>
      <c r="AW54" s="1023"/>
      <c r="AX54" s="1023"/>
      <c r="AY54" s="1023"/>
      <c r="AZ54" s="1023"/>
      <c r="BA54" s="1023"/>
      <c r="BB54" s="1023"/>
      <c r="BC54" s="1023"/>
    </row>
    <row r="55" spans="1:55" x14ac:dyDescent="0.2">
      <c r="A55" s="10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1023"/>
      <c r="AK55" s="1023"/>
      <c r="AL55" s="1023"/>
      <c r="AM55" s="1023"/>
      <c r="AN55" s="1023"/>
      <c r="AO55" s="1023"/>
      <c r="AP55" s="1023"/>
      <c r="AQ55" s="1023"/>
      <c r="AR55" s="1023"/>
      <c r="AS55" s="1023"/>
      <c r="AT55" s="1023"/>
      <c r="AU55" s="1023"/>
      <c r="AV55" s="1023"/>
      <c r="AW55" s="1023"/>
      <c r="AX55" s="1023"/>
      <c r="AY55" s="1023"/>
      <c r="AZ55" s="1023"/>
      <c r="BA55" s="1023"/>
      <c r="BB55" s="1023"/>
      <c r="BC55" s="1023"/>
    </row>
    <row r="56" spans="1:55" x14ac:dyDescent="0.2">
      <c r="A56" s="10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1023"/>
      <c r="AK56" s="1023"/>
      <c r="AL56" s="1023"/>
      <c r="AM56" s="1023"/>
      <c r="AN56" s="1023"/>
      <c r="AO56" s="1023"/>
      <c r="AP56" s="1023"/>
      <c r="AQ56" s="1023"/>
      <c r="AR56" s="1023"/>
      <c r="AS56" s="1023"/>
      <c r="AT56" s="1023"/>
      <c r="AU56" s="1023"/>
      <c r="AV56" s="1023"/>
      <c r="AW56" s="1023"/>
      <c r="AX56" s="1023"/>
      <c r="AY56" s="1023"/>
      <c r="AZ56" s="1023"/>
      <c r="BA56" s="1023"/>
      <c r="BB56" s="1023"/>
      <c r="BC56" s="1023"/>
    </row>
    <row r="57" spans="1:55" x14ac:dyDescent="0.2">
      <c r="A57" s="10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1023"/>
      <c r="AK57" s="1023"/>
      <c r="AL57" s="1023"/>
      <c r="AM57" s="1023"/>
      <c r="AN57" s="1023"/>
      <c r="AO57" s="1023"/>
      <c r="AP57" s="1023"/>
      <c r="AQ57" s="1023"/>
      <c r="AR57" s="1023"/>
      <c r="AS57" s="1023"/>
      <c r="AT57" s="1023"/>
      <c r="AU57" s="1023"/>
      <c r="AV57" s="1023"/>
      <c r="AW57" s="1023"/>
      <c r="AX57" s="1023"/>
      <c r="AY57" s="1023"/>
      <c r="AZ57" s="1023"/>
      <c r="BA57" s="1023"/>
      <c r="BB57" s="1023"/>
      <c r="BC57" s="1023"/>
    </row>
    <row r="58" spans="1:55" x14ac:dyDescent="0.2">
      <c r="A58" s="10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1023"/>
      <c r="AK58" s="1023"/>
      <c r="AL58" s="1023"/>
      <c r="AM58" s="1023"/>
      <c r="AN58" s="1023"/>
      <c r="AO58" s="1023"/>
      <c r="AP58" s="1023"/>
      <c r="AQ58" s="1023"/>
      <c r="AR58" s="1023"/>
      <c r="AS58" s="1023"/>
      <c r="AT58" s="1023"/>
      <c r="AU58" s="1023"/>
      <c r="AV58" s="1023"/>
      <c r="AW58" s="1023"/>
      <c r="AX58" s="1023"/>
      <c r="AY58" s="1023"/>
      <c r="AZ58" s="1023"/>
      <c r="BA58" s="1023"/>
      <c r="BB58" s="1023"/>
      <c r="BC58" s="1023"/>
    </row>
    <row r="59" spans="1:55" x14ac:dyDescent="0.2">
      <c r="A59" s="10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1023"/>
      <c r="AK59" s="1023"/>
      <c r="AL59" s="1023"/>
      <c r="AM59" s="1023"/>
      <c r="AN59" s="1023"/>
      <c r="AO59" s="1023"/>
      <c r="AP59" s="1023"/>
      <c r="AQ59" s="1023"/>
      <c r="AR59" s="1023"/>
      <c r="AS59" s="1023"/>
      <c r="AT59" s="1023"/>
      <c r="AU59" s="1023"/>
      <c r="AV59" s="1023"/>
      <c r="AW59" s="1023"/>
      <c r="AX59" s="1023"/>
      <c r="AY59" s="1023"/>
      <c r="AZ59" s="1023"/>
      <c r="BA59" s="1023"/>
      <c r="BB59" s="1023"/>
      <c r="BC59" s="1023"/>
    </row>
    <row r="60" spans="1:55" x14ac:dyDescent="0.2">
      <c r="A60" s="10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1023"/>
      <c r="AK60" s="1023"/>
      <c r="AL60" s="1023"/>
      <c r="AM60" s="1023"/>
      <c r="AN60" s="1023"/>
      <c r="AO60" s="1023"/>
      <c r="AP60" s="1023"/>
      <c r="AQ60" s="1023"/>
      <c r="AR60" s="1023"/>
      <c r="AS60" s="1023"/>
      <c r="AT60" s="1023"/>
      <c r="AU60" s="1023"/>
      <c r="AV60" s="1023"/>
      <c r="AW60" s="1023"/>
      <c r="AX60" s="1023"/>
      <c r="AY60" s="1023"/>
      <c r="AZ60" s="1023"/>
      <c r="BA60" s="1023"/>
      <c r="BB60" s="1023"/>
      <c r="BC60" s="1023"/>
    </row>
    <row r="61" spans="1:55" x14ac:dyDescent="0.2">
      <c r="A61" s="1023"/>
      <c r="B61" s="1023"/>
      <c r="C61" s="1023"/>
      <c r="D61" s="1023"/>
      <c r="E61" s="1023"/>
      <c r="F61" s="1023"/>
      <c r="G61" s="1023"/>
      <c r="H61" s="1023"/>
      <c r="I61" s="1023"/>
      <c r="J61" s="1023"/>
      <c r="K61" s="1023"/>
      <c r="L61" s="1023"/>
      <c r="M61" s="1023"/>
      <c r="N61" s="1023"/>
      <c r="O61" s="1023"/>
      <c r="P61" s="1023"/>
      <c r="Q61" s="1023"/>
      <c r="R61" s="1023"/>
      <c r="S61" s="1023"/>
      <c r="T61" s="1023"/>
      <c r="U61" s="1023"/>
      <c r="V61" s="1023"/>
      <c r="W61" s="1023"/>
      <c r="X61" s="1023"/>
      <c r="Y61" s="1023"/>
      <c r="Z61" s="1023"/>
      <c r="AA61" s="1023"/>
      <c r="AB61" s="1023"/>
      <c r="AC61" s="1023"/>
      <c r="AD61" s="1023"/>
      <c r="AE61" s="1023"/>
      <c r="AF61" s="1023"/>
      <c r="AG61" s="1023"/>
      <c r="AH61" s="1023"/>
      <c r="AI61" s="1023"/>
      <c r="AJ61" s="1023"/>
      <c r="AK61" s="1023"/>
      <c r="AL61" s="1023"/>
      <c r="AM61" s="1023"/>
      <c r="AN61" s="1023"/>
      <c r="AO61" s="1023"/>
      <c r="AP61" s="1023"/>
      <c r="AQ61" s="1023"/>
      <c r="AR61" s="1023"/>
      <c r="AS61" s="1023"/>
      <c r="AT61" s="1023"/>
      <c r="AU61" s="1023"/>
      <c r="AV61" s="1023"/>
      <c r="AW61" s="1023"/>
      <c r="AX61" s="1023"/>
      <c r="AY61" s="1023"/>
      <c r="AZ61" s="1023"/>
      <c r="BA61" s="1023"/>
      <c r="BB61" s="1023"/>
      <c r="BC61" s="1023"/>
    </row>
    <row r="62" spans="1:55" x14ac:dyDescent="0.2">
      <c r="A62" s="1023"/>
      <c r="B62" s="1023"/>
      <c r="C62" s="1023"/>
      <c r="D62" s="1023"/>
      <c r="E62" s="1023"/>
      <c r="F62" s="1023"/>
      <c r="G62" s="1023"/>
      <c r="H62" s="1023"/>
      <c r="I62" s="1023"/>
      <c r="J62" s="1023"/>
      <c r="K62" s="1023"/>
      <c r="L62" s="1023"/>
      <c r="M62" s="1023"/>
      <c r="N62" s="1023"/>
      <c r="O62" s="1023"/>
      <c r="P62" s="1023"/>
      <c r="Q62" s="1023"/>
      <c r="R62" s="1023"/>
      <c r="S62" s="1023"/>
      <c r="T62" s="1023"/>
      <c r="U62" s="1023"/>
      <c r="V62" s="1023"/>
      <c r="W62" s="1023"/>
      <c r="X62" s="1023"/>
      <c r="Y62" s="1023"/>
      <c r="Z62" s="1023"/>
      <c r="AA62" s="1023"/>
      <c r="AB62" s="1023"/>
      <c r="AC62" s="1023"/>
      <c r="AD62" s="1023"/>
      <c r="AE62" s="1023"/>
      <c r="AF62" s="1023"/>
      <c r="AG62" s="1023"/>
      <c r="AH62" s="1023"/>
      <c r="AI62" s="1023"/>
      <c r="AJ62" s="1023"/>
      <c r="AK62" s="1023"/>
      <c r="AL62" s="1023"/>
      <c r="AM62" s="1023"/>
      <c r="AN62" s="1023"/>
      <c r="AO62" s="1023"/>
      <c r="AP62" s="1023"/>
      <c r="AQ62" s="1023"/>
      <c r="AR62" s="1023"/>
      <c r="AS62" s="1023"/>
      <c r="AT62" s="1023"/>
      <c r="AU62" s="1023"/>
      <c r="AV62" s="1023"/>
      <c r="AW62" s="1023"/>
      <c r="AX62" s="1023"/>
      <c r="AY62" s="1023"/>
      <c r="AZ62" s="1023"/>
      <c r="BA62" s="1023"/>
      <c r="BB62" s="1023"/>
      <c r="BC62" s="1023"/>
    </row>
    <row r="63" spans="1:55" x14ac:dyDescent="0.2">
      <c r="A63" s="1023"/>
      <c r="B63" s="1023"/>
      <c r="C63" s="1023"/>
      <c r="D63" s="1023"/>
      <c r="E63" s="1023"/>
      <c r="F63" s="1023"/>
      <c r="G63" s="1023"/>
      <c r="H63" s="1023"/>
      <c r="I63" s="1023"/>
      <c r="J63" s="1023"/>
      <c r="K63" s="1023"/>
      <c r="L63" s="1023"/>
      <c r="M63" s="1023"/>
      <c r="N63" s="1023"/>
      <c r="O63" s="1023"/>
      <c r="P63" s="1023"/>
      <c r="Q63" s="1023"/>
      <c r="R63" s="1023"/>
      <c r="S63" s="1023"/>
      <c r="T63" s="1023"/>
      <c r="U63" s="1023"/>
      <c r="V63" s="1023"/>
      <c r="W63" s="1023"/>
      <c r="X63" s="1023"/>
      <c r="Y63" s="1023"/>
      <c r="Z63" s="1023"/>
      <c r="AA63" s="1023"/>
      <c r="AB63" s="1023"/>
      <c r="AC63" s="1023"/>
      <c r="AD63" s="1023"/>
      <c r="AE63" s="1023"/>
      <c r="AF63" s="1023"/>
      <c r="AG63" s="1023"/>
      <c r="AH63" s="1023"/>
      <c r="AI63" s="1023"/>
      <c r="AJ63" s="1023"/>
      <c r="AK63" s="1023"/>
      <c r="AL63" s="1023"/>
      <c r="AM63" s="1023"/>
      <c r="AN63" s="1023"/>
      <c r="AO63" s="1023"/>
      <c r="AP63" s="1023"/>
      <c r="AQ63" s="1023"/>
      <c r="AR63" s="1023"/>
      <c r="AS63" s="1023"/>
      <c r="AT63" s="1023"/>
      <c r="AU63" s="1023"/>
      <c r="AV63" s="1023"/>
      <c r="AW63" s="1023"/>
      <c r="AX63" s="1023"/>
      <c r="AY63" s="1023"/>
      <c r="AZ63" s="1023"/>
      <c r="BA63" s="1023"/>
      <c r="BB63" s="1023"/>
      <c r="BC63" s="1023"/>
    </row>
    <row r="64" spans="1:55" x14ac:dyDescent="0.2">
      <c r="A64" s="1023"/>
      <c r="B64" s="1023"/>
      <c r="C64" s="1023"/>
      <c r="D64" s="1023"/>
      <c r="E64" s="1023"/>
      <c r="F64" s="1023"/>
      <c r="G64" s="1023"/>
      <c r="H64" s="1023"/>
      <c r="I64" s="1023"/>
      <c r="J64" s="1023"/>
      <c r="K64" s="1023"/>
      <c r="L64" s="1023"/>
      <c r="M64" s="1023"/>
      <c r="N64" s="1023"/>
      <c r="O64" s="1023"/>
      <c r="P64" s="1023"/>
      <c r="Q64" s="1023"/>
      <c r="R64" s="1023"/>
      <c r="S64" s="1023"/>
      <c r="T64" s="1023"/>
      <c r="U64" s="1023"/>
      <c r="V64" s="1023"/>
      <c r="W64" s="1023"/>
      <c r="X64" s="1023"/>
      <c r="Y64" s="1023"/>
      <c r="Z64" s="1023"/>
      <c r="AA64" s="1023"/>
      <c r="AB64" s="1023"/>
      <c r="AC64" s="1023"/>
      <c r="AD64" s="1023"/>
      <c r="AE64" s="1023"/>
      <c r="AF64" s="1023"/>
      <c r="AG64" s="1023"/>
      <c r="AH64" s="1023"/>
      <c r="AI64" s="1023"/>
      <c r="AJ64" s="1023"/>
      <c r="AK64" s="1023"/>
      <c r="AL64" s="1023"/>
      <c r="AM64" s="1023"/>
      <c r="AN64" s="1023"/>
      <c r="AO64" s="1023"/>
      <c r="AP64" s="1023"/>
      <c r="AQ64" s="1023"/>
      <c r="AR64" s="1023"/>
      <c r="AS64" s="1023"/>
      <c r="AT64" s="1023"/>
      <c r="AU64" s="1023"/>
      <c r="AV64" s="1023"/>
      <c r="AW64" s="1023"/>
      <c r="AX64" s="1023"/>
      <c r="AY64" s="1023"/>
      <c r="AZ64" s="1023"/>
      <c r="BA64" s="1023"/>
      <c r="BB64" s="1023"/>
      <c r="BC64" s="1023"/>
    </row>
    <row r="65" spans="1:55" x14ac:dyDescent="0.2">
      <c r="A65" s="1023"/>
      <c r="B65" s="1023"/>
      <c r="C65" s="1023"/>
      <c r="D65" s="1023"/>
      <c r="E65" s="1023"/>
      <c r="F65" s="1023"/>
      <c r="G65" s="1023"/>
      <c r="H65" s="1023"/>
      <c r="I65" s="1023"/>
      <c r="J65" s="1023"/>
      <c r="K65" s="1023"/>
      <c r="L65" s="1023"/>
      <c r="M65" s="1023"/>
      <c r="N65" s="1023"/>
      <c r="O65" s="1023"/>
      <c r="P65" s="1023"/>
      <c r="Q65" s="1023"/>
      <c r="R65" s="1023"/>
      <c r="S65" s="1023"/>
      <c r="T65" s="1023"/>
      <c r="U65" s="1023"/>
      <c r="V65" s="1023"/>
      <c r="W65" s="1023"/>
      <c r="X65" s="1023"/>
      <c r="Y65" s="1023"/>
      <c r="Z65" s="1023"/>
      <c r="AA65" s="1023"/>
      <c r="AB65" s="1023"/>
      <c r="AC65" s="1023"/>
      <c r="AD65" s="1023"/>
      <c r="AE65" s="1023"/>
      <c r="AF65" s="1023"/>
      <c r="AG65" s="1023"/>
      <c r="AH65" s="1023"/>
      <c r="AI65" s="1023"/>
      <c r="AJ65" s="1023"/>
      <c r="AK65" s="1023"/>
      <c r="AL65" s="1023"/>
      <c r="AM65" s="1023"/>
      <c r="AN65" s="1023"/>
      <c r="AO65" s="1023"/>
      <c r="AP65" s="1023"/>
      <c r="AQ65" s="1023"/>
      <c r="AR65" s="1023"/>
      <c r="AS65" s="1023"/>
      <c r="AT65" s="1023"/>
      <c r="AU65" s="1023"/>
      <c r="AV65" s="1023"/>
      <c r="AW65" s="1023"/>
      <c r="AX65" s="1023"/>
      <c r="AY65" s="1023"/>
      <c r="AZ65" s="1023"/>
      <c r="BA65" s="1023"/>
      <c r="BB65" s="1023"/>
      <c r="BC65" s="1023"/>
    </row>
    <row r="66" spans="1:55" x14ac:dyDescent="0.2">
      <c r="A66" s="1023"/>
      <c r="B66" s="1023"/>
      <c r="C66" s="1023"/>
      <c r="D66" s="1023"/>
      <c r="E66" s="1023"/>
      <c r="F66" s="1023"/>
      <c r="G66" s="1023"/>
      <c r="H66" s="1023"/>
      <c r="I66" s="1023"/>
      <c r="J66" s="1023"/>
      <c r="K66" s="1023"/>
      <c r="L66" s="1023"/>
      <c r="M66" s="1023"/>
      <c r="N66" s="1023"/>
      <c r="O66" s="1023"/>
      <c r="P66" s="1023"/>
      <c r="Q66" s="1023"/>
      <c r="R66" s="1023"/>
      <c r="S66" s="1023"/>
      <c r="T66" s="1023"/>
      <c r="U66" s="1023"/>
      <c r="V66" s="1023"/>
      <c r="W66" s="1023"/>
      <c r="X66" s="1023"/>
      <c r="Y66" s="1023"/>
      <c r="Z66" s="1023"/>
      <c r="AA66" s="1023"/>
      <c r="AB66" s="1023"/>
      <c r="AC66" s="1023"/>
      <c r="AD66" s="1023"/>
      <c r="AE66" s="1023"/>
      <c r="AF66" s="1023"/>
      <c r="AG66" s="1023"/>
      <c r="AH66" s="1023"/>
      <c r="AI66" s="1023"/>
      <c r="AJ66" s="1023"/>
      <c r="AK66" s="1023"/>
      <c r="AL66" s="1023"/>
      <c r="AM66" s="1023"/>
      <c r="AN66" s="1023"/>
      <c r="AO66" s="1023"/>
      <c r="AP66" s="1023"/>
      <c r="AQ66" s="1023"/>
      <c r="AR66" s="1023"/>
      <c r="AS66" s="1023"/>
      <c r="AT66" s="1023"/>
      <c r="AU66" s="1023"/>
      <c r="AV66" s="1023"/>
      <c r="AW66" s="1023"/>
      <c r="AX66" s="1023"/>
      <c r="AY66" s="1023"/>
      <c r="AZ66" s="1023"/>
      <c r="BA66" s="1023"/>
      <c r="BB66" s="1023"/>
      <c r="BC66" s="1023"/>
    </row>
    <row r="67" spans="1:55" x14ac:dyDescent="0.2">
      <c r="A67" s="1023"/>
      <c r="B67" s="1023"/>
      <c r="C67" s="1023"/>
      <c r="D67" s="1023"/>
      <c r="E67" s="1023"/>
      <c r="F67" s="1023"/>
      <c r="G67" s="1023"/>
      <c r="H67" s="1023"/>
      <c r="I67" s="1023"/>
      <c r="J67" s="1023"/>
      <c r="K67" s="1023"/>
      <c r="L67" s="1023"/>
      <c r="M67" s="1023"/>
      <c r="N67" s="1023"/>
      <c r="O67" s="1023"/>
      <c r="P67" s="1023"/>
      <c r="Q67" s="1023"/>
      <c r="R67" s="1023"/>
      <c r="S67" s="1023"/>
      <c r="T67" s="1023"/>
      <c r="U67" s="1023"/>
      <c r="V67" s="1023"/>
      <c r="W67" s="1023"/>
      <c r="X67" s="1023"/>
      <c r="Y67" s="1023"/>
      <c r="Z67" s="1023"/>
      <c r="AA67" s="1023"/>
      <c r="AB67" s="1023"/>
      <c r="AC67" s="1023"/>
      <c r="AD67" s="1023"/>
      <c r="AE67" s="1023"/>
      <c r="AF67" s="1023"/>
      <c r="AG67" s="1023"/>
      <c r="AH67" s="1023"/>
      <c r="AI67" s="1023"/>
      <c r="AJ67" s="1023"/>
      <c r="AK67" s="1023"/>
      <c r="AL67" s="1023"/>
      <c r="AM67" s="1023"/>
      <c r="AN67" s="1023"/>
      <c r="AO67" s="1023"/>
      <c r="AP67" s="1023"/>
      <c r="AQ67" s="1023"/>
      <c r="AR67" s="1023"/>
      <c r="AS67" s="1023"/>
      <c r="AT67" s="1023"/>
      <c r="AU67" s="1023"/>
      <c r="AV67" s="1023"/>
      <c r="AW67" s="1023"/>
      <c r="AX67" s="1023"/>
      <c r="AY67" s="1023"/>
      <c r="AZ67" s="1023"/>
      <c r="BA67" s="1023"/>
      <c r="BB67" s="1023"/>
      <c r="BC67" s="1023"/>
    </row>
    <row r="68" spans="1:55" x14ac:dyDescent="0.2">
      <c r="A68" s="1023"/>
      <c r="B68" s="1023"/>
      <c r="C68" s="1023"/>
      <c r="D68" s="1023"/>
      <c r="E68" s="1023"/>
      <c r="F68" s="1023"/>
      <c r="G68" s="1023"/>
      <c r="H68" s="1023"/>
      <c r="I68" s="1023"/>
      <c r="J68" s="1023"/>
      <c r="K68" s="1023"/>
      <c r="L68" s="1023"/>
      <c r="M68" s="1023"/>
      <c r="N68" s="1023"/>
      <c r="O68" s="1023"/>
      <c r="P68" s="1023"/>
      <c r="Q68" s="1023"/>
      <c r="R68" s="1023"/>
      <c r="S68" s="1023"/>
      <c r="T68" s="1023"/>
      <c r="U68" s="1023"/>
      <c r="V68" s="1023"/>
      <c r="W68" s="1023"/>
      <c r="X68" s="1023"/>
      <c r="Y68" s="1023"/>
      <c r="Z68" s="1023"/>
      <c r="AA68" s="1023"/>
      <c r="AB68" s="1023"/>
      <c r="AC68" s="1023"/>
      <c r="AD68" s="1023"/>
      <c r="AE68" s="1023"/>
      <c r="AF68" s="1023"/>
      <c r="AG68" s="1023"/>
      <c r="AH68" s="1023"/>
      <c r="AI68" s="1023"/>
      <c r="AJ68" s="1023"/>
      <c r="AK68" s="1023"/>
      <c r="AL68" s="1023"/>
      <c r="AM68" s="1023"/>
      <c r="AN68" s="1023"/>
      <c r="AO68" s="1023"/>
      <c r="AP68" s="1023"/>
      <c r="AQ68" s="1023"/>
      <c r="AR68" s="1023"/>
      <c r="AS68" s="1023"/>
      <c r="AT68" s="1023"/>
      <c r="AU68" s="1023"/>
      <c r="AV68" s="1023"/>
      <c r="AW68" s="1023"/>
      <c r="AX68" s="1023"/>
      <c r="AY68" s="1023"/>
      <c r="AZ68" s="1023"/>
      <c r="BA68" s="1023"/>
      <c r="BB68" s="1023"/>
      <c r="BC68" s="1023"/>
    </row>
    <row r="69" spans="1:55" x14ac:dyDescent="0.2">
      <c r="A69" s="1023"/>
      <c r="B69" s="1023"/>
      <c r="C69" s="1023"/>
      <c r="D69" s="1023"/>
      <c r="E69" s="1023"/>
      <c r="F69" s="1023"/>
      <c r="G69" s="1023"/>
      <c r="H69" s="1023"/>
      <c r="I69" s="1023"/>
      <c r="J69" s="1023"/>
      <c r="K69" s="1023"/>
      <c r="L69" s="1023"/>
      <c r="M69" s="1023"/>
      <c r="N69" s="1023"/>
      <c r="O69" s="1023"/>
      <c r="P69" s="1023"/>
      <c r="Q69" s="1023"/>
      <c r="R69" s="1023"/>
      <c r="S69" s="1023"/>
      <c r="T69" s="1023"/>
      <c r="U69" s="1023"/>
      <c r="V69" s="1023"/>
      <c r="W69" s="1023"/>
      <c r="X69" s="1023"/>
      <c r="Y69" s="1023"/>
      <c r="Z69" s="1023"/>
      <c r="AA69" s="1023"/>
      <c r="AB69" s="1023"/>
      <c r="AC69" s="1023"/>
      <c r="AD69" s="1023"/>
      <c r="AE69" s="1023"/>
      <c r="AF69" s="1023"/>
      <c r="AG69" s="1023"/>
      <c r="AH69" s="1023"/>
      <c r="AI69" s="1023"/>
      <c r="AJ69" s="1023"/>
      <c r="AK69" s="1023"/>
      <c r="AL69" s="1023"/>
      <c r="AM69" s="1023"/>
      <c r="AN69" s="1023"/>
      <c r="AO69" s="1023"/>
      <c r="AP69" s="1023"/>
      <c r="AQ69" s="1023"/>
      <c r="AR69" s="1023"/>
      <c r="AS69" s="1023"/>
      <c r="AT69" s="1023"/>
      <c r="AU69" s="1023"/>
      <c r="AV69" s="1023"/>
      <c r="AW69" s="1023"/>
      <c r="AX69" s="1023"/>
      <c r="AY69" s="1023"/>
      <c r="AZ69" s="1023"/>
      <c r="BA69" s="1023"/>
      <c r="BB69" s="1023"/>
      <c r="BC69" s="1023"/>
    </row>
    <row r="70" spans="1:55" x14ac:dyDescent="0.2">
      <c r="A70" s="1023"/>
      <c r="B70" s="1023"/>
      <c r="C70" s="1023"/>
      <c r="D70" s="1023"/>
      <c r="E70" s="1023"/>
      <c r="F70" s="1023"/>
      <c r="G70" s="1023"/>
      <c r="H70" s="1023"/>
      <c r="I70" s="1023"/>
      <c r="J70" s="1023"/>
      <c r="K70" s="1023"/>
      <c r="L70" s="1023"/>
      <c r="M70" s="1023"/>
      <c r="N70" s="1023"/>
      <c r="O70" s="1023"/>
      <c r="P70" s="1023"/>
      <c r="Q70" s="1023"/>
      <c r="R70" s="1023"/>
      <c r="S70" s="1023"/>
      <c r="T70" s="1023"/>
      <c r="U70" s="1023"/>
      <c r="V70" s="1023"/>
      <c r="W70" s="1023"/>
      <c r="X70" s="1023"/>
      <c r="Y70" s="1023"/>
      <c r="Z70" s="1023"/>
      <c r="AA70" s="1023"/>
      <c r="AB70" s="1023"/>
      <c r="AC70" s="1023"/>
      <c r="AD70" s="1023"/>
      <c r="AE70" s="1023"/>
      <c r="AF70" s="1023"/>
      <c r="AG70" s="1023"/>
      <c r="AH70" s="1023"/>
      <c r="AI70" s="1023"/>
      <c r="AJ70" s="1023"/>
      <c r="AK70" s="1023"/>
      <c r="AL70" s="1023"/>
      <c r="AM70" s="1023"/>
      <c r="AN70" s="1023"/>
      <c r="AO70" s="1023"/>
      <c r="AP70" s="1023"/>
      <c r="AQ70" s="1023"/>
      <c r="AR70" s="1023"/>
      <c r="AS70" s="1023"/>
      <c r="AT70" s="1023"/>
      <c r="AU70" s="1023"/>
      <c r="AV70" s="1023"/>
      <c r="AW70" s="1023"/>
      <c r="AX70" s="1023"/>
      <c r="AY70" s="1023"/>
      <c r="AZ70" s="1023"/>
      <c r="BA70" s="1023"/>
      <c r="BB70" s="1023"/>
      <c r="BC70" s="1023"/>
    </row>
    <row r="71" spans="1:55" x14ac:dyDescent="0.2">
      <c r="A71" s="1023"/>
      <c r="B71" s="1023"/>
      <c r="C71" s="1023"/>
      <c r="D71" s="1023"/>
      <c r="E71" s="1023"/>
      <c r="F71" s="1023"/>
      <c r="G71" s="1023"/>
      <c r="H71" s="1023"/>
      <c r="I71" s="1023"/>
      <c r="J71" s="1023"/>
      <c r="K71" s="1023"/>
      <c r="L71" s="1023"/>
      <c r="M71" s="1023"/>
      <c r="N71" s="1023"/>
      <c r="O71" s="1023"/>
      <c r="P71" s="1023"/>
      <c r="Q71" s="1023"/>
      <c r="R71" s="1023"/>
      <c r="S71" s="1023"/>
      <c r="T71" s="1023"/>
      <c r="U71" s="1023"/>
      <c r="V71" s="1023"/>
      <c r="W71" s="1023"/>
      <c r="X71" s="1023"/>
      <c r="Y71" s="1023"/>
      <c r="Z71" s="1023"/>
      <c r="AA71" s="1023"/>
      <c r="AB71" s="1023"/>
      <c r="AC71" s="1023"/>
      <c r="AD71" s="1023"/>
      <c r="AE71" s="1023"/>
      <c r="AF71" s="1023"/>
      <c r="AG71" s="1023"/>
      <c r="AH71" s="1023"/>
      <c r="AI71" s="1023"/>
      <c r="AJ71" s="1023"/>
      <c r="AK71" s="1023"/>
      <c r="AL71" s="1023"/>
      <c r="AM71" s="1023"/>
      <c r="AN71" s="1023"/>
      <c r="AO71" s="1023"/>
      <c r="AP71" s="1023"/>
      <c r="AQ71" s="1023"/>
      <c r="AR71" s="1023"/>
      <c r="AS71" s="1023"/>
      <c r="AT71" s="1023"/>
      <c r="AU71" s="1023"/>
      <c r="AV71" s="1023"/>
      <c r="AW71" s="1023"/>
      <c r="AX71" s="1023"/>
      <c r="AY71" s="1023"/>
      <c r="AZ71" s="1023"/>
      <c r="BA71" s="1023"/>
      <c r="BB71" s="1023"/>
      <c r="BC71" s="1023"/>
    </row>
    <row r="72" spans="1:55" x14ac:dyDescent="0.2">
      <c r="A72" s="1023"/>
      <c r="B72" s="1023"/>
      <c r="C72" s="1023"/>
      <c r="D72" s="1023"/>
      <c r="E72" s="1023"/>
      <c r="F72" s="1023"/>
      <c r="G72" s="1023"/>
      <c r="H72" s="1023"/>
      <c r="I72" s="1023"/>
      <c r="J72" s="1023"/>
      <c r="K72" s="1023"/>
      <c r="L72" s="1023"/>
      <c r="M72" s="1023"/>
      <c r="N72" s="1023"/>
      <c r="O72" s="1023"/>
      <c r="P72" s="1023"/>
      <c r="Q72" s="1023"/>
      <c r="R72" s="1023"/>
      <c r="S72" s="1023"/>
      <c r="T72" s="1023"/>
      <c r="U72" s="1023"/>
      <c r="V72" s="1023"/>
      <c r="W72" s="1023"/>
      <c r="X72" s="1023"/>
      <c r="Y72" s="1023"/>
      <c r="Z72" s="1023"/>
      <c r="AA72" s="1023"/>
      <c r="AB72" s="1023"/>
      <c r="AC72" s="1023"/>
      <c r="AD72" s="1023"/>
      <c r="AE72" s="1023"/>
      <c r="AF72" s="1023"/>
      <c r="AG72" s="1023"/>
      <c r="AH72" s="1023"/>
      <c r="AI72" s="1023"/>
      <c r="AJ72" s="1023"/>
      <c r="AK72" s="1023"/>
      <c r="AL72" s="1023"/>
      <c r="AM72" s="1023"/>
      <c r="AN72" s="1023"/>
      <c r="AO72" s="1023"/>
      <c r="AP72" s="1023"/>
      <c r="AQ72" s="1023"/>
      <c r="AR72" s="1023"/>
      <c r="AS72" s="1023"/>
      <c r="AT72" s="1023"/>
      <c r="AU72" s="1023"/>
      <c r="AV72" s="1023"/>
      <c r="AW72" s="1023"/>
      <c r="AX72" s="1023"/>
      <c r="AY72" s="1023"/>
      <c r="AZ72" s="1023"/>
      <c r="BA72" s="1023"/>
      <c r="BB72" s="1023"/>
      <c r="BC72" s="1023"/>
    </row>
    <row r="73" spans="1:55" x14ac:dyDescent="0.2">
      <c r="A73" s="1023"/>
      <c r="B73" s="1023"/>
      <c r="C73" s="1023"/>
      <c r="D73" s="1023"/>
      <c r="E73" s="1023"/>
      <c r="F73" s="1023"/>
      <c r="G73" s="1023"/>
      <c r="H73" s="1023"/>
      <c r="I73" s="1023"/>
      <c r="J73" s="1023"/>
      <c r="K73" s="1023"/>
      <c r="L73" s="1023"/>
      <c r="M73" s="1023"/>
      <c r="N73" s="1023"/>
      <c r="O73" s="1023"/>
      <c r="P73" s="1023"/>
      <c r="Q73" s="1023"/>
      <c r="R73" s="1023"/>
      <c r="S73" s="1023"/>
      <c r="T73" s="1023"/>
      <c r="U73" s="1023"/>
      <c r="V73" s="1023"/>
      <c r="W73" s="1023"/>
      <c r="X73" s="1023"/>
      <c r="Y73" s="1023"/>
      <c r="Z73" s="1023"/>
      <c r="AA73" s="1023"/>
      <c r="AB73" s="1023"/>
      <c r="AC73" s="1023"/>
      <c r="AD73" s="1023"/>
      <c r="AE73" s="1023"/>
      <c r="AF73" s="1023"/>
      <c r="AG73" s="1023"/>
      <c r="AH73" s="1023"/>
      <c r="AI73" s="1023"/>
      <c r="AJ73" s="1023"/>
      <c r="AK73" s="1023"/>
      <c r="AL73" s="1023"/>
      <c r="AM73" s="1023"/>
      <c r="AN73" s="1023"/>
      <c r="AO73" s="1023"/>
      <c r="AP73" s="1023"/>
      <c r="AQ73" s="1023"/>
      <c r="AR73" s="1023"/>
      <c r="AS73" s="1023"/>
      <c r="AT73" s="1023"/>
      <c r="AU73" s="1023"/>
      <c r="AV73" s="1023"/>
      <c r="AW73" s="1023"/>
      <c r="AX73" s="1023"/>
      <c r="AY73" s="1023"/>
      <c r="AZ73" s="1023"/>
      <c r="BA73" s="1023"/>
      <c r="BB73" s="1023"/>
      <c r="BC73" s="1023"/>
    </row>
    <row r="74" spans="1:55" x14ac:dyDescent="0.2">
      <c r="A74" s="1023"/>
      <c r="B74" s="1023"/>
      <c r="C74" s="1023"/>
      <c r="D74" s="1023"/>
      <c r="E74" s="1023"/>
      <c r="F74" s="1023"/>
      <c r="G74" s="1023"/>
      <c r="H74" s="1023"/>
      <c r="I74" s="1023"/>
      <c r="J74" s="1023"/>
      <c r="K74" s="1023"/>
      <c r="L74" s="1023"/>
      <c r="M74" s="1023"/>
      <c r="N74" s="1023"/>
      <c r="O74" s="1023"/>
      <c r="P74" s="1023"/>
      <c r="Q74" s="1023"/>
      <c r="R74" s="1023"/>
      <c r="S74" s="1023"/>
      <c r="T74" s="1023"/>
      <c r="U74" s="1023"/>
      <c r="V74" s="1023"/>
      <c r="W74" s="1023"/>
      <c r="X74" s="1023"/>
      <c r="Y74" s="1023"/>
      <c r="Z74" s="1023"/>
      <c r="AA74" s="1023"/>
      <c r="AB74" s="1023"/>
      <c r="AC74" s="1023"/>
      <c r="AD74" s="1023"/>
      <c r="AE74" s="1023"/>
      <c r="AF74" s="1023"/>
      <c r="AG74" s="1023"/>
      <c r="AH74" s="1023"/>
      <c r="AI74" s="1023"/>
      <c r="AJ74" s="1023"/>
      <c r="AK74" s="1023"/>
      <c r="AL74" s="1023"/>
      <c r="AM74" s="1023"/>
      <c r="AN74" s="1023"/>
      <c r="AO74" s="1023"/>
      <c r="AP74" s="1023"/>
      <c r="AQ74" s="1023"/>
      <c r="AR74" s="1023"/>
      <c r="AS74" s="1023"/>
      <c r="AT74" s="1023"/>
      <c r="AU74" s="1023"/>
      <c r="AV74" s="1023"/>
      <c r="AW74" s="1023"/>
      <c r="AX74" s="1023"/>
      <c r="AY74" s="1023"/>
      <c r="AZ74" s="1023"/>
      <c r="BA74" s="1023"/>
      <c r="BB74" s="1023"/>
      <c r="BC74" s="1023"/>
    </row>
    <row r="75" spans="1:55" x14ac:dyDescent="0.2">
      <c r="A75" s="1023"/>
      <c r="B75" s="1023"/>
      <c r="C75" s="1023"/>
      <c r="D75" s="1023"/>
      <c r="E75" s="1023"/>
      <c r="F75" s="1023"/>
      <c r="G75" s="1023"/>
      <c r="H75" s="1023"/>
      <c r="I75" s="1023"/>
      <c r="J75" s="1023"/>
      <c r="K75" s="1023"/>
      <c r="L75" s="1023"/>
      <c r="M75" s="1023"/>
      <c r="N75" s="1023"/>
      <c r="O75" s="1023"/>
      <c r="P75" s="1023"/>
      <c r="Q75" s="1023"/>
      <c r="R75" s="1023"/>
      <c r="S75" s="1023"/>
      <c r="T75" s="1023"/>
      <c r="U75" s="1023"/>
      <c r="V75" s="1023"/>
      <c r="W75" s="1023"/>
      <c r="X75" s="1023"/>
      <c r="Y75" s="1023"/>
      <c r="Z75" s="1023"/>
      <c r="AA75" s="1023"/>
      <c r="AB75" s="1023"/>
      <c r="AC75" s="1023"/>
      <c r="AD75" s="1023"/>
      <c r="AE75" s="1023"/>
      <c r="AF75" s="1023"/>
      <c r="AG75" s="1023"/>
      <c r="AH75" s="1023"/>
      <c r="AI75" s="1023"/>
      <c r="AJ75" s="1023"/>
      <c r="AK75" s="1023"/>
      <c r="AL75" s="1023"/>
      <c r="AM75" s="1023"/>
      <c r="AN75" s="1023"/>
      <c r="AO75" s="1023"/>
      <c r="AP75" s="1023"/>
      <c r="AQ75" s="1023"/>
      <c r="AR75" s="1023"/>
      <c r="AS75" s="1023"/>
      <c r="AT75" s="1023"/>
      <c r="AU75" s="1023"/>
      <c r="AV75" s="1023"/>
      <c r="AW75" s="1023"/>
      <c r="AX75" s="1023"/>
      <c r="AY75" s="1023"/>
      <c r="AZ75" s="1023"/>
      <c r="BA75" s="1023"/>
      <c r="BB75" s="1023"/>
      <c r="BC75" s="1023"/>
    </row>
    <row r="76" spans="1:55" x14ac:dyDescent="0.2">
      <c r="A76" s="1023"/>
      <c r="B76" s="1023"/>
      <c r="C76" s="1023"/>
      <c r="D76" s="1023"/>
      <c r="E76" s="1023"/>
      <c r="F76" s="1023"/>
      <c r="G76" s="1023"/>
      <c r="H76" s="1023"/>
      <c r="I76" s="1023"/>
      <c r="J76" s="1023"/>
      <c r="K76" s="1023"/>
      <c r="L76" s="1023"/>
      <c r="M76" s="1023"/>
      <c r="N76" s="1023"/>
      <c r="O76" s="1023"/>
      <c r="P76" s="1023"/>
      <c r="Q76" s="1023"/>
      <c r="R76" s="1023"/>
      <c r="S76" s="1023"/>
      <c r="T76" s="1023"/>
      <c r="U76" s="1023"/>
      <c r="V76" s="1023"/>
      <c r="W76" s="1023"/>
      <c r="X76" s="1023"/>
      <c r="Y76" s="1023"/>
      <c r="Z76" s="1023"/>
      <c r="AA76" s="1023"/>
      <c r="AB76" s="1023"/>
      <c r="AC76" s="1023"/>
      <c r="AD76" s="1023"/>
      <c r="AE76" s="1023"/>
      <c r="AF76" s="1023"/>
      <c r="AG76" s="1023"/>
      <c r="AH76" s="1023"/>
      <c r="AI76" s="1023"/>
      <c r="AJ76" s="1023"/>
      <c r="AK76" s="1023"/>
      <c r="AL76" s="1023"/>
      <c r="AM76" s="1023"/>
      <c r="AN76" s="1023"/>
      <c r="AO76" s="1023"/>
      <c r="AP76" s="1023"/>
      <c r="AQ76" s="1023"/>
      <c r="AR76" s="1023"/>
      <c r="AS76" s="1023"/>
      <c r="AT76" s="1023"/>
      <c r="AU76" s="1023"/>
      <c r="AV76" s="1023"/>
      <c r="AW76" s="1023"/>
      <c r="AX76" s="1023"/>
      <c r="AY76" s="1023"/>
      <c r="AZ76" s="1023"/>
      <c r="BA76" s="1023"/>
      <c r="BB76" s="1023"/>
      <c r="BC76" s="1023"/>
    </row>
    <row r="77" spans="1:55" x14ac:dyDescent="0.2">
      <c r="A77" s="1023"/>
      <c r="B77" s="1023"/>
      <c r="C77" s="1023"/>
      <c r="D77" s="1023"/>
      <c r="E77" s="1023"/>
      <c r="F77" s="1023"/>
      <c r="G77" s="1023"/>
      <c r="H77" s="1023"/>
      <c r="I77" s="1023"/>
      <c r="J77" s="1023"/>
      <c r="K77" s="1023"/>
      <c r="L77" s="1023"/>
      <c r="M77" s="1023"/>
      <c r="N77" s="1023"/>
      <c r="O77" s="1023"/>
      <c r="P77" s="1023"/>
      <c r="Q77" s="1023"/>
      <c r="R77" s="1023"/>
      <c r="S77" s="1023"/>
      <c r="T77" s="1023"/>
      <c r="U77" s="1023"/>
      <c r="V77" s="1023"/>
      <c r="W77" s="1023"/>
      <c r="X77" s="1023"/>
      <c r="Y77" s="1023"/>
      <c r="Z77" s="1023"/>
      <c r="AA77" s="1023"/>
      <c r="AB77" s="1023"/>
      <c r="AC77" s="1023"/>
      <c r="AD77" s="1023"/>
      <c r="AE77" s="1023"/>
      <c r="AF77" s="1023"/>
      <c r="AG77" s="1023"/>
      <c r="AH77" s="1023"/>
      <c r="AI77" s="1023"/>
      <c r="AJ77" s="1023"/>
      <c r="AK77" s="1023"/>
      <c r="AL77" s="1023"/>
      <c r="AM77" s="1023"/>
      <c r="AN77" s="1023"/>
      <c r="AO77" s="1023"/>
      <c r="AP77" s="1023"/>
      <c r="AQ77" s="1023"/>
      <c r="AR77" s="1023"/>
      <c r="AS77" s="1023"/>
      <c r="AT77" s="1023"/>
      <c r="AU77" s="1023"/>
      <c r="AV77" s="1023"/>
      <c r="AW77" s="1023"/>
      <c r="AX77" s="1023"/>
      <c r="AY77" s="1023"/>
      <c r="AZ77" s="1023"/>
      <c r="BA77" s="1023"/>
      <c r="BB77" s="1023"/>
      <c r="BC77" s="1023"/>
    </row>
    <row r="78" spans="1:55" x14ac:dyDescent="0.2">
      <c r="A78" s="1023"/>
      <c r="B78" s="1023"/>
      <c r="C78" s="1023"/>
      <c r="D78" s="1023"/>
      <c r="E78" s="1023"/>
      <c r="F78" s="1023"/>
      <c r="G78" s="1023"/>
      <c r="H78" s="1023"/>
      <c r="I78" s="1023"/>
      <c r="J78" s="1023"/>
      <c r="K78" s="1023"/>
      <c r="L78" s="1023"/>
      <c r="M78" s="1023"/>
      <c r="N78" s="1023"/>
      <c r="O78" s="1023"/>
      <c r="P78" s="1023"/>
      <c r="Q78" s="1023"/>
      <c r="R78" s="1023"/>
      <c r="S78" s="1023"/>
      <c r="T78" s="1023"/>
      <c r="U78" s="1023"/>
      <c r="V78" s="1023"/>
      <c r="W78" s="1023"/>
      <c r="X78" s="1023"/>
      <c r="Y78" s="1023"/>
      <c r="Z78" s="1023"/>
      <c r="AA78" s="1023"/>
      <c r="AB78" s="1023"/>
      <c r="AC78" s="1023"/>
      <c r="AD78" s="1023"/>
      <c r="AE78" s="1023"/>
      <c r="AF78" s="1023"/>
      <c r="AG78" s="1023"/>
      <c r="AH78" s="1023"/>
      <c r="AI78" s="1023"/>
      <c r="AJ78" s="1023"/>
      <c r="AK78" s="1023"/>
      <c r="AL78" s="1023"/>
      <c r="AM78" s="1023"/>
      <c r="AN78" s="1023"/>
      <c r="AO78" s="1023"/>
      <c r="AP78" s="1023"/>
      <c r="AQ78" s="1023"/>
      <c r="AR78" s="1023"/>
      <c r="AS78" s="1023"/>
      <c r="AT78" s="1023"/>
      <c r="AU78" s="1023"/>
      <c r="AV78" s="1023"/>
      <c r="AW78" s="1023"/>
      <c r="AX78" s="1023"/>
      <c r="AY78" s="1023"/>
      <c r="AZ78" s="1023"/>
      <c r="BA78" s="1023"/>
      <c r="BB78" s="1023"/>
      <c r="BC78" s="1023"/>
    </row>
    <row r="79" spans="1:55" x14ac:dyDescent="0.2">
      <c r="A79" s="1023"/>
      <c r="B79" s="1023"/>
      <c r="C79" s="1023"/>
      <c r="D79" s="1023"/>
      <c r="E79" s="1023"/>
      <c r="F79" s="1023"/>
      <c r="G79" s="1023"/>
      <c r="H79" s="1023"/>
      <c r="I79" s="1023"/>
      <c r="J79" s="1023"/>
      <c r="K79" s="1023"/>
      <c r="L79" s="1023"/>
      <c r="M79" s="1023"/>
      <c r="N79" s="1023"/>
      <c r="O79" s="1023"/>
      <c r="P79" s="1023"/>
      <c r="Q79" s="1023"/>
      <c r="R79" s="1023"/>
      <c r="S79" s="1023"/>
      <c r="T79" s="1023"/>
      <c r="U79" s="1023"/>
      <c r="V79" s="1023"/>
      <c r="W79" s="1023"/>
      <c r="X79" s="1023"/>
      <c r="Y79" s="1023"/>
      <c r="Z79" s="1023"/>
      <c r="AA79" s="1023"/>
      <c r="AB79" s="1023"/>
      <c r="AC79" s="1023"/>
      <c r="AD79" s="1023"/>
      <c r="AE79" s="1023"/>
      <c r="AF79" s="1023"/>
      <c r="AG79" s="1023"/>
      <c r="AH79" s="1023"/>
      <c r="AI79" s="1023"/>
      <c r="AJ79" s="1023"/>
      <c r="AK79" s="1023"/>
      <c r="AL79" s="1023"/>
      <c r="AM79" s="1023"/>
      <c r="AN79" s="1023"/>
      <c r="AO79" s="1023"/>
      <c r="AP79" s="1023"/>
      <c r="AQ79" s="1023"/>
      <c r="AR79" s="1023"/>
      <c r="AS79" s="1023"/>
      <c r="AT79" s="1023"/>
      <c r="AU79" s="1023"/>
      <c r="AV79" s="1023"/>
      <c r="AW79" s="1023"/>
      <c r="AX79" s="1023"/>
      <c r="AY79" s="1023"/>
      <c r="AZ79" s="1023"/>
      <c r="BA79" s="1023"/>
      <c r="BB79" s="1023"/>
      <c r="BC79" s="1023"/>
    </row>
    <row r="80" spans="1:55" x14ac:dyDescent="0.2">
      <c r="A80" s="1023"/>
      <c r="B80" s="1023"/>
      <c r="C80" s="1023"/>
      <c r="D80" s="1023"/>
      <c r="E80" s="1023"/>
      <c r="F80" s="1023"/>
      <c r="G80" s="1023"/>
      <c r="H80" s="1023"/>
      <c r="I80" s="1023"/>
      <c r="J80" s="1023"/>
      <c r="K80" s="1023"/>
      <c r="L80" s="1023"/>
      <c r="M80" s="1023"/>
      <c r="N80" s="1023"/>
      <c r="O80" s="1023"/>
      <c r="P80" s="1023"/>
      <c r="Q80" s="1023"/>
      <c r="R80" s="1023"/>
      <c r="S80" s="1023"/>
      <c r="T80" s="1023"/>
      <c r="U80" s="1023"/>
      <c r="V80" s="1023"/>
      <c r="W80" s="1023"/>
      <c r="X80" s="1023"/>
      <c r="Y80" s="1023"/>
      <c r="Z80" s="1023"/>
      <c r="AA80" s="1023"/>
      <c r="AB80" s="1023"/>
      <c r="AC80" s="1023"/>
      <c r="AD80" s="1023"/>
      <c r="AE80" s="1023"/>
      <c r="AF80" s="1023"/>
      <c r="AG80" s="1023"/>
      <c r="AH80" s="1023"/>
      <c r="AI80" s="1023"/>
      <c r="AJ80" s="1023"/>
      <c r="AK80" s="1023"/>
      <c r="AL80" s="1023"/>
      <c r="AM80" s="1023"/>
      <c r="AN80" s="1023"/>
      <c r="AO80" s="1023"/>
      <c r="AP80" s="1023"/>
      <c r="AQ80" s="1023"/>
      <c r="AR80" s="1023"/>
      <c r="AS80" s="1023"/>
      <c r="AT80" s="1023"/>
      <c r="AU80" s="1023"/>
      <c r="AV80" s="1023"/>
      <c r="AW80" s="1023"/>
      <c r="AX80" s="1023"/>
      <c r="AY80" s="1023"/>
      <c r="AZ80" s="1023"/>
      <c r="BA80" s="1023"/>
      <c r="BB80" s="1023"/>
      <c r="BC80" s="1023"/>
    </row>
    <row r="81" spans="1:55" x14ac:dyDescent="0.2">
      <c r="A81" s="1023"/>
      <c r="B81" s="1023"/>
      <c r="C81" s="1023"/>
      <c r="D81" s="1023"/>
      <c r="E81" s="1023"/>
      <c r="F81" s="1023"/>
      <c r="G81" s="1023"/>
      <c r="H81" s="1023"/>
      <c r="I81" s="1023"/>
      <c r="J81" s="1023"/>
      <c r="K81" s="1023"/>
      <c r="L81" s="1023"/>
      <c r="M81" s="1023"/>
      <c r="N81" s="1023"/>
      <c r="O81" s="1023"/>
      <c r="P81" s="1023"/>
      <c r="Q81" s="1023"/>
      <c r="R81" s="1023"/>
      <c r="S81" s="1023"/>
      <c r="T81" s="1023"/>
      <c r="U81" s="1023"/>
      <c r="V81" s="1023"/>
      <c r="W81" s="1023"/>
      <c r="X81" s="1023"/>
      <c r="Y81" s="1023"/>
      <c r="Z81" s="1023"/>
      <c r="AA81" s="1023"/>
      <c r="AB81" s="1023"/>
      <c r="AC81" s="1023"/>
      <c r="AD81" s="1023"/>
      <c r="AE81" s="1023"/>
      <c r="AF81" s="1023"/>
      <c r="AG81" s="1023"/>
      <c r="AH81" s="1023"/>
      <c r="AI81" s="1023"/>
      <c r="AJ81" s="1023"/>
      <c r="AK81" s="1023"/>
      <c r="AL81" s="1023"/>
      <c r="AM81" s="1023"/>
      <c r="AN81" s="1023"/>
      <c r="AO81" s="1023"/>
      <c r="AP81" s="1023"/>
      <c r="AQ81" s="1023"/>
      <c r="AR81" s="1023"/>
      <c r="AS81" s="1023"/>
      <c r="AT81" s="1023"/>
      <c r="AU81" s="1023"/>
      <c r="AV81" s="1023"/>
      <c r="AW81" s="1023"/>
      <c r="AX81" s="1023"/>
      <c r="AY81" s="1023"/>
      <c r="AZ81" s="1023"/>
      <c r="BA81" s="1023"/>
      <c r="BB81" s="1023"/>
      <c r="BC81" s="1023"/>
    </row>
    <row r="82" spans="1:55" x14ac:dyDescent="0.2">
      <c r="A82" s="1023"/>
      <c r="B82" s="1023"/>
      <c r="C82" s="1023"/>
      <c r="D82" s="1023"/>
      <c r="E82" s="1023"/>
      <c r="F82" s="1023"/>
      <c r="G82" s="1023"/>
      <c r="H82" s="1023"/>
      <c r="I82" s="1023"/>
      <c r="J82" s="1023"/>
      <c r="K82" s="1023"/>
      <c r="L82" s="1023"/>
      <c r="M82" s="1023"/>
      <c r="N82" s="1023"/>
      <c r="O82" s="1023"/>
      <c r="P82" s="1023"/>
      <c r="Q82" s="1023"/>
      <c r="R82" s="1023"/>
      <c r="S82" s="1023"/>
      <c r="T82" s="1023"/>
      <c r="U82" s="1023"/>
      <c r="V82" s="1023"/>
      <c r="W82" s="1023"/>
      <c r="X82" s="1023"/>
      <c r="Y82" s="1023"/>
      <c r="Z82" s="1023"/>
      <c r="AA82" s="1023"/>
      <c r="AB82" s="1023"/>
      <c r="AC82" s="1023"/>
      <c r="AD82" s="1023"/>
      <c r="AE82" s="1023"/>
      <c r="AF82" s="1023"/>
      <c r="AG82" s="1023"/>
      <c r="AH82" s="1023"/>
      <c r="AI82" s="1023"/>
      <c r="AJ82" s="1023"/>
      <c r="AK82" s="1023"/>
      <c r="AL82" s="1023"/>
      <c r="AM82" s="1023"/>
      <c r="AN82" s="1023"/>
      <c r="AO82" s="1023"/>
      <c r="AP82" s="1023"/>
      <c r="AQ82" s="1023"/>
      <c r="AR82" s="1023"/>
      <c r="AS82" s="1023"/>
      <c r="AT82" s="1023"/>
      <c r="AU82" s="1023"/>
      <c r="AV82" s="1023"/>
      <c r="AW82" s="1023"/>
      <c r="AX82" s="1023"/>
      <c r="AY82" s="1023"/>
      <c r="AZ82" s="1023"/>
      <c r="BA82" s="1023"/>
      <c r="BB82" s="1023"/>
      <c r="BC82" s="1023"/>
    </row>
    <row r="83" spans="1:55" x14ac:dyDescent="0.2">
      <c r="A83" s="1023"/>
      <c r="B83" s="1023"/>
      <c r="C83" s="1023"/>
      <c r="D83" s="1023"/>
      <c r="E83" s="1023"/>
      <c r="F83" s="1023"/>
      <c r="G83" s="1023"/>
      <c r="H83" s="1023"/>
      <c r="I83" s="1023"/>
      <c r="J83" s="1023"/>
      <c r="K83" s="1023"/>
      <c r="L83" s="1023"/>
      <c r="M83" s="1023"/>
      <c r="N83" s="1023"/>
      <c r="O83" s="1023"/>
      <c r="P83" s="1023"/>
      <c r="Q83" s="1023"/>
      <c r="R83" s="1023"/>
      <c r="S83" s="1023"/>
      <c r="T83" s="1023"/>
      <c r="U83" s="1023"/>
      <c r="V83" s="1023"/>
      <c r="W83" s="1023"/>
      <c r="X83" s="1023"/>
      <c r="Y83" s="1023"/>
      <c r="Z83" s="1023"/>
      <c r="AA83" s="1023"/>
      <c r="AB83" s="1023"/>
      <c r="AC83" s="1023"/>
      <c r="AD83" s="1023"/>
      <c r="AE83" s="1023"/>
      <c r="AF83" s="1023"/>
      <c r="AG83" s="1023"/>
      <c r="AH83" s="1023"/>
      <c r="AI83" s="1023"/>
      <c r="AJ83" s="1023"/>
      <c r="AK83" s="1023"/>
      <c r="AL83" s="1023"/>
      <c r="AM83" s="1023"/>
      <c r="AN83" s="1023"/>
      <c r="AO83" s="1023"/>
      <c r="AP83" s="1023"/>
      <c r="AQ83" s="1023"/>
      <c r="AR83" s="1023"/>
      <c r="AS83" s="1023"/>
      <c r="AT83" s="1023"/>
      <c r="AU83" s="1023"/>
      <c r="AV83" s="1023"/>
      <c r="AW83" s="1023"/>
      <c r="AX83" s="1023"/>
      <c r="AY83" s="1023"/>
      <c r="AZ83" s="1023"/>
      <c r="BA83" s="1023"/>
      <c r="BB83" s="1023"/>
      <c r="BC83" s="1023"/>
    </row>
    <row r="84" spans="1:55" x14ac:dyDescent="0.2">
      <c r="A84" s="1023"/>
      <c r="B84" s="1023"/>
      <c r="C84" s="1023"/>
      <c r="D84" s="1023"/>
      <c r="E84" s="1023"/>
      <c r="F84" s="1023"/>
      <c r="G84" s="1023"/>
      <c r="H84" s="1023"/>
      <c r="I84" s="1023"/>
      <c r="J84" s="1023"/>
      <c r="K84" s="1023"/>
      <c r="L84" s="1023"/>
      <c r="M84" s="1023"/>
      <c r="N84" s="1023"/>
      <c r="O84" s="1023"/>
      <c r="P84" s="1023"/>
      <c r="Q84" s="1023"/>
      <c r="R84" s="1023"/>
      <c r="S84" s="1023"/>
      <c r="T84" s="1023"/>
      <c r="U84" s="1023"/>
      <c r="V84" s="1023"/>
      <c r="W84" s="1023"/>
      <c r="X84" s="1023"/>
      <c r="Y84" s="1023"/>
      <c r="Z84" s="1023"/>
      <c r="AA84" s="1023"/>
      <c r="AB84" s="1023"/>
      <c r="AC84" s="1023"/>
      <c r="AD84" s="1023"/>
      <c r="AE84" s="1023"/>
      <c r="AF84" s="1023"/>
      <c r="AG84" s="1023"/>
      <c r="AH84" s="1023"/>
      <c r="AI84" s="1023"/>
      <c r="AJ84" s="1023"/>
      <c r="AK84" s="1023"/>
      <c r="AL84" s="1023"/>
      <c r="AM84" s="1023"/>
      <c r="AN84" s="1023"/>
      <c r="AO84" s="1023"/>
      <c r="AP84" s="1023"/>
      <c r="AQ84" s="1023"/>
      <c r="AR84" s="1023"/>
      <c r="AS84" s="1023"/>
      <c r="AT84" s="1023"/>
      <c r="AU84" s="1023"/>
      <c r="AV84" s="1023"/>
      <c r="AW84" s="1023"/>
      <c r="AX84" s="1023"/>
      <c r="AY84" s="1023"/>
      <c r="AZ84" s="1023"/>
      <c r="BA84" s="1023"/>
      <c r="BB84" s="1023"/>
      <c r="BC84" s="1023"/>
    </row>
    <row r="85" spans="1:55" x14ac:dyDescent="0.2">
      <c r="A85" s="1023"/>
      <c r="B85" s="1023"/>
      <c r="C85" s="1023"/>
      <c r="D85" s="1023"/>
      <c r="E85" s="1023"/>
      <c r="F85" s="1023"/>
      <c r="G85" s="1023"/>
      <c r="H85" s="1023"/>
      <c r="I85" s="1023"/>
      <c r="J85" s="1023"/>
      <c r="K85" s="1023"/>
      <c r="L85" s="1023"/>
      <c r="M85" s="1023"/>
      <c r="N85" s="1023"/>
      <c r="O85" s="1023"/>
      <c r="P85" s="1023"/>
      <c r="Q85" s="1023"/>
      <c r="R85" s="1023"/>
      <c r="S85" s="1023"/>
      <c r="T85" s="1023"/>
      <c r="U85" s="1023"/>
      <c r="V85" s="1023"/>
      <c r="W85" s="1023"/>
      <c r="X85" s="1023"/>
      <c r="Y85" s="1023"/>
      <c r="Z85" s="1023"/>
      <c r="AA85" s="1023"/>
      <c r="AB85" s="1023"/>
      <c r="AC85" s="1023"/>
      <c r="AD85" s="1023"/>
      <c r="AE85" s="1023"/>
      <c r="AF85" s="1023"/>
      <c r="AG85" s="1023"/>
      <c r="AH85" s="1023"/>
      <c r="AI85" s="1023"/>
      <c r="AJ85" s="1023"/>
      <c r="AK85" s="1023"/>
      <c r="AL85" s="1023"/>
      <c r="AM85" s="1023"/>
      <c r="AN85" s="1023"/>
      <c r="AO85" s="1023"/>
      <c r="AP85" s="1023"/>
      <c r="AQ85" s="1023"/>
      <c r="AR85" s="1023"/>
      <c r="AS85" s="1023"/>
      <c r="AT85" s="1023"/>
      <c r="AU85" s="1023"/>
      <c r="AV85" s="1023"/>
      <c r="AW85" s="1023"/>
      <c r="AX85" s="1023"/>
      <c r="AY85" s="1023"/>
      <c r="AZ85" s="1023"/>
      <c r="BA85" s="1023"/>
      <c r="BB85" s="1023"/>
      <c r="BC85" s="1023"/>
    </row>
    <row r="86" spans="1:55" x14ac:dyDescent="0.2">
      <c r="A86" s="1023"/>
      <c r="B86" s="1023"/>
      <c r="C86" s="1023"/>
      <c r="D86" s="1023"/>
      <c r="E86" s="1023"/>
      <c r="F86" s="1023"/>
      <c r="G86" s="1023"/>
      <c r="H86" s="1023"/>
      <c r="I86" s="1023"/>
      <c r="J86" s="1023"/>
      <c r="K86" s="1023"/>
      <c r="L86" s="1023"/>
      <c r="M86" s="1023"/>
      <c r="N86" s="1023"/>
      <c r="O86" s="1023"/>
      <c r="P86" s="1023"/>
      <c r="Q86" s="1023"/>
      <c r="R86" s="1023"/>
      <c r="S86" s="1023"/>
      <c r="T86" s="1023"/>
      <c r="U86" s="1023"/>
      <c r="V86" s="1023"/>
      <c r="W86" s="1023"/>
      <c r="X86" s="1023"/>
      <c r="Y86" s="1023"/>
      <c r="Z86" s="1023"/>
      <c r="AA86" s="1023"/>
      <c r="AB86" s="1023"/>
      <c r="AC86" s="1023"/>
      <c r="AD86" s="1023"/>
      <c r="AE86" s="1023"/>
      <c r="AF86" s="1023"/>
      <c r="AG86" s="1023"/>
      <c r="AH86" s="1023"/>
      <c r="AI86" s="1023"/>
      <c r="AJ86" s="1023"/>
      <c r="AK86" s="1023"/>
      <c r="AL86" s="1023"/>
      <c r="AM86" s="1023"/>
      <c r="AN86" s="1023"/>
      <c r="AO86" s="1023"/>
      <c r="AP86" s="1023"/>
      <c r="AQ86" s="1023"/>
      <c r="AR86" s="1023"/>
      <c r="AS86" s="1023"/>
      <c r="AT86" s="1023"/>
      <c r="AU86" s="1023"/>
      <c r="AV86" s="1023"/>
      <c r="AW86" s="1023"/>
      <c r="AX86" s="1023"/>
      <c r="AY86" s="1023"/>
      <c r="AZ86" s="1023"/>
      <c r="BA86" s="1023"/>
      <c r="BB86" s="1023"/>
      <c r="BC86" s="1023"/>
    </row>
    <row r="87" spans="1:55" x14ac:dyDescent="0.2">
      <c r="A87" s="1023"/>
      <c r="B87" s="1023"/>
      <c r="C87" s="1023"/>
      <c r="D87" s="1023"/>
      <c r="E87" s="1023"/>
      <c r="F87" s="1023"/>
      <c r="G87" s="1023"/>
      <c r="H87" s="1023"/>
      <c r="I87" s="1023"/>
      <c r="J87" s="1023"/>
      <c r="K87" s="1023"/>
      <c r="L87" s="1023"/>
      <c r="M87" s="1023"/>
      <c r="N87" s="1023"/>
      <c r="O87" s="1023"/>
      <c r="P87" s="1023"/>
      <c r="Q87" s="1023"/>
      <c r="R87" s="1023"/>
      <c r="S87" s="1023"/>
      <c r="T87" s="1023"/>
      <c r="U87" s="1023"/>
      <c r="V87" s="1023"/>
      <c r="W87" s="1023"/>
      <c r="X87" s="1023"/>
      <c r="Y87" s="1023"/>
      <c r="Z87" s="1023"/>
      <c r="AA87" s="1023"/>
      <c r="AB87" s="1023"/>
      <c r="AC87" s="1023"/>
      <c r="AD87" s="1023"/>
      <c r="AE87" s="1023"/>
      <c r="AF87" s="1023"/>
      <c r="AG87" s="1023"/>
      <c r="AH87" s="1023"/>
      <c r="AI87" s="1023"/>
      <c r="AJ87" s="1023"/>
      <c r="AK87" s="1023"/>
      <c r="AL87" s="1023"/>
      <c r="AM87" s="1023"/>
      <c r="AN87" s="1023"/>
      <c r="AO87" s="1023"/>
      <c r="AP87" s="1023"/>
      <c r="AQ87" s="1023"/>
      <c r="AR87" s="1023"/>
      <c r="AS87" s="1023"/>
      <c r="AT87" s="1023"/>
      <c r="AU87" s="1023"/>
      <c r="AV87" s="1023"/>
      <c r="AW87" s="1023"/>
      <c r="AX87" s="1023"/>
      <c r="AY87" s="1023"/>
      <c r="AZ87" s="1023"/>
      <c r="BA87" s="1023"/>
      <c r="BB87" s="1023"/>
      <c r="BC87" s="1023"/>
    </row>
    <row r="88" spans="1:55" x14ac:dyDescent="0.2">
      <c r="A88" s="1023"/>
      <c r="B88" s="1023"/>
      <c r="C88" s="1023"/>
      <c r="D88" s="1023"/>
      <c r="E88" s="1023"/>
      <c r="F88" s="1023"/>
      <c r="G88" s="1023"/>
      <c r="H88" s="1023"/>
      <c r="I88" s="1023"/>
      <c r="J88" s="1023"/>
      <c r="K88" s="1023"/>
      <c r="L88" s="1023"/>
      <c r="M88" s="1023"/>
      <c r="N88" s="1023"/>
      <c r="O88" s="1023"/>
      <c r="P88" s="1023"/>
      <c r="Q88" s="1023"/>
      <c r="R88" s="1023"/>
      <c r="S88" s="1023"/>
      <c r="T88" s="1023"/>
      <c r="U88" s="1023"/>
      <c r="V88" s="1023"/>
      <c r="W88" s="1023"/>
      <c r="X88" s="1023"/>
      <c r="Y88" s="1023"/>
      <c r="Z88" s="1023"/>
      <c r="AA88" s="1023"/>
      <c r="AB88" s="1023"/>
      <c r="AC88" s="1023"/>
      <c r="AD88" s="1023"/>
      <c r="AE88" s="1023"/>
      <c r="AF88" s="1023"/>
      <c r="AG88" s="1023"/>
      <c r="AH88" s="1023"/>
      <c r="AI88" s="1023"/>
      <c r="AJ88" s="1023"/>
      <c r="AK88" s="1023"/>
      <c r="AL88" s="1023"/>
      <c r="AM88" s="1023"/>
      <c r="AN88" s="1023"/>
      <c r="AO88" s="1023"/>
      <c r="AP88" s="1023"/>
      <c r="AQ88" s="1023"/>
      <c r="AR88" s="1023"/>
      <c r="AS88" s="1023"/>
      <c r="AT88" s="1023"/>
      <c r="AU88" s="1023"/>
      <c r="AV88" s="1023"/>
      <c r="AW88" s="1023"/>
      <c r="AX88" s="1023"/>
      <c r="AY88" s="1023"/>
      <c r="AZ88" s="1023"/>
      <c r="BA88" s="1023"/>
      <c r="BB88" s="1023"/>
      <c r="BC88" s="1023"/>
    </row>
    <row r="89" spans="1:55" x14ac:dyDescent="0.2">
      <c r="A89" s="1023"/>
      <c r="B89" s="1023"/>
      <c r="C89" s="1023"/>
      <c r="D89" s="1023"/>
      <c r="E89" s="1023"/>
      <c r="F89" s="1023"/>
      <c r="G89" s="1023"/>
      <c r="H89" s="1023"/>
      <c r="I89" s="1023"/>
      <c r="J89" s="1023"/>
      <c r="K89" s="1023"/>
      <c r="L89" s="1023"/>
      <c r="M89" s="1023"/>
      <c r="N89" s="1023"/>
      <c r="O89" s="1023"/>
      <c r="P89" s="1023"/>
      <c r="Q89" s="1023"/>
      <c r="R89" s="1023"/>
      <c r="S89" s="1023"/>
      <c r="T89" s="1023"/>
      <c r="U89" s="1023"/>
      <c r="V89" s="1023"/>
      <c r="W89" s="1023"/>
      <c r="X89" s="1023"/>
      <c r="Y89" s="1023"/>
      <c r="Z89" s="1023"/>
      <c r="AA89" s="1023"/>
      <c r="AB89" s="1023"/>
      <c r="AC89" s="1023"/>
      <c r="AD89" s="1023"/>
      <c r="AE89" s="1023"/>
      <c r="AF89" s="1023"/>
      <c r="AG89" s="1023"/>
      <c r="AH89" s="1023"/>
      <c r="AI89" s="1023"/>
      <c r="AJ89" s="1023"/>
      <c r="AK89" s="1023"/>
      <c r="AL89" s="1023"/>
      <c r="AM89" s="1023"/>
      <c r="AN89" s="1023"/>
      <c r="AO89" s="1023"/>
      <c r="AP89" s="1023"/>
      <c r="AQ89" s="1023"/>
      <c r="AR89" s="1023"/>
      <c r="AS89" s="1023"/>
      <c r="AT89" s="1023"/>
      <c r="AU89" s="1023"/>
      <c r="AV89" s="1023"/>
      <c r="AW89" s="1023"/>
      <c r="AX89" s="1023"/>
      <c r="AY89" s="1023"/>
      <c r="AZ89" s="1023"/>
      <c r="BA89" s="1023"/>
      <c r="BB89" s="1023"/>
      <c r="BC89" s="1023"/>
    </row>
    <row r="90" spans="1:55" x14ac:dyDescent="0.2">
      <c r="A90" s="1023"/>
      <c r="B90" s="1023"/>
      <c r="C90" s="1023"/>
      <c r="D90" s="1023"/>
      <c r="E90" s="1023"/>
      <c r="F90" s="1023"/>
      <c r="G90" s="1023"/>
      <c r="H90" s="1023"/>
      <c r="I90" s="1023"/>
      <c r="J90" s="1023"/>
      <c r="K90" s="1023"/>
      <c r="L90" s="1023"/>
      <c r="M90" s="1023"/>
      <c r="N90" s="1023"/>
      <c r="O90" s="1023"/>
      <c r="P90" s="1023"/>
      <c r="Q90" s="1023"/>
      <c r="R90" s="1023"/>
      <c r="S90" s="1023"/>
      <c r="T90" s="1023"/>
      <c r="U90" s="1023"/>
      <c r="V90" s="1023"/>
      <c r="W90" s="1023"/>
      <c r="X90" s="1023"/>
      <c r="Y90" s="1023"/>
      <c r="Z90" s="1023"/>
      <c r="AA90" s="1023"/>
      <c r="AB90" s="1023"/>
      <c r="AC90" s="1023"/>
      <c r="AD90" s="1023"/>
      <c r="AE90" s="1023"/>
      <c r="AF90" s="1023"/>
      <c r="AG90" s="1023"/>
      <c r="AH90" s="1023"/>
      <c r="AI90" s="1023"/>
      <c r="AJ90" s="1023"/>
      <c r="AK90" s="1023"/>
      <c r="AL90" s="1023"/>
      <c r="AM90" s="1023"/>
      <c r="AN90" s="1023"/>
      <c r="AO90" s="1023"/>
      <c r="AP90" s="1023"/>
      <c r="AQ90" s="1023"/>
      <c r="AR90" s="1023"/>
      <c r="AS90" s="1023"/>
      <c r="AT90" s="1023"/>
      <c r="AU90" s="1023"/>
      <c r="AV90" s="1023"/>
      <c r="AW90" s="1023"/>
      <c r="AX90" s="1023"/>
      <c r="AY90" s="1023"/>
      <c r="AZ90" s="1023"/>
      <c r="BA90" s="1023"/>
      <c r="BB90" s="1023"/>
      <c r="BC90" s="1023"/>
    </row>
    <row r="91" spans="1:55" x14ac:dyDescent="0.2">
      <c r="A91" s="1023"/>
      <c r="B91" s="1023"/>
      <c r="C91" s="1023"/>
      <c r="D91" s="1023"/>
      <c r="E91" s="1023"/>
      <c r="F91" s="1023"/>
      <c r="G91" s="1023"/>
      <c r="H91" s="1023"/>
      <c r="I91" s="1023"/>
      <c r="J91" s="1023"/>
      <c r="K91" s="1023"/>
      <c r="L91" s="1023"/>
      <c r="M91" s="1023"/>
      <c r="N91" s="1023"/>
      <c r="O91" s="1023"/>
      <c r="P91" s="1023"/>
      <c r="Q91" s="1023"/>
      <c r="R91" s="1023"/>
      <c r="S91" s="1023"/>
      <c r="T91" s="1023"/>
      <c r="U91" s="1023"/>
      <c r="V91" s="1023"/>
      <c r="W91" s="1023"/>
      <c r="X91" s="1023"/>
      <c r="Y91" s="1023"/>
      <c r="Z91" s="1023"/>
      <c r="AA91" s="1023"/>
      <c r="AB91" s="1023"/>
      <c r="AC91" s="1023"/>
      <c r="AD91" s="1023"/>
      <c r="AE91" s="1023"/>
      <c r="AF91" s="1023"/>
      <c r="AG91" s="1023"/>
      <c r="AH91" s="1023"/>
      <c r="AI91" s="1023"/>
      <c r="AJ91" s="1023"/>
      <c r="AK91" s="1023"/>
      <c r="AL91" s="1023"/>
      <c r="AM91" s="1023"/>
      <c r="AN91" s="1023"/>
      <c r="AO91" s="1023"/>
      <c r="AP91" s="1023"/>
      <c r="AQ91" s="1023"/>
      <c r="AR91" s="1023"/>
      <c r="AS91" s="1023"/>
      <c r="AT91" s="1023"/>
      <c r="AU91" s="1023"/>
      <c r="AV91" s="1023"/>
      <c r="AW91" s="1023"/>
      <c r="AX91" s="1023"/>
      <c r="AY91" s="1023"/>
      <c r="AZ91" s="1023"/>
      <c r="BA91" s="1023"/>
      <c r="BB91" s="1023"/>
      <c r="BC91" s="1023"/>
    </row>
    <row r="92" spans="1:55" x14ac:dyDescent="0.2">
      <c r="A92" s="1023"/>
      <c r="B92" s="1023"/>
      <c r="C92" s="1023"/>
      <c r="D92" s="1023"/>
      <c r="E92" s="1023"/>
      <c r="F92" s="1023"/>
      <c r="G92" s="1023"/>
      <c r="H92" s="1023"/>
      <c r="I92" s="1023"/>
      <c r="J92" s="1023"/>
      <c r="K92" s="1023"/>
      <c r="L92" s="1023"/>
      <c r="M92" s="1023"/>
      <c r="N92" s="1023"/>
      <c r="O92" s="1023"/>
      <c r="P92" s="1023"/>
      <c r="Q92" s="1023"/>
      <c r="R92" s="1023"/>
      <c r="S92" s="1023"/>
      <c r="T92" s="1023"/>
      <c r="U92" s="1023"/>
      <c r="V92" s="1023"/>
      <c r="W92" s="1023"/>
      <c r="X92" s="1023"/>
      <c r="Y92" s="1023"/>
      <c r="Z92" s="1023"/>
      <c r="AA92" s="1023"/>
      <c r="AB92" s="1023"/>
      <c r="AC92" s="1023"/>
      <c r="AD92" s="1023"/>
      <c r="AE92" s="1023"/>
      <c r="AF92" s="1023"/>
      <c r="AG92" s="1023"/>
      <c r="AH92" s="1023"/>
      <c r="AI92" s="1023"/>
      <c r="AJ92" s="1023"/>
      <c r="AK92" s="1023"/>
      <c r="AL92" s="1023"/>
      <c r="AM92" s="1023"/>
      <c r="AN92" s="1023"/>
      <c r="AO92" s="1023"/>
      <c r="AP92" s="1023"/>
      <c r="AQ92" s="1023"/>
      <c r="AR92" s="1023"/>
      <c r="AS92" s="1023"/>
      <c r="AT92" s="1023"/>
      <c r="AU92" s="1023"/>
      <c r="AV92" s="1023"/>
      <c r="AW92" s="1023"/>
      <c r="AX92" s="1023"/>
      <c r="AY92" s="1023"/>
      <c r="AZ92" s="1023"/>
      <c r="BA92" s="1023"/>
      <c r="BB92" s="1023"/>
      <c r="BC92" s="1023"/>
    </row>
    <row r="93" spans="1:55" x14ac:dyDescent="0.2">
      <c r="A93" s="1023"/>
      <c r="B93" s="1023"/>
      <c r="C93" s="1023"/>
      <c r="D93" s="1023"/>
      <c r="E93" s="1023"/>
      <c r="F93" s="1023"/>
      <c r="G93" s="1023"/>
      <c r="H93" s="1023"/>
      <c r="I93" s="1023"/>
      <c r="J93" s="1023"/>
      <c r="K93" s="1023"/>
      <c r="L93" s="1023"/>
      <c r="M93" s="1023"/>
      <c r="N93" s="1023"/>
      <c r="O93" s="1023"/>
      <c r="P93" s="1023"/>
      <c r="Q93" s="1023"/>
      <c r="R93" s="1023"/>
      <c r="S93" s="1023"/>
      <c r="T93" s="1023"/>
      <c r="U93" s="1023"/>
      <c r="V93" s="1023"/>
      <c r="W93" s="1023"/>
      <c r="X93" s="1023"/>
      <c r="Y93" s="1023"/>
      <c r="Z93" s="1023"/>
      <c r="AA93" s="1023"/>
      <c r="AB93" s="1023"/>
      <c r="AC93" s="1023"/>
      <c r="AD93" s="1023"/>
      <c r="AE93" s="1023"/>
      <c r="AF93" s="1023"/>
      <c r="AG93" s="1023"/>
      <c r="AH93" s="1023"/>
      <c r="AI93" s="1023"/>
      <c r="AJ93" s="1023"/>
      <c r="AK93" s="1023"/>
      <c r="AL93" s="1023"/>
      <c r="AM93" s="1023"/>
      <c r="AN93" s="1023"/>
      <c r="AO93" s="1023"/>
      <c r="AP93" s="1023"/>
      <c r="AQ93" s="1023"/>
      <c r="AR93" s="1023"/>
      <c r="AS93" s="1023"/>
      <c r="AT93" s="1023"/>
      <c r="AU93" s="1023"/>
      <c r="AV93" s="1023"/>
      <c r="AW93" s="1023"/>
      <c r="AX93" s="1023"/>
      <c r="AY93" s="1023"/>
      <c r="AZ93" s="1023"/>
      <c r="BA93" s="1023"/>
      <c r="BB93" s="1023"/>
      <c r="BC93" s="1023"/>
    </row>
    <row r="94" spans="1:55" x14ac:dyDescent="0.2">
      <c r="A94" s="1023"/>
      <c r="B94" s="1023"/>
      <c r="C94" s="1023"/>
      <c r="D94" s="1023"/>
      <c r="E94" s="1023"/>
      <c r="F94" s="1023"/>
      <c r="G94" s="1023"/>
      <c r="H94" s="1023"/>
      <c r="I94" s="1023"/>
      <c r="J94" s="1023"/>
      <c r="K94" s="1023"/>
      <c r="L94" s="1023"/>
      <c r="M94" s="1023"/>
      <c r="N94" s="1023"/>
      <c r="O94" s="1023"/>
      <c r="P94" s="1023"/>
      <c r="Q94" s="1023"/>
      <c r="R94" s="1023"/>
      <c r="S94" s="1023"/>
      <c r="T94" s="1023"/>
      <c r="U94" s="1023"/>
      <c r="V94" s="1023"/>
      <c r="W94" s="1023"/>
      <c r="X94" s="1023"/>
      <c r="Y94" s="1023"/>
      <c r="Z94" s="1023"/>
      <c r="AA94" s="1023"/>
      <c r="AB94" s="1023"/>
      <c r="AC94" s="1023"/>
      <c r="AD94" s="1023"/>
      <c r="AE94" s="1023"/>
      <c r="AF94" s="1023"/>
      <c r="AG94" s="1023"/>
      <c r="AH94" s="1023"/>
      <c r="AI94" s="1023"/>
      <c r="AJ94" s="1023"/>
      <c r="AK94" s="1023"/>
      <c r="AL94" s="1023"/>
      <c r="AM94" s="1023"/>
      <c r="AN94" s="1023"/>
      <c r="AO94" s="1023"/>
      <c r="AP94" s="1023"/>
      <c r="AQ94" s="1023"/>
      <c r="AR94" s="1023"/>
      <c r="AS94" s="1023"/>
      <c r="AT94" s="1023"/>
      <c r="AU94" s="1023"/>
      <c r="AV94" s="1023"/>
      <c r="AW94" s="1023"/>
      <c r="AX94" s="1023"/>
      <c r="AY94" s="1023"/>
      <c r="AZ94" s="1023"/>
      <c r="BA94" s="1023"/>
      <c r="BB94" s="1023"/>
      <c r="BC94" s="1023"/>
    </row>
    <row r="95" spans="1:55" x14ac:dyDescent="0.2">
      <c r="A95" s="1023"/>
      <c r="B95" s="1023"/>
      <c r="C95" s="1023"/>
      <c r="D95" s="1023"/>
      <c r="E95" s="1023"/>
      <c r="F95" s="1023"/>
      <c r="G95" s="1023"/>
      <c r="H95" s="1023"/>
      <c r="I95" s="1023"/>
      <c r="J95" s="1023"/>
      <c r="K95" s="1023"/>
      <c r="L95" s="1023"/>
      <c r="M95" s="1023"/>
      <c r="N95" s="1023"/>
      <c r="O95" s="1023"/>
      <c r="P95" s="1023"/>
      <c r="Q95" s="1023"/>
      <c r="R95" s="1023"/>
      <c r="S95" s="1023"/>
      <c r="T95" s="1023"/>
      <c r="U95" s="1023"/>
      <c r="V95" s="1023"/>
      <c r="W95" s="1023"/>
      <c r="X95" s="1023"/>
      <c r="Y95" s="1023"/>
      <c r="Z95" s="1023"/>
      <c r="AA95" s="1023"/>
      <c r="AB95" s="1023"/>
      <c r="AC95" s="1023"/>
      <c r="AD95" s="1023"/>
      <c r="AE95" s="1023"/>
      <c r="AF95" s="1023"/>
      <c r="AG95" s="1023"/>
      <c r="AH95" s="1023"/>
      <c r="AI95" s="1023"/>
      <c r="AJ95" s="1023"/>
      <c r="AK95" s="1023"/>
      <c r="AL95" s="1023"/>
      <c r="AM95" s="1023"/>
      <c r="AN95" s="1023"/>
      <c r="AO95" s="1023"/>
      <c r="AP95" s="1023"/>
      <c r="AQ95" s="1023"/>
      <c r="AR95" s="1023"/>
      <c r="AS95" s="1023"/>
      <c r="AT95" s="1023"/>
      <c r="AU95" s="1023"/>
      <c r="AV95" s="1023"/>
      <c r="AW95" s="1023"/>
      <c r="AX95" s="1023"/>
      <c r="AY95" s="1023"/>
      <c r="AZ95" s="1023"/>
      <c r="BA95" s="1023"/>
      <c r="BB95" s="1023"/>
      <c r="BC95" s="1023"/>
    </row>
    <row r="96" spans="1:55" x14ac:dyDescent="0.2">
      <c r="A96" s="1023"/>
      <c r="B96" s="1023"/>
      <c r="C96" s="1023"/>
      <c r="D96" s="1023"/>
      <c r="E96" s="1023"/>
      <c r="F96" s="1023"/>
      <c r="G96" s="1023"/>
      <c r="H96" s="1023"/>
      <c r="I96" s="1023"/>
      <c r="J96" s="1023"/>
      <c r="K96" s="1023"/>
      <c r="L96" s="1023"/>
      <c r="M96" s="1023"/>
      <c r="N96" s="1023"/>
      <c r="O96" s="1023"/>
      <c r="P96" s="1023"/>
      <c r="Q96" s="1023"/>
      <c r="R96" s="1023"/>
      <c r="S96" s="1023"/>
      <c r="T96" s="1023"/>
      <c r="U96" s="1023"/>
      <c r="V96" s="1023"/>
      <c r="W96" s="1023"/>
      <c r="X96" s="1023"/>
      <c r="Y96" s="1023"/>
      <c r="Z96" s="1023"/>
      <c r="AA96" s="1023"/>
      <c r="AB96" s="1023"/>
      <c r="AC96" s="1023"/>
      <c r="AD96" s="1023"/>
      <c r="AE96" s="1023"/>
      <c r="AF96" s="1023"/>
      <c r="AG96" s="1023"/>
      <c r="AH96" s="1023"/>
      <c r="AI96" s="1023"/>
      <c r="AJ96" s="1023"/>
      <c r="AK96" s="1023"/>
      <c r="AL96" s="1023"/>
      <c r="AM96" s="1023"/>
      <c r="AN96" s="1023"/>
      <c r="AO96" s="1023"/>
      <c r="AP96" s="1023"/>
      <c r="AQ96" s="1023"/>
      <c r="AR96" s="1023"/>
      <c r="AS96" s="1023"/>
      <c r="AT96" s="1023"/>
      <c r="AU96" s="1023"/>
      <c r="AV96" s="1023"/>
      <c r="AW96" s="1023"/>
      <c r="AX96" s="1023"/>
      <c r="AY96" s="1023"/>
      <c r="AZ96" s="1023"/>
      <c r="BA96" s="1023"/>
      <c r="BB96" s="1023"/>
      <c r="BC96" s="1023"/>
    </row>
    <row r="97" spans="1:55" x14ac:dyDescent="0.2">
      <c r="A97" s="1023"/>
      <c r="B97" s="1023"/>
      <c r="C97" s="1023"/>
      <c r="D97" s="1023"/>
      <c r="E97" s="1023"/>
      <c r="F97" s="1023"/>
      <c r="G97" s="1023"/>
      <c r="H97" s="1023"/>
      <c r="I97" s="1023"/>
      <c r="J97" s="1023"/>
      <c r="K97" s="1023"/>
      <c r="L97" s="1023"/>
      <c r="M97" s="1023"/>
      <c r="N97" s="1023"/>
      <c r="O97" s="1023"/>
      <c r="P97" s="1023"/>
      <c r="Q97" s="1023"/>
      <c r="R97" s="1023"/>
      <c r="S97" s="1023"/>
      <c r="T97" s="1023"/>
      <c r="U97" s="1023"/>
      <c r="V97" s="1023"/>
      <c r="W97" s="1023"/>
      <c r="X97" s="1023"/>
      <c r="Y97" s="1023"/>
      <c r="Z97" s="1023"/>
      <c r="AA97" s="1023"/>
      <c r="AB97" s="1023"/>
      <c r="AC97" s="1023"/>
      <c r="AD97" s="1023"/>
      <c r="AE97" s="1023"/>
      <c r="AF97" s="1023"/>
      <c r="AG97" s="1023"/>
      <c r="AH97" s="1023"/>
      <c r="AI97" s="1023"/>
      <c r="AJ97" s="1023"/>
      <c r="AK97" s="1023"/>
      <c r="AL97" s="1023"/>
      <c r="AM97" s="1023"/>
      <c r="AN97" s="1023"/>
      <c r="AO97" s="1023"/>
      <c r="AP97" s="1023"/>
      <c r="AQ97" s="1023"/>
      <c r="AR97" s="1023"/>
      <c r="AS97" s="1023"/>
      <c r="AT97" s="1023"/>
      <c r="AU97" s="1023"/>
      <c r="AV97" s="1023"/>
      <c r="AW97" s="1023"/>
      <c r="AX97" s="1023"/>
      <c r="AY97" s="1023"/>
      <c r="AZ97" s="1023"/>
      <c r="BA97" s="1023"/>
      <c r="BB97" s="1023"/>
      <c r="BC97" s="1023"/>
    </row>
    <row r="98" spans="1:55" x14ac:dyDescent="0.2">
      <c r="A98" s="1023"/>
      <c r="B98" s="1023"/>
      <c r="C98" s="1023"/>
      <c r="D98" s="1023"/>
      <c r="E98" s="1023"/>
      <c r="F98" s="1023"/>
      <c r="G98" s="1023"/>
      <c r="H98" s="1023"/>
      <c r="I98" s="1023"/>
      <c r="J98" s="1023"/>
      <c r="K98" s="1023"/>
      <c r="L98" s="1023"/>
      <c r="M98" s="1023"/>
      <c r="N98" s="1023"/>
      <c r="O98" s="1023"/>
      <c r="P98" s="1023"/>
      <c r="Q98" s="1023"/>
      <c r="R98" s="1023"/>
      <c r="S98" s="1023"/>
      <c r="T98" s="1023"/>
      <c r="U98" s="1023"/>
      <c r="V98" s="1023"/>
      <c r="W98" s="1023"/>
      <c r="X98" s="1023"/>
      <c r="Y98" s="1023"/>
      <c r="Z98" s="1023"/>
      <c r="AA98" s="1023"/>
      <c r="AB98" s="1023"/>
      <c r="AC98" s="1023"/>
      <c r="AD98" s="1023"/>
      <c r="AE98" s="1023"/>
      <c r="AF98" s="1023"/>
      <c r="AG98" s="1023"/>
      <c r="AH98" s="1023"/>
      <c r="AI98" s="1023"/>
      <c r="AJ98" s="1023"/>
      <c r="AK98" s="1023"/>
      <c r="AL98" s="1023"/>
      <c r="AM98" s="1023"/>
      <c r="AN98" s="1023"/>
      <c r="AO98" s="1023"/>
      <c r="AP98" s="1023"/>
      <c r="AQ98" s="1023"/>
      <c r="AR98" s="1023"/>
      <c r="AS98" s="1023"/>
      <c r="AT98" s="1023"/>
      <c r="AU98" s="1023"/>
      <c r="AV98" s="1023"/>
      <c r="AW98" s="1023"/>
      <c r="AX98" s="1023"/>
      <c r="AY98" s="1023"/>
      <c r="AZ98" s="1023"/>
      <c r="BA98" s="1023"/>
      <c r="BB98" s="1023"/>
      <c r="BC98" s="1023"/>
    </row>
    <row r="99" spans="1:55" x14ac:dyDescent="0.2">
      <c r="A99" s="1023"/>
      <c r="B99" s="1023"/>
      <c r="C99" s="1023"/>
      <c r="D99" s="1023"/>
      <c r="E99" s="1023"/>
      <c r="F99" s="1023"/>
      <c r="G99" s="1023"/>
      <c r="H99" s="1023"/>
      <c r="I99" s="1023"/>
      <c r="J99" s="1023"/>
      <c r="K99" s="1023"/>
      <c r="L99" s="1023"/>
      <c r="M99" s="1023"/>
      <c r="N99" s="1023"/>
      <c r="O99" s="1023"/>
      <c r="P99" s="1023"/>
      <c r="Q99" s="1023"/>
      <c r="R99" s="1023"/>
      <c r="S99" s="1023"/>
      <c r="T99" s="1023"/>
      <c r="U99" s="1023"/>
      <c r="V99" s="1023"/>
      <c r="W99" s="1023"/>
      <c r="X99" s="1023"/>
      <c r="Y99" s="1023"/>
      <c r="Z99" s="1023"/>
      <c r="AA99" s="1023"/>
      <c r="AB99" s="1023"/>
      <c r="AC99" s="1023"/>
      <c r="AD99" s="1023"/>
      <c r="AE99" s="1023"/>
      <c r="AF99" s="1023"/>
      <c r="AG99" s="1023"/>
      <c r="AH99" s="1023"/>
      <c r="AI99" s="1023"/>
      <c r="AJ99" s="1023"/>
      <c r="AK99" s="1023"/>
      <c r="AL99" s="1023"/>
      <c r="AM99" s="1023"/>
      <c r="AN99" s="1023"/>
      <c r="AO99" s="1023"/>
      <c r="AP99" s="1023"/>
      <c r="AQ99" s="1023"/>
      <c r="AR99" s="1023"/>
      <c r="AS99" s="1023"/>
      <c r="AT99" s="1023"/>
      <c r="AU99" s="1023"/>
      <c r="AV99" s="1023"/>
      <c r="AW99" s="1023"/>
      <c r="AX99" s="1023"/>
      <c r="AY99" s="1023"/>
      <c r="AZ99" s="1023"/>
      <c r="BA99" s="1023"/>
      <c r="BB99" s="1023"/>
      <c r="BC99" s="1023"/>
    </row>
    <row r="100" spans="1:55" x14ac:dyDescent="0.2">
      <c r="A100" s="1023"/>
      <c r="B100" s="1023"/>
      <c r="C100" s="1023"/>
      <c r="D100" s="1023"/>
      <c r="E100" s="1023"/>
      <c r="F100" s="1023"/>
      <c r="G100" s="1023"/>
      <c r="H100" s="1023"/>
      <c r="I100" s="1023"/>
      <c r="J100" s="1023"/>
      <c r="K100" s="1023"/>
      <c r="L100" s="1023"/>
      <c r="M100" s="1023"/>
      <c r="N100" s="1023"/>
      <c r="O100" s="1023"/>
      <c r="P100" s="1023"/>
      <c r="Q100" s="1023"/>
      <c r="R100" s="1023"/>
      <c r="S100" s="1023"/>
      <c r="T100" s="1023"/>
      <c r="U100" s="1023"/>
      <c r="V100" s="1023"/>
      <c r="W100" s="1023"/>
      <c r="X100" s="1023"/>
      <c r="Y100" s="1023"/>
      <c r="Z100" s="1023"/>
      <c r="AA100" s="1023"/>
      <c r="AB100" s="1023"/>
      <c r="AC100" s="1023"/>
      <c r="AD100" s="1023"/>
      <c r="AE100" s="1023"/>
      <c r="AF100" s="1023"/>
      <c r="AG100" s="1023"/>
      <c r="AH100" s="1023"/>
      <c r="AI100" s="1023"/>
      <c r="AJ100" s="1023"/>
      <c r="AK100" s="1023"/>
      <c r="AL100" s="1023"/>
      <c r="AM100" s="1023"/>
      <c r="AN100" s="1023"/>
      <c r="AO100" s="1023"/>
      <c r="AP100" s="1023"/>
      <c r="AQ100" s="1023"/>
      <c r="AR100" s="1023"/>
      <c r="AS100" s="1023"/>
      <c r="AT100" s="1023"/>
      <c r="AU100" s="1023"/>
      <c r="AV100" s="1023"/>
      <c r="AW100" s="1023"/>
      <c r="AX100" s="1023"/>
      <c r="AY100" s="1023"/>
      <c r="AZ100" s="1023"/>
      <c r="BA100" s="1023"/>
      <c r="BB100" s="1023"/>
      <c r="BC100" s="1023"/>
    </row>
    <row r="101" spans="1:55" x14ac:dyDescent="0.2">
      <c r="A101" s="1023"/>
      <c r="B101" s="1023"/>
      <c r="C101" s="1023"/>
      <c r="D101" s="1023"/>
      <c r="E101" s="1023"/>
      <c r="F101" s="1023"/>
      <c r="G101" s="1023"/>
      <c r="H101" s="1023"/>
      <c r="I101" s="1023"/>
      <c r="J101" s="1023"/>
      <c r="K101" s="1023"/>
      <c r="L101" s="1023"/>
      <c r="M101" s="1023"/>
      <c r="N101" s="1023"/>
      <c r="O101" s="1023"/>
      <c r="P101" s="1023"/>
      <c r="Q101" s="1023"/>
      <c r="R101" s="1023"/>
      <c r="S101" s="1023"/>
      <c r="T101" s="1023"/>
      <c r="U101" s="1023"/>
      <c r="V101" s="1023"/>
      <c r="W101" s="1023"/>
      <c r="X101" s="1023"/>
      <c r="Y101" s="1023"/>
      <c r="Z101" s="1023"/>
      <c r="AA101" s="1023"/>
      <c r="AB101" s="1023"/>
      <c r="AC101" s="1023"/>
      <c r="AD101" s="1023"/>
      <c r="AE101" s="1023"/>
      <c r="AF101" s="1023"/>
      <c r="AG101" s="1023"/>
      <c r="AH101" s="1023"/>
      <c r="AI101" s="1023"/>
      <c r="AJ101" s="1023"/>
      <c r="AK101" s="1023"/>
      <c r="AL101" s="1023"/>
      <c r="AM101" s="1023"/>
      <c r="AN101" s="1023"/>
      <c r="AO101" s="1023"/>
      <c r="AP101" s="1023"/>
      <c r="AQ101" s="1023"/>
      <c r="AR101" s="1023"/>
      <c r="AS101" s="1023"/>
      <c r="AT101" s="1023"/>
      <c r="AU101" s="1023"/>
      <c r="AV101" s="1023"/>
      <c r="AW101" s="1023"/>
      <c r="AX101" s="1023"/>
      <c r="AY101" s="1023"/>
      <c r="AZ101" s="1023"/>
      <c r="BA101" s="1023"/>
      <c r="BB101" s="1023"/>
      <c r="BC101" s="1023"/>
    </row>
    <row r="102" spans="1:55" x14ac:dyDescent="0.2">
      <c r="A102" s="1023"/>
      <c r="B102" s="1023"/>
      <c r="C102" s="1023"/>
      <c r="D102" s="1023"/>
      <c r="E102" s="1023"/>
      <c r="F102" s="1023"/>
      <c r="G102" s="1023"/>
      <c r="H102" s="1023"/>
      <c r="I102" s="1023"/>
      <c r="J102" s="1023"/>
      <c r="K102" s="1023"/>
      <c r="L102" s="1023"/>
      <c r="M102" s="1023"/>
      <c r="N102" s="1023"/>
      <c r="O102" s="1023"/>
      <c r="P102" s="1023"/>
      <c r="Q102" s="1023"/>
      <c r="R102" s="1023"/>
      <c r="S102" s="1023"/>
      <c r="T102" s="1023"/>
      <c r="U102" s="1023"/>
      <c r="V102" s="1023"/>
      <c r="W102" s="1023"/>
      <c r="X102" s="1023"/>
      <c r="Y102" s="1023"/>
      <c r="Z102" s="1023"/>
      <c r="AA102" s="1023"/>
      <c r="AB102" s="1023"/>
      <c r="AC102" s="1023"/>
      <c r="AD102" s="1023"/>
      <c r="AE102" s="1023"/>
      <c r="AF102" s="1023"/>
      <c r="AG102" s="1023"/>
      <c r="AH102" s="1023"/>
      <c r="AI102" s="1023"/>
      <c r="AJ102" s="1023"/>
      <c r="AK102" s="1023"/>
      <c r="AL102" s="1023"/>
      <c r="AM102" s="1023"/>
      <c r="AN102" s="1023"/>
      <c r="AO102" s="1023"/>
      <c r="AP102" s="1023"/>
      <c r="AQ102" s="1023"/>
      <c r="AR102" s="1023"/>
      <c r="AS102" s="1023"/>
      <c r="AT102" s="1023"/>
      <c r="AU102" s="1023"/>
      <c r="AV102" s="1023"/>
      <c r="AW102" s="1023"/>
      <c r="AX102" s="1023"/>
      <c r="AY102" s="1023"/>
      <c r="AZ102" s="1023"/>
      <c r="BA102" s="1023"/>
      <c r="BB102" s="1023"/>
      <c r="BC102" s="1023"/>
    </row>
    <row r="103" spans="1:55" x14ac:dyDescent="0.2">
      <c r="A103" s="1023"/>
      <c r="B103" s="1023"/>
      <c r="C103" s="1023"/>
      <c r="D103" s="1023"/>
      <c r="E103" s="1023"/>
      <c r="F103" s="1023"/>
      <c r="G103" s="1023"/>
      <c r="H103" s="1023"/>
      <c r="I103" s="1023"/>
      <c r="J103" s="1023"/>
      <c r="K103" s="1023"/>
      <c r="L103" s="1023"/>
      <c r="M103" s="1023"/>
      <c r="N103" s="1023"/>
      <c r="O103" s="1023"/>
      <c r="P103" s="1023"/>
      <c r="Q103" s="1023"/>
      <c r="R103" s="1023"/>
      <c r="S103" s="1023"/>
      <c r="T103" s="1023"/>
      <c r="U103" s="1023"/>
      <c r="V103" s="1023"/>
      <c r="W103" s="1023"/>
      <c r="X103" s="1023"/>
      <c r="Y103" s="1023"/>
      <c r="Z103" s="1023"/>
      <c r="AA103" s="1023"/>
      <c r="AB103" s="1023"/>
      <c r="AC103" s="1023"/>
      <c r="AD103" s="1023"/>
      <c r="AE103" s="1023"/>
      <c r="AF103" s="1023"/>
      <c r="AG103" s="1023"/>
      <c r="AH103" s="1023"/>
      <c r="AI103" s="1023"/>
      <c r="AJ103" s="1023"/>
      <c r="AK103" s="1023"/>
      <c r="AL103" s="1023"/>
      <c r="AM103" s="1023"/>
      <c r="AN103" s="1023"/>
      <c r="AO103" s="1023"/>
      <c r="AP103" s="1023"/>
      <c r="AQ103" s="1023"/>
      <c r="AR103" s="1023"/>
      <c r="AS103" s="1023"/>
      <c r="AT103" s="1023"/>
      <c r="AU103" s="1023"/>
      <c r="AV103" s="1023"/>
      <c r="AW103" s="1023"/>
      <c r="AX103" s="1023"/>
      <c r="AY103" s="1023"/>
      <c r="AZ103" s="1023"/>
      <c r="BA103" s="1023"/>
      <c r="BB103" s="1023"/>
      <c r="BC103" s="1023"/>
    </row>
    <row r="104" spans="1:55" x14ac:dyDescent="0.2">
      <c r="A104" s="1023"/>
      <c r="B104" s="1023"/>
      <c r="C104" s="1023"/>
      <c r="D104" s="1023"/>
      <c r="E104" s="1023"/>
      <c r="F104" s="1023"/>
      <c r="G104" s="1023"/>
      <c r="H104" s="1023"/>
      <c r="I104" s="1023"/>
      <c r="J104" s="1023"/>
      <c r="K104" s="1023"/>
      <c r="L104" s="1023"/>
      <c r="M104" s="1023"/>
      <c r="N104" s="1023"/>
      <c r="O104" s="1023"/>
      <c r="P104" s="1023"/>
      <c r="Q104" s="1023"/>
      <c r="R104" s="1023"/>
      <c r="S104" s="1023"/>
      <c r="T104" s="1023"/>
      <c r="U104" s="1023"/>
      <c r="V104" s="1023"/>
      <c r="W104" s="1023"/>
      <c r="X104" s="1023"/>
      <c r="Y104" s="1023"/>
      <c r="Z104" s="1023"/>
      <c r="AA104" s="1023"/>
      <c r="AB104" s="1023"/>
      <c r="AC104" s="1023"/>
      <c r="AD104" s="1023"/>
      <c r="AE104" s="1023"/>
      <c r="AF104" s="1023"/>
      <c r="AG104" s="1023"/>
      <c r="AH104" s="1023"/>
      <c r="AI104" s="1023"/>
      <c r="AJ104" s="1023"/>
      <c r="AK104" s="1023"/>
      <c r="AL104" s="1023"/>
      <c r="AM104" s="1023"/>
      <c r="AN104" s="1023"/>
      <c r="AO104" s="1023"/>
      <c r="AP104" s="1023"/>
      <c r="AQ104" s="1023"/>
      <c r="AR104" s="1023"/>
      <c r="AS104" s="1023"/>
      <c r="AT104" s="1023"/>
      <c r="AU104" s="1023"/>
      <c r="AV104" s="1023"/>
      <c r="AW104" s="1023"/>
      <c r="AX104" s="1023"/>
      <c r="AY104" s="1023"/>
      <c r="AZ104" s="1023"/>
      <c r="BA104" s="1023"/>
      <c r="BB104" s="1023"/>
      <c r="BC104" s="1023"/>
    </row>
    <row r="105" spans="1:55" x14ac:dyDescent="0.2">
      <c r="A105" s="1023"/>
      <c r="B105" s="1023"/>
      <c r="C105" s="1023"/>
      <c r="D105" s="1023"/>
      <c r="E105" s="1023"/>
      <c r="F105" s="1023"/>
      <c r="G105" s="1023"/>
      <c r="H105" s="1023"/>
      <c r="I105" s="1023"/>
      <c r="J105" s="1023"/>
      <c r="K105" s="1023"/>
      <c r="L105" s="1023"/>
      <c r="M105" s="1023"/>
      <c r="N105" s="1023"/>
      <c r="O105" s="1023"/>
      <c r="P105" s="1023"/>
      <c r="Q105" s="1023"/>
      <c r="R105" s="1023"/>
      <c r="S105" s="1023"/>
      <c r="T105" s="1023"/>
      <c r="U105" s="1023"/>
      <c r="V105" s="1023"/>
      <c r="W105" s="1023"/>
      <c r="X105" s="1023"/>
      <c r="Y105" s="1023"/>
      <c r="Z105" s="1023"/>
      <c r="AA105" s="1023"/>
      <c r="AB105" s="1023"/>
      <c r="AC105" s="1023"/>
      <c r="AD105" s="1023"/>
      <c r="AE105" s="1023"/>
      <c r="AF105" s="1023"/>
      <c r="AG105" s="1023"/>
      <c r="AH105" s="1023"/>
      <c r="AI105" s="1023"/>
      <c r="AJ105" s="1023"/>
      <c r="AK105" s="1023"/>
      <c r="AL105" s="1023"/>
      <c r="AM105" s="1023"/>
      <c r="AN105" s="1023"/>
      <c r="AO105" s="1023"/>
      <c r="AP105" s="1023"/>
      <c r="AQ105" s="1023"/>
      <c r="AR105" s="1023"/>
      <c r="AS105" s="1023"/>
      <c r="AT105" s="1023"/>
      <c r="AU105" s="1023"/>
      <c r="AV105" s="1023"/>
      <c r="AW105" s="1023"/>
      <c r="AX105" s="1023"/>
      <c r="AY105" s="1023"/>
      <c r="AZ105" s="1023"/>
      <c r="BA105" s="1023"/>
      <c r="BB105" s="1023"/>
      <c r="BC105" s="1023"/>
    </row>
    <row r="106" spans="1:55" x14ac:dyDescent="0.2">
      <c r="A106" s="1023"/>
      <c r="B106" s="1023"/>
      <c r="C106" s="1023"/>
      <c r="D106" s="1023"/>
      <c r="E106" s="1023"/>
      <c r="F106" s="1023"/>
      <c r="G106" s="1023"/>
      <c r="H106" s="1023"/>
      <c r="I106" s="1023"/>
      <c r="J106" s="1023"/>
      <c r="K106" s="1023"/>
      <c r="L106" s="1023"/>
      <c r="M106" s="1023"/>
      <c r="N106" s="1023"/>
      <c r="O106" s="1023"/>
      <c r="P106" s="1023"/>
      <c r="Q106" s="1023"/>
      <c r="R106" s="1023"/>
      <c r="S106" s="1023"/>
      <c r="T106" s="1023"/>
      <c r="U106" s="1023"/>
      <c r="V106" s="1023"/>
      <c r="W106" s="1023"/>
      <c r="X106" s="1023"/>
      <c r="Y106" s="1023"/>
      <c r="Z106" s="1023"/>
      <c r="AA106" s="1023"/>
      <c r="AB106" s="1023"/>
      <c r="AC106" s="1023"/>
      <c r="AD106" s="1023"/>
      <c r="AE106" s="1023"/>
      <c r="AF106" s="1023"/>
      <c r="AG106" s="1023"/>
      <c r="AH106" s="1023"/>
      <c r="AI106" s="1023"/>
      <c r="AJ106" s="1023"/>
      <c r="AK106" s="1023"/>
      <c r="AL106" s="1023"/>
      <c r="AM106" s="1023"/>
      <c r="AN106" s="1023"/>
      <c r="AO106" s="1023"/>
      <c r="AP106" s="1023"/>
      <c r="AQ106" s="1023"/>
      <c r="AR106" s="1023"/>
      <c r="AS106" s="1023"/>
      <c r="AT106" s="1023"/>
      <c r="AU106" s="1023"/>
      <c r="AV106" s="1023"/>
      <c r="AW106" s="1023"/>
      <c r="AX106" s="1023"/>
      <c r="AY106" s="1023"/>
      <c r="AZ106" s="1023"/>
      <c r="BA106" s="1023"/>
      <c r="BB106" s="1023"/>
      <c r="BC106" s="1023"/>
    </row>
    <row r="107" spans="1:55" x14ac:dyDescent="0.2">
      <c r="A107" s="1023"/>
      <c r="B107" s="1023"/>
      <c r="C107" s="1023"/>
      <c r="D107" s="1023"/>
      <c r="E107" s="1023"/>
      <c r="F107" s="1023"/>
      <c r="G107" s="1023"/>
      <c r="H107" s="1023"/>
      <c r="I107" s="1023"/>
      <c r="J107" s="1023"/>
      <c r="K107" s="1023"/>
      <c r="L107" s="1023"/>
      <c r="M107" s="1023"/>
      <c r="N107" s="1023"/>
      <c r="O107" s="1023"/>
      <c r="P107" s="1023"/>
      <c r="Q107" s="1023"/>
      <c r="R107" s="1023"/>
      <c r="S107" s="1023"/>
      <c r="T107" s="1023"/>
      <c r="U107" s="1023"/>
      <c r="V107" s="1023"/>
      <c r="W107" s="1023"/>
      <c r="X107" s="1023"/>
      <c r="Y107" s="1023"/>
      <c r="Z107" s="1023"/>
      <c r="AA107" s="1023"/>
      <c r="AB107" s="1023"/>
      <c r="AC107" s="1023"/>
      <c r="AD107" s="1023"/>
      <c r="AE107" s="1023"/>
      <c r="AF107" s="1023"/>
      <c r="AG107" s="1023"/>
      <c r="AH107" s="1023"/>
      <c r="AI107" s="1023"/>
      <c r="AJ107" s="1023"/>
      <c r="AK107" s="1023"/>
      <c r="AL107" s="1023"/>
      <c r="AM107" s="1023"/>
      <c r="AN107" s="1023"/>
      <c r="AO107" s="1023"/>
      <c r="AP107" s="1023"/>
      <c r="AQ107" s="1023"/>
      <c r="AR107" s="1023"/>
      <c r="AS107" s="1023"/>
      <c r="AT107" s="1023"/>
      <c r="AU107" s="1023"/>
      <c r="AV107" s="1023"/>
      <c r="AW107" s="1023"/>
      <c r="AX107" s="1023"/>
      <c r="AY107" s="1023"/>
      <c r="AZ107" s="1023"/>
      <c r="BA107" s="1023"/>
      <c r="BB107" s="1023"/>
      <c r="BC107" s="1023"/>
    </row>
    <row r="108" spans="1:55" x14ac:dyDescent="0.2">
      <c r="A108" s="1023"/>
      <c r="B108" s="1023"/>
      <c r="C108" s="1023"/>
      <c r="D108" s="1023"/>
      <c r="E108" s="1023"/>
      <c r="F108" s="1023"/>
      <c r="G108" s="1023"/>
      <c r="H108" s="1023"/>
      <c r="I108" s="1023"/>
      <c r="J108" s="1023"/>
      <c r="K108" s="1023"/>
      <c r="L108" s="1023"/>
      <c r="M108" s="1023"/>
      <c r="N108" s="1023"/>
      <c r="O108" s="1023"/>
      <c r="P108" s="1023"/>
      <c r="Q108" s="1023"/>
      <c r="R108" s="1023"/>
      <c r="S108" s="1023"/>
      <c r="T108" s="1023"/>
      <c r="U108" s="1023"/>
      <c r="V108" s="1023"/>
      <c r="W108" s="1023"/>
      <c r="X108" s="1023"/>
      <c r="Y108" s="1023"/>
      <c r="Z108" s="1023"/>
      <c r="AA108" s="1023"/>
      <c r="AB108" s="1023"/>
      <c r="AC108" s="1023"/>
      <c r="AD108" s="1023"/>
      <c r="AE108" s="1023"/>
      <c r="AF108" s="1023"/>
      <c r="AG108" s="1023"/>
      <c r="AH108" s="1023"/>
      <c r="AI108" s="1023"/>
      <c r="AJ108" s="1023"/>
      <c r="AK108" s="1023"/>
      <c r="AL108" s="1023"/>
      <c r="AM108" s="1023"/>
      <c r="AN108" s="1023"/>
      <c r="AO108" s="1023"/>
      <c r="AP108" s="1023"/>
      <c r="AQ108" s="1023"/>
      <c r="AR108" s="1023"/>
      <c r="AS108" s="1023"/>
      <c r="AT108" s="1023"/>
      <c r="AU108" s="1023"/>
      <c r="AV108" s="1023"/>
      <c r="AW108" s="1023"/>
      <c r="AX108" s="1023"/>
      <c r="AY108" s="1023"/>
      <c r="AZ108" s="1023"/>
      <c r="BA108" s="1023"/>
      <c r="BB108" s="1023"/>
      <c r="BC108" s="1023"/>
    </row>
    <row r="109" spans="1:55" x14ac:dyDescent="0.2">
      <c r="A109" s="1023"/>
      <c r="B109" s="1023"/>
      <c r="C109" s="1023"/>
      <c r="D109" s="1023"/>
      <c r="E109" s="1023"/>
      <c r="F109" s="1023"/>
      <c r="G109" s="1023"/>
      <c r="H109" s="1023"/>
      <c r="I109" s="1023"/>
      <c r="J109" s="1023"/>
      <c r="K109" s="1023"/>
      <c r="L109" s="1023"/>
      <c r="M109" s="1023"/>
      <c r="N109" s="1023"/>
      <c r="O109" s="1023"/>
      <c r="P109" s="1023"/>
      <c r="Q109" s="1023"/>
      <c r="R109" s="1023"/>
      <c r="S109" s="1023"/>
      <c r="T109" s="1023"/>
      <c r="U109" s="1023"/>
      <c r="V109" s="1023"/>
      <c r="W109" s="1023"/>
      <c r="X109" s="1023"/>
      <c r="Y109" s="1023"/>
      <c r="Z109" s="1023"/>
      <c r="AA109" s="1023"/>
      <c r="AB109" s="1023"/>
      <c r="AC109" s="1023"/>
      <c r="AD109" s="1023"/>
      <c r="AE109" s="1023"/>
      <c r="AF109" s="1023"/>
      <c r="AG109" s="1023"/>
      <c r="AH109" s="1023"/>
      <c r="AI109" s="1023"/>
      <c r="AJ109" s="1023"/>
      <c r="AK109" s="1023"/>
      <c r="AL109" s="1023"/>
      <c r="AM109" s="1023"/>
      <c r="AN109" s="1023"/>
      <c r="AO109" s="1023"/>
      <c r="AP109" s="1023"/>
      <c r="AQ109" s="1023"/>
      <c r="AR109" s="1023"/>
      <c r="AS109" s="1023"/>
      <c r="AT109" s="1023"/>
      <c r="AU109" s="1023"/>
      <c r="AV109" s="1023"/>
      <c r="AW109" s="1023"/>
      <c r="AX109" s="1023"/>
      <c r="AY109" s="1023"/>
      <c r="AZ109" s="1023"/>
      <c r="BA109" s="1023"/>
      <c r="BB109" s="1023"/>
      <c r="BC109" s="1023"/>
    </row>
    <row r="110" spans="1:55" x14ac:dyDescent="0.2">
      <c r="A110" s="1023"/>
      <c r="B110" s="1023"/>
      <c r="C110" s="1023"/>
      <c r="D110" s="1023"/>
      <c r="E110" s="1023"/>
      <c r="F110" s="1023"/>
      <c r="G110" s="1023"/>
      <c r="H110" s="1023"/>
      <c r="I110" s="1023"/>
      <c r="J110" s="1023"/>
      <c r="K110" s="1023"/>
      <c r="L110" s="1023"/>
      <c r="M110" s="1023"/>
      <c r="N110" s="1023"/>
      <c r="O110" s="1023"/>
      <c r="P110" s="1023"/>
      <c r="Q110" s="1023"/>
      <c r="R110" s="1023"/>
      <c r="S110" s="1023"/>
      <c r="T110" s="1023"/>
      <c r="U110" s="1023"/>
      <c r="V110" s="1023"/>
      <c r="W110" s="1023"/>
      <c r="X110" s="1023"/>
      <c r="Y110" s="1023"/>
      <c r="Z110" s="1023"/>
      <c r="AA110" s="1023"/>
      <c r="AB110" s="1023"/>
      <c r="AC110" s="1023"/>
      <c r="AD110" s="1023"/>
      <c r="AE110" s="1023"/>
      <c r="AF110" s="1023"/>
      <c r="AG110" s="1023"/>
      <c r="AH110" s="1023"/>
      <c r="AI110" s="1023"/>
      <c r="AJ110" s="1023"/>
      <c r="AK110" s="1023"/>
      <c r="AL110" s="1023"/>
      <c r="AM110" s="1023"/>
      <c r="AN110" s="1023"/>
      <c r="AO110" s="1023"/>
      <c r="AP110" s="1023"/>
      <c r="AQ110" s="1023"/>
      <c r="AR110" s="1023"/>
      <c r="AS110" s="1023"/>
      <c r="AT110" s="1023"/>
      <c r="AU110" s="1023"/>
      <c r="AV110" s="1023"/>
      <c r="AW110" s="1023"/>
      <c r="AX110" s="1023"/>
      <c r="AY110" s="1023"/>
      <c r="AZ110" s="1023"/>
      <c r="BA110" s="1023"/>
      <c r="BB110" s="1023"/>
      <c r="BC110" s="1023"/>
    </row>
    <row r="111" spans="1:55" x14ac:dyDescent="0.2">
      <c r="A111" s="1023"/>
      <c r="B111" s="1023"/>
      <c r="C111" s="1023"/>
      <c r="D111" s="1023"/>
      <c r="E111" s="1023"/>
      <c r="F111" s="1023"/>
      <c r="G111" s="1023"/>
      <c r="H111" s="1023"/>
      <c r="I111" s="1023"/>
      <c r="J111" s="1023"/>
      <c r="K111" s="1023"/>
      <c r="L111" s="1023"/>
      <c r="M111" s="1023"/>
      <c r="N111" s="1023"/>
      <c r="O111" s="1023"/>
      <c r="P111" s="1023"/>
      <c r="Q111" s="1023"/>
      <c r="R111" s="1023"/>
      <c r="S111" s="1023"/>
      <c r="T111" s="1023"/>
      <c r="U111" s="1023"/>
      <c r="V111" s="1023"/>
      <c r="W111" s="1023"/>
      <c r="X111" s="1023"/>
      <c r="Y111" s="1023"/>
      <c r="Z111" s="1023"/>
      <c r="AA111" s="1023"/>
      <c r="AB111" s="1023"/>
      <c r="AC111" s="1023"/>
      <c r="AD111" s="1023"/>
      <c r="AE111" s="1023"/>
      <c r="AF111" s="1023"/>
      <c r="AG111" s="1023"/>
      <c r="AH111" s="1023"/>
      <c r="AI111" s="1023"/>
      <c r="AJ111" s="1023"/>
      <c r="AK111" s="1023"/>
      <c r="AL111" s="1023"/>
      <c r="AM111" s="1023"/>
      <c r="AN111" s="1023"/>
      <c r="AO111" s="1023"/>
      <c r="AP111" s="1023"/>
      <c r="AQ111" s="1023"/>
      <c r="AR111" s="1023"/>
      <c r="AS111" s="1023"/>
      <c r="AT111" s="1023"/>
      <c r="AU111" s="1023"/>
      <c r="AV111" s="1023"/>
      <c r="AW111" s="1023"/>
      <c r="AX111" s="1023"/>
      <c r="AY111" s="1023"/>
      <c r="AZ111" s="1023"/>
      <c r="BA111" s="1023"/>
      <c r="BB111" s="1023"/>
      <c r="BC111" s="1023"/>
    </row>
    <row r="112" spans="1:55" x14ac:dyDescent="0.2">
      <c r="A112" s="1023"/>
      <c r="B112" s="1023"/>
      <c r="C112" s="1023"/>
      <c r="D112" s="1023"/>
      <c r="E112" s="1023"/>
      <c r="F112" s="1023"/>
      <c r="G112" s="1023"/>
      <c r="H112" s="1023"/>
      <c r="I112" s="1023"/>
      <c r="J112" s="1023"/>
      <c r="K112" s="1023"/>
      <c r="L112" s="1023"/>
      <c r="M112" s="1023"/>
      <c r="N112" s="1023"/>
      <c r="O112" s="1023"/>
      <c r="P112" s="1023"/>
      <c r="Q112" s="1023"/>
      <c r="R112" s="1023"/>
      <c r="S112" s="1023"/>
      <c r="T112" s="1023"/>
      <c r="U112" s="1023"/>
      <c r="V112" s="1023"/>
      <c r="W112" s="1023"/>
      <c r="X112" s="1023"/>
      <c r="Y112" s="1023"/>
      <c r="Z112" s="1023"/>
      <c r="AA112" s="1023"/>
      <c r="AB112" s="1023"/>
      <c r="AC112" s="1023"/>
      <c r="AD112" s="1023"/>
      <c r="AE112" s="1023"/>
      <c r="AF112" s="1023"/>
      <c r="AG112" s="1023"/>
      <c r="AH112" s="1023"/>
      <c r="AI112" s="1023"/>
      <c r="AJ112" s="1023"/>
      <c r="AK112" s="1023"/>
      <c r="AL112" s="1023"/>
      <c r="AM112" s="1023"/>
      <c r="AN112" s="1023"/>
      <c r="AO112" s="1023"/>
      <c r="AP112" s="1023"/>
      <c r="AQ112" s="1023"/>
      <c r="AR112" s="1023"/>
      <c r="AS112" s="1023"/>
      <c r="AT112" s="1023"/>
      <c r="AU112" s="1023"/>
      <c r="AV112" s="1023"/>
      <c r="AW112" s="1023"/>
      <c r="AX112" s="1023"/>
      <c r="AY112" s="1023"/>
      <c r="AZ112" s="1023"/>
      <c r="BA112" s="1023"/>
      <c r="BB112" s="1023"/>
      <c r="BC112" s="1023"/>
    </row>
    <row r="113" spans="1:55" x14ac:dyDescent="0.2">
      <c r="A113" s="1023"/>
      <c r="B113" s="1023"/>
      <c r="C113" s="1023"/>
      <c r="D113" s="1023"/>
      <c r="E113" s="1023"/>
      <c r="F113" s="1023"/>
      <c r="G113" s="1023"/>
      <c r="H113" s="1023"/>
      <c r="I113" s="1023"/>
      <c r="J113" s="1023"/>
      <c r="K113" s="1023"/>
      <c r="L113" s="1023"/>
      <c r="M113" s="1023"/>
      <c r="N113" s="1023"/>
      <c r="O113" s="1023"/>
      <c r="P113" s="1023"/>
      <c r="Q113" s="1023"/>
      <c r="R113" s="1023"/>
      <c r="S113" s="1023"/>
      <c r="T113" s="1023"/>
      <c r="U113" s="1023"/>
      <c r="V113" s="1023"/>
      <c r="W113" s="1023"/>
      <c r="X113" s="1023"/>
      <c r="Y113" s="1023"/>
      <c r="Z113" s="1023"/>
      <c r="AA113" s="1023"/>
      <c r="AB113" s="1023"/>
      <c r="AC113" s="1023"/>
      <c r="AD113" s="1023"/>
      <c r="AE113" s="1023"/>
      <c r="AF113" s="1023"/>
      <c r="AG113" s="1023"/>
      <c r="AH113" s="1023"/>
      <c r="AI113" s="1023"/>
      <c r="AJ113" s="1023"/>
      <c r="AK113" s="1023"/>
      <c r="AL113" s="1023"/>
      <c r="AM113" s="1023"/>
      <c r="AN113" s="1023"/>
      <c r="AO113" s="1023"/>
      <c r="AP113" s="1023"/>
      <c r="AQ113" s="1023"/>
      <c r="AR113" s="1023"/>
      <c r="AS113" s="1023"/>
      <c r="AT113" s="1023"/>
      <c r="AU113" s="1023"/>
      <c r="AV113" s="1023"/>
      <c r="AW113" s="1023"/>
      <c r="AX113" s="1023"/>
      <c r="AY113" s="1023"/>
      <c r="AZ113" s="1023"/>
      <c r="BA113" s="1023"/>
      <c r="BB113" s="1023"/>
      <c r="BC113" s="1023"/>
    </row>
    <row r="114" spans="1:55" x14ac:dyDescent="0.2">
      <c r="A114" s="1023"/>
      <c r="B114" s="1023"/>
      <c r="C114" s="1023"/>
      <c r="D114" s="1023"/>
      <c r="E114" s="1023"/>
      <c r="F114" s="1023"/>
      <c r="G114" s="1023"/>
      <c r="H114" s="1023"/>
      <c r="I114" s="1023"/>
      <c r="J114" s="1023"/>
      <c r="K114" s="1023"/>
      <c r="L114" s="1023"/>
      <c r="M114" s="1023"/>
      <c r="N114" s="1023"/>
      <c r="O114" s="1023"/>
      <c r="P114" s="1023"/>
      <c r="Q114" s="1023"/>
      <c r="R114" s="1023"/>
      <c r="S114" s="1023"/>
      <c r="T114" s="1023"/>
      <c r="U114" s="1023"/>
      <c r="V114" s="1023"/>
      <c r="W114" s="1023"/>
      <c r="X114" s="1023"/>
      <c r="Y114" s="1023"/>
      <c r="Z114" s="1023"/>
      <c r="AA114" s="1023"/>
      <c r="AB114" s="1023"/>
      <c r="AC114" s="1023"/>
      <c r="AD114" s="1023"/>
      <c r="AE114" s="1023"/>
      <c r="AF114" s="1023"/>
      <c r="AG114" s="1023"/>
      <c r="AH114" s="1023"/>
      <c r="AI114" s="1023"/>
      <c r="AJ114" s="1023"/>
      <c r="AK114" s="1023"/>
      <c r="AL114" s="1023"/>
      <c r="AM114" s="1023"/>
      <c r="AN114" s="1023"/>
      <c r="AO114" s="1023"/>
      <c r="AP114" s="1023"/>
      <c r="AQ114" s="1023"/>
      <c r="AR114" s="1023"/>
      <c r="AS114" s="1023"/>
      <c r="AT114" s="1023"/>
      <c r="AU114" s="1023"/>
      <c r="AV114" s="1023"/>
      <c r="AW114" s="1023"/>
      <c r="AX114" s="1023"/>
      <c r="AY114" s="1023"/>
      <c r="AZ114" s="1023"/>
      <c r="BA114" s="1023"/>
      <c r="BB114" s="1023"/>
      <c r="BC114" s="1023"/>
    </row>
    <row r="115" spans="1:55" x14ac:dyDescent="0.2">
      <c r="A115" s="1023"/>
      <c r="B115" s="1023"/>
      <c r="C115" s="1023"/>
      <c r="D115" s="1023"/>
      <c r="E115" s="1023"/>
      <c r="F115" s="1023"/>
      <c r="G115" s="1023"/>
      <c r="H115" s="1023"/>
      <c r="I115" s="1023"/>
      <c r="J115" s="1023"/>
      <c r="K115" s="1023"/>
      <c r="L115" s="1023"/>
      <c r="M115" s="1023"/>
      <c r="N115" s="1023"/>
      <c r="O115" s="1023"/>
      <c r="P115" s="1023"/>
      <c r="Q115" s="1023"/>
      <c r="R115" s="1023"/>
      <c r="S115" s="1023"/>
      <c r="T115" s="1023"/>
      <c r="U115" s="1023"/>
      <c r="V115" s="1023"/>
      <c r="W115" s="1023"/>
      <c r="X115" s="1023"/>
      <c r="Y115" s="1023"/>
      <c r="Z115" s="1023"/>
      <c r="AA115" s="1023"/>
      <c r="AB115" s="1023"/>
      <c r="AC115" s="1023"/>
      <c r="AD115" s="1023"/>
      <c r="AE115" s="1023"/>
      <c r="AF115" s="1023"/>
      <c r="AG115" s="1023"/>
      <c r="AH115" s="1023"/>
      <c r="AI115" s="1023"/>
      <c r="AJ115" s="1023"/>
      <c r="AK115" s="1023"/>
      <c r="AL115" s="1023"/>
      <c r="AM115" s="1023"/>
      <c r="AN115" s="1023"/>
      <c r="AO115" s="1023"/>
      <c r="AP115" s="1023"/>
      <c r="AQ115" s="1023"/>
      <c r="AR115" s="1023"/>
      <c r="AS115" s="1023"/>
      <c r="AT115" s="1023"/>
      <c r="AU115" s="1023"/>
      <c r="AV115" s="1023"/>
      <c r="AW115" s="1023"/>
      <c r="AX115" s="1023"/>
      <c r="AY115" s="1023"/>
      <c r="AZ115" s="1023"/>
      <c r="BA115" s="1023"/>
      <c r="BB115" s="1023"/>
      <c r="BC115" s="1023"/>
    </row>
    <row r="116" spans="1:55" x14ac:dyDescent="0.2">
      <c r="A116" s="1023"/>
      <c r="B116" s="1023"/>
      <c r="C116" s="1023"/>
      <c r="D116" s="1023"/>
      <c r="E116" s="1023"/>
      <c r="F116" s="1023"/>
      <c r="G116" s="1023"/>
      <c r="H116" s="1023"/>
      <c r="I116" s="1023"/>
      <c r="J116" s="1023"/>
      <c r="K116" s="1023"/>
      <c r="L116" s="1023"/>
      <c r="M116" s="1023"/>
      <c r="N116" s="1023"/>
      <c r="O116" s="1023"/>
      <c r="P116" s="1023"/>
      <c r="Q116" s="1023"/>
      <c r="R116" s="1023"/>
      <c r="S116" s="1023"/>
      <c r="T116" s="1023"/>
      <c r="U116" s="1023"/>
      <c r="V116" s="1023"/>
      <c r="W116" s="1023"/>
      <c r="X116" s="1023"/>
      <c r="Y116" s="1023"/>
      <c r="Z116" s="1023"/>
      <c r="AA116" s="1023"/>
      <c r="AB116" s="1023"/>
      <c r="AC116" s="1023"/>
      <c r="AD116" s="1023"/>
      <c r="AE116" s="1023"/>
      <c r="AF116" s="1023"/>
      <c r="AG116" s="1023"/>
      <c r="AH116" s="1023"/>
      <c r="AI116" s="1023"/>
      <c r="AJ116" s="1023"/>
      <c r="AK116" s="1023"/>
      <c r="AL116" s="1023"/>
      <c r="AM116" s="1023"/>
      <c r="AN116" s="1023"/>
      <c r="AO116" s="1023"/>
      <c r="AP116" s="1023"/>
      <c r="AQ116" s="1023"/>
      <c r="AR116" s="1023"/>
      <c r="AS116" s="1023"/>
      <c r="AT116" s="1023"/>
      <c r="AU116" s="1023"/>
      <c r="AV116" s="1023"/>
      <c r="AW116" s="1023"/>
      <c r="AX116" s="1023"/>
      <c r="AY116" s="1023"/>
      <c r="AZ116" s="1023"/>
      <c r="BA116" s="1023"/>
      <c r="BB116" s="1023"/>
      <c r="BC116" s="1023"/>
    </row>
    <row r="117" spans="1:55" x14ac:dyDescent="0.2">
      <c r="A117" s="1023"/>
      <c r="B117" s="1023"/>
      <c r="C117" s="1023"/>
      <c r="D117" s="1023"/>
      <c r="E117" s="1023"/>
      <c r="F117" s="1023"/>
      <c r="G117" s="1023"/>
      <c r="H117" s="1023"/>
      <c r="I117" s="1023"/>
      <c r="J117" s="1023"/>
      <c r="K117" s="1023"/>
      <c r="L117" s="1023"/>
      <c r="M117" s="1023"/>
      <c r="N117" s="1023"/>
      <c r="O117" s="1023"/>
      <c r="P117" s="1023"/>
      <c r="Q117" s="1023"/>
      <c r="R117" s="1023"/>
      <c r="S117" s="1023"/>
      <c r="T117" s="1023"/>
      <c r="U117" s="1023"/>
      <c r="V117" s="1023"/>
      <c r="W117" s="1023"/>
      <c r="X117" s="1023"/>
      <c r="Y117" s="1023"/>
      <c r="Z117" s="1023"/>
      <c r="AA117" s="1023"/>
      <c r="AB117" s="1023"/>
      <c r="AC117" s="1023"/>
      <c r="AD117" s="1023"/>
      <c r="AE117" s="1023"/>
      <c r="AF117" s="1023"/>
      <c r="AG117" s="1023"/>
      <c r="AH117" s="1023"/>
      <c r="AI117" s="1023"/>
      <c r="AJ117" s="1023"/>
      <c r="AK117" s="1023"/>
      <c r="AL117" s="1023"/>
      <c r="AM117" s="1023"/>
      <c r="AN117" s="1023"/>
      <c r="AO117" s="1023"/>
      <c r="AP117" s="1023"/>
      <c r="AQ117" s="1023"/>
      <c r="AR117" s="1023"/>
      <c r="AS117" s="1023"/>
      <c r="AT117" s="1023"/>
      <c r="AU117" s="1023"/>
      <c r="AV117" s="1023"/>
      <c r="AW117" s="1023"/>
      <c r="AX117" s="1023"/>
      <c r="AY117" s="1023"/>
      <c r="AZ117" s="1023"/>
      <c r="BA117" s="1023"/>
      <c r="BB117" s="1023"/>
      <c r="BC117" s="1023"/>
    </row>
    <row r="118" spans="1:55" x14ac:dyDescent="0.2">
      <c r="A118" s="1023"/>
      <c r="B118" s="1023"/>
      <c r="C118" s="1023"/>
      <c r="D118" s="1023"/>
      <c r="E118" s="1023"/>
      <c r="F118" s="1023"/>
      <c r="G118" s="1023"/>
      <c r="H118" s="1023"/>
      <c r="I118" s="1023"/>
      <c r="J118" s="1023"/>
      <c r="K118" s="1023"/>
      <c r="L118" s="1023"/>
      <c r="M118" s="1023"/>
      <c r="N118" s="1023"/>
      <c r="O118" s="1023"/>
      <c r="P118" s="1023"/>
      <c r="Q118" s="1023"/>
      <c r="R118" s="1023"/>
      <c r="S118" s="1023"/>
      <c r="T118" s="1023"/>
      <c r="U118" s="1023"/>
      <c r="V118" s="1023"/>
      <c r="W118" s="1023"/>
      <c r="X118" s="1023"/>
      <c r="Y118" s="1023"/>
      <c r="Z118" s="1023"/>
      <c r="AA118" s="1023"/>
      <c r="AB118" s="1023"/>
      <c r="AC118" s="1023"/>
      <c r="AD118" s="1023"/>
      <c r="AE118" s="1023"/>
      <c r="AF118" s="1023"/>
      <c r="AG118" s="1023"/>
      <c r="AH118" s="1023"/>
      <c r="AI118" s="1023"/>
      <c r="AJ118" s="1023"/>
      <c r="AK118" s="1023"/>
      <c r="AL118" s="1023"/>
      <c r="AM118" s="1023"/>
      <c r="AN118" s="1023"/>
      <c r="AO118" s="1023"/>
      <c r="AP118" s="1023"/>
      <c r="AQ118" s="1023"/>
      <c r="AR118" s="1023"/>
      <c r="AS118" s="1023"/>
      <c r="AT118" s="1023"/>
      <c r="AU118" s="1023"/>
      <c r="AV118" s="1023"/>
      <c r="AW118" s="1023"/>
      <c r="AX118" s="1023"/>
      <c r="AY118" s="1023"/>
      <c r="AZ118" s="1023"/>
      <c r="BA118" s="1023"/>
      <c r="BB118" s="1023"/>
      <c r="BC118" s="1023"/>
    </row>
    <row r="119" spans="1:55" x14ac:dyDescent="0.2">
      <c r="A119" s="1023"/>
      <c r="B119" s="1023"/>
      <c r="C119" s="1023"/>
      <c r="D119" s="1023"/>
      <c r="E119" s="1023"/>
      <c r="F119" s="1023"/>
      <c r="G119" s="1023"/>
      <c r="H119" s="1023"/>
      <c r="I119" s="1023"/>
      <c r="J119" s="1023"/>
      <c r="K119" s="1023"/>
      <c r="L119" s="1023"/>
      <c r="M119" s="1023"/>
      <c r="N119" s="1023"/>
      <c r="O119" s="1023"/>
      <c r="P119" s="1023"/>
      <c r="Q119" s="1023"/>
      <c r="R119" s="1023"/>
      <c r="S119" s="1023"/>
      <c r="T119" s="1023"/>
      <c r="U119" s="1023"/>
      <c r="V119" s="1023"/>
      <c r="W119" s="1023"/>
      <c r="X119" s="1023"/>
      <c r="Y119" s="1023"/>
      <c r="Z119" s="1023"/>
      <c r="AA119" s="1023"/>
      <c r="AB119" s="1023"/>
      <c r="AC119" s="1023"/>
      <c r="AD119" s="1023"/>
      <c r="AE119" s="1023"/>
      <c r="AF119" s="1023"/>
      <c r="AG119" s="1023"/>
      <c r="AH119" s="1023"/>
      <c r="AI119" s="1023"/>
      <c r="AJ119" s="1023"/>
      <c r="AK119" s="1023"/>
      <c r="AL119" s="1023"/>
      <c r="AM119" s="1023"/>
      <c r="AN119" s="1023"/>
      <c r="AO119" s="1023"/>
      <c r="AP119" s="1023"/>
      <c r="AQ119" s="1023"/>
      <c r="AR119" s="1023"/>
      <c r="AS119" s="1023"/>
      <c r="AT119" s="1023"/>
      <c r="AU119" s="1023"/>
      <c r="AV119" s="1023"/>
      <c r="AW119" s="1023"/>
      <c r="AX119" s="1023"/>
      <c r="AY119" s="1023"/>
      <c r="AZ119" s="1023"/>
      <c r="BA119" s="1023"/>
      <c r="BB119" s="1023"/>
      <c r="BC119" s="1023"/>
    </row>
    <row r="120" spans="1:55" x14ac:dyDescent="0.2">
      <c r="A120" s="1023"/>
      <c r="B120" s="1023"/>
      <c r="C120" s="1023"/>
      <c r="D120" s="1023"/>
      <c r="E120" s="1023"/>
      <c r="F120" s="1023"/>
      <c r="G120" s="1023"/>
      <c r="H120" s="1023"/>
      <c r="I120" s="1023"/>
      <c r="J120" s="1023"/>
      <c r="K120" s="1023"/>
      <c r="L120" s="1023"/>
      <c r="M120" s="1023"/>
      <c r="N120" s="1023"/>
      <c r="O120" s="1023"/>
      <c r="P120" s="1023"/>
      <c r="Q120" s="1023"/>
      <c r="R120" s="1023"/>
      <c r="S120" s="1023"/>
      <c r="T120" s="1023"/>
      <c r="U120" s="1023"/>
      <c r="V120" s="1023"/>
      <c r="W120" s="1023"/>
      <c r="X120" s="1023"/>
      <c r="Y120" s="1023"/>
      <c r="Z120" s="1023"/>
      <c r="AA120" s="1023"/>
      <c r="AB120" s="1023"/>
      <c r="AC120" s="1023"/>
      <c r="AD120" s="1023"/>
      <c r="AE120" s="1023"/>
      <c r="AF120" s="1023"/>
      <c r="AG120" s="1023"/>
      <c r="AH120" s="1023"/>
      <c r="AI120" s="1023"/>
      <c r="AJ120" s="1023"/>
      <c r="AK120" s="1023"/>
      <c r="AL120" s="1023"/>
      <c r="AM120" s="1023"/>
      <c r="AN120" s="1023"/>
      <c r="AO120" s="1023"/>
      <c r="AP120" s="1023"/>
      <c r="AQ120" s="1023"/>
      <c r="AR120" s="1023"/>
      <c r="AS120" s="1023"/>
      <c r="AT120" s="1023"/>
      <c r="AU120" s="1023"/>
      <c r="AV120" s="1023"/>
      <c r="AW120" s="1023"/>
      <c r="AX120" s="1023"/>
      <c r="AY120" s="1023"/>
      <c r="AZ120" s="1023"/>
      <c r="BA120" s="1023"/>
      <c r="BB120" s="1023"/>
      <c r="BC120" s="1023"/>
    </row>
    <row r="121" spans="1:55" x14ac:dyDescent="0.2">
      <c r="A121" s="1023"/>
      <c r="B121" s="1023"/>
      <c r="C121" s="1023"/>
      <c r="D121" s="1023"/>
      <c r="E121" s="1023"/>
      <c r="F121" s="1023"/>
      <c r="G121" s="1023"/>
      <c r="H121" s="1023"/>
      <c r="I121" s="1023"/>
      <c r="J121" s="1023"/>
      <c r="K121" s="1023"/>
      <c r="L121" s="1023"/>
      <c r="M121" s="1023"/>
      <c r="N121" s="1023"/>
      <c r="O121" s="1023"/>
      <c r="P121" s="1023"/>
      <c r="Q121" s="1023"/>
      <c r="R121" s="1023"/>
      <c r="S121" s="1023"/>
      <c r="T121" s="1023"/>
      <c r="U121" s="1023"/>
      <c r="V121" s="1023"/>
      <c r="W121" s="1023"/>
      <c r="X121" s="1023"/>
      <c r="Y121" s="1023"/>
      <c r="Z121" s="1023"/>
      <c r="AA121" s="1023"/>
      <c r="AB121" s="1023"/>
      <c r="AC121" s="1023"/>
      <c r="AD121" s="1023"/>
      <c r="AE121" s="1023"/>
      <c r="AF121" s="1023"/>
      <c r="AG121" s="1023"/>
      <c r="AH121" s="1023"/>
      <c r="AI121" s="1023"/>
      <c r="AJ121" s="1023"/>
      <c r="AK121" s="1023"/>
      <c r="AL121" s="1023"/>
      <c r="AM121" s="1023"/>
      <c r="AN121" s="1023"/>
      <c r="AO121" s="1023"/>
      <c r="AP121" s="1023"/>
      <c r="AQ121" s="1023"/>
      <c r="AR121" s="1023"/>
      <c r="AS121" s="1023"/>
      <c r="AT121" s="1023"/>
      <c r="AU121" s="1023"/>
      <c r="AV121" s="1023"/>
      <c r="AW121" s="1023"/>
      <c r="AX121" s="1023"/>
      <c r="AY121" s="1023"/>
      <c r="AZ121" s="1023"/>
      <c r="BA121" s="1023"/>
      <c r="BB121" s="1023"/>
      <c r="BC121" s="1023"/>
    </row>
    <row r="122" spans="1:55" x14ac:dyDescent="0.2">
      <c r="A122" s="1023"/>
      <c r="B122" s="1023"/>
      <c r="C122" s="1023"/>
      <c r="D122" s="1023"/>
      <c r="E122" s="1023"/>
      <c r="F122" s="1023"/>
      <c r="G122" s="1023"/>
      <c r="H122" s="1023"/>
      <c r="I122" s="1023"/>
      <c r="J122" s="1023"/>
      <c r="K122" s="1023"/>
      <c r="L122" s="1023"/>
      <c r="M122" s="1023"/>
      <c r="N122" s="1023"/>
      <c r="O122" s="1023"/>
      <c r="P122" s="1023"/>
      <c r="Q122" s="1023"/>
      <c r="R122" s="1023"/>
      <c r="S122" s="1023"/>
      <c r="T122" s="1023"/>
      <c r="U122" s="1023"/>
      <c r="V122" s="1023"/>
      <c r="W122" s="1023"/>
      <c r="X122" s="1023"/>
      <c r="Y122" s="1023"/>
      <c r="Z122" s="1023"/>
      <c r="AA122" s="1023"/>
      <c r="AB122" s="1023"/>
      <c r="AC122" s="1023"/>
      <c r="AD122" s="1023"/>
      <c r="AE122" s="1023"/>
      <c r="AF122" s="1023"/>
      <c r="AG122" s="1023"/>
      <c r="AH122" s="1023"/>
      <c r="AI122" s="1023"/>
      <c r="AJ122" s="1023"/>
      <c r="AK122" s="1023"/>
      <c r="AL122" s="1023"/>
      <c r="AM122" s="1023"/>
      <c r="AN122" s="1023"/>
      <c r="AO122" s="1023"/>
      <c r="AP122" s="1023"/>
      <c r="AQ122" s="1023"/>
      <c r="AR122" s="1023"/>
      <c r="AS122" s="1023"/>
      <c r="AT122" s="1023"/>
      <c r="AU122" s="1023"/>
      <c r="AV122" s="1023"/>
      <c r="AW122" s="1023"/>
      <c r="AX122" s="1023"/>
      <c r="AY122" s="1023"/>
      <c r="AZ122" s="1023"/>
      <c r="BA122" s="1023"/>
      <c r="BB122" s="1023"/>
      <c r="BC122" s="1023"/>
    </row>
    <row r="123" spans="1:55" x14ac:dyDescent="0.2">
      <c r="A123" s="1023"/>
      <c r="B123" s="1023"/>
      <c r="C123" s="1023"/>
      <c r="D123" s="1023"/>
      <c r="E123" s="1023"/>
      <c r="F123" s="1023"/>
      <c r="G123" s="1023"/>
      <c r="H123" s="1023"/>
      <c r="I123" s="1023"/>
      <c r="J123" s="1023"/>
      <c r="K123" s="1023"/>
      <c r="L123" s="1023"/>
      <c r="M123" s="1023"/>
      <c r="N123" s="1023"/>
      <c r="O123" s="1023"/>
      <c r="P123" s="1023"/>
      <c r="Q123" s="1023"/>
      <c r="R123" s="1023"/>
      <c r="S123" s="1023"/>
      <c r="T123" s="1023"/>
      <c r="U123" s="1023"/>
      <c r="V123" s="1023"/>
      <c r="W123" s="1023"/>
      <c r="X123" s="1023"/>
      <c r="Y123" s="1023"/>
      <c r="Z123" s="1023"/>
      <c r="AA123" s="1023"/>
      <c r="AB123" s="1023"/>
      <c r="AC123" s="1023"/>
      <c r="AD123" s="1023"/>
      <c r="AE123" s="1023"/>
      <c r="AF123" s="1023"/>
      <c r="AG123" s="1023"/>
      <c r="AH123" s="1023"/>
      <c r="AI123" s="1023"/>
      <c r="AJ123" s="1023"/>
      <c r="AK123" s="1023"/>
      <c r="AL123" s="1023"/>
      <c r="AM123" s="1023"/>
      <c r="AN123" s="1023"/>
      <c r="AO123" s="1023"/>
      <c r="AP123" s="1023"/>
      <c r="AQ123" s="1023"/>
      <c r="AR123" s="1023"/>
      <c r="AS123" s="1023"/>
      <c r="AT123" s="1023"/>
      <c r="AU123" s="1023"/>
      <c r="AV123" s="1023"/>
      <c r="AW123" s="1023"/>
      <c r="AX123" s="1023"/>
      <c r="AY123" s="1023"/>
      <c r="AZ123" s="1023"/>
      <c r="BA123" s="1023"/>
      <c r="BB123" s="1023"/>
      <c r="BC123" s="1023"/>
    </row>
    <row r="124" spans="1:55" x14ac:dyDescent="0.2">
      <c r="A124" s="1023"/>
      <c r="B124" s="1023"/>
      <c r="C124" s="1023"/>
      <c r="D124" s="1023"/>
      <c r="E124" s="1023"/>
      <c r="F124" s="1023"/>
      <c r="G124" s="1023"/>
      <c r="H124" s="1023"/>
      <c r="I124" s="1023"/>
      <c r="J124" s="1023"/>
      <c r="K124" s="1023"/>
      <c r="L124" s="1023"/>
      <c r="M124" s="1023"/>
      <c r="N124" s="1023"/>
      <c r="O124" s="1023"/>
      <c r="P124" s="1023"/>
      <c r="Q124" s="1023"/>
      <c r="R124" s="1023"/>
      <c r="S124" s="1023"/>
      <c r="T124" s="1023"/>
      <c r="U124" s="1023"/>
      <c r="V124" s="1023"/>
      <c r="W124" s="1023"/>
      <c r="X124" s="1023"/>
      <c r="Y124" s="1023"/>
      <c r="Z124" s="1023"/>
      <c r="AA124" s="1023"/>
      <c r="AB124" s="1023"/>
      <c r="AC124" s="1023"/>
      <c r="AD124" s="1023"/>
      <c r="AE124" s="1023"/>
      <c r="AF124" s="1023"/>
      <c r="AG124" s="1023"/>
      <c r="AH124" s="1023"/>
      <c r="AI124" s="1023"/>
      <c r="AJ124" s="1023"/>
      <c r="AK124" s="1023"/>
      <c r="AL124" s="1023"/>
      <c r="AM124" s="1023"/>
      <c r="AN124" s="1023"/>
      <c r="AO124" s="1023"/>
      <c r="AP124" s="1023"/>
      <c r="AQ124" s="1023"/>
      <c r="AR124" s="1023"/>
      <c r="AS124" s="1023"/>
      <c r="AT124" s="1023"/>
      <c r="AU124" s="1023"/>
      <c r="AV124" s="1023"/>
      <c r="AW124" s="1023"/>
      <c r="AX124" s="1023"/>
      <c r="AY124" s="1023"/>
      <c r="AZ124" s="1023"/>
      <c r="BA124" s="1023"/>
      <c r="BB124" s="1023"/>
      <c r="BC124" s="1023"/>
    </row>
    <row r="125" spans="1:55" x14ac:dyDescent="0.2">
      <c r="A125" s="1023"/>
      <c r="B125" s="1023"/>
      <c r="C125" s="1023"/>
      <c r="D125" s="1023"/>
      <c r="E125" s="1023"/>
      <c r="F125" s="1023"/>
      <c r="G125" s="1023"/>
      <c r="H125" s="1023"/>
      <c r="I125" s="1023"/>
      <c r="J125" s="1023"/>
      <c r="K125" s="1023"/>
      <c r="L125" s="1023"/>
      <c r="M125" s="1023"/>
      <c r="N125" s="1023"/>
      <c r="O125" s="1023"/>
      <c r="P125" s="1023"/>
      <c r="Q125" s="1023"/>
      <c r="R125" s="1023"/>
      <c r="S125" s="1023"/>
      <c r="T125" s="1023"/>
      <c r="U125" s="1023"/>
      <c r="V125" s="1023"/>
      <c r="W125" s="1023"/>
      <c r="X125" s="1023"/>
      <c r="Y125" s="1023"/>
      <c r="Z125" s="1023"/>
      <c r="AA125" s="1023"/>
      <c r="AB125" s="1023"/>
      <c r="AC125" s="1023"/>
      <c r="AD125" s="1023"/>
      <c r="AE125" s="1023"/>
      <c r="AF125" s="1023"/>
      <c r="AG125" s="1023"/>
      <c r="AH125" s="1023"/>
      <c r="AI125" s="1023"/>
      <c r="AJ125" s="1023"/>
      <c r="AK125" s="1023"/>
      <c r="AL125" s="1023"/>
      <c r="AM125" s="1023"/>
      <c r="AN125" s="1023"/>
      <c r="AO125" s="1023"/>
      <c r="AP125" s="1023"/>
      <c r="AQ125" s="1023"/>
      <c r="AR125" s="1023"/>
      <c r="AS125" s="1023"/>
      <c r="AT125" s="1023"/>
      <c r="AU125" s="1023"/>
      <c r="AV125" s="1023"/>
      <c r="AW125" s="1023"/>
      <c r="AX125" s="1023"/>
      <c r="AY125" s="1023"/>
      <c r="AZ125" s="1023"/>
      <c r="BA125" s="1023"/>
      <c r="BB125" s="1023"/>
      <c r="BC125" s="1023"/>
    </row>
    <row r="126" spans="1:55" x14ac:dyDescent="0.2">
      <c r="A126" s="1023"/>
      <c r="B126" s="1023"/>
      <c r="C126" s="1023"/>
      <c r="D126" s="1023"/>
      <c r="E126" s="1023"/>
      <c r="F126" s="1023"/>
      <c r="G126" s="1023"/>
      <c r="H126" s="1023"/>
      <c r="I126" s="1023"/>
      <c r="J126" s="1023"/>
      <c r="K126" s="1023"/>
      <c r="L126" s="1023"/>
      <c r="M126" s="1023"/>
      <c r="N126" s="1023"/>
      <c r="O126" s="1023"/>
      <c r="P126" s="1023"/>
      <c r="Q126" s="1023"/>
      <c r="R126" s="1023"/>
      <c r="S126" s="1023"/>
      <c r="T126" s="1023"/>
      <c r="U126" s="1023"/>
      <c r="V126" s="1023"/>
      <c r="W126" s="1023"/>
      <c r="X126" s="1023"/>
      <c r="Y126" s="1023"/>
      <c r="Z126" s="1023"/>
      <c r="AA126" s="1023"/>
      <c r="AB126" s="1023"/>
      <c r="AC126" s="1023"/>
      <c r="AD126" s="1023"/>
      <c r="AE126" s="1023"/>
      <c r="AF126" s="1023"/>
      <c r="AG126" s="1023"/>
      <c r="AH126" s="1023"/>
      <c r="AI126" s="1023"/>
      <c r="AJ126" s="1023"/>
      <c r="AK126" s="1023"/>
      <c r="AL126" s="1023"/>
      <c r="AM126" s="1023"/>
      <c r="AN126" s="1023"/>
      <c r="AO126" s="1023"/>
      <c r="AP126" s="1023"/>
      <c r="AQ126" s="1023"/>
      <c r="AR126" s="1023"/>
      <c r="AS126" s="1023"/>
      <c r="AT126" s="1023"/>
      <c r="AU126" s="1023"/>
      <c r="AV126" s="1023"/>
      <c r="AW126" s="1023"/>
      <c r="AX126" s="1023"/>
      <c r="AY126" s="1023"/>
      <c r="AZ126" s="1023"/>
      <c r="BA126" s="1023"/>
      <c r="BB126" s="1023"/>
      <c r="BC126" s="1023"/>
    </row>
    <row r="127" spans="1:55" x14ac:dyDescent="0.2">
      <c r="A127" s="1023"/>
      <c r="B127" s="1023"/>
      <c r="C127" s="1023"/>
      <c r="D127" s="1023"/>
      <c r="E127" s="1023"/>
      <c r="F127" s="1023"/>
      <c r="G127" s="1023"/>
      <c r="H127" s="1023"/>
      <c r="I127" s="1023"/>
      <c r="J127" s="1023"/>
      <c r="K127" s="1023"/>
      <c r="L127" s="1023"/>
      <c r="M127" s="1023"/>
      <c r="N127" s="1023"/>
      <c r="O127" s="1023"/>
      <c r="P127" s="1023"/>
      <c r="Q127" s="1023"/>
      <c r="R127" s="1023"/>
      <c r="S127" s="1023"/>
      <c r="T127" s="1023"/>
      <c r="U127" s="1023"/>
      <c r="V127" s="1023"/>
      <c r="W127" s="1023"/>
      <c r="X127" s="1023"/>
      <c r="Y127" s="1023"/>
      <c r="Z127" s="1023"/>
      <c r="AA127" s="1023"/>
      <c r="AB127" s="1023"/>
      <c r="AC127" s="1023"/>
      <c r="AD127" s="1023"/>
      <c r="AE127" s="1023"/>
      <c r="AF127" s="1023"/>
      <c r="AG127" s="1023"/>
      <c r="AH127" s="1023"/>
      <c r="AI127" s="1023"/>
      <c r="AJ127" s="1023"/>
      <c r="AK127" s="1023"/>
      <c r="AL127" s="1023"/>
      <c r="AM127" s="1023"/>
      <c r="AN127" s="1023"/>
      <c r="AO127" s="1023"/>
      <c r="AP127" s="1023"/>
      <c r="AQ127" s="1023"/>
      <c r="AR127" s="1023"/>
      <c r="AS127" s="1023"/>
      <c r="AT127" s="1023"/>
      <c r="AU127" s="1023"/>
      <c r="AV127" s="1023"/>
      <c r="AW127" s="1023"/>
      <c r="AX127" s="1023"/>
      <c r="AY127" s="1023"/>
      <c r="AZ127" s="1023"/>
      <c r="BA127" s="1023"/>
      <c r="BB127" s="1023"/>
      <c r="BC127" s="1023"/>
    </row>
    <row r="128" spans="1:55" x14ac:dyDescent="0.2">
      <c r="A128" s="1023"/>
      <c r="B128" s="1023"/>
      <c r="C128" s="1023"/>
      <c r="D128" s="1023"/>
      <c r="E128" s="1023"/>
      <c r="F128" s="1023"/>
      <c r="G128" s="1023"/>
      <c r="H128" s="1023"/>
      <c r="I128" s="1023"/>
      <c r="J128" s="1023"/>
      <c r="K128" s="1023"/>
      <c r="L128" s="1023"/>
      <c r="M128" s="1023"/>
      <c r="N128" s="1023"/>
      <c r="O128" s="1023"/>
      <c r="P128" s="1023"/>
      <c r="Q128" s="1023"/>
      <c r="R128" s="1023"/>
      <c r="S128" s="1023"/>
      <c r="T128" s="1023"/>
      <c r="U128" s="1023"/>
      <c r="V128" s="1023"/>
      <c r="W128" s="1023"/>
      <c r="X128" s="1023"/>
      <c r="Y128" s="1023"/>
      <c r="Z128" s="1023"/>
      <c r="AA128" s="1023"/>
      <c r="AB128" s="1023"/>
      <c r="AC128" s="1023"/>
      <c r="AD128" s="1023"/>
      <c r="AE128" s="1023"/>
      <c r="AF128" s="1023"/>
      <c r="AG128" s="1023"/>
      <c r="AH128" s="1023"/>
      <c r="AI128" s="1023"/>
      <c r="AJ128" s="1023"/>
      <c r="AK128" s="1023"/>
      <c r="AL128" s="1023"/>
      <c r="AM128" s="1023"/>
      <c r="AN128" s="1023"/>
      <c r="AO128" s="1023"/>
      <c r="AP128" s="1023"/>
      <c r="AQ128" s="1023"/>
      <c r="AR128" s="1023"/>
      <c r="AS128" s="1023"/>
      <c r="AT128" s="1023"/>
      <c r="AU128" s="1023"/>
      <c r="AV128" s="1023"/>
      <c r="AW128" s="1023"/>
      <c r="AX128" s="1023"/>
      <c r="AY128" s="1023"/>
      <c r="AZ128" s="1023"/>
      <c r="BA128" s="1023"/>
      <c r="BB128" s="1023"/>
      <c r="BC128" s="1023"/>
    </row>
    <row r="129" spans="1:55" x14ac:dyDescent="0.2">
      <c r="A129" s="1023"/>
      <c r="B129" s="1023"/>
      <c r="C129" s="1023"/>
      <c r="D129" s="1023"/>
      <c r="E129" s="1023"/>
      <c r="F129" s="1023"/>
      <c r="G129" s="1023"/>
      <c r="H129" s="1023"/>
      <c r="I129" s="1023"/>
      <c r="J129" s="1023"/>
      <c r="K129" s="1023"/>
      <c r="L129" s="1023"/>
      <c r="M129" s="1023"/>
      <c r="N129" s="1023"/>
      <c r="O129" s="1023"/>
      <c r="P129" s="1023"/>
      <c r="Q129" s="1023"/>
      <c r="R129" s="1023"/>
      <c r="S129" s="1023"/>
      <c r="T129" s="1023"/>
      <c r="U129" s="1023"/>
      <c r="V129" s="1023"/>
      <c r="W129" s="1023"/>
      <c r="X129" s="1023"/>
      <c r="Y129" s="1023"/>
      <c r="Z129" s="1023"/>
      <c r="AA129" s="1023"/>
      <c r="AB129" s="1023"/>
      <c r="AC129" s="1023"/>
      <c r="AD129" s="1023"/>
      <c r="AE129" s="1023"/>
      <c r="AF129" s="1023"/>
      <c r="AG129" s="1023"/>
      <c r="AH129" s="1023"/>
      <c r="AI129" s="1023"/>
      <c r="AJ129" s="1023"/>
      <c r="AK129" s="1023"/>
      <c r="AL129" s="1023"/>
      <c r="AM129" s="1023"/>
      <c r="AN129" s="1023"/>
      <c r="AO129" s="1023"/>
      <c r="AP129" s="1023"/>
      <c r="AQ129" s="1023"/>
      <c r="AR129" s="1023"/>
      <c r="AS129" s="1023"/>
      <c r="AT129" s="1023"/>
      <c r="AU129" s="1023"/>
      <c r="AV129" s="1023"/>
      <c r="AW129" s="1023"/>
      <c r="AX129" s="1023"/>
      <c r="AY129" s="1023"/>
      <c r="AZ129" s="1023"/>
      <c r="BA129" s="1023"/>
      <c r="BB129" s="1023"/>
      <c r="BC129" s="1023"/>
    </row>
    <row r="130" spans="1:55" x14ac:dyDescent="0.2">
      <c r="A130" s="1023"/>
      <c r="B130" s="1023"/>
      <c r="C130" s="1023"/>
      <c r="D130" s="1023"/>
      <c r="E130" s="1023"/>
      <c r="F130" s="1023"/>
      <c r="G130" s="1023"/>
      <c r="H130" s="1023"/>
      <c r="I130" s="1023"/>
      <c r="J130" s="1023"/>
      <c r="K130" s="1023"/>
      <c r="L130" s="1023"/>
      <c r="M130" s="1023"/>
      <c r="N130" s="1023"/>
      <c r="O130" s="1023"/>
      <c r="P130" s="1023"/>
      <c r="Q130" s="1023"/>
      <c r="R130" s="1023"/>
      <c r="S130" s="1023"/>
      <c r="T130" s="1023"/>
      <c r="U130" s="1023"/>
      <c r="V130" s="1023"/>
      <c r="W130" s="1023"/>
      <c r="X130" s="1023"/>
      <c r="Y130" s="1023"/>
      <c r="Z130" s="1023"/>
      <c r="AA130" s="1023"/>
      <c r="AB130" s="1023"/>
      <c r="AC130" s="1023"/>
      <c r="AD130" s="1023"/>
      <c r="AE130" s="1023"/>
      <c r="AF130" s="1023"/>
      <c r="AG130" s="1023"/>
      <c r="AH130" s="1023"/>
      <c r="AI130" s="1023"/>
      <c r="AJ130" s="1023"/>
      <c r="AK130" s="1023"/>
      <c r="AL130" s="1023"/>
      <c r="AM130" s="1023"/>
      <c r="AN130" s="1023"/>
      <c r="AO130" s="1023"/>
      <c r="AP130" s="1023"/>
      <c r="AQ130" s="1023"/>
      <c r="AR130" s="1023"/>
      <c r="AS130" s="1023"/>
      <c r="AT130" s="1023"/>
      <c r="AU130" s="1023"/>
      <c r="AV130" s="1023"/>
      <c r="AW130" s="1023"/>
      <c r="AX130" s="1023"/>
      <c r="AY130" s="1023"/>
      <c r="AZ130" s="1023"/>
      <c r="BA130" s="1023"/>
      <c r="BB130" s="1023"/>
      <c r="BC130" s="1023"/>
    </row>
    <row r="131" spans="1:55" x14ac:dyDescent="0.2">
      <c r="A131" s="1023"/>
      <c r="B131" s="1023"/>
      <c r="C131" s="1023"/>
      <c r="D131" s="1023"/>
      <c r="E131" s="1023"/>
      <c r="F131" s="1023"/>
      <c r="G131" s="1023"/>
      <c r="H131" s="1023"/>
      <c r="I131" s="1023"/>
      <c r="J131" s="1023"/>
      <c r="K131" s="1023"/>
      <c r="L131" s="1023"/>
      <c r="M131" s="1023"/>
      <c r="N131" s="1023"/>
      <c r="O131" s="1023"/>
      <c r="P131" s="1023"/>
      <c r="Q131" s="1023"/>
      <c r="R131" s="1023"/>
      <c r="S131" s="1023"/>
      <c r="T131" s="1023"/>
      <c r="U131" s="1023"/>
      <c r="V131" s="1023"/>
      <c r="W131" s="1023"/>
      <c r="X131" s="1023"/>
      <c r="Y131" s="1023"/>
      <c r="Z131" s="1023"/>
      <c r="AA131" s="1023"/>
      <c r="AB131" s="1023"/>
      <c r="AC131" s="1023"/>
      <c r="AD131" s="1023"/>
      <c r="AE131" s="1023"/>
      <c r="AF131" s="1023"/>
      <c r="AG131" s="1023"/>
      <c r="AH131" s="1023"/>
      <c r="AI131" s="1023"/>
      <c r="AJ131" s="1023"/>
      <c r="AK131" s="1023"/>
      <c r="AL131" s="1023"/>
      <c r="AM131" s="1023"/>
      <c r="AN131" s="1023"/>
      <c r="AO131" s="1023"/>
      <c r="AP131" s="1023"/>
      <c r="AQ131" s="1023"/>
      <c r="AR131" s="1023"/>
      <c r="AS131" s="1023"/>
      <c r="AT131" s="1023"/>
      <c r="AU131" s="1023"/>
      <c r="AV131" s="1023"/>
      <c r="AW131" s="1023"/>
      <c r="AX131" s="1023"/>
      <c r="AY131" s="1023"/>
      <c r="AZ131" s="1023"/>
      <c r="BA131" s="1023"/>
      <c r="BB131" s="1023"/>
      <c r="BC131" s="1023"/>
    </row>
    <row r="132" spans="1:55" x14ac:dyDescent="0.2">
      <c r="A132" s="1023"/>
      <c r="B132" s="1023"/>
      <c r="C132" s="1023"/>
      <c r="D132" s="1023"/>
      <c r="E132" s="1023"/>
      <c r="F132" s="1023"/>
      <c r="G132" s="1023"/>
      <c r="H132" s="1023"/>
      <c r="I132" s="1023"/>
      <c r="J132" s="1023"/>
      <c r="K132" s="1023"/>
      <c r="L132" s="1023"/>
      <c r="M132" s="1023"/>
      <c r="N132" s="1023"/>
      <c r="O132" s="1023"/>
      <c r="P132" s="1023"/>
      <c r="Q132" s="1023"/>
      <c r="R132" s="1023"/>
      <c r="S132" s="1023"/>
      <c r="T132" s="1023"/>
      <c r="U132" s="1023"/>
      <c r="V132" s="1023"/>
      <c r="W132" s="1023"/>
      <c r="X132" s="1023"/>
      <c r="Y132" s="1023"/>
      <c r="Z132" s="1023"/>
      <c r="AA132" s="1023"/>
      <c r="AB132" s="1023"/>
      <c r="AC132" s="1023"/>
      <c r="AD132" s="1023"/>
      <c r="AE132" s="1023"/>
      <c r="AF132" s="1023"/>
      <c r="AG132" s="1023"/>
      <c r="AH132" s="1023"/>
      <c r="AI132" s="1023"/>
      <c r="AJ132" s="1023"/>
      <c r="AK132" s="1023"/>
      <c r="AL132" s="1023"/>
      <c r="AM132" s="1023"/>
      <c r="AN132" s="1023"/>
      <c r="AO132" s="1023"/>
      <c r="AP132" s="1023"/>
      <c r="AQ132" s="1023"/>
      <c r="AR132" s="1023"/>
      <c r="AS132" s="1023"/>
      <c r="AT132" s="1023"/>
      <c r="AU132" s="1023"/>
      <c r="AV132" s="1023"/>
      <c r="AW132" s="1023"/>
      <c r="AX132" s="1023"/>
      <c r="AY132" s="1023"/>
      <c r="AZ132" s="1023"/>
      <c r="BA132" s="1023"/>
      <c r="BB132" s="1023"/>
      <c r="BC132" s="1023"/>
    </row>
    <row r="133" spans="1:55" x14ac:dyDescent="0.2">
      <c r="A133" s="1023"/>
      <c r="B133" s="1023"/>
      <c r="C133" s="1023"/>
      <c r="D133" s="1023"/>
      <c r="E133" s="1023"/>
      <c r="F133" s="1023"/>
      <c r="G133" s="1023"/>
      <c r="H133" s="1023"/>
      <c r="I133" s="1023"/>
      <c r="J133" s="1023"/>
      <c r="K133" s="1023"/>
      <c r="L133" s="1023"/>
      <c r="M133" s="1023"/>
      <c r="N133" s="1023"/>
      <c r="O133" s="1023"/>
      <c r="P133" s="1023"/>
      <c r="Q133" s="1023"/>
      <c r="R133" s="1023"/>
      <c r="S133" s="1023"/>
      <c r="T133" s="1023"/>
      <c r="U133" s="1023"/>
      <c r="V133" s="1023"/>
      <c r="W133" s="1023"/>
      <c r="X133" s="1023"/>
      <c r="Y133" s="1023"/>
      <c r="Z133" s="1023"/>
      <c r="AA133" s="1023"/>
      <c r="AB133" s="1023"/>
      <c r="AC133" s="1023"/>
      <c r="AD133" s="1023"/>
      <c r="AE133" s="1023"/>
      <c r="AF133" s="1023"/>
      <c r="AG133" s="1023"/>
      <c r="AH133" s="1023"/>
      <c r="AI133" s="1023"/>
      <c r="AJ133" s="1023"/>
      <c r="AK133" s="1023"/>
      <c r="AL133" s="1023"/>
      <c r="AM133" s="1023"/>
      <c r="AN133" s="1023"/>
      <c r="AO133" s="1023"/>
      <c r="AP133" s="1023"/>
      <c r="AQ133" s="1023"/>
      <c r="AR133" s="1023"/>
      <c r="AS133" s="1023"/>
      <c r="AT133" s="1023"/>
      <c r="AU133" s="1023"/>
      <c r="AV133" s="1023"/>
      <c r="AW133" s="1023"/>
      <c r="AX133" s="1023"/>
      <c r="AY133" s="1023"/>
      <c r="AZ133" s="1023"/>
      <c r="BA133" s="1023"/>
      <c r="BB133" s="1023"/>
      <c r="BC133" s="1023"/>
    </row>
    <row r="134" spans="1:55" x14ac:dyDescent="0.2">
      <c r="A134" s="1023"/>
      <c r="B134" s="1023"/>
      <c r="C134" s="1023"/>
      <c r="D134" s="1023"/>
      <c r="E134" s="1023"/>
      <c r="F134" s="1023"/>
      <c r="G134" s="1023"/>
      <c r="H134" s="1023"/>
      <c r="I134" s="1023"/>
      <c r="J134" s="1023"/>
      <c r="K134" s="1023"/>
      <c r="L134" s="1023"/>
      <c r="M134" s="1023"/>
      <c r="N134" s="1023"/>
      <c r="O134" s="1023"/>
      <c r="P134" s="1023"/>
      <c r="Q134" s="1023"/>
      <c r="R134" s="1023"/>
      <c r="S134" s="1023"/>
      <c r="T134" s="1023"/>
      <c r="U134" s="1023"/>
      <c r="V134" s="1023"/>
      <c r="W134" s="1023"/>
      <c r="X134" s="1023"/>
      <c r="Y134" s="1023"/>
      <c r="Z134" s="1023"/>
      <c r="AA134" s="1023"/>
      <c r="AB134" s="1023"/>
      <c r="AC134" s="1023"/>
      <c r="AD134" s="1023"/>
      <c r="AE134" s="1023"/>
      <c r="AF134" s="1023"/>
      <c r="AG134" s="1023"/>
      <c r="AH134" s="1023"/>
      <c r="AI134" s="1023"/>
      <c r="AJ134" s="1023"/>
      <c r="AK134" s="1023"/>
      <c r="AL134" s="1023"/>
      <c r="AM134" s="1023"/>
      <c r="AN134" s="1023"/>
      <c r="AO134" s="1023"/>
      <c r="AP134" s="1023"/>
      <c r="AQ134" s="1023"/>
      <c r="AR134" s="1023"/>
      <c r="AS134" s="1023"/>
      <c r="AT134" s="1023"/>
      <c r="AU134" s="1023"/>
      <c r="AV134" s="1023"/>
      <c r="AW134" s="1023"/>
      <c r="AX134" s="1023"/>
      <c r="AY134" s="1023"/>
      <c r="AZ134" s="1023"/>
      <c r="BA134" s="1023"/>
      <c r="BB134" s="1023"/>
      <c r="BC134" s="1023"/>
    </row>
    <row r="135" spans="1:55" x14ac:dyDescent="0.2">
      <c r="A135" s="1023"/>
      <c r="B135" s="1023"/>
      <c r="C135" s="1023"/>
      <c r="D135" s="1023"/>
      <c r="E135" s="1023"/>
      <c r="F135" s="1023"/>
      <c r="G135" s="1023"/>
      <c r="H135" s="1023"/>
      <c r="I135" s="1023"/>
      <c r="J135" s="1023"/>
      <c r="K135" s="1023"/>
      <c r="L135" s="1023"/>
      <c r="M135" s="1023"/>
      <c r="N135" s="1023"/>
      <c r="O135" s="1023"/>
      <c r="P135" s="1023"/>
      <c r="Q135" s="1023"/>
      <c r="R135" s="1023"/>
      <c r="S135" s="1023"/>
      <c r="T135" s="1023"/>
      <c r="U135" s="1023"/>
      <c r="V135" s="1023"/>
      <c r="W135" s="1023"/>
      <c r="X135" s="1023"/>
      <c r="Y135" s="1023"/>
      <c r="Z135" s="1023"/>
      <c r="AA135" s="1023"/>
      <c r="AB135" s="1023"/>
      <c r="AC135" s="1023"/>
      <c r="AD135" s="1023"/>
      <c r="AE135" s="1023"/>
      <c r="AF135" s="1023"/>
      <c r="AG135" s="1023"/>
      <c r="AH135" s="1023"/>
      <c r="AI135" s="1023"/>
      <c r="AJ135" s="1023"/>
      <c r="AK135" s="1023"/>
      <c r="AL135" s="1023"/>
      <c r="AM135" s="1023"/>
      <c r="AN135" s="1023"/>
      <c r="AO135" s="1023"/>
      <c r="AP135" s="1023"/>
      <c r="AQ135" s="1023"/>
      <c r="AR135" s="1023"/>
      <c r="AS135" s="1023"/>
      <c r="AT135" s="1023"/>
      <c r="AU135" s="1023"/>
      <c r="AV135" s="1023"/>
      <c r="AW135" s="1023"/>
      <c r="AX135" s="1023"/>
      <c r="AY135" s="1023"/>
      <c r="AZ135" s="1023"/>
      <c r="BA135" s="1023"/>
      <c r="BB135" s="1023"/>
      <c r="BC135" s="1023"/>
    </row>
    <row r="136" spans="1:55" x14ac:dyDescent="0.2">
      <c r="A136" s="1023"/>
      <c r="B136" s="1023"/>
      <c r="C136" s="1023"/>
      <c r="D136" s="1023"/>
      <c r="E136" s="1023"/>
      <c r="F136" s="1023"/>
      <c r="G136" s="1023"/>
      <c r="H136" s="1023"/>
      <c r="I136" s="1023"/>
      <c r="J136" s="1023"/>
      <c r="K136" s="1023"/>
      <c r="L136" s="1023"/>
      <c r="M136" s="1023"/>
      <c r="N136" s="1023"/>
      <c r="O136" s="1023"/>
      <c r="P136" s="1023"/>
      <c r="Q136" s="1023"/>
      <c r="R136" s="1023"/>
      <c r="S136" s="1023"/>
      <c r="T136" s="1023"/>
      <c r="U136" s="1023"/>
      <c r="V136" s="1023"/>
      <c r="W136" s="1023"/>
      <c r="X136" s="1023"/>
      <c r="Y136" s="1023"/>
      <c r="Z136" s="1023"/>
      <c r="AA136" s="1023"/>
      <c r="AB136" s="1023"/>
      <c r="AC136" s="1023"/>
      <c r="AD136" s="1023"/>
      <c r="AE136" s="1023"/>
      <c r="AF136" s="1023"/>
      <c r="AG136" s="1023"/>
      <c r="AH136" s="1023"/>
      <c r="AI136" s="1023"/>
      <c r="AJ136" s="1023"/>
      <c r="AK136" s="1023"/>
      <c r="AL136" s="1023"/>
      <c r="AM136" s="1023"/>
      <c r="AN136" s="1023"/>
      <c r="AO136" s="1023"/>
      <c r="AP136" s="1023"/>
      <c r="AQ136" s="1023"/>
      <c r="AR136" s="1023"/>
      <c r="AS136" s="1023"/>
      <c r="AT136" s="1023"/>
      <c r="AU136" s="1023"/>
      <c r="AV136" s="1023"/>
      <c r="AW136" s="1023"/>
      <c r="AX136" s="1023"/>
      <c r="AY136" s="1023"/>
      <c r="AZ136" s="1023"/>
      <c r="BA136" s="1023"/>
      <c r="BB136" s="1023"/>
      <c r="BC136" s="1023"/>
    </row>
    <row r="137" spans="1:55" x14ac:dyDescent="0.2">
      <c r="A137" s="1023"/>
      <c r="B137" s="1023"/>
      <c r="C137" s="1023"/>
      <c r="D137" s="1023"/>
      <c r="E137" s="1023"/>
      <c r="F137" s="1023"/>
      <c r="G137" s="1023"/>
      <c r="H137" s="1023"/>
      <c r="I137" s="1023"/>
      <c r="J137" s="1023"/>
      <c r="K137" s="1023"/>
      <c r="L137" s="1023"/>
      <c r="M137" s="1023"/>
      <c r="N137" s="1023"/>
      <c r="O137" s="1023"/>
      <c r="P137" s="1023"/>
      <c r="Q137" s="1023"/>
      <c r="R137" s="1023"/>
      <c r="S137" s="1023"/>
      <c r="T137" s="1023"/>
      <c r="U137" s="1023"/>
      <c r="V137" s="1023"/>
      <c r="W137" s="1023"/>
      <c r="X137" s="1023"/>
      <c r="Y137" s="1023"/>
      <c r="Z137" s="1023"/>
      <c r="AA137" s="1023"/>
      <c r="AB137" s="1023"/>
      <c r="AC137" s="1023"/>
      <c r="AD137" s="1023"/>
      <c r="AE137" s="1023"/>
      <c r="AF137" s="1023"/>
      <c r="AG137" s="1023"/>
      <c r="AH137" s="1023"/>
      <c r="AI137" s="1023"/>
      <c r="AJ137" s="1023"/>
      <c r="AK137" s="1023"/>
      <c r="AL137" s="1023"/>
      <c r="AM137" s="1023"/>
      <c r="AN137" s="1023"/>
      <c r="AO137" s="1023"/>
      <c r="AP137" s="1023"/>
      <c r="AQ137" s="1023"/>
      <c r="AR137" s="1023"/>
      <c r="AS137" s="1023"/>
      <c r="AT137" s="1023"/>
      <c r="AU137" s="1023"/>
      <c r="AV137" s="1023"/>
      <c r="AW137" s="1023"/>
      <c r="AX137" s="1023"/>
      <c r="AY137" s="1023"/>
      <c r="AZ137" s="1023"/>
      <c r="BA137" s="1023"/>
      <c r="BB137" s="1023"/>
      <c r="BC137" s="1023"/>
    </row>
    <row r="138" spans="1:55" x14ac:dyDescent="0.2">
      <c r="A138" s="1023"/>
      <c r="B138" s="1023"/>
      <c r="C138" s="1023"/>
      <c r="D138" s="1023"/>
      <c r="E138" s="1023"/>
      <c r="F138" s="1023"/>
      <c r="G138" s="1023"/>
      <c r="H138" s="1023"/>
      <c r="I138" s="1023"/>
      <c r="J138" s="1023"/>
      <c r="K138" s="1023"/>
      <c r="L138" s="1023"/>
      <c r="M138" s="1023"/>
      <c r="N138" s="1023"/>
      <c r="O138" s="1023"/>
      <c r="P138" s="1023"/>
      <c r="Q138" s="1023"/>
      <c r="R138" s="1023"/>
      <c r="S138" s="1023"/>
      <c r="T138" s="1023"/>
      <c r="U138" s="1023"/>
      <c r="V138" s="1023"/>
      <c r="W138" s="1023"/>
      <c r="X138" s="1023"/>
      <c r="Y138" s="1023"/>
      <c r="Z138" s="1023"/>
      <c r="AA138" s="1023"/>
      <c r="AB138" s="1023"/>
      <c r="AC138" s="1023"/>
      <c r="AD138" s="1023"/>
      <c r="AE138" s="1023"/>
      <c r="AF138" s="1023"/>
      <c r="AG138" s="1023"/>
      <c r="AH138" s="1023"/>
      <c r="AI138" s="1023"/>
      <c r="AJ138" s="1023"/>
      <c r="AK138" s="1023"/>
      <c r="AL138" s="1023"/>
      <c r="AM138" s="1023"/>
      <c r="AN138" s="1023"/>
      <c r="AO138" s="1023"/>
      <c r="AP138" s="1023"/>
      <c r="AQ138" s="1023"/>
      <c r="AR138" s="1023"/>
      <c r="AS138" s="1023"/>
      <c r="AT138" s="1023"/>
      <c r="AU138" s="1023"/>
      <c r="AV138" s="1023"/>
      <c r="AW138" s="1023"/>
      <c r="AX138" s="1023"/>
      <c r="AY138" s="1023"/>
      <c r="AZ138" s="1023"/>
      <c r="BA138" s="1023"/>
      <c r="BB138" s="1023"/>
      <c r="BC138" s="1023"/>
    </row>
    <row r="139" spans="1:55" x14ac:dyDescent="0.2">
      <c r="A139" s="1023"/>
      <c r="B139" s="1023"/>
      <c r="C139" s="1023"/>
      <c r="D139" s="1023"/>
      <c r="E139" s="1023"/>
      <c r="F139" s="1023"/>
      <c r="G139" s="1023"/>
      <c r="H139" s="1023"/>
      <c r="I139" s="1023"/>
      <c r="J139" s="1023"/>
      <c r="K139" s="1023"/>
      <c r="L139" s="1023"/>
      <c r="M139" s="1023"/>
      <c r="N139" s="1023"/>
      <c r="O139" s="1023"/>
      <c r="P139" s="1023"/>
      <c r="Q139" s="1023"/>
      <c r="R139" s="1023"/>
      <c r="S139" s="1023"/>
      <c r="T139" s="1023"/>
      <c r="U139" s="1023"/>
      <c r="V139" s="1023"/>
      <c r="W139" s="1023"/>
      <c r="X139" s="1023"/>
      <c r="Y139" s="1023"/>
      <c r="Z139" s="1023"/>
      <c r="AA139" s="1023"/>
      <c r="AB139" s="1023"/>
      <c r="AC139" s="1023"/>
      <c r="AD139" s="1023"/>
      <c r="AE139" s="1023"/>
      <c r="AF139" s="1023"/>
      <c r="AG139" s="1023"/>
      <c r="AH139" s="1023"/>
      <c r="AI139" s="1023"/>
      <c r="AJ139" s="1023"/>
      <c r="AK139" s="1023"/>
      <c r="AL139" s="1023"/>
      <c r="AM139" s="1023"/>
      <c r="AN139" s="1023"/>
      <c r="AO139" s="1023"/>
      <c r="AP139" s="1023"/>
      <c r="AQ139" s="1023"/>
      <c r="AR139" s="1023"/>
      <c r="AS139" s="1023"/>
      <c r="AT139" s="1023"/>
      <c r="AU139" s="1023"/>
      <c r="AV139" s="1023"/>
      <c r="AW139" s="1023"/>
      <c r="AX139" s="1023"/>
      <c r="AY139" s="1023"/>
      <c r="AZ139" s="1023"/>
      <c r="BA139" s="1023"/>
      <c r="BB139" s="1023"/>
      <c r="BC139" s="1023"/>
    </row>
    <row r="140" spans="1:55" x14ac:dyDescent="0.2">
      <c r="A140" s="1023"/>
      <c r="B140" s="1023"/>
      <c r="C140" s="1023"/>
      <c r="D140" s="1023"/>
      <c r="E140" s="1023"/>
      <c r="F140" s="1023"/>
      <c r="G140" s="1023"/>
      <c r="H140" s="1023"/>
      <c r="I140" s="1023"/>
      <c r="J140" s="1023"/>
      <c r="K140" s="1023"/>
      <c r="L140" s="1023"/>
      <c r="M140" s="1023"/>
      <c r="N140" s="1023"/>
      <c r="O140" s="1023"/>
      <c r="P140" s="1023"/>
      <c r="Q140" s="1023"/>
      <c r="R140" s="1023"/>
      <c r="S140" s="1023"/>
      <c r="T140" s="1023"/>
      <c r="U140" s="1023"/>
      <c r="V140" s="1023"/>
      <c r="W140" s="1023"/>
      <c r="X140" s="1023"/>
      <c r="Y140" s="1023"/>
      <c r="Z140" s="1023"/>
      <c r="AA140" s="1023"/>
      <c r="AB140" s="1023"/>
      <c r="AC140" s="1023"/>
      <c r="AD140" s="1023"/>
      <c r="AE140" s="1023"/>
      <c r="AF140" s="1023"/>
      <c r="AG140" s="1023"/>
      <c r="AH140" s="1023"/>
      <c r="AI140" s="1023"/>
      <c r="AJ140" s="1023"/>
      <c r="AK140" s="1023"/>
      <c r="AL140" s="1023"/>
      <c r="AM140" s="1023"/>
      <c r="AN140" s="1023"/>
      <c r="AO140" s="1023"/>
      <c r="AP140" s="1023"/>
      <c r="AQ140" s="1023"/>
      <c r="AR140" s="1023"/>
      <c r="AS140" s="1023"/>
      <c r="AT140" s="1023"/>
      <c r="AU140" s="1023"/>
      <c r="AV140" s="1023"/>
      <c r="AW140" s="1023"/>
      <c r="AX140" s="1023"/>
      <c r="AY140" s="1023"/>
      <c r="AZ140" s="1023"/>
      <c r="BA140" s="1023"/>
      <c r="BB140" s="1023"/>
      <c r="BC140" s="1023"/>
    </row>
    <row r="141" spans="1:55" x14ac:dyDescent="0.2">
      <c r="A141" s="1023"/>
      <c r="B141" s="1023"/>
      <c r="C141" s="1023"/>
      <c r="D141" s="1023"/>
      <c r="E141" s="1023"/>
      <c r="F141" s="1023"/>
      <c r="G141" s="1023"/>
      <c r="H141" s="1023"/>
      <c r="I141" s="1023"/>
      <c r="J141" s="1023"/>
      <c r="K141" s="1023"/>
      <c r="L141" s="1023"/>
      <c r="M141" s="1023"/>
      <c r="N141" s="1023"/>
      <c r="O141" s="1023"/>
      <c r="P141" s="1023"/>
      <c r="Q141" s="1023"/>
      <c r="R141" s="1023"/>
      <c r="S141" s="1023"/>
      <c r="T141" s="1023"/>
      <c r="U141" s="1023"/>
      <c r="V141" s="1023"/>
      <c r="W141" s="1023"/>
      <c r="X141" s="1023"/>
      <c r="Y141" s="1023"/>
      <c r="Z141" s="1023"/>
      <c r="AA141" s="1023"/>
      <c r="AB141" s="1023"/>
      <c r="AC141" s="1023"/>
      <c r="AD141" s="1023"/>
      <c r="AE141" s="1023"/>
      <c r="AF141" s="1023"/>
      <c r="AG141" s="1023"/>
      <c r="AH141" s="1023"/>
      <c r="AI141" s="1023"/>
      <c r="AJ141" s="1023"/>
      <c r="AK141" s="1023"/>
      <c r="AL141" s="1023"/>
      <c r="AM141" s="1023"/>
      <c r="AN141" s="1023"/>
      <c r="AO141" s="1023"/>
      <c r="AP141" s="1023"/>
      <c r="AQ141" s="1023"/>
      <c r="AR141" s="1023"/>
      <c r="AS141" s="1023"/>
      <c r="AT141" s="1023"/>
      <c r="AU141" s="1023"/>
      <c r="AV141" s="1023"/>
      <c r="AW141" s="1023"/>
      <c r="AX141" s="1023"/>
      <c r="AY141" s="1023"/>
      <c r="AZ141" s="1023"/>
      <c r="BA141" s="1023"/>
      <c r="BB141" s="1023"/>
      <c r="BC141" s="1023"/>
    </row>
    <row r="142" spans="1:55" x14ac:dyDescent="0.2">
      <c r="A142" s="1023"/>
      <c r="B142" s="1023"/>
      <c r="C142" s="1023"/>
      <c r="D142" s="1023"/>
      <c r="E142" s="1023"/>
      <c r="F142" s="1023"/>
      <c r="G142" s="1023"/>
      <c r="H142" s="1023"/>
      <c r="I142" s="1023"/>
      <c r="J142" s="1023"/>
      <c r="K142" s="1023"/>
      <c r="L142" s="1023"/>
      <c r="M142" s="1023"/>
      <c r="N142" s="1023"/>
      <c r="O142" s="1023"/>
      <c r="P142" s="1023"/>
      <c r="Q142" s="1023"/>
      <c r="R142" s="1023"/>
      <c r="S142" s="1023"/>
      <c r="T142" s="1023"/>
      <c r="U142" s="1023"/>
      <c r="V142" s="1023"/>
      <c r="W142" s="1023"/>
      <c r="X142" s="1023"/>
      <c r="Y142" s="1023"/>
      <c r="Z142" s="1023"/>
      <c r="AA142" s="1023"/>
      <c r="AB142" s="1023"/>
      <c r="AC142" s="1023"/>
      <c r="AD142" s="1023"/>
      <c r="AE142" s="1023"/>
      <c r="AF142" s="1023"/>
      <c r="AG142" s="1023"/>
      <c r="AH142" s="1023"/>
      <c r="AI142" s="1023"/>
      <c r="AJ142" s="1023"/>
      <c r="AK142" s="1023"/>
      <c r="AL142" s="1023"/>
      <c r="AM142" s="1023"/>
      <c r="AN142" s="1023"/>
      <c r="AO142" s="1023"/>
      <c r="AP142" s="1023"/>
      <c r="AQ142" s="1023"/>
      <c r="AR142" s="1023"/>
      <c r="AS142" s="1023"/>
      <c r="AT142" s="1023"/>
      <c r="AU142" s="1023"/>
      <c r="AV142" s="1023"/>
      <c r="AW142" s="1023"/>
      <c r="AX142" s="1023"/>
      <c r="AY142" s="1023"/>
      <c r="AZ142" s="1023"/>
      <c r="BA142" s="1023"/>
      <c r="BB142" s="1023"/>
      <c r="BC142" s="1023"/>
    </row>
    <row r="143" spans="1:55" x14ac:dyDescent="0.2">
      <c r="A143" s="1023"/>
      <c r="B143" s="1023"/>
      <c r="C143" s="1023"/>
      <c r="D143" s="1023"/>
      <c r="E143" s="1023"/>
      <c r="F143" s="1023"/>
      <c r="G143" s="1023"/>
      <c r="H143" s="1023"/>
      <c r="I143" s="1023"/>
      <c r="J143" s="1023"/>
      <c r="K143" s="1023"/>
      <c r="L143" s="1023"/>
      <c r="M143" s="1023"/>
      <c r="N143" s="1023"/>
      <c r="O143" s="1023"/>
      <c r="P143" s="1023"/>
      <c r="Q143" s="1023"/>
      <c r="R143" s="1023"/>
      <c r="S143" s="1023"/>
      <c r="T143" s="1023"/>
      <c r="U143" s="1023"/>
      <c r="V143" s="1023"/>
      <c r="W143" s="1023"/>
      <c r="X143" s="1023"/>
      <c r="Y143" s="1023"/>
      <c r="Z143" s="1023"/>
      <c r="AA143" s="1023"/>
      <c r="AB143" s="1023"/>
      <c r="AC143" s="1023"/>
      <c r="AD143" s="1023"/>
      <c r="AE143" s="1023"/>
      <c r="AF143" s="1023"/>
      <c r="AG143" s="1023"/>
      <c r="AH143" s="1023"/>
      <c r="AI143" s="1023"/>
      <c r="AJ143" s="1023"/>
      <c r="AK143" s="1023"/>
      <c r="AL143" s="1023"/>
      <c r="AM143" s="1023"/>
      <c r="AN143" s="1023"/>
      <c r="AO143" s="1023"/>
      <c r="AP143" s="1023"/>
      <c r="AQ143" s="1023"/>
      <c r="AR143" s="1023"/>
      <c r="AS143" s="1023"/>
      <c r="AT143" s="1023"/>
      <c r="AU143" s="1023"/>
      <c r="AV143" s="1023"/>
      <c r="AW143" s="1023"/>
      <c r="AX143" s="1023"/>
      <c r="AY143" s="1023"/>
      <c r="AZ143" s="1023"/>
      <c r="BA143" s="1023"/>
      <c r="BB143" s="1023"/>
      <c r="BC143" s="1023"/>
    </row>
    <row r="144" spans="1:55" x14ac:dyDescent="0.2">
      <c r="A144" s="1023"/>
      <c r="B144" s="1023"/>
      <c r="C144" s="1023"/>
      <c r="D144" s="1023"/>
      <c r="E144" s="1023"/>
      <c r="F144" s="1023"/>
      <c r="G144" s="1023"/>
      <c r="H144" s="1023"/>
      <c r="I144" s="1023"/>
      <c r="J144" s="1023"/>
      <c r="K144" s="1023"/>
      <c r="L144" s="1023"/>
      <c r="M144" s="1023"/>
      <c r="N144" s="1023"/>
      <c r="O144" s="1023"/>
      <c r="P144" s="1023"/>
      <c r="Q144" s="1023"/>
      <c r="R144" s="1023"/>
      <c r="S144" s="1023"/>
      <c r="T144" s="1023"/>
      <c r="U144" s="1023"/>
      <c r="V144" s="1023"/>
      <c r="W144" s="1023"/>
      <c r="X144" s="1023"/>
      <c r="Y144" s="1023"/>
      <c r="Z144" s="1023"/>
      <c r="AA144" s="1023"/>
      <c r="AB144" s="1023"/>
      <c r="AC144" s="1023"/>
      <c r="AD144" s="1023"/>
      <c r="AE144" s="1023"/>
      <c r="AF144" s="1023"/>
      <c r="AG144" s="1023"/>
      <c r="AH144" s="1023"/>
      <c r="AI144" s="1023"/>
      <c r="AJ144" s="1023"/>
      <c r="AK144" s="1023"/>
      <c r="AL144" s="1023"/>
      <c r="AM144" s="1023"/>
      <c r="AN144" s="1023"/>
      <c r="AO144" s="1023"/>
      <c r="AP144" s="1023"/>
      <c r="AQ144" s="1023"/>
      <c r="AR144" s="1023"/>
      <c r="AS144" s="1023"/>
      <c r="AT144" s="1023"/>
      <c r="AU144" s="1023"/>
      <c r="AV144" s="1023"/>
      <c r="AW144" s="1023"/>
      <c r="AX144" s="1023"/>
      <c r="AY144" s="1023"/>
      <c r="AZ144" s="1023"/>
      <c r="BA144" s="1023"/>
      <c r="BB144" s="1023"/>
      <c r="BC144" s="1023"/>
    </row>
    <row r="145" spans="1:55" x14ac:dyDescent="0.2">
      <c r="A145" s="1023"/>
      <c r="B145" s="1023"/>
      <c r="C145" s="1023"/>
      <c r="D145" s="1023"/>
      <c r="E145" s="1023"/>
      <c r="F145" s="1023"/>
      <c r="G145" s="1023"/>
      <c r="H145" s="1023"/>
      <c r="I145" s="1023"/>
      <c r="J145" s="1023"/>
      <c r="K145" s="1023"/>
      <c r="L145" s="1023"/>
      <c r="M145" s="1023"/>
      <c r="N145" s="1023"/>
      <c r="O145" s="1023"/>
      <c r="P145" s="1023"/>
      <c r="Q145" s="1023"/>
      <c r="R145" s="1023"/>
      <c r="S145" s="1023"/>
      <c r="T145" s="1023"/>
      <c r="U145" s="1023"/>
      <c r="V145" s="1023"/>
      <c r="W145" s="1023"/>
      <c r="X145" s="1023"/>
      <c r="Y145" s="1023"/>
      <c r="Z145" s="1023"/>
      <c r="AA145" s="1023"/>
      <c r="AB145" s="1023"/>
      <c r="AC145" s="1023"/>
      <c r="AD145" s="1023"/>
      <c r="AE145" s="1023"/>
      <c r="AF145" s="1023"/>
      <c r="AG145" s="1023"/>
      <c r="AH145" s="1023"/>
      <c r="AI145" s="1023"/>
      <c r="AJ145" s="1023"/>
      <c r="AK145" s="1023"/>
      <c r="AL145" s="1023"/>
      <c r="AM145" s="1023"/>
      <c r="AN145" s="1023"/>
      <c r="AO145" s="1023"/>
      <c r="AP145" s="1023"/>
      <c r="AQ145" s="1023"/>
      <c r="AR145" s="1023"/>
      <c r="AS145" s="1023"/>
      <c r="AT145" s="1023"/>
      <c r="AU145" s="1023"/>
      <c r="AV145" s="1023"/>
      <c r="AW145" s="1023"/>
      <c r="AX145" s="1023"/>
      <c r="AY145" s="1023"/>
      <c r="AZ145" s="1023"/>
      <c r="BA145" s="1023"/>
      <c r="BB145" s="1023"/>
      <c r="BC145" s="1023"/>
    </row>
    <row r="146" spans="1:55" x14ac:dyDescent="0.2">
      <c r="A146" s="1023"/>
      <c r="B146" s="1023"/>
      <c r="C146" s="1023"/>
      <c r="D146" s="1023"/>
      <c r="E146" s="1023"/>
      <c r="F146" s="1023"/>
      <c r="G146" s="1023"/>
      <c r="H146" s="1023"/>
      <c r="I146" s="1023"/>
      <c r="J146" s="1023"/>
      <c r="K146" s="1023"/>
      <c r="L146" s="1023"/>
      <c r="M146" s="1023"/>
      <c r="N146" s="1023"/>
      <c r="O146" s="1023"/>
      <c r="P146" s="1023"/>
      <c r="Q146" s="1023"/>
      <c r="R146" s="1023"/>
      <c r="S146" s="1023"/>
      <c r="T146" s="1023"/>
      <c r="U146" s="1023"/>
      <c r="V146" s="1023"/>
      <c r="W146" s="1023"/>
      <c r="X146" s="1023"/>
      <c r="Y146" s="1023"/>
      <c r="Z146" s="1023"/>
      <c r="AA146" s="1023"/>
      <c r="AB146" s="1023"/>
      <c r="AC146" s="1023"/>
      <c r="AD146" s="1023"/>
      <c r="AE146" s="1023"/>
      <c r="AF146" s="1023"/>
      <c r="AG146" s="1023"/>
      <c r="AH146" s="1023"/>
      <c r="AI146" s="1023"/>
      <c r="AJ146" s="1023"/>
      <c r="AK146" s="1023"/>
      <c r="AL146" s="1023"/>
      <c r="AM146" s="1023"/>
      <c r="AN146" s="1023"/>
      <c r="AO146" s="1023"/>
      <c r="AP146" s="1023"/>
      <c r="AQ146" s="1023"/>
      <c r="AR146" s="1023"/>
      <c r="AS146" s="1023"/>
      <c r="AT146" s="1023"/>
      <c r="AU146" s="1023"/>
      <c r="AV146" s="1023"/>
      <c r="AW146" s="1023"/>
      <c r="AX146" s="1023"/>
      <c r="AY146" s="1023"/>
      <c r="AZ146" s="1023"/>
      <c r="BA146" s="1023"/>
      <c r="BB146" s="1023"/>
      <c r="BC146" s="1023"/>
    </row>
    <row r="147" spans="1:55" x14ac:dyDescent="0.2">
      <c r="A147" s="1023"/>
      <c r="B147" s="1023"/>
      <c r="C147" s="1023"/>
      <c r="D147" s="1023"/>
      <c r="E147" s="1023"/>
      <c r="F147" s="1023"/>
      <c r="G147" s="1023"/>
      <c r="H147" s="1023"/>
      <c r="I147" s="1023"/>
      <c r="J147" s="1023"/>
      <c r="K147" s="1023"/>
      <c r="L147" s="1023"/>
      <c r="M147" s="1023"/>
      <c r="N147" s="1023"/>
      <c r="O147" s="1023"/>
      <c r="P147" s="1023"/>
      <c r="Q147" s="1023"/>
      <c r="R147" s="1023"/>
      <c r="S147" s="1023"/>
      <c r="T147" s="1023"/>
      <c r="U147" s="1023"/>
      <c r="V147" s="1023"/>
      <c r="W147" s="1023"/>
      <c r="X147" s="1023"/>
      <c r="Y147" s="1023"/>
      <c r="Z147" s="1023"/>
      <c r="AA147" s="1023"/>
      <c r="AB147" s="1023"/>
      <c r="AC147" s="1023"/>
      <c r="AD147" s="1023"/>
      <c r="AE147" s="1023"/>
      <c r="AF147" s="1023"/>
      <c r="AG147" s="1023"/>
      <c r="AH147" s="1023"/>
      <c r="AI147" s="1023"/>
      <c r="AJ147" s="1023"/>
      <c r="AK147" s="1023"/>
      <c r="AL147" s="1023"/>
      <c r="AM147" s="1023"/>
      <c r="AN147" s="1023"/>
      <c r="AO147" s="1023"/>
      <c r="AP147" s="1023"/>
      <c r="AQ147" s="1023"/>
      <c r="AR147" s="1023"/>
      <c r="AS147" s="1023"/>
      <c r="AT147" s="1023"/>
      <c r="AU147" s="1023"/>
      <c r="AV147" s="1023"/>
      <c r="AW147" s="1023"/>
      <c r="AX147" s="1023"/>
      <c r="AY147" s="1023"/>
      <c r="AZ147" s="1023"/>
      <c r="BA147" s="1023"/>
      <c r="BB147" s="1023"/>
      <c r="BC147" s="1023"/>
    </row>
    <row r="148" spans="1:55" x14ac:dyDescent="0.2">
      <c r="A148" s="1023"/>
      <c r="B148" s="1023"/>
      <c r="C148" s="1023"/>
      <c r="D148" s="1023"/>
      <c r="E148" s="1023"/>
      <c r="F148" s="1023"/>
      <c r="G148" s="1023"/>
      <c r="H148" s="1023"/>
      <c r="I148" s="1023"/>
      <c r="J148" s="1023"/>
      <c r="K148" s="1023"/>
      <c r="L148" s="1023"/>
      <c r="M148" s="1023"/>
      <c r="N148" s="1023"/>
      <c r="O148" s="1023"/>
      <c r="P148" s="1023"/>
      <c r="Q148" s="1023"/>
      <c r="R148" s="1023"/>
      <c r="S148" s="1023"/>
      <c r="T148" s="1023"/>
      <c r="U148" s="1023"/>
      <c r="V148" s="1023"/>
      <c r="W148" s="1023"/>
      <c r="X148" s="1023"/>
      <c r="Y148" s="1023"/>
      <c r="Z148" s="1023"/>
      <c r="AA148" s="1023"/>
      <c r="AB148" s="1023"/>
      <c r="AC148" s="1023"/>
      <c r="AD148" s="1023"/>
      <c r="AE148" s="1023"/>
      <c r="AF148" s="1023"/>
      <c r="AG148" s="1023"/>
      <c r="AH148" s="1023"/>
      <c r="AI148" s="1023"/>
      <c r="AJ148" s="1023"/>
      <c r="AK148" s="1023"/>
      <c r="AL148" s="1023"/>
      <c r="AM148" s="1023"/>
      <c r="AN148" s="1023"/>
      <c r="AO148" s="1023"/>
      <c r="AP148" s="1023"/>
      <c r="AQ148" s="1023"/>
      <c r="AR148" s="1023"/>
      <c r="AS148" s="1023"/>
      <c r="AT148" s="1023"/>
      <c r="AU148" s="1023"/>
      <c r="AV148" s="1023"/>
      <c r="AW148" s="1023"/>
      <c r="AX148" s="1023"/>
      <c r="AY148" s="1023"/>
      <c r="AZ148" s="1023"/>
      <c r="BA148" s="1023"/>
      <c r="BB148" s="1023"/>
      <c r="BC148" s="1023"/>
    </row>
    <row r="149" spans="1:55" x14ac:dyDescent="0.2">
      <c r="A149" s="1023"/>
      <c r="B149" s="1023"/>
      <c r="C149" s="1023"/>
      <c r="D149" s="1023"/>
      <c r="E149" s="1023"/>
      <c r="F149" s="1023"/>
      <c r="G149" s="1023"/>
      <c r="H149" s="1023"/>
      <c r="I149" s="1023"/>
      <c r="J149" s="1023"/>
      <c r="K149" s="1023"/>
      <c r="L149" s="1023"/>
      <c r="M149" s="1023"/>
      <c r="N149" s="1023"/>
      <c r="O149" s="1023"/>
      <c r="P149" s="1023"/>
      <c r="Q149" s="1023"/>
      <c r="R149" s="1023"/>
      <c r="S149" s="1023"/>
      <c r="T149" s="1023"/>
      <c r="U149" s="1023"/>
      <c r="V149" s="1023"/>
      <c r="W149" s="1023"/>
      <c r="X149" s="1023"/>
      <c r="Y149" s="1023"/>
      <c r="Z149" s="1023"/>
      <c r="AA149" s="1023"/>
      <c r="AB149" s="1023"/>
      <c r="AC149" s="1023"/>
      <c r="AD149" s="1023"/>
      <c r="AE149" s="1023"/>
      <c r="AF149" s="1023"/>
      <c r="AG149" s="1023"/>
      <c r="AH149" s="1023"/>
      <c r="AI149" s="1023"/>
      <c r="AJ149" s="1023"/>
      <c r="AK149" s="1023"/>
      <c r="AL149" s="1023"/>
      <c r="AM149" s="1023"/>
      <c r="AN149" s="1023"/>
      <c r="AO149" s="1023"/>
      <c r="AP149" s="1023"/>
      <c r="AQ149" s="1023"/>
      <c r="AR149" s="1023"/>
      <c r="AS149" s="1023"/>
      <c r="AT149" s="1023"/>
      <c r="AU149" s="1023"/>
      <c r="AV149" s="1023"/>
      <c r="AW149" s="1023"/>
      <c r="AX149" s="1023"/>
      <c r="AY149" s="1023"/>
      <c r="AZ149" s="1023"/>
      <c r="BA149" s="1023"/>
      <c r="BB149" s="1023"/>
      <c r="BC149" s="1023"/>
    </row>
    <row r="150" spans="1:55" x14ac:dyDescent="0.2">
      <c r="A150" s="1023"/>
      <c r="B150" s="1023"/>
      <c r="C150" s="1023"/>
      <c r="D150" s="1023"/>
      <c r="E150" s="1023"/>
      <c r="F150" s="1023"/>
      <c r="G150" s="1023"/>
      <c r="H150" s="1023"/>
      <c r="I150" s="1023"/>
      <c r="J150" s="1023"/>
      <c r="K150" s="1023"/>
      <c r="L150" s="1023"/>
      <c r="M150" s="1023"/>
      <c r="N150" s="1023"/>
      <c r="O150" s="1023"/>
      <c r="P150" s="1023"/>
      <c r="Q150" s="1023"/>
      <c r="R150" s="1023"/>
      <c r="S150" s="1023"/>
      <c r="T150" s="1023"/>
      <c r="U150" s="1023"/>
      <c r="V150" s="1023"/>
      <c r="W150" s="1023"/>
      <c r="X150" s="1023"/>
      <c r="Y150" s="1023"/>
      <c r="Z150" s="1023"/>
      <c r="AA150" s="1023"/>
      <c r="AB150" s="1023"/>
      <c r="AC150" s="1023"/>
      <c r="AD150" s="1023"/>
      <c r="AE150" s="1023"/>
      <c r="AF150" s="1023"/>
      <c r="AG150" s="1023"/>
      <c r="AH150" s="1023"/>
      <c r="AI150" s="1023"/>
      <c r="AJ150" s="1023"/>
      <c r="AK150" s="1023"/>
      <c r="AL150" s="1023"/>
      <c r="AM150" s="1023"/>
      <c r="AN150" s="1023"/>
      <c r="AO150" s="1023"/>
      <c r="AP150" s="1023"/>
      <c r="AQ150" s="1023"/>
      <c r="AR150" s="1023"/>
      <c r="AS150" s="1023"/>
      <c r="AT150" s="1023"/>
      <c r="AU150" s="1023"/>
      <c r="AV150" s="1023"/>
      <c r="AW150" s="1023"/>
      <c r="AX150" s="1023"/>
      <c r="AY150" s="1023"/>
      <c r="AZ150" s="1023"/>
      <c r="BA150" s="1023"/>
      <c r="BB150" s="1023"/>
      <c r="BC150" s="1023"/>
    </row>
    <row r="151" spans="1:55" x14ac:dyDescent="0.2">
      <c r="A151" s="1023"/>
      <c r="B151" s="1023"/>
      <c r="C151" s="1023"/>
      <c r="D151" s="1023"/>
      <c r="E151" s="1023"/>
      <c r="F151" s="1023"/>
      <c r="G151" s="1023"/>
      <c r="H151" s="1023"/>
      <c r="I151" s="1023"/>
      <c r="J151" s="1023"/>
      <c r="K151" s="1023"/>
      <c r="L151" s="1023"/>
      <c r="M151" s="1023"/>
      <c r="N151" s="1023"/>
      <c r="O151" s="1023"/>
      <c r="P151" s="1023"/>
      <c r="Q151" s="1023"/>
      <c r="R151" s="1023"/>
      <c r="S151" s="1023"/>
      <c r="T151" s="1023"/>
      <c r="U151" s="1023"/>
      <c r="V151" s="1023"/>
      <c r="W151" s="1023"/>
      <c r="X151" s="1023"/>
      <c r="Y151" s="1023"/>
      <c r="Z151" s="1023"/>
      <c r="AA151" s="1023"/>
      <c r="AB151" s="1023"/>
      <c r="AC151" s="1023"/>
      <c r="AD151" s="1023"/>
      <c r="AE151" s="1023"/>
      <c r="AF151" s="1023"/>
      <c r="AG151" s="1023"/>
      <c r="AH151" s="1023"/>
      <c r="AI151" s="1023"/>
      <c r="AJ151" s="1023"/>
      <c r="AK151" s="1023"/>
      <c r="AL151" s="1023"/>
      <c r="AM151" s="1023"/>
      <c r="AN151" s="1023"/>
      <c r="AO151" s="1023"/>
      <c r="AP151" s="1023"/>
      <c r="AQ151" s="1023"/>
      <c r="AR151" s="1023"/>
      <c r="AS151" s="1023"/>
      <c r="AT151" s="1023"/>
      <c r="AU151" s="1023"/>
      <c r="AV151" s="1023"/>
      <c r="AW151" s="1023"/>
      <c r="AX151" s="1023"/>
      <c r="AY151" s="1023"/>
      <c r="AZ151" s="1023"/>
      <c r="BA151" s="1023"/>
      <c r="BB151" s="1023"/>
      <c r="BC151" s="1023"/>
    </row>
    <row r="152" spans="1:55" x14ac:dyDescent="0.2">
      <c r="A152" s="1023"/>
      <c r="B152" s="1023"/>
      <c r="C152" s="1023"/>
      <c r="D152" s="1023"/>
      <c r="E152" s="1023"/>
      <c r="F152" s="1023"/>
      <c r="G152" s="1023"/>
      <c r="H152" s="1023"/>
      <c r="I152" s="1023"/>
      <c r="J152" s="1023"/>
      <c r="K152" s="1023"/>
      <c r="L152" s="1023"/>
      <c r="M152" s="1023"/>
      <c r="N152" s="1023"/>
      <c r="O152" s="1023"/>
      <c r="P152" s="1023"/>
      <c r="Q152" s="1023"/>
      <c r="R152" s="1023"/>
      <c r="S152" s="1023"/>
      <c r="T152" s="1023"/>
      <c r="U152" s="1023"/>
      <c r="V152" s="1023"/>
      <c r="W152" s="1023"/>
      <c r="X152" s="1023"/>
      <c r="Y152" s="1023"/>
      <c r="Z152" s="1023"/>
      <c r="AA152" s="1023"/>
      <c r="AB152" s="1023"/>
      <c r="AC152" s="1023"/>
      <c r="AD152" s="1023"/>
      <c r="AE152" s="1023"/>
      <c r="AF152" s="1023"/>
      <c r="AG152" s="1023"/>
      <c r="AH152" s="1023"/>
      <c r="AI152" s="1023"/>
      <c r="AJ152" s="1023"/>
      <c r="AK152" s="1023"/>
      <c r="AL152" s="1023"/>
      <c r="AM152" s="1023"/>
      <c r="AN152" s="1023"/>
      <c r="AO152" s="1023"/>
      <c r="AP152" s="1023"/>
      <c r="AQ152" s="1023"/>
      <c r="AR152" s="1023"/>
      <c r="AS152" s="1023"/>
      <c r="AT152" s="1023"/>
      <c r="AU152" s="1023"/>
      <c r="AV152" s="1023"/>
      <c r="AW152" s="1023"/>
      <c r="AX152" s="1023"/>
      <c r="AY152" s="1023"/>
      <c r="AZ152" s="1023"/>
      <c r="BA152" s="1023"/>
      <c r="BB152" s="1023"/>
      <c r="BC152" s="1023"/>
    </row>
    <row r="153" spans="1:55" x14ac:dyDescent="0.2">
      <c r="A153" s="1023"/>
      <c r="B153" s="1023"/>
      <c r="C153" s="1023"/>
      <c r="D153" s="1023"/>
      <c r="E153" s="1023"/>
      <c r="F153" s="1023"/>
      <c r="G153" s="1023"/>
      <c r="H153" s="1023"/>
      <c r="I153" s="1023"/>
      <c r="J153" s="1023"/>
      <c r="K153" s="1023"/>
      <c r="L153" s="1023"/>
      <c r="M153" s="1023"/>
      <c r="N153" s="1023"/>
      <c r="O153" s="1023"/>
      <c r="P153" s="1023"/>
      <c r="Q153" s="1023"/>
      <c r="R153" s="1023"/>
      <c r="S153" s="1023"/>
      <c r="T153" s="1023"/>
      <c r="U153" s="1023"/>
      <c r="V153" s="1023"/>
      <c r="W153" s="1023"/>
      <c r="X153" s="1023"/>
      <c r="Y153" s="1023"/>
      <c r="Z153" s="1023"/>
      <c r="AA153" s="1023"/>
      <c r="AB153" s="1023"/>
      <c r="AC153" s="1023"/>
      <c r="AD153" s="1023"/>
      <c r="AE153" s="1023"/>
      <c r="AF153" s="1023"/>
      <c r="AG153" s="1023"/>
      <c r="AH153" s="1023"/>
      <c r="AI153" s="1023"/>
      <c r="AJ153" s="1023"/>
      <c r="AK153" s="1023"/>
      <c r="AL153" s="1023"/>
      <c r="AM153" s="1023"/>
      <c r="AN153" s="1023"/>
      <c r="AO153" s="1023"/>
      <c r="AP153" s="1023"/>
      <c r="AQ153" s="1023"/>
      <c r="AR153" s="1023"/>
      <c r="AS153" s="1023"/>
      <c r="AT153" s="1023"/>
      <c r="AU153" s="1023"/>
      <c r="AV153" s="1023"/>
      <c r="AW153" s="1023"/>
      <c r="AX153" s="1023"/>
      <c r="AY153" s="1023"/>
      <c r="AZ153" s="1023"/>
      <c r="BA153" s="1023"/>
      <c r="BB153" s="1023"/>
      <c r="BC153" s="1023"/>
    </row>
    <row r="154" spans="1:55" x14ac:dyDescent="0.2">
      <c r="A154" s="1023"/>
      <c r="B154" s="1023"/>
      <c r="C154" s="1023"/>
      <c r="D154" s="1023"/>
      <c r="E154" s="1023"/>
      <c r="F154" s="1023"/>
      <c r="G154" s="1023"/>
      <c r="H154" s="1023"/>
      <c r="I154" s="1023"/>
      <c r="J154" s="1023"/>
      <c r="K154" s="1023"/>
      <c r="L154" s="1023"/>
      <c r="M154" s="1023"/>
      <c r="N154" s="1023"/>
      <c r="O154" s="1023"/>
      <c r="P154" s="1023"/>
      <c r="Q154" s="1023"/>
      <c r="R154" s="1023"/>
      <c r="S154" s="1023"/>
      <c r="T154" s="1023"/>
      <c r="U154" s="1023"/>
      <c r="V154" s="1023"/>
      <c r="W154" s="1023"/>
      <c r="X154" s="1023"/>
      <c r="Y154" s="1023"/>
      <c r="Z154" s="1023"/>
      <c r="AA154" s="1023"/>
      <c r="AB154" s="1023"/>
      <c r="AC154" s="1023"/>
      <c r="AD154" s="1023"/>
      <c r="AE154" s="1023"/>
      <c r="AF154" s="1023"/>
      <c r="AG154" s="1023"/>
      <c r="AH154" s="1023"/>
      <c r="AI154" s="1023"/>
      <c r="AJ154" s="1023"/>
      <c r="AK154" s="1023"/>
      <c r="AL154" s="1023"/>
      <c r="AM154" s="1023"/>
      <c r="AN154" s="1023"/>
      <c r="AO154" s="1023"/>
      <c r="AP154" s="1023"/>
      <c r="AQ154" s="1023"/>
      <c r="AR154" s="1023"/>
      <c r="AS154" s="1023"/>
      <c r="AT154" s="1023"/>
      <c r="AU154" s="1023"/>
      <c r="AV154" s="1023"/>
      <c r="AW154" s="1023"/>
      <c r="AX154" s="1023"/>
      <c r="AY154" s="1023"/>
      <c r="AZ154" s="1023"/>
      <c r="BA154" s="1023"/>
      <c r="BB154" s="1023"/>
      <c r="BC154" s="1023"/>
    </row>
    <row r="155" spans="1:55" x14ac:dyDescent="0.2">
      <c r="A155" s="1023"/>
      <c r="B155" s="1023"/>
      <c r="C155" s="1023"/>
      <c r="D155" s="1023"/>
      <c r="E155" s="1023"/>
      <c r="F155" s="1023"/>
      <c r="G155" s="1023"/>
      <c r="H155" s="1023"/>
      <c r="I155" s="1023"/>
      <c r="J155" s="1023"/>
      <c r="K155" s="1023"/>
      <c r="L155" s="1023"/>
      <c r="M155" s="1023"/>
      <c r="N155" s="1023"/>
      <c r="O155" s="1023"/>
      <c r="P155" s="1023"/>
      <c r="Q155" s="1023"/>
      <c r="R155" s="1023"/>
      <c r="S155" s="1023"/>
      <c r="T155" s="1023"/>
      <c r="U155" s="1023"/>
      <c r="V155" s="1023"/>
      <c r="W155" s="1023"/>
      <c r="X155" s="1023"/>
      <c r="Y155" s="1023"/>
      <c r="Z155" s="1023"/>
      <c r="AA155" s="1023"/>
      <c r="AB155" s="1023"/>
      <c r="AC155" s="1023"/>
      <c r="AD155" s="1023"/>
      <c r="AE155" s="1023"/>
      <c r="AF155" s="1023"/>
      <c r="AG155" s="1023"/>
      <c r="AH155" s="1023"/>
      <c r="AI155" s="1023"/>
      <c r="AJ155" s="1023"/>
      <c r="AK155" s="1023"/>
      <c r="AL155" s="1023"/>
      <c r="AM155" s="1023"/>
      <c r="AN155" s="1023"/>
      <c r="AO155" s="1023"/>
      <c r="AP155" s="1023"/>
      <c r="AQ155" s="1023"/>
      <c r="AR155" s="1023"/>
      <c r="AS155" s="1023"/>
      <c r="AT155" s="1023"/>
      <c r="AU155" s="1023"/>
      <c r="AV155" s="1023"/>
      <c r="AW155" s="1023"/>
      <c r="AX155" s="1023"/>
      <c r="AY155" s="1023"/>
      <c r="AZ155" s="1023"/>
      <c r="BA155" s="1023"/>
      <c r="BB155" s="1023"/>
      <c r="BC155" s="1023"/>
    </row>
    <row r="156" spans="1:55" x14ac:dyDescent="0.2">
      <c r="A156" s="1023"/>
      <c r="B156" s="1023"/>
      <c r="C156" s="1023"/>
      <c r="D156" s="1023"/>
      <c r="E156" s="1023"/>
      <c r="F156" s="1023"/>
      <c r="G156" s="1023"/>
      <c r="H156" s="1023"/>
      <c r="I156" s="1023"/>
      <c r="J156" s="1023"/>
      <c r="K156" s="1023"/>
      <c r="L156" s="1023"/>
      <c r="M156" s="1023"/>
      <c r="N156" s="1023"/>
      <c r="O156" s="1023"/>
      <c r="P156" s="1023"/>
      <c r="Q156" s="1023"/>
      <c r="R156" s="1023"/>
      <c r="S156" s="1023"/>
      <c r="T156" s="1023"/>
      <c r="U156" s="1023"/>
      <c r="V156" s="1023"/>
      <c r="W156" s="1023"/>
      <c r="X156" s="1023"/>
      <c r="Y156" s="1023"/>
      <c r="Z156" s="1023"/>
      <c r="AA156" s="1023"/>
      <c r="AB156" s="1023"/>
      <c r="AC156" s="1023"/>
      <c r="AD156" s="1023"/>
      <c r="AE156" s="1023"/>
      <c r="AF156" s="1023"/>
      <c r="AG156" s="1023"/>
      <c r="AH156" s="1023"/>
      <c r="AI156" s="1023"/>
      <c r="AJ156" s="1023"/>
      <c r="AK156" s="1023"/>
      <c r="AL156" s="1023"/>
      <c r="AM156" s="1023"/>
      <c r="AN156" s="1023"/>
      <c r="AO156" s="1023"/>
      <c r="AP156" s="1023"/>
      <c r="AQ156" s="1023"/>
      <c r="AR156" s="1023"/>
      <c r="AS156" s="1023"/>
      <c r="AT156" s="1023"/>
      <c r="AU156" s="1023"/>
      <c r="AV156" s="1023"/>
      <c r="AW156" s="1023"/>
      <c r="AX156" s="1023"/>
      <c r="AY156" s="1023"/>
      <c r="AZ156" s="1023"/>
      <c r="BA156" s="1023"/>
      <c r="BB156" s="1023"/>
      <c r="BC156" s="1023"/>
    </row>
    <row r="157" spans="1:55" x14ac:dyDescent="0.2">
      <c r="A157" s="1023"/>
      <c r="B157" s="1023"/>
      <c r="C157" s="1023"/>
      <c r="D157" s="1023"/>
      <c r="E157" s="1023"/>
      <c r="F157" s="1023"/>
      <c r="G157" s="1023"/>
      <c r="H157" s="1023"/>
      <c r="I157" s="1023"/>
      <c r="J157" s="1023"/>
      <c r="K157" s="1023"/>
      <c r="L157" s="1023"/>
      <c r="M157" s="1023"/>
      <c r="N157" s="1023"/>
      <c r="O157" s="1023"/>
      <c r="P157" s="1023"/>
      <c r="Q157" s="1023"/>
      <c r="R157" s="1023"/>
      <c r="S157" s="1023"/>
      <c r="T157" s="1023"/>
      <c r="U157" s="1023"/>
      <c r="V157" s="1023"/>
      <c r="W157" s="1023"/>
      <c r="X157" s="1023"/>
      <c r="Y157" s="1023"/>
      <c r="Z157" s="1023"/>
      <c r="AA157" s="1023"/>
      <c r="AB157" s="1023"/>
      <c r="AC157" s="1023"/>
      <c r="AD157" s="1023"/>
      <c r="AE157" s="1023"/>
      <c r="AF157" s="1023"/>
      <c r="AG157" s="1023"/>
      <c r="AH157" s="1023"/>
      <c r="AI157" s="1023"/>
      <c r="AJ157" s="1023"/>
      <c r="AK157" s="1023"/>
      <c r="AL157" s="1023"/>
      <c r="AM157" s="1023"/>
      <c r="AN157" s="1023"/>
      <c r="AO157" s="1023"/>
      <c r="AP157" s="1023"/>
      <c r="AQ157" s="1023"/>
      <c r="AR157" s="1023"/>
      <c r="AS157" s="1023"/>
      <c r="AT157" s="1023"/>
      <c r="AU157" s="1023"/>
      <c r="AV157" s="1023"/>
      <c r="AW157" s="1023"/>
      <c r="AX157" s="1023"/>
      <c r="AY157" s="1023"/>
      <c r="AZ157" s="1023"/>
      <c r="BA157" s="1023"/>
      <c r="BB157" s="1023"/>
      <c r="BC157" s="1023"/>
    </row>
    <row r="158" spans="1:55" x14ac:dyDescent="0.2">
      <c r="A158" s="1023"/>
      <c r="B158" s="1023"/>
      <c r="C158" s="1023"/>
      <c r="D158" s="1023"/>
      <c r="E158" s="1023"/>
      <c r="F158" s="1023"/>
      <c r="G158" s="1023"/>
      <c r="H158" s="1023"/>
      <c r="I158" s="1023"/>
      <c r="J158" s="1023"/>
      <c r="K158" s="1023"/>
      <c r="L158" s="1023"/>
      <c r="M158" s="1023"/>
      <c r="N158" s="1023"/>
      <c r="O158" s="1023"/>
      <c r="P158" s="1023"/>
      <c r="Q158" s="1023"/>
      <c r="R158" s="1023"/>
      <c r="S158" s="1023"/>
      <c r="T158" s="1023"/>
      <c r="U158" s="1023"/>
      <c r="V158" s="1023"/>
      <c r="W158" s="1023"/>
      <c r="X158" s="1023"/>
      <c r="Y158" s="1023"/>
      <c r="Z158" s="1023"/>
      <c r="AA158" s="1023"/>
      <c r="AB158" s="1023"/>
      <c r="AC158" s="1023"/>
      <c r="AD158" s="1023"/>
      <c r="AE158" s="1023"/>
      <c r="AF158" s="1023"/>
      <c r="AG158" s="1023"/>
      <c r="AH158" s="1023"/>
      <c r="AI158" s="1023"/>
      <c r="AJ158" s="1023"/>
      <c r="AK158" s="1023"/>
      <c r="AL158" s="1023"/>
      <c r="AM158" s="1023"/>
      <c r="AN158" s="1023"/>
      <c r="AO158" s="1023"/>
      <c r="AP158" s="1023"/>
      <c r="AQ158" s="1023"/>
      <c r="AR158" s="1023"/>
      <c r="AS158" s="1023"/>
      <c r="AT158" s="1023"/>
      <c r="AU158" s="1023"/>
      <c r="AV158" s="1023"/>
      <c r="AW158" s="1023"/>
      <c r="AX158" s="1023"/>
      <c r="AY158" s="1023"/>
      <c r="AZ158" s="1023"/>
      <c r="BA158" s="1023"/>
      <c r="BB158" s="1023"/>
      <c r="BC158" s="1023"/>
    </row>
    <row r="159" spans="1:55" x14ac:dyDescent="0.2">
      <c r="A159" s="1023"/>
      <c r="B159" s="1023"/>
      <c r="C159" s="1023"/>
      <c r="D159" s="1023"/>
      <c r="E159" s="1023"/>
      <c r="F159" s="1023"/>
      <c r="G159" s="1023"/>
      <c r="H159" s="1023"/>
      <c r="I159" s="1023"/>
      <c r="J159" s="1023"/>
      <c r="K159" s="1023"/>
      <c r="L159" s="1023"/>
      <c r="M159" s="1023"/>
      <c r="N159" s="1023"/>
      <c r="O159" s="1023"/>
      <c r="P159" s="1023"/>
      <c r="Q159" s="1023"/>
      <c r="R159" s="1023"/>
      <c r="S159" s="1023"/>
      <c r="T159" s="1023"/>
      <c r="U159" s="1023"/>
      <c r="V159" s="1023"/>
      <c r="W159" s="1023"/>
      <c r="X159" s="1023"/>
      <c r="Y159" s="1023"/>
      <c r="Z159" s="1023"/>
      <c r="AA159" s="1023"/>
      <c r="AB159" s="1023"/>
      <c r="AC159" s="1023"/>
      <c r="AD159" s="1023"/>
      <c r="AE159" s="1023"/>
      <c r="AF159" s="1023"/>
      <c r="AG159" s="1023"/>
      <c r="AH159" s="1023"/>
      <c r="AI159" s="1023"/>
      <c r="AJ159" s="1023"/>
      <c r="AK159" s="1023"/>
      <c r="AL159" s="1023"/>
      <c r="AM159" s="1023"/>
      <c r="AN159" s="1023"/>
      <c r="AO159" s="1023"/>
      <c r="AP159" s="1023"/>
      <c r="AQ159" s="1023"/>
      <c r="AR159" s="1023"/>
      <c r="AS159" s="1023"/>
      <c r="AT159" s="1023"/>
      <c r="AU159" s="1023"/>
      <c r="AV159" s="1023"/>
      <c r="AW159" s="1023"/>
      <c r="AX159" s="1023"/>
      <c r="AY159" s="1023"/>
      <c r="AZ159" s="1023"/>
      <c r="BA159" s="1023"/>
      <c r="BB159" s="1023"/>
      <c r="BC159" s="1023"/>
    </row>
    <row r="160" spans="1:55" x14ac:dyDescent="0.2">
      <c r="A160" s="1023"/>
      <c r="B160" s="1023"/>
      <c r="C160" s="1023"/>
      <c r="D160" s="1023"/>
      <c r="E160" s="1023"/>
      <c r="F160" s="1023"/>
      <c r="G160" s="1023"/>
      <c r="H160" s="1023"/>
      <c r="I160" s="1023"/>
      <c r="J160" s="1023"/>
      <c r="K160" s="1023"/>
      <c r="L160" s="1023"/>
      <c r="M160" s="1023"/>
      <c r="N160" s="1023"/>
      <c r="O160" s="1023"/>
      <c r="P160" s="1023"/>
      <c r="Q160" s="1023"/>
      <c r="R160" s="1023"/>
      <c r="S160" s="1023"/>
      <c r="T160" s="1023"/>
      <c r="U160" s="1023"/>
      <c r="V160" s="1023"/>
      <c r="W160" s="1023"/>
      <c r="X160" s="1023"/>
      <c r="Y160" s="1023"/>
      <c r="Z160" s="1023"/>
      <c r="AA160" s="1023"/>
      <c r="AB160" s="1023"/>
      <c r="AC160" s="1023"/>
      <c r="AD160" s="1023"/>
      <c r="AE160" s="1023"/>
      <c r="AF160" s="1023"/>
      <c r="AG160" s="1023"/>
      <c r="AH160" s="1023"/>
      <c r="AI160" s="1023"/>
      <c r="AJ160" s="1023"/>
      <c r="AK160" s="1023"/>
      <c r="AL160" s="1023"/>
      <c r="AM160" s="1023"/>
      <c r="AN160" s="1023"/>
      <c r="AO160" s="1023"/>
      <c r="AP160" s="1023"/>
      <c r="AQ160" s="1023"/>
      <c r="AR160" s="1023"/>
      <c r="AS160" s="1023"/>
      <c r="AT160" s="1023"/>
      <c r="AU160" s="1023"/>
      <c r="AV160" s="1023"/>
      <c r="AW160" s="1023"/>
      <c r="AX160" s="1023"/>
      <c r="AY160" s="1023"/>
      <c r="AZ160" s="1023"/>
      <c r="BA160" s="1023"/>
      <c r="BB160" s="1023"/>
      <c r="BC160" s="1023"/>
    </row>
    <row r="161" spans="1:55" x14ac:dyDescent="0.2">
      <c r="A161" s="1023"/>
      <c r="B161" s="1023"/>
      <c r="C161" s="1023"/>
      <c r="D161" s="1023"/>
      <c r="E161" s="1023"/>
      <c r="F161" s="1023"/>
      <c r="G161" s="1023"/>
      <c r="H161" s="1023"/>
      <c r="I161" s="1023"/>
      <c r="J161" s="1023"/>
      <c r="K161" s="1023"/>
      <c r="L161" s="1023"/>
      <c r="M161" s="1023"/>
      <c r="N161" s="1023"/>
      <c r="O161" s="1023"/>
      <c r="P161" s="1023"/>
      <c r="Q161" s="1023"/>
      <c r="R161" s="1023"/>
      <c r="S161" s="1023"/>
      <c r="T161" s="1023"/>
      <c r="U161" s="1023"/>
      <c r="V161" s="1023"/>
      <c r="W161" s="1023"/>
      <c r="X161" s="1023"/>
      <c r="Y161" s="1023"/>
      <c r="Z161" s="1023"/>
      <c r="AA161" s="1023"/>
      <c r="AB161" s="1023"/>
      <c r="AC161" s="1023"/>
      <c r="AD161" s="1023"/>
      <c r="AE161" s="1023"/>
      <c r="AF161" s="1023"/>
      <c r="AG161" s="1023"/>
      <c r="AH161" s="1023"/>
      <c r="AI161" s="1023"/>
      <c r="AJ161" s="1023"/>
      <c r="AK161" s="1023"/>
      <c r="AL161" s="1023"/>
      <c r="AM161" s="1023"/>
      <c r="AN161" s="1023"/>
      <c r="AO161" s="1023"/>
      <c r="AP161" s="1023"/>
      <c r="AQ161" s="1023"/>
      <c r="AR161" s="1023"/>
      <c r="AS161" s="1023"/>
      <c r="AT161" s="1023"/>
      <c r="AU161" s="1023"/>
      <c r="AV161" s="1023"/>
      <c r="AW161" s="1023"/>
      <c r="AX161" s="1023"/>
      <c r="AY161" s="1023"/>
      <c r="AZ161" s="1023"/>
      <c r="BA161" s="1023"/>
      <c r="BB161" s="1023"/>
      <c r="BC161" s="1023"/>
    </row>
    <row r="162" spans="1:55" x14ac:dyDescent="0.2">
      <c r="A162" s="1023"/>
      <c r="B162" s="1023"/>
      <c r="C162" s="1023"/>
      <c r="D162" s="1023"/>
      <c r="E162" s="1023"/>
      <c r="F162" s="1023"/>
      <c r="G162" s="1023"/>
      <c r="H162" s="1023"/>
      <c r="I162" s="1023"/>
      <c r="J162" s="1023"/>
      <c r="K162" s="1023"/>
      <c r="L162" s="1023"/>
      <c r="M162" s="1023"/>
      <c r="N162" s="1023"/>
      <c r="O162" s="1023"/>
      <c r="P162" s="1023"/>
      <c r="Q162" s="1023"/>
      <c r="R162" s="1023"/>
      <c r="S162" s="1023"/>
      <c r="T162" s="1023"/>
      <c r="U162" s="1023"/>
      <c r="V162" s="1023"/>
      <c r="W162" s="1023"/>
      <c r="X162" s="1023"/>
      <c r="Y162" s="1023"/>
      <c r="Z162" s="1023"/>
      <c r="AA162" s="1023"/>
      <c r="AB162" s="1023"/>
      <c r="AC162" s="1023"/>
      <c r="AD162" s="1023"/>
      <c r="AE162" s="1023"/>
      <c r="AF162" s="1023"/>
      <c r="AG162" s="1023"/>
      <c r="AH162" s="1023"/>
      <c r="AI162" s="1023"/>
      <c r="AJ162" s="1023"/>
      <c r="AK162" s="1023"/>
      <c r="AL162" s="1023"/>
      <c r="AM162" s="1023"/>
      <c r="AN162" s="1023"/>
      <c r="AO162" s="1023"/>
      <c r="AP162" s="1023"/>
      <c r="AQ162" s="1023"/>
      <c r="AR162" s="1023"/>
      <c r="AS162" s="1023"/>
      <c r="AT162" s="1023"/>
      <c r="AU162" s="1023"/>
      <c r="AV162" s="1023"/>
      <c r="AW162" s="1023"/>
      <c r="AX162" s="1023"/>
      <c r="AY162" s="1023"/>
      <c r="AZ162" s="1023"/>
      <c r="BA162" s="1023"/>
      <c r="BB162" s="1023"/>
      <c r="BC162" s="1023"/>
    </row>
    <row r="163" spans="1:55" x14ac:dyDescent="0.2">
      <c r="A163" s="1023"/>
      <c r="B163" s="1023"/>
      <c r="C163" s="1023"/>
      <c r="D163" s="1023"/>
      <c r="E163" s="1023"/>
      <c r="F163" s="1023"/>
      <c r="G163" s="1023"/>
      <c r="H163" s="1023"/>
      <c r="I163" s="1023"/>
      <c r="J163" s="1023"/>
      <c r="K163" s="1023"/>
      <c r="L163" s="1023"/>
      <c r="M163" s="1023"/>
      <c r="N163" s="1023"/>
      <c r="O163" s="1023"/>
      <c r="P163" s="1023"/>
      <c r="Q163" s="1023"/>
      <c r="R163" s="1023"/>
      <c r="S163" s="1023"/>
      <c r="T163" s="1023"/>
      <c r="U163" s="1023"/>
      <c r="V163" s="1023"/>
      <c r="W163" s="1023"/>
      <c r="X163" s="1023"/>
      <c r="Y163" s="1023"/>
      <c r="Z163" s="1023"/>
      <c r="AA163" s="1023"/>
      <c r="AB163" s="1023"/>
      <c r="AC163" s="1023"/>
      <c r="AD163" s="1023"/>
      <c r="AE163" s="1023"/>
      <c r="AF163" s="1023"/>
      <c r="AG163" s="1023"/>
      <c r="AH163" s="1023"/>
      <c r="AI163" s="1023"/>
      <c r="AJ163" s="1023"/>
      <c r="AK163" s="1023"/>
      <c r="AL163" s="1023"/>
      <c r="AM163" s="1023"/>
      <c r="AN163" s="1023"/>
      <c r="AO163" s="1023"/>
      <c r="AP163" s="1023"/>
      <c r="AQ163" s="1023"/>
      <c r="AR163" s="1023"/>
      <c r="AS163" s="1023"/>
      <c r="AT163" s="1023"/>
      <c r="AU163" s="1023"/>
      <c r="AV163" s="1023"/>
      <c r="AW163" s="1023"/>
      <c r="AX163" s="1023"/>
      <c r="AY163" s="1023"/>
      <c r="AZ163" s="1023"/>
      <c r="BA163" s="1023"/>
      <c r="BB163" s="1023"/>
      <c r="BC163" s="1023"/>
    </row>
    <row r="164" spans="1:55" x14ac:dyDescent="0.2">
      <c r="A164" s="1023"/>
      <c r="B164" s="1023"/>
      <c r="C164" s="1023"/>
      <c r="D164" s="1023"/>
      <c r="E164" s="1023"/>
      <c r="F164" s="1023"/>
      <c r="G164" s="1023"/>
      <c r="H164" s="1023"/>
      <c r="I164" s="1023"/>
      <c r="J164" s="1023"/>
      <c r="K164" s="1023"/>
      <c r="L164" s="1023"/>
      <c r="M164" s="1023"/>
      <c r="N164" s="1023"/>
      <c r="O164" s="1023"/>
      <c r="P164" s="1023"/>
      <c r="Q164" s="1023"/>
      <c r="R164" s="1023"/>
      <c r="S164" s="1023"/>
      <c r="T164" s="1023"/>
      <c r="U164" s="1023"/>
      <c r="V164" s="1023"/>
      <c r="W164" s="1023"/>
      <c r="X164" s="1023"/>
      <c r="Y164" s="1023"/>
      <c r="Z164" s="1023"/>
      <c r="AA164" s="1023"/>
      <c r="AB164" s="1023"/>
      <c r="AC164" s="1023"/>
      <c r="AD164" s="1023"/>
      <c r="AE164" s="1023"/>
      <c r="AF164" s="1023"/>
      <c r="AG164" s="1023"/>
      <c r="AH164" s="1023"/>
      <c r="AI164" s="1023"/>
      <c r="AJ164" s="1023"/>
      <c r="AK164" s="1023"/>
      <c r="AL164" s="1023"/>
      <c r="AM164" s="1023"/>
      <c r="AN164" s="1023"/>
      <c r="AO164" s="1023"/>
      <c r="AP164" s="1023"/>
      <c r="AQ164" s="1023"/>
      <c r="AR164" s="1023"/>
      <c r="AS164" s="1023"/>
      <c r="AT164" s="1023"/>
      <c r="AU164" s="1023"/>
      <c r="AV164" s="1023"/>
      <c r="AW164" s="1023"/>
      <c r="AX164" s="1023"/>
      <c r="AY164" s="1023"/>
      <c r="AZ164" s="1023"/>
      <c r="BA164" s="1023"/>
      <c r="BB164" s="1023"/>
      <c r="BC164" s="1023"/>
    </row>
    <row r="165" spans="1:55" x14ac:dyDescent="0.2">
      <c r="A165" s="1023"/>
      <c r="B165" s="1023"/>
      <c r="C165" s="1023"/>
      <c r="D165" s="1023"/>
      <c r="E165" s="1023"/>
      <c r="F165" s="1023"/>
      <c r="G165" s="1023"/>
      <c r="H165" s="1023"/>
      <c r="I165" s="1023"/>
      <c r="J165" s="1023"/>
      <c r="K165" s="1023"/>
      <c r="L165" s="1023"/>
      <c r="M165" s="1023"/>
      <c r="N165" s="1023"/>
      <c r="O165" s="1023"/>
      <c r="P165" s="1023"/>
      <c r="Q165" s="1023"/>
      <c r="R165" s="1023"/>
      <c r="S165" s="1023"/>
      <c r="T165" s="1023"/>
      <c r="U165" s="1023"/>
      <c r="V165" s="1023"/>
      <c r="W165" s="1023"/>
      <c r="X165" s="1023"/>
      <c r="Y165" s="1023"/>
      <c r="Z165" s="1023"/>
      <c r="AA165" s="1023"/>
      <c r="AB165" s="1023"/>
      <c r="AC165" s="1023"/>
      <c r="AD165" s="1023"/>
      <c r="AE165" s="1023"/>
      <c r="AF165" s="1023"/>
      <c r="AG165" s="1023"/>
      <c r="AH165" s="1023"/>
      <c r="AI165" s="1023"/>
      <c r="AJ165" s="1023"/>
      <c r="AK165" s="1023"/>
      <c r="AL165" s="1023"/>
      <c r="AM165" s="1023"/>
      <c r="AN165" s="1023"/>
      <c r="AO165" s="1023"/>
      <c r="AP165" s="1023"/>
      <c r="AQ165" s="1023"/>
      <c r="AR165" s="1023"/>
      <c r="AS165" s="1023"/>
      <c r="AT165" s="1023"/>
      <c r="AU165" s="1023"/>
      <c r="AV165" s="1023"/>
      <c r="AW165" s="1023"/>
      <c r="AX165" s="1023"/>
      <c r="AY165" s="1023"/>
      <c r="AZ165" s="1023"/>
      <c r="BA165" s="1023"/>
      <c r="BB165" s="1023"/>
      <c r="BC165" s="1023"/>
    </row>
    <row r="166" spans="1:55" x14ac:dyDescent="0.2">
      <c r="A166" s="1023"/>
      <c r="B166" s="1023"/>
      <c r="C166" s="1023"/>
      <c r="D166" s="1023"/>
      <c r="E166" s="1023"/>
      <c r="F166" s="1023"/>
      <c r="G166" s="1023"/>
      <c r="H166" s="1023"/>
      <c r="I166" s="1023"/>
      <c r="J166" s="1023"/>
      <c r="K166" s="1023"/>
      <c r="L166" s="1023"/>
      <c r="M166" s="1023"/>
      <c r="N166" s="1023"/>
      <c r="O166" s="1023"/>
      <c r="P166" s="1023"/>
      <c r="Q166" s="1023"/>
      <c r="R166" s="1023"/>
      <c r="S166" s="1023"/>
      <c r="T166" s="1023"/>
      <c r="U166" s="1023"/>
      <c r="V166" s="1023"/>
      <c r="W166" s="1023"/>
      <c r="X166" s="1023"/>
      <c r="Y166" s="1023"/>
      <c r="Z166" s="1023"/>
      <c r="AA166" s="1023"/>
      <c r="AB166" s="1023"/>
      <c r="AC166" s="1023"/>
      <c r="AD166" s="1023"/>
      <c r="AE166" s="1023"/>
      <c r="AF166" s="1023"/>
      <c r="AG166" s="1023"/>
      <c r="AH166" s="1023"/>
      <c r="AI166" s="1023"/>
      <c r="AJ166" s="1023"/>
      <c r="AK166" s="1023"/>
      <c r="AL166" s="1023"/>
      <c r="AM166" s="1023"/>
      <c r="AN166" s="1023"/>
      <c r="AO166" s="1023"/>
      <c r="AP166" s="1023"/>
      <c r="AQ166" s="1023"/>
      <c r="AR166" s="1023"/>
      <c r="AS166" s="1023"/>
      <c r="AT166" s="1023"/>
      <c r="AU166" s="1023"/>
      <c r="AV166" s="1023"/>
      <c r="AW166" s="1023"/>
      <c r="AX166" s="1023"/>
      <c r="AY166" s="1023"/>
      <c r="AZ166" s="1023"/>
      <c r="BA166" s="1023"/>
      <c r="BB166" s="1023"/>
      <c r="BC166" s="1023"/>
    </row>
    <row r="167" spans="1:55" x14ac:dyDescent="0.2">
      <c r="A167" s="1023"/>
      <c r="B167" s="1023"/>
      <c r="C167" s="1023"/>
      <c r="D167" s="1023"/>
      <c r="E167" s="1023"/>
      <c r="F167" s="1023"/>
      <c r="G167" s="1023"/>
      <c r="H167" s="1023"/>
      <c r="I167" s="1023"/>
      <c r="J167" s="1023"/>
      <c r="K167" s="1023"/>
      <c r="L167" s="1023"/>
      <c r="M167" s="1023"/>
      <c r="N167" s="1023"/>
      <c r="O167" s="1023"/>
      <c r="P167" s="1023"/>
      <c r="Q167" s="1023"/>
      <c r="R167" s="1023"/>
      <c r="S167" s="1023"/>
      <c r="T167" s="1023"/>
      <c r="U167" s="1023"/>
      <c r="V167" s="1023"/>
      <c r="W167" s="1023"/>
      <c r="X167" s="1023"/>
      <c r="Y167" s="1023"/>
      <c r="Z167" s="1023"/>
      <c r="AA167" s="1023"/>
      <c r="AB167" s="1023"/>
      <c r="AC167" s="1023"/>
      <c r="AD167" s="1023"/>
      <c r="AE167" s="1023"/>
      <c r="AF167" s="1023"/>
      <c r="AG167" s="1023"/>
      <c r="AH167" s="1023"/>
      <c r="AI167" s="1023"/>
      <c r="AJ167" s="1023"/>
      <c r="AK167" s="1023"/>
      <c r="AL167" s="1023"/>
      <c r="AM167" s="1023"/>
      <c r="AN167" s="1023"/>
      <c r="AO167" s="1023"/>
      <c r="AP167" s="1023"/>
      <c r="AQ167" s="1023"/>
      <c r="AR167" s="1023"/>
      <c r="AS167" s="1023"/>
      <c r="AT167" s="1023"/>
      <c r="AU167" s="1023"/>
      <c r="AV167" s="1023"/>
      <c r="AW167" s="1023"/>
      <c r="AX167" s="1023"/>
      <c r="AY167" s="1023"/>
      <c r="AZ167" s="1023"/>
      <c r="BA167" s="1023"/>
      <c r="BB167" s="1023"/>
      <c r="BC167" s="1023"/>
    </row>
    <row r="168" spans="1:55" x14ac:dyDescent="0.2">
      <c r="A168" s="1023"/>
      <c r="B168" s="1023"/>
      <c r="C168" s="1023"/>
      <c r="D168" s="1023"/>
      <c r="E168" s="1023"/>
      <c r="F168" s="1023"/>
      <c r="G168" s="1023"/>
      <c r="H168" s="1023"/>
      <c r="I168" s="1023"/>
      <c r="J168" s="1023"/>
      <c r="K168" s="1023"/>
      <c r="L168" s="1023"/>
      <c r="M168" s="1023"/>
      <c r="N168" s="1023"/>
      <c r="O168" s="1023"/>
      <c r="P168" s="1023"/>
      <c r="Q168" s="1023"/>
      <c r="R168" s="1023"/>
      <c r="S168" s="1023"/>
      <c r="T168" s="1023"/>
      <c r="U168" s="1023"/>
      <c r="V168" s="1023"/>
      <c r="W168" s="1023"/>
      <c r="X168" s="1023"/>
      <c r="Y168" s="1023"/>
      <c r="Z168" s="1023"/>
      <c r="AA168" s="1023"/>
      <c r="AB168" s="1023"/>
      <c r="AC168" s="1023"/>
      <c r="AD168" s="1023"/>
      <c r="AE168" s="1023"/>
      <c r="AF168" s="1023"/>
      <c r="AG168" s="1023"/>
      <c r="AH168" s="1023"/>
      <c r="AI168" s="1023"/>
      <c r="AJ168" s="1023"/>
      <c r="AK168" s="1023"/>
      <c r="AL168" s="1023"/>
      <c r="AM168" s="1023"/>
      <c r="AN168" s="1023"/>
      <c r="AO168" s="1023"/>
      <c r="AP168" s="1023"/>
      <c r="AQ168" s="1023"/>
      <c r="AR168" s="1023"/>
      <c r="AS168" s="1023"/>
      <c r="AT168" s="1023"/>
      <c r="AU168" s="1023"/>
      <c r="AV168" s="1023"/>
      <c r="AW168" s="1023"/>
      <c r="AX168" s="1023"/>
      <c r="AY168" s="1023"/>
      <c r="AZ168" s="1023"/>
      <c r="BA168" s="1023"/>
      <c r="BB168" s="1023"/>
      <c r="BC168" s="1023"/>
    </row>
    <row r="169" spans="1:55" x14ac:dyDescent="0.2">
      <c r="A169" s="1023"/>
      <c r="B169" s="1023"/>
      <c r="C169" s="1023"/>
      <c r="D169" s="1023"/>
      <c r="E169" s="1023"/>
      <c r="F169" s="1023"/>
      <c r="G169" s="1023"/>
      <c r="H169" s="1023"/>
      <c r="I169" s="1023"/>
      <c r="J169" s="1023"/>
      <c r="K169" s="1023"/>
      <c r="L169" s="1023"/>
      <c r="M169" s="1023"/>
      <c r="N169" s="1023"/>
      <c r="O169" s="1023"/>
      <c r="P169" s="1023"/>
      <c r="Q169" s="1023"/>
      <c r="R169" s="1023"/>
      <c r="S169" s="1023"/>
      <c r="T169" s="1023"/>
      <c r="U169" s="1023"/>
      <c r="V169" s="1023"/>
      <c r="W169" s="1023"/>
      <c r="X169" s="1023"/>
      <c r="Y169" s="1023"/>
      <c r="Z169" s="1023"/>
      <c r="AA169" s="1023"/>
      <c r="AB169" s="1023"/>
      <c r="AC169" s="1023"/>
      <c r="AD169" s="1023"/>
      <c r="AE169" s="1023"/>
      <c r="AF169" s="1023"/>
      <c r="AG169" s="1023"/>
      <c r="AH169" s="1023"/>
      <c r="AI169" s="1023"/>
      <c r="AJ169" s="1023"/>
      <c r="AK169" s="1023"/>
      <c r="AL169" s="1023"/>
      <c r="AM169" s="1023"/>
      <c r="AN169" s="1023"/>
      <c r="AO169" s="1023"/>
      <c r="AP169" s="1023"/>
      <c r="AQ169" s="1023"/>
      <c r="AR169" s="1023"/>
      <c r="AS169" s="1023"/>
      <c r="AT169" s="1023"/>
      <c r="AU169" s="1023"/>
      <c r="AV169" s="1023"/>
      <c r="AW169" s="1023"/>
      <c r="AX169" s="1023"/>
      <c r="AY169" s="1023"/>
      <c r="AZ169" s="1023"/>
      <c r="BA169" s="1023"/>
      <c r="BB169" s="1023"/>
      <c r="BC169" s="1023"/>
    </row>
    <row r="170" spans="1:55" x14ac:dyDescent="0.2">
      <c r="A170" s="1023"/>
      <c r="B170" s="1023"/>
      <c r="C170" s="1023"/>
      <c r="D170" s="1023"/>
      <c r="E170" s="1023"/>
      <c r="F170" s="1023"/>
      <c r="G170" s="1023"/>
      <c r="H170" s="1023"/>
      <c r="I170" s="1023"/>
      <c r="J170" s="1023"/>
      <c r="K170" s="1023"/>
      <c r="L170" s="1023"/>
      <c r="M170" s="1023"/>
      <c r="N170" s="1023"/>
      <c r="O170" s="1023"/>
      <c r="P170" s="1023"/>
      <c r="Q170" s="1023"/>
      <c r="R170" s="1023"/>
      <c r="S170" s="1023"/>
      <c r="T170" s="1023"/>
      <c r="U170" s="1023"/>
      <c r="V170" s="1023"/>
      <c r="W170" s="1023"/>
      <c r="X170" s="1023"/>
      <c r="Y170" s="1023"/>
      <c r="Z170" s="1023"/>
      <c r="AA170" s="1023"/>
      <c r="AB170" s="1023"/>
      <c r="AC170" s="1023"/>
      <c r="AD170" s="1023"/>
      <c r="AE170" s="1023"/>
      <c r="AF170" s="1023"/>
      <c r="AG170" s="1023"/>
      <c r="AH170" s="1023"/>
      <c r="AI170" s="1023"/>
      <c r="AJ170" s="1023"/>
      <c r="AK170" s="1023"/>
      <c r="AL170" s="1023"/>
      <c r="AM170" s="1023"/>
      <c r="AN170" s="1023"/>
      <c r="AO170" s="1023"/>
      <c r="AP170" s="1023"/>
      <c r="AQ170" s="1023"/>
      <c r="AR170" s="1023"/>
      <c r="AS170" s="1023"/>
      <c r="AT170" s="1023"/>
      <c r="AU170" s="1023"/>
      <c r="AV170" s="1023"/>
      <c r="AW170" s="1023"/>
      <c r="AX170" s="1023"/>
      <c r="AY170" s="1023"/>
      <c r="AZ170" s="1023"/>
      <c r="BA170" s="1023"/>
      <c r="BB170" s="1023"/>
      <c r="BC170" s="1023"/>
    </row>
    <row r="171" spans="1:55" x14ac:dyDescent="0.2">
      <c r="A171" s="1023"/>
      <c r="B171" s="1023"/>
      <c r="C171" s="1023"/>
      <c r="D171" s="1023"/>
      <c r="E171" s="1023"/>
      <c r="F171" s="1023"/>
      <c r="G171" s="1023"/>
      <c r="H171" s="1023"/>
      <c r="I171" s="1023"/>
      <c r="J171" s="1023"/>
      <c r="K171" s="1023"/>
      <c r="L171" s="1023"/>
      <c r="M171" s="1023"/>
      <c r="N171" s="1023"/>
      <c r="O171" s="1023"/>
      <c r="P171" s="1023"/>
      <c r="Q171" s="1023"/>
      <c r="R171" s="1023"/>
      <c r="S171" s="1023"/>
      <c r="T171" s="1023"/>
      <c r="U171" s="1023"/>
      <c r="V171" s="1023"/>
      <c r="W171" s="1023"/>
      <c r="X171" s="1023"/>
      <c r="Y171" s="1023"/>
      <c r="Z171" s="1023"/>
      <c r="AA171" s="1023"/>
      <c r="AB171" s="1023"/>
      <c r="AC171" s="1023"/>
      <c r="AD171" s="1023"/>
      <c r="AE171" s="1023"/>
      <c r="AF171" s="1023"/>
      <c r="AG171" s="1023"/>
      <c r="AH171" s="1023"/>
      <c r="AI171" s="1023"/>
      <c r="AJ171" s="1023"/>
      <c r="AK171" s="1023"/>
      <c r="AL171" s="1023"/>
      <c r="AM171" s="1023"/>
      <c r="AN171" s="1023"/>
      <c r="AO171" s="1023"/>
      <c r="AP171" s="1023"/>
      <c r="AQ171" s="1023"/>
      <c r="AR171" s="1023"/>
      <c r="AS171" s="1023"/>
      <c r="AT171" s="1023"/>
      <c r="AU171" s="1023"/>
      <c r="AV171" s="1023"/>
      <c r="AW171" s="1023"/>
      <c r="AX171" s="1023"/>
      <c r="AY171" s="1023"/>
      <c r="AZ171" s="1023"/>
      <c r="BA171" s="1023"/>
      <c r="BB171" s="1023"/>
      <c r="BC171" s="1023"/>
    </row>
    <row r="172" spans="1:55" x14ac:dyDescent="0.2">
      <c r="A172" s="1023"/>
      <c r="B172" s="1023"/>
      <c r="C172" s="1023"/>
      <c r="D172" s="1023"/>
      <c r="E172" s="1023"/>
      <c r="F172" s="1023"/>
      <c r="G172" s="1023"/>
      <c r="H172" s="1023"/>
      <c r="I172" s="1023"/>
      <c r="J172" s="1023"/>
      <c r="K172" s="1023"/>
      <c r="L172" s="1023"/>
      <c r="M172" s="1023"/>
      <c r="N172" s="1023"/>
      <c r="O172" s="1023"/>
      <c r="P172" s="1023"/>
      <c r="Q172" s="1023"/>
      <c r="R172" s="1023"/>
      <c r="S172" s="1023"/>
      <c r="T172" s="1023"/>
      <c r="U172" s="1023"/>
      <c r="V172" s="1023"/>
      <c r="W172" s="1023"/>
      <c r="X172" s="1023"/>
      <c r="Y172" s="1023"/>
      <c r="Z172" s="1023"/>
      <c r="AA172" s="1023"/>
      <c r="AB172" s="1023"/>
      <c r="AC172" s="1023"/>
      <c r="AD172" s="1023"/>
      <c r="AE172" s="1023"/>
      <c r="AF172" s="1023"/>
      <c r="AG172" s="1023"/>
      <c r="AH172" s="1023"/>
      <c r="AI172" s="1023"/>
      <c r="AJ172" s="1023"/>
      <c r="AK172" s="1023"/>
      <c r="AL172" s="1023"/>
      <c r="AM172" s="1023"/>
      <c r="AN172" s="1023"/>
      <c r="AO172" s="1023"/>
      <c r="AP172" s="1023"/>
      <c r="AQ172" s="1023"/>
      <c r="AR172" s="1023"/>
      <c r="AS172" s="1023"/>
      <c r="AT172" s="1023"/>
      <c r="AU172" s="1023"/>
      <c r="AV172" s="1023"/>
      <c r="AW172" s="1023"/>
      <c r="AX172" s="1023"/>
      <c r="AY172" s="1023"/>
      <c r="AZ172" s="1023"/>
      <c r="BA172" s="1023"/>
      <c r="BB172" s="1023"/>
      <c r="BC172" s="1023"/>
    </row>
    <row r="173" spans="1:55" x14ac:dyDescent="0.2">
      <c r="A173" s="1023"/>
      <c r="B173" s="1023"/>
      <c r="C173" s="1023"/>
      <c r="D173" s="1023"/>
      <c r="E173" s="1023"/>
      <c r="F173" s="1023"/>
      <c r="G173" s="1023"/>
      <c r="H173" s="1023"/>
      <c r="I173" s="1023"/>
      <c r="J173" s="1023"/>
      <c r="K173" s="1023"/>
      <c r="L173" s="1023"/>
      <c r="M173" s="1023"/>
      <c r="N173" s="1023"/>
      <c r="O173" s="1023"/>
      <c r="P173" s="1023"/>
      <c r="Q173" s="1023"/>
      <c r="R173" s="1023"/>
      <c r="S173" s="1023"/>
      <c r="T173" s="1023"/>
      <c r="U173" s="1023"/>
      <c r="V173" s="1023"/>
      <c r="W173" s="1023"/>
      <c r="X173" s="1023"/>
      <c r="Y173" s="1023"/>
      <c r="Z173" s="1023"/>
      <c r="AA173" s="1023"/>
      <c r="AB173" s="1023"/>
      <c r="AC173" s="1023"/>
      <c r="AD173" s="1023"/>
      <c r="AE173" s="1023"/>
      <c r="AF173" s="1023"/>
      <c r="AG173" s="1023"/>
      <c r="AH173" s="1023"/>
      <c r="AI173" s="1023"/>
      <c r="AJ173" s="1023"/>
      <c r="AK173" s="1023"/>
      <c r="AL173" s="1023"/>
      <c r="AM173" s="1023"/>
      <c r="AN173" s="1023"/>
      <c r="AO173" s="1023"/>
      <c r="AP173" s="1023"/>
      <c r="AQ173" s="1023"/>
      <c r="AR173" s="1023"/>
      <c r="AS173" s="1023"/>
      <c r="AT173" s="1023"/>
      <c r="AU173" s="1023"/>
      <c r="AV173" s="1023"/>
      <c r="AW173" s="1023"/>
      <c r="AX173" s="1023"/>
      <c r="AY173" s="1023"/>
      <c r="AZ173" s="1023"/>
      <c r="BA173" s="1023"/>
      <c r="BB173" s="1023"/>
      <c r="BC173" s="1023"/>
    </row>
    <row r="174" spans="1:55" x14ac:dyDescent="0.2">
      <c r="A174" s="1023"/>
      <c r="B174" s="1023"/>
      <c r="C174" s="1023"/>
      <c r="D174" s="1023"/>
      <c r="E174" s="1023"/>
      <c r="F174" s="1023"/>
      <c r="G174" s="1023"/>
      <c r="H174" s="1023"/>
      <c r="I174" s="1023"/>
      <c r="J174" s="1023"/>
      <c r="K174" s="1023"/>
      <c r="L174" s="1023"/>
      <c r="M174" s="1023"/>
      <c r="N174" s="1023"/>
      <c r="O174" s="1023"/>
      <c r="P174" s="1023"/>
      <c r="Q174" s="1023"/>
      <c r="R174" s="1023"/>
      <c r="S174" s="1023"/>
      <c r="T174" s="1023"/>
      <c r="U174" s="1023"/>
      <c r="V174" s="1023"/>
      <c r="W174" s="1023"/>
      <c r="X174" s="1023"/>
      <c r="Y174" s="1023"/>
      <c r="Z174" s="1023"/>
      <c r="AA174" s="1023"/>
      <c r="AB174" s="1023"/>
      <c r="AC174" s="1023"/>
      <c r="AD174" s="1023"/>
      <c r="AE174" s="1023"/>
      <c r="AF174" s="1023"/>
      <c r="AG174" s="1023"/>
      <c r="AH174" s="1023"/>
      <c r="AI174" s="1023"/>
      <c r="AJ174" s="1023"/>
      <c r="AK174" s="1023"/>
      <c r="AL174" s="1023"/>
      <c r="AM174" s="1023"/>
      <c r="AN174" s="1023"/>
      <c r="AO174" s="1023"/>
      <c r="AP174" s="1023"/>
      <c r="AQ174" s="1023"/>
      <c r="AR174" s="1023"/>
      <c r="AS174" s="1023"/>
      <c r="AT174" s="1023"/>
      <c r="AU174" s="1023"/>
      <c r="AV174" s="1023"/>
      <c r="AW174" s="1023"/>
      <c r="AX174" s="1023"/>
      <c r="AY174" s="1023"/>
      <c r="AZ174" s="1023"/>
      <c r="BA174" s="1023"/>
      <c r="BB174" s="1023"/>
      <c r="BC174" s="1023"/>
    </row>
    <row r="175" spans="1:55" x14ac:dyDescent="0.2">
      <c r="A175" s="1023"/>
      <c r="B175" s="1023"/>
      <c r="C175" s="1023"/>
      <c r="D175" s="1023"/>
      <c r="E175" s="1023"/>
      <c r="F175" s="1023"/>
      <c r="G175" s="1023"/>
      <c r="H175" s="1023"/>
      <c r="I175" s="1023"/>
      <c r="J175" s="1023"/>
      <c r="K175" s="1023"/>
      <c r="L175" s="1023"/>
      <c r="M175" s="1023"/>
      <c r="N175" s="1023"/>
      <c r="O175" s="1023"/>
      <c r="P175" s="1023"/>
      <c r="Q175" s="1023"/>
      <c r="R175" s="1023"/>
      <c r="S175" s="1023"/>
      <c r="T175" s="1023"/>
      <c r="U175" s="1023"/>
      <c r="V175" s="1023"/>
      <c r="W175" s="1023"/>
      <c r="X175" s="1023"/>
      <c r="Y175" s="1023"/>
      <c r="Z175" s="1023"/>
      <c r="AA175" s="1023"/>
      <c r="AB175" s="1023"/>
      <c r="AC175" s="1023"/>
      <c r="AD175" s="1023"/>
      <c r="AE175" s="1023"/>
      <c r="AF175" s="1023"/>
      <c r="AG175" s="1023"/>
      <c r="AH175" s="1023"/>
      <c r="AI175" s="1023"/>
      <c r="AJ175" s="1023"/>
      <c r="AK175" s="1023"/>
      <c r="AL175" s="1023"/>
      <c r="AM175" s="1023"/>
      <c r="AN175" s="1023"/>
      <c r="AO175" s="1023"/>
      <c r="AP175" s="1023"/>
      <c r="AQ175" s="1023"/>
      <c r="AR175" s="1023"/>
      <c r="AS175" s="1023"/>
      <c r="AT175" s="1023"/>
      <c r="AU175" s="1023"/>
      <c r="AV175" s="1023"/>
      <c r="AW175" s="1023"/>
      <c r="AX175" s="1023"/>
      <c r="AY175" s="1023"/>
      <c r="AZ175" s="1023"/>
      <c r="BA175" s="1023"/>
      <c r="BB175" s="1023"/>
      <c r="BC175" s="1023"/>
    </row>
    <row r="176" spans="1:55" x14ac:dyDescent="0.2">
      <c r="A176" s="1023"/>
      <c r="B176" s="1023"/>
      <c r="C176" s="1023"/>
      <c r="D176" s="1023"/>
      <c r="E176" s="1023"/>
      <c r="F176" s="1023"/>
      <c r="G176" s="1023"/>
      <c r="H176" s="1023"/>
      <c r="I176" s="1023"/>
      <c r="J176" s="1023"/>
      <c r="K176" s="1023"/>
      <c r="L176" s="1023"/>
      <c r="M176" s="1023"/>
      <c r="N176" s="1023"/>
      <c r="O176" s="1023"/>
      <c r="P176" s="1023"/>
      <c r="Q176" s="1023"/>
      <c r="R176" s="1023"/>
      <c r="S176" s="1023"/>
      <c r="T176" s="1023"/>
      <c r="U176" s="1023"/>
      <c r="V176" s="1023"/>
      <c r="W176" s="1023"/>
      <c r="X176" s="1023"/>
      <c r="Y176" s="1023"/>
      <c r="Z176" s="1023"/>
      <c r="AA176" s="1023"/>
      <c r="AB176" s="1023"/>
      <c r="AC176" s="1023"/>
      <c r="AD176" s="1023"/>
      <c r="AE176" s="1023"/>
      <c r="AF176" s="1023"/>
      <c r="AG176" s="1023"/>
      <c r="AH176" s="1023"/>
      <c r="AI176" s="1023"/>
      <c r="AJ176" s="1023"/>
      <c r="AK176" s="1023"/>
      <c r="AL176" s="1023"/>
      <c r="AM176" s="1023"/>
      <c r="AN176" s="1023"/>
      <c r="AO176" s="1023"/>
      <c r="AP176" s="1023"/>
      <c r="AQ176" s="1023"/>
      <c r="AR176" s="1023"/>
      <c r="AS176" s="1023"/>
      <c r="AT176" s="1023"/>
      <c r="AU176" s="1023"/>
      <c r="AV176" s="1023"/>
      <c r="AW176" s="1023"/>
      <c r="AX176" s="1023"/>
      <c r="AY176" s="1023"/>
      <c r="AZ176" s="1023"/>
      <c r="BA176" s="1023"/>
      <c r="BB176" s="1023"/>
      <c r="BC176" s="1023"/>
    </row>
    <row r="177" spans="1:55" x14ac:dyDescent="0.2">
      <c r="A177" s="1023"/>
      <c r="B177" s="1023"/>
      <c r="C177" s="1023"/>
      <c r="D177" s="1023"/>
      <c r="E177" s="1023"/>
      <c r="F177" s="1023"/>
      <c r="G177" s="1023"/>
      <c r="H177" s="1023"/>
      <c r="I177" s="1023"/>
      <c r="J177" s="1023"/>
      <c r="K177" s="1023"/>
      <c r="L177" s="1023"/>
      <c r="M177" s="1023"/>
      <c r="N177" s="1023"/>
      <c r="O177" s="1023"/>
      <c r="P177" s="1023"/>
      <c r="Q177" s="1023"/>
      <c r="R177" s="1023"/>
      <c r="S177" s="1023"/>
      <c r="T177" s="1023"/>
      <c r="U177" s="1023"/>
      <c r="V177" s="1023"/>
      <c r="W177" s="1023"/>
      <c r="X177" s="1023"/>
      <c r="Y177" s="1023"/>
      <c r="Z177" s="1023"/>
      <c r="AA177" s="1023"/>
      <c r="AB177" s="1023"/>
      <c r="AC177" s="1023"/>
      <c r="AD177" s="1023"/>
      <c r="AE177" s="1023"/>
      <c r="AF177" s="1023"/>
      <c r="AG177" s="1023"/>
      <c r="AH177" s="1023"/>
      <c r="AI177" s="1023"/>
      <c r="AJ177" s="1023"/>
      <c r="AK177" s="1023"/>
      <c r="AL177" s="1023"/>
      <c r="AM177" s="1023"/>
      <c r="AN177" s="1023"/>
      <c r="AO177" s="1023"/>
      <c r="AP177" s="1023"/>
      <c r="AQ177" s="1023"/>
      <c r="AR177" s="1023"/>
      <c r="AS177" s="1023"/>
      <c r="AT177" s="1023"/>
      <c r="AU177" s="1023"/>
      <c r="AV177" s="1023"/>
      <c r="AW177" s="1023"/>
      <c r="AX177" s="1023"/>
      <c r="AY177" s="1023"/>
      <c r="AZ177" s="1023"/>
      <c r="BA177" s="1023"/>
      <c r="BB177" s="1023"/>
      <c r="BC177" s="1023"/>
    </row>
    <row r="178" spans="1:55" x14ac:dyDescent="0.2">
      <c r="A178" s="1023"/>
      <c r="B178" s="1023"/>
      <c r="C178" s="1023"/>
      <c r="D178" s="1023"/>
      <c r="E178" s="1023"/>
      <c r="F178" s="1023"/>
      <c r="G178" s="1023"/>
      <c r="H178" s="1023"/>
      <c r="I178" s="1023"/>
      <c r="J178" s="1023"/>
      <c r="K178" s="1023"/>
      <c r="L178" s="1023"/>
      <c r="M178" s="1023"/>
      <c r="N178" s="1023"/>
      <c r="O178" s="1023"/>
      <c r="P178" s="1023"/>
      <c r="Q178" s="1023"/>
      <c r="R178" s="1023"/>
      <c r="S178" s="1023"/>
      <c r="T178" s="1023"/>
      <c r="U178" s="1023"/>
      <c r="V178" s="1023"/>
      <c r="W178" s="1023"/>
      <c r="X178" s="1023"/>
      <c r="Y178" s="1023"/>
      <c r="Z178" s="1023"/>
      <c r="AA178" s="1023"/>
      <c r="AB178" s="1023"/>
      <c r="AC178" s="1023"/>
      <c r="AD178" s="1023"/>
      <c r="AE178" s="1023"/>
      <c r="AF178" s="1023"/>
      <c r="AG178" s="1023"/>
      <c r="AH178" s="1023"/>
      <c r="AI178" s="1023"/>
      <c r="AJ178" s="1023"/>
      <c r="AK178" s="1023"/>
      <c r="AL178" s="1023"/>
      <c r="AM178" s="1023"/>
      <c r="AN178" s="1023"/>
      <c r="AO178" s="1023"/>
      <c r="AP178" s="1023"/>
      <c r="AQ178" s="1023"/>
      <c r="AR178" s="1023"/>
      <c r="AS178" s="1023"/>
      <c r="AT178" s="1023"/>
      <c r="AU178" s="1023"/>
      <c r="AV178" s="1023"/>
      <c r="AW178" s="1023"/>
      <c r="AX178" s="1023"/>
      <c r="AY178" s="1023"/>
      <c r="AZ178" s="1023"/>
      <c r="BA178" s="1023"/>
      <c r="BB178" s="1023"/>
      <c r="BC178" s="1023"/>
    </row>
    <row r="179" spans="1:55" x14ac:dyDescent="0.2">
      <c r="A179" s="1023"/>
      <c r="B179" s="1023"/>
      <c r="C179" s="1023"/>
      <c r="D179" s="1023"/>
      <c r="E179" s="1023"/>
      <c r="F179" s="1023"/>
      <c r="G179" s="1023"/>
      <c r="H179" s="1023"/>
      <c r="I179" s="1023"/>
      <c r="J179" s="1023"/>
      <c r="K179" s="1023"/>
      <c r="L179" s="1023"/>
      <c r="M179" s="1023"/>
      <c r="N179" s="1023"/>
      <c r="O179" s="1023"/>
      <c r="P179" s="1023"/>
      <c r="Q179" s="1023"/>
      <c r="R179" s="1023"/>
      <c r="S179" s="1023"/>
      <c r="T179" s="1023"/>
      <c r="U179" s="1023"/>
      <c r="V179" s="1023"/>
      <c r="W179" s="1023"/>
      <c r="X179" s="1023"/>
      <c r="Y179" s="1023"/>
      <c r="Z179" s="1023"/>
      <c r="AA179" s="1023"/>
      <c r="AB179" s="1023"/>
      <c r="AC179" s="1023"/>
      <c r="AD179" s="1023"/>
      <c r="AE179" s="1023"/>
      <c r="AF179" s="1023"/>
      <c r="AG179" s="1023"/>
      <c r="AH179" s="1023"/>
      <c r="AI179" s="1023"/>
      <c r="AJ179" s="1023"/>
      <c r="AK179" s="1023"/>
      <c r="AL179" s="1023"/>
      <c r="AM179" s="1023"/>
      <c r="AN179" s="1023"/>
      <c r="AO179" s="1023"/>
      <c r="AP179" s="1023"/>
      <c r="AQ179" s="1023"/>
      <c r="AR179" s="1023"/>
      <c r="AS179" s="1023"/>
      <c r="AT179" s="1023"/>
      <c r="AU179" s="1023"/>
      <c r="AV179" s="1023"/>
      <c r="AW179" s="1023"/>
      <c r="AX179" s="1023"/>
      <c r="AY179" s="1023"/>
      <c r="AZ179" s="1023"/>
      <c r="BA179" s="1023"/>
      <c r="BB179" s="1023"/>
      <c r="BC179" s="1023"/>
    </row>
    <row r="180" spans="1:55" x14ac:dyDescent="0.2">
      <c r="A180" s="1023"/>
      <c r="B180" s="1023"/>
      <c r="C180" s="1023"/>
      <c r="D180" s="1023"/>
      <c r="E180" s="1023"/>
      <c r="F180" s="1023"/>
      <c r="G180" s="1023"/>
      <c r="H180" s="1023"/>
      <c r="I180" s="1023"/>
      <c r="J180" s="1023"/>
      <c r="K180" s="1023"/>
      <c r="L180" s="1023"/>
      <c r="M180" s="1023"/>
      <c r="N180" s="1023"/>
      <c r="O180" s="1023"/>
      <c r="P180" s="1023"/>
      <c r="Q180" s="1023"/>
      <c r="R180" s="1023"/>
      <c r="S180" s="1023"/>
      <c r="T180" s="1023"/>
      <c r="U180" s="1023"/>
      <c r="V180" s="1023"/>
      <c r="W180" s="1023"/>
      <c r="X180" s="1023"/>
      <c r="Y180" s="1023"/>
      <c r="Z180" s="1023"/>
      <c r="AA180" s="1023"/>
      <c r="AB180" s="1023"/>
      <c r="AC180" s="1023"/>
      <c r="AD180" s="1023"/>
      <c r="AE180" s="1023"/>
      <c r="AF180" s="1023"/>
      <c r="AG180" s="1023"/>
      <c r="AH180" s="1023"/>
      <c r="AI180" s="1023"/>
      <c r="AJ180" s="1023"/>
      <c r="AK180" s="1023"/>
      <c r="AL180" s="1023"/>
      <c r="AM180" s="1023"/>
      <c r="AN180" s="1023"/>
      <c r="AO180" s="1023"/>
      <c r="AP180" s="1023"/>
      <c r="AQ180" s="1023"/>
      <c r="AR180" s="1023"/>
      <c r="AS180" s="1023"/>
      <c r="AT180" s="1023"/>
      <c r="AU180" s="1023"/>
      <c r="AV180" s="1023"/>
      <c r="AW180" s="1023"/>
      <c r="AX180" s="1023"/>
      <c r="AY180" s="1023"/>
      <c r="AZ180" s="1023"/>
      <c r="BA180" s="1023"/>
      <c r="BB180" s="1023"/>
      <c r="BC180" s="1023"/>
    </row>
    <row r="181" spans="1:55" x14ac:dyDescent="0.2">
      <c r="A181" s="1023"/>
      <c r="B181" s="1023"/>
      <c r="C181" s="1023"/>
      <c r="D181" s="1023"/>
      <c r="E181" s="1023"/>
      <c r="F181" s="1023"/>
      <c r="G181" s="1023"/>
      <c r="H181" s="1023"/>
      <c r="I181" s="1023"/>
      <c r="J181" s="1023"/>
      <c r="K181" s="1023"/>
      <c r="L181" s="1023"/>
      <c r="M181" s="1023"/>
      <c r="N181" s="1023"/>
      <c r="O181" s="1023"/>
      <c r="P181" s="1023"/>
      <c r="Q181" s="1023"/>
      <c r="R181" s="1023"/>
      <c r="S181" s="1023"/>
      <c r="T181" s="1023"/>
      <c r="U181" s="1023"/>
      <c r="V181" s="1023"/>
      <c r="W181" s="1023"/>
      <c r="X181" s="1023"/>
      <c r="Y181" s="1023"/>
      <c r="Z181" s="1023"/>
      <c r="AA181" s="1023"/>
      <c r="AB181" s="1023"/>
      <c r="AC181" s="1023"/>
      <c r="AD181" s="1023"/>
      <c r="AE181" s="1023"/>
      <c r="AF181" s="1023"/>
      <c r="AG181" s="1023"/>
      <c r="AH181" s="1023"/>
      <c r="AI181" s="1023"/>
      <c r="AJ181" s="1023"/>
      <c r="AK181" s="1023"/>
      <c r="AL181" s="1023"/>
      <c r="AM181" s="1023"/>
      <c r="AN181" s="1023"/>
      <c r="AO181" s="1023"/>
      <c r="AP181" s="1023"/>
      <c r="AQ181" s="1023"/>
      <c r="AR181" s="1023"/>
      <c r="AS181" s="1023"/>
      <c r="AT181" s="1023"/>
      <c r="AU181" s="1023"/>
      <c r="AV181" s="1023"/>
      <c r="AW181" s="1023"/>
      <c r="AX181" s="1023"/>
      <c r="AY181" s="1023"/>
      <c r="AZ181" s="1023"/>
      <c r="BA181" s="1023"/>
      <c r="BB181" s="1023"/>
      <c r="BC181" s="1023"/>
    </row>
    <row r="182" spans="1:55" x14ac:dyDescent="0.2">
      <c r="A182" s="1023"/>
      <c r="B182" s="1023"/>
      <c r="C182" s="1023"/>
      <c r="D182" s="1023"/>
      <c r="E182" s="1023"/>
      <c r="F182" s="1023"/>
      <c r="G182" s="1023"/>
      <c r="H182" s="1023"/>
      <c r="I182" s="1023"/>
      <c r="J182" s="1023"/>
      <c r="K182" s="1023"/>
      <c r="L182" s="1023"/>
      <c r="M182" s="1023"/>
      <c r="N182" s="1023"/>
      <c r="O182" s="1023"/>
      <c r="P182" s="1023"/>
      <c r="Q182" s="1023"/>
      <c r="R182" s="1023"/>
      <c r="S182" s="1023"/>
      <c r="T182" s="1023"/>
      <c r="U182" s="1023"/>
      <c r="V182" s="1023"/>
      <c r="W182" s="1023"/>
      <c r="X182" s="1023"/>
      <c r="Y182" s="1023"/>
      <c r="Z182" s="1023"/>
      <c r="AA182" s="1023"/>
      <c r="AB182" s="1023"/>
      <c r="AC182" s="1023"/>
      <c r="AD182" s="1023"/>
      <c r="AE182" s="1023"/>
      <c r="AF182" s="1023"/>
      <c r="AG182" s="1023"/>
      <c r="AH182" s="1023"/>
      <c r="AI182" s="1023"/>
      <c r="AJ182" s="1023"/>
      <c r="AK182" s="1023"/>
      <c r="AL182" s="1023"/>
      <c r="AM182" s="1023"/>
      <c r="AN182" s="1023"/>
      <c r="AO182" s="1023"/>
      <c r="AP182" s="1023"/>
      <c r="AQ182" s="1023"/>
      <c r="AR182" s="1023"/>
      <c r="AS182" s="1023"/>
      <c r="AT182" s="1023"/>
      <c r="AU182" s="1023"/>
      <c r="AV182" s="1023"/>
      <c r="AW182" s="1023"/>
      <c r="AX182" s="1023"/>
      <c r="AY182" s="1023"/>
      <c r="AZ182" s="1023"/>
      <c r="BA182" s="1023"/>
      <c r="BB182" s="1023"/>
      <c r="BC182" s="1023"/>
    </row>
    <row r="183" spans="1:55" x14ac:dyDescent="0.2">
      <c r="A183" s="1023"/>
      <c r="B183" s="1023"/>
      <c r="C183" s="1023"/>
      <c r="D183" s="1023"/>
      <c r="E183" s="1023"/>
      <c r="F183" s="1023"/>
      <c r="G183" s="1023"/>
      <c r="H183" s="1023"/>
      <c r="I183" s="1023"/>
      <c r="J183" s="1023"/>
      <c r="K183" s="1023"/>
      <c r="L183" s="1023"/>
      <c r="M183" s="1023"/>
      <c r="N183" s="1023"/>
      <c r="O183" s="1023"/>
      <c r="P183" s="1023"/>
      <c r="Q183" s="1023"/>
      <c r="R183" s="1023"/>
      <c r="S183" s="1023"/>
      <c r="T183" s="1023"/>
      <c r="U183" s="1023"/>
      <c r="V183" s="1023"/>
      <c r="W183" s="1023"/>
      <c r="X183" s="1023"/>
      <c r="Y183" s="1023"/>
      <c r="Z183" s="1023"/>
      <c r="AA183" s="1023"/>
      <c r="AB183" s="1023"/>
      <c r="AC183" s="1023"/>
      <c r="AD183" s="1023"/>
      <c r="AE183" s="1023"/>
      <c r="AF183" s="1023"/>
      <c r="AG183" s="1023"/>
      <c r="AH183" s="1023"/>
      <c r="AI183" s="1023"/>
      <c r="AJ183" s="1023"/>
      <c r="AK183" s="1023"/>
      <c r="AL183" s="1023"/>
      <c r="AM183" s="1023"/>
      <c r="AN183" s="1023"/>
      <c r="AO183" s="1023"/>
      <c r="AP183" s="1023"/>
      <c r="AQ183" s="1023"/>
      <c r="AR183" s="1023"/>
      <c r="AS183" s="1023"/>
      <c r="AT183" s="1023"/>
      <c r="AU183" s="1023"/>
      <c r="AV183" s="1023"/>
      <c r="AW183" s="1023"/>
      <c r="AX183" s="1023"/>
      <c r="AY183" s="1023"/>
      <c r="AZ183" s="1023"/>
      <c r="BA183" s="1023"/>
      <c r="BB183" s="1023"/>
      <c r="BC183" s="1023"/>
    </row>
    <row r="184" spans="1:55" x14ac:dyDescent="0.2">
      <c r="A184" s="1023"/>
      <c r="B184" s="1023"/>
      <c r="C184" s="1023"/>
      <c r="D184" s="1023"/>
      <c r="E184" s="1023"/>
      <c r="F184" s="1023"/>
      <c r="G184" s="1023"/>
      <c r="H184" s="1023"/>
      <c r="I184" s="1023"/>
      <c r="J184" s="1023"/>
      <c r="K184" s="1023"/>
      <c r="L184" s="1023"/>
      <c r="M184" s="1023"/>
      <c r="N184" s="1023"/>
      <c r="O184" s="1023"/>
      <c r="P184" s="1023"/>
      <c r="Q184" s="1023"/>
      <c r="R184" s="1023"/>
      <c r="S184" s="1023"/>
      <c r="T184" s="1023"/>
      <c r="U184" s="1023"/>
      <c r="V184" s="1023"/>
      <c r="W184" s="1023"/>
      <c r="X184" s="1023"/>
      <c r="Y184" s="1023"/>
      <c r="Z184" s="1023"/>
      <c r="AA184" s="1023"/>
      <c r="AB184" s="1023"/>
      <c r="AC184" s="1023"/>
      <c r="AD184" s="1023"/>
      <c r="AE184" s="1023"/>
      <c r="AF184" s="1023"/>
      <c r="AG184" s="1023"/>
      <c r="AH184" s="1023"/>
      <c r="AI184" s="1023"/>
      <c r="AJ184" s="1023"/>
      <c r="AK184" s="1023"/>
      <c r="AL184" s="1023"/>
      <c r="AM184" s="1023"/>
      <c r="AN184" s="1023"/>
      <c r="AO184" s="1023"/>
      <c r="AP184" s="1023"/>
      <c r="AQ184" s="1023"/>
      <c r="AR184" s="1023"/>
      <c r="AS184" s="1023"/>
      <c r="AT184" s="1023"/>
      <c r="AU184" s="1023"/>
      <c r="AV184" s="1023"/>
      <c r="AW184" s="1023"/>
      <c r="AX184" s="1023"/>
      <c r="AY184" s="1023"/>
      <c r="AZ184" s="1023"/>
      <c r="BA184" s="1023"/>
      <c r="BB184" s="1023"/>
      <c r="BC184" s="1023"/>
    </row>
    <row r="185" spans="1:55" x14ac:dyDescent="0.2">
      <c r="A185" s="1023"/>
      <c r="B185" s="1023"/>
      <c r="C185" s="1023"/>
      <c r="D185" s="1023"/>
      <c r="E185" s="1023"/>
      <c r="F185" s="1023"/>
      <c r="G185" s="1023"/>
      <c r="H185" s="1023"/>
      <c r="I185" s="1023"/>
      <c r="J185" s="1023"/>
      <c r="K185" s="1023"/>
      <c r="L185" s="1023"/>
      <c r="M185" s="1023"/>
      <c r="N185" s="1023"/>
      <c r="O185" s="1023"/>
      <c r="P185" s="1023"/>
      <c r="Q185" s="1023"/>
      <c r="R185" s="1023"/>
      <c r="S185" s="1023"/>
      <c r="T185" s="1023"/>
      <c r="U185" s="1023"/>
      <c r="V185" s="1023"/>
      <c r="W185" s="1023"/>
      <c r="X185" s="1023"/>
      <c r="Y185" s="1023"/>
      <c r="Z185" s="1023"/>
      <c r="AA185" s="1023"/>
      <c r="AB185" s="1023"/>
      <c r="AC185" s="1023"/>
      <c r="AD185" s="1023"/>
      <c r="AE185" s="1023"/>
      <c r="AF185" s="1023"/>
      <c r="AG185" s="1023"/>
      <c r="AH185" s="1023"/>
      <c r="AI185" s="1023"/>
      <c r="AJ185" s="1023"/>
      <c r="AK185" s="1023"/>
      <c r="AL185" s="1023"/>
      <c r="AM185" s="1023"/>
      <c r="AN185" s="1023"/>
      <c r="AO185" s="1023"/>
      <c r="AP185" s="1023"/>
      <c r="AQ185" s="1023"/>
      <c r="AR185" s="1023"/>
      <c r="AS185" s="1023"/>
      <c r="AT185" s="1023"/>
      <c r="AU185" s="1023"/>
      <c r="AV185" s="1023"/>
      <c r="AW185" s="1023"/>
      <c r="AX185" s="1023"/>
      <c r="AY185" s="1023"/>
      <c r="AZ185" s="1023"/>
      <c r="BA185" s="1023"/>
      <c r="BB185" s="1023"/>
      <c r="BC185" s="1023"/>
    </row>
    <row r="186" spans="1:55" x14ac:dyDescent="0.2">
      <c r="A186" s="1023"/>
      <c r="B186" s="1023"/>
      <c r="C186" s="1023"/>
      <c r="D186" s="1023"/>
      <c r="E186" s="1023"/>
      <c r="F186" s="1023"/>
      <c r="G186" s="1023"/>
      <c r="H186" s="1023"/>
      <c r="I186" s="1023"/>
      <c r="J186" s="1023"/>
      <c r="K186" s="1023"/>
      <c r="L186" s="1023"/>
      <c r="M186" s="1023"/>
      <c r="N186" s="1023"/>
      <c r="O186" s="1023"/>
      <c r="P186" s="1023"/>
      <c r="Q186" s="1023"/>
      <c r="R186" s="1023"/>
      <c r="S186" s="1023"/>
      <c r="T186" s="1023"/>
      <c r="U186" s="1023"/>
      <c r="V186" s="1023"/>
      <c r="W186" s="1023"/>
      <c r="X186" s="1023"/>
      <c r="Y186" s="1023"/>
      <c r="Z186" s="1023"/>
      <c r="AA186" s="1023"/>
      <c r="AB186" s="1023"/>
      <c r="AC186" s="1023"/>
      <c r="AD186" s="1023"/>
      <c r="AE186" s="1023"/>
      <c r="AF186" s="1023"/>
      <c r="AG186" s="1023"/>
      <c r="AH186" s="1023"/>
      <c r="AI186" s="1023"/>
      <c r="AJ186" s="1023"/>
      <c r="AK186" s="1023"/>
      <c r="AL186" s="1023"/>
      <c r="AM186" s="1023"/>
      <c r="AN186" s="1023"/>
      <c r="AO186" s="1023"/>
      <c r="AP186" s="1023"/>
      <c r="AQ186" s="1023"/>
      <c r="AR186" s="1023"/>
      <c r="AS186" s="1023"/>
      <c r="AT186" s="1023"/>
      <c r="AU186" s="1023"/>
      <c r="AV186" s="1023"/>
      <c r="AW186" s="1023"/>
      <c r="AX186" s="1023"/>
      <c r="AY186" s="1023"/>
      <c r="AZ186" s="1023"/>
      <c r="BA186" s="1023"/>
      <c r="BB186" s="1023"/>
      <c r="BC186" s="1023"/>
    </row>
    <row r="187" spans="1:55" x14ac:dyDescent="0.2">
      <c r="A187" s="1023"/>
      <c r="B187" s="1023"/>
      <c r="C187" s="1023"/>
      <c r="D187" s="1023"/>
      <c r="E187" s="1023"/>
      <c r="F187" s="1023"/>
      <c r="G187" s="1023"/>
      <c r="H187" s="1023"/>
      <c r="I187" s="1023"/>
      <c r="J187" s="1023"/>
      <c r="K187" s="1023"/>
      <c r="L187" s="1023"/>
      <c r="M187" s="1023"/>
      <c r="N187" s="1023"/>
      <c r="O187" s="1023"/>
      <c r="P187" s="1023"/>
      <c r="Q187" s="1023"/>
      <c r="R187" s="1023"/>
      <c r="S187" s="1023"/>
      <c r="T187" s="1023"/>
      <c r="U187" s="1023"/>
      <c r="V187" s="1023"/>
      <c r="W187" s="1023"/>
      <c r="X187" s="1023"/>
      <c r="Y187" s="1023"/>
      <c r="Z187" s="1023"/>
      <c r="AA187" s="1023"/>
      <c r="AB187" s="1023"/>
      <c r="AC187" s="1023"/>
      <c r="AD187" s="1023"/>
      <c r="AE187" s="1023"/>
      <c r="AF187" s="1023"/>
      <c r="AG187" s="1023"/>
      <c r="AH187" s="1023"/>
      <c r="AI187" s="1023"/>
      <c r="AJ187" s="1023"/>
      <c r="AK187" s="1023"/>
      <c r="AL187" s="1023"/>
      <c r="AM187" s="1023"/>
      <c r="AN187" s="1023"/>
      <c r="AO187" s="1023"/>
      <c r="AP187" s="1023"/>
      <c r="AQ187" s="1023"/>
      <c r="AR187" s="1023"/>
      <c r="AS187" s="1023"/>
      <c r="AT187" s="1023"/>
      <c r="AU187" s="1023"/>
      <c r="AV187" s="1023"/>
      <c r="AW187" s="1023"/>
      <c r="AX187" s="1023"/>
      <c r="AY187" s="1023"/>
      <c r="AZ187" s="1023"/>
      <c r="BA187" s="1023"/>
      <c r="BB187" s="1023"/>
      <c r="BC187" s="1023"/>
    </row>
    <row r="188" spans="1:55" x14ac:dyDescent="0.2">
      <c r="A188" s="1023"/>
      <c r="B188" s="1023"/>
      <c r="C188" s="1023"/>
      <c r="D188" s="1023"/>
      <c r="E188" s="1023"/>
      <c r="F188" s="1023"/>
      <c r="G188" s="1023"/>
      <c r="H188" s="1023"/>
      <c r="I188" s="1023"/>
      <c r="J188" s="1023"/>
      <c r="K188" s="1023"/>
      <c r="L188" s="1023"/>
      <c r="M188" s="1023"/>
      <c r="N188" s="1023"/>
      <c r="O188" s="1023"/>
      <c r="P188" s="1023"/>
      <c r="Q188" s="1023"/>
      <c r="R188" s="1023"/>
      <c r="S188" s="1023"/>
      <c r="T188" s="1023"/>
      <c r="U188" s="1023"/>
      <c r="V188" s="1023"/>
      <c r="W188" s="1023"/>
      <c r="X188" s="1023"/>
      <c r="Y188" s="1023"/>
      <c r="Z188" s="1023"/>
      <c r="AA188" s="1023"/>
      <c r="AB188" s="1023"/>
      <c r="AC188" s="1023"/>
      <c r="AD188" s="1023"/>
      <c r="AE188" s="1023"/>
      <c r="AF188" s="1023"/>
      <c r="AG188" s="1023"/>
      <c r="AH188" s="1023"/>
      <c r="AI188" s="1023"/>
      <c r="AJ188" s="1023"/>
      <c r="AK188" s="1023"/>
      <c r="AL188" s="1023"/>
      <c r="AM188" s="1023"/>
      <c r="AN188" s="1023"/>
      <c r="AO188" s="1023"/>
      <c r="AP188" s="1023"/>
      <c r="AQ188" s="1023"/>
      <c r="AR188" s="1023"/>
      <c r="AS188" s="1023"/>
      <c r="AT188" s="1023"/>
      <c r="AU188" s="1023"/>
      <c r="AV188" s="1023"/>
      <c r="AW188" s="1023"/>
      <c r="AX188" s="1023"/>
      <c r="AY188" s="1023"/>
      <c r="AZ188" s="1023"/>
      <c r="BA188" s="1023"/>
      <c r="BB188" s="1023"/>
      <c r="BC188" s="1023"/>
    </row>
    <row r="189" spans="1:55" x14ac:dyDescent="0.2">
      <c r="A189" s="1023"/>
      <c r="B189" s="1023"/>
      <c r="C189" s="1023"/>
      <c r="D189" s="1023"/>
      <c r="E189" s="1023"/>
      <c r="F189" s="1023"/>
      <c r="G189" s="1023"/>
      <c r="H189" s="1023"/>
      <c r="I189" s="1023"/>
      <c r="J189" s="1023"/>
      <c r="K189" s="1023"/>
      <c r="L189" s="1023"/>
      <c r="M189" s="1023"/>
      <c r="N189" s="1023"/>
      <c r="O189" s="1023"/>
      <c r="P189" s="1023"/>
      <c r="Q189" s="1023"/>
      <c r="R189" s="1023"/>
      <c r="S189" s="1023"/>
      <c r="T189" s="1023"/>
      <c r="U189" s="1023"/>
      <c r="V189" s="1023"/>
      <c r="W189" s="1023"/>
      <c r="X189" s="1023"/>
      <c r="Y189" s="1023"/>
      <c r="Z189" s="1023"/>
      <c r="AA189" s="1023"/>
      <c r="AB189" s="1023"/>
      <c r="AC189" s="1023"/>
      <c r="AD189" s="1023"/>
      <c r="AE189" s="1023"/>
      <c r="AF189" s="1023"/>
      <c r="AG189" s="1023"/>
      <c r="AH189" s="1023"/>
      <c r="AI189" s="1023"/>
      <c r="AJ189" s="1023"/>
      <c r="AK189" s="1023"/>
      <c r="AL189" s="1023"/>
      <c r="AM189" s="1023"/>
      <c r="AN189" s="1023"/>
      <c r="AO189" s="1023"/>
      <c r="AP189" s="1023"/>
      <c r="AQ189" s="1023"/>
      <c r="AR189" s="1023"/>
      <c r="AS189" s="1023"/>
      <c r="AT189" s="1023"/>
      <c r="AU189" s="1023"/>
      <c r="AV189" s="1023"/>
      <c r="AW189" s="1023"/>
      <c r="AX189" s="1023"/>
      <c r="AY189" s="1023"/>
      <c r="AZ189" s="1023"/>
      <c r="BA189" s="1023"/>
      <c r="BB189" s="1023"/>
      <c r="BC189" s="1023"/>
    </row>
    <row r="190" spans="1:55" x14ac:dyDescent="0.2">
      <c r="A190" s="1023"/>
      <c r="B190" s="1023"/>
      <c r="C190" s="1023"/>
      <c r="D190" s="1023"/>
      <c r="E190" s="1023"/>
      <c r="F190" s="1023"/>
      <c r="G190" s="1023"/>
      <c r="H190" s="1023"/>
      <c r="I190" s="1023"/>
      <c r="J190" s="1023"/>
      <c r="K190" s="1023"/>
      <c r="L190" s="1023"/>
      <c r="M190" s="1023"/>
      <c r="N190" s="1023"/>
      <c r="O190" s="1023"/>
      <c r="P190" s="1023"/>
      <c r="Q190" s="1023"/>
      <c r="R190" s="1023"/>
      <c r="S190" s="1023"/>
      <c r="T190" s="1023"/>
      <c r="U190" s="1023"/>
      <c r="V190" s="1023"/>
      <c r="W190" s="1023"/>
      <c r="X190" s="1023"/>
      <c r="Y190" s="1023"/>
      <c r="Z190" s="1023"/>
      <c r="AA190" s="1023"/>
      <c r="AB190" s="1023"/>
      <c r="AC190" s="1023"/>
      <c r="AD190" s="1023"/>
      <c r="AE190" s="1023"/>
      <c r="AF190" s="1023"/>
      <c r="AG190" s="1023"/>
      <c r="AH190" s="1023"/>
      <c r="AI190" s="1023"/>
      <c r="AJ190" s="1023"/>
      <c r="AK190" s="1023"/>
      <c r="AL190" s="1023"/>
      <c r="AM190" s="1023"/>
      <c r="AN190" s="1023"/>
      <c r="AO190" s="1023"/>
      <c r="AP190" s="1023"/>
      <c r="AQ190" s="1023"/>
      <c r="AR190" s="1023"/>
      <c r="AS190" s="1023"/>
      <c r="AT190" s="1023"/>
      <c r="AU190" s="1023"/>
      <c r="AV190" s="1023"/>
      <c r="AW190" s="1023"/>
      <c r="AX190" s="1023"/>
      <c r="AY190" s="1023"/>
      <c r="AZ190" s="1023"/>
      <c r="BA190" s="1023"/>
      <c r="BB190" s="1023"/>
      <c r="BC190" s="1023"/>
    </row>
    <row r="191" spans="1:55" x14ac:dyDescent="0.2">
      <c r="A191" s="1023"/>
      <c r="B191" s="1023"/>
      <c r="C191" s="1023"/>
      <c r="D191" s="1023"/>
      <c r="E191" s="1023"/>
      <c r="F191" s="1023"/>
      <c r="G191" s="1023"/>
      <c r="H191" s="1023"/>
      <c r="I191" s="1023"/>
      <c r="J191" s="1023"/>
      <c r="K191" s="1023"/>
      <c r="L191" s="1023"/>
      <c r="M191" s="1023"/>
      <c r="N191" s="1023"/>
      <c r="O191" s="1023"/>
      <c r="P191" s="1023"/>
      <c r="Q191" s="1023"/>
      <c r="R191" s="1023"/>
      <c r="S191" s="1023"/>
      <c r="T191" s="1023"/>
      <c r="U191" s="1023"/>
      <c r="V191" s="1023"/>
      <c r="W191" s="1023"/>
      <c r="X191" s="1023"/>
      <c r="Y191" s="1023"/>
      <c r="Z191" s="1023"/>
      <c r="AA191" s="1023"/>
      <c r="AB191" s="1023"/>
      <c r="AC191" s="1023"/>
      <c r="AD191" s="1023"/>
      <c r="AE191" s="1023"/>
      <c r="AF191" s="1023"/>
      <c r="AG191" s="1023"/>
      <c r="AH191" s="1023"/>
      <c r="AI191" s="1023"/>
      <c r="AJ191" s="1023"/>
      <c r="AK191" s="1023"/>
      <c r="AL191" s="1023"/>
      <c r="AM191" s="1023"/>
      <c r="AN191" s="1023"/>
      <c r="AO191" s="1023"/>
      <c r="AP191" s="1023"/>
      <c r="AQ191" s="1023"/>
      <c r="AR191" s="1023"/>
      <c r="AS191" s="1023"/>
      <c r="AT191" s="1023"/>
      <c r="AU191" s="1023"/>
      <c r="AV191" s="1023"/>
      <c r="AW191" s="1023"/>
      <c r="AX191" s="1023"/>
      <c r="AY191" s="1023"/>
      <c r="AZ191" s="1023"/>
      <c r="BA191" s="1023"/>
      <c r="BB191" s="1023"/>
      <c r="BC191" s="1023"/>
    </row>
    <row r="192" spans="1:55" x14ac:dyDescent="0.2">
      <c r="A192" s="1023"/>
      <c r="B192" s="1023"/>
      <c r="C192" s="1023"/>
      <c r="D192" s="1023"/>
      <c r="E192" s="1023"/>
      <c r="F192" s="1023"/>
      <c r="G192" s="1023"/>
      <c r="H192" s="1023"/>
      <c r="I192" s="1023"/>
      <c r="J192" s="1023"/>
      <c r="K192" s="1023"/>
      <c r="L192" s="1023"/>
      <c r="M192" s="1023"/>
      <c r="N192" s="1023"/>
      <c r="O192" s="1023"/>
      <c r="P192" s="1023"/>
      <c r="Q192" s="1023"/>
      <c r="R192" s="1023"/>
      <c r="S192" s="1023"/>
      <c r="T192" s="1023"/>
      <c r="U192" s="1023"/>
      <c r="V192" s="1023"/>
      <c r="W192" s="1023"/>
      <c r="X192" s="1023"/>
      <c r="Y192" s="1023"/>
      <c r="Z192" s="1023"/>
      <c r="AA192" s="1023"/>
      <c r="AB192" s="1023"/>
      <c r="AC192" s="1023"/>
      <c r="AD192" s="1023"/>
      <c r="AE192" s="1023"/>
      <c r="AF192" s="1023"/>
      <c r="AG192" s="1023"/>
      <c r="AH192" s="1023"/>
      <c r="AI192" s="1023"/>
      <c r="AJ192" s="1023"/>
      <c r="AK192" s="1023"/>
      <c r="AL192" s="1023"/>
      <c r="AM192" s="1023"/>
      <c r="AN192" s="1023"/>
      <c r="AO192" s="1023"/>
      <c r="AP192" s="1023"/>
      <c r="AQ192" s="1023"/>
      <c r="AR192" s="1023"/>
      <c r="AS192" s="1023"/>
      <c r="AT192" s="1023"/>
      <c r="AU192" s="1023"/>
      <c r="AV192" s="1023"/>
      <c r="AW192" s="1023"/>
      <c r="AX192" s="1023"/>
      <c r="AY192" s="1023"/>
      <c r="AZ192" s="1023"/>
      <c r="BA192" s="1023"/>
      <c r="BB192" s="1023"/>
      <c r="BC192" s="1023"/>
    </row>
    <row r="193" spans="1:55" x14ac:dyDescent="0.2">
      <c r="A193" s="1023"/>
      <c r="B193" s="1023"/>
      <c r="C193" s="1023"/>
      <c r="D193" s="1023"/>
      <c r="E193" s="1023"/>
      <c r="F193" s="1023"/>
      <c r="G193" s="1023"/>
      <c r="H193" s="1023"/>
      <c r="I193" s="1023"/>
      <c r="J193" s="1023"/>
      <c r="K193" s="1023"/>
      <c r="L193" s="1023"/>
      <c r="M193" s="1023"/>
      <c r="N193" s="1023"/>
      <c r="O193" s="1023"/>
      <c r="P193" s="1023"/>
      <c r="Q193" s="1023"/>
      <c r="R193" s="1023"/>
      <c r="S193" s="1023"/>
      <c r="T193" s="1023"/>
      <c r="U193" s="1023"/>
      <c r="V193" s="1023"/>
      <c r="W193" s="1023"/>
      <c r="X193" s="1023"/>
      <c r="Y193" s="1023"/>
      <c r="Z193" s="1023"/>
      <c r="AA193" s="1023"/>
      <c r="AB193" s="1023"/>
      <c r="AC193" s="1023"/>
      <c r="AD193" s="1023"/>
      <c r="AE193" s="1023"/>
      <c r="AF193" s="1023"/>
      <c r="AG193" s="1023"/>
      <c r="AH193" s="1023"/>
      <c r="AI193" s="1023"/>
      <c r="AJ193" s="1023"/>
      <c r="AK193" s="1023"/>
      <c r="AL193" s="1023"/>
      <c r="AM193" s="1023"/>
      <c r="AN193" s="1023"/>
      <c r="AO193" s="1023"/>
      <c r="AP193" s="1023"/>
      <c r="AQ193" s="1023"/>
      <c r="AR193" s="1023"/>
      <c r="AS193" s="1023"/>
      <c r="AT193" s="1023"/>
      <c r="AU193" s="1023"/>
      <c r="AV193" s="1023"/>
      <c r="AW193" s="1023"/>
      <c r="AX193" s="1023"/>
      <c r="AY193" s="1023"/>
      <c r="AZ193" s="1023"/>
      <c r="BA193" s="1023"/>
      <c r="BB193" s="1023"/>
      <c r="BC193" s="1023"/>
    </row>
    <row r="194" spans="1:55" x14ac:dyDescent="0.2">
      <c r="A194" s="1023"/>
      <c r="B194" s="1023"/>
      <c r="C194" s="1023"/>
      <c r="D194" s="1023"/>
      <c r="E194" s="1023"/>
      <c r="F194" s="1023"/>
      <c r="G194" s="1023"/>
      <c r="H194" s="1023"/>
      <c r="I194" s="1023"/>
      <c r="J194" s="1023"/>
      <c r="K194" s="1023"/>
      <c r="L194" s="1023"/>
      <c r="M194" s="1023"/>
      <c r="N194" s="1023"/>
      <c r="O194" s="1023"/>
      <c r="P194" s="1023"/>
      <c r="Q194" s="1023"/>
      <c r="R194" s="1023"/>
      <c r="S194" s="1023"/>
      <c r="T194" s="1023"/>
      <c r="U194" s="1023"/>
      <c r="V194" s="1023"/>
      <c r="W194" s="1023"/>
      <c r="X194" s="1023"/>
      <c r="Y194" s="1023"/>
      <c r="Z194" s="1023"/>
      <c r="AA194" s="1023"/>
      <c r="AB194" s="1023"/>
      <c r="AC194" s="1023"/>
      <c r="AD194" s="1023"/>
      <c r="AE194" s="1023"/>
      <c r="AF194" s="1023"/>
      <c r="AG194" s="1023"/>
      <c r="AH194" s="1023"/>
      <c r="AI194" s="1023"/>
      <c r="AJ194" s="1023"/>
      <c r="AK194" s="1023"/>
      <c r="AL194" s="1023"/>
      <c r="AM194" s="1023"/>
      <c r="AN194" s="1023"/>
      <c r="AO194" s="1023"/>
      <c r="AP194" s="1023"/>
      <c r="AQ194" s="1023"/>
      <c r="AR194" s="1023"/>
      <c r="AS194" s="1023"/>
      <c r="AT194" s="1023"/>
      <c r="AU194" s="1023"/>
      <c r="AV194" s="1023"/>
      <c r="AW194" s="1023"/>
      <c r="AX194" s="1023"/>
      <c r="AY194" s="1023"/>
      <c r="AZ194" s="1023"/>
      <c r="BA194" s="1023"/>
      <c r="BB194" s="1023"/>
      <c r="BC194" s="1023"/>
    </row>
    <row r="195" spans="1:55" x14ac:dyDescent="0.2">
      <c r="A195" s="1023"/>
      <c r="B195" s="1023"/>
      <c r="C195" s="1023"/>
      <c r="D195" s="1023"/>
      <c r="E195" s="1023"/>
      <c r="F195" s="1023"/>
      <c r="G195" s="1023"/>
      <c r="H195" s="1023"/>
      <c r="I195" s="1023"/>
      <c r="J195" s="1023"/>
      <c r="K195" s="1023"/>
      <c r="L195" s="1023"/>
      <c r="M195" s="1023"/>
      <c r="N195" s="1023"/>
      <c r="O195" s="1023"/>
      <c r="P195" s="1023"/>
      <c r="Q195" s="1023"/>
      <c r="R195" s="1023"/>
      <c r="S195" s="1023"/>
      <c r="T195" s="1023"/>
      <c r="U195" s="1023"/>
      <c r="V195" s="1023"/>
      <c r="W195" s="1023"/>
      <c r="X195" s="1023"/>
      <c r="Y195" s="1023"/>
      <c r="Z195" s="1023"/>
      <c r="AA195" s="1023"/>
      <c r="AB195" s="1023"/>
      <c r="AC195" s="1023"/>
      <c r="AD195" s="1023"/>
      <c r="AE195" s="1023"/>
      <c r="AF195" s="1023"/>
      <c r="AG195" s="1023"/>
      <c r="AH195" s="1023"/>
      <c r="AI195" s="1023"/>
      <c r="AJ195" s="1023"/>
      <c r="AK195" s="1023"/>
      <c r="AL195" s="1023"/>
      <c r="AM195" s="1023"/>
      <c r="AN195" s="1023"/>
      <c r="AO195" s="1023"/>
      <c r="AP195" s="1023"/>
      <c r="AQ195" s="1023"/>
      <c r="AR195" s="1023"/>
      <c r="AS195" s="1023"/>
      <c r="AT195" s="1023"/>
      <c r="AU195" s="1023"/>
      <c r="AV195" s="1023"/>
      <c r="AW195" s="1023"/>
      <c r="AX195" s="1023"/>
      <c r="AY195" s="1023"/>
      <c r="AZ195" s="1023"/>
      <c r="BA195" s="1023"/>
      <c r="BB195" s="1023"/>
      <c r="BC195" s="1023"/>
    </row>
    <row r="196" spans="1:55" x14ac:dyDescent="0.2">
      <c r="A196" s="1023"/>
      <c r="B196" s="1023"/>
      <c r="C196" s="1023"/>
      <c r="D196" s="1023"/>
      <c r="E196" s="1023"/>
      <c r="F196" s="1023"/>
      <c r="G196" s="1023"/>
      <c r="H196" s="1023"/>
      <c r="I196" s="1023"/>
      <c r="J196" s="1023"/>
      <c r="K196" s="1023"/>
      <c r="L196" s="1023"/>
      <c r="M196" s="1023"/>
      <c r="N196" s="1023"/>
      <c r="O196" s="1023"/>
      <c r="P196" s="1023"/>
      <c r="Q196" s="1023"/>
      <c r="R196" s="1023"/>
      <c r="S196" s="1023"/>
      <c r="T196" s="1023"/>
      <c r="U196" s="1023"/>
      <c r="V196" s="1023"/>
      <c r="W196" s="1023"/>
      <c r="X196" s="1023"/>
      <c r="Y196" s="1023"/>
      <c r="Z196" s="1023"/>
      <c r="AA196" s="1023"/>
      <c r="AB196" s="1023"/>
      <c r="AC196" s="1023"/>
      <c r="AD196" s="1023"/>
      <c r="AE196" s="1023"/>
      <c r="AF196" s="1023"/>
      <c r="AG196" s="1023"/>
      <c r="AH196" s="1023"/>
      <c r="AI196" s="1023"/>
      <c r="AJ196" s="1023"/>
      <c r="AK196" s="1023"/>
      <c r="AL196" s="1023"/>
      <c r="AM196" s="1023"/>
      <c r="AN196" s="1023"/>
      <c r="AO196" s="1023"/>
      <c r="AP196" s="1023"/>
      <c r="AQ196" s="1023"/>
      <c r="AR196" s="1023"/>
      <c r="AS196" s="1023"/>
      <c r="AT196" s="1023"/>
      <c r="AU196" s="1023"/>
      <c r="AV196" s="1023"/>
      <c r="AW196" s="1023"/>
      <c r="AX196" s="1023"/>
      <c r="AY196" s="1023"/>
      <c r="AZ196" s="1023"/>
      <c r="BA196" s="1023"/>
      <c r="BB196" s="1023"/>
      <c r="BC196" s="1023"/>
    </row>
    <row r="197" spans="1:55" x14ac:dyDescent="0.2">
      <c r="A197" s="1023"/>
      <c r="B197" s="1023"/>
      <c r="C197" s="1023"/>
      <c r="D197" s="1023"/>
      <c r="E197" s="1023"/>
      <c r="F197" s="1023"/>
      <c r="G197" s="1023"/>
      <c r="H197" s="1023"/>
      <c r="I197" s="1023"/>
      <c r="J197" s="1023"/>
      <c r="K197" s="1023"/>
      <c r="L197" s="1023"/>
      <c r="M197" s="1023"/>
      <c r="N197" s="1023"/>
      <c r="O197" s="1023"/>
      <c r="P197" s="1023"/>
      <c r="Q197" s="1023"/>
      <c r="R197" s="1023"/>
      <c r="S197" s="1023"/>
      <c r="T197" s="1023"/>
      <c r="U197" s="1023"/>
      <c r="V197" s="1023"/>
      <c r="W197" s="1023"/>
      <c r="X197" s="1023"/>
      <c r="Y197" s="1023"/>
      <c r="Z197" s="1023"/>
      <c r="AA197" s="1023"/>
      <c r="AB197" s="1023"/>
      <c r="AC197" s="1023"/>
      <c r="AD197" s="1023"/>
      <c r="AE197" s="1023"/>
      <c r="AF197" s="1023"/>
      <c r="AG197" s="1023"/>
      <c r="AH197" s="1023"/>
      <c r="AI197" s="1023"/>
      <c r="AJ197" s="1023"/>
      <c r="AK197" s="1023"/>
      <c r="AL197" s="1023"/>
      <c r="AM197" s="1023"/>
      <c r="AN197" s="1023"/>
      <c r="AO197" s="1023"/>
      <c r="AP197" s="1023"/>
      <c r="AQ197" s="1023"/>
      <c r="AR197" s="1023"/>
      <c r="AS197" s="1023"/>
      <c r="AT197" s="1023"/>
      <c r="AU197" s="1023"/>
      <c r="AV197" s="1023"/>
      <c r="AW197" s="1023"/>
      <c r="AX197" s="1023"/>
      <c r="AY197" s="1023"/>
      <c r="AZ197" s="1023"/>
      <c r="BA197" s="1023"/>
      <c r="BB197" s="1023"/>
      <c r="BC197" s="1023"/>
    </row>
    <row r="198" spans="1:55" x14ac:dyDescent="0.2">
      <c r="A198" s="1023"/>
      <c r="B198" s="1023"/>
      <c r="C198" s="1023"/>
      <c r="D198" s="1023"/>
      <c r="E198" s="1023"/>
      <c r="F198" s="1023"/>
      <c r="G198" s="1023"/>
      <c r="H198" s="1023"/>
      <c r="I198" s="1023"/>
      <c r="J198" s="1023"/>
      <c r="K198" s="1023"/>
      <c r="L198" s="1023"/>
      <c r="M198" s="1023"/>
      <c r="N198" s="1023"/>
      <c r="O198" s="1023"/>
      <c r="P198" s="1023"/>
      <c r="Q198" s="1023"/>
      <c r="R198" s="1023"/>
      <c r="S198" s="1023"/>
      <c r="T198" s="1023"/>
      <c r="U198" s="1023"/>
      <c r="V198" s="1023"/>
      <c r="W198" s="1023"/>
      <c r="X198" s="1023"/>
      <c r="Y198" s="1023"/>
      <c r="Z198" s="1023"/>
      <c r="AA198" s="1023"/>
      <c r="AB198" s="1023"/>
      <c r="AC198" s="1023"/>
      <c r="AD198" s="1023"/>
      <c r="AE198" s="1023"/>
      <c r="AF198" s="1023"/>
      <c r="AG198" s="1023"/>
      <c r="AH198" s="1023"/>
      <c r="AI198" s="1023"/>
      <c r="AJ198" s="1023"/>
      <c r="AK198" s="1023"/>
      <c r="AL198" s="1023"/>
      <c r="AM198" s="1023"/>
      <c r="AN198" s="1023"/>
      <c r="AO198" s="1023"/>
      <c r="AP198" s="1023"/>
      <c r="AQ198" s="1023"/>
      <c r="AR198" s="1023"/>
      <c r="AS198" s="1023"/>
      <c r="AT198" s="1023"/>
      <c r="AU198" s="1023"/>
      <c r="AV198" s="1023"/>
      <c r="AW198" s="1023"/>
      <c r="AX198" s="1023"/>
      <c r="AY198" s="1023"/>
      <c r="AZ198" s="1023"/>
      <c r="BA198" s="1023"/>
      <c r="BB198" s="1023"/>
      <c r="BC198" s="1023"/>
    </row>
    <row r="199" spans="1:55" x14ac:dyDescent="0.2">
      <c r="A199" s="1023"/>
      <c r="B199" s="1023"/>
      <c r="C199" s="1023"/>
      <c r="D199" s="1023"/>
      <c r="E199" s="1023"/>
      <c r="F199" s="1023"/>
      <c r="G199" s="1023"/>
      <c r="H199" s="1023"/>
      <c r="I199" s="1023"/>
      <c r="J199" s="1023"/>
      <c r="K199" s="1023"/>
      <c r="L199" s="1023"/>
      <c r="M199" s="1023"/>
      <c r="N199" s="1023"/>
      <c r="O199" s="1023"/>
      <c r="P199" s="1023"/>
      <c r="Q199" s="1023"/>
      <c r="R199" s="1023"/>
      <c r="S199" s="1023"/>
      <c r="T199" s="1023"/>
      <c r="U199" s="1023"/>
      <c r="V199" s="1023"/>
      <c r="W199" s="1023"/>
      <c r="X199" s="1023"/>
      <c r="Y199" s="1023"/>
      <c r="Z199" s="1023"/>
      <c r="AA199" s="1023"/>
      <c r="AB199" s="1023"/>
      <c r="AC199" s="1023"/>
      <c r="AD199" s="1023"/>
      <c r="AE199" s="1023"/>
      <c r="AF199" s="1023"/>
      <c r="AG199" s="1023"/>
      <c r="AH199" s="1023"/>
      <c r="AI199" s="1023"/>
      <c r="AJ199" s="1023"/>
      <c r="AK199" s="1023"/>
      <c r="AL199" s="1023"/>
      <c r="AM199" s="1023"/>
      <c r="AN199" s="1023"/>
      <c r="AO199" s="1023"/>
      <c r="AP199" s="1023"/>
      <c r="AQ199" s="1023"/>
      <c r="AR199" s="1023"/>
      <c r="AS199" s="1023"/>
      <c r="AT199" s="1023"/>
      <c r="AU199" s="1023"/>
      <c r="AV199" s="1023"/>
      <c r="AW199" s="1023"/>
      <c r="AX199" s="1023"/>
      <c r="AY199" s="1023"/>
      <c r="AZ199" s="1023"/>
      <c r="BA199" s="1023"/>
      <c r="BB199" s="1023"/>
      <c r="BC199" s="1023"/>
    </row>
    <row r="200" spans="1:55" x14ac:dyDescent="0.2">
      <c r="A200" s="1023"/>
      <c r="B200" s="1023"/>
      <c r="C200" s="1023"/>
      <c r="D200" s="1023"/>
      <c r="E200" s="1023"/>
      <c r="F200" s="1023"/>
      <c r="G200" s="1023"/>
      <c r="H200" s="1023"/>
      <c r="I200" s="1023"/>
      <c r="J200" s="1023"/>
      <c r="K200" s="1023"/>
      <c r="L200" s="1023"/>
      <c r="M200" s="1023"/>
      <c r="N200" s="1023"/>
      <c r="O200" s="1023"/>
      <c r="P200" s="1023"/>
      <c r="Q200" s="1023"/>
      <c r="R200" s="1023"/>
      <c r="S200" s="1023"/>
      <c r="T200" s="1023"/>
      <c r="U200" s="1023"/>
      <c r="V200" s="1023"/>
      <c r="W200" s="1023"/>
      <c r="X200" s="1023"/>
      <c r="Y200" s="1023"/>
      <c r="Z200" s="1023"/>
      <c r="AA200" s="1023"/>
      <c r="AB200" s="1023"/>
      <c r="AC200" s="1023"/>
      <c r="AD200" s="1023"/>
      <c r="AE200" s="1023"/>
      <c r="AF200" s="1023"/>
      <c r="AG200" s="1023"/>
      <c r="AH200" s="1023"/>
      <c r="AI200" s="1023"/>
      <c r="AJ200" s="1023"/>
      <c r="AK200" s="1023"/>
      <c r="AL200" s="1023"/>
      <c r="AM200" s="1023"/>
      <c r="AN200" s="1023"/>
      <c r="AO200" s="1023"/>
      <c r="AP200" s="1023"/>
      <c r="AQ200" s="1023"/>
      <c r="AR200" s="1023"/>
      <c r="AS200" s="1023"/>
      <c r="AT200" s="1023"/>
      <c r="AU200" s="1023"/>
      <c r="AV200" s="1023"/>
      <c r="AW200" s="1023"/>
      <c r="AX200" s="1023"/>
      <c r="AY200" s="1023"/>
      <c r="AZ200" s="1023"/>
      <c r="BA200" s="1023"/>
      <c r="BB200" s="1023"/>
      <c r="BC200" s="1023"/>
    </row>
  </sheetData>
  <sheetProtection algorithmName="SHA-512" hashValue="g6QGZwlIJjNXEpHifEKfUWKWwlKKBA152aaRjDManeQGnb1O7Pl/8SrvfZavPNY2A+x8Dy+SMN0L6TFfQY9LIQ==" saltValue="kzYAIH5v07FHTKwUm9L3jA==" spinCount="100000" sheet="1" objects="1" scenarios="1"/>
  <mergeCells count="12">
    <mergeCell ref="B5:C5"/>
    <mergeCell ref="D5:I5"/>
    <mergeCell ref="B2:I2"/>
    <mergeCell ref="B3:C3"/>
    <mergeCell ref="D3:I3"/>
    <mergeCell ref="B4:C4"/>
    <mergeCell ref="D4:I4"/>
    <mergeCell ref="B6:C6"/>
    <mergeCell ref="D6:I6"/>
    <mergeCell ref="B7:C7"/>
    <mergeCell ref="D7:I7"/>
    <mergeCell ref="B9:M9"/>
  </mergeCells>
  <pageMargins left="0.23622047244094491" right="0.23622047244094491" top="0.74803149606299213" bottom="0.74803149606299213" header="0.31496062992125984" footer="0.31496062992125984"/>
  <pageSetup paperSize="9" scale="60" orientation="landscape" r:id="rId1"/>
  <headerFooter>
    <oddFooter>&amp;C&amp;"Calibri"&amp;11&amp;K000000&amp;G_x000D_&amp;1#&amp;"Calibri"&amp;10&amp;K000000 For internal use only</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0">
    <tabColor theme="3" tint="-0.499984740745262"/>
  </sheetPr>
  <dimension ref="A1:BC200"/>
  <sheetViews>
    <sheetView showGridLines="0" workbookViewId="0">
      <selection activeCell="D4" sqref="D4"/>
    </sheetView>
  </sheetViews>
  <sheetFormatPr defaultColWidth="9.140625" defaultRowHeight="12.75" x14ac:dyDescent="0.2"/>
  <cols>
    <col min="1" max="1" width="2" style="100" customWidth="1"/>
    <col min="2" max="2" width="3.42578125" style="100" bestFit="1" customWidth="1"/>
    <col min="3" max="3" width="24.28515625" style="100" customWidth="1"/>
    <col min="4" max="4" width="27" style="100" customWidth="1"/>
    <col min="5" max="5" width="24" style="100" customWidth="1"/>
    <col min="6" max="16384" width="9.140625" style="100"/>
  </cols>
  <sheetData>
    <row r="1" spans="1:55" ht="13.5" thickBot="1" x14ac:dyDescent="0.25">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ht="15.75" x14ac:dyDescent="0.25">
      <c r="A2" s="98"/>
      <c r="B2" s="1863" t="s">
        <v>678</v>
      </c>
      <c r="C2" s="1864"/>
      <c r="D2" s="1864"/>
      <c r="E2" s="1865"/>
      <c r="F2" s="98"/>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ht="25.5" x14ac:dyDescent="0.2">
      <c r="A3" s="98"/>
      <c r="B3" s="1033" t="s">
        <v>2551</v>
      </c>
      <c r="C3" s="1033" t="s">
        <v>2</v>
      </c>
      <c r="D3" s="1034" t="s">
        <v>2052</v>
      </c>
      <c r="E3" s="1035" t="s">
        <v>2053</v>
      </c>
      <c r="F3" s="98"/>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98"/>
      <c r="B4" s="1859">
        <v>1</v>
      </c>
      <c r="C4" s="1859"/>
      <c r="D4" s="1036"/>
      <c r="E4" s="1037"/>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98"/>
      <c r="B5" s="1860"/>
      <c r="C5" s="1860"/>
      <c r="D5" s="1036"/>
      <c r="E5" s="1038"/>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98"/>
      <c r="B6" s="1862"/>
      <c r="C6" s="1862"/>
      <c r="D6" s="1036"/>
      <c r="E6" s="1038"/>
      <c r="F6" s="98"/>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98"/>
      <c r="B7" s="1859">
        <v>2</v>
      </c>
      <c r="C7" s="1859"/>
      <c r="D7" s="1036"/>
      <c r="E7" s="1037"/>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98"/>
      <c r="B8" s="1860"/>
      <c r="C8" s="1860"/>
      <c r="D8" s="1036"/>
      <c r="E8" s="103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98"/>
      <c r="B9" s="1862"/>
      <c r="C9" s="1862"/>
      <c r="D9" s="1036"/>
      <c r="E9" s="103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98"/>
      <c r="B10" s="1859">
        <v>3</v>
      </c>
      <c r="C10" s="1859"/>
      <c r="D10" s="1036"/>
      <c r="E10" s="1037"/>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98"/>
      <c r="B11" s="1860"/>
      <c r="C11" s="1860"/>
      <c r="D11" s="1036"/>
      <c r="E11" s="103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98"/>
      <c r="B12" s="1862"/>
      <c r="C12" s="1862"/>
      <c r="D12" s="1036"/>
      <c r="E12" s="103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98"/>
      <c r="B13" s="1859">
        <v>4</v>
      </c>
      <c r="C13" s="1859"/>
      <c r="D13" s="1036"/>
      <c r="E13" s="1037"/>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98"/>
      <c r="B14" s="1860"/>
      <c r="C14" s="1860"/>
      <c r="D14" s="1036"/>
      <c r="E14" s="103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ht="13.5" thickBot="1" x14ac:dyDescent="0.25">
      <c r="A15" s="98"/>
      <c r="B15" s="1861"/>
      <c r="C15" s="1861"/>
      <c r="D15" s="1039"/>
      <c r="E15" s="1040"/>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98"/>
      <c r="B16" s="98"/>
      <c r="C16" s="98"/>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98"/>
      <c r="B17" s="98"/>
      <c r="C17" s="98"/>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98"/>
      <c r="B18" s="98"/>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98"/>
      <c r="B19" s="98"/>
      <c r="C19" s="98"/>
      <c r="D19" s="98"/>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98"/>
      <c r="B21" s="98"/>
      <c r="C21" s="98"/>
      <c r="D21" s="98"/>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98"/>
      <c r="B22" s="98"/>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98"/>
      <c r="B23" s="98"/>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98"/>
      <c r="B24" s="98"/>
      <c r="C24" s="98"/>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98"/>
      <c r="B25" s="98"/>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98"/>
      <c r="B26" s="98"/>
      <c r="C26" s="98"/>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98"/>
      <c r="B27" s="98"/>
      <c r="C27" s="98"/>
      <c r="D27" s="98"/>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98"/>
      <c r="B28" s="98"/>
      <c r="C28" s="98"/>
      <c r="D28" s="98"/>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98"/>
      <c r="B29" s="98"/>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98"/>
      <c r="B30" s="98"/>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98"/>
      <c r="B31" s="98"/>
      <c r="C31" s="98"/>
      <c r="D31" s="98"/>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98"/>
      <c r="B32" s="98"/>
      <c r="C32" s="98"/>
      <c r="D32" s="98"/>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98"/>
      <c r="B33" s="98"/>
      <c r="C33" s="98"/>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98"/>
      <c r="B34" s="98"/>
      <c r="C34" s="98"/>
      <c r="D34" s="98"/>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98"/>
      <c r="B35" s="98"/>
      <c r="C35" s="98"/>
      <c r="D35" s="98"/>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98"/>
      <c r="B36" s="98"/>
      <c r="C36" s="98"/>
      <c r="D36" s="98"/>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98"/>
      <c r="B37" s="98"/>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98"/>
      <c r="B38" s="98"/>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98"/>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98"/>
      <c r="B40" s="98"/>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98"/>
      <c r="B41" s="98"/>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98"/>
      <c r="B42" s="98"/>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98"/>
      <c r="B43" s="98"/>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98"/>
      <c r="B44" s="9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98"/>
      <c r="B45" s="98"/>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98"/>
      <c r="B46" s="98"/>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98"/>
      <c r="B47" s="98"/>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98"/>
      <c r="B48" s="98"/>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98"/>
      <c r="B49" s="98"/>
      <c r="C49" s="98"/>
      <c r="D49" s="98"/>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98"/>
      <c r="B50" s="98"/>
      <c r="C50" s="98"/>
      <c r="D50" s="98"/>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98"/>
      <c r="B51" s="98"/>
      <c r="C51" s="98"/>
      <c r="D51" s="98"/>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98"/>
      <c r="B52" s="98"/>
      <c r="C52" s="98"/>
      <c r="D52" s="98"/>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98"/>
      <c r="B53" s="98"/>
      <c r="C53" s="98"/>
      <c r="D53" s="98"/>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98"/>
      <c r="B55" s="98"/>
      <c r="C55" s="98"/>
      <c r="D55" s="98"/>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98"/>
      <c r="B56" s="98"/>
      <c r="C56" s="98"/>
      <c r="D56" s="98"/>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98"/>
      <c r="B57" s="98"/>
      <c r="C57" s="98"/>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98"/>
      <c r="B58" s="98"/>
      <c r="C58" s="98"/>
      <c r="D58" s="98"/>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9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9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98"/>
      <c r="B61" s="98"/>
      <c r="C61" s="98"/>
      <c r="D61" s="98"/>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98"/>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98"/>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98"/>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98"/>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98"/>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98"/>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98"/>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98"/>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98"/>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98"/>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98"/>
      <c r="B73" s="98"/>
      <c r="C73" s="98"/>
      <c r="D73" s="98"/>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9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9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9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9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9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9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9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9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9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9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9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9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9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9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9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9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9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sheetProtection algorithmName="SHA-512" hashValue="bWVmlPoqLZOqY54MsKcSJdhmg4r7jUv0iNhiRW37kmkOZDoAPqTjYBWr/fQZYQ+Q3Jg1uaZwSICFtPJrM2eWOg==" saltValue="k+357HO2nEbRY98RI4tEvA==" spinCount="100000" sheet="1" objects="1" scenarios="1"/>
  <mergeCells count="9">
    <mergeCell ref="B13:B15"/>
    <mergeCell ref="C13:C15"/>
    <mergeCell ref="C4:C6"/>
    <mergeCell ref="B4:B6"/>
    <mergeCell ref="B2:E2"/>
    <mergeCell ref="B7:B9"/>
    <mergeCell ref="C7:C9"/>
    <mergeCell ref="B10:B12"/>
    <mergeCell ref="C10:C1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8">
    <tabColor theme="3" tint="-0.499984740745262"/>
  </sheetPr>
  <dimension ref="A1:BC200"/>
  <sheetViews>
    <sheetView showGridLines="0" workbookViewId="0">
      <selection activeCell="C4" sqref="C4"/>
    </sheetView>
  </sheetViews>
  <sheetFormatPr defaultColWidth="9.140625" defaultRowHeight="12.75" x14ac:dyDescent="0.2"/>
  <cols>
    <col min="1" max="1" width="1.7109375" style="241" customWidth="1"/>
    <col min="2" max="2" width="19.7109375" style="240" customWidth="1"/>
    <col min="3" max="3" width="39.7109375" style="240" bestFit="1" customWidth="1"/>
    <col min="4" max="5" width="17" style="241" customWidth="1"/>
    <col min="6" max="6" width="15.5703125" style="241" bestFit="1" customWidth="1"/>
    <col min="7" max="16384" width="9.140625" style="241"/>
  </cols>
  <sheetData>
    <row r="1" spans="1:55" ht="9.75" customHeight="1" thickBot="1" x14ac:dyDescent="0.25">
      <c r="A1" s="1041"/>
      <c r="B1" s="1042"/>
      <c r="C1" s="1042"/>
      <c r="D1" s="1041"/>
      <c r="E1" s="1041"/>
      <c r="F1" s="1041"/>
      <c r="G1" s="1041"/>
      <c r="H1" s="1041"/>
      <c r="I1" s="1041"/>
      <c r="J1" s="1041"/>
      <c r="K1" s="1041"/>
      <c r="L1" s="1041"/>
      <c r="M1" s="1041"/>
      <c r="N1" s="1041"/>
      <c r="O1" s="1041"/>
      <c r="P1" s="1041"/>
      <c r="Q1" s="1041"/>
      <c r="R1" s="1041"/>
      <c r="S1" s="1041"/>
      <c r="T1" s="1041"/>
      <c r="U1" s="1041"/>
      <c r="V1" s="1041"/>
      <c r="W1" s="1041"/>
      <c r="X1" s="1041"/>
      <c r="Y1" s="1041"/>
      <c r="Z1" s="1041"/>
      <c r="AA1" s="1041"/>
      <c r="AB1" s="1041"/>
      <c r="AC1" s="1041"/>
      <c r="AD1" s="1041"/>
      <c r="AE1" s="1041"/>
      <c r="AF1" s="1041"/>
      <c r="AG1" s="1041"/>
      <c r="AH1" s="1041"/>
      <c r="AI1" s="1041"/>
      <c r="AJ1" s="1041"/>
      <c r="AK1" s="1041"/>
      <c r="AL1" s="1041"/>
      <c r="AM1" s="1041"/>
      <c r="AN1" s="1041"/>
      <c r="AO1" s="1041"/>
      <c r="AP1" s="1041"/>
      <c r="AQ1" s="1041"/>
      <c r="AR1" s="1041"/>
      <c r="AS1" s="1041"/>
      <c r="AT1" s="1041"/>
      <c r="AU1" s="1041"/>
      <c r="AV1" s="1041"/>
      <c r="AW1" s="1041"/>
      <c r="AX1" s="1041"/>
      <c r="AY1" s="1041"/>
      <c r="AZ1" s="1041"/>
      <c r="BA1" s="1041"/>
      <c r="BB1" s="1041"/>
      <c r="BC1" s="1041"/>
    </row>
    <row r="2" spans="1:55" ht="16.5" thickBot="1" x14ac:dyDescent="0.25">
      <c r="A2" s="1041"/>
      <c r="B2" s="1866" t="s">
        <v>1742</v>
      </c>
      <c r="C2" s="1867"/>
      <c r="D2" s="1041"/>
      <c r="E2" s="1041"/>
      <c r="F2" s="1041"/>
      <c r="G2" s="1041"/>
      <c r="H2" s="1041"/>
      <c r="I2" s="1041"/>
      <c r="J2" s="1041"/>
      <c r="K2" s="1041"/>
      <c r="L2" s="1041"/>
      <c r="M2" s="1041"/>
      <c r="N2" s="1041"/>
      <c r="O2" s="1041"/>
      <c r="P2" s="1041"/>
      <c r="Q2" s="1041"/>
      <c r="R2" s="1041"/>
      <c r="S2" s="1041"/>
      <c r="T2" s="1041"/>
      <c r="U2" s="1041"/>
      <c r="V2" s="1041"/>
      <c r="W2" s="1041"/>
      <c r="X2" s="1041"/>
      <c r="Y2" s="1041"/>
      <c r="Z2" s="1041"/>
      <c r="AA2" s="1041"/>
      <c r="AB2" s="1041"/>
      <c r="AC2" s="1041"/>
      <c r="AD2" s="1041"/>
      <c r="AE2" s="1041"/>
      <c r="AF2" s="1041"/>
      <c r="AG2" s="1041"/>
      <c r="AH2" s="1041"/>
      <c r="AI2" s="1041"/>
      <c r="AJ2" s="1041"/>
      <c r="AK2" s="1041"/>
      <c r="AL2" s="1041"/>
      <c r="AM2" s="1041"/>
      <c r="AN2" s="1041"/>
      <c r="AO2" s="1041"/>
      <c r="AP2" s="1041"/>
      <c r="AQ2" s="1041"/>
      <c r="AR2" s="1041"/>
      <c r="AS2" s="1041"/>
      <c r="AT2" s="1041"/>
      <c r="AU2" s="1041"/>
      <c r="AV2" s="1041"/>
      <c r="AW2" s="1041"/>
      <c r="AX2" s="1041"/>
      <c r="AY2" s="1041"/>
      <c r="AZ2" s="1041"/>
      <c r="BA2" s="1041"/>
      <c r="BB2" s="1041"/>
      <c r="BC2" s="1041"/>
    </row>
    <row r="3" spans="1:55" x14ac:dyDescent="0.2">
      <c r="A3" s="1041"/>
      <c r="B3" s="1043" t="s">
        <v>2</v>
      </c>
      <c r="C3" s="1044"/>
      <c r="D3" s="1041"/>
      <c r="E3" s="1041"/>
      <c r="F3" s="1041"/>
      <c r="G3" s="1041"/>
      <c r="H3" s="1041"/>
      <c r="I3" s="1041"/>
      <c r="J3" s="1041"/>
      <c r="K3" s="1041"/>
      <c r="L3" s="1041"/>
      <c r="M3" s="1041"/>
      <c r="N3" s="1041"/>
      <c r="O3" s="1041"/>
      <c r="P3" s="1041"/>
      <c r="Q3" s="1041"/>
      <c r="R3" s="1041"/>
      <c r="S3" s="1041"/>
      <c r="T3" s="1041"/>
      <c r="U3" s="1041"/>
      <c r="V3" s="1041"/>
      <c r="W3" s="1041"/>
      <c r="X3" s="1041"/>
      <c r="Y3" s="1041"/>
      <c r="Z3" s="1041"/>
      <c r="AA3" s="1041"/>
      <c r="AB3" s="1041"/>
      <c r="AC3" s="1041"/>
      <c r="AD3" s="1041"/>
      <c r="AE3" s="1041"/>
      <c r="AF3" s="1041"/>
      <c r="AG3" s="1041"/>
      <c r="AH3" s="1041"/>
      <c r="AI3" s="1041"/>
      <c r="AJ3" s="1041"/>
      <c r="AK3" s="1041"/>
      <c r="AL3" s="1041"/>
      <c r="AM3" s="1041"/>
      <c r="AN3" s="1041"/>
      <c r="AO3" s="1041"/>
      <c r="AP3" s="1041"/>
      <c r="AQ3" s="1041"/>
      <c r="AR3" s="1041"/>
      <c r="AS3" s="1041"/>
      <c r="AT3" s="1041"/>
      <c r="AU3" s="1041"/>
      <c r="AV3" s="1041"/>
      <c r="AW3" s="1041"/>
      <c r="AX3" s="1041"/>
      <c r="AY3" s="1041"/>
      <c r="AZ3" s="1041"/>
      <c r="BA3" s="1041"/>
      <c r="BB3" s="1041"/>
      <c r="BC3" s="1041"/>
    </row>
    <row r="4" spans="1:55" ht="25.5" x14ac:dyDescent="0.2">
      <c r="A4" s="1041"/>
      <c r="B4" s="1045" t="s">
        <v>1743</v>
      </c>
      <c r="C4" s="1046"/>
      <c r="D4" s="1041"/>
      <c r="E4" s="1041"/>
      <c r="F4" s="1047"/>
      <c r="G4" s="1048"/>
      <c r="H4" s="1049"/>
      <c r="I4" s="1041"/>
      <c r="J4" s="1041"/>
      <c r="K4" s="1041"/>
      <c r="L4" s="1041"/>
      <c r="M4" s="1041"/>
      <c r="N4" s="1041"/>
      <c r="O4" s="1041"/>
      <c r="P4" s="1041"/>
      <c r="Q4" s="1041"/>
      <c r="R4" s="1041"/>
      <c r="S4" s="1041"/>
      <c r="T4" s="1041"/>
      <c r="U4" s="1041"/>
      <c r="V4" s="1041"/>
      <c r="W4" s="1041"/>
      <c r="X4" s="1041"/>
      <c r="Y4" s="1041"/>
      <c r="Z4" s="1041"/>
      <c r="AA4" s="1041"/>
      <c r="AB4" s="1041"/>
      <c r="AC4" s="1041"/>
      <c r="AD4" s="1041"/>
      <c r="AE4" s="1041"/>
      <c r="AF4" s="1041"/>
      <c r="AG4" s="1041"/>
      <c r="AH4" s="1041"/>
      <c r="AI4" s="1041"/>
      <c r="AJ4" s="1041"/>
      <c r="AK4" s="1041"/>
      <c r="AL4" s="1041"/>
      <c r="AM4" s="1041"/>
      <c r="AN4" s="1041"/>
      <c r="AO4" s="1041"/>
      <c r="AP4" s="1041"/>
      <c r="AQ4" s="1041"/>
      <c r="AR4" s="1041"/>
      <c r="AS4" s="1041"/>
      <c r="AT4" s="1041"/>
      <c r="AU4" s="1041"/>
      <c r="AV4" s="1041"/>
      <c r="AW4" s="1041"/>
      <c r="AX4" s="1041"/>
      <c r="AY4" s="1041"/>
      <c r="AZ4" s="1041"/>
      <c r="BA4" s="1041"/>
      <c r="BB4" s="1041"/>
      <c r="BC4" s="1041"/>
    </row>
    <row r="5" spans="1:55" x14ac:dyDescent="0.2">
      <c r="A5" s="1041"/>
      <c r="B5" s="1045" t="s">
        <v>1744</v>
      </c>
      <c r="C5" s="1046"/>
      <c r="D5" s="1041"/>
      <c r="E5" s="1041"/>
      <c r="F5" s="1047"/>
      <c r="G5" s="1048"/>
      <c r="H5" s="1049"/>
      <c r="I5" s="1041"/>
      <c r="J5" s="1041"/>
      <c r="K5" s="1041"/>
      <c r="L5" s="1041"/>
      <c r="M5" s="1041"/>
      <c r="N5" s="1041"/>
      <c r="O5" s="1041"/>
      <c r="P5" s="1041"/>
      <c r="Q5" s="1041"/>
      <c r="R5" s="1041"/>
      <c r="S5" s="1041"/>
      <c r="T5" s="1041"/>
      <c r="U5" s="1041"/>
      <c r="V5" s="1041"/>
      <c r="W5" s="1041"/>
      <c r="X5" s="1041"/>
      <c r="Y5" s="1041"/>
      <c r="Z5" s="1041"/>
      <c r="AA5" s="1041"/>
      <c r="AB5" s="1041"/>
      <c r="AC5" s="1041"/>
      <c r="AD5" s="1041"/>
      <c r="AE5" s="1041"/>
      <c r="AF5" s="1041"/>
      <c r="AG5" s="1041"/>
      <c r="AH5" s="1041"/>
      <c r="AI5" s="1041"/>
      <c r="AJ5" s="1041"/>
      <c r="AK5" s="1041"/>
      <c r="AL5" s="1041"/>
      <c r="AM5" s="1041"/>
      <c r="AN5" s="1041"/>
      <c r="AO5" s="1041"/>
      <c r="AP5" s="1041"/>
      <c r="AQ5" s="1041"/>
      <c r="AR5" s="1041"/>
      <c r="AS5" s="1041"/>
      <c r="AT5" s="1041"/>
      <c r="AU5" s="1041"/>
      <c r="AV5" s="1041"/>
      <c r="AW5" s="1041"/>
      <c r="AX5" s="1041"/>
      <c r="AY5" s="1041"/>
      <c r="AZ5" s="1041"/>
      <c r="BA5" s="1041"/>
      <c r="BB5" s="1041"/>
      <c r="BC5" s="1041"/>
    </row>
    <row r="6" spans="1:55" ht="25.5" x14ac:dyDescent="0.2">
      <c r="A6" s="1041"/>
      <c r="B6" s="1045" t="s">
        <v>1745</v>
      </c>
      <c r="C6" s="1046"/>
      <c r="D6" s="1041"/>
      <c r="E6" s="1041"/>
      <c r="F6" s="1047"/>
      <c r="G6" s="1048"/>
      <c r="H6" s="1049"/>
      <c r="I6" s="1041"/>
      <c r="J6" s="1041"/>
      <c r="K6" s="1041"/>
      <c r="L6" s="1041"/>
      <c r="M6" s="1041"/>
      <c r="N6" s="1041"/>
      <c r="O6" s="1041"/>
      <c r="P6" s="1041"/>
      <c r="Q6" s="1041"/>
      <c r="R6" s="1041"/>
      <c r="S6" s="1041"/>
      <c r="T6" s="1041"/>
      <c r="U6" s="1041"/>
      <c r="V6" s="1041"/>
      <c r="W6" s="1041"/>
      <c r="X6" s="1041"/>
      <c r="Y6" s="1041"/>
      <c r="Z6" s="1041"/>
      <c r="AA6" s="1041"/>
      <c r="AB6" s="1041"/>
      <c r="AC6" s="1041"/>
      <c r="AD6" s="1041"/>
      <c r="AE6" s="1041"/>
      <c r="AF6" s="1041"/>
      <c r="AG6" s="1041"/>
      <c r="AH6" s="1041"/>
      <c r="AI6" s="1041"/>
      <c r="AJ6" s="1041"/>
      <c r="AK6" s="1041"/>
      <c r="AL6" s="1041"/>
      <c r="AM6" s="1041"/>
      <c r="AN6" s="1041"/>
      <c r="AO6" s="1041"/>
      <c r="AP6" s="1041"/>
      <c r="AQ6" s="1041"/>
      <c r="AR6" s="1041"/>
      <c r="AS6" s="1041"/>
      <c r="AT6" s="1041"/>
      <c r="AU6" s="1041"/>
      <c r="AV6" s="1041"/>
      <c r="AW6" s="1041"/>
      <c r="AX6" s="1041"/>
      <c r="AY6" s="1041"/>
      <c r="AZ6" s="1041"/>
      <c r="BA6" s="1041"/>
      <c r="BB6" s="1041"/>
      <c r="BC6" s="1041"/>
    </row>
    <row r="7" spans="1:55" x14ac:dyDescent="0.2">
      <c r="A7" s="1041"/>
      <c r="B7" s="1045" t="s">
        <v>1746</v>
      </c>
      <c r="C7" s="1046"/>
      <c r="D7" s="1041"/>
      <c r="E7" s="1041"/>
      <c r="F7" s="1047"/>
      <c r="G7" s="1048"/>
      <c r="H7" s="1049"/>
      <c r="I7" s="1041"/>
      <c r="J7" s="1041"/>
      <c r="K7" s="1041"/>
      <c r="L7" s="1041"/>
      <c r="M7" s="1041"/>
      <c r="N7" s="1041"/>
      <c r="O7" s="1041"/>
      <c r="P7" s="1041"/>
      <c r="Q7" s="1041"/>
      <c r="R7" s="1041"/>
      <c r="S7" s="1041"/>
      <c r="T7" s="1041"/>
      <c r="U7" s="1041"/>
      <c r="V7" s="1041"/>
      <c r="W7" s="1041"/>
      <c r="X7" s="1041"/>
      <c r="Y7" s="1041"/>
      <c r="Z7" s="1041"/>
      <c r="AA7" s="1041"/>
      <c r="AB7" s="1041"/>
      <c r="AC7" s="1041"/>
      <c r="AD7" s="1041"/>
      <c r="AE7" s="1041"/>
      <c r="AF7" s="1041"/>
      <c r="AG7" s="1041"/>
      <c r="AH7" s="1041"/>
      <c r="AI7" s="1041"/>
      <c r="AJ7" s="1041"/>
      <c r="AK7" s="1041"/>
      <c r="AL7" s="1041"/>
      <c r="AM7" s="1041"/>
      <c r="AN7" s="1041"/>
      <c r="AO7" s="1041"/>
      <c r="AP7" s="1041"/>
      <c r="AQ7" s="1041"/>
      <c r="AR7" s="1041"/>
      <c r="AS7" s="1041"/>
      <c r="AT7" s="1041"/>
      <c r="AU7" s="1041"/>
      <c r="AV7" s="1041"/>
      <c r="AW7" s="1041"/>
      <c r="AX7" s="1041"/>
      <c r="AY7" s="1041"/>
      <c r="AZ7" s="1041"/>
      <c r="BA7" s="1041"/>
      <c r="BB7" s="1041"/>
      <c r="BC7" s="1041"/>
    </row>
    <row r="8" spans="1:55" x14ac:dyDescent="0.2">
      <c r="A8" s="1041"/>
      <c r="B8" s="1045" t="s">
        <v>1747</v>
      </c>
      <c r="C8" s="1046"/>
      <c r="D8" s="1041"/>
      <c r="E8" s="1041"/>
      <c r="F8" s="1047"/>
      <c r="G8" s="1048"/>
      <c r="H8" s="1049"/>
      <c r="I8" s="1041"/>
      <c r="J8" s="1041"/>
      <c r="K8" s="1041"/>
      <c r="L8" s="1041"/>
      <c r="M8" s="1041"/>
      <c r="N8" s="1041"/>
      <c r="O8" s="1041"/>
      <c r="P8" s="1041"/>
      <c r="Q8" s="1041"/>
      <c r="R8" s="1041"/>
      <c r="S8" s="1041"/>
      <c r="T8" s="1041"/>
      <c r="U8" s="1041"/>
      <c r="V8" s="1041"/>
      <c r="W8" s="1041"/>
      <c r="X8" s="1041"/>
      <c r="Y8" s="1041"/>
      <c r="Z8" s="1041"/>
      <c r="AA8" s="1041"/>
      <c r="AB8" s="1041"/>
      <c r="AC8" s="1041"/>
      <c r="AD8" s="1041"/>
      <c r="AE8" s="1041"/>
      <c r="AF8" s="1041"/>
      <c r="AG8" s="1041"/>
      <c r="AH8" s="1041"/>
      <c r="AI8" s="1041"/>
      <c r="AJ8" s="1041"/>
      <c r="AK8" s="1041"/>
      <c r="AL8" s="1041"/>
      <c r="AM8" s="1041"/>
      <c r="AN8" s="1041"/>
      <c r="AO8" s="1041"/>
      <c r="AP8" s="1041"/>
      <c r="AQ8" s="1041"/>
      <c r="AR8" s="1041"/>
      <c r="AS8" s="1041"/>
      <c r="AT8" s="1041"/>
      <c r="AU8" s="1041"/>
      <c r="AV8" s="1041"/>
      <c r="AW8" s="1041"/>
      <c r="AX8" s="1041"/>
      <c r="AY8" s="1041"/>
      <c r="AZ8" s="1041"/>
      <c r="BA8" s="1041"/>
      <c r="BB8" s="1041"/>
      <c r="BC8" s="1041"/>
    </row>
    <row r="9" spans="1:55" ht="25.5" x14ac:dyDescent="0.2">
      <c r="A9" s="1041"/>
      <c r="B9" s="1045" t="s">
        <v>1748</v>
      </c>
      <c r="C9" s="1050"/>
      <c r="D9" s="1041"/>
      <c r="E9" s="1041"/>
      <c r="F9" s="1047"/>
      <c r="G9" s="1048"/>
      <c r="H9" s="1049"/>
      <c r="I9" s="1041"/>
      <c r="J9" s="1041"/>
      <c r="K9" s="1041"/>
      <c r="L9" s="1041"/>
      <c r="M9" s="1041"/>
      <c r="N9" s="1041"/>
      <c r="O9" s="1041"/>
      <c r="P9" s="1041"/>
      <c r="Q9" s="1041"/>
      <c r="R9" s="1041"/>
      <c r="S9" s="1041"/>
      <c r="T9" s="1041"/>
      <c r="U9" s="1041"/>
      <c r="V9" s="1041"/>
      <c r="W9" s="1041"/>
      <c r="X9" s="1041"/>
      <c r="Y9" s="1041"/>
      <c r="Z9" s="1041"/>
      <c r="AA9" s="1041"/>
      <c r="AB9" s="1041"/>
      <c r="AC9" s="1041"/>
      <c r="AD9" s="1041"/>
      <c r="AE9" s="1041"/>
      <c r="AF9" s="1041"/>
      <c r="AG9" s="1041"/>
      <c r="AH9" s="1041"/>
      <c r="AI9" s="1041"/>
      <c r="AJ9" s="1041"/>
      <c r="AK9" s="1041"/>
      <c r="AL9" s="1041"/>
      <c r="AM9" s="1041"/>
      <c r="AN9" s="1041"/>
      <c r="AO9" s="1041"/>
      <c r="AP9" s="1041"/>
      <c r="AQ9" s="1041"/>
      <c r="AR9" s="1041"/>
      <c r="AS9" s="1041"/>
      <c r="AT9" s="1041"/>
      <c r="AU9" s="1041"/>
      <c r="AV9" s="1041"/>
      <c r="AW9" s="1041"/>
      <c r="AX9" s="1041"/>
      <c r="AY9" s="1041"/>
      <c r="AZ9" s="1041"/>
      <c r="BA9" s="1041"/>
      <c r="BB9" s="1041"/>
      <c r="BC9" s="1041"/>
    </row>
    <row r="10" spans="1:55" x14ac:dyDescent="0.2">
      <c r="A10" s="1041"/>
      <c r="B10" s="1045" t="s">
        <v>1749</v>
      </c>
      <c r="C10" s="1046"/>
      <c r="D10" s="1041"/>
      <c r="E10" s="1041"/>
      <c r="F10" s="1047"/>
      <c r="G10" s="1048"/>
      <c r="H10" s="1049"/>
      <c r="I10" s="1041"/>
      <c r="J10" s="1041"/>
      <c r="K10" s="1041"/>
      <c r="L10" s="1041"/>
      <c r="M10" s="1041"/>
      <c r="N10" s="1041"/>
      <c r="O10" s="1041"/>
      <c r="P10" s="1041"/>
      <c r="Q10" s="1041"/>
      <c r="R10" s="1041"/>
      <c r="S10" s="1041"/>
      <c r="T10" s="1041"/>
      <c r="U10" s="1041"/>
      <c r="V10" s="1041"/>
      <c r="W10" s="1041"/>
      <c r="X10" s="1041"/>
      <c r="Y10" s="1041"/>
      <c r="Z10" s="1041"/>
      <c r="AA10" s="1041"/>
      <c r="AB10" s="1041"/>
      <c r="AC10" s="1041"/>
      <c r="AD10" s="1041"/>
      <c r="AE10" s="1041"/>
      <c r="AF10" s="1041"/>
      <c r="AG10" s="1041"/>
      <c r="AH10" s="1041"/>
      <c r="AI10" s="1041"/>
      <c r="AJ10" s="1041"/>
      <c r="AK10" s="1041"/>
      <c r="AL10" s="1041"/>
      <c r="AM10" s="1041"/>
      <c r="AN10" s="1041"/>
      <c r="AO10" s="1041"/>
      <c r="AP10" s="1041"/>
      <c r="AQ10" s="1041"/>
      <c r="AR10" s="1041"/>
      <c r="AS10" s="1041"/>
      <c r="AT10" s="1041"/>
      <c r="AU10" s="1041"/>
      <c r="AV10" s="1041"/>
      <c r="AW10" s="1041"/>
      <c r="AX10" s="1041"/>
      <c r="AY10" s="1041"/>
      <c r="AZ10" s="1041"/>
      <c r="BA10" s="1041"/>
      <c r="BB10" s="1041"/>
      <c r="BC10" s="1041"/>
    </row>
    <row r="11" spans="1:55" x14ac:dyDescent="0.2">
      <c r="A11" s="1041"/>
      <c r="B11" s="1045" t="s">
        <v>1750</v>
      </c>
      <c r="C11" s="1046"/>
      <c r="D11" s="1041"/>
      <c r="E11" s="1041"/>
      <c r="F11" s="1047"/>
      <c r="G11" s="1048"/>
      <c r="H11" s="1049"/>
      <c r="I11" s="1041"/>
      <c r="J11" s="1041"/>
      <c r="K11" s="1041"/>
      <c r="L11" s="1041"/>
      <c r="M11" s="1041"/>
      <c r="N11" s="1041"/>
      <c r="O11" s="1041"/>
      <c r="P11" s="1041"/>
      <c r="Q11" s="1041"/>
      <c r="R11" s="1041"/>
      <c r="S11" s="1041"/>
      <c r="T11" s="1041"/>
      <c r="U11" s="1041"/>
      <c r="V11" s="1041"/>
      <c r="W11" s="1041"/>
      <c r="X11" s="1041"/>
      <c r="Y11" s="1041"/>
      <c r="Z11" s="1041"/>
      <c r="AA11" s="1041"/>
      <c r="AB11" s="1041"/>
      <c r="AC11" s="1041"/>
      <c r="AD11" s="1041"/>
      <c r="AE11" s="1041"/>
      <c r="AF11" s="1041"/>
      <c r="AG11" s="1041"/>
      <c r="AH11" s="1041"/>
      <c r="AI11" s="1041"/>
      <c r="AJ11" s="1041"/>
      <c r="AK11" s="1041"/>
      <c r="AL11" s="1041"/>
      <c r="AM11" s="1041"/>
      <c r="AN11" s="1041"/>
      <c r="AO11" s="1041"/>
      <c r="AP11" s="1041"/>
      <c r="AQ11" s="1041"/>
      <c r="AR11" s="1041"/>
      <c r="AS11" s="1041"/>
      <c r="AT11" s="1041"/>
      <c r="AU11" s="1041"/>
      <c r="AV11" s="1041"/>
      <c r="AW11" s="1041"/>
      <c r="AX11" s="1041"/>
      <c r="AY11" s="1041"/>
      <c r="AZ11" s="1041"/>
      <c r="BA11" s="1041"/>
      <c r="BB11" s="1041"/>
      <c r="BC11" s="1041"/>
    </row>
    <row r="12" spans="1:55" x14ac:dyDescent="0.2">
      <c r="A12" s="1041"/>
      <c r="B12" s="1045" t="s">
        <v>1751</v>
      </c>
      <c r="C12" s="1046"/>
      <c r="D12" s="1041"/>
      <c r="E12" s="1041"/>
      <c r="F12" s="1047"/>
      <c r="G12" s="1048"/>
      <c r="H12" s="1049"/>
      <c r="I12" s="1041"/>
      <c r="J12" s="1041"/>
      <c r="K12" s="1041"/>
      <c r="L12" s="1041"/>
      <c r="M12" s="1041"/>
      <c r="N12" s="1041"/>
      <c r="O12" s="1041"/>
      <c r="P12" s="1041"/>
      <c r="Q12" s="1041"/>
      <c r="R12" s="1041"/>
      <c r="S12" s="1041"/>
      <c r="T12" s="1041"/>
      <c r="U12" s="1041"/>
      <c r="V12" s="1041"/>
      <c r="W12" s="1041"/>
      <c r="X12" s="1041"/>
      <c r="Y12" s="1041"/>
      <c r="Z12" s="1041"/>
      <c r="AA12" s="1041"/>
      <c r="AB12" s="1041"/>
      <c r="AC12" s="1041"/>
      <c r="AD12" s="1041"/>
      <c r="AE12" s="1041"/>
      <c r="AF12" s="1041"/>
      <c r="AG12" s="1041"/>
      <c r="AH12" s="1041"/>
      <c r="AI12" s="1041"/>
      <c r="AJ12" s="1041"/>
      <c r="AK12" s="1041"/>
      <c r="AL12" s="1041"/>
      <c r="AM12" s="1041"/>
      <c r="AN12" s="1041"/>
      <c r="AO12" s="1041"/>
      <c r="AP12" s="1041"/>
      <c r="AQ12" s="1041"/>
      <c r="AR12" s="1041"/>
      <c r="AS12" s="1041"/>
      <c r="AT12" s="1041"/>
      <c r="AU12" s="1041"/>
      <c r="AV12" s="1041"/>
      <c r="AW12" s="1041"/>
      <c r="AX12" s="1041"/>
      <c r="AY12" s="1041"/>
      <c r="AZ12" s="1041"/>
      <c r="BA12" s="1041"/>
      <c r="BB12" s="1041"/>
      <c r="BC12" s="1041"/>
    </row>
    <row r="13" spans="1:55" x14ac:dyDescent="0.2">
      <c r="A13" s="1041"/>
      <c r="B13" s="1045" t="s">
        <v>1752</v>
      </c>
      <c r="C13" s="1046"/>
      <c r="D13" s="1041"/>
      <c r="E13" s="1041"/>
      <c r="F13" s="1047"/>
      <c r="G13" s="1048"/>
      <c r="H13" s="1049"/>
      <c r="I13" s="1041"/>
      <c r="J13" s="1041"/>
      <c r="K13" s="1041"/>
      <c r="L13" s="1041"/>
      <c r="M13" s="1041"/>
      <c r="N13" s="1041"/>
      <c r="O13" s="1041"/>
      <c r="P13" s="1041"/>
      <c r="Q13" s="1041"/>
      <c r="R13" s="1041"/>
      <c r="S13" s="1041"/>
      <c r="T13" s="1041"/>
      <c r="U13" s="1041"/>
      <c r="V13" s="1041"/>
      <c r="W13" s="1041"/>
      <c r="X13" s="1041"/>
      <c r="Y13" s="1041"/>
      <c r="Z13" s="1041"/>
      <c r="AA13" s="1041"/>
      <c r="AB13" s="1041"/>
      <c r="AC13" s="1041"/>
      <c r="AD13" s="1041"/>
      <c r="AE13" s="1041"/>
      <c r="AF13" s="1041"/>
      <c r="AG13" s="1041"/>
      <c r="AH13" s="1041"/>
      <c r="AI13" s="1041"/>
      <c r="AJ13" s="1041"/>
      <c r="AK13" s="1041"/>
      <c r="AL13" s="1041"/>
      <c r="AM13" s="1041"/>
      <c r="AN13" s="1041"/>
      <c r="AO13" s="1041"/>
      <c r="AP13" s="1041"/>
      <c r="AQ13" s="1041"/>
      <c r="AR13" s="1041"/>
      <c r="AS13" s="1041"/>
      <c r="AT13" s="1041"/>
      <c r="AU13" s="1041"/>
      <c r="AV13" s="1041"/>
      <c r="AW13" s="1041"/>
      <c r="AX13" s="1041"/>
      <c r="AY13" s="1041"/>
      <c r="AZ13" s="1041"/>
      <c r="BA13" s="1041"/>
      <c r="BB13" s="1041"/>
      <c r="BC13" s="1041"/>
    </row>
    <row r="14" spans="1:55" x14ac:dyDescent="0.2">
      <c r="A14" s="1041"/>
      <c r="B14" s="1045" t="s">
        <v>1753</v>
      </c>
      <c r="C14" s="1046"/>
      <c r="D14" s="1041"/>
      <c r="E14" s="1041"/>
      <c r="F14" s="1047"/>
      <c r="G14" s="1048"/>
      <c r="H14" s="1049"/>
      <c r="I14" s="1041"/>
      <c r="J14" s="1041"/>
      <c r="K14" s="1041"/>
      <c r="L14" s="1041"/>
      <c r="M14" s="1041"/>
      <c r="N14" s="1041"/>
      <c r="O14" s="1041"/>
      <c r="P14" s="1041"/>
      <c r="Q14" s="1041"/>
      <c r="R14" s="1041"/>
      <c r="S14" s="1041"/>
      <c r="T14" s="1041"/>
      <c r="U14" s="1041"/>
      <c r="V14" s="1041"/>
      <c r="W14" s="1041"/>
      <c r="X14" s="1041"/>
      <c r="Y14" s="1041"/>
      <c r="Z14" s="1041"/>
      <c r="AA14" s="1041"/>
      <c r="AB14" s="1041"/>
      <c r="AC14" s="1041"/>
      <c r="AD14" s="1041"/>
      <c r="AE14" s="1041"/>
      <c r="AF14" s="1041"/>
      <c r="AG14" s="1041"/>
      <c r="AH14" s="1041"/>
      <c r="AI14" s="1041"/>
      <c r="AJ14" s="1041"/>
      <c r="AK14" s="1041"/>
      <c r="AL14" s="1041"/>
      <c r="AM14" s="1041"/>
      <c r="AN14" s="1041"/>
      <c r="AO14" s="1041"/>
      <c r="AP14" s="1041"/>
      <c r="AQ14" s="1041"/>
      <c r="AR14" s="1041"/>
      <c r="AS14" s="1041"/>
      <c r="AT14" s="1041"/>
      <c r="AU14" s="1041"/>
      <c r="AV14" s="1041"/>
      <c r="AW14" s="1041"/>
      <c r="AX14" s="1041"/>
      <c r="AY14" s="1041"/>
      <c r="AZ14" s="1041"/>
      <c r="BA14" s="1041"/>
      <c r="BB14" s="1041"/>
      <c r="BC14" s="1041"/>
    </row>
    <row r="15" spans="1:55" x14ac:dyDescent="0.2">
      <c r="A15" s="1041"/>
      <c r="B15" s="1045" t="s">
        <v>1754</v>
      </c>
      <c r="C15" s="1046"/>
      <c r="D15" s="1041"/>
      <c r="E15" s="1041"/>
      <c r="F15" s="1047"/>
      <c r="G15" s="1048"/>
      <c r="H15" s="1049"/>
      <c r="I15" s="1041"/>
      <c r="J15" s="1041"/>
      <c r="K15" s="1041"/>
      <c r="L15" s="1041"/>
      <c r="M15" s="1041"/>
      <c r="N15" s="1041"/>
      <c r="O15" s="1041"/>
      <c r="P15" s="1041"/>
      <c r="Q15" s="1041"/>
      <c r="R15" s="1041"/>
      <c r="S15" s="1041"/>
      <c r="T15" s="1041"/>
      <c r="U15" s="1041"/>
      <c r="V15" s="1041"/>
      <c r="W15" s="1041"/>
      <c r="X15" s="1041"/>
      <c r="Y15" s="1041"/>
      <c r="Z15" s="1041"/>
      <c r="AA15" s="1041"/>
      <c r="AB15" s="1041"/>
      <c r="AC15" s="1041"/>
      <c r="AD15" s="1041"/>
      <c r="AE15" s="1041"/>
      <c r="AF15" s="1041"/>
      <c r="AG15" s="1041"/>
      <c r="AH15" s="1041"/>
      <c r="AI15" s="1041"/>
      <c r="AJ15" s="1041"/>
      <c r="AK15" s="1041"/>
      <c r="AL15" s="1041"/>
      <c r="AM15" s="1041"/>
      <c r="AN15" s="1041"/>
      <c r="AO15" s="1041"/>
      <c r="AP15" s="1041"/>
      <c r="AQ15" s="1041"/>
      <c r="AR15" s="1041"/>
      <c r="AS15" s="1041"/>
      <c r="AT15" s="1041"/>
      <c r="AU15" s="1041"/>
      <c r="AV15" s="1041"/>
      <c r="AW15" s="1041"/>
      <c r="AX15" s="1041"/>
      <c r="AY15" s="1041"/>
      <c r="AZ15" s="1041"/>
      <c r="BA15" s="1041"/>
      <c r="BB15" s="1041"/>
      <c r="BC15" s="1041"/>
    </row>
    <row r="16" spans="1:55" x14ac:dyDescent="0.2">
      <c r="A16" s="1041"/>
      <c r="B16" s="1045" t="s">
        <v>1755</v>
      </c>
      <c r="C16" s="1046"/>
      <c r="D16" s="1041"/>
      <c r="E16" s="1041"/>
      <c r="F16" s="1047"/>
      <c r="G16" s="1048"/>
      <c r="H16" s="1049"/>
      <c r="I16" s="1041"/>
      <c r="J16" s="1041"/>
      <c r="K16" s="1041"/>
      <c r="L16" s="1041"/>
      <c r="M16" s="1041"/>
      <c r="N16" s="1041"/>
      <c r="O16" s="1041"/>
      <c r="P16" s="1041"/>
      <c r="Q16" s="1041"/>
      <c r="R16" s="1041"/>
      <c r="S16" s="1041"/>
      <c r="T16" s="1041"/>
      <c r="U16" s="1041"/>
      <c r="V16" s="1041"/>
      <c r="W16" s="1041"/>
      <c r="X16" s="1041"/>
      <c r="Y16" s="1041"/>
      <c r="Z16" s="1041"/>
      <c r="AA16" s="1041"/>
      <c r="AB16" s="1041"/>
      <c r="AC16" s="1041"/>
      <c r="AD16" s="1041"/>
      <c r="AE16" s="1041"/>
      <c r="AF16" s="1041"/>
      <c r="AG16" s="1041"/>
      <c r="AH16" s="1041"/>
      <c r="AI16" s="1041"/>
      <c r="AJ16" s="1041"/>
      <c r="AK16" s="1041"/>
      <c r="AL16" s="1041"/>
      <c r="AM16" s="1041"/>
      <c r="AN16" s="1041"/>
      <c r="AO16" s="1041"/>
      <c r="AP16" s="1041"/>
      <c r="AQ16" s="1041"/>
      <c r="AR16" s="1041"/>
      <c r="AS16" s="1041"/>
      <c r="AT16" s="1041"/>
      <c r="AU16" s="1041"/>
      <c r="AV16" s="1041"/>
      <c r="AW16" s="1041"/>
      <c r="AX16" s="1041"/>
      <c r="AY16" s="1041"/>
      <c r="AZ16" s="1041"/>
      <c r="BA16" s="1041"/>
      <c r="BB16" s="1041"/>
      <c r="BC16" s="1041"/>
    </row>
    <row r="17" spans="1:55" x14ac:dyDescent="0.2">
      <c r="A17" s="1041"/>
      <c r="B17" s="1045" t="s">
        <v>1756</v>
      </c>
      <c r="C17" s="1046"/>
      <c r="D17" s="1041"/>
      <c r="E17" s="1041"/>
      <c r="F17" s="1047"/>
      <c r="G17" s="1048"/>
      <c r="H17" s="1049"/>
      <c r="I17" s="1041"/>
      <c r="J17" s="1041"/>
      <c r="K17" s="1041"/>
      <c r="L17" s="1041"/>
      <c r="M17" s="1041"/>
      <c r="N17" s="1041"/>
      <c r="O17" s="1041"/>
      <c r="P17" s="1041"/>
      <c r="Q17" s="1041"/>
      <c r="R17" s="1041"/>
      <c r="S17" s="1041"/>
      <c r="T17" s="1041"/>
      <c r="U17" s="1041"/>
      <c r="V17" s="1041"/>
      <c r="W17" s="1041"/>
      <c r="X17" s="1041"/>
      <c r="Y17" s="1041"/>
      <c r="Z17" s="1041"/>
      <c r="AA17" s="1041"/>
      <c r="AB17" s="1041"/>
      <c r="AC17" s="1041"/>
      <c r="AD17" s="1041"/>
      <c r="AE17" s="1041"/>
      <c r="AF17" s="1041"/>
      <c r="AG17" s="1041"/>
      <c r="AH17" s="1041"/>
      <c r="AI17" s="1041"/>
      <c r="AJ17" s="1041"/>
      <c r="AK17" s="1041"/>
      <c r="AL17" s="1041"/>
      <c r="AM17" s="1041"/>
      <c r="AN17" s="1041"/>
      <c r="AO17" s="1041"/>
      <c r="AP17" s="1041"/>
      <c r="AQ17" s="1041"/>
      <c r="AR17" s="1041"/>
      <c r="AS17" s="1041"/>
      <c r="AT17" s="1041"/>
      <c r="AU17" s="1041"/>
      <c r="AV17" s="1041"/>
      <c r="AW17" s="1041"/>
      <c r="AX17" s="1041"/>
      <c r="AY17" s="1041"/>
      <c r="AZ17" s="1041"/>
      <c r="BA17" s="1041"/>
      <c r="BB17" s="1041"/>
      <c r="BC17" s="1041"/>
    </row>
    <row r="18" spans="1:55" x14ac:dyDescent="0.2">
      <c r="A18" s="1041"/>
      <c r="B18" s="1045" t="s">
        <v>1757</v>
      </c>
      <c r="C18" s="1051"/>
      <c r="D18" s="1041"/>
      <c r="E18" s="1041"/>
      <c r="F18" s="1047"/>
      <c r="G18" s="1048"/>
      <c r="H18" s="1049"/>
      <c r="I18" s="1041"/>
      <c r="J18" s="1041"/>
      <c r="K18" s="1041"/>
      <c r="L18" s="1041"/>
      <c r="M18" s="1041"/>
      <c r="N18" s="1041"/>
      <c r="O18" s="1041"/>
      <c r="P18" s="1041"/>
      <c r="Q18" s="1041"/>
      <c r="R18" s="1041"/>
      <c r="S18" s="1041"/>
      <c r="T18" s="1041"/>
      <c r="U18" s="1041"/>
      <c r="V18" s="1041"/>
      <c r="W18" s="1041"/>
      <c r="X18" s="1041"/>
      <c r="Y18" s="1041"/>
      <c r="Z18" s="1041"/>
      <c r="AA18" s="1041"/>
      <c r="AB18" s="1041"/>
      <c r="AC18" s="1041"/>
      <c r="AD18" s="1041"/>
      <c r="AE18" s="1041"/>
      <c r="AF18" s="1041"/>
      <c r="AG18" s="1041"/>
      <c r="AH18" s="1041"/>
      <c r="AI18" s="1041"/>
      <c r="AJ18" s="1041"/>
      <c r="AK18" s="1041"/>
      <c r="AL18" s="1041"/>
      <c r="AM18" s="1041"/>
      <c r="AN18" s="1041"/>
      <c r="AO18" s="1041"/>
      <c r="AP18" s="1041"/>
      <c r="AQ18" s="1041"/>
      <c r="AR18" s="1041"/>
      <c r="AS18" s="1041"/>
      <c r="AT18" s="1041"/>
      <c r="AU18" s="1041"/>
      <c r="AV18" s="1041"/>
      <c r="AW18" s="1041"/>
      <c r="AX18" s="1041"/>
      <c r="AY18" s="1041"/>
      <c r="AZ18" s="1041"/>
      <c r="BA18" s="1041"/>
      <c r="BB18" s="1041"/>
      <c r="BC18" s="1041"/>
    </row>
    <row r="19" spans="1:55" ht="13.5" thickBot="1" x14ac:dyDescent="0.25">
      <c r="A19" s="1041"/>
      <c r="B19" s="1052" t="s">
        <v>1330</v>
      </c>
      <c r="C19" s="1053"/>
      <c r="D19" s="1041"/>
      <c r="E19" s="1041"/>
      <c r="F19" s="1047"/>
      <c r="G19" s="1048"/>
      <c r="H19" s="1049"/>
      <c r="I19" s="1041"/>
      <c r="J19" s="1041"/>
      <c r="K19" s="1041"/>
      <c r="L19" s="1041"/>
      <c r="M19" s="1041"/>
      <c r="N19" s="1041"/>
      <c r="O19" s="1041"/>
      <c r="P19" s="1041"/>
      <c r="Q19" s="1041"/>
      <c r="R19" s="1041"/>
      <c r="S19" s="1041"/>
      <c r="T19" s="1041"/>
      <c r="U19" s="1041"/>
      <c r="V19" s="1041"/>
      <c r="W19" s="1041"/>
      <c r="X19" s="1041"/>
      <c r="Y19" s="1041"/>
      <c r="Z19" s="1041"/>
      <c r="AA19" s="1041"/>
      <c r="AB19" s="1041"/>
      <c r="AC19" s="1041"/>
      <c r="AD19" s="1041"/>
      <c r="AE19" s="1041"/>
      <c r="AF19" s="1041"/>
      <c r="AG19" s="1041"/>
      <c r="AH19" s="1041"/>
      <c r="AI19" s="1041"/>
      <c r="AJ19" s="1041"/>
      <c r="AK19" s="1041"/>
      <c r="AL19" s="1041"/>
      <c r="AM19" s="1041"/>
      <c r="AN19" s="1041"/>
      <c r="AO19" s="1041"/>
      <c r="AP19" s="1041"/>
      <c r="AQ19" s="1041"/>
      <c r="AR19" s="1041"/>
      <c r="AS19" s="1041"/>
      <c r="AT19" s="1041"/>
      <c r="AU19" s="1041"/>
      <c r="AV19" s="1041"/>
      <c r="AW19" s="1041"/>
      <c r="AX19" s="1041"/>
      <c r="AY19" s="1041"/>
      <c r="AZ19" s="1041"/>
      <c r="BA19" s="1041"/>
      <c r="BB19" s="1041"/>
      <c r="BC19" s="1041"/>
    </row>
    <row r="20" spans="1:55" ht="13.5" thickBot="1" x14ac:dyDescent="0.25">
      <c r="A20" s="1041"/>
      <c r="B20" s="1042"/>
      <c r="C20" s="1042"/>
      <c r="D20" s="1041"/>
      <c r="E20" s="1041"/>
      <c r="F20" s="1041"/>
      <c r="G20" s="1041"/>
      <c r="H20" s="1041"/>
      <c r="I20" s="1041"/>
      <c r="J20" s="1041"/>
      <c r="K20" s="1041"/>
      <c r="L20" s="1041"/>
      <c r="M20" s="1041"/>
      <c r="N20" s="1041"/>
      <c r="O20" s="1041"/>
      <c r="P20" s="1041"/>
      <c r="Q20" s="1041"/>
      <c r="R20" s="1041"/>
      <c r="S20" s="1041"/>
      <c r="T20" s="1041"/>
      <c r="U20" s="1041"/>
      <c r="V20" s="1041"/>
      <c r="W20" s="1041"/>
      <c r="X20" s="1041"/>
      <c r="Y20" s="1041"/>
      <c r="Z20" s="1041"/>
      <c r="AA20" s="1041"/>
      <c r="AB20" s="1041"/>
      <c r="AC20" s="1041"/>
      <c r="AD20" s="1041"/>
      <c r="AE20" s="1041"/>
      <c r="AF20" s="1041"/>
      <c r="AG20" s="1041"/>
      <c r="AH20" s="1041"/>
      <c r="AI20" s="1041"/>
      <c r="AJ20" s="1041"/>
      <c r="AK20" s="1041"/>
      <c r="AL20" s="1041"/>
      <c r="AM20" s="1041"/>
      <c r="AN20" s="1041"/>
      <c r="AO20" s="1041"/>
      <c r="AP20" s="1041"/>
      <c r="AQ20" s="1041"/>
      <c r="AR20" s="1041"/>
      <c r="AS20" s="1041"/>
      <c r="AT20" s="1041"/>
      <c r="AU20" s="1041"/>
      <c r="AV20" s="1041"/>
      <c r="AW20" s="1041"/>
      <c r="AX20" s="1041"/>
      <c r="AY20" s="1041"/>
      <c r="AZ20" s="1041"/>
      <c r="BA20" s="1041"/>
      <c r="BB20" s="1041"/>
      <c r="BC20" s="1041"/>
    </row>
    <row r="21" spans="1:55" ht="16.5" thickBot="1" x14ac:dyDescent="0.25">
      <c r="A21" s="1041"/>
      <c r="B21" s="1866" t="s">
        <v>1758</v>
      </c>
      <c r="C21" s="1868"/>
      <c r="D21" s="1868"/>
      <c r="E21" s="1868"/>
      <c r="F21" s="1867"/>
      <c r="G21" s="1041"/>
      <c r="H21" s="1041"/>
      <c r="I21" s="1041"/>
      <c r="J21" s="1041"/>
      <c r="K21" s="1041"/>
      <c r="L21" s="1041"/>
      <c r="M21" s="1041"/>
      <c r="N21" s="1041"/>
      <c r="O21" s="1041"/>
      <c r="P21" s="1041"/>
      <c r="Q21" s="1041"/>
      <c r="R21" s="1041"/>
      <c r="S21" s="1041"/>
      <c r="T21" s="1041"/>
      <c r="U21" s="1041"/>
      <c r="V21" s="1041"/>
      <c r="W21" s="1041"/>
      <c r="X21" s="1041"/>
      <c r="Y21" s="1041"/>
      <c r="Z21" s="1041"/>
      <c r="AA21" s="1041"/>
      <c r="AB21" s="1041"/>
      <c r="AC21" s="1041"/>
      <c r="AD21" s="1041"/>
      <c r="AE21" s="1041"/>
      <c r="AF21" s="1041"/>
      <c r="AG21" s="1041"/>
      <c r="AH21" s="1041"/>
      <c r="AI21" s="1041"/>
      <c r="AJ21" s="1041"/>
      <c r="AK21" s="1041"/>
      <c r="AL21" s="1041"/>
      <c r="AM21" s="1041"/>
      <c r="AN21" s="1041"/>
      <c r="AO21" s="1041"/>
      <c r="AP21" s="1041"/>
      <c r="AQ21" s="1041"/>
      <c r="AR21" s="1041"/>
      <c r="AS21" s="1041"/>
      <c r="AT21" s="1041"/>
      <c r="AU21" s="1041"/>
      <c r="AV21" s="1041"/>
      <c r="AW21" s="1041"/>
      <c r="AX21" s="1041"/>
      <c r="AY21" s="1041"/>
      <c r="AZ21" s="1041"/>
      <c r="BA21" s="1041"/>
      <c r="BB21" s="1041"/>
      <c r="BC21" s="1041"/>
    </row>
    <row r="22" spans="1:55" x14ac:dyDescent="0.2">
      <c r="A22" s="1041"/>
      <c r="B22" s="1054" t="s">
        <v>1759</v>
      </c>
      <c r="C22" s="1055" t="s">
        <v>1760</v>
      </c>
      <c r="D22" s="1056" t="s">
        <v>1761</v>
      </c>
      <c r="E22" s="1057" t="s">
        <v>2054</v>
      </c>
      <c r="F22" s="1058" t="s">
        <v>1762</v>
      </c>
      <c r="G22" s="1041"/>
      <c r="H22" s="1041"/>
      <c r="I22" s="1041"/>
      <c r="J22" s="1041"/>
      <c r="K22" s="1041"/>
      <c r="L22" s="1041"/>
      <c r="M22" s="1041"/>
      <c r="N22" s="1041"/>
      <c r="O22" s="1041"/>
      <c r="P22" s="1041"/>
      <c r="Q22" s="1041"/>
      <c r="R22" s="1041"/>
      <c r="S22" s="1041"/>
      <c r="T22" s="1041"/>
      <c r="U22" s="1041"/>
      <c r="V22" s="1041"/>
      <c r="W22" s="1041"/>
      <c r="X22" s="1041"/>
      <c r="Y22" s="1041"/>
      <c r="Z22" s="1041"/>
      <c r="AA22" s="1041"/>
      <c r="AB22" s="1041"/>
      <c r="AC22" s="1041"/>
      <c r="AD22" s="1041"/>
      <c r="AE22" s="1041"/>
      <c r="AF22" s="1041"/>
      <c r="AG22" s="1041"/>
      <c r="AH22" s="1041"/>
      <c r="AI22" s="1041"/>
      <c r="AJ22" s="1041"/>
      <c r="AK22" s="1041"/>
      <c r="AL22" s="1041"/>
      <c r="AM22" s="1041"/>
      <c r="AN22" s="1041"/>
      <c r="AO22" s="1041"/>
      <c r="AP22" s="1041"/>
      <c r="AQ22" s="1041"/>
      <c r="AR22" s="1041"/>
      <c r="AS22" s="1041"/>
      <c r="AT22" s="1041"/>
      <c r="AU22" s="1041"/>
      <c r="AV22" s="1041"/>
      <c r="AW22" s="1041"/>
      <c r="AX22" s="1041"/>
      <c r="AY22" s="1041"/>
      <c r="AZ22" s="1041"/>
      <c r="BA22" s="1041"/>
      <c r="BB22" s="1041"/>
      <c r="BC22" s="1041"/>
    </row>
    <row r="23" spans="1:55" x14ac:dyDescent="0.2">
      <c r="A23" s="1041"/>
      <c r="B23" s="1059"/>
      <c r="C23" s="1060"/>
      <c r="D23" s="1061"/>
      <c r="E23" s="1062"/>
      <c r="F23" s="1063"/>
      <c r="G23" s="1041"/>
      <c r="H23" s="1041"/>
      <c r="I23" s="1041"/>
      <c r="J23" s="1041"/>
      <c r="K23" s="1041"/>
      <c r="L23" s="1041"/>
      <c r="M23" s="1041"/>
      <c r="N23" s="1041"/>
      <c r="O23" s="1041"/>
      <c r="P23" s="1041"/>
      <c r="Q23" s="1041"/>
      <c r="R23" s="1041"/>
      <c r="S23" s="1041"/>
      <c r="T23" s="1041"/>
      <c r="U23" s="1041"/>
      <c r="V23" s="1041"/>
      <c r="W23" s="1041"/>
      <c r="X23" s="1041"/>
      <c r="Y23" s="1041"/>
      <c r="Z23" s="1041"/>
      <c r="AA23" s="1041"/>
      <c r="AB23" s="1041"/>
      <c r="AC23" s="1041"/>
      <c r="AD23" s="1041"/>
      <c r="AE23" s="1041"/>
      <c r="AF23" s="1041"/>
      <c r="AG23" s="1041"/>
      <c r="AH23" s="1041"/>
      <c r="AI23" s="1041"/>
      <c r="AJ23" s="1041"/>
      <c r="AK23" s="1041"/>
      <c r="AL23" s="1041"/>
      <c r="AM23" s="1041"/>
      <c r="AN23" s="1041"/>
      <c r="AO23" s="1041"/>
      <c r="AP23" s="1041"/>
      <c r="AQ23" s="1041"/>
      <c r="AR23" s="1041"/>
      <c r="AS23" s="1041"/>
      <c r="AT23" s="1041"/>
      <c r="AU23" s="1041"/>
      <c r="AV23" s="1041"/>
      <c r="AW23" s="1041"/>
      <c r="AX23" s="1041"/>
      <c r="AY23" s="1041"/>
      <c r="AZ23" s="1041"/>
      <c r="BA23" s="1041"/>
      <c r="BB23" s="1041"/>
      <c r="BC23" s="1041"/>
    </row>
    <row r="24" spans="1:55" x14ac:dyDescent="0.2">
      <c r="A24" s="1041"/>
      <c r="B24" s="1059"/>
      <c r="C24" s="1060"/>
      <c r="D24" s="1061"/>
      <c r="E24" s="1062"/>
      <c r="F24" s="1063"/>
      <c r="G24" s="1041"/>
      <c r="H24" s="1041"/>
      <c r="I24" s="1041"/>
      <c r="J24" s="1041"/>
      <c r="K24" s="1041"/>
      <c r="L24" s="1041"/>
      <c r="M24" s="1041"/>
      <c r="N24" s="1041"/>
      <c r="O24" s="1041"/>
      <c r="P24" s="1041"/>
      <c r="Q24" s="1041"/>
      <c r="R24" s="1041"/>
      <c r="S24" s="1041"/>
      <c r="T24" s="1041"/>
      <c r="U24" s="1041"/>
      <c r="V24" s="1041"/>
      <c r="W24" s="1041"/>
      <c r="X24" s="1041"/>
      <c r="Y24" s="1041"/>
      <c r="Z24" s="1041"/>
      <c r="AA24" s="1041"/>
      <c r="AB24" s="1041"/>
      <c r="AC24" s="1041"/>
      <c r="AD24" s="1041"/>
      <c r="AE24" s="1041"/>
      <c r="AF24" s="1041"/>
      <c r="AG24" s="1041"/>
      <c r="AH24" s="1041"/>
      <c r="AI24" s="1041"/>
      <c r="AJ24" s="1041"/>
      <c r="AK24" s="1041"/>
      <c r="AL24" s="1041"/>
      <c r="AM24" s="1041"/>
      <c r="AN24" s="1041"/>
      <c r="AO24" s="1041"/>
      <c r="AP24" s="1041"/>
      <c r="AQ24" s="1041"/>
      <c r="AR24" s="1041"/>
      <c r="AS24" s="1041"/>
      <c r="AT24" s="1041"/>
      <c r="AU24" s="1041"/>
      <c r="AV24" s="1041"/>
      <c r="AW24" s="1041"/>
      <c r="AX24" s="1041"/>
      <c r="AY24" s="1041"/>
      <c r="AZ24" s="1041"/>
      <c r="BA24" s="1041"/>
      <c r="BB24" s="1041"/>
      <c r="BC24" s="1041"/>
    </row>
    <row r="25" spans="1:55" x14ac:dyDescent="0.2">
      <c r="A25" s="1041"/>
      <c r="B25" s="1059"/>
      <c r="C25" s="1060"/>
      <c r="D25" s="1061"/>
      <c r="E25" s="1062"/>
      <c r="F25" s="1063"/>
      <c r="G25" s="1041"/>
      <c r="H25" s="1041"/>
      <c r="I25" s="1041"/>
      <c r="J25" s="1041"/>
      <c r="K25" s="1041"/>
      <c r="L25" s="1041"/>
      <c r="M25" s="1041"/>
      <c r="N25" s="1041"/>
      <c r="O25" s="1041"/>
      <c r="P25" s="1041"/>
      <c r="Q25" s="1041"/>
      <c r="R25" s="1041"/>
      <c r="S25" s="1041"/>
      <c r="T25" s="1041"/>
      <c r="U25" s="1041"/>
      <c r="V25" s="1041"/>
      <c r="W25" s="1041"/>
      <c r="X25" s="1041"/>
      <c r="Y25" s="1041"/>
      <c r="Z25" s="1041"/>
      <c r="AA25" s="1041"/>
      <c r="AB25" s="1041"/>
      <c r="AC25" s="1041"/>
      <c r="AD25" s="1041"/>
      <c r="AE25" s="1041"/>
      <c r="AF25" s="1041"/>
      <c r="AG25" s="1041"/>
      <c r="AH25" s="1041"/>
      <c r="AI25" s="1041"/>
      <c r="AJ25" s="1041"/>
      <c r="AK25" s="1041"/>
      <c r="AL25" s="1041"/>
      <c r="AM25" s="1041"/>
      <c r="AN25" s="1041"/>
      <c r="AO25" s="1041"/>
      <c r="AP25" s="1041"/>
      <c r="AQ25" s="1041"/>
      <c r="AR25" s="1041"/>
      <c r="AS25" s="1041"/>
      <c r="AT25" s="1041"/>
      <c r="AU25" s="1041"/>
      <c r="AV25" s="1041"/>
      <c r="AW25" s="1041"/>
      <c r="AX25" s="1041"/>
      <c r="AY25" s="1041"/>
      <c r="AZ25" s="1041"/>
      <c r="BA25" s="1041"/>
      <c r="BB25" s="1041"/>
      <c r="BC25" s="1041"/>
    </row>
    <row r="26" spans="1:55" x14ac:dyDescent="0.2">
      <c r="A26" s="1041"/>
      <c r="B26" s="1059"/>
      <c r="C26" s="1060"/>
      <c r="D26" s="1061"/>
      <c r="E26" s="1062"/>
      <c r="F26" s="1063"/>
      <c r="G26" s="1041"/>
      <c r="H26" s="1041"/>
      <c r="I26" s="1041"/>
      <c r="J26" s="1041"/>
      <c r="K26" s="1041"/>
      <c r="L26" s="1041"/>
      <c r="M26" s="1041"/>
      <c r="N26" s="1041"/>
      <c r="O26" s="1041"/>
      <c r="P26" s="1041"/>
      <c r="Q26" s="1041"/>
      <c r="R26" s="1041"/>
      <c r="S26" s="1041"/>
      <c r="T26" s="1041"/>
      <c r="U26" s="1041"/>
      <c r="V26" s="1041"/>
      <c r="W26" s="1041"/>
      <c r="X26" s="1041"/>
      <c r="Y26" s="1041"/>
      <c r="Z26" s="1041"/>
      <c r="AA26" s="1041"/>
      <c r="AB26" s="1041"/>
      <c r="AC26" s="1041"/>
      <c r="AD26" s="1041"/>
      <c r="AE26" s="1041"/>
      <c r="AF26" s="1041"/>
      <c r="AG26" s="1041"/>
      <c r="AH26" s="1041"/>
      <c r="AI26" s="1041"/>
      <c r="AJ26" s="1041"/>
      <c r="AK26" s="1041"/>
      <c r="AL26" s="1041"/>
      <c r="AM26" s="1041"/>
      <c r="AN26" s="1041"/>
      <c r="AO26" s="1041"/>
      <c r="AP26" s="1041"/>
      <c r="AQ26" s="1041"/>
      <c r="AR26" s="1041"/>
      <c r="AS26" s="1041"/>
      <c r="AT26" s="1041"/>
      <c r="AU26" s="1041"/>
      <c r="AV26" s="1041"/>
      <c r="AW26" s="1041"/>
      <c r="AX26" s="1041"/>
      <c r="AY26" s="1041"/>
      <c r="AZ26" s="1041"/>
      <c r="BA26" s="1041"/>
      <c r="BB26" s="1041"/>
      <c r="BC26" s="1041"/>
    </row>
    <row r="27" spans="1:55" x14ac:dyDescent="0.2">
      <c r="A27" s="1041"/>
      <c r="B27" s="1059"/>
      <c r="C27" s="1060"/>
      <c r="D27" s="1061"/>
      <c r="E27" s="1062"/>
      <c r="F27" s="1063"/>
      <c r="G27" s="1041"/>
      <c r="H27" s="1041"/>
      <c r="I27" s="1041"/>
      <c r="J27" s="1041"/>
      <c r="K27" s="1041"/>
      <c r="L27" s="1041"/>
      <c r="M27" s="1041"/>
      <c r="N27" s="1041"/>
      <c r="O27" s="1041"/>
      <c r="P27" s="1041"/>
      <c r="Q27" s="1041"/>
      <c r="R27" s="1041"/>
      <c r="S27" s="1041"/>
      <c r="T27" s="1041"/>
      <c r="U27" s="1041"/>
      <c r="V27" s="1041"/>
      <c r="W27" s="1041"/>
      <c r="X27" s="1041"/>
      <c r="Y27" s="1041"/>
      <c r="Z27" s="1041"/>
      <c r="AA27" s="1041"/>
      <c r="AB27" s="1041"/>
      <c r="AC27" s="1041"/>
      <c r="AD27" s="1041"/>
      <c r="AE27" s="1041"/>
      <c r="AF27" s="1041"/>
      <c r="AG27" s="1041"/>
      <c r="AH27" s="1041"/>
      <c r="AI27" s="1041"/>
      <c r="AJ27" s="1041"/>
      <c r="AK27" s="1041"/>
      <c r="AL27" s="1041"/>
      <c r="AM27" s="1041"/>
      <c r="AN27" s="1041"/>
      <c r="AO27" s="1041"/>
      <c r="AP27" s="1041"/>
      <c r="AQ27" s="1041"/>
      <c r="AR27" s="1041"/>
      <c r="AS27" s="1041"/>
      <c r="AT27" s="1041"/>
      <c r="AU27" s="1041"/>
      <c r="AV27" s="1041"/>
      <c r="AW27" s="1041"/>
      <c r="AX27" s="1041"/>
      <c r="AY27" s="1041"/>
      <c r="AZ27" s="1041"/>
      <c r="BA27" s="1041"/>
      <c r="BB27" s="1041"/>
      <c r="BC27" s="1041"/>
    </row>
    <row r="28" spans="1:55" x14ac:dyDescent="0.2">
      <c r="A28" s="1041"/>
      <c r="B28" s="1059"/>
      <c r="C28" s="1060"/>
      <c r="D28" s="1061"/>
      <c r="E28" s="1062"/>
      <c r="F28" s="1063"/>
      <c r="G28" s="1041"/>
      <c r="H28" s="1041"/>
      <c r="I28" s="1041"/>
      <c r="J28" s="1041"/>
      <c r="K28" s="1041"/>
      <c r="L28" s="1041"/>
      <c r="M28" s="1041"/>
      <c r="N28" s="1041"/>
      <c r="O28" s="1041"/>
      <c r="P28" s="1041"/>
      <c r="Q28" s="1041"/>
      <c r="R28" s="1041"/>
      <c r="S28" s="1041"/>
      <c r="T28" s="1041"/>
      <c r="U28" s="1041"/>
      <c r="V28" s="1041"/>
      <c r="W28" s="1041"/>
      <c r="X28" s="1041"/>
      <c r="Y28" s="1041"/>
      <c r="Z28" s="1041"/>
      <c r="AA28" s="1041"/>
      <c r="AB28" s="1041"/>
      <c r="AC28" s="1041"/>
      <c r="AD28" s="1041"/>
      <c r="AE28" s="1041"/>
      <c r="AF28" s="1041"/>
      <c r="AG28" s="1041"/>
      <c r="AH28" s="1041"/>
      <c r="AI28" s="1041"/>
      <c r="AJ28" s="1041"/>
      <c r="AK28" s="1041"/>
      <c r="AL28" s="1041"/>
      <c r="AM28" s="1041"/>
      <c r="AN28" s="1041"/>
      <c r="AO28" s="1041"/>
      <c r="AP28" s="1041"/>
      <c r="AQ28" s="1041"/>
      <c r="AR28" s="1041"/>
      <c r="AS28" s="1041"/>
      <c r="AT28" s="1041"/>
      <c r="AU28" s="1041"/>
      <c r="AV28" s="1041"/>
      <c r="AW28" s="1041"/>
      <c r="AX28" s="1041"/>
      <c r="AY28" s="1041"/>
      <c r="AZ28" s="1041"/>
      <c r="BA28" s="1041"/>
      <c r="BB28" s="1041"/>
      <c r="BC28" s="1041"/>
    </row>
    <row r="29" spans="1:55" x14ac:dyDescent="0.2">
      <c r="A29" s="1041"/>
      <c r="B29" s="1059"/>
      <c r="C29" s="1060"/>
      <c r="D29" s="1061"/>
      <c r="E29" s="1062"/>
      <c r="F29" s="1063"/>
      <c r="G29" s="1041"/>
      <c r="H29" s="1041"/>
      <c r="I29" s="1041"/>
      <c r="J29" s="1041"/>
      <c r="K29" s="1041"/>
      <c r="L29" s="1041"/>
      <c r="M29" s="1041"/>
      <c r="N29" s="1041"/>
      <c r="O29" s="1041"/>
      <c r="P29" s="1041"/>
      <c r="Q29" s="1041"/>
      <c r="R29" s="1041"/>
      <c r="S29" s="1041"/>
      <c r="T29" s="1041"/>
      <c r="U29" s="1041"/>
      <c r="V29" s="1041"/>
      <c r="W29" s="1041"/>
      <c r="X29" s="1041"/>
      <c r="Y29" s="1041"/>
      <c r="Z29" s="1041"/>
      <c r="AA29" s="1041"/>
      <c r="AB29" s="1041"/>
      <c r="AC29" s="1041"/>
      <c r="AD29" s="1041"/>
      <c r="AE29" s="1041"/>
      <c r="AF29" s="1041"/>
      <c r="AG29" s="1041"/>
      <c r="AH29" s="1041"/>
      <c r="AI29" s="1041"/>
      <c r="AJ29" s="1041"/>
      <c r="AK29" s="1041"/>
      <c r="AL29" s="1041"/>
      <c r="AM29" s="1041"/>
      <c r="AN29" s="1041"/>
      <c r="AO29" s="1041"/>
      <c r="AP29" s="1041"/>
      <c r="AQ29" s="1041"/>
      <c r="AR29" s="1041"/>
      <c r="AS29" s="1041"/>
      <c r="AT29" s="1041"/>
      <c r="AU29" s="1041"/>
      <c r="AV29" s="1041"/>
      <c r="AW29" s="1041"/>
      <c r="AX29" s="1041"/>
      <c r="AY29" s="1041"/>
      <c r="AZ29" s="1041"/>
      <c r="BA29" s="1041"/>
      <c r="BB29" s="1041"/>
      <c r="BC29" s="1041"/>
    </row>
    <row r="30" spans="1:55" x14ac:dyDescent="0.2">
      <c r="A30" s="1041"/>
      <c r="B30" s="1059"/>
      <c r="C30" s="1060"/>
      <c r="D30" s="1061"/>
      <c r="E30" s="1062"/>
      <c r="F30" s="1063"/>
      <c r="G30" s="1041"/>
      <c r="H30" s="1041"/>
      <c r="I30" s="1041"/>
      <c r="J30" s="1041"/>
      <c r="K30" s="1041"/>
      <c r="L30" s="1041"/>
      <c r="M30" s="1041"/>
      <c r="N30" s="1041"/>
      <c r="O30" s="1041"/>
      <c r="P30" s="1041"/>
      <c r="Q30" s="1041"/>
      <c r="R30" s="1041"/>
      <c r="S30" s="1041"/>
      <c r="T30" s="1041"/>
      <c r="U30" s="1041"/>
      <c r="V30" s="1041"/>
      <c r="W30" s="1041"/>
      <c r="X30" s="1041"/>
      <c r="Y30" s="1041"/>
      <c r="Z30" s="1041"/>
      <c r="AA30" s="1041"/>
      <c r="AB30" s="1041"/>
      <c r="AC30" s="1041"/>
      <c r="AD30" s="1041"/>
      <c r="AE30" s="1041"/>
      <c r="AF30" s="1041"/>
      <c r="AG30" s="1041"/>
      <c r="AH30" s="1041"/>
      <c r="AI30" s="1041"/>
      <c r="AJ30" s="1041"/>
      <c r="AK30" s="1041"/>
      <c r="AL30" s="1041"/>
      <c r="AM30" s="1041"/>
      <c r="AN30" s="1041"/>
      <c r="AO30" s="1041"/>
      <c r="AP30" s="1041"/>
      <c r="AQ30" s="1041"/>
      <c r="AR30" s="1041"/>
      <c r="AS30" s="1041"/>
      <c r="AT30" s="1041"/>
      <c r="AU30" s="1041"/>
      <c r="AV30" s="1041"/>
      <c r="AW30" s="1041"/>
      <c r="AX30" s="1041"/>
      <c r="AY30" s="1041"/>
      <c r="AZ30" s="1041"/>
      <c r="BA30" s="1041"/>
      <c r="BB30" s="1041"/>
      <c r="BC30" s="1041"/>
    </row>
    <row r="31" spans="1:55" x14ac:dyDescent="0.2">
      <c r="A31" s="1041"/>
      <c r="B31" s="1059"/>
      <c r="C31" s="1060"/>
      <c r="D31" s="1061"/>
      <c r="E31" s="1062"/>
      <c r="F31" s="1063"/>
      <c r="G31" s="1041"/>
      <c r="H31" s="1041"/>
      <c r="I31" s="1041"/>
      <c r="J31" s="1041"/>
      <c r="K31" s="1041"/>
      <c r="L31" s="1041"/>
      <c r="M31" s="1041"/>
      <c r="N31" s="1041"/>
      <c r="O31" s="1041"/>
      <c r="P31" s="1041"/>
      <c r="Q31" s="1041"/>
      <c r="R31" s="1041"/>
      <c r="S31" s="1041"/>
      <c r="T31" s="1041"/>
      <c r="U31" s="1041"/>
      <c r="V31" s="1041"/>
      <c r="W31" s="1041"/>
      <c r="X31" s="1041"/>
      <c r="Y31" s="1041"/>
      <c r="Z31" s="1041"/>
      <c r="AA31" s="1041"/>
      <c r="AB31" s="1041"/>
      <c r="AC31" s="1041"/>
      <c r="AD31" s="1041"/>
      <c r="AE31" s="1041"/>
      <c r="AF31" s="1041"/>
      <c r="AG31" s="1041"/>
      <c r="AH31" s="1041"/>
      <c r="AI31" s="1041"/>
      <c r="AJ31" s="1041"/>
      <c r="AK31" s="1041"/>
      <c r="AL31" s="1041"/>
      <c r="AM31" s="1041"/>
      <c r="AN31" s="1041"/>
      <c r="AO31" s="1041"/>
      <c r="AP31" s="1041"/>
      <c r="AQ31" s="1041"/>
      <c r="AR31" s="1041"/>
      <c r="AS31" s="1041"/>
      <c r="AT31" s="1041"/>
      <c r="AU31" s="1041"/>
      <c r="AV31" s="1041"/>
      <c r="AW31" s="1041"/>
      <c r="AX31" s="1041"/>
      <c r="AY31" s="1041"/>
      <c r="AZ31" s="1041"/>
      <c r="BA31" s="1041"/>
      <c r="BB31" s="1041"/>
      <c r="BC31" s="1041"/>
    </row>
    <row r="32" spans="1:55" x14ac:dyDescent="0.2">
      <c r="A32" s="1041"/>
      <c r="B32" s="1059"/>
      <c r="C32" s="1060"/>
      <c r="D32" s="1061"/>
      <c r="E32" s="1062"/>
      <c r="F32" s="1063"/>
      <c r="G32" s="1041"/>
      <c r="H32" s="1041"/>
      <c r="I32" s="1041"/>
      <c r="J32" s="1041"/>
      <c r="K32" s="1041"/>
      <c r="L32" s="1041"/>
      <c r="M32" s="1041"/>
      <c r="N32" s="1041"/>
      <c r="O32" s="1041"/>
      <c r="P32" s="1041"/>
      <c r="Q32" s="1041"/>
      <c r="R32" s="1041"/>
      <c r="S32" s="1041"/>
      <c r="T32" s="1041"/>
      <c r="U32" s="1041"/>
      <c r="V32" s="1041"/>
      <c r="W32" s="1041"/>
      <c r="X32" s="1041"/>
      <c r="Y32" s="1041"/>
      <c r="Z32" s="1041"/>
      <c r="AA32" s="1041"/>
      <c r="AB32" s="1041"/>
      <c r="AC32" s="1041"/>
      <c r="AD32" s="1041"/>
      <c r="AE32" s="1041"/>
      <c r="AF32" s="1041"/>
      <c r="AG32" s="1041"/>
      <c r="AH32" s="1041"/>
      <c r="AI32" s="1041"/>
      <c r="AJ32" s="1041"/>
      <c r="AK32" s="1041"/>
      <c r="AL32" s="1041"/>
      <c r="AM32" s="1041"/>
      <c r="AN32" s="1041"/>
      <c r="AO32" s="1041"/>
      <c r="AP32" s="1041"/>
      <c r="AQ32" s="1041"/>
      <c r="AR32" s="1041"/>
      <c r="AS32" s="1041"/>
      <c r="AT32" s="1041"/>
      <c r="AU32" s="1041"/>
      <c r="AV32" s="1041"/>
      <c r="AW32" s="1041"/>
      <c r="AX32" s="1041"/>
      <c r="AY32" s="1041"/>
      <c r="AZ32" s="1041"/>
      <c r="BA32" s="1041"/>
      <c r="BB32" s="1041"/>
      <c r="BC32" s="1041"/>
    </row>
    <row r="33" spans="1:55" x14ac:dyDescent="0.2">
      <c r="A33" s="1041"/>
      <c r="B33" s="1059"/>
      <c r="C33" s="1060"/>
      <c r="D33" s="1061"/>
      <c r="E33" s="1062"/>
      <c r="F33" s="1063"/>
      <c r="G33" s="1041"/>
      <c r="H33" s="1041"/>
      <c r="I33" s="1041"/>
      <c r="J33" s="1041"/>
      <c r="K33" s="1041"/>
      <c r="L33" s="1041"/>
      <c r="M33" s="1041"/>
      <c r="N33" s="1041"/>
      <c r="O33" s="1041"/>
      <c r="P33" s="1041"/>
      <c r="Q33" s="1041"/>
      <c r="R33" s="1041"/>
      <c r="S33" s="1041"/>
      <c r="T33" s="1041"/>
      <c r="U33" s="1041"/>
      <c r="V33" s="1041"/>
      <c r="W33" s="1041"/>
      <c r="X33" s="1041"/>
      <c r="Y33" s="1041"/>
      <c r="Z33" s="1041"/>
      <c r="AA33" s="1041"/>
      <c r="AB33" s="1041"/>
      <c r="AC33" s="1041"/>
      <c r="AD33" s="1041"/>
      <c r="AE33" s="1041"/>
      <c r="AF33" s="1041"/>
      <c r="AG33" s="1041"/>
      <c r="AH33" s="1041"/>
      <c r="AI33" s="1041"/>
      <c r="AJ33" s="1041"/>
      <c r="AK33" s="1041"/>
      <c r="AL33" s="1041"/>
      <c r="AM33" s="1041"/>
      <c r="AN33" s="1041"/>
      <c r="AO33" s="1041"/>
      <c r="AP33" s="1041"/>
      <c r="AQ33" s="1041"/>
      <c r="AR33" s="1041"/>
      <c r="AS33" s="1041"/>
      <c r="AT33" s="1041"/>
      <c r="AU33" s="1041"/>
      <c r="AV33" s="1041"/>
      <c r="AW33" s="1041"/>
      <c r="AX33" s="1041"/>
      <c r="AY33" s="1041"/>
      <c r="AZ33" s="1041"/>
      <c r="BA33" s="1041"/>
      <c r="BB33" s="1041"/>
      <c r="BC33" s="1041"/>
    </row>
    <row r="34" spans="1:55" ht="13.5" thickBot="1" x14ac:dyDescent="0.25">
      <c r="A34" s="1041"/>
      <c r="B34" s="1064"/>
      <c r="C34" s="1065"/>
      <c r="D34" s="1066"/>
      <c r="E34" s="1067"/>
      <c r="F34" s="1068"/>
      <c r="G34" s="1041"/>
      <c r="H34" s="1041"/>
      <c r="I34" s="1041"/>
      <c r="J34" s="1041"/>
      <c r="K34" s="1041"/>
      <c r="L34" s="1041"/>
      <c r="M34" s="1041"/>
      <c r="N34" s="1041"/>
      <c r="O34" s="1041"/>
      <c r="P34" s="1041"/>
      <c r="Q34" s="1041"/>
      <c r="R34" s="1041"/>
      <c r="S34" s="1041"/>
      <c r="T34" s="1041"/>
      <c r="U34" s="1041"/>
      <c r="V34" s="1041"/>
      <c r="W34" s="1041"/>
      <c r="X34" s="1041"/>
      <c r="Y34" s="1041"/>
      <c r="Z34" s="1041"/>
      <c r="AA34" s="1041"/>
      <c r="AB34" s="1041"/>
      <c r="AC34" s="1041"/>
      <c r="AD34" s="1041"/>
      <c r="AE34" s="1041"/>
      <c r="AF34" s="1041"/>
      <c r="AG34" s="1041"/>
      <c r="AH34" s="1041"/>
      <c r="AI34" s="1041"/>
      <c r="AJ34" s="1041"/>
      <c r="AK34" s="1041"/>
      <c r="AL34" s="1041"/>
      <c r="AM34" s="1041"/>
      <c r="AN34" s="1041"/>
      <c r="AO34" s="1041"/>
      <c r="AP34" s="1041"/>
      <c r="AQ34" s="1041"/>
      <c r="AR34" s="1041"/>
      <c r="AS34" s="1041"/>
      <c r="AT34" s="1041"/>
      <c r="AU34" s="1041"/>
      <c r="AV34" s="1041"/>
      <c r="AW34" s="1041"/>
      <c r="AX34" s="1041"/>
      <c r="AY34" s="1041"/>
      <c r="AZ34" s="1041"/>
      <c r="BA34" s="1041"/>
      <c r="BB34" s="1041"/>
      <c r="BC34" s="1041"/>
    </row>
    <row r="35" spans="1:55" x14ac:dyDescent="0.2">
      <c r="A35" s="1041"/>
      <c r="B35" s="1042"/>
      <c r="C35" s="1042"/>
      <c r="D35" s="1041"/>
      <c r="E35" s="1041"/>
      <c r="F35" s="1041"/>
      <c r="G35" s="1041"/>
      <c r="H35" s="1041"/>
      <c r="I35" s="1041"/>
      <c r="J35" s="1041"/>
      <c r="K35" s="1041"/>
      <c r="L35" s="1041"/>
      <c r="M35" s="1041"/>
      <c r="N35" s="1041"/>
      <c r="O35" s="1041"/>
      <c r="P35" s="1041"/>
      <c r="Q35" s="1041"/>
      <c r="R35" s="1041"/>
      <c r="S35" s="1041"/>
      <c r="T35" s="1041"/>
      <c r="U35" s="1041"/>
      <c r="V35" s="1041"/>
      <c r="W35" s="1041"/>
      <c r="X35" s="1041"/>
      <c r="Y35" s="1041"/>
      <c r="Z35" s="1041"/>
      <c r="AA35" s="1041"/>
      <c r="AB35" s="1041"/>
      <c r="AC35" s="1041"/>
      <c r="AD35" s="1041"/>
      <c r="AE35" s="1041"/>
      <c r="AF35" s="1041"/>
      <c r="AG35" s="1041"/>
      <c r="AH35" s="1041"/>
      <c r="AI35" s="1041"/>
      <c r="AJ35" s="1041"/>
      <c r="AK35" s="1041"/>
      <c r="AL35" s="1041"/>
      <c r="AM35" s="1041"/>
      <c r="AN35" s="1041"/>
      <c r="AO35" s="1041"/>
      <c r="AP35" s="1041"/>
      <c r="AQ35" s="1041"/>
      <c r="AR35" s="1041"/>
      <c r="AS35" s="1041"/>
      <c r="AT35" s="1041"/>
      <c r="AU35" s="1041"/>
      <c r="AV35" s="1041"/>
      <c r="AW35" s="1041"/>
      <c r="AX35" s="1041"/>
      <c r="AY35" s="1041"/>
      <c r="AZ35" s="1041"/>
      <c r="BA35" s="1041"/>
      <c r="BB35" s="1041"/>
      <c r="BC35" s="1041"/>
    </row>
    <row r="36" spans="1:55" x14ac:dyDescent="0.2">
      <c r="A36" s="1041"/>
      <c r="B36" s="1042"/>
      <c r="C36" s="1042"/>
      <c r="D36" s="1041"/>
      <c r="E36" s="1041"/>
      <c r="F36" s="1041"/>
      <c r="G36" s="1041"/>
      <c r="H36" s="1041"/>
      <c r="I36" s="1041"/>
      <c r="J36" s="1041"/>
      <c r="K36" s="1041"/>
      <c r="L36" s="1041"/>
      <c r="M36" s="1041"/>
      <c r="N36" s="1041"/>
      <c r="O36" s="1041"/>
      <c r="P36" s="1041"/>
      <c r="Q36" s="1041"/>
      <c r="R36" s="1041"/>
      <c r="S36" s="1041"/>
      <c r="T36" s="1041"/>
      <c r="U36" s="1041"/>
      <c r="V36" s="1041"/>
      <c r="W36" s="1041"/>
      <c r="X36" s="1041"/>
      <c r="Y36" s="1041"/>
      <c r="Z36" s="1041"/>
      <c r="AA36" s="1041"/>
      <c r="AB36" s="1041"/>
      <c r="AC36" s="1041"/>
      <c r="AD36" s="1041"/>
      <c r="AE36" s="1041"/>
      <c r="AF36" s="1041"/>
      <c r="AG36" s="1041"/>
      <c r="AH36" s="1041"/>
      <c r="AI36" s="1041"/>
      <c r="AJ36" s="1041"/>
      <c r="AK36" s="1041"/>
      <c r="AL36" s="1041"/>
      <c r="AM36" s="1041"/>
      <c r="AN36" s="1041"/>
      <c r="AO36" s="1041"/>
      <c r="AP36" s="1041"/>
      <c r="AQ36" s="1041"/>
      <c r="AR36" s="1041"/>
      <c r="AS36" s="1041"/>
      <c r="AT36" s="1041"/>
      <c r="AU36" s="1041"/>
      <c r="AV36" s="1041"/>
      <c r="AW36" s="1041"/>
      <c r="AX36" s="1041"/>
      <c r="AY36" s="1041"/>
      <c r="AZ36" s="1041"/>
      <c r="BA36" s="1041"/>
      <c r="BB36" s="1041"/>
      <c r="BC36" s="1041"/>
    </row>
    <row r="37" spans="1:55" x14ac:dyDescent="0.2">
      <c r="A37" s="1041"/>
      <c r="B37" s="1042"/>
      <c r="C37" s="1042"/>
      <c r="D37" s="1041"/>
      <c r="E37" s="1041"/>
      <c r="F37" s="1041"/>
      <c r="G37" s="1041"/>
      <c r="H37" s="1041"/>
      <c r="I37" s="1041"/>
      <c r="J37" s="1041"/>
      <c r="K37" s="1041"/>
      <c r="L37" s="1041"/>
      <c r="M37" s="1041"/>
      <c r="N37" s="1041"/>
      <c r="O37" s="1041"/>
      <c r="P37" s="1041"/>
      <c r="Q37" s="1041"/>
      <c r="R37" s="1041"/>
      <c r="S37" s="1041"/>
      <c r="T37" s="1041"/>
      <c r="U37" s="1041"/>
      <c r="V37" s="1041"/>
      <c r="W37" s="1041"/>
      <c r="X37" s="1041"/>
      <c r="Y37" s="1041"/>
      <c r="Z37" s="1041"/>
      <c r="AA37" s="1041"/>
      <c r="AB37" s="1041"/>
      <c r="AC37" s="1041"/>
      <c r="AD37" s="1041"/>
      <c r="AE37" s="1041"/>
      <c r="AF37" s="1041"/>
      <c r="AG37" s="1041"/>
      <c r="AH37" s="1041"/>
      <c r="AI37" s="1041"/>
      <c r="AJ37" s="1041"/>
      <c r="AK37" s="1041"/>
      <c r="AL37" s="1041"/>
      <c r="AM37" s="1041"/>
      <c r="AN37" s="1041"/>
      <c r="AO37" s="1041"/>
      <c r="AP37" s="1041"/>
      <c r="AQ37" s="1041"/>
      <c r="AR37" s="1041"/>
      <c r="AS37" s="1041"/>
      <c r="AT37" s="1041"/>
      <c r="AU37" s="1041"/>
      <c r="AV37" s="1041"/>
      <c r="AW37" s="1041"/>
      <c r="AX37" s="1041"/>
      <c r="AY37" s="1041"/>
      <c r="AZ37" s="1041"/>
      <c r="BA37" s="1041"/>
      <c r="BB37" s="1041"/>
      <c r="BC37" s="1041"/>
    </row>
    <row r="38" spans="1:55" x14ac:dyDescent="0.2">
      <c r="A38" s="1041"/>
      <c r="B38" s="1042"/>
      <c r="C38" s="1042"/>
      <c r="D38" s="1041"/>
      <c r="E38" s="1041"/>
      <c r="F38" s="1041"/>
      <c r="G38" s="1041"/>
      <c r="H38" s="1041"/>
      <c r="I38" s="1041"/>
      <c r="J38" s="1041"/>
      <c r="K38" s="1041"/>
      <c r="L38" s="1041"/>
      <c r="M38" s="1041"/>
      <c r="N38" s="1041"/>
      <c r="O38" s="1041"/>
      <c r="P38" s="1041"/>
      <c r="Q38" s="1041"/>
      <c r="R38" s="1041"/>
      <c r="S38" s="1041"/>
      <c r="T38" s="1041"/>
      <c r="U38" s="1041"/>
      <c r="V38" s="1041"/>
      <c r="W38" s="1041"/>
      <c r="X38" s="1041"/>
      <c r="Y38" s="1041"/>
      <c r="Z38" s="1041"/>
      <c r="AA38" s="1041"/>
      <c r="AB38" s="1041"/>
      <c r="AC38" s="1041"/>
      <c r="AD38" s="1041"/>
      <c r="AE38" s="1041"/>
      <c r="AF38" s="1041"/>
      <c r="AG38" s="1041"/>
      <c r="AH38" s="1041"/>
      <c r="AI38" s="1041"/>
      <c r="AJ38" s="1041"/>
      <c r="AK38" s="1041"/>
      <c r="AL38" s="1041"/>
      <c r="AM38" s="1041"/>
      <c r="AN38" s="1041"/>
      <c r="AO38" s="1041"/>
      <c r="AP38" s="1041"/>
      <c r="AQ38" s="1041"/>
      <c r="AR38" s="1041"/>
      <c r="AS38" s="1041"/>
      <c r="AT38" s="1041"/>
      <c r="AU38" s="1041"/>
      <c r="AV38" s="1041"/>
      <c r="AW38" s="1041"/>
      <c r="AX38" s="1041"/>
      <c r="AY38" s="1041"/>
      <c r="AZ38" s="1041"/>
      <c r="BA38" s="1041"/>
      <c r="BB38" s="1041"/>
      <c r="BC38" s="1041"/>
    </row>
    <row r="39" spans="1:55" x14ac:dyDescent="0.2">
      <c r="A39" s="1041"/>
      <c r="B39" s="1042"/>
      <c r="C39" s="1042"/>
      <c r="D39" s="1041"/>
      <c r="E39" s="1041"/>
      <c r="F39" s="1041"/>
      <c r="G39" s="1041"/>
      <c r="H39" s="1041"/>
      <c r="I39" s="1041"/>
      <c r="J39" s="1041"/>
      <c r="K39" s="1041"/>
      <c r="L39" s="1041"/>
      <c r="M39" s="1041"/>
      <c r="N39" s="1041"/>
      <c r="O39" s="1041"/>
      <c r="P39" s="1041"/>
      <c r="Q39" s="1041"/>
      <c r="R39" s="1041"/>
      <c r="S39" s="1041"/>
      <c r="T39" s="1041"/>
      <c r="U39" s="1041"/>
      <c r="V39" s="1041"/>
      <c r="W39" s="1041"/>
      <c r="X39" s="1041"/>
      <c r="Y39" s="1041"/>
      <c r="Z39" s="1041"/>
      <c r="AA39" s="1041"/>
      <c r="AB39" s="1041"/>
      <c r="AC39" s="1041"/>
      <c r="AD39" s="1041"/>
      <c r="AE39" s="1041"/>
      <c r="AF39" s="1041"/>
      <c r="AG39" s="1041"/>
      <c r="AH39" s="1041"/>
      <c r="AI39" s="1041"/>
      <c r="AJ39" s="1041"/>
      <c r="AK39" s="1041"/>
      <c r="AL39" s="1041"/>
      <c r="AM39" s="1041"/>
      <c r="AN39" s="1041"/>
      <c r="AO39" s="1041"/>
      <c r="AP39" s="1041"/>
      <c r="AQ39" s="1041"/>
      <c r="AR39" s="1041"/>
      <c r="AS39" s="1041"/>
      <c r="AT39" s="1041"/>
      <c r="AU39" s="1041"/>
      <c r="AV39" s="1041"/>
      <c r="AW39" s="1041"/>
      <c r="AX39" s="1041"/>
      <c r="AY39" s="1041"/>
      <c r="AZ39" s="1041"/>
      <c r="BA39" s="1041"/>
      <c r="BB39" s="1041"/>
      <c r="BC39" s="1041"/>
    </row>
    <row r="40" spans="1:55" x14ac:dyDescent="0.2">
      <c r="A40" s="1041"/>
      <c r="B40" s="1042"/>
      <c r="C40" s="1042"/>
      <c r="D40" s="1041"/>
      <c r="E40" s="1041"/>
      <c r="F40" s="1041"/>
      <c r="G40" s="1041"/>
      <c r="H40" s="1041"/>
      <c r="I40" s="1041"/>
      <c r="J40" s="1041"/>
      <c r="K40" s="1041"/>
      <c r="L40" s="1041"/>
      <c r="M40" s="1041"/>
      <c r="N40" s="1041"/>
      <c r="O40" s="1041"/>
      <c r="P40" s="1041"/>
      <c r="Q40" s="1041"/>
      <c r="R40" s="1041"/>
      <c r="S40" s="1041"/>
      <c r="T40" s="1041"/>
      <c r="U40" s="1041"/>
      <c r="V40" s="1041"/>
      <c r="W40" s="1041"/>
      <c r="X40" s="1041"/>
      <c r="Y40" s="1041"/>
      <c r="Z40" s="1041"/>
      <c r="AA40" s="1041"/>
      <c r="AB40" s="1041"/>
      <c r="AC40" s="1041"/>
      <c r="AD40" s="1041"/>
      <c r="AE40" s="1041"/>
      <c r="AF40" s="1041"/>
      <c r="AG40" s="1041"/>
      <c r="AH40" s="1041"/>
      <c r="AI40" s="1041"/>
      <c r="AJ40" s="1041"/>
      <c r="AK40" s="1041"/>
      <c r="AL40" s="1041"/>
      <c r="AM40" s="1041"/>
      <c r="AN40" s="1041"/>
      <c r="AO40" s="1041"/>
      <c r="AP40" s="1041"/>
      <c r="AQ40" s="1041"/>
      <c r="AR40" s="1041"/>
      <c r="AS40" s="1041"/>
      <c r="AT40" s="1041"/>
      <c r="AU40" s="1041"/>
      <c r="AV40" s="1041"/>
      <c r="AW40" s="1041"/>
      <c r="AX40" s="1041"/>
      <c r="AY40" s="1041"/>
      <c r="AZ40" s="1041"/>
      <c r="BA40" s="1041"/>
      <c r="BB40" s="1041"/>
      <c r="BC40" s="1041"/>
    </row>
    <row r="41" spans="1:55" x14ac:dyDescent="0.2">
      <c r="A41" s="1041"/>
      <c r="B41" s="1042"/>
      <c r="C41" s="1042"/>
      <c r="D41" s="1041"/>
      <c r="E41" s="1041"/>
      <c r="F41" s="1041"/>
      <c r="G41" s="1041"/>
      <c r="H41" s="1041"/>
      <c r="I41" s="1041"/>
      <c r="J41" s="1041"/>
      <c r="K41" s="1041"/>
      <c r="L41" s="1041"/>
      <c r="M41" s="1041"/>
      <c r="N41" s="1041"/>
      <c r="O41" s="1041"/>
      <c r="P41" s="1041"/>
      <c r="Q41" s="1041"/>
      <c r="R41" s="1041"/>
      <c r="S41" s="1041"/>
      <c r="T41" s="1041"/>
      <c r="U41" s="1041"/>
      <c r="V41" s="1041"/>
      <c r="W41" s="1041"/>
      <c r="X41" s="1041"/>
      <c r="Y41" s="1041"/>
      <c r="Z41" s="1041"/>
      <c r="AA41" s="1041"/>
      <c r="AB41" s="1041"/>
      <c r="AC41" s="1041"/>
      <c r="AD41" s="1041"/>
      <c r="AE41" s="1041"/>
      <c r="AF41" s="1041"/>
      <c r="AG41" s="1041"/>
      <c r="AH41" s="1041"/>
      <c r="AI41" s="1041"/>
      <c r="AJ41" s="1041"/>
      <c r="AK41" s="1041"/>
      <c r="AL41" s="1041"/>
      <c r="AM41" s="1041"/>
      <c r="AN41" s="1041"/>
      <c r="AO41" s="1041"/>
      <c r="AP41" s="1041"/>
      <c r="AQ41" s="1041"/>
      <c r="AR41" s="1041"/>
      <c r="AS41" s="1041"/>
      <c r="AT41" s="1041"/>
      <c r="AU41" s="1041"/>
      <c r="AV41" s="1041"/>
      <c r="AW41" s="1041"/>
      <c r="AX41" s="1041"/>
      <c r="AY41" s="1041"/>
      <c r="AZ41" s="1041"/>
      <c r="BA41" s="1041"/>
      <c r="BB41" s="1041"/>
      <c r="BC41" s="1041"/>
    </row>
    <row r="42" spans="1:55" x14ac:dyDescent="0.2">
      <c r="A42" s="1041"/>
      <c r="B42" s="1042"/>
      <c r="C42" s="1042"/>
      <c r="D42" s="1041"/>
      <c r="E42" s="1041"/>
      <c r="F42" s="1041"/>
      <c r="G42" s="1041"/>
      <c r="H42" s="1041"/>
      <c r="I42" s="1041"/>
      <c r="J42" s="1041"/>
      <c r="K42" s="1041"/>
      <c r="L42" s="1041"/>
      <c r="M42" s="1041"/>
      <c r="N42" s="1041"/>
      <c r="O42" s="1041"/>
      <c r="P42" s="1041"/>
      <c r="Q42" s="1041"/>
      <c r="R42" s="1041"/>
      <c r="S42" s="1041"/>
      <c r="T42" s="1041"/>
      <c r="U42" s="1041"/>
      <c r="V42" s="1041"/>
      <c r="W42" s="1041"/>
      <c r="X42" s="1041"/>
      <c r="Y42" s="1041"/>
      <c r="Z42" s="1041"/>
      <c r="AA42" s="1041"/>
      <c r="AB42" s="1041"/>
      <c r="AC42" s="1041"/>
      <c r="AD42" s="1041"/>
      <c r="AE42" s="1041"/>
      <c r="AF42" s="1041"/>
      <c r="AG42" s="1041"/>
      <c r="AH42" s="1041"/>
      <c r="AI42" s="1041"/>
      <c r="AJ42" s="1041"/>
      <c r="AK42" s="1041"/>
      <c r="AL42" s="1041"/>
      <c r="AM42" s="1041"/>
      <c r="AN42" s="1041"/>
      <c r="AO42" s="1041"/>
      <c r="AP42" s="1041"/>
      <c r="AQ42" s="1041"/>
      <c r="AR42" s="1041"/>
      <c r="AS42" s="1041"/>
      <c r="AT42" s="1041"/>
      <c r="AU42" s="1041"/>
      <c r="AV42" s="1041"/>
      <c r="AW42" s="1041"/>
      <c r="AX42" s="1041"/>
      <c r="AY42" s="1041"/>
      <c r="AZ42" s="1041"/>
      <c r="BA42" s="1041"/>
      <c r="BB42" s="1041"/>
      <c r="BC42" s="1041"/>
    </row>
    <row r="43" spans="1:55" x14ac:dyDescent="0.2">
      <c r="A43" s="1041"/>
      <c r="B43" s="1042"/>
      <c r="C43" s="1042"/>
      <c r="D43" s="1041"/>
      <c r="E43" s="1041"/>
      <c r="F43" s="1041"/>
      <c r="G43" s="1041"/>
      <c r="H43" s="1041"/>
      <c r="I43" s="1041"/>
      <c r="J43" s="1041"/>
      <c r="K43" s="1041"/>
      <c r="L43" s="1041"/>
      <c r="M43" s="1041"/>
      <c r="N43" s="1041"/>
      <c r="O43" s="1041"/>
      <c r="P43" s="1041"/>
      <c r="Q43" s="1041"/>
      <c r="R43" s="1041"/>
      <c r="S43" s="1041"/>
      <c r="T43" s="1041"/>
      <c r="U43" s="1041"/>
      <c r="V43" s="1041"/>
      <c r="W43" s="1041"/>
      <c r="X43" s="1041"/>
      <c r="Y43" s="1041"/>
      <c r="Z43" s="1041"/>
      <c r="AA43" s="1041"/>
      <c r="AB43" s="1041"/>
      <c r="AC43" s="1041"/>
      <c r="AD43" s="1041"/>
      <c r="AE43" s="1041"/>
      <c r="AF43" s="1041"/>
      <c r="AG43" s="1041"/>
      <c r="AH43" s="1041"/>
      <c r="AI43" s="1041"/>
      <c r="AJ43" s="1041"/>
      <c r="AK43" s="1041"/>
      <c r="AL43" s="1041"/>
      <c r="AM43" s="1041"/>
      <c r="AN43" s="1041"/>
      <c r="AO43" s="1041"/>
      <c r="AP43" s="1041"/>
      <c r="AQ43" s="1041"/>
      <c r="AR43" s="1041"/>
      <c r="AS43" s="1041"/>
      <c r="AT43" s="1041"/>
      <c r="AU43" s="1041"/>
      <c r="AV43" s="1041"/>
      <c r="AW43" s="1041"/>
      <c r="AX43" s="1041"/>
      <c r="AY43" s="1041"/>
      <c r="AZ43" s="1041"/>
      <c r="BA43" s="1041"/>
      <c r="BB43" s="1041"/>
      <c r="BC43" s="1041"/>
    </row>
    <row r="44" spans="1:55" x14ac:dyDescent="0.2">
      <c r="A44" s="1041"/>
      <c r="B44" s="1042"/>
      <c r="C44" s="1042"/>
      <c r="D44" s="1041"/>
      <c r="E44" s="1041"/>
      <c r="F44" s="1041"/>
      <c r="G44" s="1041"/>
      <c r="H44" s="1041"/>
      <c r="I44" s="1041"/>
      <c r="J44" s="1041"/>
      <c r="K44" s="1041"/>
      <c r="L44" s="1041"/>
      <c r="M44" s="1041"/>
      <c r="N44" s="1041"/>
      <c r="O44" s="1041"/>
      <c r="P44" s="1041"/>
      <c r="Q44" s="1041"/>
      <c r="R44" s="1041"/>
      <c r="S44" s="1041"/>
      <c r="T44" s="1041"/>
      <c r="U44" s="1041"/>
      <c r="V44" s="1041"/>
      <c r="W44" s="1041"/>
      <c r="X44" s="1041"/>
      <c r="Y44" s="1041"/>
      <c r="Z44" s="1041"/>
      <c r="AA44" s="1041"/>
      <c r="AB44" s="1041"/>
      <c r="AC44" s="1041"/>
      <c r="AD44" s="1041"/>
      <c r="AE44" s="1041"/>
      <c r="AF44" s="1041"/>
      <c r="AG44" s="1041"/>
      <c r="AH44" s="1041"/>
      <c r="AI44" s="1041"/>
      <c r="AJ44" s="1041"/>
      <c r="AK44" s="1041"/>
      <c r="AL44" s="1041"/>
      <c r="AM44" s="1041"/>
      <c r="AN44" s="1041"/>
      <c r="AO44" s="1041"/>
      <c r="AP44" s="1041"/>
      <c r="AQ44" s="1041"/>
      <c r="AR44" s="1041"/>
      <c r="AS44" s="1041"/>
      <c r="AT44" s="1041"/>
      <c r="AU44" s="1041"/>
      <c r="AV44" s="1041"/>
      <c r="AW44" s="1041"/>
      <c r="AX44" s="1041"/>
      <c r="AY44" s="1041"/>
      <c r="AZ44" s="1041"/>
      <c r="BA44" s="1041"/>
      <c r="BB44" s="1041"/>
      <c r="BC44" s="1041"/>
    </row>
    <row r="45" spans="1:55" x14ac:dyDescent="0.2">
      <c r="A45" s="1041"/>
      <c r="B45" s="1042"/>
      <c r="C45" s="1042"/>
      <c r="D45" s="1041"/>
      <c r="E45" s="1041"/>
      <c r="F45" s="1041"/>
      <c r="G45" s="1041"/>
      <c r="H45" s="1041"/>
      <c r="I45" s="1041"/>
      <c r="J45" s="1041"/>
      <c r="K45" s="1041"/>
      <c r="L45" s="1041"/>
      <c r="M45" s="1041"/>
      <c r="N45" s="1041"/>
      <c r="O45" s="1041"/>
      <c r="P45" s="1041"/>
      <c r="Q45" s="1041"/>
      <c r="R45" s="1041"/>
      <c r="S45" s="1041"/>
      <c r="T45" s="1041"/>
      <c r="U45" s="1041"/>
      <c r="V45" s="1041"/>
      <c r="W45" s="1041"/>
      <c r="X45" s="1041"/>
      <c r="Y45" s="1041"/>
      <c r="Z45" s="1041"/>
      <c r="AA45" s="1041"/>
      <c r="AB45" s="1041"/>
      <c r="AC45" s="1041"/>
      <c r="AD45" s="1041"/>
      <c r="AE45" s="1041"/>
      <c r="AF45" s="1041"/>
      <c r="AG45" s="1041"/>
      <c r="AH45" s="1041"/>
      <c r="AI45" s="1041"/>
      <c r="AJ45" s="1041"/>
      <c r="AK45" s="1041"/>
      <c r="AL45" s="1041"/>
      <c r="AM45" s="1041"/>
      <c r="AN45" s="1041"/>
      <c r="AO45" s="1041"/>
      <c r="AP45" s="1041"/>
      <c r="AQ45" s="1041"/>
      <c r="AR45" s="1041"/>
      <c r="AS45" s="1041"/>
      <c r="AT45" s="1041"/>
      <c r="AU45" s="1041"/>
      <c r="AV45" s="1041"/>
      <c r="AW45" s="1041"/>
      <c r="AX45" s="1041"/>
      <c r="AY45" s="1041"/>
      <c r="AZ45" s="1041"/>
      <c r="BA45" s="1041"/>
      <c r="BB45" s="1041"/>
      <c r="BC45" s="1041"/>
    </row>
    <row r="46" spans="1:55" x14ac:dyDescent="0.2">
      <c r="A46" s="1041"/>
      <c r="B46" s="1042"/>
      <c r="C46" s="1042"/>
      <c r="D46" s="1041"/>
      <c r="E46" s="1041"/>
      <c r="F46" s="1041"/>
      <c r="G46" s="1041"/>
      <c r="H46" s="1041"/>
      <c r="I46" s="1041"/>
      <c r="J46" s="1041"/>
      <c r="K46" s="1041"/>
      <c r="L46" s="1041"/>
      <c r="M46" s="1041"/>
      <c r="N46" s="1041"/>
      <c r="O46" s="1041"/>
      <c r="P46" s="1041"/>
      <c r="Q46" s="1041"/>
      <c r="R46" s="1041"/>
      <c r="S46" s="1041"/>
      <c r="T46" s="1041"/>
      <c r="U46" s="1041"/>
      <c r="V46" s="1041"/>
      <c r="W46" s="1041"/>
      <c r="X46" s="1041"/>
      <c r="Y46" s="1041"/>
      <c r="Z46" s="1041"/>
      <c r="AA46" s="1041"/>
      <c r="AB46" s="1041"/>
      <c r="AC46" s="1041"/>
      <c r="AD46" s="1041"/>
      <c r="AE46" s="1041"/>
      <c r="AF46" s="1041"/>
      <c r="AG46" s="1041"/>
      <c r="AH46" s="1041"/>
      <c r="AI46" s="1041"/>
      <c r="AJ46" s="1041"/>
      <c r="AK46" s="1041"/>
      <c r="AL46" s="1041"/>
      <c r="AM46" s="1041"/>
      <c r="AN46" s="1041"/>
      <c r="AO46" s="1041"/>
      <c r="AP46" s="1041"/>
      <c r="AQ46" s="1041"/>
      <c r="AR46" s="1041"/>
      <c r="AS46" s="1041"/>
      <c r="AT46" s="1041"/>
      <c r="AU46" s="1041"/>
      <c r="AV46" s="1041"/>
      <c r="AW46" s="1041"/>
      <c r="AX46" s="1041"/>
      <c r="AY46" s="1041"/>
      <c r="AZ46" s="1041"/>
      <c r="BA46" s="1041"/>
      <c r="BB46" s="1041"/>
      <c r="BC46" s="1041"/>
    </row>
    <row r="47" spans="1:55" x14ac:dyDescent="0.2">
      <c r="A47" s="1041"/>
      <c r="B47" s="1042"/>
      <c r="C47" s="1042"/>
      <c r="D47" s="1041"/>
      <c r="E47" s="1041"/>
      <c r="F47" s="1041"/>
      <c r="G47" s="1041"/>
      <c r="H47" s="1041"/>
      <c r="I47" s="1041"/>
      <c r="J47" s="1041"/>
      <c r="K47" s="1041"/>
      <c r="L47" s="1041"/>
      <c r="M47" s="1041"/>
      <c r="N47" s="1041"/>
      <c r="O47" s="1041"/>
      <c r="P47" s="1041"/>
      <c r="Q47" s="1041"/>
      <c r="R47" s="1041"/>
      <c r="S47" s="1041"/>
      <c r="T47" s="1041"/>
      <c r="U47" s="1041"/>
      <c r="V47" s="1041"/>
      <c r="W47" s="1041"/>
      <c r="X47" s="1041"/>
      <c r="Y47" s="1041"/>
      <c r="Z47" s="1041"/>
      <c r="AA47" s="1041"/>
      <c r="AB47" s="1041"/>
      <c r="AC47" s="1041"/>
      <c r="AD47" s="1041"/>
      <c r="AE47" s="1041"/>
      <c r="AF47" s="1041"/>
      <c r="AG47" s="1041"/>
      <c r="AH47" s="1041"/>
      <c r="AI47" s="1041"/>
      <c r="AJ47" s="1041"/>
      <c r="AK47" s="1041"/>
      <c r="AL47" s="1041"/>
      <c r="AM47" s="1041"/>
      <c r="AN47" s="1041"/>
      <c r="AO47" s="1041"/>
      <c r="AP47" s="1041"/>
      <c r="AQ47" s="1041"/>
      <c r="AR47" s="1041"/>
      <c r="AS47" s="1041"/>
      <c r="AT47" s="1041"/>
      <c r="AU47" s="1041"/>
      <c r="AV47" s="1041"/>
      <c r="AW47" s="1041"/>
      <c r="AX47" s="1041"/>
      <c r="AY47" s="1041"/>
      <c r="AZ47" s="1041"/>
      <c r="BA47" s="1041"/>
      <c r="BB47" s="1041"/>
      <c r="BC47" s="1041"/>
    </row>
    <row r="48" spans="1:55" x14ac:dyDescent="0.2">
      <c r="A48" s="1041"/>
      <c r="B48" s="1042"/>
      <c r="C48" s="1042"/>
      <c r="D48" s="1041"/>
      <c r="E48" s="1041"/>
      <c r="F48" s="1041"/>
      <c r="G48" s="1041"/>
      <c r="H48" s="1041"/>
      <c r="I48" s="1041"/>
      <c r="J48" s="1041"/>
      <c r="K48" s="1041"/>
      <c r="L48" s="1041"/>
      <c r="M48" s="1041"/>
      <c r="N48" s="1041"/>
      <c r="O48" s="1041"/>
      <c r="P48" s="1041"/>
      <c r="Q48" s="1041"/>
      <c r="R48" s="1041"/>
      <c r="S48" s="1041"/>
      <c r="T48" s="1041"/>
      <c r="U48" s="1041"/>
      <c r="V48" s="1041"/>
      <c r="W48" s="1041"/>
      <c r="X48" s="1041"/>
      <c r="Y48" s="1041"/>
      <c r="Z48" s="1041"/>
      <c r="AA48" s="1041"/>
      <c r="AB48" s="1041"/>
      <c r="AC48" s="1041"/>
      <c r="AD48" s="1041"/>
      <c r="AE48" s="1041"/>
      <c r="AF48" s="1041"/>
      <c r="AG48" s="1041"/>
      <c r="AH48" s="1041"/>
      <c r="AI48" s="1041"/>
      <c r="AJ48" s="1041"/>
      <c r="AK48" s="1041"/>
      <c r="AL48" s="1041"/>
      <c r="AM48" s="1041"/>
      <c r="AN48" s="1041"/>
      <c r="AO48" s="1041"/>
      <c r="AP48" s="1041"/>
      <c r="AQ48" s="1041"/>
      <c r="AR48" s="1041"/>
      <c r="AS48" s="1041"/>
      <c r="AT48" s="1041"/>
      <c r="AU48" s="1041"/>
      <c r="AV48" s="1041"/>
      <c r="AW48" s="1041"/>
      <c r="AX48" s="1041"/>
      <c r="AY48" s="1041"/>
      <c r="AZ48" s="1041"/>
      <c r="BA48" s="1041"/>
      <c r="BB48" s="1041"/>
      <c r="BC48" s="1041"/>
    </row>
    <row r="49" spans="1:55" x14ac:dyDescent="0.2">
      <c r="A49" s="1041"/>
      <c r="B49" s="1042"/>
      <c r="C49" s="1042"/>
      <c r="D49" s="1041"/>
      <c r="E49" s="1041"/>
      <c r="F49" s="1041"/>
      <c r="G49" s="1041"/>
      <c r="H49" s="1041"/>
      <c r="I49" s="1041"/>
      <c r="J49" s="1041"/>
      <c r="K49" s="1041"/>
      <c r="L49" s="1041"/>
      <c r="M49" s="1041"/>
      <c r="N49" s="1041"/>
      <c r="O49" s="1041"/>
      <c r="P49" s="1041"/>
      <c r="Q49" s="1041"/>
      <c r="R49" s="1041"/>
      <c r="S49" s="1041"/>
      <c r="T49" s="1041"/>
      <c r="U49" s="1041"/>
      <c r="V49" s="1041"/>
      <c r="W49" s="1041"/>
      <c r="X49" s="1041"/>
      <c r="Y49" s="1041"/>
      <c r="Z49" s="1041"/>
      <c r="AA49" s="1041"/>
      <c r="AB49" s="1041"/>
      <c r="AC49" s="1041"/>
      <c r="AD49" s="1041"/>
      <c r="AE49" s="1041"/>
      <c r="AF49" s="1041"/>
      <c r="AG49" s="1041"/>
      <c r="AH49" s="1041"/>
      <c r="AI49" s="1041"/>
      <c r="AJ49" s="1041"/>
      <c r="AK49" s="1041"/>
      <c r="AL49" s="1041"/>
      <c r="AM49" s="1041"/>
      <c r="AN49" s="1041"/>
      <c r="AO49" s="1041"/>
      <c r="AP49" s="1041"/>
      <c r="AQ49" s="1041"/>
      <c r="AR49" s="1041"/>
      <c r="AS49" s="1041"/>
      <c r="AT49" s="1041"/>
      <c r="AU49" s="1041"/>
      <c r="AV49" s="1041"/>
      <c r="AW49" s="1041"/>
      <c r="AX49" s="1041"/>
      <c r="AY49" s="1041"/>
      <c r="AZ49" s="1041"/>
      <c r="BA49" s="1041"/>
      <c r="BB49" s="1041"/>
      <c r="BC49" s="1041"/>
    </row>
    <row r="50" spans="1:55" x14ac:dyDescent="0.2">
      <c r="A50" s="1041"/>
      <c r="B50" s="1042"/>
      <c r="C50" s="1042"/>
      <c r="D50" s="1041"/>
      <c r="E50" s="1041"/>
      <c r="F50" s="1041"/>
      <c r="G50" s="1041"/>
      <c r="H50" s="1041"/>
      <c r="I50" s="1041"/>
      <c r="J50" s="1041"/>
      <c r="K50" s="1041"/>
      <c r="L50" s="1041"/>
      <c r="M50" s="1041"/>
      <c r="N50" s="1041"/>
      <c r="O50" s="1041"/>
      <c r="P50" s="1041"/>
      <c r="Q50" s="1041"/>
      <c r="R50" s="1041"/>
      <c r="S50" s="1041"/>
      <c r="T50" s="1041"/>
      <c r="U50" s="1041"/>
      <c r="V50" s="1041"/>
      <c r="W50" s="1041"/>
      <c r="X50" s="1041"/>
      <c r="Y50" s="1041"/>
      <c r="Z50" s="1041"/>
      <c r="AA50" s="1041"/>
      <c r="AB50" s="1041"/>
      <c r="AC50" s="1041"/>
      <c r="AD50" s="1041"/>
      <c r="AE50" s="1041"/>
      <c r="AF50" s="1041"/>
      <c r="AG50" s="1041"/>
      <c r="AH50" s="1041"/>
      <c r="AI50" s="1041"/>
      <c r="AJ50" s="1041"/>
      <c r="AK50" s="1041"/>
      <c r="AL50" s="1041"/>
      <c r="AM50" s="1041"/>
      <c r="AN50" s="1041"/>
      <c r="AO50" s="1041"/>
      <c r="AP50" s="1041"/>
      <c r="AQ50" s="1041"/>
      <c r="AR50" s="1041"/>
      <c r="AS50" s="1041"/>
      <c r="AT50" s="1041"/>
      <c r="AU50" s="1041"/>
      <c r="AV50" s="1041"/>
      <c r="AW50" s="1041"/>
      <c r="AX50" s="1041"/>
      <c r="AY50" s="1041"/>
      <c r="AZ50" s="1041"/>
      <c r="BA50" s="1041"/>
      <c r="BB50" s="1041"/>
      <c r="BC50" s="1041"/>
    </row>
    <row r="51" spans="1:55" x14ac:dyDescent="0.2">
      <c r="A51" s="1041"/>
      <c r="B51" s="1042"/>
      <c r="C51" s="1042"/>
      <c r="D51" s="1041"/>
      <c r="E51" s="1041"/>
      <c r="F51" s="1041"/>
      <c r="G51" s="1041"/>
      <c r="H51" s="1041"/>
      <c r="I51" s="1041"/>
      <c r="J51" s="1041"/>
      <c r="K51" s="1041"/>
      <c r="L51" s="1041"/>
      <c r="M51" s="1041"/>
      <c r="N51" s="1041"/>
      <c r="O51" s="1041"/>
      <c r="P51" s="1041"/>
      <c r="Q51" s="1041"/>
      <c r="R51" s="1041"/>
      <c r="S51" s="1041"/>
      <c r="T51" s="1041"/>
      <c r="U51" s="1041"/>
      <c r="V51" s="1041"/>
      <c r="W51" s="1041"/>
      <c r="X51" s="1041"/>
      <c r="Y51" s="1041"/>
      <c r="Z51" s="1041"/>
      <c r="AA51" s="1041"/>
      <c r="AB51" s="1041"/>
      <c r="AC51" s="1041"/>
      <c r="AD51" s="1041"/>
      <c r="AE51" s="1041"/>
      <c r="AF51" s="1041"/>
      <c r="AG51" s="1041"/>
      <c r="AH51" s="1041"/>
      <c r="AI51" s="1041"/>
      <c r="AJ51" s="1041"/>
      <c r="AK51" s="1041"/>
      <c r="AL51" s="1041"/>
      <c r="AM51" s="1041"/>
      <c r="AN51" s="1041"/>
      <c r="AO51" s="1041"/>
      <c r="AP51" s="1041"/>
      <c r="AQ51" s="1041"/>
      <c r="AR51" s="1041"/>
      <c r="AS51" s="1041"/>
      <c r="AT51" s="1041"/>
      <c r="AU51" s="1041"/>
      <c r="AV51" s="1041"/>
      <c r="AW51" s="1041"/>
      <c r="AX51" s="1041"/>
      <c r="AY51" s="1041"/>
      <c r="AZ51" s="1041"/>
      <c r="BA51" s="1041"/>
      <c r="BB51" s="1041"/>
      <c r="BC51" s="1041"/>
    </row>
    <row r="52" spans="1:55" x14ac:dyDescent="0.2">
      <c r="A52" s="1041"/>
      <c r="B52" s="1042"/>
      <c r="C52" s="1042"/>
      <c r="D52" s="1041"/>
      <c r="E52" s="1041"/>
      <c r="F52" s="1041"/>
      <c r="G52" s="1041"/>
      <c r="H52" s="1041"/>
      <c r="I52" s="1041"/>
      <c r="J52" s="1041"/>
      <c r="K52" s="1041"/>
      <c r="L52" s="1041"/>
      <c r="M52" s="1041"/>
      <c r="N52" s="1041"/>
      <c r="O52" s="1041"/>
      <c r="P52" s="1041"/>
      <c r="Q52" s="1041"/>
      <c r="R52" s="1041"/>
      <c r="S52" s="1041"/>
      <c r="T52" s="1041"/>
      <c r="U52" s="1041"/>
      <c r="V52" s="1041"/>
      <c r="W52" s="1041"/>
      <c r="X52" s="1041"/>
      <c r="Y52" s="1041"/>
      <c r="Z52" s="1041"/>
      <c r="AA52" s="1041"/>
      <c r="AB52" s="1041"/>
      <c r="AC52" s="1041"/>
      <c r="AD52" s="1041"/>
      <c r="AE52" s="1041"/>
      <c r="AF52" s="1041"/>
      <c r="AG52" s="1041"/>
      <c r="AH52" s="1041"/>
      <c r="AI52" s="1041"/>
      <c r="AJ52" s="1041"/>
      <c r="AK52" s="1041"/>
      <c r="AL52" s="1041"/>
      <c r="AM52" s="1041"/>
      <c r="AN52" s="1041"/>
      <c r="AO52" s="1041"/>
      <c r="AP52" s="1041"/>
      <c r="AQ52" s="1041"/>
      <c r="AR52" s="1041"/>
      <c r="AS52" s="1041"/>
      <c r="AT52" s="1041"/>
      <c r="AU52" s="1041"/>
      <c r="AV52" s="1041"/>
      <c r="AW52" s="1041"/>
      <c r="AX52" s="1041"/>
      <c r="AY52" s="1041"/>
      <c r="AZ52" s="1041"/>
      <c r="BA52" s="1041"/>
      <c r="BB52" s="1041"/>
      <c r="BC52" s="1041"/>
    </row>
    <row r="53" spans="1:55" x14ac:dyDescent="0.2">
      <c r="A53" s="1041"/>
      <c r="B53" s="1042"/>
      <c r="C53" s="1042"/>
      <c r="D53" s="1041"/>
      <c r="E53" s="1041"/>
      <c r="F53" s="1041"/>
      <c r="G53" s="1041"/>
      <c r="H53" s="1041"/>
      <c r="I53" s="1041"/>
      <c r="J53" s="1041"/>
      <c r="K53" s="1041"/>
      <c r="L53" s="1041"/>
      <c r="M53" s="1041"/>
      <c r="N53" s="1041"/>
      <c r="O53" s="1041"/>
      <c r="P53" s="1041"/>
      <c r="Q53" s="1041"/>
      <c r="R53" s="1041"/>
      <c r="S53" s="1041"/>
      <c r="T53" s="1041"/>
      <c r="U53" s="1041"/>
      <c r="V53" s="1041"/>
      <c r="W53" s="1041"/>
      <c r="X53" s="1041"/>
      <c r="Y53" s="1041"/>
      <c r="Z53" s="1041"/>
      <c r="AA53" s="1041"/>
      <c r="AB53" s="1041"/>
      <c r="AC53" s="1041"/>
      <c r="AD53" s="1041"/>
      <c r="AE53" s="1041"/>
      <c r="AF53" s="1041"/>
      <c r="AG53" s="1041"/>
      <c r="AH53" s="1041"/>
      <c r="AI53" s="1041"/>
      <c r="AJ53" s="1041"/>
      <c r="AK53" s="1041"/>
      <c r="AL53" s="1041"/>
      <c r="AM53" s="1041"/>
      <c r="AN53" s="1041"/>
      <c r="AO53" s="1041"/>
      <c r="AP53" s="1041"/>
      <c r="AQ53" s="1041"/>
      <c r="AR53" s="1041"/>
      <c r="AS53" s="1041"/>
      <c r="AT53" s="1041"/>
      <c r="AU53" s="1041"/>
      <c r="AV53" s="1041"/>
      <c r="AW53" s="1041"/>
      <c r="AX53" s="1041"/>
      <c r="AY53" s="1041"/>
      <c r="AZ53" s="1041"/>
      <c r="BA53" s="1041"/>
      <c r="BB53" s="1041"/>
      <c r="BC53" s="1041"/>
    </row>
    <row r="54" spans="1:55" x14ac:dyDescent="0.2">
      <c r="A54" s="1041"/>
      <c r="B54" s="1042"/>
      <c r="C54" s="1042"/>
      <c r="D54" s="1041"/>
      <c r="E54" s="1041"/>
      <c r="F54" s="1041"/>
      <c r="G54" s="1041"/>
      <c r="H54" s="1041"/>
      <c r="I54" s="1041"/>
      <c r="J54" s="1041"/>
      <c r="K54" s="1041"/>
      <c r="L54" s="1041"/>
      <c r="M54" s="1041"/>
      <c r="N54" s="1041"/>
      <c r="O54" s="1041"/>
      <c r="P54" s="1041"/>
      <c r="Q54" s="1041"/>
      <c r="R54" s="1041"/>
      <c r="S54" s="1041"/>
      <c r="T54" s="1041"/>
      <c r="U54" s="1041"/>
      <c r="V54" s="1041"/>
      <c r="W54" s="1041"/>
      <c r="X54" s="1041"/>
      <c r="Y54" s="1041"/>
      <c r="Z54" s="1041"/>
      <c r="AA54" s="1041"/>
      <c r="AB54" s="1041"/>
      <c r="AC54" s="1041"/>
      <c r="AD54" s="1041"/>
      <c r="AE54" s="1041"/>
      <c r="AF54" s="1041"/>
      <c r="AG54" s="1041"/>
      <c r="AH54" s="1041"/>
      <c r="AI54" s="1041"/>
      <c r="AJ54" s="1041"/>
      <c r="AK54" s="1041"/>
      <c r="AL54" s="1041"/>
      <c r="AM54" s="1041"/>
      <c r="AN54" s="1041"/>
      <c r="AO54" s="1041"/>
      <c r="AP54" s="1041"/>
      <c r="AQ54" s="1041"/>
      <c r="AR54" s="1041"/>
      <c r="AS54" s="1041"/>
      <c r="AT54" s="1041"/>
      <c r="AU54" s="1041"/>
      <c r="AV54" s="1041"/>
      <c r="AW54" s="1041"/>
      <c r="AX54" s="1041"/>
      <c r="AY54" s="1041"/>
      <c r="AZ54" s="1041"/>
      <c r="BA54" s="1041"/>
      <c r="BB54" s="1041"/>
      <c r="BC54" s="1041"/>
    </row>
    <row r="55" spans="1:55" x14ac:dyDescent="0.2">
      <c r="A55" s="1041"/>
      <c r="B55" s="1042"/>
      <c r="C55" s="1042"/>
      <c r="D55" s="1041"/>
      <c r="E55" s="1041"/>
      <c r="F55" s="1041"/>
      <c r="G55" s="1041"/>
      <c r="H55" s="1041"/>
      <c r="I55" s="1041"/>
      <c r="J55" s="1041"/>
      <c r="K55" s="1041"/>
      <c r="L55" s="1041"/>
      <c r="M55" s="1041"/>
      <c r="N55" s="1041"/>
      <c r="O55" s="1041"/>
      <c r="P55" s="1041"/>
      <c r="Q55" s="1041"/>
      <c r="R55" s="1041"/>
      <c r="S55" s="1041"/>
      <c r="T55" s="1041"/>
      <c r="U55" s="1041"/>
      <c r="V55" s="1041"/>
      <c r="W55" s="1041"/>
      <c r="X55" s="1041"/>
      <c r="Y55" s="1041"/>
      <c r="Z55" s="1041"/>
      <c r="AA55" s="1041"/>
      <c r="AB55" s="1041"/>
      <c r="AC55" s="1041"/>
      <c r="AD55" s="1041"/>
      <c r="AE55" s="1041"/>
      <c r="AF55" s="1041"/>
      <c r="AG55" s="1041"/>
      <c r="AH55" s="1041"/>
      <c r="AI55" s="1041"/>
      <c r="AJ55" s="1041"/>
      <c r="AK55" s="1041"/>
      <c r="AL55" s="1041"/>
      <c r="AM55" s="1041"/>
      <c r="AN55" s="1041"/>
      <c r="AO55" s="1041"/>
      <c r="AP55" s="1041"/>
      <c r="AQ55" s="1041"/>
      <c r="AR55" s="1041"/>
      <c r="AS55" s="1041"/>
      <c r="AT55" s="1041"/>
      <c r="AU55" s="1041"/>
      <c r="AV55" s="1041"/>
      <c r="AW55" s="1041"/>
      <c r="AX55" s="1041"/>
      <c r="AY55" s="1041"/>
      <c r="AZ55" s="1041"/>
      <c r="BA55" s="1041"/>
      <c r="BB55" s="1041"/>
      <c r="BC55" s="1041"/>
    </row>
    <row r="56" spans="1:55" x14ac:dyDescent="0.2">
      <c r="A56" s="1041"/>
      <c r="B56" s="1042"/>
      <c r="C56" s="1042"/>
      <c r="D56" s="1041"/>
      <c r="E56" s="1041"/>
      <c r="F56" s="1041"/>
      <c r="G56" s="1041"/>
      <c r="H56" s="1041"/>
      <c r="I56" s="1041"/>
      <c r="J56" s="1041"/>
      <c r="K56" s="1041"/>
      <c r="L56" s="1041"/>
      <c r="M56" s="1041"/>
      <c r="N56" s="1041"/>
      <c r="O56" s="1041"/>
      <c r="P56" s="1041"/>
      <c r="Q56" s="1041"/>
      <c r="R56" s="1041"/>
      <c r="S56" s="1041"/>
      <c r="T56" s="1041"/>
      <c r="U56" s="1041"/>
      <c r="V56" s="1041"/>
      <c r="W56" s="1041"/>
      <c r="X56" s="1041"/>
      <c r="Y56" s="1041"/>
      <c r="Z56" s="1041"/>
      <c r="AA56" s="1041"/>
      <c r="AB56" s="1041"/>
      <c r="AC56" s="1041"/>
      <c r="AD56" s="1041"/>
      <c r="AE56" s="1041"/>
      <c r="AF56" s="1041"/>
      <c r="AG56" s="1041"/>
      <c r="AH56" s="1041"/>
      <c r="AI56" s="1041"/>
      <c r="AJ56" s="1041"/>
      <c r="AK56" s="1041"/>
      <c r="AL56" s="1041"/>
      <c r="AM56" s="1041"/>
      <c r="AN56" s="1041"/>
      <c r="AO56" s="1041"/>
      <c r="AP56" s="1041"/>
      <c r="AQ56" s="1041"/>
      <c r="AR56" s="1041"/>
      <c r="AS56" s="1041"/>
      <c r="AT56" s="1041"/>
      <c r="AU56" s="1041"/>
      <c r="AV56" s="1041"/>
      <c r="AW56" s="1041"/>
      <c r="AX56" s="1041"/>
      <c r="AY56" s="1041"/>
      <c r="AZ56" s="1041"/>
      <c r="BA56" s="1041"/>
      <c r="BB56" s="1041"/>
      <c r="BC56" s="1041"/>
    </row>
    <row r="57" spans="1:55" x14ac:dyDescent="0.2">
      <c r="A57" s="1041"/>
      <c r="B57" s="1042"/>
      <c r="C57" s="1042"/>
      <c r="D57" s="1041"/>
      <c r="E57" s="1041"/>
      <c r="F57" s="1041"/>
      <c r="G57" s="1041"/>
      <c r="H57" s="1041"/>
      <c r="I57" s="1041"/>
      <c r="J57" s="1041"/>
      <c r="K57" s="1041"/>
      <c r="L57" s="1041"/>
      <c r="M57" s="1041"/>
      <c r="N57" s="1041"/>
      <c r="O57" s="1041"/>
      <c r="P57" s="1041"/>
      <c r="Q57" s="1041"/>
      <c r="R57" s="1041"/>
      <c r="S57" s="1041"/>
      <c r="T57" s="1041"/>
      <c r="U57" s="1041"/>
      <c r="V57" s="1041"/>
      <c r="W57" s="1041"/>
      <c r="X57" s="1041"/>
      <c r="Y57" s="1041"/>
      <c r="Z57" s="1041"/>
      <c r="AA57" s="1041"/>
      <c r="AB57" s="1041"/>
      <c r="AC57" s="1041"/>
      <c r="AD57" s="1041"/>
      <c r="AE57" s="1041"/>
      <c r="AF57" s="1041"/>
      <c r="AG57" s="1041"/>
      <c r="AH57" s="1041"/>
      <c r="AI57" s="1041"/>
      <c r="AJ57" s="1041"/>
      <c r="AK57" s="1041"/>
      <c r="AL57" s="1041"/>
      <c r="AM57" s="1041"/>
      <c r="AN57" s="1041"/>
      <c r="AO57" s="1041"/>
      <c r="AP57" s="1041"/>
      <c r="AQ57" s="1041"/>
      <c r="AR57" s="1041"/>
      <c r="AS57" s="1041"/>
      <c r="AT57" s="1041"/>
      <c r="AU57" s="1041"/>
      <c r="AV57" s="1041"/>
      <c r="AW57" s="1041"/>
      <c r="AX57" s="1041"/>
      <c r="AY57" s="1041"/>
      <c r="AZ57" s="1041"/>
      <c r="BA57" s="1041"/>
      <c r="BB57" s="1041"/>
      <c r="BC57" s="1041"/>
    </row>
    <row r="58" spans="1:55" x14ac:dyDescent="0.2">
      <c r="A58" s="1041"/>
      <c r="B58" s="1042"/>
      <c r="C58" s="1042"/>
      <c r="D58" s="1041"/>
      <c r="E58" s="1041"/>
      <c r="F58" s="1041"/>
      <c r="G58" s="1041"/>
      <c r="H58" s="1041"/>
      <c r="I58" s="1041"/>
      <c r="J58" s="1041"/>
      <c r="K58" s="1041"/>
      <c r="L58" s="1041"/>
      <c r="M58" s="1041"/>
      <c r="N58" s="1041"/>
      <c r="O58" s="1041"/>
      <c r="P58" s="1041"/>
      <c r="Q58" s="1041"/>
      <c r="R58" s="1041"/>
      <c r="S58" s="1041"/>
      <c r="T58" s="1041"/>
      <c r="U58" s="1041"/>
      <c r="V58" s="1041"/>
      <c r="W58" s="1041"/>
      <c r="X58" s="1041"/>
      <c r="Y58" s="1041"/>
      <c r="Z58" s="1041"/>
      <c r="AA58" s="1041"/>
      <c r="AB58" s="1041"/>
      <c r="AC58" s="1041"/>
      <c r="AD58" s="1041"/>
      <c r="AE58" s="1041"/>
      <c r="AF58" s="1041"/>
      <c r="AG58" s="1041"/>
      <c r="AH58" s="1041"/>
      <c r="AI58" s="1041"/>
      <c r="AJ58" s="1041"/>
      <c r="AK58" s="1041"/>
      <c r="AL58" s="1041"/>
      <c r="AM58" s="1041"/>
      <c r="AN58" s="1041"/>
      <c r="AO58" s="1041"/>
      <c r="AP58" s="1041"/>
      <c r="AQ58" s="1041"/>
      <c r="AR58" s="1041"/>
      <c r="AS58" s="1041"/>
      <c r="AT58" s="1041"/>
      <c r="AU58" s="1041"/>
      <c r="AV58" s="1041"/>
      <c r="AW58" s="1041"/>
      <c r="AX58" s="1041"/>
      <c r="AY58" s="1041"/>
      <c r="AZ58" s="1041"/>
      <c r="BA58" s="1041"/>
      <c r="BB58" s="1041"/>
      <c r="BC58" s="1041"/>
    </row>
    <row r="59" spans="1:55" x14ac:dyDescent="0.2">
      <c r="A59" s="1041"/>
      <c r="B59" s="1042"/>
      <c r="C59" s="1042"/>
      <c r="D59" s="1041"/>
      <c r="E59" s="1041"/>
      <c r="F59" s="1041"/>
      <c r="G59" s="1041"/>
      <c r="H59" s="1041"/>
      <c r="I59" s="1041"/>
      <c r="J59" s="1041"/>
      <c r="K59" s="1041"/>
      <c r="L59" s="1041"/>
      <c r="M59" s="1041"/>
      <c r="N59" s="1041"/>
      <c r="O59" s="1041"/>
      <c r="P59" s="1041"/>
      <c r="Q59" s="1041"/>
      <c r="R59" s="1041"/>
      <c r="S59" s="1041"/>
      <c r="T59" s="1041"/>
      <c r="U59" s="1041"/>
      <c r="V59" s="1041"/>
      <c r="W59" s="1041"/>
      <c r="X59" s="1041"/>
      <c r="Y59" s="1041"/>
      <c r="Z59" s="1041"/>
      <c r="AA59" s="1041"/>
      <c r="AB59" s="1041"/>
      <c r="AC59" s="1041"/>
      <c r="AD59" s="1041"/>
      <c r="AE59" s="1041"/>
      <c r="AF59" s="1041"/>
      <c r="AG59" s="1041"/>
      <c r="AH59" s="1041"/>
      <c r="AI59" s="1041"/>
      <c r="AJ59" s="1041"/>
      <c r="AK59" s="1041"/>
      <c r="AL59" s="1041"/>
      <c r="AM59" s="1041"/>
      <c r="AN59" s="1041"/>
      <c r="AO59" s="1041"/>
      <c r="AP59" s="1041"/>
      <c r="AQ59" s="1041"/>
      <c r="AR59" s="1041"/>
      <c r="AS59" s="1041"/>
      <c r="AT59" s="1041"/>
      <c r="AU59" s="1041"/>
      <c r="AV59" s="1041"/>
      <c r="AW59" s="1041"/>
      <c r="AX59" s="1041"/>
      <c r="AY59" s="1041"/>
      <c r="AZ59" s="1041"/>
      <c r="BA59" s="1041"/>
      <c r="BB59" s="1041"/>
      <c r="BC59" s="1041"/>
    </row>
    <row r="60" spans="1:55" x14ac:dyDescent="0.2">
      <c r="A60" s="1041"/>
      <c r="B60" s="1042"/>
      <c r="C60" s="1042"/>
      <c r="D60" s="1041"/>
      <c r="E60" s="1041"/>
      <c r="F60" s="1041"/>
      <c r="G60" s="1041"/>
      <c r="H60" s="1041"/>
      <c r="I60" s="1041"/>
      <c r="J60" s="1041"/>
      <c r="K60" s="1041"/>
      <c r="L60" s="1041"/>
      <c r="M60" s="1041"/>
      <c r="N60" s="1041"/>
      <c r="O60" s="1041"/>
      <c r="P60" s="1041"/>
      <c r="Q60" s="1041"/>
      <c r="R60" s="1041"/>
      <c r="S60" s="1041"/>
      <c r="T60" s="1041"/>
      <c r="U60" s="1041"/>
      <c r="V60" s="1041"/>
      <c r="W60" s="1041"/>
      <c r="X60" s="1041"/>
      <c r="Y60" s="1041"/>
      <c r="Z60" s="1041"/>
      <c r="AA60" s="1041"/>
      <c r="AB60" s="1041"/>
      <c r="AC60" s="1041"/>
      <c r="AD60" s="1041"/>
      <c r="AE60" s="1041"/>
      <c r="AF60" s="1041"/>
      <c r="AG60" s="1041"/>
      <c r="AH60" s="1041"/>
      <c r="AI60" s="1041"/>
      <c r="AJ60" s="1041"/>
      <c r="AK60" s="1041"/>
      <c r="AL60" s="1041"/>
      <c r="AM60" s="1041"/>
      <c r="AN60" s="1041"/>
      <c r="AO60" s="1041"/>
      <c r="AP60" s="1041"/>
      <c r="AQ60" s="1041"/>
      <c r="AR60" s="1041"/>
      <c r="AS60" s="1041"/>
      <c r="AT60" s="1041"/>
      <c r="AU60" s="1041"/>
      <c r="AV60" s="1041"/>
      <c r="AW60" s="1041"/>
      <c r="AX60" s="1041"/>
      <c r="AY60" s="1041"/>
      <c r="AZ60" s="1041"/>
      <c r="BA60" s="1041"/>
      <c r="BB60" s="1041"/>
      <c r="BC60" s="1041"/>
    </row>
    <row r="61" spans="1:55" x14ac:dyDescent="0.2">
      <c r="A61" s="1041"/>
      <c r="B61" s="1042"/>
      <c r="C61" s="1042"/>
      <c r="D61" s="1041"/>
      <c r="E61" s="1041"/>
      <c r="F61" s="1041"/>
      <c r="G61" s="1041"/>
      <c r="H61" s="1041"/>
      <c r="I61" s="1041"/>
      <c r="J61" s="1041"/>
      <c r="K61" s="1041"/>
      <c r="L61" s="1041"/>
      <c r="M61" s="1041"/>
      <c r="N61" s="1041"/>
      <c r="O61" s="1041"/>
      <c r="P61" s="1041"/>
      <c r="Q61" s="1041"/>
      <c r="R61" s="1041"/>
      <c r="S61" s="1041"/>
      <c r="T61" s="1041"/>
      <c r="U61" s="1041"/>
      <c r="V61" s="1041"/>
      <c r="W61" s="1041"/>
      <c r="X61" s="1041"/>
      <c r="Y61" s="1041"/>
      <c r="Z61" s="1041"/>
      <c r="AA61" s="1041"/>
      <c r="AB61" s="1041"/>
      <c r="AC61" s="1041"/>
      <c r="AD61" s="1041"/>
      <c r="AE61" s="1041"/>
      <c r="AF61" s="1041"/>
      <c r="AG61" s="1041"/>
      <c r="AH61" s="1041"/>
      <c r="AI61" s="1041"/>
      <c r="AJ61" s="1041"/>
      <c r="AK61" s="1041"/>
      <c r="AL61" s="1041"/>
      <c r="AM61" s="1041"/>
      <c r="AN61" s="1041"/>
      <c r="AO61" s="1041"/>
      <c r="AP61" s="1041"/>
      <c r="AQ61" s="1041"/>
      <c r="AR61" s="1041"/>
      <c r="AS61" s="1041"/>
      <c r="AT61" s="1041"/>
      <c r="AU61" s="1041"/>
      <c r="AV61" s="1041"/>
      <c r="AW61" s="1041"/>
      <c r="AX61" s="1041"/>
      <c r="AY61" s="1041"/>
      <c r="AZ61" s="1041"/>
      <c r="BA61" s="1041"/>
      <c r="BB61" s="1041"/>
      <c r="BC61" s="1041"/>
    </row>
    <row r="62" spans="1:55" x14ac:dyDescent="0.2">
      <c r="A62" s="1041"/>
      <c r="B62" s="1042"/>
      <c r="C62" s="1042"/>
      <c r="D62" s="1041"/>
      <c r="E62" s="1041"/>
      <c r="F62" s="1041"/>
      <c r="G62" s="1041"/>
      <c r="H62" s="1041"/>
      <c r="I62" s="1041"/>
      <c r="J62" s="1041"/>
      <c r="K62" s="1041"/>
      <c r="L62" s="1041"/>
      <c r="M62" s="1041"/>
      <c r="N62" s="1041"/>
      <c r="O62" s="1041"/>
      <c r="P62" s="1041"/>
      <c r="Q62" s="1041"/>
      <c r="R62" s="1041"/>
      <c r="S62" s="1041"/>
      <c r="T62" s="1041"/>
      <c r="U62" s="1041"/>
      <c r="V62" s="1041"/>
      <c r="W62" s="1041"/>
      <c r="X62" s="1041"/>
      <c r="Y62" s="1041"/>
      <c r="Z62" s="1041"/>
      <c r="AA62" s="1041"/>
      <c r="AB62" s="1041"/>
      <c r="AC62" s="1041"/>
      <c r="AD62" s="1041"/>
      <c r="AE62" s="1041"/>
      <c r="AF62" s="1041"/>
      <c r="AG62" s="1041"/>
      <c r="AH62" s="1041"/>
      <c r="AI62" s="1041"/>
      <c r="AJ62" s="1041"/>
      <c r="AK62" s="1041"/>
      <c r="AL62" s="1041"/>
      <c r="AM62" s="1041"/>
      <c r="AN62" s="1041"/>
      <c r="AO62" s="1041"/>
      <c r="AP62" s="1041"/>
      <c r="AQ62" s="1041"/>
      <c r="AR62" s="1041"/>
      <c r="AS62" s="1041"/>
      <c r="AT62" s="1041"/>
      <c r="AU62" s="1041"/>
      <c r="AV62" s="1041"/>
      <c r="AW62" s="1041"/>
      <c r="AX62" s="1041"/>
      <c r="AY62" s="1041"/>
      <c r="AZ62" s="1041"/>
      <c r="BA62" s="1041"/>
      <c r="BB62" s="1041"/>
      <c r="BC62" s="1041"/>
    </row>
    <row r="63" spans="1:55" x14ac:dyDescent="0.2">
      <c r="A63" s="1041"/>
      <c r="B63" s="1042"/>
      <c r="C63" s="1042"/>
      <c r="D63" s="1041"/>
      <c r="E63" s="1041"/>
      <c r="F63" s="1041"/>
      <c r="G63" s="1041"/>
      <c r="H63" s="1041"/>
      <c r="I63" s="1041"/>
      <c r="J63" s="1041"/>
      <c r="K63" s="1041"/>
      <c r="L63" s="1041"/>
      <c r="M63" s="1041"/>
      <c r="N63" s="1041"/>
      <c r="O63" s="1041"/>
      <c r="P63" s="1041"/>
      <c r="Q63" s="1041"/>
      <c r="R63" s="1041"/>
      <c r="S63" s="1041"/>
      <c r="T63" s="1041"/>
      <c r="U63" s="1041"/>
      <c r="V63" s="1041"/>
      <c r="W63" s="1041"/>
      <c r="X63" s="1041"/>
      <c r="Y63" s="1041"/>
      <c r="Z63" s="1041"/>
      <c r="AA63" s="1041"/>
      <c r="AB63" s="1041"/>
      <c r="AC63" s="1041"/>
      <c r="AD63" s="1041"/>
      <c r="AE63" s="1041"/>
      <c r="AF63" s="1041"/>
      <c r="AG63" s="1041"/>
      <c r="AH63" s="1041"/>
      <c r="AI63" s="1041"/>
      <c r="AJ63" s="1041"/>
      <c r="AK63" s="1041"/>
      <c r="AL63" s="1041"/>
      <c r="AM63" s="1041"/>
      <c r="AN63" s="1041"/>
      <c r="AO63" s="1041"/>
      <c r="AP63" s="1041"/>
      <c r="AQ63" s="1041"/>
      <c r="AR63" s="1041"/>
      <c r="AS63" s="1041"/>
      <c r="AT63" s="1041"/>
      <c r="AU63" s="1041"/>
      <c r="AV63" s="1041"/>
      <c r="AW63" s="1041"/>
      <c r="AX63" s="1041"/>
      <c r="AY63" s="1041"/>
      <c r="AZ63" s="1041"/>
      <c r="BA63" s="1041"/>
      <c r="BB63" s="1041"/>
      <c r="BC63" s="1041"/>
    </row>
    <row r="64" spans="1:55" x14ac:dyDescent="0.2">
      <c r="A64" s="1041"/>
      <c r="B64" s="1042"/>
      <c r="C64" s="1042"/>
      <c r="D64" s="1041"/>
      <c r="E64" s="1041"/>
      <c r="F64" s="1041"/>
      <c r="G64" s="1041"/>
      <c r="H64" s="1041"/>
      <c r="I64" s="1041"/>
      <c r="J64" s="1041"/>
      <c r="K64" s="1041"/>
      <c r="L64" s="1041"/>
      <c r="M64" s="1041"/>
      <c r="N64" s="1041"/>
      <c r="O64" s="1041"/>
      <c r="P64" s="1041"/>
      <c r="Q64" s="1041"/>
      <c r="R64" s="1041"/>
      <c r="S64" s="1041"/>
      <c r="T64" s="1041"/>
      <c r="U64" s="1041"/>
      <c r="V64" s="1041"/>
      <c r="W64" s="1041"/>
      <c r="X64" s="1041"/>
      <c r="Y64" s="1041"/>
      <c r="Z64" s="1041"/>
      <c r="AA64" s="1041"/>
      <c r="AB64" s="1041"/>
      <c r="AC64" s="1041"/>
      <c r="AD64" s="1041"/>
      <c r="AE64" s="1041"/>
      <c r="AF64" s="1041"/>
      <c r="AG64" s="1041"/>
      <c r="AH64" s="1041"/>
      <c r="AI64" s="1041"/>
      <c r="AJ64" s="1041"/>
      <c r="AK64" s="1041"/>
      <c r="AL64" s="1041"/>
      <c r="AM64" s="1041"/>
      <c r="AN64" s="1041"/>
      <c r="AO64" s="1041"/>
      <c r="AP64" s="1041"/>
      <c r="AQ64" s="1041"/>
      <c r="AR64" s="1041"/>
      <c r="AS64" s="1041"/>
      <c r="AT64" s="1041"/>
      <c r="AU64" s="1041"/>
      <c r="AV64" s="1041"/>
      <c r="AW64" s="1041"/>
      <c r="AX64" s="1041"/>
      <c r="AY64" s="1041"/>
      <c r="AZ64" s="1041"/>
      <c r="BA64" s="1041"/>
      <c r="BB64" s="1041"/>
      <c r="BC64" s="1041"/>
    </row>
    <row r="65" spans="1:55" x14ac:dyDescent="0.2">
      <c r="A65" s="1041"/>
      <c r="B65" s="1042"/>
      <c r="C65" s="1042"/>
      <c r="D65" s="1041"/>
      <c r="E65" s="1041"/>
      <c r="F65" s="1041"/>
      <c r="G65" s="1041"/>
      <c r="H65" s="1041"/>
      <c r="I65" s="1041"/>
      <c r="J65" s="1041"/>
      <c r="K65" s="1041"/>
      <c r="L65" s="1041"/>
      <c r="M65" s="1041"/>
      <c r="N65" s="1041"/>
      <c r="O65" s="1041"/>
      <c r="P65" s="1041"/>
      <c r="Q65" s="1041"/>
      <c r="R65" s="1041"/>
      <c r="S65" s="1041"/>
      <c r="T65" s="1041"/>
      <c r="U65" s="1041"/>
      <c r="V65" s="1041"/>
      <c r="W65" s="1041"/>
      <c r="X65" s="1041"/>
      <c r="Y65" s="1041"/>
      <c r="Z65" s="1041"/>
      <c r="AA65" s="1041"/>
      <c r="AB65" s="1041"/>
      <c r="AC65" s="1041"/>
      <c r="AD65" s="1041"/>
      <c r="AE65" s="1041"/>
      <c r="AF65" s="1041"/>
      <c r="AG65" s="1041"/>
      <c r="AH65" s="1041"/>
      <c r="AI65" s="1041"/>
      <c r="AJ65" s="1041"/>
      <c r="AK65" s="1041"/>
      <c r="AL65" s="1041"/>
      <c r="AM65" s="1041"/>
      <c r="AN65" s="1041"/>
      <c r="AO65" s="1041"/>
      <c r="AP65" s="1041"/>
      <c r="AQ65" s="1041"/>
      <c r="AR65" s="1041"/>
      <c r="AS65" s="1041"/>
      <c r="AT65" s="1041"/>
      <c r="AU65" s="1041"/>
      <c r="AV65" s="1041"/>
      <c r="AW65" s="1041"/>
      <c r="AX65" s="1041"/>
      <c r="AY65" s="1041"/>
      <c r="AZ65" s="1041"/>
      <c r="BA65" s="1041"/>
      <c r="BB65" s="1041"/>
      <c r="BC65" s="1041"/>
    </row>
    <row r="66" spans="1:55" x14ac:dyDescent="0.2">
      <c r="A66" s="1041"/>
      <c r="B66" s="1042"/>
      <c r="C66" s="1042"/>
      <c r="D66" s="1041"/>
      <c r="E66" s="1041"/>
      <c r="F66" s="1041"/>
      <c r="G66" s="1041"/>
      <c r="H66" s="1041"/>
      <c r="I66" s="1041"/>
      <c r="J66" s="1041"/>
      <c r="K66" s="1041"/>
      <c r="L66" s="1041"/>
      <c r="M66" s="1041"/>
      <c r="N66" s="1041"/>
      <c r="O66" s="1041"/>
      <c r="P66" s="1041"/>
      <c r="Q66" s="1041"/>
      <c r="R66" s="1041"/>
      <c r="S66" s="1041"/>
      <c r="T66" s="1041"/>
      <c r="U66" s="1041"/>
      <c r="V66" s="1041"/>
      <c r="W66" s="1041"/>
      <c r="X66" s="1041"/>
      <c r="Y66" s="1041"/>
      <c r="Z66" s="1041"/>
      <c r="AA66" s="1041"/>
      <c r="AB66" s="1041"/>
      <c r="AC66" s="1041"/>
      <c r="AD66" s="1041"/>
      <c r="AE66" s="1041"/>
      <c r="AF66" s="1041"/>
      <c r="AG66" s="1041"/>
      <c r="AH66" s="1041"/>
      <c r="AI66" s="1041"/>
      <c r="AJ66" s="1041"/>
      <c r="AK66" s="1041"/>
      <c r="AL66" s="1041"/>
      <c r="AM66" s="1041"/>
      <c r="AN66" s="1041"/>
      <c r="AO66" s="1041"/>
      <c r="AP66" s="1041"/>
      <c r="AQ66" s="1041"/>
      <c r="AR66" s="1041"/>
      <c r="AS66" s="1041"/>
      <c r="AT66" s="1041"/>
      <c r="AU66" s="1041"/>
      <c r="AV66" s="1041"/>
      <c r="AW66" s="1041"/>
      <c r="AX66" s="1041"/>
      <c r="AY66" s="1041"/>
      <c r="AZ66" s="1041"/>
      <c r="BA66" s="1041"/>
      <c r="BB66" s="1041"/>
      <c r="BC66" s="1041"/>
    </row>
    <row r="67" spans="1:55" x14ac:dyDescent="0.2">
      <c r="A67" s="1041"/>
      <c r="B67" s="1042"/>
      <c r="C67" s="1042"/>
      <c r="D67" s="1041"/>
      <c r="E67" s="1041"/>
      <c r="F67" s="1041"/>
      <c r="G67" s="1041"/>
      <c r="H67" s="1041"/>
      <c r="I67" s="1041"/>
      <c r="J67" s="1041"/>
      <c r="K67" s="1041"/>
      <c r="L67" s="1041"/>
      <c r="M67" s="1041"/>
      <c r="N67" s="1041"/>
      <c r="O67" s="1041"/>
      <c r="P67" s="1041"/>
      <c r="Q67" s="1041"/>
      <c r="R67" s="1041"/>
      <c r="S67" s="1041"/>
      <c r="T67" s="1041"/>
      <c r="U67" s="1041"/>
      <c r="V67" s="1041"/>
      <c r="W67" s="1041"/>
      <c r="X67" s="1041"/>
      <c r="Y67" s="1041"/>
      <c r="Z67" s="1041"/>
      <c r="AA67" s="1041"/>
      <c r="AB67" s="1041"/>
      <c r="AC67" s="1041"/>
      <c r="AD67" s="1041"/>
      <c r="AE67" s="1041"/>
      <c r="AF67" s="1041"/>
      <c r="AG67" s="1041"/>
      <c r="AH67" s="1041"/>
      <c r="AI67" s="1041"/>
      <c r="AJ67" s="1041"/>
      <c r="AK67" s="1041"/>
      <c r="AL67" s="1041"/>
      <c r="AM67" s="1041"/>
      <c r="AN67" s="1041"/>
      <c r="AO67" s="1041"/>
      <c r="AP67" s="1041"/>
      <c r="AQ67" s="1041"/>
      <c r="AR67" s="1041"/>
      <c r="AS67" s="1041"/>
      <c r="AT67" s="1041"/>
      <c r="AU67" s="1041"/>
      <c r="AV67" s="1041"/>
      <c r="AW67" s="1041"/>
      <c r="AX67" s="1041"/>
      <c r="AY67" s="1041"/>
      <c r="AZ67" s="1041"/>
      <c r="BA67" s="1041"/>
      <c r="BB67" s="1041"/>
      <c r="BC67" s="1041"/>
    </row>
    <row r="68" spans="1:55" x14ac:dyDescent="0.2">
      <c r="A68" s="1041"/>
      <c r="B68" s="1042"/>
      <c r="C68" s="1042"/>
      <c r="D68" s="1041"/>
      <c r="E68" s="1041"/>
      <c r="F68" s="1041"/>
      <c r="G68" s="1041"/>
      <c r="H68" s="1041"/>
      <c r="I68" s="1041"/>
      <c r="J68" s="1041"/>
      <c r="K68" s="1041"/>
      <c r="L68" s="1041"/>
      <c r="M68" s="1041"/>
      <c r="N68" s="1041"/>
      <c r="O68" s="1041"/>
      <c r="P68" s="1041"/>
      <c r="Q68" s="1041"/>
      <c r="R68" s="1041"/>
      <c r="S68" s="1041"/>
      <c r="T68" s="1041"/>
      <c r="U68" s="1041"/>
      <c r="V68" s="1041"/>
      <c r="W68" s="1041"/>
      <c r="X68" s="1041"/>
      <c r="Y68" s="1041"/>
      <c r="Z68" s="1041"/>
      <c r="AA68" s="1041"/>
      <c r="AB68" s="1041"/>
      <c r="AC68" s="1041"/>
      <c r="AD68" s="1041"/>
      <c r="AE68" s="1041"/>
      <c r="AF68" s="1041"/>
      <c r="AG68" s="1041"/>
      <c r="AH68" s="1041"/>
      <c r="AI68" s="1041"/>
      <c r="AJ68" s="1041"/>
      <c r="AK68" s="1041"/>
      <c r="AL68" s="1041"/>
      <c r="AM68" s="1041"/>
      <c r="AN68" s="1041"/>
      <c r="AO68" s="1041"/>
      <c r="AP68" s="1041"/>
      <c r="AQ68" s="1041"/>
      <c r="AR68" s="1041"/>
      <c r="AS68" s="1041"/>
      <c r="AT68" s="1041"/>
      <c r="AU68" s="1041"/>
      <c r="AV68" s="1041"/>
      <c r="AW68" s="1041"/>
      <c r="AX68" s="1041"/>
      <c r="AY68" s="1041"/>
      <c r="AZ68" s="1041"/>
      <c r="BA68" s="1041"/>
      <c r="BB68" s="1041"/>
      <c r="BC68" s="1041"/>
    </row>
    <row r="69" spans="1:55" x14ac:dyDescent="0.2">
      <c r="A69" s="1041"/>
      <c r="B69" s="1042"/>
      <c r="C69" s="1042"/>
      <c r="D69" s="1041"/>
      <c r="E69" s="1041"/>
      <c r="F69" s="1041"/>
      <c r="G69" s="1041"/>
      <c r="H69" s="1041"/>
      <c r="I69" s="1041"/>
      <c r="J69" s="1041"/>
      <c r="K69" s="1041"/>
      <c r="L69" s="1041"/>
      <c r="M69" s="1041"/>
      <c r="N69" s="1041"/>
      <c r="O69" s="1041"/>
      <c r="P69" s="1041"/>
      <c r="Q69" s="1041"/>
      <c r="R69" s="1041"/>
      <c r="S69" s="1041"/>
      <c r="T69" s="1041"/>
      <c r="U69" s="1041"/>
      <c r="V69" s="1041"/>
      <c r="W69" s="1041"/>
      <c r="X69" s="1041"/>
      <c r="Y69" s="1041"/>
      <c r="Z69" s="1041"/>
      <c r="AA69" s="1041"/>
      <c r="AB69" s="1041"/>
      <c r="AC69" s="1041"/>
      <c r="AD69" s="1041"/>
      <c r="AE69" s="1041"/>
      <c r="AF69" s="1041"/>
      <c r="AG69" s="1041"/>
      <c r="AH69" s="1041"/>
      <c r="AI69" s="1041"/>
      <c r="AJ69" s="1041"/>
      <c r="AK69" s="1041"/>
      <c r="AL69" s="1041"/>
      <c r="AM69" s="1041"/>
      <c r="AN69" s="1041"/>
      <c r="AO69" s="1041"/>
      <c r="AP69" s="1041"/>
      <c r="AQ69" s="1041"/>
      <c r="AR69" s="1041"/>
      <c r="AS69" s="1041"/>
      <c r="AT69" s="1041"/>
      <c r="AU69" s="1041"/>
      <c r="AV69" s="1041"/>
      <c r="AW69" s="1041"/>
      <c r="AX69" s="1041"/>
      <c r="AY69" s="1041"/>
      <c r="AZ69" s="1041"/>
      <c r="BA69" s="1041"/>
      <c r="BB69" s="1041"/>
      <c r="BC69" s="1041"/>
    </row>
    <row r="70" spans="1:55" x14ac:dyDescent="0.2">
      <c r="A70" s="1041"/>
      <c r="B70" s="1042"/>
      <c r="C70" s="1042"/>
      <c r="D70" s="1041"/>
      <c r="E70" s="1041"/>
      <c r="F70" s="1041"/>
      <c r="G70" s="1041"/>
      <c r="H70" s="1041"/>
      <c r="I70" s="1041"/>
      <c r="J70" s="1041"/>
      <c r="K70" s="1041"/>
      <c r="L70" s="1041"/>
      <c r="M70" s="1041"/>
      <c r="N70" s="1041"/>
      <c r="O70" s="1041"/>
      <c r="P70" s="1041"/>
      <c r="Q70" s="1041"/>
      <c r="R70" s="1041"/>
      <c r="S70" s="1041"/>
      <c r="T70" s="1041"/>
      <c r="U70" s="1041"/>
      <c r="V70" s="1041"/>
      <c r="W70" s="1041"/>
      <c r="X70" s="1041"/>
      <c r="Y70" s="1041"/>
      <c r="Z70" s="1041"/>
      <c r="AA70" s="1041"/>
      <c r="AB70" s="1041"/>
      <c r="AC70" s="1041"/>
      <c r="AD70" s="1041"/>
      <c r="AE70" s="1041"/>
      <c r="AF70" s="1041"/>
      <c r="AG70" s="1041"/>
      <c r="AH70" s="1041"/>
      <c r="AI70" s="1041"/>
      <c r="AJ70" s="1041"/>
      <c r="AK70" s="1041"/>
      <c r="AL70" s="1041"/>
      <c r="AM70" s="1041"/>
      <c r="AN70" s="1041"/>
      <c r="AO70" s="1041"/>
      <c r="AP70" s="1041"/>
      <c r="AQ70" s="1041"/>
      <c r="AR70" s="1041"/>
      <c r="AS70" s="1041"/>
      <c r="AT70" s="1041"/>
      <c r="AU70" s="1041"/>
      <c r="AV70" s="1041"/>
      <c r="AW70" s="1041"/>
      <c r="AX70" s="1041"/>
      <c r="AY70" s="1041"/>
      <c r="AZ70" s="1041"/>
      <c r="BA70" s="1041"/>
      <c r="BB70" s="1041"/>
      <c r="BC70" s="1041"/>
    </row>
    <row r="71" spans="1:55" x14ac:dyDescent="0.2">
      <c r="A71" s="1041"/>
      <c r="B71" s="1042"/>
      <c r="C71" s="1042"/>
      <c r="D71" s="1041"/>
      <c r="E71" s="1041"/>
      <c r="F71" s="1041"/>
      <c r="G71" s="1041"/>
      <c r="H71" s="1041"/>
      <c r="I71" s="1041"/>
      <c r="J71" s="1041"/>
      <c r="K71" s="1041"/>
      <c r="L71" s="1041"/>
      <c r="M71" s="1041"/>
      <c r="N71" s="1041"/>
      <c r="O71" s="1041"/>
      <c r="P71" s="1041"/>
      <c r="Q71" s="1041"/>
      <c r="R71" s="1041"/>
      <c r="S71" s="1041"/>
      <c r="T71" s="1041"/>
      <c r="U71" s="1041"/>
      <c r="V71" s="1041"/>
      <c r="W71" s="1041"/>
      <c r="X71" s="1041"/>
      <c r="Y71" s="1041"/>
      <c r="Z71" s="1041"/>
      <c r="AA71" s="1041"/>
      <c r="AB71" s="1041"/>
      <c r="AC71" s="1041"/>
      <c r="AD71" s="1041"/>
      <c r="AE71" s="1041"/>
      <c r="AF71" s="1041"/>
      <c r="AG71" s="1041"/>
      <c r="AH71" s="1041"/>
      <c r="AI71" s="1041"/>
      <c r="AJ71" s="1041"/>
      <c r="AK71" s="1041"/>
      <c r="AL71" s="1041"/>
      <c r="AM71" s="1041"/>
      <c r="AN71" s="1041"/>
      <c r="AO71" s="1041"/>
      <c r="AP71" s="1041"/>
      <c r="AQ71" s="1041"/>
      <c r="AR71" s="1041"/>
      <c r="AS71" s="1041"/>
      <c r="AT71" s="1041"/>
      <c r="AU71" s="1041"/>
      <c r="AV71" s="1041"/>
      <c r="AW71" s="1041"/>
      <c r="AX71" s="1041"/>
      <c r="AY71" s="1041"/>
      <c r="AZ71" s="1041"/>
      <c r="BA71" s="1041"/>
      <c r="BB71" s="1041"/>
      <c r="BC71" s="1041"/>
    </row>
    <row r="72" spans="1:55" x14ac:dyDescent="0.2">
      <c r="A72" s="1041"/>
      <c r="B72" s="1042"/>
      <c r="C72" s="1042"/>
      <c r="D72" s="1041"/>
      <c r="E72" s="1041"/>
      <c r="F72" s="1041"/>
      <c r="G72" s="1041"/>
      <c r="H72" s="1041"/>
      <c r="I72" s="1041"/>
      <c r="J72" s="1041"/>
      <c r="K72" s="1041"/>
      <c r="L72" s="1041"/>
      <c r="M72" s="1041"/>
      <c r="N72" s="1041"/>
      <c r="O72" s="1041"/>
      <c r="P72" s="1041"/>
      <c r="Q72" s="1041"/>
      <c r="R72" s="1041"/>
      <c r="S72" s="1041"/>
      <c r="T72" s="1041"/>
      <c r="U72" s="1041"/>
      <c r="V72" s="1041"/>
      <c r="W72" s="1041"/>
      <c r="X72" s="1041"/>
      <c r="Y72" s="1041"/>
      <c r="Z72" s="1041"/>
      <c r="AA72" s="1041"/>
      <c r="AB72" s="1041"/>
      <c r="AC72" s="1041"/>
      <c r="AD72" s="1041"/>
      <c r="AE72" s="1041"/>
      <c r="AF72" s="1041"/>
      <c r="AG72" s="1041"/>
      <c r="AH72" s="1041"/>
      <c r="AI72" s="1041"/>
      <c r="AJ72" s="1041"/>
      <c r="AK72" s="1041"/>
      <c r="AL72" s="1041"/>
      <c r="AM72" s="1041"/>
      <c r="AN72" s="1041"/>
      <c r="AO72" s="1041"/>
      <c r="AP72" s="1041"/>
      <c r="AQ72" s="1041"/>
      <c r="AR72" s="1041"/>
      <c r="AS72" s="1041"/>
      <c r="AT72" s="1041"/>
      <c r="AU72" s="1041"/>
      <c r="AV72" s="1041"/>
      <c r="AW72" s="1041"/>
      <c r="AX72" s="1041"/>
      <c r="AY72" s="1041"/>
      <c r="AZ72" s="1041"/>
      <c r="BA72" s="1041"/>
      <c r="BB72" s="1041"/>
      <c r="BC72" s="1041"/>
    </row>
    <row r="73" spans="1:55" x14ac:dyDescent="0.2">
      <c r="A73" s="1041"/>
      <c r="B73" s="1042"/>
      <c r="C73" s="1042"/>
      <c r="D73" s="1041"/>
      <c r="E73" s="1041"/>
      <c r="F73" s="1041"/>
      <c r="G73" s="1041"/>
      <c r="H73" s="1041"/>
      <c r="I73" s="1041"/>
      <c r="J73" s="1041"/>
      <c r="K73" s="1041"/>
      <c r="L73" s="1041"/>
      <c r="M73" s="1041"/>
      <c r="N73" s="1041"/>
      <c r="O73" s="1041"/>
      <c r="P73" s="1041"/>
      <c r="Q73" s="1041"/>
      <c r="R73" s="1041"/>
      <c r="S73" s="1041"/>
      <c r="T73" s="1041"/>
      <c r="U73" s="1041"/>
      <c r="V73" s="1041"/>
      <c r="W73" s="1041"/>
      <c r="X73" s="1041"/>
      <c r="Y73" s="1041"/>
      <c r="Z73" s="1041"/>
      <c r="AA73" s="1041"/>
      <c r="AB73" s="1041"/>
      <c r="AC73" s="1041"/>
      <c r="AD73" s="1041"/>
      <c r="AE73" s="1041"/>
      <c r="AF73" s="1041"/>
      <c r="AG73" s="1041"/>
      <c r="AH73" s="1041"/>
      <c r="AI73" s="1041"/>
      <c r="AJ73" s="1041"/>
      <c r="AK73" s="1041"/>
      <c r="AL73" s="1041"/>
      <c r="AM73" s="1041"/>
      <c r="AN73" s="1041"/>
      <c r="AO73" s="1041"/>
      <c r="AP73" s="1041"/>
      <c r="AQ73" s="1041"/>
      <c r="AR73" s="1041"/>
      <c r="AS73" s="1041"/>
      <c r="AT73" s="1041"/>
      <c r="AU73" s="1041"/>
      <c r="AV73" s="1041"/>
      <c r="AW73" s="1041"/>
      <c r="AX73" s="1041"/>
      <c r="AY73" s="1041"/>
      <c r="AZ73" s="1041"/>
      <c r="BA73" s="1041"/>
      <c r="BB73" s="1041"/>
      <c r="BC73" s="1041"/>
    </row>
    <row r="74" spans="1:55" x14ac:dyDescent="0.2">
      <c r="A74" s="1041"/>
      <c r="B74" s="1042"/>
      <c r="C74" s="1042"/>
      <c r="D74" s="1041"/>
      <c r="E74" s="1041"/>
      <c r="F74" s="1041"/>
      <c r="G74" s="1041"/>
      <c r="H74" s="1041"/>
      <c r="I74" s="1041"/>
      <c r="J74" s="1041"/>
      <c r="K74" s="1041"/>
      <c r="L74" s="1041"/>
      <c r="M74" s="1041"/>
      <c r="N74" s="1041"/>
      <c r="O74" s="1041"/>
      <c r="P74" s="1041"/>
      <c r="Q74" s="1041"/>
      <c r="R74" s="1041"/>
      <c r="S74" s="1041"/>
      <c r="T74" s="1041"/>
      <c r="U74" s="1041"/>
      <c r="V74" s="1041"/>
      <c r="W74" s="1041"/>
      <c r="X74" s="1041"/>
      <c r="Y74" s="1041"/>
      <c r="Z74" s="1041"/>
      <c r="AA74" s="1041"/>
      <c r="AB74" s="1041"/>
      <c r="AC74" s="1041"/>
      <c r="AD74" s="1041"/>
      <c r="AE74" s="1041"/>
      <c r="AF74" s="1041"/>
      <c r="AG74" s="1041"/>
      <c r="AH74" s="1041"/>
      <c r="AI74" s="1041"/>
      <c r="AJ74" s="1041"/>
      <c r="AK74" s="1041"/>
      <c r="AL74" s="1041"/>
      <c r="AM74" s="1041"/>
      <c r="AN74" s="1041"/>
      <c r="AO74" s="1041"/>
      <c r="AP74" s="1041"/>
      <c r="AQ74" s="1041"/>
      <c r="AR74" s="1041"/>
      <c r="AS74" s="1041"/>
      <c r="AT74" s="1041"/>
      <c r="AU74" s="1041"/>
      <c r="AV74" s="1041"/>
      <c r="AW74" s="1041"/>
      <c r="AX74" s="1041"/>
      <c r="AY74" s="1041"/>
      <c r="AZ74" s="1041"/>
      <c r="BA74" s="1041"/>
      <c r="BB74" s="1041"/>
      <c r="BC74" s="1041"/>
    </row>
    <row r="75" spans="1:55" x14ac:dyDescent="0.2">
      <c r="A75" s="1041"/>
      <c r="B75" s="1042"/>
      <c r="C75" s="1042"/>
      <c r="D75" s="1041"/>
      <c r="E75" s="1041"/>
      <c r="F75" s="1041"/>
      <c r="G75" s="1041"/>
      <c r="H75" s="1041"/>
      <c r="I75" s="1041"/>
      <c r="J75" s="1041"/>
      <c r="K75" s="1041"/>
      <c r="L75" s="1041"/>
      <c r="M75" s="1041"/>
      <c r="N75" s="1041"/>
      <c r="O75" s="1041"/>
      <c r="P75" s="1041"/>
      <c r="Q75" s="1041"/>
      <c r="R75" s="1041"/>
      <c r="S75" s="1041"/>
      <c r="T75" s="1041"/>
      <c r="U75" s="1041"/>
      <c r="V75" s="1041"/>
      <c r="W75" s="1041"/>
      <c r="X75" s="1041"/>
      <c r="Y75" s="1041"/>
      <c r="Z75" s="1041"/>
      <c r="AA75" s="1041"/>
      <c r="AB75" s="1041"/>
      <c r="AC75" s="1041"/>
      <c r="AD75" s="1041"/>
      <c r="AE75" s="1041"/>
      <c r="AF75" s="1041"/>
      <c r="AG75" s="1041"/>
      <c r="AH75" s="1041"/>
      <c r="AI75" s="1041"/>
      <c r="AJ75" s="1041"/>
      <c r="AK75" s="1041"/>
      <c r="AL75" s="1041"/>
      <c r="AM75" s="1041"/>
      <c r="AN75" s="1041"/>
      <c r="AO75" s="1041"/>
      <c r="AP75" s="1041"/>
      <c r="AQ75" s="1041"/>
      <c r="AR75" s="1041"/>
      <c r="AS75" s="1041"/>
      <c r="AT75" s="1041"/>
      <c r="AU75" s="1041"/>
      <c r="AV75" s="1041"/>
      <c r="AW75" s="1041"/>
      <c r="AX75" s="1041"/>
      <c r="AY75" s="1041"/>
      <c r="AZ75" s="1041"/>
      <c r="BA75" s="1041"/>
      <c r="BB75" s="1041"/>
      <c r="BC75" s="1041"/>
    </row>
    <row r="76" spans="1:55" x14ac:dyDescent="0.2">
      <c r="A76" s="1041"/>
      <c r="B76" s="1042"/>
      <c r="C76" s="1042"/>
      <c r="D76" s="1041"/>
      <c r="E76" s="1041"/>
      <c r="F76" s="1041"/>
      <c r="G76" s="1041"/>
      <c r="H76" s="1041"/>
      <c r="I76" s="1041"/>
      <c r="J76" s="1041"/>
      <c r="K76" s="1041"/>
      <c r="L76" s="1041"/>
      <c r="M76" s="1041"/>
      <c r="N76" s="1041"/>
      <c r="O76" s="1041"/>
      <c r="P76" s="1041"/>
      <c r="Q76" s="1041"/>
      <c r="R76" s="1041"/>
      <c r="S76" s="1041"/>
      <c r="T76" s="1041"/>
      <c r="U76" s="1041"/>
      <c r="V76" s="1041"/>
      <c r="W76" s="1041"/>
      <c r="X76" s="1041"/>
      <c r="Y76" s="1041"/>
      <c r="Z76" s="1041"/>
      <c r="AA76" s="1041"/>
      <c r="AB76" s="1041"/>
      <c r="AC76" s="1041"/>
      <c r="AD76" s="1041"/>
      <c r="AE76" s="1041"/>
      <c r="AF76" s="1041"/>
      <c r="AG76" s="1041"/>
      <c r="AH76" s="1041"/>
      <c r="AI76" s="1041"/>
      <c r="AJ76" s="1041"/>
      <c r="AK76" s="1041"/>
      <c r="AL76" s="1041"/>
      <c r="AM76" s="1041"/>
      <c r="AN76" s="1041"/>
      <c r="AO76" s="1041"/>
      <c r="AP76" s="1041"/>
      <c r="AQ76" s="1041"/>
      <c r="AR76" s="1041"/>
      <c r="AS76" s="1041"/>
      <c r="AT76" s="1041"/>
      <c r="AU76" s="1041"/>
      <c r="AV76" s="1041"/>
      <c r="AW76" s="1041"/>
      <c r="AX76" s="1041"/>
      <c r="AY76" s="1041"/>
      <c r="AZ76" s="1041"/>
      <c r="BA76" s="1041"/>
      <c r="BB76" s="1041"/>
      <c r="BC76" s="1041"/>
    </row>
    <row r="77" spans="1:55" x14ac:dyDescent="0.2">
      <c r="A77" s="1041"/>
      <c r="B77" s="1042"/>
      <c r="C77" s="1042"/>
      <c r="D77" s="1041"/>
      <c r="E77" s="1041"/>
      <c r="F77" s="1041"/>
      <c r="G77" s="1041"/>
      <c r="H77" s="1041"/>
      <c r="I77" s="1041"/>
      <c r="J77" s="1041"/>
      <c r="K77" s="1041"/>
      <c r="L77" s="1041"/>
      <c r="M77" s="1041"/>
      <c r="N77" s="1041"/>
      <c r="O77" s="1041"/>
      <c r="P77" s="1041"/>
      <c r="Q77" s="1041"/>
      <c r="R77" s="1041"/>
      <c r="S77" s="1041"/>
      <c r="T77" s="1041"/>
      <c r="U77" s="1041"/>
      <c r="V77" s="1041"/>
      <c r="W77" s="1041"/>
      <c r="X77" s="1041"/>
      <c r="Y77" s="1041"/>
      <c r="Z77" s="1041"/>
      <c r="AA77" s="1041"/>
      <c r="AB77" s="1041"/>
      <c r="AC77" s="1041"/>
      <c r="AD77" s="1041"/>
      <c r="AE77" s="1041"/>
      <c r="AF77" s="1041"/>
      <c r="AG77" s="1041"/>
      <c r="AH77" s="1041"/>
      <c r="AI77" s="1041"/>
      <c r="AJ77" s="1041"/>
      <c r="AK77" s="1041"/>
      <c r="AL77" s="1041"/>
      <c r="AM77" s="1041"/>
      <c r="AN77" s="1041"/>
      <c r="AO77" s="1041"/>
      <c r="AP77" s="1041"/>
      <c r="AQ77" s="1041"/>
      <c r="AR77" s="1041"/>
      <c r="AS77" s="1041"/>
      <c r="AT77" s="1041"/>
      <c r="AU77" s="1041"/>
      <c r="AV77" s="1041"/>
      <c r="AW77" s="1041"/>
      <c r="AX77" s="1041"/>
      <c r="AY77" s="1041"/>
      <c r="AZ77" s="1041"/>
      <c r="BA77" s="1041"/>
      <c r="BB77" s="1041"/>
      <c r="BC77" s="1041"/>
    </row>
    <row r="78" spans="1:55" x14ac:dyDescent="0.2">
      <c r="A78" s="1041"/>
      <c r="B78" s="1042"/>
      <c r="C78" s="1042"/>
      <c r="D78" s="1041"/>
      <c r="E78" s="1041"/>
      <c r="F78" s="1041"/>
      <c r="G78" s="1041"/>
      <c r="H78" s="1041"/>
      <c r="I78" s="1041"/>
      <c r="J78" s="1041"/>
      <c r="K78" s="1041"/>
      <c r="L78" s="1041"/>
      <c r="M78" s="1041"/>
      <c r="N78" s="1041"/>
      <c r="O78" s="1041"/>
      <c r="P78" s="1041"/>
      <c r="Q78" s="1041"/>
      <c r="R78" s="1041"/>
      <c r="S78" s="1041"/>
      <c r="T78" s="1041"/>
      <c r="U78" s="1041"/>
      <c r="V78" s="1041"/>
      <c r="W78" s="1041"/>
      <c r="X78" s="1041"/>
      <c r="Y78" s="1041"/>
      <c r="Z78" s="1041"/>
      <c r="AA78" s="1041"/>
      <c r="AB78" s="1041"/>
      <c r="AC78" s="1041"/>
      <c r="AD78" s="1041"/>
      <c r="AE78" s="1041"/>
      <c r="AF78" s="1041"/>
      <c r="AG78" s="1041"/>
      <c r="AH78" s="1041"/>
      <c r="AI78" s="1041"/>
      <c r="AJ78" s="1041"/>
      <c r="AK78" s="1041"/>
      <c r="AL78" s="1041"/>
      <c r="AM78" s="1041"/>
      <c r="AN78" s="1041"/>
      <c r="AO78" s="1041"/>
      <c r="AP78" s="1041"/>
      <c r="AQ78" s="1041"/>
      <c r="AR78" s="1041"/>
      <c r="AS78" s="1041"/>
      <c r="AT78" s="1041"/>
      <c r="AU78" s="1041"/>
      <c r="AV78" s="1041"/>
      <c r="AW78" s="1041"/>
      <c r="AX78" s="1041"/>
      <c r="AY78" s="1041"/>
      <c r="AZ78" s="1041"/>
      <c r="BA78" s="1041"/>
      <c r="BB78" s="1041"/>
      <c r="BC78" s="1041"/>
    </row>
    <row r="79" spans="1:55" x14ac:dyDescent="0.2">
      <c r="A79" s="1041"/>
      <c r="B79" s="1042"/>
      <c r="C79" s="1042"/>
      <c r="D79" s="1041"/>
      <c r="E79" s="1041"/>
      <c r="F79" s="1041"/>
      <c r="G79" s="1041"/>
      <c r="H79" s="1041"/>
      <c r="I79" s="1041"/>
      <c r="J79" s="1041"/>
      <c r="K79" s="1041"/>
      <c r="L79" s="1041"/>
      <c r="M79" s="1041"/>
      <c r="N79" s="1041"/>
      <c r="O79" s="1041"/>
      <c r="P79" s="1041"/>
      <c r="Q79" s="1041"/>
      <c r="R79" s="1041"/>
      <c r="S79" s="1041"/>
      <c r="T79" s="1041"/>
      <c r="U79" s="1041"/>
      <c r="V79" s="1041"/>
      <c r="W79" s="1041"/>
      <c r="X79" s="1041"/>
      <c r="Y79" s="1041"/>
      <c r="Z79" s="1041"/>
      <c r="AA79" s="1041"/>
      <c r="AB79" s="1041"/>
      <c r="AC79" s="1041"/>
      <c r="AD79" s="1041"/>
      <c r="AE79" s="1041"/>
      <c r="AF79" s="1041"/>
      <c r="AG79" s="1041"/>
      <c r="AH79" s="1041"/>
      <c r="AI79" s="1041"/>
      <c r="AJ79" s="1041"/>
      <c r="AK79" s="1041"/>
      <c r="AL79" s="1041"/>
      <c r="AM79" s="1041"/>
      <c r="AN79" s="1041"/>
      <c r="AO79" s="1041"/>
      <c r="AP79" s="1041"/>
      <c r="AQ79" s="1041"/>
      <c r="AR79" s="1041"/>
      <c r="AS79" s="1041"/>
      <c r="AT79" s="1041"/>
      <c r="AU79" s="1041"/>
      <c r="AV79" s="1041"/>
      <c r="AW79" s="1041"/>
      <c r="AX79" s="1041"/>
      <c r="AY79" s="1041"/>
      <c r="AZ79" s="1041"/>
      <c r="BA79" s="1041"/>
      <c r="BB79" s="1041"/>
      <c r="BC79" s="1041"/>
    </row>
    <row r="80" spans="1:55" x14ac:dyDescent="0.2">
      <c r="A80" s="1041"/>
      <c r="B80" s="1042"/>
      <c r="C80" s="1042"/>
      <c r="D80" s="1041"/>
      <c r="E80" s="1041"/>
      <c r="F80" s="1041"/>
      <c r="G80" s="1041"/>
      <c r="H80" s="1041"/>
      <c r="I80" s="1041"/>
      <c r="J80" s="1041"/>
      <c r="K80" s="1041"/>
      <c r="L80" s="1041"/>
      <c r="M80" s="1041"/>
      <c r="N80" s="1041"/>
      <c r="O80" s="1041"/>
      <c r="P80" s="1041"/>
      <c r="Q80" s="1041"/>
      <c r="R80" s="1041"/>
      <c r="S80" s="1041"/>
      <c r="T80" s="1041"/>
      <c r="U80" s="1041"/>
      <c r="V80" s="1041"/>
      <c r="W80" s="1041"/>
      <c r="X80" s="1041"/>
      <c r="Y80" s="1041"/>
      <c r="Z80" s="1041"/>
      <c r="AA80" s="1041"/>
      <c r="AB80" s="1041"/>
      <c r="AC80" s="1041"/>
      <c r="AD80" s="1041"/>
      <c r="AE80" s="1041"/>
      <c r="AF80" s="1041"/>
      <c r="AG80" s="1041"/>
      <c r="AH80" s="1041"/>
      <c r="AI80" s="1041"/>
      <c r="AJ80" s="1041"/>
      <c r="AK80" s="1041"/>
      <c r="AL80" s="1041"/>
      <c r="AM80" s="1041"/>
      <c r="AN80" s="1041"/>
      <c r="AO80" s="1041"/>
      <c r="AP80" s="1041"/>
      <c r="AQ80" s="1041"/>
      <c r="AR80" s="1041"/>
      <c r="AS80" s="1041"/>
      <c r="AT80" s="1041"/>
      <c r="AU80" s="1041"/>
      <c r="AV80" s="1041"/>
      <c r="AW80" s="1041"/>
      <c r="AX80" s="1041"/>
      <c r="AY80" s="1041"/>
      <c r="AZ80" s="1041"/>
      <c r="BA80" s="1041"/>
      <c r="BB80" s="1041"/>
      <c r="BC80" s="1041"/>
    </row>
    <row r="81" spans="1:55" x14ac:dyDescent="0.2">
      <c r="A81" s="1041"/>
      <c r="B81" s="1042"/>
      <c r="C81" s="1042"/>
      <c r="D81" s="1041"/>
      <c r="E81" s="1041"/>
      <c r="F81" s="1041"/>
      <c r="G81" s="1041"/>
      <c r="H81" s="1041"/>
      <c r="I81" s="1041"/>
      <c r="J81" s="1041"/>
      <c r="K81" s="1041"/>
      <c r="L81" s="1041"/>
      <c r="M81" s="1041"/>
      <c r="N81" s="1041"/>
      <c r="O81" s="1041"/>
      <c r="P81" s="1041"/>
      <c r="Q81" s="1041"/>
      <c r="R81" s="1041"/>
      <c r="S81" s="1041"/>
      <c r="T81" s="1041"/>
      <c r="U81" s="1041"/>
      <c r="V81" s="1041"/>
      <c r="W81" s="1041"/>
      <c r="X81" s="1041"/>
      <c r="Y81" s="1041"/>
      <c r="Z81" s="1041"/>
      <c r="AA81" s="1041"/>
      <c r="AB81" s="1041"/>
      <c r="AC81" s="1041"/>
      <c r="AD81" s="1041"/>
      <c r="AE81" s="1041"/>
      <c r="AF81" s="1041"/>
      <c r="AG81" s="1041"/>
      <c r="AH81" s="1041"/>
      <c r="AI81" s="1041"/>
      <c r="AJ81" s="1041"/>
      <c r="AK81" s="1041"/>
      <c r="AL81" s="1041"/>
      <c r="AM81" s="1041"/>
      <c r="AN81" s="1041"/>
      <c r="AO81" s="1041"/>
      <c r="AP81" s="1041"/>
      <c r="AQ81" s="1041"/>
      <c r="AR81" s="1041"/>
      <c r="AS81" s="1041"/>
      <c r="AT81" s="1041"/>
      <c r="AU81" s="1041"/>
      <c r="AV81" s="1041"/>
      <c r="AW81" s="1041"/>
      <c r="AX81" s="1041"/>
      <c r="AY81" s="1041"/>
      <c r="AZ81" s="1041"/>
      <c r="BA81" s="1041"/>
      <c r="BB81" s="1041"/>
      <c r="BC81" s="1041"/>
    </row>
    <row r="82" spans="1:55" x14ac:dyDescent="0.2">
      <c r="A82" s="1041"/>
      <c r="B82" s="1042"/>
      <c r="C82" s="1042"/>
      <c r="D82" s="1041"/>
      <c r="E82" s="1041"/>
      <c r="F82" s="1041"/>
      <c r="G82" s="1041"/>
      <c r="H82" s="1041"/>
      <c r="I82" s="1041"/>
      <c r="J82" s="1041"/>
      <c r="K82" s="1041"/>
      <c r="L82" s="1041"/>
      <c r="M82" s="1041"/>
      <c r="N82" s="1041"/>
      <c r="O82" s="1041"/>
      <c r="P82" s="1041"/>
      <c r="Q82" s="1041"/>
      <c r="R82" s="1041"/>
      <c r="S82" s="1041"/>
      <c r="T82" s="1041"/>
      <c r="U82" s="1041"/>
      <c r="V82" s="1041"/>
      <c r="W82" s="1041"/>
      <c r="X82" s="1041"/>
      <c r="Y82" s="1041"/>
      <c r="Z82" s="1041"/>
      <c r="AA82" s="1041"/>
      <c r="AB82" s="1041"/>
      <c r="AC82" s="1041"/>
      <c r="AD82" s="1041"/>
      <c r="AE82" s="1041"/>
      <c r="AF82" s="1041"/>
      <c r="AG82" s="1041"/>
      <c r="AH82" s="1041"/>
      <c r="AI82" s="1041"/>
      <c r="AJ82" s="1041"/>
      <c r="AK82" s="1041"/>
      <c r="AL82" s="1041"/>
      <c r="AM82" s="1041"/>
      <c r="AN82" s="1041"/>
      <c r="AO82" s="1041"/>
      <c r="AP82" s="1041"/>
      <c r="AQ82" s="1041"/>
      <c r="AR82" s="1041"/>
      <c r="AS82" s="1041"/>
      <c r="AT82" s="1041"/>
      <c r="AU82" s="1041"/>
      <c r="AV82" s="1041"/>
      <c r="AW82" s="1041"/>
      <c r="AX82" s="1041"/>
      <c r="AY82" s="1041"/>
      <c r="AZ82" s="1041"/>
      <c r="BA82" s="1041"/>
      <c r="BB82" s="1041"/>
      <c r="BC82" s="1041"/>
    </row>
    <row r="83" spans="1:55" x14ac:dyDescent="0.2">
      <c r="A83" s="1041"/>
      <c r="B83" s="1042"/>
      <c r="C83" s="1042"/>
      <c r="D83" s="1041"/>
      <c r="E83" s="1041"/>
      <c r="F83" s="1041"/>
      <c r="G83" s="1041"/>
      <c r="H83" s="1041"/>
      <c r="I83" s="1041"/>
      <c r="J83" s="1041"/>
      <c r="K83" s="1041"/>
      <c r="L83" s="1041"/>
      <c r="M83" s="1041"/>
      <c r="N83" s="1041"/>
      <c r="O83" s="1041"/>
      <c r="P83" s="1041"/>
      <c r="Q83" s="1041"/>
      <c r="R83" s="1041"/>
      <c r="S83" s="1041"/>
      <c r="T83" s="1041"/>
      <c r="U83" s="1041"/>
      <c r="V83" s="1041"/>
      <c r="W83" s="1041"/>
      <c r="X83" s="1041"/>
      <c r="Y83" s="1041"/>
      <c r="Z83" s="1041"/>
      <c r="AA83" s="1041"/>
      <c r="AB83" s="1041"/>
      <c r="AC83" s="1041"/>
      <c r="AD83" s="1041"/>
      <c r="AE83" s="1041"/>
      <c r="AF83" s="1041"/>
      <c r="AG83" s="1041"/>
      <c r="AH83" s="1041"/>
      <c r="AI83" s="1041"/>
      <c r="AJ83" s="1041"/>
      <c r="AK83" s="1041"/>
      <c r="AL83" s="1041"/>
      <c r="AM83" s="1041"/>
      <c r="AN83" s="1041"/>
      <c r="AO83" s="1041"/>
      <c r="AP83" s="1041"/>
      <c r="AQ83" s="1041"/>
      <c r="AR83" s="1041"/>
      <c r="AS83" s="1041"/>
      <c r="AT83" s="1041"/>
      <c r="AU83" s="1041"/>
      <c r="AV83" s="1041"/>
      <c r="AW83" s="1041"/>
      <c r="AX83" s="1041"/>
      <c r="AY83" s="1041"/>
      <c r="AZ83" s="1041"/>
      <c r="BA83" s="1041"/>
      <c r="BB83" s="1041"/>
      <c r="BC83" s="1041"/>
    </row>
    <row r="84" spans="1:55" x14ac:dyDescent="0.2">
      <c r="A84" s="1041"/>
      <c r="B84" s="1042"/>
      <c r="C84" s="1042"/>
      <c r="D84" s="1041"/>
      <c r="E84" s="1041"/>
      <c r="F84" s="1041"/>
      <c r="G84" s="1041"/>
      <c r="H84" s="1041"/>
      <c r="I84" s="1041"/>
      <c r="J84" s="1041"/>
      <c r="K84" s="1041"/>
      <c r="L84" s="1041"/>
      <c r="M84" s="1041"/>
      <c r="N84" s="1041"/>
      <c r="O84" s="1041"/>
      <c r="P84" s="1041"/>
      <c r="Q84" s="1041"/>
      <c r="R84" s="1041"/>
      <c r="S84" s="1041"/>
      <c r="T84" s="1041"/>
      <c r="U84" s="1041"/>
      <c r="V84" s="1041"/>
      <c r="W84" s="1041"/>
      <c r="X84" s="1041"/>
      <c r="Y84" s="1041"/>
      <c r="Z84" s="1041"/>
      <c r="AA84" s="1041"/>
      <c r="AB84" s="1041"/>
      <c r="AC84" s="1041"/>
      <c r="AD84" s="1041"/>
      <c r="AE84" s="1041"/>
      <c r="AF84" s="1041"/>
      <c r="AG84" s="1041"/>
      <c r="AH84" s="1041"/>
      <c r="AI84" s="1041"/>
      <c r="AJ84" s="1041"/>
      <c r="AK84" s="1041"/>
      <c r="AL84" s="1041"/>
      <c r="AM84" s="1041"/>
      <c r="AN84" s="1041"/>
      <c r="AO84" s="1041"/>
      <c r="AP84" s="1041"/>
      <c r="AQ84" s="1041"/>
      <c r="AR84" s="1041"/>
      <c r="AS84" s="1041"/>
      <c r="AT84" s="1041"/>
      <c r="AU84" s="1041"/>
      <c r="AV84" s="1041"/>
      <c r="AW84" s="1041"/>
      <c r="AX84" s="1041"/>
      <c r="AY84" s="1041"/>
      <c r="AZ84" s="1041"/>
      <c r="BA84" s="1041"/>
      <c r="BB84" s="1041"/>
      <c r="BC84" s="1041"/>
    </row>
    <row r="85" spans="1:55" x14ac:dyDescent="0.2">
      <c r="A85" s="1041"/>
      <c r="B85" s="1042"/>
      <c r="C85" s="1042"/>
      <c r="D85" s="1041"/>
      <c r="E85" s="1041"/>
      <c r="F85" s="1041"/>
      <c r="G85" s="1041"/>
      <c r="H85" s="1041"/>
      <c r="I85" s="1041"/>
      <c r="J85" s="1041"/>
      <c r="K85" s="1041"/>
      <c r="L85" s="1041"/>
      <c r="M85" s="1041"/>
      <c r="N85" s="1041"/>
      <c r="O85" s="1041"/>
      <c r="P85" s="1041"/>
      <c r="Q85" s="1041"/>
      <c r="R85" s="1041"/>
      <c r="S85" s="1041"/>
      <c r="T85" s="1041"/>
      <c r="U85" s="1041"/>
      <c r="V85" s="1041"/>
      <c r="W85" s="1041"/>
      <c r="X85" s="1041"/>
      <c r="Y85" s="1041"/>
      <c r="Z85" s="1041"/>
      <c r="AA85" s="1041"/>
      <c r="AB85" s="1041"/>
      <c r="AC85" s="1041"/>
      <c r="AD85" s="1041"/>
      <c r="AE85" s="1041"/>
      <c r="AF85" s="1041"/>
      <c r="AG85" s="1041"/>
      <c r="AH85" s="1041"/>
      <c r="AI85" s="1041"/>
      <c r="AJ85" s="1041"/>
      <c r="AK85" s="1041"/>
      <c r="AL85" s="1041"/>
      <c r="AM85" s="1041"/>
      <c r="AN85" s="1041"/>
      <c r="AO85" s="1041"/>
      <c r="AP85" s="1041"/>
      <c r="AQ85" s="1041"/>
      <c r="AR85" s="1041"/>
      <c r="AS85" s="1041"/>
      <c r="AT85" s="1041"/>
      <c r="AU85" s="1041"/>
      <c r="AV85" s="1041"/>
      <c r="AW85" s="1041"/>
      <c r="AX85" s="1041"/>
      <c r="AY85" s="1041"/>
      <c r="AZ85" s="1041"/>
      <c r="BA85" s="1041"/>
      <c r="BB85" s="1041"/>
      <c r="BC85" s="1041"/>
    </row>
    <row r="86" spans="1:55" x14ac:dyDescent="0.2">
      <c r="A86" s="1041"/>
      <c r="B86" s="1042"/>
      <c r="C86" s="1042"/>
      <c r="D86" s="1041"/>
      <c r="E86" s="1041"/>
      <c r="F86" s="1041"/>
      <c r="G86" s="1041"/>
      <c r="H86" s="1041"/>
      <c r="I86" s="1041"/>
      <c r="J86" s="1041"/>
      <c r="K86" s="1041"/>
      <c r="L86" s="1041"/>
      <c r="M86" s="1041"/>
      <c r="N86" s="1041"/>
      <c r="O86" s="1041"/>
      <c r="P86" s="1041"/>
      <c r="Q86" s="1041"/>
      <c r="R86" s="1041"/>
      <c r="S86" s="1041"/>
      <c r="T86" s="1041"/>
      <c r="U86" s="1041"/>
      <c r="V86" s="1041"/>
      <c r="W86" s="1041"/>
      <c r="X86" s="1041"/>
      <c r="Y86" s="1041"/>
      <c r="Z86" s="1041"/>
      <c r="AA86" s="1041"/>
      <c r="AB86" s="1041"/>
      <c r="AC86" s="1041"/>
      <c r="AD86" s="1041"/>
      <c r="AE86" s="1041"/>
      <c r="AF86" s="1041"/>
      <c r="AG86" s="1041"/>
      <c r="AH86" s="1041"/>
      <c r="AI86" s="1041"/>
      <c r="AJ86" s="1041"/>
      <c r="AK86" s="1041"/>
      <c r="AL86" s="1041"/>
      <c r="AM86" s="1041"/>
      <c r="AN86" s="1041"/>
      <c r="AO86" s="1041"/>
      <c r="AP86" s="1041"/>
      <c r="AQ86" s="1041"/>
      <c r="AR86" s="1041"/>
      <c r="AS86" s="1041"/>
      <c r="AT86" s="1041"/>
      <c r="AU86" s="1041"/>
      <c r="AV86" s="1041"/>
      <c r="AW86" s="1041"/>
      <c r="AX86" s="1041"/>
      <c r="AY86" s="1041"/>
      <c r="AZ86" s="1041"/>
      <c r="BA86" s="1041"/>
      <c r="BB86" s="1041"/>
      <c r="BC86" s="1041"/>
    </row>
    <row r="87" spans="1:55" x14ac:dyDescent="0.2">
      <c r="A87" s="1041"/>
      <c r="B87" s="1042"/>
      <c r="C87" s="1042"/>
      <c r="D87" s="1041"/>
      <c r="E87" s="1041"/>
      <c r="F87" s="1041"/>
      <c r="G87" s="1041"/>
      <c r="H87" s="1041"/>
      <c r="I87" s="1041"/>
      <c r="J87" s="1041"/>
      <c r="K87" s="1041"/>
      <c r="L87" s="1041"/>
      <c r="M87" s="1041"/>
      <c r="N87" s="1041"/>
      <c r="O87" s="1041"/>
      <c r="P87" s="1041"/>
      <c r="Q87" s="1041"/>
      <c r="R87" s="1041"/>
      <c r="S87" s="1041"/>
      <c r="T87" s="1041"/>
      <c r="U87" s="1041"/>
      <c r="V87" s="1041"/>
      <c r="W87" s="1041"/>
      <c r="X87" s="1041"/>
      <c r="Y87" s="1041"/>
      <c r="Z87" s="1041"/>
      <c r="AA87" s="1041"/>
      <c r="AB87" s="1041"/>
      <c r="AC87" s="1041"/>
      <c r="AD87" s="1041"/>
      <c r="AE87" s="1041"/>
      <c r="AF87" s="1041"/>
      <c r="AG87" s="1041"/>
      <c r="AH87" s="1041"/>
      <c r="AI87" s="1041"/>
      <c r="AJ87" s="1041"/>
      <c r="AK87" s="1041"/>
      <c r="AL87" s="1041"/>
      <c r="AM87" s="1041"/>
      <c r="AN87" s="1041"/>
      <c r="AO87" s="1041"/>
      <c r="AP87" s="1041"/>
      <c r="AQ87" s="1041"/>
      <c r="AR87" s="1041"/>
      <c r="AS87" s="1041"/>
      <c r="AT87" s="1041"/>
      <c r="AU87" s="1041"/>
      <c r="AV87" s="1041"/>
      <c r="AW87" s="1041"/>
      <c r="AX87" s="1041"/>
      <c r="AY87" s="1041"/>
      <c r="AZ87" s="1041"/>
      <c r="BA87" s="1041"/>
      <c r="BB87" s="1041"/>
      <c r="BC87" s="1041"/>
    </row>
    <row r="88" spans="1:55" x14ac:dyDescent="0.2">
      <c r="A88" s="1041"/>
      <c r="B88" s="1042"/>
      <c r="C88" s="1042"/>
      <c r="D88" s="1041"/>
      <c r="E88" s="1041"/>
      <c r="F88" s="1041"/>
      <c r="G88" s="1041"/>
      <c r="H88" s="1041"/>
      <c r="I88" s="1041"/>
      <c r="J88" s="1041"/>
      <c r="K88" s="1041"/>
      <c r="L88" s="1041"/>
      <c r="M88" s="1041"/>
      <c r="N88" s="1041"/>
      <c r="O88" s="1041"/>
      <c r="P88" s="1041"/>
      <c r="Q88" s="1041"/>
      <c r="R88" s="1041"/>
      <c r="S88" s="1041"/>
      <c r="T88" s="1041"/>
      <c r="U88" s="1041"/>
      <c r="V88" s="1041"/>
      <c r="W88" s="1041"/>
      <c r="X88" s="1041"/>
      <c r="Y88" s="1041"/>
      <c r="Z88" s="1041"/>
      <c r="AA88" s="1041"/>
      <c r="AB88" s="1041"/>
      <c r="AC88" s="1041"/>
      <c r="AD88" s="1041"/>
      <c r="AE88" s="1041"/>
      <c r="AF88" s="1041"/>
      <c r="AG88" s="1041"/>
      <c r="AH88" s="1041"/>
      <c r="AI88" s="1041"/>
      <c r="AJ88" s="1041"/>
      <c r="AK88" s="1041"/>
      <c r="AL88" s="1041"/>
      <c r="AM88" s="1041"/>
      <c r="AN88" s="1041"/>
      <c r="AO88" s="1041"/>
      <c r="AP88" s="1041"/>
      <c r="AQ88" s="1041"/>
      <c r="AR88" s="1041"/>
      <c r="AS88" s="1041"/>
      <c r="AT88" s="1041"/>
      <c r="AU88" s="1041"/>
      <c r="AV88" s="1041"/>
      <c r="AW88" s="1041"/>
      <c r="AX88" s="1041"/>
      <c r="AY88" s="1041"/>
      <c r="AZ88" s="1041"/>
      <c r="BA88" s="1041"/>
      <c r="BB88" s="1041"/>
      <c r="BC88" s="1041"/>
    </row>
    <row r="89" spans="1:55" x14ac:dyDescent="0.2">
      <c r="A89" s="1041"/>
      <c r="B89" s="1042"/>
      <c r="C89" s="1042"/>
      <c r="D89" s="1041"/>
      <c r="E89" s="1041"/>
      <c r="F89" s="1041"/>
      <c r="G89" s="1041"/>
      <c r="H89" s="1041"/>
      <c r="I89" s="1041"/>
      <c r="J89" s="1041"/>
      <c r="K89" s="1041"/>
      <c r="L89" s="1041"/>
      <c r="M89" s="1041"/>
      <c r="N89" s="1041"/>
      <c r="O89" s="1041"/>
      <c r="P89" s="1041"/>
      <c r="Q89" s="1041"/>
      <c r="R89" s="1041"/>
      <c r="S89" s="1041"/>
      <c r="T89" s="1041"/>
      <c r="U89" s="1041"/>
      <c r="V89" s="1041"/>
      <c r="W89" s="1041"/>
      <c r="X89" s="1041"/>
      <c r="Y89" s="1041"/>
      <c r="Z89" s="1041"/>
      <c r="AA89" s="1041"/>
      <c r="AB89" s="1041"/>
      <c r="AC89" s="1041"/>
      <c r="AD89" s="1041"/>
      <c r="AE89" s="1041"/>
      <c r="AF89" s="1041"/>
      <c r="AG89" s="1041"/>
      <c r="AH89" s="1041"/>
      <c r="AI89" s="1041"/>
      <c r="AJ89" s="1041"/>
      <c r="AK89" s="1041"/>
      <c r="AL89" s="1041"/>
      <c r="AM89" s="1041"/>
      <c r="AN89" s="1041"/>
      <c r="AO89" s="1041"/>
      <c r="AP89" s="1041"/>
      <c r="AQ89" s="1041"/>
      <c r="AR89" s="1041"/>
      <c r="AS89" s="1041"/>
      <c r="AT89" s="1041"/>
      <c r="AU89" s="1041"/>
      <c r="AV89" s="1041"/>
      <c r="AW89" s="1041"/>
      <c r="AX89" s="1041"/>
      <c r="AY89" s="1041"/>
      <c r="AZ89" s="1041"/>
      <c r="BA89" s="1041"/>
      <c r="BB89" s="1041"/>
      <c r="BC89" s="1041"/>
    </row>
    <row r="90" spans="1:55" x14ac:dyDescent="0.2">
      <c r="A90" s="1041"/>
      <c r="B90" s="1042"/>
      <c r="C90" s="1042"/>
      <c r="D90" s="1041"/>
      <c r="E90" s="1041"/>
      <c r="F90" s="1041"/>
      <c r="G90" s="1041"/>
      <c r="H90" s="1041"/>
      <c r="I90" s="1041"/>
      <c r="J90" s="1041"/>
      <c r="K90" s="1041"/>
      <c r="L90" s="1041"/>
      <c r="M90" s="1041"/>
      <c r="N90" s="1041"/>
      <c r="O90" s="1041"/>
      <c r="P90" s="1041"/>
      <c r="Q90" s="1041"/>
      <c r="R90" s="1041"/>
      <c r="S90" s="1041"/>
      <c r="T90" s="1041"/>
      <c r="U90" s="1041"/>
      <c r="V90" s="1041"/>
      <c r="W90" s="1041"/>
      <c r="X90" s="1041"/>
      <c r="Y90" s="1041"/>
      <c r="Z90" s="1041"/>
      <c r="AA90" s="1041"/>
      <c r="AB90" s="1041"/>
      <c r="AC90" s="1041"/>
      <c r="AD90" s="1041"/>
      <c r="AE90" s="1041"/>
      <c r="AF90" s="1041"/>
      <c r="AG90" s="1041"/>
      <c r="AH90" s="1041"/>
      <c r="AI90" s="1041"/>
      <c r="AJ90" s="1041"/>
      <c r="AK90" s="1041"/>
      <c r="AL90" s="1041"/>
      <c r="AM90" s="1041"/>
      <c r="AN90" s="1041"/>
      <c r="AO90" s="1041"/>
      <c r="AP90" s="1041"/>
      <c r="AQ90" s="1041"/>
      <c r="AR90" s="1041"/>
      <c r="AS90" s="1041"/>
      <c r="AT90" s="1041"/>
      <c r="AU90" s="1041"/>
      <c r="AV90" s="1041"/>
      <c r="AW90" s="1041"/>
      <c r="AX90" s="1041"/>
      <c r="AY90" s="1041"/>
      <c r="AZ90" s="1041"/>
      <c r="BA90" s="1041"/>
      <c r="BB90" s="1041"/>
      <c r="BC90" s="1041"/>
    </row>
    <row r="91" spans="1:55" x14ac:dyDescent="0.2">
      <c r="A91" s="1041"/>
      <c r="B91" s="1042"/>
      <c r="C91" s="1042"/>
      <c r="D91" s="1041"/>
      <c r="E91" s="1041"/>
      <c r="F91" s="1041"/>
      <c r="G91" s="1041"/>
      <c r="H91" s="1041"/>
      <c r="I91" s="1041"/>
      <c r="J91" s="1041"/>
      <c r="K91" s="1041"/>
      <c r="L91" s="1041"/>
      <c r="M91" s="1041"/>
      <c r="N91" s="1041"/>
      <c r="O91" s="1041"/>
      <c r="P91" s="1041"/>
      <c r="Q91" s="1041"/>
      <c r="R91" s="1041"/>
      <c r="S91" s="1041"/>
      <c r="T91" s="1041"/>
      <c r="U91" s="1041"/>
      <c r="V91" s="1041"/>
      <c r="W91" s="1041"/>
      <c r="X91" s="1041"/>
      <c r="Y91" s="1041"/>
      <c r="Z91" s="1041"/>
      <c r="AA91" s="1041"/>
      <c r="AB91" s="1041"/>
      <c r="AC91" s="1041"/>
      <c r="AD91" s="1041"/>
      <c r="AE91" s="1041"/>
      <c r="AF91" s="1041"/>
      <c r="AG91" s="1041"/>
      <c r="AH91" s="1041"/>
      <c r="AI91" s="1041"/>
      <c r="AJ91" s="1041"/>
      <c r="AK91" s="1041"/>
      <c r="AL91" s="1041"/>
      <c r="AM91" s="1041"/>
      <c r="AN91" s="1041"/>
      <c r="AO91" s="1041"/>
      <c r="AP91" s="1041"/>
      <c r="AQ91" s="1041"/>
      <c r="AR91" s="1041"/>
      <c r="AS91" s="1041"/>
      <c r="AT91" s="1041"/>
      <c r="AU91" s="1041"/>
      <c r="AV91" s="1041"/>
      <c r="AW91" s="1041"/>
      <c r="AX91" s="1041"/>
      <c r="AY91" s="1041"/>
      <c r="AZ91" s="1041"/>
      <c r="BA91" s="1041"/>
      <c r="BB91" s="1041"/>
      <c r="BC91" s="1041"/>
    </row>
    <row r="92" spans="1:55" x14ac:dyDescent="0.2">
      <c r="A92" s="1041"/>
      <c r="B92" s="1042"/>
      <c r="C92" s="1042"/>
      <c r="D92" s="1041"/>
      <c r="E92" s="1041"/>
      <c r="F92" s="1041"/>
      <c r="G92" s="1041"/>
      <c r="H92" s="1041"/>
      <c r="I92" s="1041"/>
      <c r="J92" s="1041"/>
      <c r="K92" s="1041"/>
      <c r="L92" s="1041"/>
      <c r="M92" s="1041"/>
      <c r="N92" s="1041"/>
      <c r="O92" s="1041"/>
      <c r="P92" s="1041"/>
      <c r="Q92" s="1041"/>
      <c r="R92" s="1041"/>
      <c r="S92" s="1041"/>
      <c r="T92" s="1041"/>
      <c r="U92" s="1041"/>
      <c r="V92" s="1041"/>
      <c r="W92" s="1041"/>
      <c r="X92" s="1041"/>
      <c r="Y92" s="1041"/>
      <c r="Z92" s="1041"/>
      <c r="AA92" s="1041"/>
      <c r="AB92" s="1041"/>
      <c r="AC92" s="1041"/>
      <c r="AD92" s="1041"/>
      <c r="AE92" s="1041"/>
      <c r="AF92" s="1041"/>
      <c r="AG92" s="1041"/>
      <c r="AH92" s="1041"/>
      <c r="AI92" s="1041"/>
      <c r="AJ92" s="1041"/>
      <c r="AK92" s="1041"/>
      <c r="AL92" s="1041"/>
      <c r="AM92" s="1041"/>
      <c r="AN92" s="1041"/>
      <c r="AO92" s="1041"/>
      <c r="AP92" s="1041"/>
      <c r="AQ92" s="1041"/>
      <c r="AR92" s="1041"/>
      <c r="AS92" s="1041"/>
      <c r="AT92" s="1041"/>
      <c r="AU92" s="1041"/>
      <c r="AV92" s="1041"/>
      <c r="AW92" s="1041"/>
      <c r="AX92" s="1041"/>
      <c r="AY92" s="1041"/>
      <c r="AZ92" s="1041"/>
      <c r="BA92" s="1041"/>
      <c r="BB92" s="1041"/>
      <c r="BC92" s="1041"/>
    </row>
    <row r="93" spans="1:55" x14ac:dyDescent="0.2">
      <c r="A93" s="1041"/>
      <c r="B93" s="1042"/>
      <c r="C93" s="1042"/>
      <c r="D93" s="1041"/>
      <c r="E93" s="1041"/>
      <c r="F93" s="1041"/>
      <c r="G93" s="1041"/>
      <c r="H93" s="1041"/>
      <c r="I93" s="1041"/>
      <c r="J93" s="1041"/>
      <c r="K93" s="1041"/>
      <c r="L93" s="1041"/>
      <c r="M93" s="1041"/>
      <c r="N93" s="1041"/>
      <c r="O93" s="1041"/>
      <c r="P93" s="1041"/>
      <c r="Q93" s="1041"/>
      <c r="R93" s="1041"/>
      <c r="S93" s="1041"/>
      <c r="T93" s="1041"/>
      <c r="U93" s="1041"/>
      <c r="V93" s="1041"/>
      <c r="W93" s="1041"/>
      <c r="X93" s="1041"/>
      <c r="Y93" s="1041"/>
      <c r="Z93" s="1041"/>
      <c r="AA93" s="1041"/>
      <c r="AB93" s="1041"/>
      <c r="AC93" s="1041"/>
      <c r="AD93" s="1041"/>
      <c r="AE93" s="1041"/>
      <c r="AF93" s="1041"/>
      <c r="AG93" s="1041"/>
      <c r="AH93" s="1041"/>
      <c r="AI93" s="1041"/>
      <c r="AJ93" s="1041"/>
      <c r="AK93" s="1041"/>
      <c r="AL93" s="1041"/>
      <c r="AM93" s="1041"/>
      <c r="AN93" s="1041"/>
      <c r="AO93" s="1041"/>
      <c r="AP93" s="1041"/>
      <c r="AQ93" s="1041"/>
      <c r="AR93" s="1041"/>
      <c r="AS93" s="1041"/>
      <c r="AT93" s="1041"/>
      <c r="AU93" s="1041"/>
      <c r="AV93" s="1041"/>
      <c r="AW93" s="1041"/>
      <c r="AX93" s="1041"/>
      <c r="AY93" s="1041"/>
      <c r="AZ93" s="1041"/>
      <c r="BA93" s="1041"/>
      <c r="BB93" s="1041"/>
      <c r="BC93" s="1041"/>
    </row>
    <row r="94" spans="1:55" x14ac:dyDescent="0.2">
      <c r="A94" s="1041"/>
      <c r="B94" s="1042"/>
      <c r="C94" s="1042"/>
      <c r="D94" s="1041"/>
      <c r="E94" s="1041"/>
      <c r="F94" s="1041"/>
      <c r="G94" s="1041"/>
      <c r="H94" s="1041"/>
      <c r="I94" s="1041"/>
      <c r="J94" s="1041"/>
      <c r="K94" s="1041"/>
      <c r="L94" s="1041"/>
      <c r="M94" s="1041"/>
      <c r="N94" s="1041"/>
      <c r="O94" s="1041"/>
      <c r="P94" s="1041"/>
      <c r="Q94" s="1041"/>
      <c r="R94" s="1041"/>
      <c r="S94" s="1041"/>
      <c r="T94" s="1041"/>
      <c r="U94" s="1041"/>
      <c r="V94" s="1041"/>
      <c r="W94" s="1041"/>
      <c r="X94" s="1041"/>
      <c r="Y94" s="1041"/>
      <c r="Z94" s="1041"/>
      <c r="AA94" s="1041"/>
      <c r="AB94" s="1041"/>
      <c r="AC94" s="1041"/>
      <c r="AD94" s="1041"/>
      <c r="AE94" s="1041"/>
      <c r="AF94" s="1041"/>
      <c r="AG94" s="1041"/>
      <c r="AH94" s="1041"/>
      <c r="AI94" s="1041"/>
      <c r="AJ94" s="1041"/>
      <c r="AK94" s="1041"/>
      <c r="AL94" s="1041"/>
      <c r="AM94" s="1041"/>
      <c r="AN94" s="1041"/>
      <c r="AO94" s="1041"/>
      <c r="AP94" s="1041"/>
      <c r="AQ94" s="1041"/>
      <c r="AR94" s="1041"/>
      <c r="AS94" s="1041"/>
      <c r="AT94" s="1041"/>
      <c r="AU94" s="1041"/>
      <c r="AV94" s="1041"/>
      <c r="AW94" s="1041"/>
      <c r="AX94" s="1041"/>
      <c r="AY94" s="1041"/>
      <c r="AZ94" s="1041"/>
      <c r="BA94" s="1041"/>
      <c r="BB94" s="1041"/>
      <c r="BC94" s="1041"/>
    </row>
    <row r="95" spans="1:55" x14ac:dyDescent="0.2">
      <c r="A95" s="1041"/>
      <c r="B95" s="1042"/>
      <c r="C95" s="1042"/>
      <c r="D95" s="1041"/>
      <c r="E95" s="1041"/>
      <c r="F95" s="1041"/>
      <c r="G95" s="1041"/>
      <c r="H95" s="1041"/>
      <c r="I95" s="1041"/>
      <c r="J95" s="1041"/>
      <c r="K95" s="1041"/>
      <c r="L95" s="1041"/>
      <c r="M95" s="1041"/>
      <c r="N95" s="1041"/>
      <c r="O95" s="1041"/>
      <c r="P95" s="1041"/>
      <c r="Q95" s="1041"/>
      <c r="R95" s="1041"/>
      <c r="S95" s="1041"/>
      <c r="T95" s="1041"/>
      <c r="U95" s="1041"/>
      <c r="V95" s="1041"/>
      <c r="W95" s="1041"/>
      <c r="X95" s="1041"/>
      <c r="Y95" s="1041"/>
      <c r="Z95" s="1041"/>
      <c r="AA95" s="1041"/>
      <c r="AB95" s="1041"/>
      <c r="AC95" s="1041"/>
      <c r="AD95" s="1041"/>
      <c r="AE95" s="1041"/>
      <c r="AF95" s="1041"/>
      <c r="AG95" s="1041"/>
      <c r="AH95" s="1041"/>
      <c r="AI95" s="1041"/>
      <c r="AJ95" s="1041"/>
      <c r="AK95" s="1041"/>
      <c r="AL95" s="1041"/>
      <c r="AM95" s="1041"/>
      <c r="AN95" s="1041"/>
      <c r="AO95" s="1041"/>
      <c r="AP95" s="1041"/>
      <c r="AQ95" s="1041"/>
      <c r="AR95" s="1041"/>
      <c r="AS95" s="1041"/>
      <c r="AT95" s="1041"/>
      <c r="AU95" s="1041"/>
      <c r="AV95" s="1041"/>
      <c r="AW95" s="1041"/>
      <c r="AX95" s="1041"/>
      <c r="AY95" s="1041"/>
      <c r="AZ95" s="1041"/>
      <c r="BA95" s="1041"/>
      <c r="BB95" s="1041"/>
      <c r="BC95" s="1041"/>
    </row>
    <row r="96" spans="1:55" x14ac:dyDescent="0.2">
      <c r="A96" s="1041"/>
      <c r="B96" s="1042"/>
      <c r="C96" s="1042"/>
      <c r="D96" s="1041"/>
      <c r="E96" s="1041"/>
      <c r="F96" s="1041"/>
      <c r="G96" s="1041"/>
      <c r="H96" s="1041"/>
      <c r="I96" s="1041"/>
      <c r="J96" s="1041"/>
      <c r="K96" s="1041"/>
      <c r="L96" s="1041"/>
      <c r="M96" s="1041"/>
      <c r="N96" s="1041"/>
      <c r="O96" s="1041"/>
      <c r="P96" s="1041"/>
      <c r="Q96" s="1041"/>
      <c r="R96" s="1041"/>
      <c r="S96" s="1041"/>
      <c r="T96" s="1041"/>
      <c r="U96" s="1041"/>
      <c r="V96" s="1041"/>
      <c r="W96" s="1041"/>
      <c r="X96" s="1041"/>
      <c r="Y96" s="1041"/>
      <c r="Z96" s="1041"/>
      <c r="AA96" s="1041"/>
      <c r="AB96" s="1041"/>
      <c r="AC96" s="1041"/>
      <c r="AD96" s="1041"/>
      <c r="AE96" s="1041"/>
      <c r="AF96" s="1041"/>
      <c r="AG96" s="1041"/>
      <c r="AH96" s="1041"/>
      <c r="AI96" s="1041"/>
      <c r="AJ96" s="1041"/>
      <c r="AK96" s="1041"/>
      <c r="AL96" s="1041"/>
      <c r="AM96" s="1041"/>
      <c r="AN96" s="1041"/>
      <c r="AO96" s="1041"/>
      <c r="AP96" s="1041"/>
      <c r="AQ96" s="1041"/>
      <c r="AR96" s="1041"/>
      <c r="AS96" s="1041"/>
      <c r="AT96" s="1041"/>
      <c r="AU96" s="1041"/>
      <c r="AV96" s="1041"/>
      <c r="AW96" s="1041"/>
      <c r="AX96" s="1041"/>
      <c r="AY96" s="1041"/>
      <c r="AZ96" s="1041"/>
      <c r="BA96" s="1041"/>
      <c r="BB96" s="1041"/>
      <c r="BC96" s="1041"/>
    </row>
    <row r="97" spans="1:55" x14ac:dyDescent="0.2">
      <c r="A97" s="1041"/>
      <c r="B97" s="1042"/>
      <c r="C97" s="1042"/>
      <c r="D97" s="1041"/>
      <c r="E97" s="1041"/>
      <c r="F97" s="1041"/>
      <c r="G97" s="1041"/>
      <c r="H97" s="1041"/>
      <c r="I97" s="1041"/>
      <c r="J97" s="1041"/>
      <c r="K97" s="1041"/>
      <c r="L97" s="1041"/>
      <c r="M97" s="1041"/>
      <c r="N97" s="1041"/>
      <c r="O97" s="1041"/>
      <c r="P97" s="1041"/>
      <c r="Q97" s="1041"/>
      <c r="R97" s="1041"/>
      <c r="S97" s="1041"/>
      <c r="T97" s="1041"/>
      <c r="U97" s="1041"/>
      <c r="V97" s="1041"/>
      <c r="W97" s="1041"/>
      <c r="X97" s="1041"/>
      <c r="Y97" s="1041"/>
      <c r="Z97" s="1041"/>
      <c r="AA97" s="1041"/>
      <c r="AB97" s="1041"/>
      <c r="AC97" s="1041"/>
      <c r="AD97" s="1041"/>
      <c r="AE97" s="1041"/>
      <c r="AF97" s="1041"/>
      <c r="AG97" s="1041"/>
      <c r="AH97" s="1041"/>
      <c r="AI97" s="1041"/>
      <c r="AJ97" s="1041"/>
      <c r="AK97" s="1041"/>
      <c r="AL97" s="1041"/>
      <c r="AM97" s="1041"/>
      <c r="AN97" s="1041"/>
      <c r="AO97" s="1041"/>
      <c r="AP97" s="1041"/>
      <c r="AQ97" s="1041"/>
      <c r="AR97" s="1041"/>
      <c r="AS97" s="1041"/>
      <c r="AT97" s="1041"/>
      <c r="AU97" s="1041"/>
      <c r="AV97" s="1041"/>
      <c r="AW97" s="1041"/>
      <c r="AX97" s="1041"/>
      <c r="AY97" s="1041"/>
      <c r="AZ97" s="1041"/>
      <c r="BA97" s="1041"/>
      <c r="BB97" s="1041"/>
      <c r="BC97" s="1041"/>
    </row>
    <row r="98" spans="1:55" x14ac:dyDescent="0.2">
      <c r="A98" s="1041"/>
      <c r="B98" s="1042"/>
      <c r="C98" s="1042"/>
      <c r="D98" s="1041"/>
      <c r="E98" s="1041"/>
      <c r="F98" s="1041"/>
      <c r="G98" s="1041"/>
      <c r="H98" s="1041"/>
      <c r="I98" s="1041"/>
      <c r="J98" s="1041"/>
      <c r="K98" s="1041"/>
      <c r="L98" s="1041"/>
      <c r="M98" s="1041"/>
      <c r="N98" s="1041"/>
      <c r="O98" s="1041"/>
      <c r="P98" s="1041"/>
      <c r="Q98" s="1041"/>
      <c r="R98" s="1041"/>
      <c r="S98" s="1041"/>
      <c r="T98" s="1041"/>
      <c r="U98" s="1041"/>
      <c r="V98" s="1041"/>
      <c r="W98" s="1041"/>
      <c r="X98" s="1041"/>
      <c r="Y98" s="1041"/>
      <c r="Z98" s="1041"/>
      <c r="AA98" s="1041"/>
      <c r="AB98" s="1041"/>
      <c r="AC98" s="1041"/>
      <c r="AD98" s="1041"/>
      <c r="AE98" s="1041"/>
      <c r="AF98" s="1041"/>
      <c r="AG98" s="1041"/>
      <c r="AH98" s="1041"/>
      <c r="AI98" s="1041"/>
      <c r="AJ98" s="1041"/>
      <c r="AK98" s="1041"/>
      <c r="AL98" s="1041"/>
      <c r="AM98" s="1041"/>
      <c r="AN98" s="1041"/>
      <c r="AO98" s="1041"/>
      <c r="AP98" s="1041"/>
      <c r="AQ98" s="1041"/>
      <c r="AR98" s="1041"/>
      <c r="AS98" s="1041"/>
      <c r="AT98" s="1041"/>
      <c r="AU98" s="1041"/>
      <c r="AV98" s="1041"/>
      <c r="AW98" s="1041"/>
      <c r="AX98" s="1041"/>
      <c r="AY98" s="1041"/>
      <c r="AZ98" s="1041"/>
      <c r="BA98" s="1041"/>
      <c r="BB98" s="1041"/>
      <c r="BC98" s="1041"/>
    </row>
    <row r="99" spans="1:55" x14ac:dyDescent="0.2">
      <c r="A99" s="1041"/>
      <c r="B99" s="1042"/>
      <c r="C99" s="1042"/>
      <c r="D99" s="1041"/>
      <c r="E99" s="1041"/>
      <c r="F99" s="1041"/>
      <c r="G99" s="1041"/>
      <c r="H99" s="1041"/>
      <c r="I99" s="1041"/>
      <c r="J99" s="1041"/>
      <c r="K99" s="1041"/>
      <c r="L99" s="1041"/>
      <c r="M99" s="1041"/>
      <c r="N99" s="1041"/>
      <c r="O99" s="1041"/>
      <c r="P99" s="1041"/>
      <c r="Q99" s="1041"/>
      <c r="R99" s="1041"/>
      <c r="S99" s="1041"/>
      <c r="T99" s="1041"/>
      <c r="U99" s="1041"/>
      <c r="V99" s="1041"/>
      <c r="W99" s="1041"/>
      <c r="X99" s="1041"/>
      <c r="Y99" s="1041"/>
      <c r="Z99" s="1041"/>
      <c r="AA99" s="1041"/>
      <c r="AB99" s="1041"/>
      <c r="AC99" s="1041"/>
      <c r="AD99" s="1041"/>
      <c r="AE99" s="1041"/>
      <c r="AF99" s="1041"/>
      <c r="AG99" s="1041"/>
      <c r="AH99" s="1041"/>
      <c r="AI99" s="1041"/>
      <c r="AJ99" s="1041"/>
      <c r="AK99" s="1041"/>
      <c r="AL99" s="1041"/>
      <c r="AM99" s="1041"/>
      <c r="AN99" s="1041"/>
      <c r="AO99" s="1041"/>
      <c r="AP99" s="1041"/>
      <c r="AQ99" s="1041"/>
      <c r="AR99" s="1041"/>
      <c r="AS99" s="1041"/>
      <c r="AT99" s="1041"/>
      <c r="AU99" s="1041"/>
      <c r="AV99" s="1041"/>
      <c r="AW99" s="1041"/>
      <c r="AX99" s="1041"/>
      <c r="AY99" s="1041"/>
      <c r="AZ99" s="1041"/>
      <c r="BA99" s="1041"/>
      <c r="BB99" s="1041"/>
      <c r="BC99" s="1041"/>
    </row>
    <row r="100" spans="1:55" x14ac:dyDescent="0.2">
      <c r="A100" s="1041"/>
      <c r="B100" s="1042"/>
      <c r="C100" s="1042"/>
      <c r="D100" s="1041"/>
      <c r="E100" s="1041"/>
      <c r="F100" s="1041"/>
      <c r="G100" s="1041"/>
      <c r="H100" s="1041"/>
      <c r="I100" s="1041"/>
      <c r="J100" s="1041"/>
      <c r="K100" s="1041"/>
      <c r="L100" s="1041"/>
      <c r="M100" s="1041"/>
      <c r="N100" s="1041"/>
      <c r="O100" s="1041"/>
      <c r="P100" s="1041"/>
      <c r="Q100" s="1041"/>
      <c r="R100" s="1041"/>
      <c r="S100" s="1041"/>
      <c r="T100" s="1041"/>
      <c r="U100" s="1041"/>
      <c r="V100" s="1041"/>
      <c r="W100" s="1041"/>
      <c r="X100" s="1041"/>
      <c r="Y100" s="1041"/>
      <c r="Z100" s="1041"/>
      <c r="AA100" s="1041"/>
      <c r="AB100" s="1041"/>
      <c r="AC100" s="1041"/>
      <c r="AD100" s="1041"/>
      <c r="AE100" s="1041"/>
      <c r="AF100" s="1041"/>
      <c r="AG100" s="1041"/>
      <c r="AH100" s="1041"/>
      <c r="AI100" s="1041"/>
      <c r="AJ100" s="1041"/>
      <c r="AK100" s="1041"/>
      <c r="AL100" s="1041"/>
      <c r="AM100" s="1041"/>
      <c r="AN100" s="1041"/>
      <c r="AO100" s="1041"/>
      <c r="AP100" s="1041"/>
      <c r="AQ100" s="1041"/>
      <c r="AR100" s="1041"/>
      <c r="AS100" s="1041"/>
      <c r="AT100" s="1041"/>
      <c r="AU100" s="1041"/>
      <c r="AV100" s="1041"/>
      <c r="AW100" s="1041"/>
      <c r="AX100" s="1041"/>
      <c r="AY100" s="1041"/>
      <c r="AZ100" s="1041"/>
      <c r="BA100" s="1041"/>
      <c r="BB100" s="1041"/>
      <c r="BC100" s="1041"/>
    </row>
    <row r="101" spans="1:55" x14ac:dyDescent="0.2">
      <c r="A101" s="1041"/>
      <c r="B101" s="1042"/>
      <c r="C101" s="1042"/>
      <c r="D101" s="1041"/>
      <c r="E101" s="1041"/>
      <c r="F101" s="1041"/>
      <c r="G101" s="1041"/>
      <c r="H101" s="1041"/>
      <c r="I101" s="1041"/>
      <c r="J101" s="1041"/>
      <c r="K101" s="1041"/>
      <c r="L101" s="1041"/>
      <c r="M101" s="1041"/>
      <c r="N101" s="1041"/>
      <c r="O101" s="1041"/>
      <c r="P101" s="1041"/>
      <c r="Q101" s="1041"/>
      <c r="R101" s="1041"/>
      <c r="S101" s="1041"/>
      <c r="T101" s="1041"/>
      <c r="U101" s="1041"/>
      <c r="V101" s="1041"/>
      <c r="W101" s="1041"/>
      <c r="X101" s="1041"/>
      <c r="Y101" s="1041"/>
      <c r="Z101" s="1041"/>
      <c r="AA101" s="1041"/>
      <c r="AB101" s="1041"/>
      <c r="AC101" s="1041"/>
      <c r="AD101" s="1041"/>
      <c r="AE101" s="1041"/>
      <c r="AF101" s="1041"/>
      <c r="AG101" s="1041"/>
      <c r="AH101" s="1041"/>
      <c r="AI101" s="1041"/>
      <c r="AJ101" s="1041"/>
      <c r="AK101" s="1041"/>
      <c r="AL101" s="1041"/>
      <c r="AM101" s="1041"/>
      <c r="AN101" s="1041"/>
      <c r="AO101" s="1041"/>
      <c r="AP101" s="1041"/>
      <c r="AQ101" s="1041"/>
      <c r="AR101" s="1041"/>
      <c r="AS101" s="1041"/>
      <c r="AT101" s="1041"/>
      <c r="AU101" s="1041"/>
      <c r="AV101" s="1041"/>
      <c r="AW101" s="1041"/>
      <c r="AX101" s="1041"/>
      <c r="AY101" s="1041"/>
      <c r="AZ101" s="1041"/>
      <c r="BA101" s="1041"/>
      <c r="BB101" s="1041"/>
      <c r="BC101" s="1041"/>
    </row>
    <row r="102" spans="1:55" x14ac:dyDescent="0.2">
      <c r="A102" s="1041"/>
      <c r="B102" s="1042"/>
      <c r="C102" s="1042"/>
      <c r="D102" s="1041"/>
      <c r="E102" s="1041"/>
      <c r="F102" s="1041"/>
      <c r="G102" s="1041"/>
      <c r="H102" s="1041"/>
      <c r="I102" s="1041"/>
      <c r="J102" s="1041"/>
      <c r="K102" s="1041"/>
      <c r="L102" s="1041"/>
      <c r="M102" s="1041"/>
      <c r="N102" s="1041"/>
      <c r="O102" s="1041"/>
      <c r="P102" s="1041"/>
      <c r="Q102" s="1041"/>
      <c r="R102" s="1041"/>
      <c r="S102" s="1041"/>
      <c r="T102" s="1041"/>
      <c r="U102" s="1041"/>
      <c r="V102" s="1041"/>
      <c r="W102" s="1041"/>
      <c r="X102" s="1041"/>
      <c r="Y102" s="1041"/>
      <c r="Z102" s="1041"/>
      <c r="AA102" s="1041"/>
      <c r="AB102" s="1041"/>
      <c r="AC102" s="1041"/>
      <c r="AD102" s="1041"/>
      <c r="AE102" s="1041"/>
      <c r="AF102" s="1041"/>
      <c r="AG102" s="1041"/>
      <c r="AH102" s="1041"/>
      <c r="AI102" s="1041"/>
      <c r="AJ102" s="1041"/>
      <c r="AK102" s="1041"/>
      <c r="AL102" s="1041"/>
      <c r="AM102" s="1041"/>
      <c r="AN102" s="1041"/>
      <c r="AO102" s="1041"/>
      <c r="AP102" s="1041"/>
      <c r="AQ102" s="1041"/>
      <c r="AR102" s="1041"/>
      <c r="AS102" s="1041"/>
      <c r="AT102" s="1041"/>
      <c r="AU102" s="1041"/>
      <c r="AV102" s="1041"/>
      <c r="AW102" s="1041"/>
      <c r="AX102" s="1041"/>
      <c r="AY102" s="1041"/>
      <c r="AZ102" s="1041"/>
      <c r="BA102" s="1041"/>
      <c r="BB102" s="1041"/>
      <c r="BC102" s="1041"/>
    </row>
    <row r="103" spans="1:55" x14ac:dyDescent="0.2">
      <c r="A103" s="1041"/>
      <c r="B103" s="1042"/>
      <c r="C103" s="1042"/>
      <c r="D103" s="1041"/>
      <c r="E103" s="1041"/>
      <c r="F103" s="1041"/>
      <c r="G103" s="1041"/>
      <c r="H103" s="1041"/>
      <c r="I103" s="1041"/>
      <c r="J103" s="1041"/>
      <c r="K103" s="1041"/>
      <c r="L103" s="1041"/>
      <c r="M103" s="1041"/>
      <c r="N103" s="1041"/>
      <c r="O103" s="1041"/>
      <c r="P103" s="1041"/>
      <c r="Q103" s="1041"/>
      <c r="R103" s="1041"/>
      <c r="S103" s="1041"/>
      <c r="T103" s="1041"/>
      <c r="U103" s="1041"/>
      <c r="V103" s="1041"/>
      <c r="W103" s="1041"/>
      <c r="X103" s="1041"/>
      <c r="Y103" s="1041"/>
      <c r="Z103" s="1041"/>
      <c r="AA103" s="1041"/>
      <c r="AB103" s="1041"/>
      <c r="AC103" s="1041"/>
      <c r="AD103" s="1041"/>
      <c r="AE103" s="1041"/>
      <c r="AF103" s="1041"/>
      <c r="AG103" s="1041"/>
      <c r="AH103" s="1041"/>
      <c r="AI103" s="1041"/>
      <c r="AJ103" s="1041"/>
      <c r="AK103" s="1041"/>
      <c r="AL103" s="1041"/>
      <c r="AM103" s="1041"/>
      <c r="AN103" s="1041"/>
      <c r="AO103" s="1041"/>
      <c r="AP103" s="1041"/>
      <c r="AQ103" s="1041"/>
      <c r="AR103" s="1041"/>
      <c r="AS103" s="1041"/>
      <c r="AT103" s="1041"/>
      <c r="AU103" s="1041"/>
      <c r="AV103" s="1041"/>
      <c r="AW103" s="1041"/>
      <c r="AX103" s="1041"/>
      <c r="AY103" s="1041"/>
      <c r="AZ103" s="1041"/>
      <c r="BA103" s="1041"/>
      <c r="BB103" s="1041"/>
      <c r="BC103" s="1041"/>
    </row>
    <row r="104" spans="1:55" x14ac:dyDescent="0.2">
      <c r="A104" s="1041"/>
      <c r="B104" s="1042"/>
      <c r="C104" s="1042"/>
      <c r="D104" s="1041"/>
      <c r="E104" s="1041"/>
      <c r="F104" s="1041"/>
      <c r="G104" s="1041"/>
      <c r="H104" s="1041"/>
      <c r="I104" s="1041"/>
      <c r="J104" s="1041"/>
      <c r="K104" s="1041"/>
      <c r="L104" s="1041"/>
      <c r="M104" s="1041"/>
      <c r="N104" s="1041"/>
      <c r="O104" s="1041"/>
      <c r="P104" s="1041"/>
      <c r="Q104" s="1041"/>
      <c r="R104" s="1041"/>
      <c r="S104" s="1041"/>
      <c r="T104" s="1041"/>
      <c r="U104" s="1041"/>
      <c r="V104" s="1041"/>
      <c r="W104" s="1041"/>
      <c r="X104" s="1041"/>
      <c r="Y104" s="1041"/>
      <c r="Z104" s="1041"/>
      <c r="AA104" s="1041"/>
      <c r="AB104" s="1041"/>
      <c r="AC104" s="1041"/>
      <c r="AD104" s="1041"/>
      <c r="AE104" s="1041"/>
      <c r="AF104" s="1041"/>
      <c r="AG104" s="1041"/>
      <c r="AH104" s="1041"/>
      <c r="AI104" s="1041"/>
      <c r="AJ104" s="1041"/>
      <c r="AK104" s="1041"/>
      <c r="AL104" s="1041"/>
      <c r="AM104" s="1041"/>
      <c r="AN104" s="1041"/>
      <c r="AO104" s="1041"/>
      <c r="AP104" s="1041"/>
      <c r="AQ104" s="1041"/>
      <c r="AR104" s="1041"/>
      <c r="AS104" s="1041"/>
      <c r="AT104" s="1041"/>
      <c r="AU104" s="1041"/>
      <c r="AV104" s="1041"/>
      <c r="AW104" s="1041"/>
      <c r="AX104" s="1041"/>
      <c r="AY104" s="1041"/>
      <c r="AZ104" s="1041"/>
      <c r="BA104" s="1041"/>
      <c r="BB104" s="1041"/>
      <c r="BC104" s="1041"/>
    </row>
    <row r="105" spans="1:55" x14ac:dyDescent="0.2">
      <c r="A105" s="1041"/>
      <c r="B105" s="1042"/>
      <c r="C105" s="1042"/>
      <c r="D105" s="1041"/>
      <c r="E105" s="1041"/>
      <c r="F105" s="1041"/>
      <c r="G105" s="1041"/>
      <c r="H105" s="1041"/>
      <c r="I105" s="1041"/>
      <c r="J105" s="1041"/>
      <c r="K105" s="1041"/>
      <c r="L105" s="1041"/>
      <c r="M105" s="1041"/>
      <c r="N105" s="1041"/>
      <c r="O105" s="1041"/>
      <c r="P105" s="1041"/>
      <c r="Q105" s="1041"/>
      <c r="R105" s="1041"/>
      <c r="S105" s="1041"/>
      <c r="T105" s="1041"/>
      <c r="U105" s="1041"/>
      <c r="V105" s="1041"/>
      <c r="W105" s="1041"/>
      <c r="X105" s="1041"/>
      <c r="Y105" s="1041"/>
      <c r="Z105" s="1041"/>
      <c r="AA105" s="1041"/>
      <c r="AB105" s="1041"/>
      <c r="AC105" s="1041"/>
      <c r="AD105" s="1041"/>
      <c r="AE105" s="1041"/>
      <c r="AF105" s="1041"/>
      <c r="AG105" s="1041"/>
      <c r="AH105" s="1041"/>
      <c r="AI105" s="1041"/>
      <c r="AJ105" s="1041"/>
      <c r="AK105" s="1041"/>
      <c r="AL105" s="1041"/>
      <c r="AM105" s="1041"/>
      <c r="AN105" s="1041"/>
      <c r="AO105" s="1041"/>
      <c r="AP105" s="1041"/>
      <c r="AQ105" s="1041"/>
      <c r="AR105" s="1041"/>
      <c r="AS105" s="1041"/>
      <c r="AT105" s="1041"/>
      <c r="AU105" s="1041"/>
      <c r="AV105" s="1041"/>
      <c r="AW105" s="1041"/>
      <c r="AX105" s="1041"/>
      <c r="AY105" s="1041"/>
      <c r="AZ105" s="1041"/>
      <c r="BA105" s="1041"/>
      <c r="BB105" s="1041"/>
      <c r="BC105" s="1041"/>
    </row>
    <row r="106" spans="1:55" x14ac:dyDescent="0.2">
      <c r="A106" s="1041"/>
      <c r="B106" s="1042"/>
      <c r="C106" s="1042"/>
      <c r="D106" s="1041"/>
      <c r="E106" s="1041"/>
      <c r="F106" s="1041"/>
      <c r="G106" s="1041"/>
      <c r="H106" s="1041"/>
      <c r="I106" s="1041"/>
      <c r="J106" s="1041"/>
      <c r="K106" s="1041"/>
      <c r="L106" s="1041"/>
      <c r="M106" s="1041"/>
      <c r="N106" s="1041"/>
      <c r="O106" s="1041"/>
      <c r="P106" s="1041"/>
      <c r="Q106" s="1041"/>
      <c r="R106" s="1041"/>
      <c r="S106" s="1041"/>
      <c r="T106" s="1041"/>
      <c r="U106" s="1041"/>
      <c r="V106" s="1041"/>
      <c r="W106" s="1041"/>
      <c r="X106" s="1041"/>
      <c r="Y106" s="1041"/>
      <c r="Z106" s="1041"/>
      <c r="AA106" s="1041"/>
      <c r="AB106" s="1041"/>
      <c r="AC106" s="1041"/>
      <c r="AD106" s="1041"/>
      <c r="AE106" s="1041"/>
      <c r="AF106" s="1041"/>
      <c r="AG106" s="1041"/>
      <c r="AH106" s="1041"/>
      <c r="AI106" s="1041"/>
      <c r="AJ106" s="1041"/>
      <c r="AK106" s="1041"/>
      <c r="AL106" s="1041"/>
      <c r="AM106" s="1041"/>
      <c r="AN106" s="1041"/>
      <c r="AO106" s="1041"/>
      <c r="AP106" s="1041"/>
      <c r="AQ106" s="1041"/>
      <c r="AR106" s="1041"/>
      <c r="AS106" s="1041"/>
      <c r="AT106" s="1041"/>
      <c r="AU106" s="1041"/>
      <c r="AV106" s="1041"/>
      <c r="AW106" s="1041"/>
      <c r="AX106" s="1041"/>
      <c r="AY106" s="1041"/>
      <c r="AZ106" s="1041"/>
      <c r="BA106" s="1041"/>
      <c r="BB106" s="1041"/>
      <c r="BC106" s="1041"/>
    </row>
    <row r="107" spans="1:55" x14ac:dyDescent="0.2">
      <c r="A107" s="1041"/>
      <c r="B107" s="1042"/>
      <c r="C107" s="1042"/>
      <c r="D107" s="1041"/>
      <c r="E107" s="1041"/>
      <c r="F107" s="1041"/>
      <c r="G107" s="1041"/>
      <c r="H107" s="1041"/>
      <c r="I107" s="1041"/>
      <c r="J107" s="1041"/>
      <c r="K107" s="1041"/>
      <c r="L107" s="1041"/>
      <c r="M107" s="1041"/>
      <c r="N107" s="1041"/>
      <c r="O107" s="1041"/>
      <c r="P107" s="1041"/>
      <c r="Q107" s="1041"/>
      <c r="R107" s="1041"/>
      <c r="S107" s="1041"/>
      <c r="T107" s="1041"/>
      <c r="U107" s="1041"/>
      <c r="V107" s="1041"/>
      <c r="W107" s="1041"/>
      <c r="X107" s="1041"/>
      <c r="Y107" s="1041"/>
      <c r="Z107" s="1041"/>
      <c r="AA107" s="1041"/>
      <c r="AB107" s="1041"/>
      <c r="AC107" s="1041"/>
      <c r="AD107" s="1041"/>
      <c r="AE107" s="1041"/>
      <c r="AF107" s="1041"/>
      <c r="AG107" s="1041"/>
      <c r="AH107" s="1041"/>
      <c r="AI107" s="1041"/>
      <c r="AJ107" s="1041"/>
      <c r="AK107" s="1041"/>
      <c r="AL107" s="1041"/>
      <c r="AM107" s="1041"/>
      <c r="AN107" s="1041"/>
      <c r="AO107" s="1041"/>
      <c r="AP107" s="1041"/>
      <c r="AQ107" s="1041"/>
      <c r="AR107" s="1041"/>
      <c r="AS107" s="1041"/>
      <c r="AT107" s="1041"/>
      <c r="AU107" s="1041"/>
      <c r="AV107" s="1041"/>
      <c r="AW107" s="1041"/>
      <c r="AX107" s="1041"/>
      <c r="AY107" s="1041"/>
      <c r="AZ107" s="1041"/>
      <c r="BA107" s="1041"/>
      <c r="BB107" s="1041"/>
      <c r="BC107" s="1041"/>
    </row>
    <row r="108" spans="1:55" x14ac:dyDescent="0.2">
      <c r="A108" s="1041"/>
      <c r="B108" s="1042"/>
      <c r="C108" s="1042"/>
      <c r="D108" s="1041"/>
      <c r="E108" s="1041"/>
      <c r="F108" s="1041"/>
      <c r="G108" s="1041"/>
      <c r="H108" s="1041"/>
      <c r="I108" s="1041"/>
      <c r="J108" s="1041"/>
      <c r="K108" s="1041"/>
      <c r="L108" s="1041"/>
      <c r="M108" s="1041"/>
      <c r="N108" s="1041"/>
      <c r="O108" s="1041"/>
      <c r="P108" s="1041"/>
      <c r="Q108" s="1041"/>
      <c r="R108" s="1041"/>
      <c r="S108" s="1041"/>
      <c r="T108" s="1041"/>
      <c r="U108" s="1041"/>
      <c r="V108" s="1041"/>
      <c r="W108" s="1041"/>
      <c r="X108" s="1041"/>
      <c r="Y108" s="1041"/>
      <c r="Z108" s="1041"/>
      <c r="AA108" s="1041"/>
      <c r="AB108" s="1041"/>
      <c r="AC108" s="1041"/>
      <c r="AD108" s="1041"/>
      <c r="AE108" s="1041"/>
      <c r="AF108" s="1041"/>
      <c r="AG108" s="1041"/>
      <c r="AH108" s="1041"/>
      <c r="AI108" s="1041"/>
      <c r="AJ108" s="1041"/>
      <c r="AK108" s="1041"/>
      <c r="AL108" s="1041"/>
      <c r="AM108" s="1041"/>
      <c r="AN108" s="1041"/>
      <c r="AO108" s="1041"/>
      <c r="AP108" s="1041"/>
      <c r="AQ108" s="1041"/>
      <c r="AR108" s="1041"/>
      <c r="AS108" s="1041"/>
      <c r="AT108" s="1041"/>
      <c r="AU108" s="1041"/>
      <c r="AV108" s="1041"/>
      <c r="AW108" s="1041"/>
      <c r="AX108" s="1041"/>
      <c r="AY108" s="1041"/>
      <c r="AZ108" s="1041"/>
      <c r="BA108" s="1041"/>
      <c r="BB108" s="1041"/>
      <c r="BC108" s="1041"/>
    </row>
    <row r="109" spans="1:55" x14ac:dyDescent="0.2">
      <c r="A109" s="1041"/>
      <c r="B109" s="1042"/>
      <c r="C109" s="1042"/>
      <c r="D109" s="1041"/>
      <c r="E109" s="1041"/>
      <c r="F109" s="1041"/>
      <c r="G109" s="1041"/>
      <c r="H109" s="1041"/>
      <c r="I109" s="1041"/>
      <c r="J109" s="1041"/>
      <c r="K109" s="1041"/>
      <c r="L109" s="1041"/>
      <c r="M109" s="1041"/>
      <c r="N109" s="1041"/>
      <c r="O109" s="1041"/>
      <c r="P109" s="1041"/>
      <c r="Q109" s="1041"/>
      <c r="R109" s="1041"/>
      <c r="S109" s="1041"/>
      <c r="T109" s="1041"/>
      <c r="U109" s="1041"/>
      <c r="V109" s="1041"/>
      <c r="W109" s="1041"/>
      <c r="X109" s="1041"/>
      <c r="Y109" s="1041"/>
      <c r="Z109" s="1041"/>
      <c r="AA109" s="1041"/>
      <c r="AB109" s="1041"/>
      <c r="AC109" s="1041"/>
      <c r="AD109" s="1041"/>
      <c r="AE109" s="1041"/>
      <c r="AF109" s="1041"/>
      <c r="AG109" s="1041"/>
      <c r="AH109" s="1041"/>
      <c r="AI109" s="1041"/>
      <c r="AJ109" s="1041"/>
      <c r="AK109" s="1041"/>
      <c r="AL109" s="1041"/>
      <c r="AM109" s="1041"/>
      <c r="AN109" s="1041"/>
      <c r="AO109" s="1041"/>
      <c r="AP109" s="1041"/>
      <c r="AQ109" s="1041"/>
      <c r="AR109" s="1041"/>
      <c r="AS109" s="1041"/>
      <c r="AT109" s="1041"/>
      <c r="AU109" s="1041"/>
      <c r="AV109" s="1041"/>
      <c r="AW109" s="1041"/>
      <c r="AX109" s="1041"/>
      <c r="AY109" s="1041"/>
      <c r="AZ109" s="1041"/>
      <c r="BA109" s="1041"/>
      <c r="BB109" s="1041"/>
      <c r="BC109" s="1041"/>
    </row>
    <row r="110" spans="1:55" x14ac:dyDescent="0.2">
      <c r="A110" s="1041"/>
      <c r="B110" s="1042"/>
      <c r="C110" s="1042"/>
      <c r="D110" s="1041"/>
      <c r="E110" s="1041"/>
      <c r="F110" s="1041"/>
      <c r="G110" s="1041"/>
      <c r="H110" s="1041"/>
      <c r="I110" s="1041"/>
      <c r="J110" s="1041"/>
      <c r="K110" s="1041"/>
      <c r="L110" s="1041"/>
      <c r="M110" s="1041"/>
      <c r="N110" s="1041"/>
      <c r="O110" s="1041"/>
      <c r="P110" s="1041"/>
      <c r="Q110" s="1041"/>
      <c r="R110" s="1041"/>
      <c r="S110" s="1041"/>
      <c r="T110" s="1041"/>
      <c r="U110" s="1041"/>
      <c r="V110" s="1041"/>
      <c r="W110" s="1041"/>
      <c r="X110" s="1041"/>
      <c r="Y110" s="1041"/>
      <c r="Z110" s="1041"/>
      <c r="AA110" s="1041"/>
      <c r="AB110" s="1041"/>
      <c r="AC110" s="1041"/>
      <c r="AD110" s="1041"/>
      <c r="AE110" s="1041"/>
      <c r="AF110" s="1041"/>
      <c r="AG110" s="1041"/>
      <c r="AH110" s="1041"/>
      <c r="AI110" s="1041"/>
      <c r="AJ110" s="1041"/>
      <c r="AK110" s="1041"/>
      <c r="AL110" s="1041"/>
      <c r="AM110" s="1041"/>
      <c r="AN110" s="1041"/>
      <c r="AO110" s="1041"/>
      <c r="AP110" s="1041"/>
      <c r="AQ110" s="1041"/>
      <c r="AR110" s="1041"/>
      <c r="AS110" s="1041"/>
      <c r="AT110" s="1041"/>
      <c r="AU110" s="1041"/>
      <c r="AV110" s="1041"/>
      <c r="AW110" s="1041"/>
      <c r="AX110" s="1041"/>
      <c r="AY110" s="1041"/>
      <c r="AZ110" s="1041"/>
      <c r="BA110" s="1041"/>
      <c r="BB110" s="1041"/>
      <c r="BC110" s="1041"/>
    </row>
    <row r="111" spans="1:55" x14ac:dyDescent="0.2">
      <c r="A111" s="1041"/>
      <c r="B111" s="1042"/>
      <c r="C111" s="1042"/>
      <c r="D111" s="1041"/>
      <c r="E111" s="1041"/>
      <c r="F111" s="1041"/>
      <c r="G111" s="1041"/>
      <c r="H111" s="1041"/>
      <c r="I111" s="1041"/>
      <c r="J111" s="1041"/>
      <c r="K111" s="1041"/>
      <c r="L111" s="1041"/>
      <c r="M111" s="1041"/>
      <c r="N111" s="1041"/>
      <c r="O111" s="1041"/>
      <c r="P111" s="1041"/>
      <c r="Q111" s="1041"/>
      <c r="R111" s="1041"/>
      <c r="S111" s="1041"/>
      <c r="T111" s="1041"/>
      <c r="U111" s="1041"/>
      <c r="V111" s="1041"/>
      <c r="W111" s="1041"/>
      <c r="X111" s="1041"/>
      <c r="Y111" s="1041"/>
      <c r="Z111" s="1041"/>
      <c r="AA111" s="1041"/>
      <c r="AB111" s="1041"/>
      <c r="AC111" s="1041"/>
      <c r="AD111" s="1041"/>
      <c r="AE111" s="1041"/>
      <c r="AF111" s="1041"/>
      <c r="AG111" s="1041"/>
      <c r="AH111" s="1041"/>
      <c r="AI111" s="1041"/>
      <c r="AJ111" s="1041"/>
      <c r="AK111" s="1041"/>
      <c r="AL111" s="1041"/>
      <c r="AM111" s="1041"/>
      <c r="AN111" s="1041"/>
      <c r="AO111" s="1041"/>
      <c r="AP111" s="1041"/>
      <c r="AQ111" s="1041"/>
      <c r="AR111" s="1041"/>
      <c r="AS111" s="1041"/>
      <c r="AT111" s="1041"/>
      <c r="AU111" s="1041"/>
      <c r="AV111" s="1041"/>
      <c r="AW111" s="1041"/>
      <c r="AX111" s="1041"/>
      <c r="AY111" s="1041"/>
      <c r="AZ111" s="1041"/>
      <c r="BA111" s="1041"/>
      <c r="BB111" s="1041"/>
      <c r="BC111" s="1041"/>
    </row>
    <row r="112" spans="1:55" x14ac:dyDescent="0.2">
      <c r="A112" s="1041"/>
      <c r="B112" s="1042"/>
      <c r="C112" s="1042"/>
      <c r="D112" s="1041"/>
      <c r="E112" s="1041"/>
      <c r="F112" s="1041"/>
      <c r="G112" s="1041"/>
      <c r="H112" s="1041"/>
      <c r="I112" s="1041"/>
      <c r="J112" s="1041"/>
      <c r="K112" s="1041"/>
      <c r="L112" s="1041"/>
      <c r="M112" s="1041"/>
      <c r="N112" s="1041"/>
      <c r="O112" s="1041"/>
      <c r="P112" s="1041"/>
      <c r="Q112" s="1041"/>
      <c r="R112" s="1041"/>
      <c r="S112" s="1041"/>
      <c r="T112" s="1041"/>
      <c r="U112" s="1041"/>
      <c r="V112" s="1041"/>
      <c r="W112" s="1041"/>
      <c r="X112" s="1041"/>
      <c r="Y112" s="1041"/>
      <c r="Z112" s="1041"/>
      <c r="AA112" s="1041"/>
      <c r="AB112" s="1041"/>
      <c r="AC112" s="1041"/>
      <c r="AD112" s="1041"/>
      <c r="AE112" s="1041"/>
      <c r="AF112" s="1041"/>
      <c r="AG112" s="1041"/>
      <c r="AH112" s="1041"/>
      <c r="AI112" s="1041"/>
      <c r="AJ112" s="1041"/>
      <c r="AK112" s="1041"/>
      <c r="AL112" s="1041"/>
      <c r="AM112" s="1041"/>
      <c r="AN112" s="1041"/>
      <c r="AO112" s="1041"/>
      <c r="AP112" s="1041"/>
      <c r="AQ112" s="1041"/>
      <c r="AR112" s="1041"/>
      <c r="AS112" s="1041"/>
      <c r="AT112" s="1041"/>
      <c r="AU112" s="1041"/>
      <c r="AV112" s="1041"/>
      <c r="AW112" s="1041"/>
      <c r="AX112" s="1041"/>
      <c r="AY112" s="1041"/>
      <c r="AZ112" s="1041"/>
      <c r="BA112" s="1041"/>
      <c r="BB112" s="1041"/>
      <c r="BC112" s="1041"/>
    </row>
    <row r="113" spans="1:55" x14ac:dyDescent="0.2">
      <c r="A113" s="1041"/>
      <c r="B113" s="1042"/>
      <c r="C113" s="1042"/>
      <c r="D113" s="1041"/>
      <c r="E113" s="1041"/>
      <c r="F113" s="1041"/>
      <c r="G113" s="1041"/>
      <c r="H113" s="1041"/>
      <c r="I113" s="1041"/>
      <c r="J113" s="1041"/>
      <c r="K113" s="1041"/>
      <c r="L113" s="1041"/>
      <c r="M113" s="1041"/>
      <c r="N113" s="1041"/>
      <c r="O113" s="1041"/>
      <c r="P113" s="1041"/>
      <c r="Q113" s="1041"/>
      <c r="R113" s="1041"/>
      <c r="S113" s="1041"/>
      <c r="T113" s="1041"/>
      <c r="U113" s="1041"/>
      <c r="V113" s="1041"/>
      <c r="W113" s="1041"/>
      <c r="X113" s="1041"/>
      <c r="Y113" s="1041"/>
      <c r="Z113" s="1041"/>
      <c r="AA113" s="1041"/>
      <c r="AB113" s="1041"/>
      <c r="AC113" s="1041"/>
      <c r="AD113" s="1041"/>
      <c r="AE113" s="1041"/>
      <c r="AF113" s="1041"/>
      <c r="AG113" s="1041"/>
      <c r="AH113" s="1041"/>
      <c r="AI113" s="1041"/>
      <c r="AJ113" s="1041"/>
      <c r="AK113" s="1041"/>
      <c r="AL113" s="1041"/>
      <c r="AM113" s="1041"/>
      <c r="AN113" s="1041"/>
      <c r="AO113" s="1041"/>
      <c r="AP113" s="1041"/>
      <c r="AQ113" s="1041"/>
      <c r="AR113" s="1041"/>
      <c r="AS113" s="1041"/>
      <c r="AT113" s="1041"/>
      <c r="AU113" s="1041"/>
      <c r="AV113" s="1041"/>
      <c r="AW113" s="1041"/>
      <c r="AX113" s="1041"/>
      <c r="AY113" s="1041"/>
      <c r="AZ113" s="1041"/>
      <c r="BA113" s="1041"/>
      <c r="BB113" s="1041"/>
      <c r="BC113" s="1041"/>
    </row>
    <row r="114" spans="1:55" x14ac:dyDescent="0.2">
      <c r="A114" s="1041"/>
      <c r="B114" s="1042"/>
      <c r="C114" s="1042"/>
      <c r="D114" s="1041"/>
      <c r="E114" s="1041"/>
      <c r="F114" s="1041"/>
      <c r="G114" s="1041"/>
      <c r="H114" s="1041"/>
      <c r="I114" s="1041"/>
      <c r="J114" s="1041"/>
      <c r="K114" s="1041"/>
      <c r="L114" s="1041"/>
      <c r="M114" s="1041"/>
      <c r="N114" s="1041"/>
      <c r="O114" s="1041"/>
      <c r="P114" s="1041"/>
      <c r="Q114" s="1041"/>
      <c r="R114" s="1041"/>
      <c r="S114" s="1041"/>
      <c r="T114" s="1041"/>
      <c r="U114" s="1041"/>
      <c r="V114" s="1041"/>
      <c r="W114" s="1041"/>
      <c r="X114" s="1041"/>
      <c r="Y114" s="1041"/>
      <c r="Z114" s="1041"/>
      <c r="AA114" s="1041"/>
      <c r="AB114" s="1041"/>
      <c r="AC114" s="1041"/>
      <c r="AD114" s="1041"/>
      <c r="AE114" s="1041"/>
      <c r="AF114" s="1041"/>
      <c r="AG114" s="1041"/>
      <c r="AH114" s="1041"/>
      <c r="AI114" s="1041"/>
      <c r="AJ114" s="1041"/>
      <c r="AK114" s="1041"/>
      <c r="AL114" s="1041"/>
      <c r="AM114" s="1041"/>
      <c r="AN114" s="1041"/>
      <c r="AO114" s="1041"/>
      <c r="AP114" s="1041"/>
      <c r="AQ114" s="1041"/>
      <c r="AR114" s="1041"/>
      <c r="AS114" s="1041"/>
      <c r="AT114" s="1041"/>
      <c r="AU114" s="1041"/>
      <c r="AV114" s="1041"/>
      <c r="AW114" s="1041"/>
      <c r="AX114" s="1041"/>
      <c r="AY114" s="1041"/>
      <c r="AZ114" s="1041"/>
      <c r="BA114" s="1041"/>
      <c r="BB114" s="1041"/>
      <c r="BC114" s="1041"/>
    </row>
    <row r="115" spans="1:55" x14ac:dyDescent="0.2">
      <c r="A115" s="1041"/>
      <c r="B115" s="1042"/>
      <c r="C115" s="1042"/>
      <c r="D115" s="1041"/>
      <c r="E115" s="1041"/>
      <c r="F115" s="1041"/>
      <c r="G115" s="1041"/>
      <c r="H115" s="1041"/>
      <c r="I115" s="1041"/>
      <c r="J115" s="1041"/>
      <c r="K115" s="1041"/>
      <c r="L115" s="1041"/>
      <c r="M115" s="1041"/>
      <c r="N115" s="1041"/>
      <c r="O115" s="1041"/>
      <c r="P115" s="1041"/>
      <c r="Q115" s="1041"/>
      <c r="R115" s="1041"/>
      <c r="S115" s="1041"/>
      <c r="T115" s="1041"/>
      <c r="U115" s="1041"/>
      <c r="V115" s="1041"/>
      <c r="W115" s="1041"/>
      <c r="X115" s="1041"/>
      <c r="Y115" s="1041"/>
      <c r="Z115" s="1041"/>
      <c r="AA115" s="1041"/>
      <c r="AB115" s="1041"/>
      <c r="AC115" s="1041"/>
      <c r="AD115" s="1041"/>
      <c r="AE115" s="1041"/>
      <c r="AF115" s="1041"/>
      <c r="AG115" s="1041"/>
      <c r="AH115" s="1041"/>
      <c r="AI115" s="1041"/>
      <c r="AJ115" s="1041"/>
      <c r="AK115" s="1041"/>
      <c r="AL115" s="1041"/>
      <c r="AM115" s="1041"/>
      <c r="AN115" s="1041"/>
      <c r="AO115" s="1041"/>
      <c r="AP115" s="1041"/>
      <c r="AQ115" s="1041"/>
      <c r="AR115" s="1041"/>
      <c r="AS115" s="1041"/>
      <c r="AT115" s="1041"/>
      <c r="AU115" s="1041"/>
      <c r="AV115" s="1041"/>
      <c r="AW115" s="1041"/>
      <c r="AX115" s="1041"/>
      <c r="AY115" s="1041"/>
      <c r="AZ115" s="1041"/>
      <c r="BA115" s="1041"/>
      <c r="BB115" s="1041"/>
      <c r="BC115" s="1041"/>
    </row>
    <row r="116" spans="1:55" x14ac:dyDescent="0.2">
      <c r="A116" s="1041"/>
      <c r="B116" s="1042"/>
      <c r="C116" s="1042"/>
      <c r="D116" s="1041"/>
      <c r="E116" s="1041"/>
      <c r="F116" s="1041"/>
      <c r="G116" s="1041"/>
      <c r="H116" s="1041"/>
      <c r="I116" s="1041"/>
      <c r="J116" s="1041"/>
      <c r="K116" s="1041"/>
      <c r="L116" s="1041"/>
      <c r="M116" s="1041"/>
      <c r="N116" s="1041"/>
      <c r="O116" s="1041"/>
      <c r="P116" s="1041"/>
      <c r="Q116" s="1041"/>
      <c r="R116" s="1041"/>
      <c r="S116" s="1041"/>
      <c r="T116" s="1041"/>
      <c r="U116" s="1041"/>
      <c r="V116" s="1041"/>
      <c r="W116" s="1041"/>
      <c r="X116" s="1041"/>
      <c r="Y116" s="1041"/>
      <c r="Z116" s="1041"/>
      <c r="AA116" s="1041"/>
      <c r="AB116" s="1041"/>
      <c r="AC116" s="1041"/>
      <c r="AD116" s="1041"/>
      <c r="AE116" s="1041"/>
      <c r="AF116" s="1041"/>
      <c r="AG116" s="1041"/>
      <c r="AH116" s="1041"/>
      <c r="AI116" s="1041"/>
      <c r="AJ116" s="1041"/>
      <c r="AK116" s="1041"/>
      <c r="AL116" s="1041"/>
      <c r="AM116" s="1041"/>
      <c r="AN116" s="1041"/>
      <c r="AO116" s="1041"/>
      <c r="AP116" s="1041"/>
      <c r="AQ116" s="1041"/>
      <c r="AR116" s="1041"/>
      <c r="AS116" s="1041"/>
      <c r="AT116" s="1041"/>
      <c r="AU116" s="1041"/>
      <c r="AV116" s="1041"/>
      <c r="AW116" s="1041"/>
      <c r="AX116" s="1041"/>
      <c r="AY116" s="1041"/>
      <c r="AZ116" s="1041"/>
      <c r="BA116" s="1041"/>
      <c r="BB116" s="1041"/>
      <c r="BC116" s="1041"/>
    </row>
    <row r="117" spans="1:55" x14ac:dyDescent="0.2">
      <c r="A117" s="1041"/>
      <c r="B117" s="1042"/>
      <c r="C117" s="1042"/>
      <c r="D117" s="1041"/>
      <c r="E117" s="1041"/>
      <c r="F117" s="1041"/>
      <c r="G117" s="1041"/>
      <c r="H117" s="1041"/>
      <c r="I117" s="1041"/>
      <c r="J117" s="1041"/>
      <c r="K117" s="1041"/>
      <c r="L117" s="1041"/>
      <c r="M117" s="1041"/>
      <c r="N117" s="1041"/>
      <c r="O117" s="1041"/>
      <c r="P117" s="1041"/>
      <c r="Q117" s="1041"/>
      <c r="R117" s="1041"/>
      <c r="S117" s="1041"/>
      <c r="T117" s="1041"/>
      <c r="U117" s="1041"/>
      <c r="V117" s="1041"/>
      <c r="W117" s="1041"/>
      <c r="X117" s="1041"/>
      <c r="Y117" s="1041"/>
      <c r="Z117" s="1041"/>
      <c r="AA117" s="1041"/>
      <c r="AB117" s="1041"/>
      <c r="AC117" s="1041"/>
      <c r="AD117" s="1041"/>
      <c r="AE117" s="1041"/>
      <c r="AF117" s="1041"/>
      <c r="AG117" s="1041"/>
      <c r="AH117" s="1041"/>
      <c r="AI117" s="1041"/>
      <c r="AJ117" s="1041"/>
      <c r="AK117" s="1041"/>
      <c r="AL117" s="1041"/>
      <c r="AM117" s="1041"/>
      <c r="AN117" s="1041"/>
      <c r="AO117" s="1041"/>
      <c r="AP117" s="1041"/>
      <c r="AQ117" s="1041"/>
      <c r="AR117" s="1041"/>
      <c r="AS117" s="1041"/>
      <c r="AT117" s="1041"/>
      <c r="AU117" s="1041"/>
      <c r="AV117" s="1041"/>
      <c r="AW117" s="1041"/>
      <c r="AX117" s="1041"/>
      <c r="AY117" s="1041"/>
      <c r="AZ117" s="1041"/>
      <c r="BA117" s="1041"/>
      <c r="BB117" s="1041"/>
      <c r="BC117" s="1041"/>
    </row>
    <row r="118" spans="1:55" x14ac:dyDescent="0.2">
      <c r="A118" s="1041"/>
      <c r="B118" s="1042"/>
      <c r="C118" s="1042"/>
      <c r="D118" s="1041"/>
      <c r="E118" s="1041"/>
      <c r="F118" s="1041"/>
      <c r="G118" s="1041"/>
      <c r="H118" s="1041"/>
      <c r="I118" s="1041"/>
      <c r="J118" s="1041"/>
      <c r="K118" s="1041"/>
      <c r="L118" s="1041"/>
      <c r="M118" s="1041"/>
      <c r="N118" s="1041"/>
      <c r="O118" s="1041"/>
      <c r="P118" s="1041"/>
      <c r="Q118" s="1041"/>
      <c r="R118" s="1041"/>
      <c r="S118" s="1041"/>
      <c r="T118" s="1041"/>
      <c r="U118" s="1041"/>
      <c r="V118" s="1041"/>
      <c r="W118" s="1041"/>
      <c r="X118" s="1041"/>
      <c r="Y118" s="1041"/>
      <c r="Z118" s="1041"/>
      <c r="AA118" s="1041"/>
      <c r="AB118" s="1041"/>
      <c r="AC118" s="1041"/>
      <c r="AD118" s="1041"/>
      <c r="AE118" s="1041"/>
      <c r="AF118" s="1041"/>
      <c r="AG118" s="1041"/>
      <c r="AH118" s="1041"/>
      <c r="AI118" s="1041"/>
      <c r="AJ118" s="1041"/>
      <c r="AK118" s="1041"/>
      <c r="AL118" s="1041"/>
      <c r="AM118" s="1041"/>
      <c r="AN118" s="1041"/>
      <c r="AO118" s="1041"/>
      <c r="AP118" s="1041"/>
      <c r="AQ118" s="1041"/>
      <c r="AR118" s="1041"/>
      <c r="AS118" s="1041"/>
      <c r="AT118" s="1041"/>
      <c r="AU118" s="1041"/>
      <c r="AV118" s="1041"/>
      <c r="AW118" s="1041"/>
      <c r="AX118" s="1041"/>
      <c r="AY118" s="1041"/>
      <c r="AZ118" s="1041"/>
      <c r="BA118" s="1041"/>
      <c r="BB118" s="1041"/>
      <c r="BC118" s="1041"/>
    </row>
    <row r="119" spans="1:55" x14ac:dyDescent="0.2">
      <c r="A119" s="1041"/>
      <c r="B119" s="1042"/>
      <c r="C119" s="1042"/>
      <c r="D119" s="1041"/>
      <c r="E119" s="1041"/>
      <c r="F119" s="1041"/>
      <c r="G119" s="1041"/>
      <c r="H119" s="1041"/>
      <c r="I119" s="1041"/>
      <c r="J119" s="1041"/>
      <c r="K119" s="1041"/>
      <c r="L119" s="1041"/>
      <c r="M119" s="1041"/>
      <c r="N119" s="1041"/>
      <c r="O119" s="1041"/>
      <c r="P119" s="1041"/>
      <c r="Q119" s="1041"/>
      <c r="R119" s="1041"/>
      <c r="S119" s="1041"/>
      <c r="T119" s="1041"/>
      <c r="U119" s="1041"/>
      <c r="V119" s="1041"/>
      <c r="W119" s="1041"/>
      <c r="X119" s="1041"/>
      <c r="Y119" s="1041"/>
      <c r="Z119" s="1041"/>
      <c r="AA119" s="1041"/>
      <c r="AB119" s="1041"/>
      <c r="AC119" s="1041"/>
      <c r="AD119" s="1041"/>
      <c r="AE119" s="1041"/>
      <c r="AF119" s="1041"/>
      <c r="AG119" s="1041"/>
      <c r="AH119" s="1041"/>
      <c r="AI119" s="1041"/>
      <c r="AJ119" s="1041"/>
      <c r="AK119" s="1041"/>
      <c r="AL119" s="1041"/>
      <c r="AM119" s="1041"/>
      <c r="AN119" s="1041"/>
      <c r="AO119" s="1041"/>
      <c r="AP119" s="1041"/>
      <c r="AQ119" s="1041"/>
      <c r="AR119" s="1041"/>
      <c r="AS119" s="1041"/>
      <c r="AT119" s="1041"/>
      <c r="AU119" s="1041"/>
      <c r="AV119" s="1041"/>
      <c r="AW119" s="1041"/>
      <c r="AX119" s="1041"/>
      <c r="AY119" s="1041"/>
      <c r="AZ119" s="1041"/>
      <c r="BA119" s="1041"/>
      <c r="BB119" s="1041"/>
      <c r="BC119" s="1041"/>
    </row>
    <row r="120" spans="1:55" x14ac:dyDescent="0.2">
      <c r="A120" s="1041"/>
      <c r="B120" s="1042"/>
      <c r="C120" s="1042"/>
      <c r="D120" s="1041"/>
      <c r="E120" s="1041"/>
      <c r="F120" s="1041"/>
      <c r="G120" s="1041"/>
      <c r="H120" s="1041"/>
      <c r="I120" s="1041"/>
      <c r="J120" s="1041"/>
      <c r="K120" s="1041"/>
      <c r="L120" s="1041"/>
      <c r="M120" s="1041"/>
      <c r="N120" s="1041"/>
      <c r="O120" s="1041"/>
      <c r="P120" s="1041"/>
      <c r="Q120" s="1041"/>
      <c r="R120" s="1041"/>
      <c r="S120" s="1041"/>
      <c r="T120" s="1041"/>
      <c r="U120" s="1041"/>
      <c r="V120" s="1041"/>
      <c r="W120" s="1041"/>
      <c r="X120" s="1041"/>
      <c r="Y120" s="1041"/>
      <c r="Z120" s="1041"/>
      <c r="AA120" s="1041"/>
      <c r="AB120" s="1041"/>
      <c r="AC120" s="1041"/>
      <c r="AD120" s="1041"/>
      <c r="AE120" s="1041"/>
      <c r="AF120" s="1041"/>
      <c r="AG120" s="1041"/>
      <c r="AH120" s="1041"/>
      <c r="AI120" s="1041"/>
      <c r="AJ120" s="1041"/>
      <c r="AK120" s="1041"/>
      <c r="AL120" s="1041"/>
      <c r="AM120" s="1041"/>
      <c r="AN120" s="1041"/>
      <c r="AO120" s="1041"/>
      <c r="AP120" s="1041"/>
      <c r="AQ120" s="1041"/>
      <c r="AR120" s="1041"/>
      <c r="AS120" s="1041"/>
      <c r="AT120" s="1041"/>
      <c r="AU120" s="1041"/>
      <c r="AV120" s="1041"/>
      <c r="AW120" s="1041"/>
      <c r="AX120" s="1041"/>
      <c r="AY120" s="1041"/>
      <c r="AZ120" s="1041"/>
      <c r="BA120" s="1041"/>
      <c r="BB120" s="1041"/>
      <c r="BC120" s="1041"/>
    </row>
    <row r="121" spans="1:55" x14ac:dyDescent="0.2">
      <c r="A121" s="1041"/>
      <c r="B121" s="1042"/>
      <c r="C121" s="1042"/>
      <c r="D121" s="1041"/>
      <c r="E121" s="1041"/>
      <c r="F121" s="1041"/>
      <c r="G121" s="1041"/>
      <c r="H121" s="1041"/>
      <c r="I121" s="1041"/>
      <c r="J121" s="1041"/>
      <c r="K121" s="1041"/>
      <c r="L121" s="1041"/>
      <c r="M121" s="1041"/>
      <c r="N121" s="1041"/>
      <c r="O121" s="1041"/>
      <c r="P121" s="1041"/>
      <c r="Q121" s="1041"/>
      <c r="R121" s="1041"/>
      <c r="S121" s="1041"/>
      <c r="T121" s="1041"/>
      <c r="U121" s="1041"/>
      <c r="V121" s="1041"/>
      <c r="W121" s="1041"/>
      <c r="X121" s="1041"/>
      <c r="Y121" s="1041"/>
      <c r="Z121" s="1041"/>
      <c r="AA121" s="1041"/>
      <c r="AB121" s="1041"/>
      <c r="AC121" s="1041"/>
      <c r="AD121" s="1041"/>
      <c r="AE121" s="1041"/>
      <c r="AF121" s="1041"/>
      <c r="AG121" s="1041"/>
      <c r="AH121" s="1041"/>
      <c r="AI121" s="1041"/>
      <c r="AJ121" s="1041"/>
      <c r="AK121" s="1041"/>
      <c r="AL121" s="1041"/>
      <c r="AM121" s="1041"/>
      <c r="AN121" s="1041"/>
      <c r="AO121" s="1041"/>
      <c r="AP121" s="1041"/>
      <c r="AQ121" s="1041"/>
      <c r="AR121" s="1041"/>
      <c r="AS121" s="1041"/>
      <c r="AT121" s="1041"/>
      <c r="AU121" s="1041"/>
      <c r="AV121" s="1041"/>
      <c r="AW121" s="1041"/>
      <c r="AX121" s="1041"/>
      <c r="AY121" s="1041"/>
      <c r="AZ121" s="1041"/>
      <c r="BA121" s="1041"/>
      <c r="BB121" s="1041"/>
      <c r="BC121" s="1041"/>
    </row>
    <row r="122" spans="1:55" x14ac:dyDescent="0.2">
      <c r="A122" s="1041"/>
      <c r="B122" s="1042"/>
      <c r="C122" s="1042"/>
      <c r="D122" s="1041"/>
      <c r="E122" s="1041"/>
      <c r="F122" s="1041"/>
      <c r="G122" s="1041"/>
      <c r="H122" s="1041"/>
      <c r="I122" s="1041"/>
      <c r="J122" s="1041"/>
      <c r="K122" s="1041"/>
      <c r="L122" s="1041"/>
      <c r="M122" s="1041"/>
      <c r="N122" s="1041"/>
      <c r="O122" s="1041"/>
      <c r="P122" s="1041"/>
      <c r="Q122" s="1041"/>
      <c r="R122" s="1041"/>
      <c r="S122" s="1041"/>
      <c r="T122" s="1041"/>
      <c r="U122" s="1041"/>
      <c r="V122" s="1041"/>
      <c r="W122" s="1041"/>
      <c r="X122" s="1041"/>
      <c r="Y122" s="1041"/>
      <c r="Z122" s="1041"/>
      <c r="AA122" s="1041"/>
      <c r="AB122" s="1041"/>
      <c r="AC122" s="1041"/>
      <c r="AD122" s="1041"/>
      <c r="AE122" s="1041"/>
      <c r="AF122" s="1041"/>
      <c r="AG122" s="1041"/>
      <c r="AH122" s="1041"/>
      <c r="AI122" s="1041"/>
      <c r="AJ122" s="1041"/>
      <c r="AK122" s="1041"/>
      <c r="AL122" s="1041"/>
      <c r="AM122" s="1041"/>
      <c r="AN122" s="1041"/>
      <c r="AO122" s="1041"/>
      <c r="AP122" s="1041"/>
      <c r="AQ122" s="1041"/>
      <c r="AR122" s="1041"/>
      <c r="AS122" s="1041"/>
      <c r="AT122" s="1041"/>
      <c r="AU122" s="1041"/>
      <c r="AV122" s="1041"/>
      <c r="AW122" s="1041"/>
      <c r="AX122" s="1041"/>
      <c r="AY122" s="1041"/>
      <c r="AZ122" s="1041"/>
      <c r="BA122" s="1041"/>
      <c r="BB122" s="1041"/>
      <c r="BC122" s="1041"/>
    </row>
    <row r="123" spans="1:55" x14ac:dyDescent="0.2">
      <c r="A123" s="1041"/>
      <c r="B123" s="1042"/>
      <c r="C123" s="1042"/>
      <c r="D123" s="1041"/>
      <c r="E123" s="1041"/>
      <c r="F123" s="1041"/>
      <c r="G123" s="1041"/>
      <c r="H123" s="1041"/>
      <c r="I123" s="1041"/>
      <c r="J123" s="1041"/>
      <c r="K123" s="1041"/>
      <c r="L123" s="1041"/>
      <c r="M123" s="1041"/>
      <c r="N123" s="1041"/>
      <c r="O123" s="1041"/>
      <c r="P123" s="1041"/>
      <c r="Q123" s="1041"/>
      <c r="R123" s="1041"/>
      <c r="S123" s="1041"/>
      <c r="T123" s="1041"/>
      <c r="U123" s="1041"/>
      <c r="V123" s="1041"/>
      <c r="W123" s="1041"/>
      <c r="X123" s="1041"/>
      <c r="Y123" s="1041"/>
      <c r="Z123" s="1041"/>
      <c r="AA123" s="1041"/>
      <c r="AB123" s="1041"/>
      <c r="AC123" s="1041"/>
      <c r="AD123" s="1041"/>
      <c r="AE123" s="1041"/>
      <c r="AF123" s="1041"/>
      <c r="AG123" s="1041"/>
      <c r="AH123" s="1041"/>
      <c r="AI123" s="1041"/>
      <c r="AJ123" s="1041"/>
      <c r="AK123" s="1041"/>
      <c r="AL123" s="1041"/>
      <c r="AM123" s="1041"/>
      <c r="AN123" s="1041"/>
      <c r="AO123" s="1041"/>
      <c r="AP123" s="1041"/>
      <c r="AQ123" s="1041"/>
      <c r="AR123" s="1041"/>
      <c r="AS123" s="1041"/>
      <c r="AT123" s="1041"/>
      <c r="AU123" s="1041"/>
      <c r="AV123" s="1041"/>
      <c r="AW123" s="1041"/>
      <c r="AX123" s="1041"/>
      <c r="AY123" s="1041"/>
      <c r="AZ123" s="1041"/>
      <c r="BA123" s="1041"/>
      <c r="BB123" s="1041"/>
      <c r="BC123" s="1041"/>
    </row>
    <row r="124" spans="1:55" x14ac:dyDescent="0.2">
      <c r="A124" s="1041"/>
      <c r="B124" s="1042"/>
      <c r="C124" s="1042"/>
      <c r="D124" s="1041"/>
      <c r="E124" s="1041"/>
      <c r="F124" s="1041"/>
      <c r="G124" s="1041"/>
      <c r="H124" s="1041"/>
      <c r="I124" s="1041"/>
      <c r="J124" s="1041"/>
      <c r="K124" s="1041"/>
      <c r="L124" s="1041"/>
      <c r="M124" s="1041"/>
      <c r="N124" s="1041"/>
      <c r="O124" s="1041"/>
      <c r="P124" s="1041"/>
      <c r="Q124" s="1041"/>
      <c r="R124" s="1041"/>
      <c r="S124" s="1041"/>
      <c r="T124" s="1041"/>
      <c r="U124" s="1041"/>
      <c r="V124" s="1041"/>
      <c r="W124" s="1041"/>
      <c r="X124" s="1041"/>
      <c r="Y124" s="1041"/>
      <c r="Z124" s="1041"/>
      <c r="AA124" s="1041"/>
      <c r="AB124" s="1041"/>
      <c r="AC124" s="1041"/>
      <c r="AD124" s="1041"/>
      <c r="AE124" s="1041"/>
      <c r="AF124" s="1041"/>
      <c r="AG124" s="1041"/>
      <c r="AH124" s="1041"/>
      <c r="AI124" s="1041"/>
      <c r="AJ124" s="1041"/>
      <c r="AK124" s="1041"/>
      <c r="AL124" s="1041"/>
      <c r="AM124" s="1041"/>
      <c r="AN124" s="1041"/>
      <c r="AO124" s="1041"/>
      <c r="AP124" s="1041"/>
      <c r="AQ124" s="1041"/>
      <c r="AR124" s="1041"/>
      <c r="AS124" s="1041"/>
      <c r="AT124" s="1041"/>
      <c r="AU124" s="1041"/>
      <c r="AV124" s="1041"/>
      <c r="AW124" s="1041"/>
      <c r="AX124" s="1041"/>
      <c r="AY124" s="1041"/>
      <c r="AZ124" s="1041"/>
      <c r="BA124" s="1041"/>
      <c r="BB124" s="1041"/>
      <c r="BC124" s="1041"/>
    </row>
    <row r="125" spans="1:55" x14ac:dyDescent="0.2">
      <c r="A125" s="1041"/>
      <c r="B125" s="1042"/>
      <c r="C125" s="1042"/>
      <c r="D125" s="1041"/>
      <c r="E125" s="1041"/>
      <c r="F125" s="1041"/>
      <c r="G125" s="1041"/>
      <c r="H125" s="1041"/>
      <c r="I125" s="1041"/>
      <c r="J125" s="1041"/>
      <c r="K125" s="1041"/>
      <c r="L125" s="1041"/>
      <c r="M125" s="1041"/>
      <c r="N125" s="1041"/>
      <c r="O125" s="1041"/>
      <c r="P125" s="1041"/>
      <c r="Q125" s="1041"/>
      <c r="R125" s="1041"/>
      <c r="S125" s="1041"/>
      <c r="T125" s="1041"/>
      <c r="U125" s="1041"/>
      <c r="V125" s="1041"/>
      <c r="W125" s="1041"/>
      <c r="X125" s="1041"/>
      <c r="Y125" s="1041"/>
      <c r="Z125" s="1041"/>
      <c r="AA125" s="1041"/>
      <c r="AB125" s="1041"/>
      <c r="AC125" s="1041"/>
      <c r="AD125" s="1041"/>
      <c r="AE125" s="1041"/>
      <c r="AF125" s="1041"/>
      <c r="AG125" s="1041"/>
      <c r="AH125" s="1041"/>
      <c r="AI125" s="1041"/>
      <c r="AJ125" s="1041"/>
      <c r="AK125" s="1041"/>
      <c r="AL125" s="1041"/>
      <c r="AM125" s="1041"/>
      <c r="AN125" s="1041"/>
      <c r="AO125" s="1041"/>
      <c r="AP125" s="1041"/>
      <c r="AQ125" s="1041"/>
      <c r="AR125" s="1041"/>
      <c r="AS125" s="1041"/>
      <c r="AT125" s="1041"/>
      <c r="AU125" s="1041"/>
      <c r="AV125" s="1041"/>
      <c r="AW125" s="1041"/>
      <c r="AX125" s="1041"/>
      <c r="AY125" s="1041"/>
      <c r="AZ125" s="1041"/>
      <c r="BA125" s="1041"/>
      <c r="BB125" s="1041"/>
      <c r="BC125" s="1041"/>
    </row>
    <row r="126" spans="1:55" x14ac:dyDescent="0.2">
      <c r="A126" s="1041"/>
      <c r="B126" s="1042"/>
      <c r="C126" s="1042"/>
      <c r="D126" s="1041"/>
      <c r="E126" s="1041"/>
      <c r="F126" s="1041"/>
      <c r="G126" s="1041"/>
      <c r="H126" s="1041"/>
      <c r="I126" s="1041"/>
      <c r="J126" s="1041"/>
      <c r="K126" s="1041"/>
      <c r="L126" s="1041"/>
      <c r="M126" s="1041"/>
      <c r="N126" s="1041"/>
      <c r="O126" s="1041"/>
      <c r="P126" s="1041"/>
      <c r="Q126" s="1041"/>
      <c r="R126" s="1041"/>
      <c r="S126" s="1041"/>
      <c r="T126" s="1041"/>
      <c r="U126" s="1041"/>
      <c r="V126" s="1041"/>
      <c r="W126" s="1041"/>
      <c r="X126" s="1041"/>
      <c r="Y126" s="1041"/>
      <c r="Z126" s="1041"/>
      <c r="AA126" s="1041"/>
      <c r="AB126" s="1041"/>
      <c r="AC126" s="1041"/>
      <c r="AD126" s="1041"/>
      <c r="AE126" s="1041"/>
      <c r="AF126" s="1041"/>
      <c r="AG126" s="1041"/>
      <c r="AH126" s="1041"/>
      <c r="AI126" s="1041"/>
      <c r="AJ126" s="1041"/>
      <c r="AK126" s="1041"/>
      <c r="AL126" s="1041"/>
      <c r="AM126" s="1041"/>
      <c r="AN126" s="1041"/>
      <c r="AO126" s="1041"/>
      <c r="AP126" s="1041"/>
      <c r="AQ126" s="1041"/>
      <c r="AR126" s="1041"/>
      <c r="AS126" s="1041"/>
      <c r="AT126" s="1041"/>
      <c r="AU126" s="1041"/>
      <c r="AV126" s="1041"/>
      <c r="AW126" s="1041"/>
      <c r="AX126" s="1041"/>
      <c r="AY126" s="1041"/>
      <c r="AZ126" s="1041"/>
      <c r="BA126" s="1041"/>
      <c r="BB126" s="1041"/>
      <c r="BC126" s="1041"/>
    </row>
    <row r="127" spans="1:55" x14ac:dyDescent="0.2">
      <c r="A127" s="1041"/>
      <c r="B127" s="1042"/>
      <c r="C127" s="1042"/>
      <c r="D127" s="1041"/>
      <c r="E127" s="1041"/>
      <c r="F127" s="1041"/>
      <c r="G127" s="1041"/>
      <c r="H127" s="1041"/>
      <c r="I127" s="1041"/>
      <c r="J127" s="1041"/>
      <c r="K127" s="1041"/>
      <c r="L127" s="1041"/>
      <c r="M127" s="1041"/>
      <c r="N127" s="1041"/>
      <c r="O127" s="1041"/>
      <c r="P127" s="1041"/>
      <c r="Q127" s="1041"/>
      <c r="R127" s="1041"/>
      <c r="S127" s="1041"/>
      <c r="T127" s="1041"/>
      <c r="U127" s="1041"/>
      <c r="V127" s="1041"/>
      <c r="W127" s="1041"/>
      <c r="X127" s="1041"/>
      <c r="Y127" s="1041"/>
      <c r="Z127" s="1041"/>
      <c r="AA127" s="1041"/>
      <c r="AB127" s="1041"/>
      <c r="AC127" s="1041"/>
      <c r="AD127" s="1041"/>
      <c r="AE127" s="1041"/>
      <c r="AF127" s="1041"/>
      <c r="AG127" s="1041"/>
      <c r="AH127" s="1041"/>
      <c r="AI127" s="1041"/>
      <c r="AJ127" s="1041"/>
      <c r="AK127" s="1041"/>
      <c r="AL127" s="1041"/>
      <c r="AM127" s="1041"/>
      <c r="AN127" s="1041"/>
      <c r="AO127" s="1041"/>
      <c r="AP127" s="1041"/>
      <c r="AQ127" s="1041"/>
      <c r="AR127" s="1041"/>
      <c r="AS127" s="1041"/>
      <c r="AT127" s="1041"/>
      <c r="AU127" s="1041"/>
      <c r="AV127" s="1041"/>
      <c r="AW127" s="1041"/>
      <c r="AX127" s="1041"/>
      <c r="AY127" s="1041"/>
      <c r="AZ127" s="1041"/>
      <c r="BA127" s="1041"/>
      <c r="BB127" s="1041"/>
      <c r="BC127" s="1041"/>
    </row>
    <row r="128" spans="1:55" x14ac:dyDescent="0.2">
      <c r="A128" s="1041"/>
      <c r="B128" s="1042"/>
      <c r="C128" s="1042"/>
      <c r="D128" s="1041"/>
      <c r="E128" s="1041"/>
      <c r="F128" s="1041"/>
      <c r="G128" s="1041"/>
      <c r="H128" s="1041"/>
      <c r="I128" s="1041"/>
      <c r="J128" s="1041"/>
      <c r="K128" s="1041"/>
      <c r="L128" s="1041"/>
      <c r="M128" s="1041"/>
      <c r="N128" s="1041"/>
      <c r="O128" s="1041"/>
      <c r="P128" s="1041"/>
      <c r="Q128" s="1041"/>
      <c r="R128" s="1041"/>
      <c r="S128" s="1041"/>
      <c r="T128" s="1041"/>
      <c r="U128" s="1041"/>
      <c r="V128" s="1041"/>
      <c r="W128" s="1041"/>
      <c r="X128" s="1041"/>
      <c r="Y128" s="1041"/>
      <c r="Z128" s="1041"/>
      <c r="AA128" s="1041"/>
      <c r="AB128" s="1041"/>
      <c r="AC128" s="1041"/>
      <c r="AD128" s="1041"/>
      <c r="AE128" s="1041"/>
      <c r="AF128" s="1041"/>
      <c r="AG128" s="1041"/>
      <c r="AH128" s="1041"/>
      <c r="AI128" s="1041"/>
      <c r="AJ128" s="1041"/>
      <c r="AK128" s="1041"/>
      <c r="AL128" s="1041"/>
      <c r="AM128" s="1041"/>
      <c r="AN128" s="1041"/>
      <c r="AO128" s="1041"/>
      <c r="AP128" s="1041"/>
      <c r="AQ128" s="1041"/>
      <c r="AR128" s="1041"/>
      <c r="AS128" s="1041"/>
      <c r="AT128" s="1041"/>
      <c r="AU128" s="1041"/>
      <c r="AV128" s="1041"/>
      <c r="AW128" s="1041"/>
      <c r="AX128" s="1041"/>
      <c r="AY128" s="1041"/>
      <c r="AZ128" s="1041"/>
      <c r="BA128" s="1041"/>
      <c r="BB128" s="1041"/>
      <c r="BC128" s="1041"/>
    </row>
    <row r="129" spans="1:55" x14ac:dyDescent="0.2">
      <c r="A129" s="1041"/>
      <c r="B129" s="1042"/>
      <c r="C129" s="1042"/>
      <c r="D129" s="1041"/>
      <c r="E129" s="1041"/>
      <c r="F129" s="1041"/>
      <c r="G129" s="1041"/>
      <c r="H129" s="1041"/>
      <c r="I129" s="1041"/>
      <c r="J129" s="1041"/>
      <c r="K129" s="1041"/>
      <c r="L129" s="1041"/>
      <c r="M129" s="1041"/>
      <c r="N129" s="1041"/>
      <c r="O129" s="1041"/>
      <c r="P129" s="1041"/>
      <c r="Q129" s="1041"/>
      <c r="R129" s="1041"/>
      <c r="S129" s="1041"/>
      <c r="T129" s="1041"/>
      <c r="U129" s="1041"/>
      <c r="V129" s="1041"/>
      <c r="W129" s="1041"/>
      <c r="X129" s="1041"/>
      <c r="Y129" s="1041"/>
      <c r="Z129" s="1041"/>
      <c r="AA129" s="1041"/>
      <c r="AB129" s="1041"/>
      <c r="AC129" s="1041"/>
      <c r="AD129" s="1041"/>
      <c r="AE129" s="1041"/>
      <c r="AF129" s="1041"/>
      <c r="AG129" s="1041"/>
      <c r="AH129" s="1041"/>
      <c r="AI129" s="1041"/>
      <c r="AJ129" s="1041"/>
      <c r="AK129" s="1041"/>
      <c r="AL129" s="1041"/>
      <c r="AM129" s="1041"/>
      <c r="AN129" s="1041"/>
      <c r="AO129" s="1041"/>
      <c r="AP129" s="1041"/>
      <c r="AQ129" s="1041"/>
      <c r="AR129" s="1041"/>
      <c r="AS129" s="1041"/>
      <c r="AT129" s="1041"/>
      <c r="AU129" s="1041"/>
      <c r="AV129" s="1041"/>
      <c r="AW129" s="1041"/>
      <c r="AX129" s="1041"/>
      <c r="AY129" s="1041"/>
      <c r="AZ129" s="1041"/>
      <c r="BA129" s="1041"/>
      <c r="BB129" s="1041"/>
      <c r="BC129" s="1041"/>
    </row>
    <row r="130" spans="1:55" x14ac:dyDescent="0.2">
      <c r="A130" s="1041"/>
      <c r="B130" s="1042"/>
      <c r="C130" s="1042"/>
      <c r="D130" s="1041"/>
      <c r="E130" s="1041"/>
      <c r="F130" s="1041"/>
      <c r="G130" s="1041"/>
      <c r="H130" s="1041"/>
      <c r="I130" s="1041"/>
      <c r="J130" s="1041"/>
      <c r="K130" s="1041"/>
      <c r="L130" s="1041"/>
      <c r="M130" s="1041"/>
      <c r="N130" s="1041"/>
      <c r="O130" s="1041"/>
      <c r="P130" s="1041"/>
      <c r="Q130" s="1041"/>
      <c r="R130" s="1041"/>
      <c r="S130" s="1041"/>
      <c r="T130" s="1041"/>
      <c r="U130" s="1041"/>
      <c r="V130" s="1041"/>
      <c r="W130" s="1041"/>
      <c r="X130" s="1041"/>
      <c r="Y130" s="1041"/>
      <c r="Z130" s="1041"/>
      <c r="AA130" s="1041"/>
      <c r="AB130" s="1041"/>
      <c r="AC130" s="1041"/>
      <c r="AD130" s="1041"/>
      <c r="AE130" s="1041"/>
      <c r="AF130" s="1041"/>
      <c r="AG130" s="1041"/>
      <c r="AH130" s="1041"/>
      <c r="AI130" s="1041"/>
      <c r="AJ130" s="1041"/>
      <c r="AK130" s="1041"/>
      <c r="AL130" s="1041"/>
      <c r="AM130" s="1041"/>
      <c r="AN130" s="1041"/>
      <c r="AO130" s="1041"/>
      <c r="AP130" s="1041"/>
      <c r="AQ130" s="1041"/>
      <c r="AR130" s="1041"/>
      <c r="AS130" s="1041"/>
      <c r="AT130" s="1041"/>
      <c r="AU130" s="1041"/>
      <c r="AV130" s="1041"/>
      <c r="AW130" s="1041"/>
      <c r="AX130" s="1041"/>
      <c r="AY130" s="1041"/>
      <c r="AZ130" s="1041"/>
      <c r="BA130" s="1041"/>
      <c r="BB130" s="1041"/>
      <c r="BC130" s="1041"/>
    </row>
    <row r="131" spans="1:55" x14ac:dyDescent="0.2">
      <c r="A131" s="1041"/>
      <c r="B131" s="1042"/>
      <c r="C131" s="1042"/>
      <c r="D131" s="1041"/>
      <c r="E131" s="1041"/>
      <c r="F131" s="1041"/>
      <c r="G131" s="1041"/>
      <c r="H131" s="1041"/>
      <c r="I131" s="1041"/>
      <c r="J131" s="1041"/>
      <c r="K131" s="1041"/>
      <c r="L131" s="1041"/>
      <c r="M131" s="1041"/>
      <c r="N131" s="1041"/>
      <c r="O131" s="1041"/>
      <c r="P131" s="1041"/>
      <c r="Q131" s="1041"/>
      <c r="R131" s="1041"/>
      <c r="S131" s="1041"/>
      <c r="T131" s="1041"/>
      <c r="U131" s="1041"/>
      <c r="V131" s="1041"/>
      <c r="W131" s="1041"/>
      <c r="X131" s="1041"/>
      <c r="Y131" s="1041"/>
      <c r="Z131" s="1041"/>
      <c r="AA131" s="1041"/>
      <c r="AB131" s="1041"/>
      <c r="AC131" s="1041"/>
      <c r="AD131" s="1041"/>
      <c r="AE131" s="1041"/>
      <c r="AF131" s="1041"/>
      <c r="AG131" s="1041"/>
      <c r="AH131" s="1041"/>
      <c r="AI131" s="1041"/>
      <c r="AJ131" s="1041"/>
      <c r="AK131" s="1041"/>
      <c r="AL131" s="1041"/>
      <c r="AM131" s="1041"/>
      <c r="AN131" s="1041"/>
      <c r="AO131" s="1041"/>
      <c r="AP131" s="1041"/>
      <c r="AQ131" s="1041"/>
      <c r="AR131" s="1041"/>
      <c r="AS131" s="1041"/>
      <c r="AT131" s="1041"/>
      <c r="AU131" s="1041"/>
      <c r="AV131" s="1041"/>
      <c r="AW131" s="1041"/>
      <c r="AX131" s="1041"/>
      <c r="AY131" s="1041"/>
      <c r="AZ131" s="1041"/>
      <c r="BA131" s="1041"/>
      <c r="BB131" s="1041"/>
      <c r="BC131" s="1041"/>
    </row>
    <row r="132" spans="1:55" x14ac:dyDescent="0.2">
      <c r="A132" s="1041"/>
      <c r="B132" s="1042"/>
      <c r="C132" s="1042"/>
      <c r="D132" s="1041"/>
      <c r="E132" s="1041"/>
      <c r="F132" s="1041"/>
      <c r="G132" s="1041"/>
      <c r="H132" s="1041"/>
      <c r="I132" s="1041"/>
      <c r="J132" s="1041"/>
      <c r="K132" s="1041"/>
      <c r="L132" s="1041"/>
      <c r="M132" s="1041"/>
      <c r="N132" s="1041"/>
      <c r="O132" s="1041"/>
      <c r="P132" s="1041"/>
      <c r="Q132" s="1041"/>
      <c r="R132" s="1041"/>
      <c r="S132" s="1041"/>
      <c r="T132" s="1041"/>
      <c r="U132" s="1041"/>
      <c r="V132" s="1041"/>
      <c r="W132" s="1041"/>
      <c r="X132" s="1041"/>
      <c r="Y132" s="1041"/>
      <c r="Z132" s="1041"/>
      <c r="AA132" s="1041"/>
      <c r="AB132" s="1041"/>
      <c r="AC132" s="1041"/>
      <c r="AD132" s="1041"/>
      <c r="AE132" s="1041"/>
      <c r="AF132" s="1041"/>
      <c r="AG132" s="1041"/>
      <c r="AH132" s="1041"/>
      <c r="AI132" s="1041"/>
      <c r="AJ132" s="1041"/>
      <c r="AK132" s="1041"/>
      <c r="AL132" s="1041"/>
      <c r="AM132" s="1041"/>
      <c r="AN132" s="1041"/>
      <c r="AO132" s="1041"/>
      <c r="AP132" s="1041"/>
      <c r="AQ132" s="1041"/>
      <c r="AR132" s="1041"/>
      <c r="AS132" s="1041"/>
      <c r="AT132" s="1041"/>
      <c r="AU132" s="1041"/>
      <c r="AV132" s="1041"/>
      <c r="AW132" s="1041"/>
      <c r="AX132" s="1041"/>
      <c r="AY132" s="1041"/>
      <c r="AZ132" s="1041"/>
      <c r="BA132" s="1041"/>
      <c r="BB132" s="1041"/>
      <c r="BC132" s="1041"/>
    </row>
    <row r="133" spans="1:55" x14ac:dyDescent="0.2">
      <c r="A133" s="1041"/>
      <c r="B133" s="1042"/>
      <c r="C133" s="1042"/>
      <c r="D133" s="1041"/>
      <c r="E133" s="1041"/>
      <c r="F133" s="1041"/>
      <c r="G133" s="1041"/>
      <c r="H133" s="1041"/>
      <c r="I133" s="1041"/>
      <c r="J133" s="1041"/>
      <c r="K133" s="1041"/>
      <c r="L133" s="1041"/>
      <c r="M133" s="1041"/>
      <c r="N133" s="1041"/>
      <c r="O133" s="1041"/>
      <c r="P133" s="1041"/>
      <c r="Q133" s="1041"/>
      <c r="R133" s="1041"/>
      <c r="S133" s="1041"/>
      <c r="T133" s="1041"/>
      <c r="U133" s="1041"/>
      <c r="V133" s="1041"/>
      <c r="W133" s="1041"/>
      <c r="X133" s="1041"/>
      <c r="Y133" s="1041"/>
      <c r="Z133" s="1041"/>
      <c r="AA133" s="1041"/>
      <c r="AB133" s="1041"/>
      <c r="AC133" s="1041"/>
      <c r="AD133" s="1041"/>
      <c r="AE133" s="1041"/>
      <c r="AF133" s="1041"/>
      <c r="AG133" s="1041"/>
      <c r="AH133" s="1041"/>
      <c r="AI133" s="1041"/>
      <c r="AJ133" s="1041"/>
      <c r="AK133" s="1041"/>
      <c r="AL133" s="1041"/>
      <c r="AM133" s="1041"/>
      <c r="AN133" s="1041"/>
      <c r="AO133" s="1041"/>
      <c r="AP133" s="1041"/>
      <c r="AQ133" s="1041"/>
      <c r="AR133" s="1041"/>
      <c r="AS133" s="1041"/>
      <c r="AT133" s="1041"/>
      <c r="AU133" s="1041"/>
      <c r="AV133" s="1041"/>
      <c r="AW133" s="1041"/>
      <c r="AX133" s="1041"/>
      <c r="AY133" s="1041"/>
      <c r="AZ133" s="1041"/>
      <c r="BA133" s="1041"/>
      <c r="BB133" s="1041"/>
      <c r="BC133" s="1041"/>
    </row>
    <row r="134" spans="1:55" x14ac:dyDescent="0.2">
      <c r="A134" s="1041"/>
      <c r="B134" s="1042"/>
      <c r="C134" s="1042"/>
      <c r="D134" s="1041"/>
      <c r="E134" s="1041"/>
      <c r="F134" s="1041"/>
      <c r="G134" s="1041"/>
      <c r="H134" s="1041"/>
      <c r="I134" s="1041"/>
      <c r="J134" s="1041"/>
      <c r="K134" s="1041"/>
      <c r="L134" s="1041"/>
      <c r="M134" s="1041"/>
      <c r="N134" s="1041"/>
      <c r="O134" s="1041"/>
      <c r="P134" s="1041"/>
      <c r="Q134" s="1041"/>
      <c r="R134" s="1041"/>
      <c r="S134" s="1041"/>
      <c r="T134" s="1041"/>
      <c r="U134" s="1041"/>
      <c r="V134" s="1041"/>
      <c r="W134" s="1041"/>
      <c r="X134" s="1041"/>
      <c r="Y134" s="1041"/>
      <c r="Z134" s="1041"/>
      <c r="AA134" s="1041"/>
      <c r="AB134" s="1041"/>
      <c r="AC134" s="1041"/>
      <c r="AD134" s="1041"/>
      <c r="AE134" s="1041"/>
      <c r="AF134" s="1041"/>
      <c r="AG134" s="1041"/>
      <c r="AH134" s="1041"/>
      <c r="AI134" s="1041"/>
      <c r="AJ134" s="1041"/>
      <c r="AK134" s="1041"/>
      <c r="AL134" s="1041"/>
      <c r="AM134" s="1041"/>
      <c r="AN134" s="1041"/>
      <c r="AO134" s="1041"/>
      <c r="AP134" s="1041"/>
      <c r="AQ134" s="1041"/>
      <c r="AR134" s="1041"/>
      <c r="AS134" s="1041"/>
      <c r="AT134" s="1041"/>
      <c r="AU134" s="1041"/>
      <c r="AV134" s="1041"/>
      <c r="AW134" s="1041"/>
      <c r="AX134" s="1041"/>
      <c r="AY134" s="1041"/>
      <c r="AZ134" s="1041"/>
      <c r="BA134" s="1041"/>
      <c r="BB134" s="1041"/>
      <c r="BC134" s="1041"/>
    </row>
    <row r="135" spans="1:55" x14ac:dyDescent="0.2">
      <c r="A135" s="1041"/>
      <c r="B135" s="1042"/>
      <c r="C135" s="1042"/>
      <c r="D135" s="1041"/>
      <c r="E135" s="1041"/>
      <c r="F135" s="1041"/>
      <c r="G135" s="1041"/>
      <c r="H135" s="1041"/>
      <c r="I135" s="1041"/>
      <c r="J135" s="1041"/>
      <c r="K135" s="1041"/>
      <c r="L135" s="1041"/>
      <c r="M135" s="1041"/>
      <c r="N135" s="1041"/>
      <c r="O135" s="1041"/>
      <c r="P135" s="1041"/>
      <c r="Q135" s="1041"/>
      <c r="R135" s="1041"/>
      <c r="S135" s="1041"/>
      <c r="T135" s="1041"/>
      <c r="U135" s="1041"/>
      <c r="V135" s="1041"/>
      <c r="W135" s="1041"/>
      <c r="X135" s="1041"/>
      <c r="Y135" s="1041"/>
      <c r="Z135" s="1041"/>
      <c r="AA135" s="1041"/>
      <c r="AB135" s="1041"/>
      <c r="AC135" s="1041"/>
      <c r="AD135" s="1041"/>
      <c r="AE135" s="1041"/>
      <c r="AF135" s="1041"/>
      <c r="AG135" s="1041"/>
      <c r="AH135" s="1041"/>
      <c r="AI135" s="1041"/>
      <c r="AJ135" s="1041"/>
      <c r="AK135" s="1041"/>
      <c r="AL135" s="1041"/>
      <c r="AM135" s="1041"/>
      <c r="AN135" s="1041"/>
      <c r="AO135" s="1041"/>
      <c r="AP135" s="1041"/>
      <c r="AQ135" s="1041"/>
      <c r="AR135" s="1041"/>
      <c r="AS135" s="1041"/>
      <c r="AT135" s="1041"/>
      <c r="AU135" s="1041"/>
      <c r="AV135" s="1041"/>
      <c r="AW135" s="1041"/>
      <c r="AX135" s="1041"/>
      <c r="AY135" s="1041"/>
      <c r="AZ135" s="1041"/>
      <c r="BA135" s="1041"/>
      <c r="BB135" s="1041"/>
      <c r="BC135" s="1041"/>
    </row>
    <row r="136" spans="1:55" x14ac:dyDescent="0.2">
      <c r="A136" s="1041"/>
      <c r="B136" s="1042"/>
      <c r="C136" s="1042"/>
      <c r="D136" s="1041"/>
      <c r="E136" s="1041"/>
      <c r="F136" s="1041"/>
      <c r="G136" s="1041"/>
      <c r="H136" s="1041"/>
      <c r="I136" s="1041"/>
      <c r="J136" s="1041"/>
      <c r="K136" s="1041"/>
      <c r="L136" s="1041"/>
      <c r="M136" s="1041"/>
      <c r="N136" s="1041"/>
      <c r="O136" s="1041"/>
      <c r="P136" s="1041"/>
      <c r="Q136" s="1041"/>
      <c r="R136" s="1041"/>
      <c r="S136" s="1041"/>
      <c r="T136" s="1041"/>
      <c r="U136" s="1041"/>
      <c r="V136" s="1041"/>
      <c r="W136" s="1041"/>
      <c r="X136" s="1041"/>
      <c r="Y136" s="1041"/>
      <c r="Z136" s="1041"/>
      <c r="AA136" s="1041"/>
      <c r="AB136" s="1041"/>
      <c r="AC136" s="1041"/>
      <c r="AD136" s="1041"/>
      <c r="AE136" s="1041"/>
      <c r="AF136" s="1041"/>
      <c r="AG136" s="1041"/>
      <c r="AH136" s="1041"/>
      <c r="AI136" s="1041"/>
      <c r="AJ136" s="1041"/>
      <c r="AK136" s="1041"/>
      <c r="AL136" s="1041"/>
      <c r="AM136" s="1041"/>
      <c r="AN136" s="1041"/>
      <c r="AO136" s="1041"/>
      <c r="AP136" s="1041"/>
      <c r="AQ136" s="1041"/>
      <c r="AR136" s="1041"/>
      <c r="AS136" s="1041"/>
      <c r="AT136" s="1041"/>
      <c r="AU136" s="1041"/>
      <c r="AV136" s="1041"/>
      <c r="AW136" s="1041"/>
      <c r="AX136" s="1041"/>
      <c r="AY136" s="1041"/>
      <c r="AZ136" s="1041"/>
      <c r="BA136" s="1041"/>
      <c r="BB136" s="1041"/>
      <c r="BC136" s="1041"/>
    </row>
    <row r="137" spans="1:55" x14ac:dyDescent="0.2">
      <c r="A137" s="1041"/>
      <c r="B137" s="1042"/>
      <c r="C137" s="1042"/>
      <c r="D137" s="1041"/>
      <c r="E137" s="1041"/>
      <c r="F137" s="1041"/>
      <c r="G137" s="1041"/>
      <c r="H137" s="1041"/>
      <c r="I137" s="1041"/>
      <c r="J137" s="1041"/>
      <c r="K137" s="1041"/>
      <c r="L137" s="1041"/>
      <c r="M137" s="1041"/>
      <c r="N137" s="1041"/>
      <c r="O137" s="1041"/>
      <c r="P137" s="1041"/>
      <c r="Q137" s="1041"/>
      <c r="R137" s="1041"/>
      <c r="S137" s="1041"/>
      <c r="T137" s="1041"/>
      <c r="U137" s="1041"/>
      <c r="V137" s="1041"/>
      <c r="W137" s="1041"/>
      <c r="X137" s="1041"/>
      <c r="Y137" s="1041"/>
      <c r="Z137" s="1041"/>
      <c r="AA137" s="1041"/>
      <c r="AB137" s="1041"/>
      <c r="AC137" s="1041"/>
      <c r="AD137" s="1041"/>
      <c r="AE137" s="1041"/>
      <c r="AF137" s="1041"/>
      <c r="AG137" s="1041"/>
      <c r="AH137" s="1041"/>
      <c r="AI137" s="1041"/>
      <c r="AJ137" s="1041"/>
      <c r="AK137" s="1041"/>
      <c r="AL137" s="1041"/>
      <c r="AM137" s="1041"/>
      <c r="AN137" s="1041"/>
      <c r="AO137" s="1041"/>
      <c r="AP137" s="1041"/>
      <c r="AQ137" s="1041"/>
      <c r="AR137" s="1041"/>
      <c r="AS137" s="1041"/>
      <c r="AT137" s="1041"/>
      <c r="AU137" s="1041"/>
      <c r="AV137" s="1041"/>
      <c r="AW137" s="1041"/>
      <c r="AX137" s="1041"/>
      <c r="AY137" s="1041"/>
      <c r="AZ137" s="1041"/>
      <c r="BA137" s="1041"/>
      <c r="BB137" s="1041"/>
      <c r="BC137" s="1041"/>
    </row>
    <row r="138" spans="1:55" x14ac:dyDescent="0.2">
      <c r="A138" s="1041"/>
      <c r="B138" s="1042"/>
      <c r="C138" s="1042"/>
      <c r="D138" s="1041"/>
      <c r="E138" s="1041"/>
      <c r="F138" s="1041"/>
      <c r="G138" s="1041"/>
      <c r="H138" s="1041"/>
      <c r="I138" s="1041"/>
      <c r="J138" s="1041"/>
      <c r="K138" s="1041"/>
      <c r="L138" s="1041"/>
      <c r="M138" s="1041"/>
      <c r="N138" s="1041"/>
      <c r="O138" s="1041"/>
      <c r="P138" s="1041"/>
      <c r="Q138" s="1041"/>
      <c r="R138" s="1041"/>
      <c r="S138" s="1041"/>
      <c r="T138" s="1041"/>
      <c r="U138" s="1041"/>
      <c r="V138" s="1041"/>
      <c r="W138" s="1041"/>
      <c r="X138" s="1041"/>
      <c r="Y138" s="1041"/>
      <c r="Z138" s="1041"/>
      <c r="AA138" s="1041"/>
      <c r="AB138" s="1041"/>
      <c r="AC138" s="1041"/>
      <c r="AD138" s="1041"/>
      <c r="AE138" s="1041"/>
      <c r="AF138" s="1041"/>
      <c r="AG138" s="1041"/>
      <c r="AH138" s="1041"/>
      <c r="AI138" s="1041"/>
      <c r="AJ138" s="1041"/>
      <c r="AK138" s="1041"/>
      <c r="AL138" s="1041"/>
      <c r="AM138" s="1041"/>
      <c r="AN138" s="1041"/>
      <c r="AO138" s="1041"/>
      <c r="AP138" s="1041"/>
      <c r="AQ138" s="1041"/>
      <c r="AR138" s="1041"/>
      <c r="AS138" s="1041"/>
      <c r="AT138" s="1041"/>
      <c r="AU138" s="1041"/>
      <c r="AV138" s="1041"/>
      <c r="AW138" s="1041"/>
      <c r="AX138" s="1041"/>
      <c r="AY138" s="1041"/>
      <c r="AZ138" s="1041"/>
      <c r="BA138" s="1041"/>
      <c r="BB138" s="1041"/>
      <c r="BC138" s="1041"/>
    </row>
    <row r="139" spans="1:55" x14ac:dyDescent="0.2">
      <c r="A139" s="1041"/>
      <c r="B139" s="1042"/>
      <c r="C139" s="1042"/>
      <c r="D139" s="1041"/>
      <c r="E139" s="1041"/>
      <c r="F139" s="1041"/>
      <c r="G139" s="1041"/>
      <c r="H139" s="1041"/>
      <c r="I139" s="1041"/>
      <c r="J139" s="1041"/>
      <c r="K139" s="1041"/>
      <c r="L139" s="1041"/>
      <c r="M139" s="1041"/>
      <c r="N139" s="1041"/>
      <c r="O139" s="1041"/>
      <c r="P139" s="1041"/>
      <c r="Q139" s="1041"/>
      <c r="R139" s="1041"/>
      <c r="S139" s="1041"/>
      <c r="T139" s="1041"/>
      <c r="U139" s="1041"/>
      <c r="V139" s="1041"/>
      <c r="W139" s="1041"/>
      <c r="X139" s="1041"/>
      <c r="Y139" s="1041"/>
      <c r="Z139" s="1041"/>
      <c r="AA139" s="1041"/>
      <c r="AB139" s="1041"/>
      <c r="AC139" s="1041"/>
      <c r="AD139" s="1041"/>
      <c r="AE139" s="1041"/>
      <c r="AF139" s="1041"/>
      <c r="AG139" s="1041"/>
      <c r="AH139" s="1041"/>
      <c r="AI139" s="1041"/>
      <c r="AJ139" s="1041"/>
      <c r="AK139" s="1041"/>
      <c r="AL139" s="1041"/>
      <c r="AM139" s="1041"/>
      <c r="AN139" s="1041"/>
      <c r="AO139" s="1041"/>
      <c r="AP139" s="1041"/>
      <c r="AQ139" s="1041"/>
      <c r="AR139" s="1041"/>
      <c r="AS139" s="1041"/>
      <c r="AT139" s="1041"/>
      <c r="AU139" s="1041"/>
      <c r="AV139" s="1041"/>
      <c r="AW139" s="1041"/>
      <c r="AX139" s="1041"/>
      <c r="AY139" s="1041"/>
      <c r="AZ139" s="1041"/>
      <c r="BA139" s="1041"/>
      <c r="BB139" s="1041"/>
      <c r="BC139" s="1041"/>
    </row>
    <row r="140" spans="1:55" x14ac:dyDescent="0.2">
      <c r="A140" s="1041"/>
      <c r="B140" s="1042"/>
      <c r="C140" s="1042"/>
      <c r="D140" s="1041"/>
      <c r="E140" s="1041"/>
      <c r="F140" s="1041"/>
      <c r="G140" s="1041"/>
      <c r="H140" s="1041"/>
      <c r="I140" s="1041"/>
      <c r="J140" s="1041"/>
      <c r="K140" s="1041"/>
      <c r="L140" s="1041"/>
      <c r="M140" s="1041"/>
      <c r="N140" s="1041"/>
      <c r="O140" s="1041"/>
      <c r="P140" s="1041"/>
      <c r="Q140" s="1041"/>
      <c r="R140" s="1041"/>
      <c r="S140" s="1041"/>
      <c r="T140" s="1041"/>
      <c r="U140" s="1041"/>
      <c r="V140" s="1041"/>
      <c r="W140" s="1041"/>
      <c r="X140" s="1041"/>
      <c r="Y140" s="1041"/>
      <c r="Z140" s="1041"/>
      <c r="AA140" s="1041"/>
      <c r="AB140" s="1041"/>
      <c r="AC140" s="1041"/>
      <c r="AD140" s="1041"/>
      <c r="AE140" s="1041"/>
      <c r="AF140" s="1041"/>
      <c r="AG140" s="1041"/>
      <c r="AH140" s="1041"/>
      <c r="AI140" s="1041"/>
      <c r="AJ140" s="1041"/>
      <c r="AK140" s="1041"/>
      <c r="AL140" s="1041"/>
      <c r="AM140" s="1041"/>
      <c r="AN140" s="1041"/>
      <c r="AO140" s="1041"/>
      <c r="AP140" s="1041"/>
      <c r="AQ140" s="1041"/>
      <c r="AR140" s="1041"/>
      <c r="AS140" s="1041"/>
      <c r="AT140" s="1041"/>
      <c r="AU140" s="1041"/>
      <c r="AV140" s="1041"/>
      <c r="AW140" s="1041"/>
      <c r="AX140" s="1041"/>
      <c r="AY140" s="1041"/>
      <c r="AZ140" s="1041"/>
      <c r="BA140" s="1041"/>
      <c r="BB140" s="1041"/>
      <c r="BC140" s="1041"/>
    </row>
    <row r="141" spans="1:55" x14ac:dyDescent="0.2">
      <c r="A141" s="1041"/>
      <c r="B141" s="1042"/>
      <c r="C141" s="1042"/>
      <c r="D141" s="1041"/>
      <c r="E141" s="1041"/>
      <c r="F141" s="1041"/>
      <c r="G141" s="1041"/>
      <c r="H141" s="1041"/>
      <c r="I141" s="1041"/>
      <c r="J141" s="1041"/>
      <c r="K141" s="1041"/>
      <c r="L141" s="1041"/>
      <c r="M141" s="1041"/>
      <c r="N141" s="1041"/>
      <c r="O141" s="1041"/>
      <c r="P141" s="1041"/>
      <c r="Q141" s="1041"/>
      <c r="R141" s="1041"/>
      <c r="S141" s="1041"/>
      <c r="T141" s="1041"/>
      <c r="U141" s="1041"/>
      <c r="V141" s="1041"/>
      <c r="W141" s="1041"/>
      <c r="X141" s="1041"/>
      <c r="Y141" s="1041"/>
      <c r="Z141" s="1041"/>
      <c r="AA141" s="1041"/>
      <c r="AB141" s="1041"/>
      <c r="AC141" s="1041"/>
      <c r="AD141" s="1041"/>
      <c r="AE141" s="1041"/>
      <c r="AF141" s="1041"/>
      <c r="AG141" s="1041"/>
      <c r="AH141" s="1041"/>
      <c r="AI141" s="1041"/>
      <c r="AJ141" s="1041"/>
      <c r="AK141" s="1041"/>
      <c r="AL141" s="1041"/>
      <c r="AM141" s="1041"/>
      <c r="AN141" s="1041"/>
      <c r="AO141" s="1041"/>
      <c r="AP141" s="1041"/>
      <c r="AQ141" s="1041"/>
      <c r="AR141" s="1041"/>
      <c r="AS141" s="1041"/>
      <c r="AT141" s="1041"/>
      <c r="AU141" s="1041"/>
      <c r="AV141" s="1041"/>
      <c r="AW141" s="1041"/>
      <c r="AX141" s="1041"/>
      <c r="AY141" s="1041"/>
      <c r="AZ141" s="1041"/>
      <c r="BA141" s="1041"/>
      <c r="BB141" s="1041"/>
      <c r="BC141" s="1041"/>
    </row>
    <row r="142" spans="1:55" x14ac:dyDescent="0.2">
      <c r="A142" s="1041"/>
      <c r="B142" s="1042"/>
      <c r="C142" s="1042"/>
      <c r="D142" s="1041"/>
      <c r="E142" s="1041"/>
      <c r="F142" s="1041"/>
      <c r="G142" s="1041"/>
      <c r="H142" s="1041"/>
      <c r="I142" s="1041"/>
      <c r="J142" s="1041"/>
      <c r="K142" s="1041"/>
      <c r="L142" s="1041"/>
      <c r="M142" s="1041"/>
      <c r="N142" s="1041"/>
      <c r="O142" s="1041"/>
      <c r="P142" s="1041"/>
      <c r="Q142" s="1041"/>
      <c r="R142" s="1041"/>
      <c r="S142" s="1041"/>
      <c r="T142" s="1041"/>
      <c r="U142" s="1041"/>
      <c r="V142" s="1041"/>
      <c r="W142" s="1041"/>
      <c r="X142" s="1041"/>
      <c r="Y142" s="1041"/>
      <c r="Z142" s="1041"/>
      <c r="AA142" s="1041"/>
      <c r="AB142" s="1041"/>
      <c r="AC142" s="1041"/>
      <c r="AD142" s="1041"/>
      <c r="AE142" s="1041"/>
      <c r="AF142" s="1041"/>
      <c r="AG142" s="1041"/>
      <c r="AH142" s="1041"/>
      <c r="AI142" s="1041"/>
      <c r="AJ142" s="1041"/>
      <c r="AK142" s="1041"/>
      <c r="AL142" s="1041"/>
      <c r="AM142" s="1041"/>
      <c r="AN142" s="1041"/>
      <c r="AO142" s="1041"/>
      <c r="AP142" s="1041"/>
      <c r="AQ142" s="1041"/>
      <c r="AR142" s="1041"/>
      <c r="AS142" s="1041"/>
      <c r="AT142" s="1041"/>
      <c r="AU142" s="1041"/>
      <c r="AV142" s="1041"/>
      <c r="AW142" s="1041"/>
      <c r="AX142" s="1041"/>
      <c r="AY142" s="1041"/>
      <c r="AZ142" s="1041"/>
      <c r="BA142" s="1041"/>
      <c r="BB142" s="1041"/>
      <c r="BC142" s="1041"/>
    </row>
    <row r="143" spans="1:55" x14ac:dyDescent="0.2">
      <c r="A143" s="1041"/>
      <c r="B143" s="1042"/>
      <c r="C143" s="1042"/>
      <c r="D143" s="1041"/>
      <c r="E143" s="1041"/>
      <c r="F143" s="1041"/>
      <c r="G143" s="1041"/>
      <c r="H143" s="1041"/>
      <c r="I143" s="1041"/>
      <c r="J143" s="1041"/>
      <c r="K143" s="1041"/>
      <c r="L143" s="1041"/>
      <c r="M143" s="1041"/>
      <c r="N143" s="1041"/>
      <c r="O143" s="1041"/>
      <c r="P143" s="1041"/>
      <c r="Q143" s="1041"/>
      <c r="R143" s="1041"/>
      <c r="S143" s="1041"/>
      <c r="T143" s="1041"/>
      <c r="U143" s="1041"/>
      <c r="V143" s="1041"/>
      <c r="W143" s="1041"/>
      <c r="X143" s="1041"/>
      <c r="Y143" s="1041"/>
      <c r="Z143" s="1041"/>
      <c r="AA143" s="1041"/>
      <c r="AB143" s="1041"/>
      <c r="AC143" s="1041"/>
      <c r="AD143" s="1041"/>
      <c r="AE143" s="1041"/>
      <c r="AF143" s="1041"/>
      <c r="AG143" s="1041"/>
      <c r="AH143" s="1041"/>
      <c r="AI143" s="1041"/>
      <c r="AJ143" s="1041"/>
      <c r="AK143" s="1041"/>
      <c r="AL143" s="1041"/>
      <c r="AM143" s="1041"/>
      <c r="AN143" s="1041"/>
      <c r="AO143" s="1041"/>
      <c r="AP143" s="1041"/>
      <c r="AQ143" s="1041"/>
      <c r="AR143" s="1041"/>
      <c r="AS143" s="1041"/>
      <c r="AT143" s="1041"/>
      <c r="AU143" s="1041"/>
      <c r="AV143" s="1041"/>
      <c r="AW143" s="1041"/>
      <c r="AX143" s="1041"/>
      <c r="AY143" s="1041"/>
      <c r="AZ143" s="1041"/>
      <c r="BA143" s="1041"/>
      <c r="BB143" s="1041"/>
      <c r="BC143" s="1041"/>
    </row>
    <row r="144" spans="1:55" x14ac:dyDescent="0.2">
      <c r="A144" s="1041"/>
      <c r="B144" s="1042"/>
      <c r="C144" s="1042"/>
      <c r="D144" s="1041"/>
      <c r="E144" s="1041"/>
      <c r="F144" s="1041"/>
      <c r="G144" s="1041"/>
      <c r="H144" s="1041"/>
      <c r="I144" s="1041"/>
      <c r="J144" s="1041"/>
      <c r="K144" s="1041"/>
      <c r="L144" s="1041"/>
      <c r="M144" s="1041"/>
      <c r="N144" s="1041"/>
      <c r="O144" s="1041"/>
      <c r="P144" s="1041"/>
      <c r="Q144" s="1041"/>
      <c r="R144" s="1041"/>
      <c r="S144" s="1041"/>
      <c r="T144" s="1041"/>
      <c r="U144" s="1041"/>
      <c r="V144" s="1041"/>
      <c r="W144" s="1041"/>
      <c r="X144" s="1041"/>
      <c r="Y144" s="1041"/>
      <c r="Z144" s="1041"/>
      <c r="AA144" s="1041"/>
      <c r="AB144" s="1041"/>
      <c r="AC144" s="1041"/>
      <c r="AD144" s="1041"/>
      <c r="AE144" s="1041"/>
      <c r="AF144" s="1041"/>
      <c r="AG144" s="1041"/>
      <c r="AH144" s="1041"/>
      <c r="AI144" s="1041"/>
      <c r="AJ144" s="1041"/>
      <c r="AK144" s="1041"/>
      <c r="AL144" s="1041"/>
      <c r="AM144" s="1041"/>
      <c r="AN144" s="1041"/>
      <c r="AO144" s="1041"/>
      <c r="AP144" s="1041"/>
      <c r="AQ144" s="1041"/>
      <c r="AR144" s="1041"/>
      <c r="AS144" s="1041"/>
      <c r="AT144" s="1041"/>
      <c r="AU144" s="1041"/>
      <c r="AV144" s="1041"/>
      <c r="AW144" s="1041"/>
      <c r="AX144" s="1041"/>
      <c r="AY144" s="1041"/>
      <c r="AZ144" s="1041"/>
      <c r="BA144" s="1041"/>
      <c r="BB144" s="1041"/>
      <c r="BC144" s="1041"/>
    </row>
    <row r="145" spans="1:55" x14ac:dyDescent="0.2">
      <c r="A145" s="1041"/>
      <c r="B145" s="1042"/>
      <c r="C145" s="1042"/>
      <c r="D145" s="1041"/>
      <c r="E145" s="1041"/>
      <c r="F145" s="1041"/>
      <c r="G145" s="1041"/>
      <c r="H145" s="1041"/>
      <c r="I145" s="1041"/>
      <c r="J145" s="1041"/>
      <c r="K145" s="1041"/>
      <c r="L145" s="1041"/>
      <c r="M145" s="1041"/>
      <c r="N145" s="1041"/>
      <c r="O145" s="1041"/>
      <c r="P145" s="1041"/>
      <c r="Q145" s="1041"/>
      <c r="R145" s="1041"/>
      <c r="S145" s="1041"/>
      <c r="T145" s="1041"/>
      <c r="U145" s="1041"/>
      <c r="V145" s="1041"/>
      <c r="W145" s="1041"/>
      <c r="X145" s="1041"/>
      <c r="Y145" s="1041"/>
      <c r="Z145" s="1041"/>
      <c r="AA145" s="1041"/>
      <c r="AB145" s="1041"/>
      <c r="AC145" s="1041"/>
      <c r="AD145" s="1041"/>
      <c r="AE145" s="1041"/>
      <c r="AF145" s="1041"/>
      <c r="AG145" s="1041"/>
      <c r="AH145" s="1041"/>
      <c r="AI145" s="1041"/>
      <c r="AJ145" s="1041"/>
      <c r="AK145" s="1041"/>
      <c r="AL145" s="1041"/>
      <c r="AM145" s="1041"/>
      <c r="AN145" s="1041"/>
      <c r="AO145" s="1041"/>
      <c r="AP145" s="1041"/>
      <c r="AQ145" s="1041"/>
      <c r="AR145" s="1041"/>
      <c r="AS145" s="1041"/>
      <c r="AT145" s="1041"/>
      <c r="AU145" s="1041"/>
      <c r="AV145" s="1041"/>
      <c r="AW145" s="1041"/>
      <c r="AX145" s="1041"/>
      <c r="AY145" s="1041"/>
      <c r="AZ145" s="1041"/>
      <c r="BA145" s="1041"/>
      <c r="BB145" s="1041"/>
      <c r="BC145" s="1041"/>
    </row>
    <row r="146" spans="1:55" x14ac:dyDescent="0.2">
      <c r="A146" s="1041"/>
      <c r="B146" s="1042"/>
      <c r="C146" s="1042"/>
      <c r="D146" s="1041"/>
      <c r="E146" s="1041"/>
      <c r="F146" s="1041"/>
      <c r="G146" s="1041"/>
      <c r="H146" s="1041"/>
      <c r="I146" s="1041"/>
      <c r="J146" s="1041"/>
      <c r="K146" s="1041"/>
      <c r="L146" s="1041"/>
      <c r="M146" s="1041"/>
      <c r="N146" s="1041"/>
      <c r="O146" s="1041"/>
      <c r="P146" s="1041"/>
      <c r="Q146" s="1041"/>
      <c r="R146" s="1041"/>
      <c r="S146" s="1041"/>
      <c r="T146" s="1041"/>
      <c r="U146" s="1041"/>
      <c r="V146" s="1041"/>
      <c r="W146" s="1041"/>
      <c r="X146" s="1041"/>
      <c r="Y146" s="1041"/>
      <c r="Z146" s="1041"/>
      <c r="AA146" s="1041"/>
      <c r="AB146" s="1041"/>
      <c r="AC146" s="1041"/>
      <c r="AD146" s="1041"/>
      <c r="AE146" s="1041"/>
      <c r="AF146" s="1041"/>
      <c r="AG146" s="1041"/>
      <c r="AH146" s="1041"/>
      <c r="AI146" s="1041"/>
      <c r="AJ146" s="1041"/>
      <c r="AK146" s="1041"/>
      <c r="AL146" s="1041"/>
      <c r="AM146" s="1041"/>
      <c r="AN146" s="1041"/>
      <c r="AO146" s="1041"/>
      <c r="AP146" s="1041"/>
      <c r="AQ146" s="1041"/>
      <c r="AR146" s="1041"/>
      <c r="AS146" s="1041"/>
      <c r="AT146" s="1041"/>
      <c r="AU146" s="1041"/>
      <c r="AV146" s="1041"/>
      <c r="AW146" s="1041"/>
      <c r="AX146" s="1041"/>
      <c r="AY146" s="1041"/>
      <c r="AZ146" s="1041"/>
      <c r="BA146" s="1041"/>
      <c r="BB146" s="1041"/>
      <c r="BC146" s="1041"/>
    </row>
    <row r="147" spans="1:55" x14ac:dyDescent="0.2">
      <c r="A147" s="1041"/>
      <c r="B147" s="1042"/>
      <c r="C147" s="1042"/>
      <c r="D147" s="1041"/>
      <c r="E147" s="1041"/>
      <c r="F147" s="1041"/>
      <c r="G147" s="1041"/>
      <c r="H147" s="1041"/>
      <c r="I147" s="1041"/>
      <c r="J147" s="1041"/>
      <c r="K147" s="1041"/>
      <c r="L147" s="1041"/>
      <c r="M147" s="1041"/>
      <c r="N147" s="1041"/>
      <c r="O147" s="1041"/>
      <c r="P147" s="1041"/>
      <c r="Q147" s="1041"/>
      <c r="R147" s="1041"/>
      <c r="S147" s="1041"/>
      <c r="T147" s="1041"/>
      <c r="U147" s="1041"/>
      <c r="V147" s="1041"/>
      <c r="W147" s="1041"/>
      <c r="X147" s="1041"/>
      <c r="Y147" s="1041"/>
      <c r="Z147" s="1041"/>
      <c r="AA147" s="1041"/>
      <c r="AB147" s="1041"/>
      <c r="AC147" s="1041"/>
      <c r="AD147" s="1041"/>
      <c r="AE147" s="1041"/>
      <c r="AF147" s="1041"/>
      <c r="AG147" s="1041"/>
      <c r="AH147" s="1041"/>
      <c r="AI147" s="1041"/>
      <c r="AJ147" s="1041"/>
      <c r="AK147" s="1041"/>
      <c r="AL147" s="1041"/>
      <c r="AM147" s="1041"/>
      <c r="AN147" s="1041"/>
      <c r="AO147" s="1041"/>
      <c r="AP147" s="1041"/>
      <c r="AQ147" s="1041"/>
      <c r="AR147" s="1041"/>
      <c r="AS147" s="1041"/>
      <c r="AT147" s="1041"/>
      <c r="AU147" s="1041"/>
      <c r="AV147" s="1041"/>
      <c r="AW147" s="1041"/>
      <c r="AX147" s="1041"/>
      <c r="AY147" s="1041"/>
      <c r="AZ147" s="1041"/>
      <c r="BA147" s="1041"/>
      <c r="BB147" s="1041"/>
      <c r="BC147" s="1041"/>
    </row>
    <row r="148" spans="1:55" x14ac:dyDescent="0.2">
      <c r="A148" s="1041"/>
      <c r="B148" s="1042"/>
      <c r="C148" s="1042"/>
      <c r="D148" s="1041"/>
      <c r="E148" s="1041"/>
      <c r="F148" s="1041"/>
      <c r="G148" s="1041"/>
      <c r="H148" s="1041"/>
      <c r="I148" s="1041"/>
      <c r="J148" s="1041"/>
      <c r="K148" s="1041"/>
      <c r="L148" s="1041"/>
      <c r="M148" s="1041"/>
      <c r="N148" s="1041"/>
      <c r="O148" s="1041"/>
      <c r="P148" s="1041"/>
      <c r="Q148" s="1041"/>
      <c r="R148" s="1041"/>
      <c r="S148" s="1041"/>
      <c r="T148" s="1041"/>
      <c r="U148" s="1041"/>
      <c r="V148" s="1041"/>
      <c r="W148" s="1041"/>
      <c r="X148" s="1041"/>
      <c r="Y148" s="1041"/>
      <c r="Z148" s="1041"/>
      <c r="AA148" s="1041"/>
      <c r="AB148" s="1041"/>
      <c r="AC148" s="1041"/>
      <c r="AD148" s="1041"/>
      <c r="AE148" s="1041"/>
      <c r="AF148" s="1041"/>
      <c r="AG148" s="1041"/>
      <c r="AH148" s="1041"/>
      <c r="AI148" s="1041"/>
      <c r="AJ148" s="1041"/>
      <c r="AK148" s="1041"/>
      <c r="AL148" s="1041"/>
      <c r="AM148" s="1041"/>
      <c r="AN148" s="1041"/>
      <c r="AO148" s="1041"/>
      <c r="AP148" s="1041"/>
      <c r="AQ148" s="1041"/>
      <c r="AR148" s="1041"/>
      <c r="AS148" s="1041"/>
      <c r="AT148" s="1041"/>
      <c r="AU148" s="1041"/>
      <c r="AV148" s="1041"/>
      <c r="AW148" s="1041"/>
      <c r="AX148" s="1041"/>
      <c r="AY148" s="1041"/>
      <c r="AZ148" s="1041"/>
      <c r="BA148" s="1041"/>
      <c r="BB148" s="1041"/>
      <c r="BC148" s="1041"/>
    </row>
    <row r="149" spans="1:55" x14ac:dyDescent="0.2">
      <c r="A149" s="1041"/>
      <c r="B149" s="1042"/>
      <c r="C149" s="1042"/>
      <c r="D149" s="1041"/>
      <c r="E149" s="1041"/>
      <c r="F149" s="1041"/>
      <c r="G149" s="1041"/>
      <c r="H149" s="1041"/>
      <c r="I149" s="1041"/>
      <c r="J149" s="1041"/>
      <c r="K149" s="1041"/>
      <c r="L149" s="1041"/>
      <c r="M149" s="1041"/>
      <c r="N149" s="1041"/>
      <c r="O149" s="1041"/>
      <c r="P149" s="1041"/>
      <c r="Q149" s="1041"/>
      <c r="R149" s="1041"/>
      <c r="S149" s="1041"/>
      <c r="T149" s="1041"/>
      <c r="U149" s="1041"/>
      <c r="V149" s="1041"/>
      <c r="W149" s="1041"/>
      <c r="X149" s="1041"/>
      <c r="Y149" s="1041"/>
      <c r="Z149" s="1041"/>
      <c r="AA149" s="1041"/>
      <c r="AB149" s="1041"/>
      <c r="AC149" s="1041"/>
      <c r="AD149" s="1041"/>
      <c r="AE149" s="1041"/>
      <c r="AF149" s="1041"/>
      <c r="AG149" s="1041"/>
      <c r="AH149" s="1041"/>
      <c r="AI149" s="1041"/>
      <c r="AJ149" s="1041"/>
      <c r="AK149" s="1041"/>
      <c r="AL149" s="1041"/>
      <c r="AM149" s="1041"/>
      <c r="AN149" s="1041"/>
      <c r="AO149" s="1041"/>
      <c r="AP149" s="1041"/>
      <c r="AQ149" s="1041"/>
      <c r="AR149" s="1041"/>
      <c r="AS149" s="1041"/>
      <c r="AT149" s="1041"/>
      <c r="AU149" s="1041"/>
      <c r="AV149" s="1041"/>
      <c r="AW149" s="1041"/>
      <c r="AX149" s="1041"/>
      <c r="AY149" s="1041"/>
      <c r="AZ149" s="1041"/>
      <c r="BA149" s="1041"/>
      <c r="BB149" s="1041"/>
      <c r="BC149" s="1041"/>
    </row>
    <row r="150" spans="1:55" x14ac:dyDescent="0.2">
      <c r="A150" s="1041"/>
      <c r="B150" s="1042"/>
      <c r="C150" s="1042"/>
      <c r="D150" s="1041"/>
      <c r="E150" s="1041"/>
      <c r="F150" s="1041"/>
      <c r="G150" s="1041"/>
      <c r="H150" s="1041"/>
      <c r="I150" s="1041"/>
      <c r="J150" s="1041"/>
      <c r="K150" s="1041"/>
      <c r="L150" s="1041"/>
      <c r="M150" s="1041"/>
      <c r="N150" s="1041"/>
      <c r="O150" s="1041"/>
      <c r="P150" s="1041"/>
      <c r="Q150" s="1041"/>
      <c r="R150" s="1041"/>
      <c r="S150" s="1041"/>
      <c r="T150" s="1041"/>
      <c r="U150" s="1041"/>
      <c r="V150" s="1041"/>
      <c r="W150" s="1041"/>
      <c r="X150" s="1041"/>
      <c r="Y150" s="1041"/>
      <c r="Z150" s="1041"/>
      <c r="AA150" s="1041"/>
      <c r="AB150" s="1041"/>
      <c r="AC150" s="1041"/>
      <c r="AD150" s="1041"/>
      <c r="AE150" s="1041"/>
      <c r="AF150" s="1041"/>
      <c r="AG150" s="1041"/>
      <c r="AH150" s="1041"/>
      <c r="AI150" s="1041"/>
      <c r="AJ150" s="1041"/>
      <c r="AK150" s="1041"/>
      <c r="AL150" s="1041"/>
      <c r="AM150" s="1041"/>
      <c r="AN150" s="1041"/>
      <c r="AO150" s="1041"/>
      <c r="AP150" s="1041"/>
      <c r="AQ150" s="1041"/>
      <c r="AR150" s="1041"/>
      <c r="AS150" s="1041"/>
      <c r="AT150" s="1041"/>
      <c r="AU150" s="1041"/>
      <c r="AV150" s="1041"/>
      <c r="AW150" s="1041"/>
      <c r="AX150" s="1041"/>
      <c r="AY150" s="1041"/>
      <c r="AZ150" s="1041"/>
      <c r="BA150" s="1041"/>
      <c r="BB150" s="1041"/>
      <c r="BC150" s="1041"/>
    </row>
    <row r="151" spans="1:55" x14ac:dyDescent="0.2">
      <c r="A151" s="1041"/>
      <c r="B151" s="1042"/>
      <c r="C151" s="1042"/>
      <c r="D151" s="1041"/>
      <c r="E151" s="1041"/>
      <c r="F151" s="1041"/>
      <c r="G151" s="1041"/>
      <c r="H151" s="1041"/>
      <c r="I151" s="1041"/>
      <c r="J151" s="1041"/>
      <c r="K151" s="1041"/>
      <c r="L151" s="1041"/>
      <c r="M151" s="1041"/>
      <c r="N151" s="1041"/>
      <c r="O151" s="1041"/>
      <c r="P151" s="1041"/>
      <c r="Q151" s="1041"/>
      <c r="R151" s="1041"/>
      <c r="S151" s="1041"/>
      <c r="T151" s="1041"/>
      <c r="U151" s="1041"/>
      <c r="V151" s="1041"/>
      <c r="W151" s="1041"/>
      <c r="X151" s="1041"/>
      <c r="Y151" s="1041"/>
      <c r="Z151" s="1041"/>
      <c r="AA151" s="1041"/>
      <c r="AB151" s="1041"/>
      <c r="AC151" s="1041"/>
      <c r="AD151" s="1041"/>
      <c r="AE151" s="1041"/>
      <c r="AF151" s="1041"/>
      <c r="AG151" s="1041"/>
      <c r="AH151" s="1041"/>
      <c r="AI151" s="1041"/>
      <c r="AJ151" s="1041"/>
      <c r="AK151" s="1041"/>
      <c r="AL151" s="1041"/>
      <c r="AM151" s="1041"/>
      <c r="AN151" s="1041"/>
      <c r="AO151" s="1041"/>
      <c r="AP151" s="1041"/>
      <c r="AQ151" s="1041"/>
      <c r="AR151" s="1041"/>
      <c r="AS151" s="1041"/>
      <c r="AT151" s="1041"/>
      <c r="AU151" s="1041"/>
      <c r="AV151" s="1041"/>
      <c r="AW151" s="1041"/>
      <c r="AX151" s="1041"/>
      <c r="AY151" s="1041"/>
      <c r="AZ151" s="1041"/>
      <c r="BA151" s="1041"/>
      <c r="BB151" s="1041"/>
      <c r="BC151" s="1041"/>
    </row>
    <row r="152" spans="1:55" x14ac:dyDescent="0.2">
      <c r="A152" s="1041"/>
      <c r="B152" s="1042"/>
      <c r="C152" s="1042"/>
      <c r="D152" s="1041"/>
      <c r="E152" s="1041"/>
      <c r="F152" s="1041"/>
      <c r="G152" s="1041"/>
      <c r="H152" s="1041"/>
      <c r="I152" s="1041"/>
      <c r="J152" s="1041"/>
      <c r="K152" s="1041"/>
      <c r="L152" s="1041"/>
      <c r="M152" s="1041"/>
      <c r="N152" s="1041"/>
      <c r="O152" s="1041"/>
      <c r="P152" s="1041"/>
      <c r="Q152" s="1041"/>
      <c r="R152" s="1041"/>
      <c r="S152" s="1041"/>
      <c r="T152" s="1041"/>
      <c r="U152" s="1041"/>
      <c r="V152" s="1041"/>
      <c r="W152" s="1041"/>
      <c r="X152" s="1041"/>
      <c r="Y152" s="1041"/>
      <c r="Z152" s="1041"/>
      <c r="AA152" s="1041"/>
      <c r="AB152" s="1041"/>
      <c r="AC152" s="1041"/>
      <c r="AD152" s="1041"/>
      <c r="AE152" s="1041"/>
      <c r="AF152" s="1041"/>
      <c r="AG152" s="1041"/>
      <c r="AH152" s="1041"/>
      <c r="AI152" s="1041"/>
      <c r="AJ152" s="1041"/>
      <c r="AK152" s="1041"/>
      <c r="AL152" s="1041"/>
      <c r="AM152" s="1041"/>
      <c r="AN152" s="1041"/>
      <c r="AO152" s="1041"/>
      <c r="AP152" s="1041"/>
      <c r="AQ152" s="1041"/>
      <c r="AR152" s="1041"/>
      <c r="AS152" s="1041"/>
      <c r="AT152" s="1041"/>
      <c r="AU152" s="1041"/>
      <c r="AV152" s="1041"/>
      <c r="AW152" s="1041"/>
      <c r="AX152" s="1041"/>
      <c r="AY152" s="1041"/>
      <c r="AZ152" s="1041"/>
      <c r="BA152" s="1041"/>
      <c r="BB152" s="1041"/>
      <c r="BC152" s="1041"/>
    </row>
    <row r="153" spans="1:55" x14ac:dyDescent="0.2">
      <c r="A153" s="1041"/>
      <c r="B153" s="1042"/>
      <c r="C153" s="1042"/>
      <c r="D153" s="1041"/>
      <c r="E153" s="1041"/>
      <c r="F153" s="1041"/>
      <c r="G153" s="1041"/>
      <c r="H153" s="1041"/>
      <c r="I153" s="1041"/>
      <c r="J153" s="1041"/>
      <c r="K153" s="1041"/>
      <c r="L153" s="1041"/>
      <c r="M153" s="1041"/>
      <c r="N153" s="1041"/>
      <c r="O153" s="1041"/>
      <c r="P153" s="1041"/>
      <c r="Q153" s="1041"/>
      <c r="R153" s="1041"/>
      <c r="S153" s="1041"/>
      <c r="T153" s="1041"/>
      <c r="U153" s="1041"/>
      <c r="V153" s="1041"/>
      <c r="W153" s="1041"/>
      <c r="X153" s="1041"/>
      <c r="Y153" s="1041"/>
      <c r="Z153" s="1041"/>
      <c r="AA153" s="1041"/>
      <c r="AB153" s="1041"/>
      <c r="AC153" s="1041"/>
      <c r="AD153" s="1041"/>
      <c r="AE153" s="1041"/>
      <c r="AF153" s="1041"/>
      <c r="AG153" s="1041"/>
      <c r="AH153" s="1041"/>
      <c r="AI153" s="1041"/>
      <c r="AJ153" s="1041"/>
      <c r="AK153" s="1041"/>
      <c r="AL153" s="1041"/>
      <c r="AM153" s="1041"/>
      <c r="AN153" s="1041"/>
      <c r="AO153" s="1041"/>
      <c r="AP153" s="1041"/>
      <c r="AQ153" s="1041"/>
      <c r="AR153" s="1041"/>
      <c r="AS153" s="1041"/>
      <c r="AT153" s="1041"/>
      <c r="AU153" s="1041"/>
      <c r="AV153" s="1041"/>
      <c r="AW153" s="1041"/>
      <c r="AX153" s="1041"/>
      <c r="AY153" s="1041"/>
      <c r="AZ153" s="1041"/>
      <c r="BA153" s="1041"/>
      <c r="BB153" s="1041"/>
      <c r="BC153" s="1041"/>
    </row>
    <row r="154" spans="1:55" x14ac:dyDescent="0.2">
      <c r="A154" s="1041"/>
      <c r="B154" s="1042"/>
      <c r="C154" s="1042"/>
      <c r="D154" s="1041"/>
      <c r="E154" s="1041"/>
      <c r="F154" s="1041"/>
      <c r="G154" s="1041"/>
      <c r="H154" s="1041"/>
      <c r="I154" s="1041"/>
      <c r="J154" s="1041"/>
      <c r="K154" s="1041"/>
      <c r="L154" s="1041"/>
      <c r="M154" s="1041"/>
      <c r="N154" s="1041"/>
      <c r="O154" s="1041"/>
      <c r="P154" s="1041"/>
      <c r="Q154" s="1041"/>
      <c r="R154" s="1041"/>
      <c r="S154" s="1041"/>
      <c r="T154" s="1041"/>
      <c r="U154" s="1041"/>
      <c r="V154" s="1041"/>
      <c r="W154" s="1041"/>
      <c r="X154" s="1041"/>
      <c r="Y154" s="1041"/>
      <c r="Z154" s="1041"/>
      <c r="AA154" s="1041"/>
      <c r="AB154" s="1041"/>
      <c r="AC154" s="1041"/>
      <c r="AD154" s="1041"/>
      <c r="AE154" s="1041"/>
      <c r="AF154" s="1041"/>
      <c r="AG154" s="1041"/>
      <c r="AH154" s="1041"/>
      <c r="AI154" s="1041"/>
      <c r="AJ154" s="1041"/>
      <c r="AK154" s="1041"/>
      <c r="AL154" s="1041"/>
      <c r="AM154" s="1041"/>
      <c r="AN154" s="1041"/>
      <c r="AO154" s="1041"/>
      <c r="AP154" s="1041"/>
      <c r="AQ154" s="1041"/>
      <c r="AR154" s="1041"/>
      <c r="AS154" s="1041"/>
      <c r="AT154" s="1041"/>
      <c r="AU154" s="1041"/>
      <c r="AV154" s="1041"/>
      <c r="AW154" s="1041"/>
      <c r="AX154" s="1041"/>
      <c r="AY154" s="1041"/>
      <c r="AZ154" s="1041"/>
      <c r="BA154" s="1041"/>
      <c r="BB154" s="1041"/>
      <c r="BC154" s="1041"/>
    </row>
    <row r="155" spans="1:55" x14ac:dyDescent="0.2">
      <c r="A155" s="1041"/>
      <c r="B155" s="1042"/>
      <c r="C155" s="1042"/>
      <c r="D155" s="1041"/>
      <c r="E155" s="1041"/>
      <c r="F155" s="1041"/>
      <c r="G155" s="1041"/>
      <c r="H155" s="1041"/>
      <c r="I155" s="1041"/>
      <c r="J155" s="1041"/>
      <c r="K155" s="1041"/>
      <c r="L155" s="1041"/>
      <c r="M155" s="1041"/>
      <c r="N155" s="1041"/>
      <c r="O155" s="1041"/>
      <c r="P155" s="1041"/>
      <c r="Q155" s="1041"/>
      <c r="R155" s="1041"/>
      <c r="S155" s="1041"/>
      <c r="T155" s="1041"/>
      <c r="U155" s="1041"/>
      <c r="V155" s="1041"/>
      <c r="W155" s="1041"/>
      <c r="X155" s="1041"/>
      <c r="Y155" s="1041"/>
      <c r="Z155" s="1041"/>
      <c r="AA155" s="1041"/>
      <c r="AB155" s="1041"/>
      <c r="AC155" s="1041"/>
      <c r="AD155" s="1041"/>
      <c r="AE155" s="1041"/>
      <c r="AF155" s="1041"/>
      <c r="AG155" s="1041"/>
      <c r="AH155" s="1041"/>
      <c r="AI155" s="1041"/>
      <c r="AJ155" s="1041"/>
      <c r="AK155" s="1041"/>
      <c r="AL155" s="1041"/>
      <c r="AM155" s="1041"/>
      <c r="AN155" s="1041"/>
      <c r="AO155" s="1041"/>
      <c r="AP155" s="1041"/>
      <c r="AQ155" s="1041"/>
      <c r="AR155" s="1041"/>
      <c r="AS155" s="1041"/>
      <c r="AT155" s="1041"/>
      <c r="AU155" s="1041"/>
      <c r="AV155" s="1041"/>
      <c r="AW155" s="1041"/>
      <c r="AX155" s="1041"/>
      <c r="AY155" s="1041"/>
      <c r="AZ155" s="1041"/>
      <c r="BA155" s="1041"/>
      <c r="BB155" s="1041"/>
      <c r="BC155" s="1041"/>
    </row>
    <row r="156" spans="1:55" x14ac:dyDescent="0.2">
      <c r="A156" s="1041"/>
      <c r="B156" s="1042"/>
      <c r="C156" s="1042"/>
      <c r="D156" s="1041"/>
      <c r="E156" s="1041"/>
      <c r="F156" s="1041"/>
      <c r="G156" s="1041"/>
      <c r="H156" s="1041"/>
      <c r="I156" s="1041"/>
      <c r="J156" s="1041"/>
      <c r="K156" s="1041"/>
      <c r="L156" s="1041"/>
      <c r="M156" s="1041"/>
      <c r="N156" s="1041"/>
      <c r="O156" s="1041"/>
      <c r="P156" s="1041"/>
      <c r="Q156" s="1041"/>
      <c r="R156" s="1041"/>
      <c r="S156" s="1041"/>
      <c r="T156" s="1041"/>
      <c r="U156" s="1041"/>
      <c r="V156" s="1041"/>
      <c r="W156" s="1041"/>
      <c r="X156" s="1041"/>
      <c r="Y156" s="1041"/>
      <c r="Z156" s="1041"/>
      <c r="AA156" s="1041"/>
      <c r="AB156" s="1041"/>
      <c r="AC156" s="1041"/>
      <c r="AD156" s="1041"/>
      <c r="AE156" s="1041"/>
      <c r="AF156" s="1041"/>
      <c r="AG156" s="1041"/>
      <c r="AH156" s="1041"/>
      <c r="AI156" s="1041"/>
      <c r="AJ156" s="1041"/>
      <c r="AK156" s="1041"/>
      <c r="AL156" s="1041"/>
      <c r="AM156" s="1041"/>
      <c r="AN156" s="1041"/>
      <c r="AO156" s="1041"/>
      <c r="AP156" s="1041"/>
      <c r="AQ156" s="1041"/>
      <c r="AR156" s="1041"/>
      <c r="AS156" s="1041"/>
      <c r="AT156" s="1041"/>
      <c r="AU156" s="1041"/>
      <c r="AV156" s="1041"/>
      <c r="AW156" s="1041"/>
      <c r="AX156" s="1041"/>
      <c r="AY156" s="1041"/>
      <c r="AZ156" s="1041"/>
      <c r="BA156" s="1041"/>
      <c r="BB156" s="1041"/>
      <c r="BC156" s="1041"/>
    </row>
    <row r="157" spans="1:55" x14ac:dyDescent="0.2">
      <c r="A157" s="1041"/>
      <c r="B157" s="1042"/>
      <c r="C157" s="1042"/>
      <c r="D157" s="1041"/>
      <c r="E157" s="1041"/>
      <c r="F157" s="1041"/>
      <c r="G157" s="1041"/>
      <c r="H157" s="1041"/>
      <c r="I157" s="1041"/>
      <c r="J157" s="1041"/>
      <c r="K157" s="1041"/>
      <c r="L157" s="1041"/>
      <c r="M157" s="1041"/>
      <c r="N157" s="1041"/>
      <c r="O157" s="1041"/>
      <c r="P157" s="1041"/>
      <c r="Q157" s="1041"/>
      <c r="R157" s="1041"/>
      <c r="S157" s="1041"/>
      <c r="T157" s="1041"/>
      <c r="U157" s="1041"/>
      <c r="V157" s="1041"/>
      <c r="W157" s="1041"/>
      <c r="X157" s="1041"/>
      <c r="Y157" s="1041"/>
      <c r="Z157" s="1041"/>
      <c r="AA157" s="1041"/>
      <c r="AB157" s="1041"/>
      <c r="AC157" s="1041"/>
      <c r="AD157" s="1041"/>
      <c r="AE157" s="1041"/>
      <c r="AF157" s="1041"/>
      <c r="AG157" s="1041"/>
      <c r="AH157" s="1041"/>
      <c r="AI157" s="1041"/>
      <c r="AJ157" s="1041"/>
      <c r="AK157" s="1041"/>
      <c r="AL157" s="1041"/>
      <c r="AM157" s="1041"/>
      <c r="AN157" s="1041"/>
      <c r="AO157" s="1041"/>
      <c r="AP157" s="1041"/>
      <c r="AQ157" s="1041"/>
      <c r="AR157" s="1041"/>
      <c r="AS157" s="1041"/>
      <c r="AT157" s="1041"/>
      <c r="AU157" s="1041"/>
      <c r="AV157" s="1041"/>
      <c r="AW157" s="1041"/>
      <c r="AX157" s="1041"/>
      <c r="AY157" s="1041"/>
      <c r="AZ157" s="1041"/>
      <c r="BA157" s="1041"/>
      <c r="BB157" s="1041"/>
      <c r="BC157" s="1041"/>
    </row>
    <row r="158" spans="1:55" x14ac:dyDescent="0.2">
      <c r="A158" s="1041"/>
      <c r="B158" s="1042"/>
      <c r="C158" s="1042"/>
      <c r="D158" s="1041"/>
      <c r="E158" s="1041"/>
      <c r="F158" s="1041"/>
      <c r="G158" s="1041"/>
      <c r="H158" s="1041"/>
      <c r="I158" s="1041"/>
      <c r="J158" s="1041"/>
      <c r="K158" s="1041"/>
      <c r="L158" s="1041"/>
      <c r="M158" s="1041"/>
      <c r="N158" s="1041"/>
      <c r="O158" s="1041"/>
      <c r="P158" s="1041"/>
      <c r="Q158" s="1041"/>
      <c r="R158" s="1041"/>
      <c r="S158" s="1041"/>
      <c r="T158" s="1041"/>
      <c r="U158" s="1041"/>
      <c r="V158" s="1041"/>
      <c r="W158" s="1041"/>
      <c r="X158" s="1041"/>
      <c r="Y158" s="1041"/>
      <c r="Z158" s="1041"/>
      <c r="AA158" s="1041"/>
      <c r="AB158" s="1041"/>
      <c r="AC158" s="1041"/>
      <c r="AD158" s="1041"/>
      <c r="AE158" s="1041"/>
      <c r="AF158" s="1041"/>
      <c r="AG158" s="1041"/>
      <c r="AH158" s="1041"/>
      <c r="AI158" s="1041"/>
      <c r="AJ158" s="1041"/>
      <c r="AK158" s="1041"/>
      <c r="AL158" s="1041"/>
      <c r="AM158" s="1041"/>
      <c r="AN158" s="1041"/>
      <c r="AO158" s="1041"/>
      <c r="AP158" s="1041"/>
      <c r="AQ158" s="1041"/>
      <c r="AR158" s="1041"/>
      <c r="AS158" s="1041"/>
      <c r="AT158" s="1041"/>
      <c r="AU158" s="1041"/>
      <c r="AV158" s="1041"/>
      <c r="AW158" s="1041"/>
      <c r="AX158" s="1041"/>
      <c r="AY158" s="1041"/>
      <c r="AZ158" s="1041"/>
      <c r="BA158" s="1041"/>
      <c r="BB158" s="1041"/>
      <c r="BC158" s="1041"/>
    </row>
    <row r="159" spans="1:55" x14ac:dyDescent="0.2">
      <c r="A159" s="1041"/>
      <c r="B159" s="1042"/>
      <c r="C159" s="1042"/>
      <c r="D159" s="1041"/>
      <c r="E159" s="1041"/>
      <c r="F159" s="1041"/>
      <c r="G159" s="1041"/>
      <c r="H159" s="1041"/>
      <c r="I159" s="1041"/>
      <c r="J159" s="1041"/>
      <c r="K159" s="1041"/>
      <c r="L159" s="1041"/>
      <c r="M159" s="1041"/>
      <c r="N159" s="1041"/>
      <c r="O159" s="1041"/>
      <c r="P159" s="1041"/>
      <c r="Q159" s="1041"/>
      <c r="R159" s="1041"/>
      <c r="S159" s="1041"/>
      <c r="T159" s="1041"/>
      <c r="U159" s="1041"/>
      <c r="V159" s="1041"/>
      <c r="W159" s="1041"/>
      <c r="X159" s="1041"/>
      <c r="Y159" s="1041"/>
      <c r="Z159" s="1041"/>
      <c r="AA159" s="1041"/>
      <c r="AB159" s="1041"/>
      <c r="AC159" s="1041"/>
      <c r="AD159" s="1041"/>
      <c r="AE159" s="1041"/>
      <c r="AF159" s="1041"/>
      <c r="AG159" s="1041"/>
      <c r="AH159" s="1041"/>
      <c r="AI159" s="1041"/>
      <c r="AJ159" s="1041"/>
      <c r="AK159" s="1041"/>
      <c r="AL159" s="1041"/>
      <c r="AM159" s="1041"/>
      <c r="AN159" s="1041"/>
      <c r="AO159" s="1041"/>
      <c r="AP159" s="1041"/>
      <c r="AQ159" s="1041"/>
      <c r="AR159" s="1041"/>
      <c r="AS159" s="1041"/>
      <c r="AT159" s="1041"/>
      <c r="AU159" s="1041"/>
      <c r="AV159" s="1041"/>
      <c r="AW159" s="1041"/>
      <c r="AX159" s="1041"/>
      <c r="AY159" s="1041"/>
      <c r="AZ159" s="1041"/>
      <c r="BA159" s="1041"/>
      <c r="BB159" s="1041"/>
      <c r="BC159" s="1041"/>
    </row>
    <row r="160" spans="1:55" x14ac:dyDescent="0.2">
      <c r="A160" s="1041"/>
      <c r="B160" s="1042"/>
      <c r="C160" s="1042"/>
      <c r="D160" s="1041"/>
      <c r="E160" s="1041"/>
      <c r="F160" s="1041"/>
      <c r="G160" s="1041"/>
      <c r="H160" s="1041"/>
      <c r="I160" s="1041"/>
      <c r="J160" s="1041"/>
      <c r="K160" s="1041"/>
      <c r="L160" s="1041"/>
      <c r="M160" s="1041"/>
      <c r="N160" s="1041"/>
      <c r="O160" s="1041"/>
      <c r="P160" s="1041"/>
      <c r="Q160" s="1041"/>
      <c r="R160" s="1041"/>
      <c r="S160" s="1041"/>
      <c r="T160" s="1041"/>
      <c r="U160" s="1041"/>
      <c r="V160" s="1041"/>
      <c r="W160" s="1041"/>
      <c r="X160" s="1041"/>
      <c r="Y160" s="1041"/>
      <c r="Z160" s="1041"/>
      <c r="AA160" s="1041"/>
      <c r="AB160" s="1041"/>
      <c r="AC160" s="1041"/>
      <c r="AD160" s="1041"/>
      <c r="AE160" s="1041"/>
      <c r="AF160" s="1041"/>
      <c r="AG160" s="1041"/>
      <c r="AH160" s="1041"/>
      <c r="AI160" s="1041"/>
      <c r="AJ160" s="1041"/>
      <c r="AK160" s="1041"/>
      <c r="AL160" s="1041"/>
      <c r="AM160" s="1041"/>
      <c r="AN160" s="1041"/>
      <c r="AO160" s="1041"/>
      <c r="AP160" s="1041"/>
      <c r="AQ160" s="1041"/>
      <c r="AR160" s="1041"/>
      <c r="AS160" s="1041"/>
      <c r="AT160" s="1041"/>
      <c r="AU160" s="1041"/>
      <c r="AV160" s="1041"/>
      <c r="AW160" s="1041"/>
      <c r="AX160" s="1041"/>
      <c r="AY160" s="1041"/>
      <c r="AZ160" s="1041"/>
      <c r="BA160" s="1041"/>
      <c r="BB160" s="1041"/>
      <c r="BC160" s="1041"/>
    </row>
    <row r="161" spans="1:55" x14ac:dyDescent="0.2">
      <c r="A161" s="1041"/>
      <c r="B161" s="1042"/>
      <c r="C161" s="1042"/>
      <c r="D161" s="1041"/>
      <c r="E161" s="1041"/>
      <c r="F161" s="1041"/>
      <c r="G161" s="1041"/>
      <c r="H161" s="1041"/>
      <c r="I161" s="1041"/>
      <c r="J161" s="1041"/>
      <c r="K161" s="1041"/>
      <c r="L161" s="1041"/>
      <c r="M161" s="1041"/>
      <c r="N161" s="1041"/>
      <c r="O161" s="1041"/>
      <c r="P161" s="1041"/>
      <c r="Q161" s="1041"/>
      <c r="R161" s="1041"/>
      <c r="S161" s="1041"/>
      <c r="T161" s="1041"/>
      <c r="U161" s="1041"/>
      <c r="V161" s="1041"/>
      <c r="W161" s="1041"/>
      <c r="X161" s="1041"/>
      <c r="Y161" s="1041"/>
      <c r="Z161" s="1041"/>
      <c r="AA161" s="1041"/>
      <c r="AB161" s="1041"/>
      <c r="AC161" s="1041"/>
      <c r="AD161" s="1041"/>
      <c r="AE161" s="1041"/>
      <c r="AF161" s="1041"/>
      <c r="AG161" s="1041"/>
      <c r="AH161" s="1041"/>
      <c r="AI161" s="1041"/>
      <c r="AJ161" s="1041"/>
      <c r="AK161" s="1041"/>
      <c r="AL161" s="1041"/>
      <c r="AM161" s="1041"/>
      <c r="AN161" s="1041"/>
      <c r="AO161" s="1041"/>
      <c r="AP161" s="1041"/>
      <c r="AQ161" s="1041"/>
      <c r="AR161" s="1041"/>
      <c r="AS161" s="1041"/>
      <c r="AT161" s="1041"/>
      <c r="AU161" s="1041"/>
      <c r="AV161" s="1041"/>
      <c r="AW161" s="1041"/>
      <c r="AX161" s="1041"/>
      <c r="AY161" s="1041"/>
      <c r="AZ161" s="1041"/>
      <c r="BA161" s="1041"/>
      <c r="BB161" s="1041"/>
      <c r="BC161" s="1041"/>
    </row>
    <row r="162" spans="1:55" x14ac:dyDescent="0.2">
      <c r="A162" s="1041"/>
      <c r="B162" s="1042"/>
      <c r="C162" s="1042"/>
      <c r="D162" s="1041"/>
      <c r="E162" s="1041"/>
      <c r="F162" s="1041"/>
      <c r="G162" s="1041"/>
      <c r="H162" s="1041"/>
      <c r="I162" s="1041"/>
      <c r="J162" s="1041"/>
      <c r="K162" s="1041"/>
      <c r="L162" s="1041"/>
      <c r="M162" s="1041"/>
      <c r="N162" s="1041"/>
      <c r="O162" s="1041"/>
      <c r="P162" s="1041"/>
      <c r="Q162" s="1041"/>
      <c r="R162" s="1041"/>
      <c r="S162" s="1041"/>
      <c r="T162" s="1041"/>
      <c r="U162" s="1041"/>
      <c r="V162" s="1041"/>
      <c r="W162" s="1041"/>
      <c r="X162" s="1041"/>
      <c r="Y162" s="1041"/>
      <c r="Z162" s="1041"/>
      <c r="AA162" s="1041"/>
      <c r="AB162" s="1041"/>
      <c r="AC162" s="1041"/>
      <c r="AD162" s="1041"/>
      <c r="AE162" s="1041"/>
      <c r="AF162" s="1041"/>
      <c r="AG162" s="1041"/>
      <c r="AH162" s="1041"/>
      <c r="AI162" s="1041"/>
      <c r="AJ162" s="1041"/>
      <c r="AK162" s="1041"/>
      <c r="AL162" s="1041"/>
      <c r="AM162" s="1041"/>
      <c r="AN162" s="1041"/>
      <c r="AO162" s="1041"/>
      <c r="AP162" s="1041"/>
      <c r="AQ162" s="1041"/>
      <c r="AR162" s="1041"/>
      <c r="AS162" s="1041"/>
      <c r="AT162" s="1041"/>
      <c r="AU162" s="1041"/>
      <c r="AV162" s="1041"/>
      <c r="AW162" s="1041"/>
      <c r="AX162" s="1041"/>
      <c r="AY162" s="1041"/>
      <c r="AZ162" s="1041"/>
      <c r="BA162" s="1041"/>
      <c r="BB162" s="1041"/>
      <c r="BC162" s="1041"/>
    </row>
    <row r="163" spans="1:55" x14ac:dyDescent="0.2">
      <c r="A163" s="1041"/>
      <c r="B163" s="1042"/>
      <c r="C163" s="1042"/>
      <c r="D163" s="1041"/>
      <c r="E163" s="1041"/>
      <c r="F163" s="1041"/>
      <c r="G163" s="1041"/>
      <c r="H163" s="1041"/>
      <c r="I163" s="1041"/>
      <c r="J163" s="1041"/>
      <c r="K163" s="1041"/>
      <c r="L163" s="1041"/>
      <c r="M163" s="1041"/>
      <c r="N163" s="1041"/>
      <c r="O163" s="1041"/>
      <c r="P163" s="1041"/>
      <c r="Q163" s="1041"/>
      <c r="R163" s="1041"/>
      <c r="S163" s="1041"/>
      <c r="T163" s="1041"/>
      <c r="U163" s="1041"/>
      <c r="V163" s="1041"/>
      <c r="W163" s="1041"/>
      <c r="X163" s="1041"/>
      <c r="Y163" s="1041"/>
      <c r="Z163" s="1041"/>
      <c r="AA163" s="1041"/>
      <c r="AB163" s="1041"/>
      <c r="AC163" s="1041"/>
      <c r="AD163" s="1041"/>
      <c r="AE163" s="1041"/>
      <c r="AF163" s="1041"/>
      <c r="AG163" s="1041"/>
      <c r="AH163" s="1041"/>
      <c r="AI163" s="1041"/>
      <c r="AJ163" s="1041"/>
      <c r="AK163" s="1041"/>
      <c r="AL163" s="1041"/>
      <c r="AM163" s="1041"/>
      <c r="AN163" s="1041"/>
      <c r="AO163" s="1041"/>
      <c r="AP163" s="1041"/>
      <c r="AQ163" s="1041"/>
      <c r="AR163" s="1041"/>
      <c r="AS163" s="1041"/>
      <c r="AT163" s="1041"/>
      <c r="AU163" s="1041"/>
      <c r="AV163" s="1041"/>
      <c r="AW163" s="1041"/>
      <c r="AX163" s="1041"/>
      <c r="AY163" s="1041"/>
      <c r="AZ163" s="1041"/>
      <c r="BA163" s="1041"/>
      <c r="BB163" s="1041"/>
      <c r="BC163" s="1041"/>
    </row>
    <row r="164" spans="1:55" x14ac:dyDescent="0.2">
      <c r="A164" s="1041"/>
      <c r="B164" s="1042"/>
      <c r="C164" s="1042"/>
      <c r="D164" s="1041"/>
      <c r="E164" s="1041"/>
      <c r="F164" s="1041"/>
      <c r="G164" s="1041"/>
      <c r="H164" s="1041"/>
      <c r="I164" s="1041"/>
      <c r="J164" s="1041"/>
      <c r="K164" s="1041"/>
      <c r="L164" s="1041"/>
      <c r="M164" s="1041"/>
      <c r="N164" s="1041"/>
      <c r="O164" s="1041"/>
      <c r="P164" s="1041"/>
      <c r="Q164" s="1041"/>
      <c r="R164" s="1041"/>
      <c r="S164" s="1041"/>
      <c r="T164" s="1041"/>
      <c r="U164" s="1041"/>
      <c r="V164" s="1041"/>
      <c r="W164" s="1041"/>
      <c r="X164" s="1041"/>
      <c r="Y164" s="1041"/>
      <c r="Z164" s="1041"/>
      <c r="AA164" s="1041"/>
      <c r="AB164" s="1041"/>
      <c r="AC164" s="1041"/>
      <c r="AD164" s="1041"/>
      <c r="AE164" s="1041"/>
      <c r="AF164" s="1041"/>
      <c r="AG164" s="1041"/>
      <c r="AH164" s="1041"/>
      <c r="AI164" s="1041"/>
      <c r="AJ164" s="1041"/>
      <c r="AK164" s="1041"/>
      <c r="AL164" s="1041"/>
      <c r="AM164" s="1041"/>
      <c r="AN164" s="1041"/>
      <c r="AO164" s="1041"/>
      <c r="AP164" s="1041"/>
      <c r="AQ164" s="1041"/>
      <c r="AR164" s="1041"/>
      <c r="AS164" s="1041"/>
      <c r="AT164" s="1041"/>
      <c r="AU164" s="1041"/>
      <c r="AV164" s="1041"/>
      <c r="AW164" s="1041"/>
      <c r="AX164" s="1041"/>
      <c r="AY164" s="1041"/>
      <c r="AZ164" s="1041"/>
      <c r="BA164" s="1041"/>
      <c r="BB164" s="1041"/>
      <c r="BC164" s="1041"/>
    </row>
    <row r="165" spans="1:55" x14ac:dyDescent="0.2">
      <c r="A165" s="1041"/>
      <c r="B165" s="1042"/>
      <c r="C165" s="1042"/>
      <c r="D165" s="1041"/>
      <c r="E165" s="1041"/>
      <c r="F165" s="1041"/>
      <c r="G165" s="1041"/>
      <c r="H165" s="1041"/>
      <c r="I165" s="1041"/>
      <c r="J165" s="1041"/>
      <c r="K165" s="1041"/>
      <c r="L165" s="1041"/>
      <c r="M165" s="1041"/>
      <c r="N165" s="1041"/>
      <c r="O165" s="1041"/>
      <c r="P165" s="1041"/>
      <c r="Q165" s="1041"/>
      <c r="R165" s="1041"/>
      <c r="S165" s="1041"/>
      <c r="T165" s="1041"/>
      <c r="U165" s="1041"/>
      <c r="V165" s="1041"/>
      <c r="W165" s="1041"/>
      <c r="X165" s="1041"/>
      <c r="Y165" s="1041"/>
      <c r="Z165" s="1041"/>
      <c r="AA165" s="1041"/>
      <c r="AB165" s="1041"/>
      <c r="AC165" s="1041"/>
      <c r="AD165" s="1041"/>
      <c r="AE165" s="1041"/>
      <c r="AF165" s="1041"/>
      <c r="AG165" s="1041"/>
      <c r="AH165" s="1041"/>
      <c r="AI165" s="1041"/>
      <c r="AJ165" s="1041"/>
      <c r="AK165" s="1041"/>
      <c r="AL165" s="1041"/>
      <c r="AM165" s="1041"/>
      <c r="AN165" s="1041"/>
      <c r="AO165" s="1041"/>
      <c r="AP165" s="1041"/>
      <c r="AQ165" s="1041"/>
      <c r="AR165" s="1041"/>
      <c r="AS165" s="1041"/>
      <c r="AT165" s="1041"/>
      <c r="AU165" s="1041"/>
      <c r="AV165" s="1041"/>
      <c r="AW165" s="1041"/>
      <c r="AX165" s="1041"/>
      <c r="AY165" s="1041"/>
      <c r="AZ165" s="1041"/>
      <c r="BA165" s="1041"/>
      <c r="BB165" s="1041"/>
      <c r="BC165" s="1041"/>
    </row>
    <row r="166" spans="1:55" x14ac:dyDescent="0.2">
      <c r="A166" s="1041"/>
      <c r="B166" s="1042"/>
      <c r="C166" s="1042"/>
      <c r="D166" s="1041"/>
      <c r="E166" s="1041"/>
      <c r="F166" s="1041"/>
      <c r="G166" s="1041"/>
      <c r="H166" s="1041"/>
      <c r="I166" s="1041"/>
      <c r="J166" s="1041"/>
      <c r="K166" s="1041"/>
      <c r="L166" s="1041"/>
      <c r="M166" s="1041"/>
      <c r="N166" s="1041"/>
      <c r="O166" s="1041"/>
      <c r="P166" s="1041"/>
      <c r="Q166" s="1041"/>
      <c r="R166" s="1041"/>
      <c r="S166" s="1041"/>
      <c r="T166" s="1041"/>
      <c r="U166" s="1041"/>
      <c r="V166" s="1041"/>
      <c r="W166" s="1041"/>
      <c r="X166" s="1041"/>
      <c r="Y166" s="1041"/>
      <c r="Z166" s="1041"/>
      <c r="AA166" s="1041"/>
      <c r="AB166" s="1041"/>
      <c r="AC166" s="1041"/>
      <c r="AD166" s="1041"/>
      <c r="AE166" s="1041"/>
      <c r="AF166" s="1041"/>
      <c r="AG166" s="1041"/>
      <c r="AH166" s="1041"/>
      <c r="AI166" s="1041"/>
      <c r="AJ166" s="1041"/>
      <c r="AK166" s="1041"/>
      <c r="AL166" s="1041"/>
      <c r="AM166" s="1041"/>
      <c r="AN166" s="1041"/>
      <c r="AO166" s="1041"/>
      <c r="AP166" s="1041"/>
      <c r="AQ166" s="1041"/>
      <c r="AR166" s="1041"/>
      <c r="AS166" s="1041"/>
      <c r="AT166" s="1041"/>
      <c r="AU166" s="1041"/>
      <c r="AV166" s="1041"/>
      <c r="AW166" s="1041"/>
      <c r="AX166" s="1041"/>
      <c r="AY166" s="1041"/>
      <c r="AZ166" s="1041"/>
      <c r="BA166" s="1041"/>
      <c r="BB166" s="1041"/>
      <c r="BC166" s="1041"/>
    </row>
    <row r="167" spans="1:55" x14ac:dyDescent="0.2">
      <c r="A167" s="1041"/>
      <c r="B167" s="1042"/>
      <c r="C167" s="1042"/>
      <c r="D167" s="1041"/>
      <c r="E167" s="1041"/>
      <c r="F167" s="1041"/>
      <c r="G167" s="1041"/>
      <c r="H167" s="1041"/>
      <c r="I167" s="1041"/>
      <c r="J167" s="1041"/>
      <c r="K167" s="1041"/>
      <c r="L167" s="1041"/>
      <c r="M167" s="1041"/>
      <c r="N167" s="1041"/>
      <c r="O167" s="1041"/>
      <c r="P167" s="1041"/>
      <c r="Q167" s="1041"/>
      <c r="R167" s="1041"/>
      <c r="S167" s="1041"/>
      <c r="T167" s="1041"/>
      <c r="U167" s="1041"/>
      <c r="V167" s="1041"/>
      <c r="W167" s="1041"/>
      <c r="X167" s="1041"/>
      <c r="Y167" s="1041"/>
      <c r="Z167" s="1041"/>
      <c r="AA167" s="1041"/>
      <c r="AB167" s="1041"/>
      <c r="AC167" s="1041"/>
      <c r="AD167" s="1041"/>
      <c r="AE167" s="1041"/>
      <c r="AF167" s="1041"/>
      <c r="AG167" s="1041"/>
      <c r="AH167" s="1041"/>
      <c r="AI167" s="1041"/>
      <c r="AJ167" s="1041"/>
      <c r="AK167" s="1041"/>
      <c r="AL167" s="1041"/>
      <c r="AM167" s="1041"/>
      <c r="AN167" s="1041"/>
      <c r="AO167" s="1041"/>
      <c r="AP167" s="1041"/>
      <c r="AQ167" s="1041"/>
      <c r="AR167" s="1041"/>
      <c r="AS167" s="1041"/>
      <c r="AT167" s="1041"/>
      <c r="AU167" s="1041"/>
      <c r="AV167" s="1041"/>
      <c r="AW167" s="1041"/>
      <c r="AX167" s="1041"/>
      <c r="AY167" s="1041"/>
      <c r="AZ167" s="1041"/>
      <c r="BA167" s="1041"/>
      <c r="BB167" s="1041"/>
      <c r="BC167" s="1041"/>
    </row>
    <row r="168" spans="1:55" x14ac:dyDescent="0.2">
      <c r="A168" s="1041"/>
      <c r="B168" s="1042"/>
      <c r="C168" s="1042"/>
      <c r="D168" s="1041"/>
      <c r="E168" s="1041"/>
      <c r="F168" s="1041"/>
      <c r="G168" s="1041"/>
      <c r="H168" s="1041"/>
      <c r="I168" s="1041"/>
      <c r="J168" s="1041"/>
      <c r="K168" s="1041"/>
      <c r="L168" s="1041"/>
      <c r="M168" s="1041"/>
      <c r="N168" s="1041"/>
      <c r="O168" s="1041"/>
      <c r="P168" s="1041"/>
      <c r="Q168" s="1041"/>
      <c r="R168" s="1041"/>
      <c r="S168" s="1041"/>
      <c r="T168" s="1041"/>
      <c r="U168" s="1041"/>
      <c r="V168" s="1041"/>
      <c r="W168" s="1041"/>
      <c r="X168" s="1041"/>
      <c r="Y168" s="1041"/>
      <c r="Z168" s="1041"/>
      <c r="AA168" s="1041"/>
      <c r="AB168" s="1041"/>
      <c r="AC168" s="1041"/>
      <c r="AD168" s="1041"/>
      <c r="AE168" s="1041"/>
      <c r="AF168" s="1041"/>
      <c r="AG168" s="1041"/>
      <c r="AH168" s="1041"/>
      <c r="AI168" s="1041"/>
      <c r="AJ168" s="1041"/>
      <c r="AK168" s="1041"/>
      <c r="AL168" s="1041"/>
      <c r="AM168" s="1041"/>
      <c r="AN168" s="1041"/>
      <c r="AO168" s="1041"/>
      <c r="AP168" s="1041"/>
      <c r="AQ168" s="1041"/>
      <c r="AR168" s="1041"/>
      <c r="AS168" s="1041"/>
      <c r="AT168" s="1041"/>
      <c r="AU168" s="1041"/>
      <c r="AV168" s="1041"/>
      <c r="AW168" s="1041"/>
      <c r="AX168" s="1041"/>
      <c r="AY168" s="1041"/>
      <c r="AZ168" s="1041"/>
      <c r="BA168" s="1041"/>
      <c r="BB168" s="1041"/>
      <c r="BC168" s="1041"/>
    </row>
    <row r="169" spans="1:55" x14ac:dyDescent="0.2">
      <c r="A169" s="1041"/>
      <c r="B169" s="1042"/>
      <c r="C169" s="1042"/>
      <c r="D169" s="1041"/>
      <c r="E169" s="1041"/>
      <c r="F169" s="1041"/>
      <c r="G169" s="1041"/>
      <c r="H169" s="1041"/>
      <c r="I169" s="1041"/>
      <c r="J169" s="1041"/>
      <c r="K169" s="1041"/>
      <c r="L169" s="1041"/>
      <c r="M169" s="1041"/>
      <c r="N169" s="1041"/>
      <c r="O169" s="1041"/>
      <c r="P169" s="1041"/>
      <c r="Q169" s="1041"/>
      <c r="R169" s="1041"/>
      <c r="S169" s="1041"/>
      <c r="T169" s="1041"/>
      <c r="U169" s="1041"/>
      <c r="V169" s="1041"/>
      <c r="W169" s="1041"/>
      <c r="X169" s="1041"/>
      <c r="Y169" s="1041"/>
      <c r="Z169" s="1041"/>
      <c r="AA169" s="1041"/>
      <c r="AB169" s="1041"/>
      <c r="AC169" s="1041"/>
      <c r="AD169" s="1041"/>
      <c r="AE169" s="1041"/>
      <c r="AF169" s="1041"/>
      <c r="AG169" s="1041"/>
      <c r="AH169" s="1041"/>
      <c r="AI169" s="1041"/>
      <c r="AJ169" s="1041"/>
      <c r="AK169" s="1041"/>
      <c r="AL169" s="1041"/>
      <c r="AM169" s="1041"/>
      <c r="AN169" s="1041"/>
      <c r="AO169" s="1041"/>
      <c r="AP169" s="1041"/>
      <c r="AQ169" s="1041"/>
      <c r="AR169" s="1041"/>
      <c r="AS169" s="1041"/>
      <c r="AT169" s="1041"/>
      <c r="AU169" s="1041"/>
      <c r="AV169" s="1041"/>
      <c r="AW169" s="1041"/>
      <c r="AX169" s="1041"/>
      <c r="AY169" s="1041"/>
      <c r="AZ169" s="1041"/>
      <c r="BA169" s="1041"/>
      <c r="BB169" s="1041"/>
      <c r="BC169" s="1041"/>
    </row>
    <row r="170" spans="1:55" x14ac:dyDescent="0.2">
      <c r="A170" s="1041"/>
      <c r="B170" s="1042"/>
      <c r="C170" s="1042"/>
      <c r="D170" s="1041"/>
      <c r="E170" s="1041"/>
      <c r="F170" s="1041"/>
      <c r="G170" s="1041"/>
      <c r="H170" s="1041"/>
      <c r="I170" s="1041"/>
      <c r="J170" s="1041"/>
      <c r="K170" s="1041"/>
      <c r="L170" s="1041"/>
      <c r="M170" s="1041"/>
      <c r="N170" s="1041"/>
      <c r="O170" s="1041"/>
      <c r="P170" s="1041"/>
      <c r="Q170" s="1041"/>
      <c r="R170" s="1041"/>
      <c r="S170" s="1041"/>
      <c r="T170" s="1041"/>
      <c r="U170" s="1041"/>
      <c r="V170" s="1041"/>
      <c r="W170" s="1041"/>
      <c r="X170" s="1041"/>
      <c r="Y170" s="1041"/>
      <c r="Z170" s="1041"/>
      <c r="AA170" s="1041"/>
      <c r="AB170" s="1041"/>
      <c r="AC170" s="1041"/>
      <c r="AD170" s="1041"/>
      <c r="AE170" s="1041"/>
      <c r="AF170" s="1041"/>
      <c r="AG170" s="1041"/>
      <c r="AH170" s="1041"/>
      <c r="AI170" s="1041"/>
      <c r="AJ170" s="1041"/>
      <c r="AK170" s="1041"/>
      <c r="AL170" s="1041"/>
      <c r="AM170" s="1041"/>
      <c r="AN170" s="1041"/>
      <c r="AO170" s="1041"/>
      <c r="AP170" s="1041"/>
      <c r="AQ170" s="1041"/>
      <c r="AR170" s="1041"/>
      <c r="AS170" s="1041"/>
      <c r="AT170" s="1041"/>
      <c r="AU170" s="1041"/>
      <c r="AV170" s="1041"/>
      <c r="AW170" s="1041"/>
      <c r="AX170" s="1041"/>
      <c r="AY170" s="1041"/>
      <c r="AZ170" s="1041"/>
      <c r="BA170" s="1041"/>
      <c r="BB170" s="1041"/>
      <c r="BC170" s="1041"/>
    </row>
    <row r="171" spans="1:55" x14ac:dyDescent="0.2">
      <c r="A171" s="1041"/>
      <c r="B171" s="1042"/>
      <c r="C171" s="1042"/>
      <c r="D171" s="1041"/>
      <c r="E171" s="1041"/>
      <c r="F171" s="1041"/>
      <c r="G171" s="1041"/>
      <c r="H171" s="1041"/>
      <c r="I171" s="1041"/>
      <c r="J171" s="1041"/>
      <c r="K171" s="1041"/>
      <c r="L171" s="1041"/>
      <c r="M171" s="1041"/>
      <c r="N171" s="1041"/>
      <c r="O171" s="1041"/>
      <c r="P171" s="1041"/>
      <c r="Q171" s="1041"/>
      <c r="R171" s="1041"/>
      <c r="S171" s="1041"/>
      <c r="T171" s="1041"/>
      <c r="U171" s="1041"/>
      <c r="V171" s="1041"/>
      <c r="W171" s="1041"/>
      <c r="X171" s="1041"/>
      <c r="Y171" s="1041"/>
      <c r="Z171" s="1041"/>
      <c r="AA171" s="1041"/>
      <c r="AB171" s="1041"/>
      <c r="AC171" s="1041"/>
      <c r="AD171" s="1041"/>
      <c r="AE171" s="1041"/>
      <c r="AF171" s="1041"/>
      <c r="AG171" s="1041"/>
      <c r="AH171" s="1041"/>
      <c r="AI171" s="1041"/>
      <c r="AJ171" s="1041"/>
      <c r="AK171" s="1041"/>
      <c r="AL171" s="1041"/>
      <c r="AM171" s="1041"/>
      <c r="AN171" s="1041"/>
      <c r="AO171" s="1041"/>
      <c r="AP171" s="1041"/>
      <c r="AQ171" s="1041"/>
      <c r="AR171" s="1041"/>
      <c r="AS171" s="1041"/>
      <c r="AT171" s="1041"/>
      <c r="AU171" s="1041"/>
      <c r="AV171" s="1041"/>
      <c r="AW171" s="1041"/>
      <c r="AX171" s="1041"/>
      <c r="AY171" s="1041"/>
      <c r="AZ171" s="1041"/>
      <c r="BA171" s="1041"/>
      <c r="BB171" s="1041"/>
      <c r="BC171" s="1041"/>
    </row>
    <row r="172" spans="1:55" x14ac:dyDescent="0.2">
      <c r="A172" s="1041"/>
      <c r="B172" s="1042"/>
      <c r="C172" s="1042"/>
      <c r="D172" s="1041"/>
      <c r="E172" s="1041"/>
      <c r="F172" s="1041"/>
      <c r="G172" s="1041"/>
      <c r="H172" s="1041"/>
      <c r="I172" s="1041"/>
      <c r="J172" s="1041"/>
      <c r="K172" s="1041"/>
      <c r="L172" s="1041"/>
      <c r="M172" s="1041"/>
      <c r="N172" s="1041"/>
      <c r="O172" s="1041"/>
      <c r="P172" s="1041"/>
      <c r="Q172" s="1041"/>
      <c r="R172" s="1041"/>
      <c r="S172" s="1041"/>
      <c r="T172" s="1041"/>
      <c r="U172" s="1041"/>
      <c r="V172" s="1041"/>
      <c r="W172" s="1041"/>
      <c r="X172" s="1041"/>
      <c r="Y172" s="1041"/>
      <c r="Z172" s="1041"/>
      <c r="AA172" s="1041"/>
      <c r="AB172" s="1041"/>
      <c r="AC172" s="1041"/>
      <c r="AD172" s="1041"/>
      <c r="AE172" s="1041"/>
      <c r="AF172" s="1041"/>
      <c r="AG172" s="1041"/>
      <c r="AH172" s="1041"/>
      <c r="AI172" s="1041"/>
      <c r="AJ172" s="1041"/>
      <c r="AK172" s="1041"/>
      <c r="AL172" s="1041"/>
      <c r="AM172" s="1041"/>
      <c r="AN172" s="1041"/>
      <c r="AO172" s="1041"/>
      <c r="AP172" s="1041"/>
      <c r="AQ172" s="1041"/>
      <c r="AR172" s="1041"/>
      <c r="AS172" s="1041"/>
      <c r="AT172" s="1041"/>
      <c r="AU172" s="1041"/>
      <c r="AV172" s="1041"/>
      <c r="AW172" s="1041"/>
      <c r="AX172" s="1041"/>
      <c r="AY172" s="1041"/>
      <c r="AZ172" s="1041"/>
      <c r="BA172" s="1041"/>
      <c r="BB172" s="1041"/>
      <c r="BC172" s="1041"/>
    </row>
    <row r="173" spans="1:55" x14ac:dyDescent="0.2">
      <c r="A173" s="1041"/>
      <c r="B173" s="1042"/>
      <c r="C173" s="1042"/>
      <c r="D173" s="1041"/>
      <c r="E173" s="1041"/>
      <c r="F173" s="1041"/>
      <c r="G173" s="1041"/>
      <c r="H173" s="1041"/>
      <c r="I173" s="1041"/>
      <c r="J173" s="1041"/>
      <c r="K173" s="1041"/>
      <c r="L173" s="1041"/>
      <c r="M173" s="1041"/>
      <c r="N173" s="1041"/>
      <c r="O173" s="1041"/>
      <c r="P173" s="1041"/>
      <c r="Q173" s="1041"/>
      <c r="R173" s="1041"/>
      <c r="S173" s="1041"/>
      <c r="T173" s="1041"/>
      <c r="U173" s="1041"/>
      <c r="V173" s="1041"/>
      <c r="W173" s="1041"/>
      <c r="X173" s="1041"/>
      <c r="Y173" s="1041"/>
      <c r="Z173" s="1041"/>
      <c r="AA173" s="1041"/>
      <c r="AB173" s="1041"/>
      <c r="AC173" s="1041"/>
      <c r="AD173" s="1041"/>
      <c r="AE173" s="1041"/>
      <c r="AF173" s="1041"/>
      <c r="AG173" s="1041"/>
      <c r="AH173" s="1041"/>
      <c r="AI173" s="1041"/>
      <c r="AJ173" s="1041"/>
      <c r="AK173" s="1041"/>
      <c r="AL173" s="1041"/>
      <c r="AM173" s="1041"/>
      <c r="AN173" s="1041"/>
      <c r="AO173" s="1041"/>
      <c r="AP173" s="1041"/>
      <c r="AQ173" s="1041"/>
      <c r="AR173" s="1041"/>
      <c r="AS173" s="1041"/>
      <c r="AT173" s="1041"/>
      <c r="AU173" s="1041"/>
      <c r="AV173" s="1041"/>
      <c r="AW173" s="1041"/>
      <c r="AX173" s="1041"/>
      <c r="AY173" s="1041"/>
      <c r="AZ173" s="1041"/>
      <c r="BA173" s="1041"/>
      <c r="BB173" s="1041"/>
      <c r="BC173" s="1041"/>
    </row>
    <row r="174" spans="1:55" x14ac:dyDescent="0.2">
      <c r="A174" s="1041"/>
      <c r="B174" s="1042"/>
      <c r="C174" s="1042"/>
      <c r="D174" s="1041"/>
      <c r="E174" s="1041"/>
      <c r="F174" s="1041"/>
      <c r="G174" s="1041"/>
      <c r="H174" s="1041"/>
      <c r="I174" s="1041"/>
      <c r="J174" s="1041"/>
      <c r="K174" s="1041"/>
      <c r="L174" s="1041"/>
      <c r="M174" s="1041"/>
      <c r="N174" s="1041"/>
      <c r="O174" s="1041"/>
      <c r="P174" s="1041"/>
      <c r="Q174" s="1041"/>
      <c r="R174" s="1041"/>
      <c r="S174" s="1041"/>
      <c r="T174" s="1041"/>
      <c r="U174" s="1041"/>
      <c r="V174" s="1041"/>
      <c r="W174" s="1041"/>
      <c r="X174" s="1041"/>
      <c r="Y174" s="1041"/>
      <c r="Z174" s="1041"/>
      <c r="AA174" s="1041"/>
      <c r="AB174" s="1041"/>
      <c r="AC174" s="1041"/>
      <c r="AD174" s="1041"/>
      <c r="AE174" s="1041"/>
      <c r="AF174" s="1041"/>
      <c r="AG174" s="1041"/>
      <c r="AH174" s="1041"/>
      <c r="AI174" s="1041"/>
      <c r="AJ174" s="1041"/>
      <c r="AK174" s="1041"/>
      <c r="AL174" s="1041"/>
      <c r="AM174" s="1041"/>
      <c r="AN174" s="1041"/>
      <c r="AO174" s="1041"/>
      <c r="AP174" s="1041"/>
      <c r="AQ174" s="1041"/>
      <c r="AR174" s="1041"/>
      <c r="AS174" s="1041"/>
      <c r="AT174" s="1041"/>
      <c r="AU174" s="1041"/>
      <c r="AV174" s="1041"/>
      <c r="AW174" s="1041"/>
      <c r="AX174" s="1041"/>
      <c r="AY174" s="1041"/>
      <c r="AZ174" s="1041"/>
      <c r="BA174" s="1041"/>
      <c r="BB174" s="1041"/>
      <c r="BC174" s="1041"/>
    </row>
    <row r="175" spans="1:55" x14ac:dyDescent="0.2">
      <c r="A175" s="1041"/>
      <c r="B175" s="1042"/>
      <c r="C175" s="1042"/>
      <c r="D175" s="1041"/>
      <c r="E175" s="1041"/>
      <c r="F175" s="1041"/>
      <c r="G175" s="1041"/>
      <c r="H175" s="1041"/>
      <c r="I175" s="1041"/>
      <c r="J175" s="1041"/>
      <c r="K175" s="1041"/>
      <c r="L175" s="1041"/>
      <c r="M175" s="1041"/>
      <c r="N175" s="1041"/>
      <c r="O175" s="1041"/>
      <c r="P175" s="1041"/>
      <c r="Q175" s="1041"/>
      <c r="R175" s="1041"/>
      <c r="S175" s="1041"/>
      <c r="T175" s="1041"/>
      <c r="U175" s="1041"/>
      <c r="V175" s="1041"/>
      <c r="W175" s="1041"/>
      <c r="X175" s="1041"/>
      <c r="Y175" s="1041"/>
      <c r="Z175" s="1041"/>
      <c r="AA175" s="1041"/>
      <c r="AB175" s="1041"/>
      <c r="AC175" s="1041"/>
      <c r="AD175" s="1041"/>
      <c r="AE175" s="1041"/>
      <c r="AF175" s="1041"/>
      <c r="AG175" s="1041"/>
      <c r="AH175" s="1041"/>
      <c r="AI175" s="1041"/>
      <c r="AJ175" s="1041"/>
      <c r="AK175" s="1041"/>
      <c r="AL175" s="1041"/>
      <c r="AM175" s="1041"/>
      <c r="AN175" s="1041"/>
      <c r="AO175" s="1041"/>
      <c r="AP175" s="1041"/>
      <c r="AQ175" s="1041"/>
      <c r="AR175" s="1041"/>
      <c r="AS175" s="1041"/>
      <c r="AT175" s="1041"/>
      <c r="AU175" s="1041"/>
      <c r="AV175" s="1041"/>
      <c r="AW175" s="1041"/>
      <c r="AX175" s="1041"/>
      <c r="AY175" s="1041"/>
      <c r="AZ175" s="1041"/>
      <c r="BA175" s="1041"/>
      <c r="BB175" s="1041"/>
      <c r="BC175" s="1041"/>
    </row>
    <row r="176" spans="1:55" x14ac:dyDescent="0.2">
      <c r="A176" s="1041"/>
      <c r="B176" s="1042"/>
      <c r="C176" s="1042"/>
      <c r="D176" s="1041"/>
      <c r="E176" s="1041"/>
      <c r="F176" s="1041"/>
      <c r="G176" s="1041"/>
      <c r="H176" s="1041"/>
      <c r="I176" s="1041"/>
      <c r="J176" s="1041"/>
      <c r="K176" s="1041"/>
      <c r="L176" s="1041"/>
      <c r="M176" s="1041"/>
      <c r="N176" s="1041"/>
      <c r="O176" s="1041"/>
      <c r="P176" s="1041"/>
      <c r="Q176" s="1041"/>
      <c r="R176" s="1041"/>
      <c r="S176" s="1041"/>
      <c r="T176" s="1041"/>
      <c r="U176" s="1041"/>
      <c r="V176" s="1041"/>
      <c r="W176" s="1041"/>
      <c r="X176" s="1041"/>
      <c r="Y176" s="1041"/>
      <c r="Z176" s="1041"/>
      <c r="AA176" s="1041"/>
      <c r="AB176" s="1041"/>
      <c r="AC176" s="1041"/>
      <c r="AD176" s="1041"/>
      <c r="AE176" s="1041"/>
      <c r="AF176" s="1041"/>
      <c r="AG176" s="1041"/>
      <c r="AH176" s="1041"/>
      <c r="AI176" s="1041"/>
      <c r="AJ176" s="1041"/>
      <c r="AK176" s="1041"/>
      <c r="AL176" s="1041"/>
      <c r="AM176" s="1041"/>
      <c r="AN176" s="1041"/>
      <c r="AO176" s="1041"/>
      <c r="AP176" s="1041"/>
      <c r="AQ176" s="1041"/>
      <c r="AR176" s="1041"/>
      <c r="AS176" s="1041"/>
      <c r="AT176" s="1041"/>
      <c r="AU176" s="1041"/>
      <c r="AV176" s="1041"/>
      <c r="AW176" s="1041"/>
      <c r="AX176" s="1041"/>
      <c r="AY176" s="1041"/>
      <c r="AZ176" s="1041"/>
      <c r="BA176" s="1041"/>
      <c r="BB176" s="1041"/>
      <c r="BC176" s="1041"/>
    </row>
    <row r="177" spans="1:55" x14ac:dyDescent="0.2">
      <c r="A177" s="1041"/>
      <c r="B177" s="1042"/>
      <c r="C177" s="1042"/>
      <c r="D177" s="1041"/>
      <c r="E177" s="1041"/>
      <c r="F177" s="1041"/>
      <c r="G177" s="1041"/>
      <c r="H177" s="1041"/>
      <c r="I177" s="1041"/>
      <c r="J177" s="1041"/>
      <c r="K177" s="1041"/>
      <c r="L177" s="1041"/>
      <c r="M177" s="1041"/>
      <c r="N177" s="1041"/>
      <c r="O177" s="1041"/>
      <c r="P177" s="1041"/>
      <c r="Q177" s="1041"/>
      <c r="R177" s="1041"/>
      <c r="S177" s="1041"/>
      <c r="T177" s="1041"/>
      <c r="U177" s="1041"/>
      <c r="V177" s="1041"/>
      <c r="W177" s="1041"/>
      <c r="X177" s="1041"/>
      <c r="Y177" s="1041"/>
      <c r="Z177" s="1041"/>
      <c r="AA177" s="1041"/>
      <c r="AB177" s="1041"/>
      <c r="AC177" s="1041"/>
      <c r="AD177" s="1041"/>
      <c r="AE177" s="1041"/>
      <c r="AF177" s="1041"/>
      <c r="AG177" s="1041"/>
      <c r="AH177" s="1041"/>
      <c r="AI177" s="1041"/>
      <c r="AJ177" s="1041"/>
      <c r="AK177" s="1041"/>
      <c r="AL177" s="1041"/>
      <c r="AM177" s="1041"/>
      <c r="AN177" s="1041"/>
      <c r="AO177" s="1041"/>
      <c r="AP177" s="1041"/>
      <c r="AQ177" s="1041"/>
      <c r="AR177" s="1041"/>
      <c r="AS177" s="1041"/>
      <c r="AT177" s="1041"/>
      <c r="AU177" s="1041"/>
      <c r="AV177" s="1041"/>
      <c r="AW177" s="1041"/>
      <c r="AX177" s="1041"/>
      <c r="AY177" s="1041"/>
      <c r="AZ177" s="1041"/>
      <c r="BA177" s="1041"/>
      <c r="BB177" s="1041"/>
      <c r="BC177" s="1041"/>
    </row>
    <row r="178" spans="1:55" x14ac:dyDescent="0.2">
      <c r="A178" s="1041"/>
      <c r="B178" s="1042"/>
      <c r="C178" s="1042"/>
      <c r="D178" s="1041"/>
      <c r="E178" s="1041"/>
      <c r="F178" s="1041"/>
      <c r="G178" s="1041"/>
      <c r="H178" s="1041"/>
      <c r="I178" s="1041"/>
      <c r="J178" s="1041"/>
      <c r="K178" s="1041"/>
      <c r="L178" s="1041"/>
      <c r="M178" s="1041"/>
      <c r="N178" s="1041"/>
      <c r="O178" s="1041"/>
      <c r="P178" s="1041"/>
      <c r="Q178" s="1041"/>
      <c r="R178" s="1041"/>
      <c r="S178" s="1041"/>
      <c r="T178" s="1041"/>
      <c r="U178" s="1041"/>
      <c r="V178" s="1041"/>
      <c r="W178" s="1041"/>
      <c r="X178" s="1041"/>
      <c r="Y178" s="1041"/>
      <c r="Z178" s="1041"/>
      <c r="AA178" s="1041"/>
      <c r="AB178" s="1041"/>
      <c r="AC178" s="1041"/>
      <c r="AD178" s="1041"/>
      <c r="AE178" s="1041"/>
      <c r="AF178" s="1041"/>
      <c r="AG178" s="1041"/>
      <c r="AH178" s="1041"/>
      <c r="AI178" s="1041"/>
      <c r="AJ178" s="1041"/>
      <c r="AK178" s="1041"/>
      <c r="AL178" s="1041"/>
      <c r="AM178" s="1041"/>
      <c r="AN178" s="1041"/>
      <c r="AO178" s="1041"/>
      <c r="AP178" s="1041"/>
      <c r="AQ178" s="1041"/>
      <c r="AR178" s="1041"/>
      <c r="AS178" s="1041"/>
      <c r="AT178" s="1041"/>
      <c r="AU178" s="1041"/>
      <c r="AV178" s="1041"/>
      <c r="AW178" s="1041"/>
      <c r="AX178" s="1041"/>
      <c r="AY178" s="1041"/>
      <c r="AZ178" s="1041"/>
      <c r="BA178" s="1041"/>
      <c r="BB178" s="1041"/>
      <c r="BC178" s="1041"/>
    </row>
    <row r="179" spans="1:55" x14ac:dyDescent="0.2">
      <c r="A179" s="1041"/>
      <c r="B179" s="1042"/>
      <c r="C179" s="1042"/>
      <c r="D179" s="1041"/>
      <c r="E179" s="1041"/>
      <c r="F179" s="1041"/>
      <c r="G179" s="1041"/>
      <c r="H179" s="1041"/>
      <c r="I179" s="1041"/>
      <c r="J179" s="1041"/>
      <c r="K179" s="1041"/>
      <c r="L179" s="1041"/>
      <c r="M179" s="1041"/>
      <c r="N179" s="1041"/>
      <c r="O179" s="1041"/>
      <c r="P179" s="1041"/>
      <c r="Q179" s="1041"/>
      <c r="R179" s="1041"/>
      <c r="S179" s="1041"/>
      <c r="T179" s="1041"/>
      <c r="U179" s="1041"/>
      <c r="V179" s="1041"/>
      <c r="W179" s="1041"/>
      <c r="X179" s="1041"/>
      <c r="Y179" s="1041"/>
      <c r="Z179" s="1041"/>
      <c r="AA179" s="1041"/>
      <c r="AB179" s="1041"/>
      <c r="AC179" s="1041"/>
      <c r="AD179" s="1041"/>
      <c r="AE179" s="1041"/>
      <c r="AF179" s="1041"/>
      <c r="AG179" s="1041"/>
      <c r="AH179" s="1041"/>
      <c r="AI179" s="1041"/>
      <c r="AJ179" s="1041"/>
      <c r="AK179" s="1041"/>
      <c r="AL179" s="1041"/>
      <c r="AM179" s="1041"/>
      <c r="AN179" s="1041"/>
      <c r="AO179" s="1041"/>
      <c r="AP179" s="1041"/>
      <c r="AQ179" s="1041"/>
      <c r="AR179" s="1041"/>
      <c r="AS179" s="1041"/>
      <c r="AT179" s="1041"/>
      <c r="AU179" s="1041"/>
      <c r="AV179" s="1041"/>
      <c r="AW179" s="1041"/>
      <c r="AX179" s="1041"/>
      <c r="AY179" s="1041"/>
      <c r="AZ179" s="1041"/>
      <c r="BA179" s="1041"/>
      <c r="BB179" s="1041"/>
      <c r="BC179" s="1041"/>
    </row>
    <row r="180" spans="1:55" x14ac:dyDescent="0.2">
      <c r="A180" s="1041"/>
      <c r="B180" s="1042"/>
      <c r="C180" s="1042"/>
      <c r="D180" s="1041"/>
      <c r="E180" s="1041"/>
      <c r="F180" s="1041"/>
      <c r="G180" s="1041"/>
      <c r="H180" s="1041"/>
      <c r="I180" s="1041"/>
      <c r="J180" s="1041"/>
      <c r="K180" s="1041"/>
      <c r="L180" s="1041"/>
      <c r="M180" s="1041"/>
      <c r="N180" s="1041"/>
      <c r="O180" s="1041"/>
      <c r="P180" s="1041"/>
      <c r="Q180" s="1041"/>
      <c r="R180" s="1041"/>
      <c r="S180" s="1041"/>
      <c r="T180" s="1041"/>
      <c r="U180" s="1041"/>
      <c r="V180" s="1041"/>
      <c r="W180" s="1041"/>
      <c r="X180" s="1041"/>
      <c r="Y180" s="1041"/>
      <c r="Z180" s="1041"/>
      <c r="AA180" s="1041"/>
      <c r="AB180" s="1041"/>
      <c r="AC180" s="1041"/>
      <c r="AD180" s="1041"/>
      <c r="AE180" s="1041"/>
      <c r="AF180" s="1041"/>
      <c r="AG180" s="1041"/>
      <c r="AH180" s="1041"/>
      <c r="AI180" s="1041"/>
      <c r="AJ180" s="1041"/>
      <c r="AK180" s="1041"/>
      <c r="AL180" s="1041"/>
      <c r="AM180" s="1041"/>
      <c r="AN180" s="1041"/>
      <c r="AO180" s="1041"/>
      <c r="AP180" s="1041"/>
      <c r="AQ180" s="1041"/>
      <c r="AR180" s="1041"/>
      <c r="AS180" s="1041"/>
      <c r="AT180" s="1041"/>
      <c r="AU180" s="1041"/>
      <c r="AV180" s="1041"/>
      <c r="AW180" s="1041"/>
      <c r="AX180" s="1041"/>
      <c r="AY180" s="1041"/>
      <c r="AZ180" s="1041"/>
      <c r="BA180" s="1041"/>
      <c r="BB180" s="1041"/>
      <c r="BC180" s="1041"/>
    </row>
    <row r="181" spans="1:55" x14ac:dyDescent="0.2">
      <c r="A181" s="1041"/>
      <c r="B181" s="1042"/>
      <c r="C181" s="1042"/>
      <c r="D181" s="1041"/>
      <c r="E181" s="1041"/>
      <c r="F181" s="1041"/>
      <c r="G181" s="1041"/>
      <c r="H181" s="1041"/>
      <c r="I181" s="1041"/>
      <c r="J181" s="1041"/>
      <c r="K181" s="1041"/>
      <c r="L181" s="1041"/>
      <c r="M181" s="1041"/>
      <c r="N181" s="1041"/>
      <c r="O181" s="1041"/>
      <c r="P181" s="1041"/>
      <c r="Q181" s="1041"/>
      <c r="R181" s="1041"/>
      <c r="S181" s="1041"/>
      <c r="T181" s="1041"/>
      <c r="U181" s="1041"/>
      <c r="V181" s="1041"/>
      <c r="W181" s="1041"/>
      <c r="X181" s="1041"/>
      <c r="Y181" s="1041"/>
      <c r="Z181" s="1041"/>
      <c r="AA181" s="1041"/>
      <c r="AB181" s="1041"/>
      <c r="AC181" s="1041"/>
      <c r="AD181" s="1041"/>
      <c r="AE181" s="1041"/>
      <c r="AF181" s="1041"/>
      <c r="AG181" s="1041"/>
      <c r="AH181" s="1041"/>
      <c r="AI181" s="1041"/>
      <c r="AJ181" s="1041"/>
      <c r="AK181" s="1041"/>
      <c r="AL181" s="1041"/>
      <c r="AM181" s="1041"/>
      <c r="AN181" s="1041"/>
      <c r="AO181" s="1041"/>
      <c r="AP181" s="1041"/>
      <c r="AQ181" s="1041"/>
      <c r="AR181" s="1041"/>
      <c r="AS181" s="1041"/>
      <c r="AT181" s="1041"/>
      <c r="AU181" s="1041"/>
      <c r="AV181" s="1041"/>
      <c r="AW181" s="1041"/>
      <c r="AX181" s="1041"/>
      <c r="AY181" s="1041"/>
      <c r="AZ181" s="1041"/>
      <c r="BA181" s="1041"/>
      <c r="BB181" s="1041"/>
      <c r="BC181" s="1041"/>
    </row>
    <row r="182" spans="1:55" x14ac:dyDescent="0.2">
      <c r="A182" s="1041"/>
      <c r="B182" s="1042"/>
      <c r="C182" s="1042"/>
      <c r="D182" s="1041"/>
      <c r="E182" s="1041"/>
      <c r="F182" s="1041"/>
      <c r="G182" s="1041"/>
      <c r="H182" s="1041"/>
      <c r="I182" s="1041"/>
      <c r="J182" s="1041"/>
      <c r="K182" s="1041"/>
      <c r="L182" s="1041"/>
      <c r="M182" s="1041"/>
      <c r="N182" s="1041"/>
      <c r="O182" s="1041"/>
      <c r="P182" s="1041"/>
      <c r="Q182" s="1041"/>
      <c r="R182" s="1041"/>
      <c r="S182" s="1041"/>
      <c r="T182" s="1041"/>
      <c r="U182" s="1041"/>
      <c r="V182" s="1041"/>
      <c r="W182" s="1041"/>
      <c r="X182" s="1041"/>
      <c r="Y182" s="1041"/>
      <c r="Z182" s="1041"/>
      <c r="AA182" s="1041"/>
      <c r="AB182" s="1041"/>
      <c r="AC182" s="1041"/>
      <c r="AD182" s="1041"/>
      <c r="AE182" s="1041"/>
      <c r="AF182" s="1041"/>
      <c r="AG182" s="1041"/>
      <c r="AH182" s="1041"/>
      <c r="AI182" s="1041"/>
      <c r="AJ182" s="1041"/>
      <c r="AK182" s="1041"/>
      <c r="AL182" s="1041"/>
      <c r="AM182" s="1041"/>
      <c r="AN182" s="1041"/>
      <c r="AO182" s="1041"/>
      <c r="AP182" s="1041"/>
      <c r="AQ182" s="1041"/>
      <c r="AR182" s="1041"/>
      <c r="AS182" s="1041"/>
      <c r="AT182" s="1041"/>
      <c r="AU182" s="1041"/>
      <c r="AV182" s="1041"/>
      <c r="AW182" s="1041"/>
      <c r="AX182" s="1041"/>
      <c r="AY182" s="1041"/>
      <c r="AZ182" s="1041"/>
      <c r="BA182" s="1041"/>
      <c r="BB182" s="1041"/>
      <c r="BC182" s="1041"/>
    </row>
    <row r="183" spans="1:55" x14ac:dyDescent="0.2">
      <c r="A183" s="1041"/>
      <c r="B183" s="1042"/>
      <c r="C183" s="1042"/>
      <c r="D183" s="1041"/>
      <c r="E183" s="1041"/>
      <c r="F183" s="1041"/>
      <c r="G183" s="1041"/>
      <c r="H183" s="1041"/>
      <c r="I183" s="1041"/>
      <c r="J183" s="1041"/>
      <c r="K183" s="1041"/>
      <c r="L183" s="1041"/>
      <c r="M183" s="1041"/>
      <c r="N183" s="1041"/>
      <c r="O183" s="1041"/>
      <c r="P183" s="1041"/>
      <c r="Q183" s="1041"/>
      <c r="R183" s="1041"/>
      <c r="S183" s="1041"/>
      <c r="T183" s="1041"/>
      <c r="U183" s="1041"/>
      <c r="V183" s="1041"/>
      <c r="W183" s="1041"/>
      <c r="X183" s="1041"/>
      <c r="Y183" s="1041"/>
      <c r="Z183" s="1041"/>
      <c r="AA183" s="1041"/>
      <c r="AB183" s="1041"/>
      <c r="AC183" s="1041"/>
      <c r="AD183" s="1041"/>
      <c r="AE183" s="1041"/>
      <c r="AF183" s="1041"/>
      <c r="AG183" s="1041"/>
      <c r="AH183" s="1041"/>
      <c r="AI183" s="1041"/>
      <c r="AJ183" s="1041"/>
      <c r="AK183" s="1041"/>
      <c r="AL183" s="1041"/>
      <c r="AM183" s="1041"/>
      <c r="AN183" s="1041"/>
      <c r="AO183" s="1041"/>
      <c r="AP183" s="1041"/>
      <c r="AQ183" s="1041"/>
      <c r="AR183" s="1041"/>
      <c r="AS183" s="1041"/>
      <c r="AT183" s="1041"/>
      <c r="AU183" s="1041"/>
      <c r="AV183" s="1041"/>
      <c r="AW183" s="1041"/>
      <c r="AX183" s="1041"/>
      <c r="AY183" s="1041"/>
      <c r="AZ183" s="1041"/>
      <c r="BA183" s="1041"/>
      <c r="BB183" s="1041"/>
      <c r="BC183" s="1041"/>
    </row>
    <row r="184" spans="1:55" x14ac:dyDescent="0.2">
      <c r="A184" s="1041"/>
      <c r="B184" s="1042"/>
      <c r="C184" s="1042"/>
      <c r="D184" s="1041"/>
      <c r="E184" s="1041"/>
      <c r="F184" s="1041"/>
      <c r="G184" s="1041"/>
      <c r="H184" s="1041"/>
      <c r="I184" s="1041"/>
      <c r="J184" s="1041"/>
      <c r="K184" s="1041"/>
      <c r="L184" s="1041"/>
      <c r="M184" s="1041"/>
      <c r="N184" s="1041"/>
      <c r="O184" s="1041"/>
      <c r="P184" s="1041"/>
      <c r="Q184" s="1041"/>
      <c r="R184" s="1041"/>
      <c r="S184" s="1041"/>
      <c r="T184" s="1041"/>
      <c r="U184" s="1041"/>
      <c r="V184" s="1041"/>
      <c r="W184" s="1041"/>
      <c r="X184" s="1041"/>
      <c r="Y184" s="1041"/>
      <c r="Z184" s="1041"/>
      <c r="AA184" s="1041"/>
      <c r="AB184" s="1041"/>
      <c r="AC184" s="1041"/>
      <c r="AD184" s="1041"/>
      <c r="AE184" s="1041"/>
      <c r="AF184" s="1041"/>
      <c r="AG184" s="1041"/>
      <c r="AH184" s="1041"/>
      <c r="AI184" s="1041"/>
      <c r="AJ184" s="1041"/>
      <c r="AK184" s="1041"/>
      <c r="AL184" s="1041"/>
      <c r="AM184" s="1041"/>
      <c r="AN184" s="1041"/>
      <c r="AO184" s="1041"/>
      <c r="AP184" s="1041"/>
      <c r="AQ184" s="1041"/>
      <c r="AR184" s="1041"/>
      <c r="AS184" s="1041"/>
      <c r="AT184" s="1041"/>
      <c r="AU184" s="1041"/>
      <c r="AV184" s="1041"/>
      <c r="AW184" s="1041"/>
      <c r="AX184" s="1041"/>
      <c r="AY184" s="1041"/>
      <c r="AZ184" s="1041"/>
      <c r="BA184" s="1041"/>
      <c r="BB184" s="1041"/>
      <c r="BC184" s="1041"/>
    </row>
    <row r="185" spans="1:55" x14ac:dyDescent="0.2">
      <c r="A185" s="1041"/>
      <c r="B185" s="1042"/>
      <c r="C185" s="1042"/>
      <c r="D185" s="1041"/>
      <c r="E185" s="1041"/>
      <c r="F185" s="1041"/>
      <c r="G185" s="1041"/>
      <c r="H185" s="1041"/>
      <c r="I185" s="1041"/>
      <c r="J185" s="1041"/>
      <c r="K185" s="1041"/>
      <c r="L185" s="1041"/>
      <c r="M185" s="1041"/>
      <c r="N185" s="1041"/>
      <c r="O185" s="1041"/>
      <c r="P185" s="1041"/>
      <c r="Q185" s="1041"/>
      <c r="R185" s="1041"/>
      <c r="S185" s="1041"/>
      <c r="T185" s="1041"/>
      <c r="U185" s="1041"/>
      <c r="V185" s="1041"/>
      <c r="W185" s="1041"/>
      <c r="X185" s="1041"/>
      <c r="Y185" s="1041"/>
      <c r="Z185" s="1041"/>
      <c r="AA185" s="1041"/>
      <c r="AB185" s="1041"/>
      <c r="AC185" s="1041"/>
      <c r="AD185" s="1041"/>
      <c r="AE185" s="1041"/>
      <c r="AF185" s="1041"/>
      <c r="AG185" s="1041"/>
      <c r="AH185" s="1041"/>
      <c r="AI185" s="1041"/>
      <c r="AJ185" s="1041"/>
      <c r="AK185" s="1041"/>
      <c r="AL185" s="1041"/>
      <c r="AM185" s="1041"/>
      <c r="AN185" s="1041"/>
      <c r="AO185" s="1041"/>
      <c r="AP185" s="1041"/>
      <c r="AQ185" s="1041"/>
      <c r="AR185" s="1041"/>
      <c r="AS185" s="1041"/>
      <c r="AT185" s="1041"/>
      <c r="AU185" s="1041"/>
      <c r="AV185" s="1041"/>
      <c r="AW185" s="1041"/>
      <c r="AX185" s="1041"/>
      <c r="AY185" s="1041"/>
      <c r="AZ185" s="1041"/>
      <c r="BA185" s="1041"/>
      <c r="BB185" s="1041"/>
      <c r="BC185" s="1041"/>
    </row>
    <row r="186" spans="1:55" x14ac:dyDescent="0.2">
      <c r="A186" s="1041"/>
      <c r="B186" s="1042"/>
      <c r="C186" s="1042"/>
      <c r="D186" s="1041"/>
      <c r="E186" s="1041"/>
      <c r="F186" s="1041"/>
      <c r="G186" s="1041"/>
      <c r="H186" s="1041"/>
      <c r="I186" s="1041"/>
      <c r="J186" s="1041"/>
      <c r="K186" s="1041"/>
      <c r="L186" s="1041"/>
      <c r="M186" s="1041"/>
      <c r="N186" s="1041"/>
      <c r="O186" s="1041"/>
      <c r="P186" s="1041"/>
      <c r="Q186" s="1041"/>
      <c r="R186" s="1041"/>
      <c r="S186" s="1041"/>
      <c r="T186" s="1041"/>
      <c r="U186" s="1041"/>
      <c r="V186" s="1041"/>
      <c r="W186" s="1041"/>
      <c r="X186" s="1041"/>
      <c r="Y186" s="1041"/>
      <c r="Z186" s="1041"/>
      <c r="AA186" s="1041"/>
      <c r="AB186" s="1041"/>
      <c r="AC186" s="1041"/>
      <c r="AD186" s="1041"/>
      <c r="AE186" s="1041"/>
      <c r="AF186" s="1041"/>
      <c r="AG186" s="1041"/>
      <c r="AH186" s="1041"/>
      <c r="AI186" s="1041"/>
      <c r="AJ186" s="1041"/>
      <c r="AK186" s="1041"/>
      <c r="AL186" s="1041"/>
      <c r="AM186" s="1041"/>
      <c r="AN186" s="1041"/>
      <c r="AO186" s="1041"/>
      <c r="AP186" s="1041"/>
      <c r="AQ186" s="1041"/>
      <c r="AR186" s="1041"/>
      <c r="AS186" s="1041"/>
      <c r="AT186" s="1041"/>
      <c r="AU186" s="1041"/>
      <c r="AV186" s="1041"/>
      <c r="AW186" s="1041"/>
      <c r="AX186" s="1041"/>
      <c r="AY186" s="1041"/>
      <c r="AZ186" s="1041"/>
      <c r="BA186" s="1041"/>
      <c r="BB186" s="1041"/>
      <c r="BC186" s="1041"/>
    </row>
    <row r="187" spans="1:55" x14ac:dyDescent="0.2">
      <c r="A187" s="1041"/>
      <c r="B187" s="1042"/>
      <c r="C187" s="1042"/>
      <c r="D187" s="1041"/>
      <c r="E187" s="1041"/>
      <c r="F187" s="1041"/>
      <c r="G187" s="1041"/>
      <c r="H187" s="1041"/>
      <c r="I187" s="1041"/>
      <c r="J187" s="1041"/>
      <c r="K187" s="1041"/>
      <c r="L187" s="1041"/>
      <c r="M187" s="1041"/>
      <c r="N187" s="1041"/>
      <c r="O187" s="1041"/>
      <c r="P187" s="1041"/>
      <c r="Q187" s="1041"/>
      <c r="R187" s="1041"/>
      <c r="S187" s="1041"/>
      <c r="T187" s="1041"/>
      <c r="U187" s="1041"/>
      <c r="V187" s="1041"/>
      <c r="W187" s="1041"/>
      <c r="X187" s="1041"/>
      <c r="Y187" s="1041"/>
      <c r="Z187" s="1041"/>
      <c r="AA187" s="1041"/>
      <c r="AB187" s="1041"/>
      <c r="AC187" s="1041"/>
      <c r="AD187" s="1041"/>
      <c r="AE187" s="1041"/>
      <c r="AF187" s="1041"/>
      <c r="AG187" s="1041"/>
      <c r="AH187" s="1041"/>
      <c r="AI187" s="1041"/>
      <c r="AJ187" s="1041"/>
      <c r="AK187" s="1041"/>
      <c r="AL187" s="1041"/>
      <c r="AM187" s="1041"/>
      <c r="AN187" s="1041"/>
      <c r="AO187" s="1041"/>
      <c r="AP187" s="1041"/>
      <c r="AQ187" s="1041"/>
      <c r="AR187" s="1041"/>
      <c r="AS187" s="1041"/>
      <c r="AT187" s="1041"/>
      <c r="AU187" s="1041"/>
      <c r="AV187" s="1041"/>
      <c r="AW187" s="1041"/>
      <c r="AX187" s="1041"/>
      <c r="AY187" s="1041"/>
      <c r="AZ187" s="1041"/>
      <c r="BA187" s="1041"/>
      <c r="BB187" s="1041"/>
      <c r="BC187" s="1041"/>
    </row>
    <row r="188" spans="1:55" x14ac:dyDescent="0.2">
      <c r="A188" s="1041"/>
      <c r="B188" s="1042"/>
      <c r="C188" s="1042"/>
      <c r="D188" s="1041"/>
      <c r="E188" s="1041"/>
      <c r="F188" s="1041"/>
      <c r="G188" s="1041"/>
      <c r="H188" s="1041"/>
      <c r="I188" s="1041"/>
      <c r="J188" s="1041"/>
      <c r="K188" s="1041"/>
      <c r="L188" s="1041"/>
      <c r="M188" s="1041"/>
      <c r="N188" s="1041"/>
      <c r="O188" s="1041"/>
      <c r="P188" s="1041"/>
      <c r="Q188" s="1041"/>
      <c r="R188" s="1041"/>
      <c r="S188" s="1041"/>
      <c r="T188" s="1041"/>
      <c r="U188" s="1041"/>
      <c r="V188" s="1041"/>
      <c r="W188" s="1041"/>
      <c r="X188" s="1041"/>
      <c r="Y188" s="1041"/>
      <c r="Z188" s="1041"/>
      <c r="AA188" s="1041"/>
      <c r="AB188" s="1041"/>
      <c r="AC188" s="1041"/>
      <c r="AD188" s="1041"/>
      <c r="AE188" s="1041"/>
      <c r="AF188" s="1041"/>
      <c r="AG188" s="1041"/>
      <c r="AH188" s="1041"/>
      <c r="AI188" s="1041"/>
      <c r="AJ188" s="1041"/>
      <c r="AK188" s="1041"/>
      <c r="AL188" s="1041"/>
      <c r="AM188" s="1041"/>
      <c r="AN188" s="1041"/>
      <c r="AO188" s="1041"/>
      <c r="AP188" s="1041"/>
      <c r="AQ188" s="1041"/>
      <c r="AR188" s="1041"/>
      <c r="AS188" s="1041"/>
      <c r="AT188" s="1041"/>
      <c r="AU188" s="1041"/>
      <c r="AV188" s="1041"/>
      <c r="AW188" s="1041"/>
      <c r="AX188" s="1041"/>
      <c r="AY188" s="1041"/>
      <c r="AZ188" s="1041"/>
      <c r="BA188" s="1041"/>
      <c r="BB188" s="1041"/>
      <c r="BC188" s="1041"/>
    </row>
    <row r="189" spans="1:55" x14ac:dyDescent="0.2">
      <c r="A189" s="1041"/>
      <c r="B189" s="1042"/>
      <c r="C189" s="1042"/>
      <c r="D189" s="1041"/>
      <c r="E189" s="1041"/>
      <c r="F189" s="1041"/>
      <c r="G189" s="1041"/>
      <c r="H189" s="1041"/>
      <c r="I189" s="1041"/>
      <c r="J189" s="1041"/>
      <c r="K189" s="1041"/>
      <c r="L189" s="1041"/>
      <c r="M189" s="1041"/>
      <c r="N189" s="1041"/>
      <c r="O189" s="1041"/>
      <c r="P189" s="1041"/>
      <c r="Q189" s="1041"/>
      <c r="R189" s="1041"/>
      <c r="S189" s="1041"/>
      <c r="T189" s="1041"/>
      <c r="U189" s="1041"/>
      <c r="V189" s="1041"/>
      <c r="W189" s="1041"/>
      <c r="X189" s="1041"/>
      <c r="Y189" s="1041"/>
      <c r="Z189" s="1041"/>
      <c r="AA189" s="1041"/>
      <c r="AB189" s="1041"/>
      <c r="AC189" s="1041"/>
      <c r="AD189" s="1041"/>
      <c r="AE189" s="1041"/>
      <c r="AF189" s="1041"/>
      <c r="AG189" s="1041"/>
      <c r="AH189" s="1041"/>
      <c r="AI189" s="1041"/>
      <c r="AJ189" s="1041"/>
      <c r="AK189" s="1041"/>
      <c r="AL189" s="1041"/>
      <c r="AM189" s="1041"/>
      <c r="AN189" s="1041"/>
      <c r="AO189" s="1041"/>
      <c r="AP189" s="1041"/>
      <c r="AQ189" s="1041"/>
      <c r="AR189" s="1041"/>
      <c r="AS189" s="1041"/>
      <c r="AT189" s="1041"/>
      <c r="AU189" s="1041"/>
      <c r="AV189" s="1041"/>
      <c r="AW189" s="1041"/>
      <c r="AX189" s="1041"/>
      <c r="AY189" s="1041"/>
      <c r="AZ189" s="1041"/>
      <c r="BA189" s="1041"/>
      <c r="BB189" s="1041"/>
      <c r="BC189" s="1041"/>
    </row>
    <row r="190" spans="1:55" x14ac:dyDescent="0.2">
      <c r="A190" s="1041"/>
      <c r="B190" s="1042"/>
      <c r="C190" s="1042"/>
      <c r="D190" s="1041"/>
      <c r="E190" s="1041"/>
      <c r="F190" s="1041"/>
      <c r="G190" s="1041"/>
      <c r="H190" s="1041"/>
      <c r="I190" s="1041"/>
      <c r="J190" s="1041"/>
      <c r="K190" s="1041"/>
      <c r="L190" s="1041"/>
      <c r="M190" s="1041"/>
      <c r="N190" s="1041"/>
      <c r="O190" s="1041"/>
      <c r="P190" s="1041"/>
      <c r="Q190" s="1041"/>
      <c r="R190" s="1041"/>
      <c r="S190" s="1041"/>
      <c r="T190" s="1041"/>
      <c r="U190" s="1041"/>
      <c r="V190" s="1041"/>
      <c r="W190" s="1041"/>
      <c r="X190" s="1041"/>
      <c r="Y190" s="1041"/>
      <c r="Z190" s="1041"/>
      <c r="AA190" s="1041"/>
      <c r="AB190" s="1041"/>
      <c r="AC190" s="1041"/>
      <c r="AD190" s="1041"/>
      <c r="AE190" s="1041"/>
      <c r="AF190" s="1041"/>
      <c r="AG190" s="1041"/>
      <c r="AH190" s="1041"/>
      <c r="AI190" s="1041"/>
      <c r="AJ190" s="1041"/>
      <c r="AK190" s="1041"/>
      <c r="AL190" s="1041"/>
      <c r="AM190" s="1041"/>
      <c r="AN190" s="1041"/>
      <c r="AO190" s="1041"/>
      <c r="AP190" s="1041"/>
      <c r="AQ190" s="1041"/>
      <c r="AR190" s="1041"/>
      <c r="AS190" s="1041"/>
      <c r="AT190" s="1041"/>
      <c r="AU190" s="1041"/>
      <c r="AV190" s="1041"/>
      <c r="AW190" s="1041"/>
      <c r="AX190" s="1041"/>
      <c r="AY190" s="1041"/>
      <c r="AZ190" s="1041"/>
      <c r="BA190" s="1041"/>
      <c r="BB190" s="1041"/>
      <c r="BC190" s="1041"/>
    </row>
    <row r="191" spans="1:55" x14ac:dyDescent="0.2">
      <c r="A191" s="1041"/>
      <c r="B191" s="1042"/>
      <c r="C191" s="1042"/>
      <c r="D191" s="1041"/>
      <c r="E191" s="1041"/>
      <c r="F191" s="1041"/>
      <c r="G191" s="1041"/>
      <c r="H191" s="1041"/>
      <c r="I191" s="1041"/>
      <c r="J191" s="1041"/>
      <c r="K191" s="1041"/>
      <c r="L191" s="1041"/>
      <c r="M191" s="1041"/>
      <c r="N191" s="1041"/>
      <c r="O191" s="1041"/>
      <c r="P191" s="1041"/>
      <c r="Q191" s="1041"/>
      <c r="R191" s="1041"/>
      <c r="S191" s="1041"/>
      <c r="T191" s="1041"/>
      <c r="U191" s="1041"/>
      <c r="V191" s="1041"/>
      <c r="W191" s="1041"/>
      <c r="X191" s="1041"/>
      <c r="Y191" s="1041"/>
      <c r="Z191" s="1041"/>
      <c r="AA191" s="1041"/>
      <c r="AB191" s="1041"/>
      <c r="AC191" s="1041"/>
      <c r="AD191" s="1041"/>
      <c r="AE191" s="1041"/>
      <c r="AF191" s="1041"/>
      <c r="AG191" s="1041"/>
      <c r="AH191" s="1041"/>
      <c r="AI191" s="1041"/>
      <c r="AJ191" s="1041"/>
      <c r="AK191" s="1041"/>
      <c r="AL191" s="1041"/>
      <c r="AM191" s="1041"/>
      <c r="AN191" s="1041"/>
      <c r="AO191" s="1041"/>
      <c r="AP191" s="1041"/>
      <c r="AQ191" s="1041"/>
      <c r="AR191" s="1041"/>
      <c r="AS191" s="1041"/>
      <c r="AT191" s="1041"/>
      <c r="AU191" s="1041"/>
      <c r="AV191" s="1041"/>
      <c r="AW191" s="1041"/>
      <c r="AX191" s="1041"/>
      <c r="AY191" s="1041"/>
      <c r="AZ191" s="1041"/>
      <c r="BA191" s="1041"/>
      <c r="BB191" s="1041"/>
      <c r="BC191" s="1041"/>
    </row>
    <row r="192" spans="1:55" x14ac:dyDescent="0.2">
      <c r="A192" s="1041"/>
      <c r="B192" s="1042"/>
      <c r="C192" s="1042"/>
      <c r="D192" s="1041"/>
      <c r="E192" s="1041"/>
      <c r="F192" s="1041"/>
      <c r="G192" s="1041"/>
      <c r="H192" s="1041"/>
      <c r="I192" s="1041"/>
      <c r="J192" s="1041"/>
      <c r="K192" s="1041"/>
      <c r="L192" s="1041"/>
      <c r="M192" s="1041"/>
      <c r="N192" s="1041"/>
      <c r="O192" s="1041"/>
      <c r="P192" s="1041"/>
      <c r="Q192" s="1041"/>
      <c r="R192" s="1041"/>
      <c r="S192" s="1041"/>
      <c r="T192" s="1041"/>
      <c r="U192" s="1041"/>
      <c r="V192" s="1041"/>
      <c r="W192" s="1041"/>
      <c r="X192" s="1041"/>
      <c r="Y192" s="1041"/>
      <c r="Z192" s="1041"/>
      <c r="AA192" s="1041"/>
      <c r="AB192" s="1041"/>
      <c r="AC192" s="1041"/>
      <c r="AD192" s="1041"/>
      <c r="AE192" s="1041"/>
      <c r="AF192" s="1041"/>
      <c r="AG192" s="1041"/>
      <c r="AH192" s="1041"/>
      <c r="AI192" s="1041"/>
      <c r="AJ192" s="1041"/>
      <c r="AK192" s="1041"/>
      <c r="AL192" s="1041"/>
      <c r="AM192" s="1041"/>
      <c r="AN192" s="1041"/>
      <c r="AO192" s="1041"/>
      <c r="AP192" s="1041"/>
      <c r="AQ192" s="1041"/>
      <c r="AR192" s="1041"/>
      <c r="AS192" s="1041"/>
      <c r="AT192" s="1041"/>
      <c r="AU192" s="1041"/>
      <c r="AV192" s="1041"/>
      <c r="AW192" s="1041"/>
      <c r="AX192" s="1041"/>
      <c r="AY192" s="1041"/>
      <c r="AZ192" s="1041"/>
      <c r="BA192" s="1041"/>
      <c r="BB192" s="1041"/>
      <c r="BC192" s="1041"/>
    </row>
    <row r="193" spans="1:55" x14ac:dyDescent="0.2">
      <c r="A193" s="1041"/>
      <c r="B193" s="1042"/>
      <c r="C193" s="1042"/>
      <c r="D193" s="1041"/>
      <c r="E193" s="1041"/>
      <c r="F193" s="1041"/>
      <c r="G193" s="1041"/>
      <c r="H193" s="1041"/>
      <c r="I193" s="1041"/>
      <c r="J193" s="1041"/>
      <c r="K193" s="1041"/>
      <c r="L193" s="1041"/>
      <c r="M193" s="1041"/>
      <c r="N193" s="1041"/>
      <c r="O193" s="1041"/>
      <c r="P193" s="1041"/>
      <c r="Q193" s="1041"/>
      <c r="R193" s="1041"/>
      <c r="S193" s="1041"/>
      <c r="T193" s="1041"/>
      <c r="U193" s="1041"/>
      <c r="V193" s="1041"/>
      <c r="W193" s="1041"/>
      <c r="X193" s="1041"/>
      <c r="Y193" s="1041"/>
      <c r="Z193" s="1041"/>
      <c r="AA193" s="1041"/>
      <c r="AB193" s="1041"/>
      <c r="AC193" s="1041"/>
      <c r="AD193" s="1041"/>
      <c r="AE193" s="1041"/>
      <c r="AF193" s="1041"/>
      <c r="AG193" s="1041"/>
      <c r="AH193" s="1041"/>
      <c r="AI193" s="1041"/>
      <c r="AJ193" s="1041"/>
      <c r="AK193" s="1041"/>
      <c r="AL193" s="1041"/>
      <c r="AM193" s="1041"/>
      <c r="AN193" s="1041"/>
      <c r="AO193" s="1041"/>
      <c r="AP193" s="1041"/>
      <c r="AQ193" s="1041"/>
      <c r="AR193" s="1041"/>
      <c r="AS193" s="1041"/>
      <c r="AT193" s="1041"/>
      <c r="AU193" s="1041"/>
      <c r="AV193" s="1041"/>
      <c r="AW193" s="1041"/>
      <c r="AX193" s="1041"/>
      <c r="AY193" s="1041"/>
      <c r="AZ193" s="1041"/>
      <c r="BA193" s="1041"/>
      <c r="BB193" s="1041"/>
      <c r="BC193" s="1041"/>
    </row>
    <row r="194" spans="1:55" x14ac:dyDescent="0.2">
      <c r="A194" s="1041"/>
      <c r="B194" s="1042"/>
      <c r="C194" s="1042"/>
      <c r="D194" s="1041"/>
      <c r="E194" s="1041"/>
      <c r="F194" s="1041"/>
      <c r="G194" s="1041"/>
      <c r="H194" s="1041"/>
      <c r="I194" s="1041"/>
      <c r="J194" s="1041"/>
      <c r="K194" s="1041"/>
      <c r="L194" s="1041"/>
      <c r="M194" s="1041"/>
      <c r="N194" s="1041"/>
      <c r="O194" s="1041"/>
      <c r="P194" s="1041"/>
      <c r="Q194" s="1041"/>
      <c r="R194" s="1041"/>
      <c r="S194" s="1041"/>
      <c r="T194" s="1041"/>
      <c r="U194" s="1041"/>
      <c r="V194" s="1041"/>
      <c r="W194" s="1041"/>
      <c r="X194" s="1041"/>
      <c r="Y194" s="1041"/>
      <c r="Z194" s="1041"/>
      <c r="AA194" s="1041"/>
      <c r="AB194" s="1041"/>
      <c r="AC194" s="1041"/>
      <c r="AD194" s="1041"/>
      <c r="AE194" s="1041"/>
      <c r="AF194" s="1041"/>
      <c r="AG194" s="1041"/>
      <c r="AH194" s="1041"/>
      <c r="AI194" s="1041"/>
      <c r="AJ194" s="1041"/>
      <c r="AK194" s="1041"/>
      <c r="AL194" s="1041"/>
      <c r="AM194" s="1041"/>
      <c r="AN194" s="1041"/>
      <c r="AO194" s="1041"/>
      <c r="AP194" s="1041"/>
      <c r="AQ194" s="1041"/>
      <c r="AR194" s="1041"/>
      <c r="AS194" s="1041"/>
      <c r="AT194" s="1041"/>
      <c r="AU194" s="1041"/>
      <c r="AV194" s="1041"/>
      <c r="AW194" s="1041"/>
      <c r="AX194" s="1041"/>
      <c r="AY194" s="1041"/>
      <c r="AZ194" s="1041"/>
      <c r="BA194" s="1041"/>
      <c r="BB194" s="1041"/>
      <c r="BC194" s="1041"/>
    </row>
    <row r="195" spans="1:55" x14ac:dyDescent="0.2">
      <c r="A195" s="1041"/>
      <c r="B195" s="1042"/>
      <c r="C195" s="1042"/>
      <c r="D195" s="1041"/>
      <c r="E195" s="1041"/>
      <c r="F195" s="1041"/>
      <c r="G195" s="1041"/>
      <c r="H195" s="1041"/>
      <c r="I195" s="1041"/>
      <c r="J195" s="1041"/>
      <c r="K195" s="1041"/>
      <c r="L195" s="1041"/>
      <c r="M195" s="1041"/>
      <c r="N195" s="1041"/>
      <c r="O195" s="1041"/>
      <c r="P195" s="1041"/>
      <c r="Q195" s="1041"/>
      <c r="R195" s="1041"/>
      <c r="S195" s="1041"/>
      <c r="T195" s="1041"/>
      <c r="U195" s="1041"/>
      <c r="V195" s="1041"/>
      <c r="W195" s="1041"/>
      <c r="X195" s="1041"/>
      <c r="Y195" s="1041"/>
      <c r="Z195" s="1041"/>
      <c r="AA195" s="1041"/>
      <c r="AB195" s="1041"/>
      <c r="AC195" s="1041"/>
      <c r="AD195" s="1041"/>
      <c r="AE195" s="1041"/>
      <c r="AF195" s="1041"/>
      <c r="AG195" s="1041"/>
      <c r="AH195" s="1041"/>
      <c r="AI195" s="1041"/>
      <c r="AJ195" s="1041"/>
      <c r="AK195" s="1041"/>
      <c r="AL195" s="1041"/>
      <c r="AM195" s="1041"/>
      <c r="AN195" s="1041"/>
      <c r="AO195" s="1041"/>
      <c r="AP195" s="1041"/>
      <c r="AQ195" s="1041"/>
      <c r="AR195" s="1041"/>
      <c r="AS195" s="1041"/>
      <c r="AT195" s="1041"/>
      <c r="AU195" s="1041"/>
      <c r="AV195" s="1041"/>
      <c r="AW195" s="1041"/>
      <c r="AX195" s="1041"/>
      <c r="AY195" s="1041"/>
      <c r="AZ195" s="1041"/>
      <c r="BA195" s="1041"/>
      <c r="BB195" s="1041"/>
      <c r="BC195" s="1041"/>
    </row>
    <row r="196" spans="1:55" x14ac:dyDescent="0.2">
      <c r="A196" s="1041"/>
      <c r="B196" s="1042"/>
      <c r="C196" s="1042"/>
      <c r="D196" s="1041"/>
      <c r="E196" s="1041"/>
      <c r="F196" s="1041"/>
      <c r="G196" s="1041"/>
      <c r="H196" s="1041"/>
      <c r="I196" s="1041"/>
      <c r="J196" s="1041"/>
      <c r="K196" s="1041"/>
      <c r="L196" s="1041"/>
      <c r="M196" s="1041"/>
      <c r="N196" s="1041"/>
      <c r="O196" s="1041"/>
      <c r="P196" s="1041"/>
      <c r="Q196" s="1041"/>
      <c r="R196" s="1041"/>
      <c r="S196" s="1041"/>
      <c r="T196" s="1041"/>
      <c r="U196" s="1041"/>
      <c r="V196" s="1041"/>
      <c r="W196" s="1041"/>
      <c r="X196" s="1041"/>
      <c r="Y196" s="1041"/>
      <c r="Z196" s="1041"/>
      <c r="AA196" s="1041"/>
      <c r="AB196" s="1041"/>
      <c r="AC196" s="1041"/>
      <c r="AD196" s="1041"/>
      <c r="AE196" s="1041"/>
      <c r="AF196" s="1041"/>
      <c r="AG196" s="1041"/>
      <c r="AH196" s="1041"/>
      <c r="AI196" s="1041"/>
      <c r="AJ196" s="1041"/>
      <c r="AK196" s="1041"/>
      <c r="AL196" s="1041"/>
      <c r="AM196" s="1041"/>
      <c r="AN196" s="1041"/>
      <c r="AO196" s="1041"/>
      <c r="AP196" s="1041"/>
      <c r="AQ196" s="1041"/>
      <c r="AR196" s="1041"/>
      <c r="AS196" s="1041"/>
      <c r="AT196" s="1041"/>
      <c r="AU196" s="1041"/>
      <c r="AV196" s="1041"/>
      <c r="AW196" s="1041"/>
      <c r="AX196" s="1041"/>
      <c r="AY196" s="1041"/>
      <c r="AZ196" s="1041"/>
      <c r="BA196" s="1041"/>
      <c r="BB196" s="1041"/>
      <c r="BC196" s="1041"/>
    </row>
    <row r="197" spans="1:55" x14ac:dyDescent="0.2">
      <c r="A197" s="1041"/>
      <c r="B197" s="1042"/>
      <c r="C197" s="1042"/>
      <c r="D197" s="1041"/>
      <c r="E197" s="1041"/>
      <c r="F197" s="1041"/>
      <c r="G197" s="1041"/>
      <c r="H197" s="1041"/>
      <c r="I197" s="1041"/>
      <c r="J197" s="1041"/>
      <c r="K197" s="1041"/>
      <c r="L197" s="1041"/>
      <c r="M197" s="1041"/>
      <c r="N197" s="1041"/>
      <c r="O197" s="1041"/>
      <c r="P197" s="1041"/>
      <c r="Q197" s="1041"/>
      <c r="R197" s="1041"/>
      <c r="S197" s="1041"/>
      <c r="T197" s="1041"/>
      <c r="U197" s="1041"/>
      <c r="V197" s="1041"/>
      <c r="W197" s="1041"/>
      <c r="X197" s="1041"/>
      <c r="Y197" s="1041"/>
      <c r="Z197" s="1041"/>
      <c r="AA197" s="1041"/>
      <c r="AB197" s="1041"/>
      <c r="AC197" s="1041"/>
      <c r="AD197" s="1041"/>
      <c r="AE197" s="1041"/>
      <c r="AF197" s="1041"/>
      <c r="AG197" s="1041"/>
      <c r="AH197" s="1041"/>
      <c r="AI197" s="1041"/>
      <c r="AJ197" s="1041"/>
      <c r="AK197" s="1041"/>
      <c r="AL197" s="1041"/>
      <c r="AM197" s="1041"/>
      <c r="AN197" s="1041"/>
      <c r="AO197" s="1041"/>
      <c r="AP197" s="1041"/>
      <c r="AQ197" s="1041"/>
      <c r="AR197" s="1041"/>
      <c r="AS197" s="1041"/>
      <c r="AT197" s="1041"/>
      <c r="AU197" s="1041"/>
      <c r="AV197" s="1041"/>
      <c r="AW197" s="1041"/>
      <c r="AX197" s="1041"/>
      <c r="AY197" s="1041"/>
      <c r="AZ197" s="1041"/>
      <c r="BA197" s="1041"/>
      <c r="BB197" s="1041"/>
      <c r="BC197" s="1041"/>
    </row>
    <row r="198" spans="1:55" x14ac:dyDescent="0.2">
      <c r="A198" s="1041"/>
      <c r="B198" s="1042"/>
      <c r="C198" s="1042"/>
      <c r="D198" s="1041"/>
      <c r="E198" s="1041"/>
      <c r="F198" s="1041"/>
      <c r="G198" s="1041"/>
      <c r="H198" s="1041"/>
      <c r="I198" s="1041"/>
      <c r="J198" s="1041"/>
      <c r="K198" s="1041"/>
      <c r="L198" s="1041"/>
      <c r="M198" s="1041"/>
      <c r="N198" s="1041"/>
      <c r="O198" s="1041"/>
      <c r="P198" s="1041"/>
      <c r="Q198" s="1041"/>
      <c r="R198" s="1041"/>
      <c r="S198" s="1041"/>
      <c r="T198" s="1041"/>
      <c r="U198" s="1041"/>
      <c r="V198" s="1041"/>
      <c r="W198" s="1041"/>
      <c r="X198" s="1041"/>
      <c r="Y198" s="1041"/>
      <c r="Z198" s="1041"/>
      <c r="AA198" s="1041"/>
      <c r="AB198" s="1041"/>
      <c r="AC198" s="1041"/>
      <c r="AD198" s="1041"/>
      <c r="AE198" s="1041"/>
      <c r="AF198" s="1041"/>
      <c r="AG198" s="1041"/>
      <c r="AH198" s="1041"/>
      <c r="AI198" s="1041"/>
      <c r="AJ198" s="1041"/>
      <c r="AK198" s="1041"/>
      <c r="AL198" s="1041"/>
      <c r="AM198" s="1041"/>
      <c r="AN198" s="1041"/>
      <c r="AO198" s="1041"/>
      <c r="AP198" s="1041"/>
      <c r="AQ198" s="1041"/>
      <c r="AR198" s="1041"/>
      <c r="AS198" s="1041"/>
      <c r="AT198" s="1041"/>
      <c r="AU198" s="1041"/>
      <c r="AV198" s="1041"/>
      <c r="AW198" s="1041"/>
      <c r="AX198" s="1041"/>
      <c r="AY198" s="1041"/>
      <c r="AZ198" s="1041"/>
      <c r="BA198" s="1041"/>
      <c r="BB198" s="1041"/>
      <c r="BC198" s="1041"/>
    </row>
    <row r="199" spans="1:55" x14ac:dyDescent="0.2">
      <c r="A199" s="1041"/>
      <c r="B199" s="1042"/>
      <c r="C199" s="1042"/>
      <c r="D199" s="1041"/>
      <c r="E199" s="1041"/>
      <c r="F199" s="1041"/>
      <c r="G199" s="1041"/>
      <c r="H199" s="1041"/>
      <c r="I199" s="1041"/>
      <c r="J199" s="1041"/>
      <c r="K199" s="1041"/>
      <c r="L199" s="1041"/>
      <c r="M199" s="1041"/>
      <c r="N199" s="1041"/>
      <c r="O199" s="1041"/>
      <c r="P199" s="1041"/>
      <c r="Q199" s="1041"/>
      <c r="R199" s="1041"/>
      <c r="S199" s="1041"/>
      <c r="T199" s="1041"/>
      <c r="U199" s="1041"/>
      <c r="V199" s="1041"/>
      <c r="W199" s="1041"/>
      <c r="X199" s="1041"/>
      <c r="Y199" s="1041"/>
      <c r="Z199" s="1041"/>
      <c r="AA199" s="1041"/>
      <c r="AB199" s="1041"/>
      <c r="AC199" s="1041"/>
      <c r="AD199" s="1041"/>
      <c r="AE199" s="1041"/>
      <c r="AF199" s="1041"/>
      <c r="AG199" s="1041"/>
      <c r="AH199" s="1041"/>
      <c r="AI199" s="1041"/>
      <c r="AJ199" s="1041"/>
      <c r="AK199" s="1041"/>
      <c r="AL199" s="1041"/>
      <c r="AM199" s="1041"/>
      <c r="AN199" s="1041"/>
      <c r="AO199" s="1041"/>
      <c r="AP199" s="1041"/>
      <c r="AQ199" s="1041"/>
      <c r="AR199" s="1041"/>
      <c r="AS199" s="1041"/>
      <c r="AT199" s="1041"/>
      <c r="AU199" s="1041"/>
      <c r="AV199" s="1041"/>
      <c r="AW199" s="1041"/>
      <c r="AX199" s="1041"/>
      <c r="AY199" s="1041"/>
      <c r="AZ199" s="1041"/>
      <c r="BA199" s="1041"/>
      <c r="BB199" s="1041"/>
      <c r="BC199" s="1041"/>
    </row>
    <row r="200" spans="1:55" x14ac:dyDescent="0.2">
      <c r="A200" s="1041"/>
      <c r="B200" s="1042"/>
      <c r="C200" s="1042"/>
      <c r="D200" s="1041"/>
      <c r="E200" s="1041"/>
      <c r="F200" s="1041"/>
      <c r="G200" s="1041"/>
      <c r="H200" s="1041"/>
      <c r="I200" s="1041"/>
      <c r="J200" s="1041"/>
      <c r="K200" s="1041"/>
      <c r="L200" s="1041"/>
      <c r="M200" s="1041"/>
      <c r="N200" s="1041"/>
      <c r="O200" s="1041"/>
      <c r="P200" s="1041"/>
      <c r="Q200" s="1041"/>
      <c r="R200" s="1041"/>
      <c r="S200" s="1041"/>
      <c r="T200" s="1041"/>
      <c r="U200" s="1041"/>
      <c r="V200" s="1041"/>
      <c r="W200" s="1041"/>
      <c r="X200" s="1041"/>
      <c r="Y200" s="1041"/>
      <c r="Z200" s="1041"/>
      <c r="AA200" s="1041"/>
      <c r="AB200" s="1041"/>
      <c r="AC200" s="1041"/>
      <c r="AD200" s="1041"/>
      <c r="AE200" s="1041"/>
      <c r="AF200" s="1041"/>
      <c r="AG200" s="1041"/>
      <c r="AH200" s="1041"/>
      <c r="AI200" s="1041"/>
      <c r="AJ200" s="1041"/>
      <c r="AK200" s="1041"/>
      <c r="AL200" s="1041"/>
      <c r="AM200" s="1041"/>
      <c r="AN200" s="1041"/>
      <c r="AO200" s="1041"/>
      <c r="AP200" s="1041"/>
      <c r="AQ200" s="1041"/>
      <c r="AR200" s="1041"/>
      <c r="AS200" s="1041"/>
      <c r="AT200" s="1041"/>
      <c r="AU200" s="1041"/>
      <c r="AV200" s="1041"/>
      <c r="AW200" s="1041"/>
      <c r="AX200" s="1041"/>
      <c r="AY200" s="1041"/>
      <c r="AZ200" s="1041"/>
      <c r="BA200" s="1041"/>
      <c r="BB200" s="1041"/>
      <c r="BC200" s="1041"/>
    </row>
  </sheetData>
  <sheetProtection algorithmName="SHA-512" hashValue="oJIldXyYQd34FZS9MQRTcHIKqqzZ7tJYuqnfgtRc3xv500D10j0BdO15oQjD71oTy7HJUL8l976+XpPUd9FuZA==" saltValue="iiXKXiGcikhBItBEfmB4JA==" spinCount="100000" sheet="1" objects="1" scenarios="1"/>
  <mergeCells count="2">
    <mergeCell ref="B2:C2"/>
    <mergeCell ref="B21:F21"/>
  </mergeCells>
  <pageMargins left="0.70866141732283472" right="0.70866141732283472" top="0.74803149606299213" bottom="0.74803149606299213" header="0.31496062992125984" footer="0.31496062992125984"/>
  <pageSetup paperSize="9" scale="80" orientation="portrait" r:id="rId1"/>
  <headerFooter>
    <oddFooter>&amp;C&amp;"Calibri"&amp;11&amp;K000000&amp;G_x000D_&amp;1#&amp;"Calibri"&amp;10&amp;K000000 For internal use only</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9">
    <tabColor theme="3" tint="-0.499984740745262"/>
  </sheetPr>
  <dimension ref="A1:BC200"/>
  <sheetViews>
    <sheetView showGridLines="0" workbookViewId="0">
      <selection activeCell="C4" sqref="C4"/>
    </sheetView>
  </sheetViews>
  <sheetFormatPr defaultColWidth="9.140625" defaultRowHeight="12.75" x14ac:dyDescent="0.2"/>
  <cols>
    <col min="1" max="1" width="2.7109375" style="242" customWidth="1"/>
    <col min="2" max="2" width="24.5703125" style="242" bestFit="1" customWidth="1"/>
    <col min="3" max="3" width="30.7109375" style="242" customWidth="1"/>
    <col min="4" max="16384" width="9.140625" style="242"/>
  </cols>
  <sheetData>
    <row r="1" spans="1:55" ht="13.5" thickBot="1" x14ac:dyDescent="0.25">
      <c r="A1" s="1069"/>
      <c r="B1" s="1069"/>
      <c r="C1" s="1069"/>
      <c r="D1" s="1069"/>
      <c r="E1" s="1069"/>
      <c r="F1" s="1069"/>
      <c r="G1" s="1069"/>
      <c r="H1" s="1069"/>
      <c r="I1" s="1069"/>
      <c r="J1" s="1069"/>
      <c r="K1" s="1069"/>
      <c r="L1" s="1069"/>
      <c r="M1" s="1069"/>
      <c r="N1" s="1069"/>
      <c r="O1" s="1069"/>
      <c r="P1" s="1069"/>
      <c r="Q1" s="1069"/>
      <c r="R1" s="1069"/>
      <c r="S1" s="1069"/>
      <c r="T1" s="1069"/>
      <c r="U1" s="1069"/>
      <c r="V1" s="1069"/>
      <c r="W1" s="1069"/>
      <c r="X1" s="1069"/>
      <c r="Y1" s="1069"/>
      <c r="Z1" s="1069"/>
      <c r="AA1" s="1069"/>
      <c r="AB1" s="1069"/>
      <c r="AC1" s="1069"/>
      <c r="AD1" s="1069"/>
      <c r="AE1" s="1069"/>
      <c r="AF1" s="1069"/>
      <c r="AG1" s="1069"/>
      <c r="AH1" s="1069"/>
      <c r="AI1" s="1069"/>
      <c r="AJ1" s="1069"/>
      <c r="AK1" s="1069"/>
      <c r="AL1" s="1069"/>
      <c r="AM1" s="1069"/>
      <c r="AN1" s="1069"/>
      <c r="AO1" s="1069"/>
      <c r="AP1" s="1069"/>
      <c r="AQ1" s="1069"/>
      <c r="AR1" s="1069"/>
      <c r="AS1" s="1069"/>
      <c r="AT1" s="1069"/>
      <c r="AU1" s="1069"/>
      <c r="AV1" s="1069"/>
      <c r="AW1" s="1069"/>
      <c r="AX1" s="1069"/>
      <c r="AY1" s="1069"/>
      <c r="AZ1" s="1069"/>
      <c r="BA1" s="1069"/>
      <c r="BB1" s="1069"/>
      <c r="BC1" s="1069"/>
    </row>
    <row r="2" spans="1:55" ht="16.5" thickBot="1" x14ac:dyDescent="0.25">
      <c r="A2" s="1069"/>
      <c r="B2" s="1869" t="s">
        <v>1742</v>
      </c>
      <c r="C2" s="1870"/>
      <c r="D2" s="1069"/>
      <c r="E2" s="1069"/>
      <c r="F2" s="1069"/>
      <c r="G2" s="1069"/>
      <c r="H2" s="1069"/>
      <c r="I2" s="1069"/>
      <c r="J2" s="1069"/>
      <c r="K2" s="1069"/>
      <c r="L2" s="1069"/>
      <c r="M2" s="1069"/>
      <c r="N2" s="1069"/>
      <c r="O2" s="1069"/>
      <c r="P2" s="1069"/>
      <c r="Q2" s="1069"/>
      <c r="R2" s="1069"/>
      <c r="S2" s="1069"/>
      <c r="T2" s="1069"/>
      <c r="U2" s="1069"/>
      <c r="V2" s="1069"/>
      <c r="W2" s="1069"/>
      <c r="X2" s="1069"/>
      <c r="Y2" s="1069"/>
      <c r="Z2" s="1069"/>
      <c r="AA2" s="1069"/>
      <c r="AB2" s="1069"/>
      <c r="AC2" s="1069"/>
      <c r="AD2" s="1069"/>
      <c r="AE2" s="1069"/>
      <c r="AF2" s="1069"/>
      <c r="AG2" s="1069"/>
      <c r="AH2" s="1069"/>
      <c r="AI2" s="1069"/>
      <c r="AJ2" s="1069"/>
      <c r="AK2" s="1069"/>
      <c r="AL2" s="1069"/>
      <c r="AM2" s="1069"/>
      <c r="AN2" s="1069"/>
      <c r="AO2" s="1069"/>
      <c r="AP2" s="1069"/>
      <c r="AQ2" s="1069"/>
      <c r="AR2" s="1069"/>
      <c r="AS2" s="1069"/>
      <c r="AT2" s="1069"/>
      <c r="AU2" s="1069"/>
      <c r="AV2" s="1069"/>
      <c r="AW2" s="1069"/>
      <c r="AX2" s="1069"/>
      <c r="AY2" s="1069"/>
      <c r="AZ2" s="1069"/>
      <c r="BA2" s="1069"/>
      <c r="BB2" s="1069"/>
      <c r="BC2" s="1069"/>
    </row>
    <row r="3" spans="1:55" x14ac:dyDescent="0.2">
      <c r="A3" s="1069"/>
      <c r="B3" s="1070" t="s">
        <v>2</v>
      </c>
      <c r="C3" s="1071"/>
      <c r="D3" s="1069"/>
      <c r="E3" s="1069"/>
      <c r="F3" s="1069"/>
      <c r="G3" s="1069"/>
      <c r="H3" s="1069"/>
      <c r="I3" s="1069"/>
      <c r="J3" s="1069"/>
      <c r="K3" s="1069"/>
      <c r="L3" s="1069"/>
      <c r="M3" s="1069"/>
      <c r="N3" s="1069"/>
      <c r="O3" s="1069"/>
      <c r="P3" s="1069"/>
      <c r="Q3" s="1069"/>
      <c r="R3" s="1069"/>
      <c r="S3" s="1069"/>
      <c r="T3" s="1069"/>
      <c r="U3" s="1069"/>
      <c r="V3" s="1069"/>
      <c r="W3" s="1069"/>
      <c r="X3" s="1069"/>
      <c r="Y3" s="1069"/>
      <c r="Z3" s="1069"/>
      <c r="AA3" s="1069"/>
      <c r="AB3" s="1069"/>
      <c r="AC3" s="1069"/>
      <c r="AD3" s="1069"/>
      <c r="AE3" s="1069"/>
      <c r="AF3" s="1069"/>
      <c r="AG3" s="1069"/>
      <c r="AH3" s="1069"/>
      <c r="AI3" s="1069"/>
      <c r="AJ3" s="1069"/>
      <c r="AK3" s="1069"/>
      <c r="AL3" s="1069"/>
      <c r="AM3" s="1069"/>
      <c r="AN3" s="1069"/>
      <c r="AO3" s="1069"/>
      <c r="AP3" s="1069"/>
      <c r="AQ3" s="1069"/>
      <c r="AR3" s="1069"/>
      <c r="AS3" s="1069"/>
      <c r="AT3" s="1069"/>
      <c r="AU3" s="1069"/>
      <c r="AV3" s="1069"/>
      <c r="AW3" s="1069"/>
      <c r="AX3" s="1069"/>
      <c r="AY3" s="1069"/>
      <c r="AZ3" s="1069"/>
      <c r="BA3" s="1069"/>
      <c r="BB3" s="1069"/>
      <c r="BC3" s="1069"/>
    </row>
    <row r="4" spans="1:55" x14ac:dyDescent="0.2">
      <c r="A4" s="1069"/>
      <c r="B4" s="1072" t="s">
        <v>1763</v>
      </c>
      <c r="C4" s="1073"/>
      <c r="D4" s="1069"/>
      <c r="E4" s="1069"/>
      <c r="F4" s="1069"/>
      <c r="G4" s="1069"/>
      <c r="H4" s="1069"/>
      <c r="I4" s="1069"/>
      <c r="J4" s="1069"/>
      <c r="K4" s="1069"/>
      <c r="L4" s="1069"/>
      <c r="M4" s="1069"/>
      <c r="N4" s="1069"/>
      <c r="O4" s="1069"/>
      <c r="P4" s="1069"/>
      <c r="Q4" s="1069"/>
      <c r="R4" s="1069"/>
      <c r="S4" s="1069"/>
      <c r="T4" s="1069"/>
      <c r="U4" s="1069"/>
      <c r="V4" s="1069"/>
      <c r="W4" s="1069"/>
      <c r="X4" s="1069"/>
      <c r="Y4" s="1069"/>
      <c r="Z4" s="1069"/>
      <c r="AA4" s="1069"/>
      <c r="AB4" s="1069"/>
      <c r="AC4" s="1069"/>
      <c r="AD4" s="1069"/>
      <c r="AE4" s="1069"/>
      <c r="AF4" s="1069"/>
      <c r="AG4" s="1069"/>
      <c r="AH4" s="1069"/>
      <c r="AI4" s="1069"/>
      <c r="AJ4" s="1069"/>
      <c r="AK4" s="1069"/>
      <c r="AL4" s="1069"/>
      <c r="AM4" s="1069"/>
      <c r="AN4" s="1069"/>
      <c r="AO4" s="1069"/>
      <c r="AP4" s="1069"/>
      <c r="AQ4" s="1069"/>
      <c r="AR4" s="1069"/>
      <c r="AS4" s="1069"/>
      <c r="AT4" s="1069"/>
      <c r="AU4" s="1069"/>
      <c r="AV4" s="1069"/>
      <c r="AW4" s="1069"/>
      <c r="AX4" s="1069"/>
      <c r="AY4" s="1069"/>
      <c r="AZ4" s="1069"/>
      <c r="BA4" s="1069"/>
      <c r="BB4" s="1069"/>
      <c r="BC4" s="1069"/>
    </row>
    <row r="5" spans="1:55" x14ac:dyDescent="0.2">
      <c r="A5" s="1069"/>
      <c r="B5" s="1072" t="s">
        <v>1670</v>
      </c>
      <c r="C5" s="1073"/>
      <c r="D5" s="1069"/>
      <c r="E5" s="1069"/>
      <c r="F5" s="1069"/>
      <c r="G5" s="1069"/>
      <c r="H5" s="1069"/>
      <c r="I5" s="1069"/>
      <c r="J5" s="1069"/>
      <c r="K5" s="1069"/>
      <c r="L5" s="1069"/>
      <c r="M5" s="1069"/>
      <c r="N5" s="1069"/>
      <c r="O5" s="1069"/>
      <c r="P5" s="1069"/>
      <c r="Q5" s="1069"/>
      <c r="R5" s="1069"/>
      <c r="S5" s="1069"/>
      <c r="T5" s="1069"/>
      <c r="U5" s="1069"/>
      <c r="V5" s="1069"/>
      <c r="W5" s="1069"/>
      <c r="X5" s="1069"/>
      <c r="Y5" s="1069"/>
      <c r="Z5" s="1069"/>
      <c r="AA5" s="1069"/>
      <c r="AB5" s="1069"/>
      <c r="AC5" s="1069"/>
      <c r="AD5" s="1069"/>
      <c r="AE5" s="1069"/>
      <c r="AF5" s="1069"/>
      <c r="AG5" s="1069"/>
      <c r="AH5" s="1069"/>
      <c r="AI5" s="1069"/>
      <c r="AJ5" s="1069"/>
      <c r="AK5" s="1069"/>
      <c r="AL5" s="1069"/>
      <c r="AM5" s="1069"/>
      <c r="AN5" s="1069"/>
      <c r="AO5" s="1069"/>
      <c r="AP5" s="1069"/>
      <c r="AQ5" s="1069"/>
      <c r="AR5" s="1069"/>
      <c r="AS5" s="1069"/>
      <c r="AT5" s="1069"/>
      <c r="AU5" s="1069"/>
      <c r="AV5" s="1069"/>
      <c r="AW5" s="1069"/>
      <c r="AX5" s="1069"/>
      <c r="AY5" s="1069"/>
      <c r="AZ5" s="1069"/>
      <c r="BA5" s="1069"/>
      <c r="BB5" s="1069"/>
      <c r="BC5" s="1069"/>
    </row>
    <row r="6" spans="1:55" x14ac:dyDescent="0.2">
      <c r="A6" s="1069"/>
      <c r="B6" s="1072" t="s">
        <v>1764</v>
      </c>
      <c r="C6" s="1073"/>
      <c r="D6" s="1069"/>
      <c r="E6" s="1069"/>
      <c r="F6" s="1069"/>
      <c r="G6" s="1069"/>
      <c r="H6" s="1069"/>
      <c r="I6" s="1069"/>
      <c r="J6" s="1069"/>
      <c r="K6" s="1069"/>
      <c r="L6" s="1069"/>
      <c r="M6" s="1069"/>
      <c r="N6" s="1069"/>
      <c r="O6" s="1069"/>
      <c r="P6" s="1069"/>
      <c r="Q6" s="1069"/>
      <c r="R6" s="1069"/>
      <c r="S6" s="1069"/>
      <c r="T6" s="1069"/>
      <c r="U6" s="1069"/>
      <c r="V6" s="1069"/>
      <c r="W6" s="1069"/>
      <c r="X6" s="1069"/>
      <c r="Y6" s="1069"/>
      <c r="Z6" s="1069"/>
      <c r="AA6" s="1069"/>
      <c r="AB6" s="1069"/>
      <c r="AC6" s="1069"/>
      <c r="AD6" s="1069"/>
      <c r="AE6" s="1069"/>
      <c r="AF6" s="1069"/>
      <c r="AG6" s="1069"/>
      <c r="AH6" s="1069"/>
      <c r="AI6" s="1069"/>
      <c r="AJ6" s="1069"/>
      <c r="AK6" s="1069"/>
      <c r="AL6" s="1069"/>
      <c r="AM6" s="1069"/>
      <c r="AN6" s="1069"/>
      <c r="AO6" s="1069"/>
      <c r="AP6" s="1069"/>
      <c r="AQ6" s="1069"/>
      <c r="AR6" s="1069"/>
      <c r="AS6" s="1069"/>
      <c r="AT6" s="1069"/>
      <c r="AU6" s="1069"/>
      <c r="AV6" s="1069"/>
      <c r="AW6" s="1069"/>
      <c r="AX6" s="1069"/>
      <c r="AY6" s="1069"/>
      <c r="AZ6" s="1069"/>
      <c r="BA6" s="1069"/>
      <c r="BB6" s="1069"/>
      <c r="BC6" s="1069"/>
    </row>
    <row r="7" spans="1:55" ht="13.5" thickBot="1" x14ac:dyDescent="0.25">
      <c r="A7" s="1069"/>
      <c r="B7" s="1074" t="s">
        <v>1330</v>
      </c>
      <c r="C7" s="1075"/>
      <c r="D7" s="1069"/>
      <c r="E7" s="1069"/>
      <c r="F7" s="1069"/>
      <c r="G7" s="1069"/>
      <c r="H7" s="1069"/>
      <c r="I7" s="1069"/>
      <c r="J7" s="1069"/>
      <c r="K7" s="1069"/>
      <c r="L7" s="1069"/>
      <c r="M7" s="1069"/>
      <c r="N7" s="1069"/>
      <c r="O7" s="1069"/>
      <c r="P7" s="1069"/>
      <c r="Q7" s="1069"/>
      <c r="R7" s="1069"/>
      <c r="S7" s="1069"/>
      <c r="T7" s="1069"/>
      <c r="U7" s="1069"/>
      <c r="V7" s="1069"/>
      <c r="W7" s="1069"/>
      <c r="X7" s="1069"/>
      <c r="Y7" s="1069"/>
      <c r="Z7" s="1069"/>
      <c r="AA7" s="1069"/>
      <c r="AB7" s="1069"/>
      <c r="AC7" s="1069"/>
      <c r="AD7" s="1069"/>
      <c r="AE7" s="1069"/>
      <c r="AF7" s="1069"/>
      <c r="AG7" s="1069"/>
      <c r="AH7" s="1069"/>
      <c r="AI7" s="1069"/>
      <c r="AJ7" s="1069"/>
      <c r="AK7" s="1069"/>
      <c r="AL7" s="1069"/>
      <c r="AM7" s="1069"/>
      <c r="AN7" s="1069"/>
      <c r="AO7" s="1069"/>
      <c r="AP7" s="1069"/>
      <c r="AQ7" s="1069"/>
      <c r="AR7" s="1069"/>
      <c r="AS7" s="1069"/>
      <c r="AT7" s="1069"/>
      <c r="AU7" s="1069"/>
      <c r="AV7" s="1069"/>
      <c r="AW7" s="1069"/>
      <c r="AX7" s="1069"/>
      <c r="AY7" s="1069"/>
      <c r="AZ7" s="1069"/>
      <c r="BA7" s="1069"/>
      <c r="BB7" s="1069"/>
      <c r="BC7" s="1069"/>
    </row>
    <row r="8" spans="1:55" x14ac:dyDescent="0.2">
      <c r="A8" s="1069"/>
      <c r="B8" s="1069"/>
      <c r="C8" s="1069"/>
      <c r="D8" s="1069"/>
      <c r="E8" s="1069"/>
      <c r="F8" s="1069"/>
      <c r="G8" s="1069"/>
      <c r="H8" s="1069"/>
      <c r="I8" s="1069"/>
      <c r="J8" s="1069"/>
      <c r="K8" s="1069"/>
      <c r="L8" s="1069"/>
      <c r="M8" s="1069"/>
      <c r="N8" s="1069"/>
      <c r="O8" s="1069"/>
      <c r="P8" s="1069"/>
      <c r="Q8" s="1069"/>
      <c r="R8" s="1069"/>
      <c r="S8" s="1069"/>
      <c r="T8" s="1069"/>
      <c r="U8" s="1069"/>
      <c r="V8" s="1069"/>
      <c r="W8" s="1069"/>
      <c r="X8" s="1069"/>
      <c r="Y8" s="1069"/>
      <c r="Z8" s="1069"/>
      <c r="AA8" s="1069"/>
      <c r="AB8" s="1069"/>
      <c r="AC8" s="1069"/>
      <c r="AD8" s="1069"/>
      <c r="AE8" s="1069"/>
      <c r="AF8" s="1069"/>
      <c r="AG8" s="1069"/>
      <c r="AH8" s="1069"/>
      <c r="AI8" s="1069"/>
      <c r="AJ8" s="1069"/>
      <c r="AK8" s="1069"/>
      <c r="AL8" s="1069"/>
      <c r="AM8" s="1069"/>
      <c r="AN8" s="1069"/>
      <c r="AO8" s="1069"/>
      <c r="AP8" s="1069"/>
      <c r="AQ8" s="1069"/>
      <c r="AR8" s="1069"/>
      <c r="AS8" s="1069"/>
      <c r="AT8" s="1069"/>
      <c r="AU8" s="1069"/>
      <c r="AV8" s="1069"/>
      <c r="AW8" s="1069"/>
      <c r="AX8" s="1069"/>
      <c r="AY8" s="1069"/>
      <c r="AZ8" s="1069"/>
      <c r="BA8" s="1069"/>
      <c r="BB8" s="1069"/>
      <c r="BC8" s="1069"/>
    </row>
    <row r="9" spans="1:55" x14ac:dyDescent="0.2">
      <c r="A9" s="1069"/>
      <c r="B9" s="1069"/>
      <c r="C9" s="1069"/>
      <c r="D9" s="1069"/>
      <c r="E9" s="1069"/>
      <c r="F9" s="1069"/>
      <c r="G9" s="1069"/>
      <c r="H9" s="1069"/>
      <c r="I9" s="1069"/>
      <c r="J9" s="1069"/>
      <c r="K9" s="1069"/>
      <c r="L9" s="1069"/>
      <c r="M9" s="1069"/>
      <c r="N9" s="1069"/>
      <c r="O9" s="1069"/>
      <c r="P9" s="1069"/>
      <c r="Q9" s="1069"/>
      <c r="R9" s="1069"/>
      <c r="S9" s="1069"/>
      <c r="T9" s="1069"/>
      <c r="U9" s="1069"/>
      <c r="V9" s="1069"/>
      <c r="W9" s="1069"/>
      <c r="X9" s="1069"/>
      <c r="Y9" s="1069"/>
      <c r="Z9" s="1069"/>
      <c r="AA9" s="1069"/>
      <c r="AB9" s="1069"/>
      <c r="AC9" s="1069"/>
      <c r="AD9" s="1069"/>
      <c r="AE9" s="1069"/>
      <c r="AF9" s="1069"/>
      <c r="AG9" s="1069"/>
      <c r="AH9" s="1069"/>
      <c r="AI9" s="1069"/>
      <c r="AJ9" s="1069"/>
      <c r="AK9" s="1069"/>
      <c r="AL9" s="1069"/>
      <c r="AM9" s="1069"/>
      <c r="AN9" s="1069"/>
      <c r="AO9" s="1069"/>
      <c r="AP9" s="1069"/>
      <c r="AQ9" s="1069"/>
      <c r="AR9" s="1069"/>
      <c r="AS9" s="1069"/>
      <c r="AT9" s="1069"/>
      <c r="AU9" s="1069"/>
      <c r="AV9" s="1069"/>
      <c r="AW9" s="1069"/>
      <c r="AX9" s="1069"/>
      <c r="AY9" s="1069"/>
      <c r="AZ9" s="1069"/>
      <c r="BA9" s="1069"/>
      <c r="BB9" s="1069"/>
      <c r="BC9" s="1069"/>
    </row>
    <row r="10" spans="1:55" x14ac:dyDescent="0.2">
      <c r="A10" s="1069"/>
      <c r="B10" s="1069"/>
      <c r="C10" s="1069"/>
      <c r="D10" s="1069"/>
      <c r="E10" s="1069"/>
      <c r="F10" s="1069"/>
      <c r="G10" s="1069"/>
      <c r="H10" s="1069"/>
      <c r="I10" s="1069"/>
      <c r="J10" s="1069"/>
      <c r="K10" s="1069"/>
      <c r="L10" s="1069"/>
      <c r="M10" s="1069"/>
      <c r="N10" s="1069"/>
      <c r="O10" s="1069"/>
      <c r="P10" s="1069"/>
      <c r="Q10" s="1069"/>
      <c r="R10" s="1069"/>
      <c r="S10" s="1069"/>
      <c r="T10" s="1069"/>
      <c r="U10" s="1069"/>
      <c r="V10" s="1069"/>
      <c r="W10" s="1069"/>
      <c r="X10" s="1069"/>
      <c r="Y10" s="1069"/>
      <c r="Z10" s="1069"/>
      <c r="AA10" s="1069"/>
      <c r="AB10" s="1069"/>
      <c r="AC10" s="1069"/>
      <c r="AD10" s="1069"/>
      <c r="AE10" s="1069"/>
      <c r="AF10" s="1069"/>
      <c r="AG10" s="1069"/>
      <c r="AH10" s="1069"/>
      <c r="AI10" s="1069"/>
      <c r="AJ10" s="1069"/>
      <c r="AK10" s="1069"/>
      <c r="AL10" s="1069"/>
      <c r="AM10" s="1069"/>
      <c r="AN10" s="1069"/>
      <c r="AO10" s="1069"/>
      <c r="AP10" s="1069"/>
      <c r="AQ10" s="1069"/>
      <c r="AR10" s="1069"/>
      <c r="AS10" s="1069"/>
      <c r="AT10" s="1069"/>
      <c r="AU10" s="1069"/>
      <c r="AV10" s="1069"/>
      <c r="AW10" s="1069"/>
      <c r="AX10" s="1069"/>
      <c r="AY10" s="1069"/>
      <c r="AZ10" s="1069"/>
      <c r="BA10" s="1069"/>
      <c r="BB10" s="1069"/>
      <c r="BC10" s="1069"/>
    </row>
    <row r="11" spans="1:55" x14ac:dyDescent="0.2">
      <c r="A11" s="1069"/>
      <c r="B11" s="1069"/>
      <c r="C11" s="1069"/>
      <c r="D11" s="1069"/>
      <c r="E11" s="1069"/>
      <c r="F11" s="1069"/>
      <c r="G11" s="1069"/>
      <c r="H11" s="1069"/>
      <c r="I11" s="1069"/>
      <c r="J11" s="1069"/>
      <c r="K11" s="1069"/>
      <c r="L11" s="1069"/>
      <c r="M11" s="1069"/>
      <c r="N11" s="1069"/>
      <c r="O11" s="1069"/>
      <c r="P11" s="1069"/>
      <c r="Q11" s="1069"/>
      <c r="R11" s="1069"/>
      <c r="S11" s="1069"/>
      <c r="T11" s="1069"/>
      <c r="U11" s="1069"/>
      <c r="V11" s="1069"/>
      <c r="W11" s="1069"/>
      <c r="X11" s="1069"/>
      <c r="Y11" s="1069"/>
      <c r="Z11" s="1069"/>
      <c r="AA11" s="1069"/>
      <c r="AB11" s="1069"/>
      <c r="AC11" s="1069"/>
      <c r="AD11" s="1069"/>
      <c r="AE11" s="1069"/>
      <c r="AF11" s="1069"/>
      <c r="AG11" s="1069"/>
      <c r="AH11" s="1069"/>
      <c r="AI11" s="1069"/>
      <c r="AJ11" s="1069"/>
      <c r="AK11" s="1069"/>
      <c r="AL11" s="1069"/>
      <c r="AM11" s="1069"/>
      <c r="AN11" s="1069"/>
      <c r="AO11" s="1069"/>
      <c r="AP11" s="1069"/>
      <c r="AQ11" s="1069"/>
      <c r="AR11" s="1069"/>
      <c r="AS11" s="1069"/>
      <c r="AT11" s="1069"/>
      <c r="AU11" s="1069"/>
      <c r="AV11" s="1069"/>
      <c r="AW11" s="1069"/>
      <c r="AX11" s="1069"/>
      <c r="AY11" s="1069"/>
      <c r="AZ11" s="1069"/>
      <c r="BA11" s="1069"/>
      <c r="BB11" s="1069"/>
      <c r="BC11" s="1069"/>
    </row>
    <row r="12" spans="1:55" x14ac:dyDescent="0.2">
      <c r="A12" s="1069"/>
      <c r="B12" s="1069"/>
      <c r="C12" s="1069"/>
      <c r="D12" s="1069"/>
      <c r="E12" s="1069"/>
      <c r="F12" s="1069"/>
      <c r="G12" s="1069"/>
      <c r="H12" s="1069"/>
      <c r="I12" s="1069"/>
      <c r="J12" s="1069"/>
      <c r="K12" s="1069"/>
      <c r="L12" s="1069"/>
      <c r="M12" s="1069"/>
      <c r="N12" s="1069"/>
      <c r="O12" s="1069"/>
      <c r="P12" s="1069"/>
      <c r="Q12" s="1069"/>
      <c r="R12" s="1069"/>
      <c r="S12" s="1069"/>
      <c r="T12" s="1069"/>
      <c r="U12" s="1069"/>
      <c r="V12" s="1069"/>
      <c r="W12" s="1069"/>
      <c r="X12" s="1069"/>
      <c r="Y12" s="1069"/>
      <c r="Z12" s="1069"/>
      <c r="AA12" s="1069"/>
      <c r="AB12" s="1069"/>
      <c r="AC12" s="1069"/>
      <c r="AD12" s="1069"/>
      <c r="AE12" s="1069"/>
      <c r="AF12" s="1069"/>
      <c r="AG12" s="1069"/>
      <c r="AH12" s="1069"/>
      <c r="AI12" s="1069"/>
      <c r="AJ12" s="1069"/>
      <c r="AK12" s="1069"/>
      <c r="AL12" s="1069"/>
      <c r="AM12" s="1069"/>
      <c r="AN12" s="1069"/>
      <c r="AO12" s="1069"/>
      <c r="AP12" s="1069"/>
      <c r="AQ12" s="1069"/>
      <c r="AR12" s="1069"/>
      <c r="AS12" s="1069"/>
      <c r="AT12" s="1069"/>
      <c r="AU12" s="1069"/>
      <c r="AV12" s="1069"/>
      <c r="AW12" s="1069"/>
      <c r="AX12" s="1069"/>
      <c r="AY12" s="1069"/>
      <c r="AZ12" s="1069"/>
      <c r="BA12" s="1069"/>
      <c r="BB12" s="1069"/>
      <c r="BC12" s="1069"/>
    </row>
    <row r="13" spans="1:55" x14ac:dyDescent="0.2">
      <c r="A13" s="1069"/>
      <c r="B13" s="1069"/>
      <c r="C13" s="1069"/>
      <c r="D13" s="1069"/>
      <c r="E13" s="1069"/>
      <c r="F13" s="1069"/>
      <c r="G13" s="1069"/>
      <c r="H13" s="1069"/>
      <c r="I13" s="1069"/>
      <c r="J13" s="1069"/>
      <c r="K13" s="1069"/>
      <c r="L13" s="1069"/>
      <c r="M13" s="1069"/>
      <c r="N13" s="1069"/>
      <c r="O13" s="1069"/>
      <c r="P13" s="1069"/>
      <c r="Q13" s="1069"/>
      <c r="R13" s="1069"/>
      <c r="S13" s="1069"/>
      <c r="T13" s="1069"/>
      <c r="U13" s="1069"/>
      <c r="V13" s="1069"/>
      <c r="W13" s="1069"/>
      <c r="X13" s="1069"/>
      <c r="Y13" s="1069"/>
      <c r="Z13" s="1069"/>
      <c r="AA13" s="1069"/>
      <c r="AB13" s="1069"/>
      <c r="AC13" s="1069"/>
      <c r="AD13" s="1069"/>
      <c r="AE13" s="1069"/>
      <c r="AF13" s="1069"/>
      <c r="AG13" s="1069"/>
      <c r="AH13" s="1069"/>
      <c r="AI13" s="1069"/>
      <c r="AJ13" s="1069"/>
      <c r="AK13" s="1069"/>
      <c r="AL13" s="1069"/>
      <c r="AM13" s="1069"/>
      <c r="AN13" s="1069"/>
      <c r="AO13" s="1069"/>
      <c r="AP13" s="1069"/>
      <c r="AQ13" s="1069"/>
      <c r="AR13" s="1069"/>
      <c r="AS13" s="1069"/>
      <c r="AT13" s="1069"/>
      <c r="AU13" s="1069"/>
      <c r="AV13" s="1069"/>
      <c r="AW13" s="1069"/>
      <c r="AX13" s="1069"/>
      <c r="AY13" s="1069"/>
      <c r="AZ13" s="1069"/>
      <c r="BA13" s="1069"/>
      <c r="BB13" s="1069"/>
      <c r="BC13" s="1069"/>
    </row>
    <row r="14" spans="1:55" x14ac:dyDescent="0.2">
      <c r="A14" s="1069"/>
      <c r="B14" s="1069"/>
      <c r="C14" s="1069"/>
      <c r="D14" s="1069"/>
      <c r="E14" s="1069"/>
      <c r="F14" s="1069"/>
      <c r="G14" s="1069"/>
      <c r="H14" s="1069"/>
      <c r="I14" s="1069"/>
      <c r="J14" s="1069"/>
      <c r="K14" s="1069"/>
      <c r="L14" s="1069"/>
      <c r="M14" s="1069"/>
      <c r="N14" s="1069"/>
      <c r="O14" s="1069"/>
      <c r="P14" s="1069"/>
      <c r="Q14" s="1069"/>
      <c r="R14" s="1069"/>
      <c r="S14" s="1069"/>
      <c r="T14" s="1069"/>
      <c r="U14" s="1069"/>
      <c r="V14" s="1069"/>
      <c r="W14" s="1069"/>
      <c r="X14" s="1069"/>
      <c r="Y14" s="1069"/>
      <c r="Z14" s="1069"/>
      <c r="AA14" s="1069"/>
      <c r="AB14" s="1069"/>
      <c r="AC14" s="1069"/>
      <c r="AD14" s="1069"/>
      <c r="AE14" s="1069"/>
      <c r="AF14" s="1069"/>
      <c r="AG14" s="1069"/>
      <c r="AH14" s="1069"/>
      <c r="AI14" s="1069"/>
      <c r="AJ14" s="1069"/>
      <c r="AK14" s="1069"/>
      <c r="AL14" s="1069"/>
      <c r="AM14" s="1069"/>
      <c r="AN14" s="1069"/>
      <c r="AO14" s="1069"/>
      <c r="AP14" s="1069"/>
      <c r="AQ14" s="1069"/>
      <c r="AR14" s="1069"/>
      <c r="AS14" s="1069"/>
      <c r="AT14" s="1069"/>
      <c r="AU14" s="1069"/>
      <c r="AV14" s="1069"/>
      <c r="AW14" s="1069"/>
      <c r="AX14" s="1069"/>
      <c r="AY14" s="1069"/>
      <c r="AZ14" s="1069"/>
      <c r="BA14" s="1069"/>
      <c r="BB14" s="1069"/>
      <c r="BC14" s="1069"/>
    </row>
    <row r="15" spans="1:55" x14ac:dyDescent="0.2">
      <c r="A15" s="1069"/>
      <c r="B15" s="1069"/>
      <c r="C15" s="1069"/>
      <c r="D15" s="1069"/>
      <c r="E15" s="1069"/>
      <c r="F15" s="1069"/>
      <c r="G15" s="1069"/>
      <c r="H15" s="1069"/>
      <c r="I15" s="1069"/>
      <c r="J15" s="1069"/>
      <c r="K15" s="1069"/>
      <c r="L15" s="1069"/>
      <c r="M15" s="1069"/>
      <c r="N15" s="1069"/>
      <c r="O15" s="1069"/>
      <c r="P15" s="1069"/>
      <c r="Q15" s="1069"/>
      <c r="R15" s="1069"/>
      <c r="S15" s="1069"/>
      <c r="T15" s="1069"/>
      <c r="U15" s="1069"/>
      <c r="V15" s="1069"/>
      <c r="W15" s="1069"/>
      <c r="X15" s="1069"/>
      <c r="Y15" s="1069"/>
      <c r="Z15" s="1069"/>
      <c r="AA15" s="1069"/>
      <c r="AB15" s="1069"/>
      <c r="AC15" s="1069"/>
      <c r="AD15" s="1069"/>
      <c r="AE15" s="1069"/>
      <c r="AF15" s="1069"/>
      <c r="AG15" s="1069"/>
      <c r="AH15" s="1069"/>
      <c r="AI15" s="1069"/>
      <c r="AJ15" s="1069"/>
      <c r="AK15" s="1069"/>
      <c r="AL15" s="1069"/>
      <c r="AM15" s="1069"/>
      <c r="AN15" s="1069"/>
      <c r="AO15" s="1069"/>
      <c r="AP15" s="1069"/>
      <c r="AQ15" s="1069"/>
      <c r="AR15" s="1069"/>
      <c r="AS15" s="1069"/>
      <c r="AT15" s="1069"/>
      <c r="AU15" s="1069"/>
      <c r="AV15" s="1069"/>
      <c r="AW15" s="1069"/>
      <c r="AX15" s="1069"/>
      <c r="AY15" s="1069"/>
      <c r="AZ15" s="1069"/>
      <c r="BA15" s="1069"/>
      <c r="BB15" s="1069"/>
      <c r="BC15" s="1069"/>
    </row>
    <row r="16" spans="1:55" x14ac:dyDescent="0.2">
      <c r="A16" s="1069"/>
      <c r="B16" s="1069"/>
      <c r="C16" s="1069"/>
      <c r="D16" s="1069"/>
      <c r="E16" s="1069"/>
      <c r="F16" s="1069"/>
      <c r="G16" s="1069"/>
      <c r="H16" s="1069"/>
      <c r="I16" s="1069"/>
      <c r="J16" s="1069"/>
      <c r="K16" s="1069"/>
      <c r="L16" s="1069"/>
      <c r="M16" s="1069"/>
      <c r="N16" s="1069"/>
      <c r="O16" s="1069"/>
      <c r="P16" s="1069"/>
      <c r="Q16" s="1069"/>
      <c r="R16" s="1069"/>
      <c r="S16" s="1069"/>
      <c r="T16" s="1069"/>
      <c r="U16" s="1069"/>
      <c r="V16" s="1069"/>
      <c r="W16" s="1069"/>
      <c r="X16" s="1069"/>
      <c r="Y16" s="1069"/>
      <c r="Z16" s="1069"/>
      <c r="AA16" s="1069"/>
      <c r="AB16" s="1069"/>
      <c r="AC16" s="1069"/>
      <c r="AD16" s="1069"/>
      <c r="AE16" s="1069"/>
      <c r="AF16" s="1069"/>
      <c r="AG16" s="1069"/>
      <c r="AH16" s="1069"/>
      <c r="AI16" s="1069"/>
      <c r="AJ16" s="1069"/>
      <c r="AK16" s="1069"/>
      <c r="AL16" s="1069"/>
      <c r="AM16" s="1069"/>
      <c r="AN16" s="1069"/>
      <c r="AO16" s="1069"/>
      <c r="AP16" s="1069"/>
      <c r="AQ16" s="1069"/>
      <c r="AR16" s="1069"/>
      <c r="AS16" s="1069"/>
      <c r="AT16" s="1069"/>
      <c r="AU16" s="1069"/>
      <c r="AV16" s="1069"/>
      <c r="AW16" s="1069"/>
      <c r="AX16" s="1069"/>
      <c r="AY16" s="1069"/>
      <c r="AZ16" s="1069"/>
      <c r="BA16" s="1069"/>
      <c r="BB16" s="1069"/>
      <c r="BC16" s="1069"/>
    </row>
    <row r="17" spans="1:55" x14ac:dyDescent="0.2">
      <c r="A17" s="1069"/>
      <c r="B17" s="1069"/>
      <c r="C17" s="1069"/>
      <c r="D17" s="1069"/>
      <c r="E17" s="1069"/>
      <c r="F17" s="1069"/>
      <c r="G17" s="1069"/>
      <c r="H17" s="1069"/>
      <c r="I17" s="1069"/>
      <c r="J17" s="1069"/>
      <c r="K17" s="1069"/>
      <c r="L17" s="1069"/>
      <c r="M17" s="1069"/>
      <c r="N17" s="1069"/>
      <c r="O17" s="1069"/>
      <c r="P17" s="1069"/>
      <c r="Q17" s="1069"/>
      <c r="R17" s="1069"/>
      <c r="S17" s="1069"/>
      <c r="T17" s="1069"/>
      <c r="U17" s="1069"/>
      <c r="V17" s="1069"/>
      <c r="W17" s="1069"/>
      <c r="X17" s="1069"/>
      <c r="Y17" s="1069"/>
      <c r="Z17" s="1069"/>
      <c r="AA17" s="1069"/>
      <c r="AB17" s="1069"/>
      <c r="AC17" s="1069"/>
      <c r="AD17" s="1069"/>
      <c r="AE17" s="1069"/>
      <c r="AF17" s="1069"/>
      <c r="AG17" s="1069"/>
      <c r="AH17" s="1069"/>
      <c r="AI17" s="1069"/>
      <c r="AJ17" s="1069"/>
      <c r="AK17" s="1069"/>
      <c r="AL17" s="1069"/>
      <c r="AM17" s="1069"/>
      <c r="AN17" s="1069"/>
      <c r="AO17" s="1069"/>
      <c r="AP17" s="1069"/>
      <c r="AQ17" s="1069"/>
      <c r="AR17" s="1069"/>
      <c r="AS17" s="1069"/>
      <c r="AT17" s="1069"/>
      <c r="AU17" s="1069"/>
      <c r="AV17" s="1069"/>
      <c r="AW17" s="1069"/>
      <c r="AX17" s="1069"/>
      <c r="AY17" s="1069"/>
      <c r="AZ17" s="1069"/>
      <c r="BA17" s="1069"/>
      <c r="BB17" s="1069"/>
      <c r="BC17" s="1069"/>
    </row>
    <row r="18" spans="1:55" x14ac:dyDescent="0.2">
      <c r="A18" s="1069"/>
      <c r="B18" s="1069"/>
      <c r="C18" s="1069"/>
      <c r="D18" s="1069"/>
      <c r="E18" s="1069"/>
      <c r="F18" s="1069"/>
      <c r="G18" s="1069"/>
      <c r="H18" s="1069"/>
      <c r="I18" s="1069"/>
      <c r="J18" s="1069"/>
      <c r="K18" s="1069"/>
      <c r="L18" s="1069"/>
      <c r="M18" s="1069"/>
      <c r="N18" s="1069"/>
      <c r="O18" s="1069"/>
      <c r="P18" s="1069"/>
      <c r="Q18" s="1069"/>
      <c r="R18" s="1069"/>
      <c r="S18" s="1069"/>
      <c r="T18" s="1069"/>
      <c r="U18" s="1069"/>
      <c r="V18" s="1069"/>
      <c r="W18" s="1069"/>
      <c r="X18" s="1069"/>
      <c r="Y18" s="1069"/>
      <c r="Z18" s="1069"/>
      <c r="AA18" s="1069"/>
      <c r="AB18" s="1069"/>
      <c r="AC18" s="1069"/>
      <c r="AD18" s="1069"/>
      <c r="AE18" s="1069"/>
      <c r="AF18" s="1069"/>
      <c r="AG18" s="1069"/>
      <c r="AH18" s="1069"/>
      <c r="AI18" s="1069"/>
      <c r="AJ18" s="1069"/>
      <c r="AK18" s="1069"/>
      <c r="AL18" s="1069"/>
      <c r="AM18" s="1069"/>
      <c r="AN18" s="1069"/>
      <c r="AO18" s="1069"/>
      <c r="AP18" s="1069"/>
      <c r="AQ18" s="1069"/>
      <c r="AR18" s="1069"/>
      <c r="AS18" s="1069"/>
      <c r="AT18" s="1069"/>
      <c r="AU18" s="1069"/>
      <c r="AV18" s="1069"/>
      <c r="AW18" s="1069"/>
      <c r="AX18" s="1069"/>
      <c r="AY18" s="1069"/>
      <c r="AZ18" s="1069"/>
      <c r="BA18" s="1069"/>
      <c r="BB18" s="1069"/>
      <c r="BC18" s="1069"/>
    </row>
    <row r="19" spans="1:55" x14ac:dyDescent="0.2">
      <c r="A19" s="1069"/>
      <c r="B19" s="1069"/>
      <c r="C19" s="1069"/>
      <c r="D19" s="1069"/>
      <c r="E19" s="1069"/>
      <c r="F19" s="1069"/>
      <c r="G19" s="1069"/>
      <c r="H19" s="1069"/>
      <c r="I19" s="1069"/>
      <c r="J19" s="1069"/>
      <c r="K19" s="1069"/>
      <c r="L19" s="1069"/>
      <c r="M19" s="1069"/>
      <c r="N19" s="1069"/>
      <c r="O19" s="1069"/>
      <c r="P19" s="1069"/>
      <c r="Q19" s="1069"/>
      <c r="R19" s="1069"/>
      <c r="S19" s="1069"/>
      <c r="T19" s="1069"/>
      <c r="U19" s="1069"/>
      <c r="V19" s="1069"/>
      <c r="W19" s="1069"/>
      <c r="X19" s="1069"/>
      <c r="Y19" s="1069"/>
      <c r="Z19" s="1069"/>
      <c r="AA19" s="1069"/>
      <c r="AB19" s="1069"/>
      <c r="AC19" s="1069"/>
      <c r="AD19" s="1069"/>
      <c r="AE19" s="1069"/>
      <c r="AF19" s="1069"/>
      <c r="AG19" s="1069"/>
      <c r="AH19" s="1069"/>
      <c r="AI19" s="1069"/>
      <c r="AJ19" s="1069"/>
      <c r="AK19" s="1069"/>
      <c r="AL19" s="1069"/>
      <c r="AM19" s="1069"/>
      <c r="AN19" s="1069"/>
      <c r="AO19" s="1069"/>
      <c r="AP19" s="1069"/>
      <c r="AQ19" s="1069"/>
      <c r="AR19" s="1069"/>
      <c r="AS19" s="1069"/>
      <c r="AT19" s="1069"/>
      <c r="AU19" s="1069"/>
      <c r="AV19" s="1069"/>
      <c r="AW19" s="1069"/>
      <c r="AX19" s="1069"/>
      <c r="AY19" s="1069"/>
      <c r="AZ19" s="1069"/>
      <c r="BA19" s="1069"/>
      <c r="BB19" s="1069"/>
      <c r="BC19" s="1069"/>
    </row>
    <row r="20" spans="1:55" x14ac:dyDescent="0.2">
      <c r="A20" s="1069"/>
      <c r="B20" s="1069"/>
      <c r="C20" s="1069"/>
      <c r="D20" s="1069"/>
      <c r="E20" s="1069"/>
      <c r="F20" s="1069"/>
      <c r="G20" s="1069"/>
      <c r="H20" s="1069"/>
      <c r="I20" s="1069"/>
      <c r="J20" s="1069"/>
      <c r="K20" s="1069"/>
      <c r="L20" s="1069"/>
      <c r="M20" s="1069"/>
      <c r="N20" s="1069"/>
      <c r="O20" s="1069"/>
      <c r="P20" s="1069"/>
      <c r="Q20" s="1069"/>
      <c r="R20" s="1069"/>
      <c r="S20" s="1069"/>
      <c r="T20" s="1069"/>
      <c r="U20" s="1069"/>
      <c r="V20" s="1069"/>
      <c r="W20" s="1069"/>
      <c r="X20" s="1069"/>
      <c r="Y20" s="1069"/>
      <c r="Z20" s="1069"/>
      <c r="AA20" s="1069"/>
      <c r="AB20" s="1069"/>
      <c r="AC20" s="1069"/>
      <c r="AD20" s="1069"/>
      <c r="AE20" s="1069"/>
      <c r="AF20" s="1069"/>
      <c r="AG20" s="1069"/>
      <c r="AH20" s="1069"/>
      <c r="AI20" s="1069"/>
      <c r="AJ20" s="1069"/>
      <c r="AK20" s="1069"/>
      <c r="AL20" s="1069"/>
      <c r="AM20" s="1069"/>
      <c r="AN20" s="1069"/>
      <c r="AO20" s="1069"/>
      <c r="AP20" s="1069"/>
      <c r="AQ20" s="1069"/>
      <c r="AR20" s="1069"/>
      <c r="AS20" s="1069"/>
      <c r="AT20" s="1069"/>
      <c r="AU20" s="1069"/>
      <c r="AV20" s="1069"/>
      <c r="AW20" s="1069"/>
      <c r="AX20" s="1069"/>
      <c r="AY20" s="1069"/>
      <c r="AZ20" s="1069"/>
      <c r="BA20" s="1069"/>
      <c r="BB20" s="1069"/>
      <c r="BC20" s="1069"/>
    </row>
    <row r="21" spans="1:55" x14ac:dyDescent="0.2">
      <c r="A21" s="1069"/>
      <c r="B21" s="1069"/>
      <c r="C21" s="1069"/>
      <c r="D21" s="1069"/>
      <c r="E21" s="1069"/>
      <c r="F21" s="1069"/>
      <c r="G21" s="1069"/>
      <c r="H21" s="1069"/>
      <c r="I21" s="1069"/>
      <c r="J21" s="1069"/>
      <c r="K21" s="1069"/>
      <c r="L21" s="1069"/>
      <c r="M21" s="1069"/>
      <c r="N21" s="1069"/>
      <c r="O21" s="1069"/>
      <c r="P21" s="1069"/>
      <c r="Q21" s="1069"/>
      <c r="R21" s="1069"/>
      <c r="S21" s="1069"/>
      <c r="T21" s="1069"/>
      <c r="U21" s="1069"/>
      <c r="V21" s="1069"/>
      <c r="W21" s="1069"/>
      <c r="X21" s="1069"/>
      <c r="Y21" s="1069"/>
      <c r="Z21" s="1069"/>
      <c r="AA21" s="1069"/>
      <c r="AB21" s="1069"/>
      <c r="AC21" s="1069"/>
      <c r="AD21" s="1069"/>
      <c r="AE21" s="1069"/>
      <c r="AF21" s="1069"/>
      <c r="AG21" s="1069"/>
      <c r="AH21" s="1069"/>
      <c r="AI21" s="1069"/>
      <c r="AJ21" s="1069"/>
      <c r="AK21" s="1069"/>
      <c r="AL21" s="1069"/>
      <c r="AM21" s="1069"/>
      <c r="AN21" s="1069"/>
      <c r="AO21" s="1069"/>
      <c r="AP21" s="1069"/>
      <c r="AQ21" s="1069"/>
      <c r="AR21" s="1069"/>
      <c r="AS21" s="1069"/>
      <c r="AT21" s="1069"/>
      <c r="AU21" s="1069"/>
      <c r="AV21" s="1069"/>
      <c r="AW21" s="1069"/>
      <c r="AX21" s="1069"/>
      <c r="AY21" s="1069"/>
      <c r="AZ21" s="1069"/>
      <c r="BA21" s="1069"/>
      <c r="BB21" s="1069"/>
      <c r="BC21" s="1069"/>
    </row>
    <row r="22" spans="1:55" x14ac:dyDescent="0.2">
      <c r="A22" s="1069"/>
      <c r="B22" s="1069"/>
      <c r="C22" s="1069"/>
      <c r="D22" s="1069"/>
      <c r="E22" s="1069"/>
      <c r="F22" s="1069"/>
      <c r="G22" s="1069"/>
      <c r="H22" s="1069"/>
      <c r="I22" s="1069"/>
      <c r="J22" s="1069"/>
      <c r="K22" s="1069"/>
      <c r="L22" s="1069"/>
      <c r="M22" s="1069"/>
      <c r="N22" s="1069"/>
      <c r="O22" s="1069"/>
      <c r="P22" s="1069"/>
      <c r="Q22" s="1069"/>
      <c r="R22" s="1069"/>
      <c r="S22" s="1069"/>
      <c r="T22" s="1069"/>
      <c r="U22" s="1069"/>
      <c r="V22" s="1069"/>
      <c r="W22" s="1069"/>
      <c r="X22" s="1069"/>
      <c r="Y22" s="1069"/>
      <c r="Z22" s="1069"/>
      <c r="AA22" s="1069"/>
      <c r="AB22" s="1069"/>
      <c r="AC22" s="1069"/>
      <c r="AD22" s="1069"/>
      <c r="AE22" s="1069"/>
      <c r="AF22" s="1069"/>
      <c r="AG22" s="1069"/>
      <c r="AH22" s="1069"/>
      <c r="AI22" s="1069"/>
      <c r="AJ22" s="1069"/>
      <c r="AK22" s="1069"/>
      <c r="AL22" s="1069"/>
      <c r="AM22" s="1069"/>
      <c r="AN22" s="1069"/>
      <c r="AO22" s="1069"/>
      <c r="AP22" s="1069"/>
      <c r="AQ22" s="1069"/>
      <c r="AR22" s="1069"/>
      <c r="AS22" s="1069"/>
      <c r="AT22" s="1069"/>
      <c r="AU22" s="1069"/>
      <c r="AV22" s="1069"/>
      <c r="AW22" s="1069"/>
      <c r="AX22" s="1069"/>
      <c r="AY22" s="1069"/>
      <c r="AZ22" s="1069"/>
      <c r="BA22" s="1069"/>
      <c r="BB22" s="1069"/>
      <c r="BC22" s="1069"/>
    </row>
    <row r="23" spans="1:55" x14ac:dyDescent="0.2">
      <c r="A23" s="1069"/>
      <c r="B23" s="1069"/>
      <c r="C23" s="1069"/>
      <c r="D23" s="1069"/>
      <c r="E23" s="1069"/>
      <c r="F23" s="1069"/>
      <c r="G23" s="1069"/>
      <c r="H23" s="1069"/>
      <c r="I23" s="1069"/>
      <c r="J23" s="1069"/>
      <c r="K23" s="1069"/>
      <c r="L23" s="1069"/>
      <c r="M23" s="1069"/>
      <c r="N23" s="1069"/>
      <c r="O23" s="1069"/>
      <c r="P23" s="1069"/>
      <c r="Q23" s="1069"/>
      <c r="R23" s="1069"/>
      <c r="S23" s="1069"/>
      <c r="T23" s="1069"/>
      <c r="U23" s="1069"/>
      <c r="V23" s="1069"/>
      <c r="W23" s="1069"/>
      <c r="X23" s="1069"/>
      <c r="Y23" s="1069"/>
      <c r="Z23" s="1069"/>
      <c r="AA23" s="1069"/>
      <c r="AB23" s="1069"/>
      <c r="AC23" s="1069"/>
      <c r="AD23" s="1069"/>
      <c r="AE23" s="1069"/>
      <c r="AF23" s="1069"/>
      <c r="AG23" s="1069"/>
      <c r="AH23" s="1069"/>
      <c r="AI23" s="1069"/>
      <c r="AJ23" s="1069"/>
      <c r="AK23" s="1069"/>
      <c r="AL23" s="1069"/>
      <c r="AM23" s="1069"/>
      <c r="AN23" s="1069"/>
      <c r="AO23" s="1069"/>
      <c r="AP23" s="1069"/>
      <c r="AQ23" s="1069"/>
      <c r="AR23" s="1069"/>
      <c r="AS23" s="1069"/>
      <c r="AT23" s="1069"/>
      <c r="AU23" s="1069"/>
      <c r="AV23" s="1069"/>
      <c r="AW23" s="1069"/>
      <c r="AX23" s="1069"/>
      <c r="AY23" s="1069"/>
      <c r="AZ23" s="1069"/>
      <c r="BA23" s="1069"/>
      <c r="BB23" s="1069"/>
      <c r="BC23" s="1069"/>
    </row>
    <row r="24" spans="1:55" x14ac:dyDescent="0.2">
      <c r="A24" s="1069"/>
      <c r="B24" s="1069"/>
      <c r="C24" s="1069"/>
      <c r="D24" s="1069"/>
      <c r="E24" s="1069"/>
      <c r="F24" s="1069"/>
      <c r="G24" s="1069"/>
      <c r="H24" s="1069"/>
      <c r="I24" s="1069"/>
      <c r="J24" s="1069"/>
      <c r="K24" s="1069"/>
      <c r="L24" s="1069"/>
      <c r="M24" s="1069"/>
      <c r="N24" s="1069"/>
      <c r="O24" s="1069"/>
      <c r="P24" s="1069"/>
      <c r="Q24" s="1069"/>
      <c r="R24" s="1069"/>
      <c r="S24" s="1069"/>
      <c r="T24" s="1069"/>
      <c r="U24" s="1069"/>
      <c r="V24" s="1069"/>
      <c r="W24" s="1069"/>
      <c r="X24" s="1069"/>
      <c r="Y24" s="1069"/>
      <c r="Z24" s="1069"/>
      <c r="AA24" s="1069"/>
      <c r="AB24" s="1069"/>
      <c r="AC24" s="1069"/>
      <c r="AD24" s="1069"/>
      <c r="AE24" s="1069"/>
      <c r="AF24" s="1069"/>
      <c r="AG24" s="1069"/>
      <c r="AH24" s="1069"/>
      <c r="AI24" s="1069"/>
      <c r="AJ24" s="1069"/>
      <c r="AK24" s="1069"/>
      <c r="AL24" s="1069"/>
      <c r="AM24" s="1069"/>
      <c r="AN24" s="1069"/>
      <c r="AO24" s="1069"/>
      <c r="AP24" s="1069"/>
      <c r="AQ24" s="1069"/>
      <c r="AR24" s="1069"/>
      <c r="AS24" s="1069"/>
      <c r="AT24" s="1069"/>
      <c r="AU24" s="1069"/>
      <c r="AV24" s="1069"/>
      <c r="AW24" s="1069"/>
      <c r="AX24" s="1069"/>
      <c r="AY24" s="1069"/>
      <c r="AZ24" s="1069"/>
      <c r="BA24" s="1069"/>
      <c r="BB24" s="1069"/>
      <c r="BC24" s="1069"/>
    </row>
    <row r="25" spans="1:55" x14ac:dyDescent="0.2">
      <c r="A25" s="1069"/>
      <c r="B25" s="1069"/>
      <c r="C25" s="1069"/>
      <c r="D25" s="1069"/>
      <c r="E25" s="1069"/>
      <c r="F25" s="1069"/>
      <c r="G25" s="1069"/>
      <c r="H25" s="1069"/>
      <c r="I25" s="1069"/>
      <c r="J25" s="1069"/>
      <c r="K25" s="1069"/>
      <c r="L25" s="1069"/>
      <c r="M25" s="1069"/>
      <c r="N25" s="1069"/>
      <c r="O25" s="1069"/>
      <c r="P25" s="1069"/>
      <c r="Q25" s="1069"/>
      <c r="R25" s="1069"/>
      <c r="S25" s="1069"/>
      <c r="T25" s="1069"/>
      <c r="U25" s="1069"/>
      <c r="V25" s="1069"/>
      <c r="W25" s="1069"/>
      <c r="X25" s="1069"/>
      <c r="Y25" s="1069"/>
      <c r="Z25" s="1069"/>
      <c r="AA25" s="1069"/>
      <c r="AB25" s="1069"/>
      <c r="AC25" s="1069"/>
      <c r="AD25" s="1069"/>
      <c r="AE25" s="1069"/>
      <c r="AF25" s="1069"/>
      <c r="AG25" s="1069"/>
      <c r="AH25" s="1069"/>
      <c r="AI25" s="1069"/>
      <c r="AJ25" s="1069"/>
      <c r="AK25" s="1069"/>
      <c r="AL25" s="1069"/>
      <c r="AM25" s="1069"/>
      <c r="AN25" s="1069"/>
      <c r="AO25" s="1069"/>
      <c r="AP25" s="1069"/>
      <c r="AQ25" s="1069"/>
      <c r="AR25" s="1069"/>
      <c r="AS25" s="1069"/>
      <c r="AT25" s="1069"/>
      <c r="AU25" s="1069"/>
      <c r="AV25" s="1069"/>
      <c r="AW25" s="1069"/>
      <c r="AX25" s="1069"/>
      <c r="AY25" s="1069"/>
      <c r="AZ25" s="1069"/>
      <c r="BA25" s="1069"/>
      <c r="BB25" s="1069"/>
      <c r="BC25" s="1069"/>
    </row>
    <row r="26" spans="1:55" x14ac:dyDescent="0.2">
      <c r="A26" s="1069"/>
      <c r="B26" s="1069"/>
      <c r="C26" s="1069"/>
      <c r="D26" s="1069"/>
      <c r="E26" s="1069"/>
      <c r="F26" s="1069"/>
      <c r="G26" s="1069"/>
      <c r="H26" s="1069"/>
      <c r="I26" s="1069"/>
      <c r="J26" s="1069"/>
      <c r="K26" s="1069"/>
      <c r="L26" s="1069"/>
      <c r="M26" s="1069"/>
      <c r="N26" s="1069"/>
      <c r="O26" s="1069"/>
      <c r="P26" s="1069"/>
      <c r="Q26" s="1069"/>
      <c r="R26" s="1069"/>
      <c r="S26" s="1069"/>
      <c r="T26" s="1069"/>
      <c r="U26" s="1069"/>
      <c r="V26" s="1069"/>
      <c r="W26" s="1069"/>
      <c r="X26" s="1069"/>
      <c r="Y26" s="1069"/>
      <c r="Z26" s="1069"/>
      <c r="AA26" s="1069"/>
      <c r="AB26" s="1069"/>
      <c r="AC26" s="1069"/>
      <c r="AD26" s="1069"/>
      <c r="AE26" s="1069"/>
      <c r="AF26" s="1069"/>
      <c r="AG26" s="1069"/>
      <c r="AH26" s="1069"/>
      <c r="AI26" s="1069"/>
      <c r="AJ26" s="1069"/>
      <c r="AK26" s="1069"/>
      <c r="AL26" s="1069"/>
      <c r="AM26" s="1069"/>
      <c r="AN26" s="1069"/>
      <c r="AO26" s="1069"/>
      <c r="AP26" s="1069"/>
      <c r="AQ26" s="1069"/>
      <c r="AR26" s="1069"/>
      <c r="AS26" s="1069"/>
      <c r="AT26" s="1069"/>
      <c r="AU26" s="1069"/>
      <c r="AV26" s="1069"/>
      <c r="AW26" s="1069"/>
      <c r="AX26" s="1069"/>
      <c r="AY26" s="1069"/>
      <c r="AZ26" s="1069"/>
      <c r="BA26" s="1069"/>
      <c r="BB26" s="1069"/>
      <c r="BC26" s="1069"/>
    </row>
    <row r="27" spans="1:55" x14ac:dyDescent="0.2">
      <c r="A27" s="1069"/>
      <c r="B27" s="1069"/>
      <c r="C27" s="1069"/>
      <c r="D27" s="1069"/>
      <c r="E27" s="1069"/>
      <c r="F27" s="1069"/>
      <c r="G27" s="1069"/>
      <c r="H27" s="1069"/>
      <c r="I27" s="1069"/>
      <c r="J27" s="1069"/>
      <c r="K27" s="1069"/>
      <c r="L27" s="1069"/>
      <c r="M27" s="1069"/>
      <c r="N27" s="1069"/>
      <c r="O27" s="1069"/>
      <c r="P27" s="1069"/>
      <c r="Q27" s="1069"/>
      <c r="R27" s="1069"/>
      <c r="S27" s="1069"/>
      <c r="T27" s="1069"/>
      <c r="U27" s="1069"/>
      <c r="V27" s="1069"/>
      <c r="W27" s="1069"/>
      <c r="X27" s="1069"/>
      <c r="Y27" s="1069"/>
      <c r="Z27" s="1069"/>
      <c r="AA27" s="1069"/>
      <c r="AB27" s="1069"/>
      <c r="AC27" s="1069"/>
      <c r="AD27" s="1069"/>
      <c r="AE27" s="1069"/>
      <c r="AF27" s="1069"/>
      <c r="AG27" s="1069"/>
      <c r="AH27" s="1069"/>
      <c r="AI27" s="1069"/>
      <c r="AJ27" s="1069"/>
      <c r="AK27" s="1069"/>
      <c r="AL27" s="1069"/>
      <c r="AM27" s="1069"/>
      <c r="AN27" s="1069"/>
      <c r="AO27" s="1069"/>
      <c r="AP27" s="1069"/>
      <c r="AQ27" s="1069"/>
      <c r="AR27" s="1069"/>
      <c r="AS27" s="1069"/>
      <c r="AT27" s="1069"/>
      <c r="AU27" s="1069"/>
      <c r="AV27" s="1069"/>
      <c r="AW27" s="1069"/>
      <c r="AX27" s="1069"/>
      <c r="AY27" s="1069"/>
      <c r="AZ27" s="1069"/>
      <c r="BA27" s="1069"/>
      <c r="BB27" s="1069"/>
      <c r="BC27" s="1069"/>
    </row>
    <row r="28" spans="1:55" x14ac:dyDescent="0.2">
      <c r="A28" s="1069"/>
      <c r="B28" s="1069"/>
      <c r="C28" s="1069"/>
      <c r="D28" s="1069"/>
      <c r="E28" s="1069"/>
      <c r="F28" s="1069"/>
      <c r="G28" s="1069"/>
      <c r="H28" s="1069"/>
      <c r="I28" s="1069"/>
      <c r="J28" s="1069"/>
      <c r="K28" s="1069"/>
      <c r="L28" s="1069"/>
      <c r="M28" s="1069"/>
      <c r="N28" s="1069"/>
      <c r="O28" s="1069"/>
      <c r="P28" s="1069"/>
      <c r="Q28" s="1069"/>
      <c r="R28" s="1069"/>
      <c r="S28" s="1069"/>
      <c r="T28" s="1069"/>
      <c r="U28" s="1069"/>
      <c r="V28" s="1069"/>
      <c r="W28" s="1069"/>
      <c r="X28" s="1069"/>
      <c r="Y28" s="1069"/>
      <c r="Z28" s="1069"/>
      <c r="AA28" s="1069"/>
      <c r="AB28" s="1069"/>
      <c r="AC28" s="1069"/>
      <c r="AD28" s="1069"/>
      <c r="AE28" s="1069"/>
      <c r="AF28" s="1069"/>
      <c r="AG28" s="1069"/>
      <c r="AH28" s="1069"/>
      <c r="AI28" s="1069"/>
      <c r="AJ28" s="1069"/>
      <c r="AK28" s="1069"/>
      <c r="AL28" s="1069"/>
      <c r="AM28" s="1069"/>
      <c r="AN28" s="1069"/>
      <c r="AO28" s="1069"/>
      <c r="AP28" s="1069"/>
      <c r="AQ28" s="1069"/>
      <c r="AR28" s="1069"/>
      <c r="AS28" s="1069"/>
      <c r="AT28" s="1069"/>
      <c r="AU28" s="1069"/>
      <c r="AV28" s="1069"/>
      <c r="AW28" s="1069"/>
      <c r="AX28" s="1069"/>
      <c r="AY28" s="1069"/>
      <c r="AZ28" s="1069"/>
      <c r="BA28" s="1069"/>
      <c r="BB28" s="1069"/>
      <c r="BC28" s="1069"/>
    </row>
    <row r="29" spans="1:55" x14ac:dyDescent="0.2">
      <c r="A29" s="1069"/>
      <c r="B29" s="1069"/>
      <c r="C29" s="1069"/>
      <c r="D29" s="1069"/>
      <c r="E29" s="1069"/>
      <c r="F29" s="1069"/>
      <c r="G29" s="1069"/>
      <c r="H29" s="1069"/>
      <c r="I29" s="1069"/>
      <c r="J29" s="1069"/>
      <c r="K29" s="1069"/>
      <c r="L29" s="1069"/>
      <c r="M29" s="1069"/>
      <c r="N29" s="1069"/>
      <c r="O29" s="1069"/>
      <c r="P29" s="1069"/>
      <c r="Q29" s="1069"/>
      <c r="R29" s="1069"/>
      <c r="S29" s="1069"/>
      <c r="T29" s="1069"/>
      <c r="U29" s="1069"/>
      <c r="V29" s="1069"/>
      <c r="W29" s="1069"/>
      <c r="X29" s="1069"/>
      <c r="Y29" s="1069"/>
      <c r="Z29" s="1069"/>
      <c r="AA29" s="1069"/>
      <c r="AB29" s="1069"/>
      <c r="AC29" s="1069"/>
      <c r="AD29" s="1069"/>
      <c r="AE29" s="1069"/>
      <c r="AF29" s="1069"/>
      <c r="AG29" s="1069"/>
      <c r="AH29" s="1069"/>
      <c r="AI29" s="1069"/>
      <c r="AJ29" s="1069"/>
      <c r="AK29" s="1069"/>
      <c r="AL29" s="1069"/>
      <c r="AM29" s="1069"/>
      <c r="AN29" s="1069"/>
      <c r="AO29" s="1069"/>
      <c r="AP29" s="1069"/>
      <c r="AQ29" s="1069"/>
      <c r="AR29" s="1069"/>
      <c r="AS29" s="1069"/>
      <c r="AT29" s="1069"/>
      <c r="AU29" s="1069"/>
      <c r="AV29" s="1069"/>
      <c r="AW29" s="1069"/>
      <c r="AX29" s="1069"/>
      <c r="AY29" s="1069"/>
      <c r="AZ29" s="1069"/>
      <c r="BA29" s="1069"/>
      <c r="BB29" s="1069"/>
      <c r="BC29" s="1069"/>
    </row>
    <row r="30" spans="1:55" x14ac:dyDescent="0.2">
      <c r="A30" s="1069"/>
      <c r="B30" s="1069"/>
      <c r="C30" s="1069"/>
      <c r="D30" s="1069"/>
      <c r="E30" s="1069"/>
      <c r="F30" s="1069"/>
      <c r="G30" s="1069"/>
      <c r="H30" s="1069"/>
      <c r="I30" s="1069"/>
      <c r="J30" s="1069"/>
      <c r="K30" s="1069"/>
      <c r="L30" s="1069"/>
      <c r="M30" s="1069"/>
      <c r="N30" s="1069"/>
      <c r="O30" s="1069"/>
      <c r="P30" s="1069"/>
      <c r="Q30" s="1069"/>
      <c r="R30" s="1069"/>
      <c r="S30" s="1069"/>
      <c r="T30" s="1069"/>
      <c r="U30" s="1069"/>
      <c r="V30" s="1069"/>
      <c r="W30" s="1069"/>
      <c r="X30" s="1069"/>
      <c r="Y30" s="1069"/>
      <c r="Z30" s="1069"/>
      <c r="AA30" s="1069"/>
      <c r="AB30" s="1069"/>
      <c r="AC30" s="1069"/>
      <c r="AD30" s="1069"/>
      <c r="AE30" s="1069"/>
      <c r="AF30" s="1069"/>
      <c r="AG30" s="1069"/>
      <c r="AH30" s="1069"/>
      <c r="AI30" s="1069"/>
      <c r="AJ30" s="1069"/>
      <c r="AK30" s="1069"/>
      <c r="AL30" s="1069"/>
      <c r="AM30" s="1069"/>
      <c r="AN30" s="1069"/>
      <c r="AO30" s="1069"/>
      <c r="AP30" s="1069"/>
      <c r="AQ30" s="1069"/>
      <c r="AR30" s="1069"/>
      <c r="AS30" s="1069"/>
      <c r="AT30" s="1069"/>
      <c r="AU30" s="1069"/>
      <c r="AV30" s="1069"/>
      <c r="AW30" s="1069"/>
      <c r="AX30" s="1069"/>
      <c r="AY30" s="1069"/>
      <c r="AZ30" s="1069"/>
      <c r="BA30" s="1069"/>
      <c r="BB30" s="1069"/>
      <c r="BC30" s="1069"/>
    </row>
    <row r="31" spans="1:55" x14ac:dyDescent="0.2">
      <c r="A31" s="1069"/>
      <c r="B31" s="1069"/>
      <c r="C31" s="1069"/>
      <c r="D31" s="1069"/>
      <c r="E31" s="1069"/>
      <c r="F31" s="1069"/>
      <c r="G31" s="1069"/>
      <c r="H31" s="1069"/>
      <c r="I31" s="1069"/>
      <c r="J31" s="1069"/>
      <c r="K31" s="1069"/>
      <c r="L31" s="1069"/>
      <c r="M31" s="1069"/>
      <c r="N31" s="1069"/>
      <c r="O31" s="1069"/>
      <c r="P31" s="1069"/>
      <c r="Q31" s="1069"/>
      <c r="R31" s="1069"/>
      <c r="S31" s="1069"/>
      <c r="T31" s="1069"/>
      <c r="U31" s="1069"/>
      <c r="V31" s="1069"/>
      <c r="W31" s="1069"/>
      <c r="X31" s="1069"/>
      <c r="Y31" s="1069"/>
      <c r="Z31" s="1069"/>
      <c r="AA31" s="1069"/>
      <c r="AB31" s="1069"/>
      <c r="AC31" s="1069"/>
      <c r="AD31" s="1069"/>
      <c r="AE31" s="1069"/>
      <c r="AF31" s="1069"/>
      <c r="AG31" s="1069"/>
      <c r="AH31" s="1069"/>
      <c r="AI31" s="1069"/>
      <c r="AJ31" s="1069"/>
      <c r="AK31" s="1069"/>
      <c r="AL31" s="1069"/>
      <c r="AM31" s="1069"/>
      <c r="AN31" s="1069"/>
      <c r="AO31" s="1069"/>
      <c r="AP31" s="1069"/>
      <c r="AQ31" s="1069"/>
      <c r="AR31" s="1069"/>
      <c r="AS31" s="1069"/>
      <c r="AT31" s="1069"/>
      <c r="AU31" s="1069"/>
      <c r="AV31" s="1069"/>
      <c r="AW31" s="1069"/>
      <c r="AX31" s="1069"/>
      <c r="AY31" s="1069"/>
      <c r="AZ31" s="1069"/>
      <c r="BA31" s="1069"/>
      <c r="BB31" s="1069"/>
      <c r="BC31" s="1069"/>
    </row>
    <row r="32" spans="1:55" x14ac:dyDescent="0.2">
      <c r="A32" s="1069"/>
      <c r="B32" s="1069"/>
      <c r="C32" s="1069"/>
      <c r="D32" s="1069"/>
      <c r="E32" s="1069"/>
      <c r="F32" s="1069"/>
      <c r="G32" s="1069"/>
      <c r="H32" s="1069"/>
      <c r="I32" s="1069"/>
      <c r="J32" s="1069"/>
      <c r="K32" s="1069"/>
      <c r="L32" s="1069"/>
      <c r="M32" s="1069"/>
      <c r="N32" s="1069"/>
      <c r="O32" s="1069"/>
      <c r="P32" s="1069"/>
      <c r="Q32" s="1069"/>
      <c r="R32" s="1069"/>
      <c r="S32" s="1069"/>
      <c r="T32" s="1069"/>
      <c r="U32" s="1069"/>
      <c r="V32" s="1069"/>
      <c r="W32" s="1069"/>
      <c r="X32" s="1069"/>
      <c r="Y32" s="1069"/>
      <c r="Z32" s="1069"/>
      <c r="AA32" s="1069"/>
      <c r="AB32" s="1069"/>
      <c r="AC32" s="1069"/>
      <c r="AD32" s="1069"/>
      <c r="AE32" s="1069"/>
      <c r="AF32" s="1069"/>
      <c r="AG32" s="1069"/>
      <c r="AH32" s="1069"/>
      <c r="AI32" s="1069"/>
      <c r="AJ32" s="1069"/>
      <c r="AK32" s="1069"/>
      <c r="AL32" s="1069"/>
      <c r="AM32" s="1069"/>
      <c r="AN32" s="1069"/>
      <c r="AO32" s="1069"/>
      <c r="AP32" s="1069"/>
      <c r="AQ32" s="1069"/>
      <c r="AR32" s="1069"/>
      <c r="AS32" s="1069"/>
      <c r="AT32" s="1069"/>
      <c r="AU32" s="1069"/>
      <c r="AV32" s="1069"/>
      <c r="AW32" s="1069"/>
      <c r="AX32" s="1069"/>
      <c r="AY32" s="1069"/>
      <c r="AZ32" s="1069"/>
      <c r="BA32" s="1069"/>
      <c r="BB32" s="1069"/>
      <c r="BC32" s="1069"/>
    </row>
    <row r="33" spans="1:55" x14ac:dyDescent="0.2">
      <c r="A33" s="1069"/>
      <c r="B33" s="1069"/>
      <c r="C33" s="1069"/>
      <c r="D33" s="1069"/>
      <c r="E33" s="1069"/>
      <c r="F33" s="1069"/>
      <c r="G33" s="1069"/>
      <c r="H33" s="1069"/>
      <c r="I33" s="1069"/>
      <c r="J33" s="1069"/>
      <c r="K33" s="1069"/>
      <c r="L33" s="1069"/>
      <c r="M33" s="1069"/>
      <c r="N33" s="1069"/>
      <c r="O33" s="1069"/>
      <c r="P33" s="1069"/>
      <c r="Q33" s="1069"/>
      <c r="R33" s="1069"/>
      <c r="S33" s="1069"/>
      <c r="T33" s="1069"/>
      <c r="U33" s="1069"/>
      <c r="V33" s="1069"/>
      <c r="W33" s="1069"/>
      <c r="X33" s="1069"/>
      <c r="Y33" s="1069"/>
      <c r="Z33" s="1069"/>
      <c r="AA33" s="1069"/>
      <c r="AB33" s="1069"/>
      <c r="AC33" s="1069"/>
      <c r="AD33" s="1069"/>
      <c r="AE33" s="1069"/>
      <c r="AF33" s="1069"/>
      <c r="AG33" s="1069"/>
      <c r="AH33" s="1069"/>
      <c r="AI33" s="1069"/>
      <c r="AJ33" s="1069"/>
      <c r="AK33" s="1069"/>
      <c r="AL33" s="1069"/>
      <c r="AM33" s="1069"/>
      <c r="AN33" s="1069"/>
      <c r="AO33" s="1069"/>
      <c r="AP33" s="1069"/>
      <c r="AQ33" s="1069"/>
      <c r="AR33" s="1069"/>
      <c r="AS33" s="1069"/>
      <c r="AT33" s="1069"/>
      <c r="AU33" s="1069"/>
      <c r="AV33" s="1069"/>
      <c r="AW33" s="1069"/>
      <c r="AX33" s="1069"/>
      <c r="AY33" s="1069"/>
      <c r="AZ33" s="1069"/>
      <c r="BA33" s="1069"/>
      <c r="BB33" s="1069"/>
      <c r="BC33" s="1069"/>
    </row>
    <row r="34" spans="1:55" x14ac:dyDescent="0.2">
      <c r="A34" s="1069"/>
      <c r="B34" s="1069"/>
      <c r="C34" s="1069"/>
      <c r="D34" s="1069"/>
      <c r="E34" s="1069"/>
      <c r="F34" s="1069"/>
      <c r="G34" s="1069"/>
      <c r="H34" s="1069"/>
      <c r="I34" s="1069"/>
      <c r="J34" s="1069"/>
      <c r="K34" s="1069"/>
      <c r="L34" s="1069"/>
      <c r="M34" s="1069"/>
      <c r="N34" s="1069"/>
      <c r="O34" s="1069"/>
      <c r="P34" s="1069"/>
      <c r="Q34" s="1069"/>
      <c r="R34" s="1069"/>
      <c r="S34" s="1069"/>
      <c r="T34" s="1069"/>
      <c r="U34" s="1069"/>
      <c r="V34" s="1069"/>
      <c r="W34" s="1069"/>
      <c r="X34" s="1069"/>
      <c r="Y34" s="1069"/>
      <c r="Z34" s="1069"/>
      <c r="AA34" s="1069"/>
      <c r="AB34" s="1069"/>
      <c r="AC34" s="1069"/>
      <c r="AD34" s="1069"/>
      <c r="AE34" s="1069"/>
      <c r="AF34" s="1069"/>
      <c r="AG34" s="1069"/>
      <c r="AH34" s="1069"/>
      <c r="AI34" s="1069"/>
      <c r="AJ34" s="1069"/>
      <c r="AK34" s="1069"/>
      <c r="AL34" s="1069"/>
      <c r="AM34" s="1069"/>
      <c r="AN34" s="1069"/>
      <c r="AO34" s="1069"/>
      <c r="AP34" s="1069"/>
      <c r="AQ34" s="1069"/>
      <c r="AR34" s="1069"/>
      <c r="AS34" s="1069"/>
      <c r="AT34" s="1069"/>
      <c r="AU34" s="1069"/>
      <c r="AV34" s="1069"/>
      <c r="AW34" s="1069"/>
      <c r="AX34" s="1069"/>
      <c r="AY34" s="1069"/>
      <c r="AZ34" s="1069"/>
      <c r="BA34" s="1069"/>
      <c r="BB34" s="1069"/>
      <c r="BC34" s="1069"/>
    </row>
    <row r="35" spans="1:55" x14ac:dyDescent="0.2">
      <c r="A35" s="1069"/>
      <c r="B35" s="1069"/>
      <c r="C35" s="1069"/>
      <c r="D35" s="1069"/>
      <c r="E35" s="1069"/>
      <c r="F35" s="1069"/>
      <c r="G35" s="1069"/>
      <c r="H35" s="1069"/>
      <c r="I35" s="1069"/>
      <c r="J35" s="1069"/>
      <c r="K35" s="1069"/>
      <c r="L35" s="1069"/>
      <c r="M35" s="1069"/>
      <c r="N35" s="1069"/>
      <c r="O35" s="1069"/>
      <c r="P35" s="1069"/>
      <c r="Q35" s="1069"/>
      <c r="R35" s="1069"/>
      <c r="S35" s="1069"/>
      <c r="T35" s="1069"/>
      <c r="U35" s="1069"/>
      <c r="V35" s="1069"/>
      <c r="W35" s="1069"/>
      <c r="X35" s="1069"/>
      <c r="Y35" s="1069"/>
      <c r="Z35" s="1069"/>
      <c r="AA35" s="1069"/>
      <c r="AB35" s="1069"/>
      <c r="AC35" s="1069"/>
      <c r="AD35" s="1069"/>
      <c r="AE35" s="1069"/>
      <c r="AF35" s="1069"/>
      <c r="AG35" s="1069"/>
      <c r="AH35" s="1069"/>
      <c r="AI35" s="1069"/>
      <c r="AJ35" s="1069"/>
      <c r="AK35" s="1069"/>
      <c r="AL35" s="1069"/>
      <c r="AM35" s="1069"/>
      <c r="AN35" s="1069"/>
      <c r="AO35" s="1069"/>
      <c r="AP35" s="1069"/>
      <c r="AQ35" s="1069"/>
      <c r="AR35" s="1069"/>
      <c r="AS35" s="1069"/>
      <c r="AT35" s="1069"/>
      <c r="AU35" s="1069"/>
      <c r="AV35" s="1069"/>
      <c r="AW35" s="1069"/>
      <c r="AX35" s="1069"/>
      <c r="AY35" s="1069"/>
      <c r="AZ35" s="1069"/>
      <c r="BA35" s="1069"/>
      <c r="BB35" s="1069"/>
      <c r="BC35" s="1069"/>
    </row>
    <row r="36" spans="1:55" x14ac:dyDescent="0.2">
      <c r="A36" s="1069"/>
      <c r="B36" s="1069"/>
      <c r="C36" s="1069"/>
      <c r="D36" s="1069"/>
      <c r="E36" s="1069"/>
      <c r="F36" s="1069"/>
      <c r="G36" s="1069"/>
      <c r="H36" s="1069"/>
      <c r="I36" s="1069"/>
      <c r="J36" s="1069"/>
      <c r="K36" s="1069"/>
      <c r="L36" s="1069"/>
      <c r="M36" s="1069"/>
      <c r="N36" s="1069"/>
      <c r="O36" s="1069"/>
      <c r="P36" s="1069"/>
      <c r="Q36" s="1069"/>
      <c r="R36" s="1069"/>
      <c r="S36" s="1069"/>
      <c r="T36" s="1069"/>
      <c r="U36" s="1069"/>
      <c r="V36" s="1069"/>
      <c r="W36" s="1069"/>
      <c r="X36" s="1069"/>
      <c r="Y36" s="1069"/>
      <c r="Z36" s="1069"/>
      <c r="AA36" s="1069"/>
      <c r="AB36" s="1069"/>
      <c r="AC36" s="1069"/>
      <c r="AD36" s="1069"/>
      <c r="AE36" s="1069"/>
      <c r="AF36" s="1069"/>
      <c r="AG36" s="1069"/>
      <c r="AH36" s="1069"/>
      <c r="AI36" s="1069"/>
      <c r="AJ36" s="1069"/>
      <c r="AK36" s="1069"/>
      <c r="AL36" s="1069"/>
      <c r="AM36" s="1069"/>
      <c r="AN36" s="1069"/>
      <c r="AO36" s="1069"/>
      <c r="AP36" s="1069"/>
      <c r="AQ36" s="1069"/>
      <c r="AR36" s="1069"/>
      <c r="AS36" s="1069"/>
      <c r="AT36" s="1069"/>
      <c r="AU36" s="1069"/>
      <c r="AV36" s="1069"/>
      <c r="AW36" s="1069"/>
      <c r="AX36" s="1069"/>
      <c r="AY36" s="1069"/>
      <c r="AZ36" s="1069"/>
      <c r="BA36" s="1069"/>
      <c r="BB36" s="1069"/>
      <c r="BC36" s="1069"/>
    </row>
    <row r="37" spans="1:55" x14ac:dyDescent="0.2">
      <c r="A37" s="1069"/>
      <c r="B37" s="1069"/>
      <c r="C37" s="1069"/>
      <c r="D37" s="1069"/>
      <c r="E37" s="1069"/>
      <c r="F37" s="1069"/>
      <c r="G37" s="1069"/>
      <c r="H37" s="1069"/>
      <c r="I37" s="1069"/>
      <c r="J37" s="1069"/>
      <c r="K37" s="1069"/>
      <c r="L37" s="1069"/>
      <c r="M37" s="1069"/>
      <c r="N37" s="1069"/>
      <c r="O37" s="1069"/>
      <c r="P37" s="1069"/>
      <c r="Q37" s="1069"/>
      <c r="R37" s="1069"/>
      <c r="S37" s="1069"/>
      <c r="T37" s="1069"/>
      <c r="U37" s="1069"/>
      <c r="V37" s="1069"/>
      <c r="W37" s="1069"/>
      <c r="X37" s="1069"/>
      <c r="Y37" s="1069"/>
      <c r="Z37" s="1069"/>
      <c r="AA37" s="1069"/>
      <c r="AB37" s="1069"/>
      <c r="AC37" s="1069"/>
      <c r="AD37" s="1069"/>
      <c r="AE37" s="1069"/>
      <c r="AF37" s="1069"/>
      <c r="AG37" s="1069"/>
      <c r="AH37" s="1069"/>
      <c r="AI37" s="1069"/>
      <c r="AJ37" s="1069"/>
      <c r="AK37" s="1069"/>
      <c r="AL37" s="1069"/>
      <c r="AM37" s="1069"/>
      <c r="AN37" s="1069"/>
      <c r="AO37" s="1069"/>
      <c r="AP37" s="1069"/>
      <c r="AQ37" s="1069"/>
      <c r="AR37" s="1069"/>
      <c r="AS37" s="1069"/>
      <c r="AT37" s="1069"/>
      <c r="AU37" s="1069"/>
      <c r="AV37" s="1069"/>
      <c r="AW37" s="1069"/>
      <c r="AX37" s="1069"/>
      <c r="AY37" s="1069"/>
      <c r="AZ37" s="1069"/>
      <c r="BA37" s="1069"/>
      <c r="BB37" s="1069"/>
      <c r="BC37" s="1069"/>
    </row>
    <row r="38" spans="1:55" x14ac:dyDescent="0.2">
      <c r="A38" s="1069"/>
      <c r="B38" s="1069"/>
      <c r="C38" s="1069"/>
      <c r="D38" s="1069"/>
      <c r="E38" s="1069"/>
      <c r="F38" s="1069"/>
      <c r="G38" s="1069"/>
      <c r="H38" s="1069"/>
      <c r="I38" s="1069"/>
      <c r="J38" s="1069"/>
      <c r="K38" s="1069"/>
      <c r="L38" s="1069"/>
      <c r="M38" s="1069"/>
      <c r="N38" s="1069"/>
      <c r="O38" s="1069"/>
      <c r="P38" s="1069"/>
      <c r="Q38" s="1069"/>
      <c r="R38" s="1069"/>
      <c r="S38" s="1069"/>
      <c r="T38" s="1069"/>
      <c r="U38" s="1069"/>
      <c r="V38" s="1069"/>
      <c r="W38" s="1069"/>
      <c r="X38" s="1069"/>
      <c r="Y38" s="1069"/>
      <c r="Z38" s="1069"/>
      <c r="AA38" s="1069"/>
      <c r="AB38" s="1069"/>
      <c r="AC38" s="1069"/>
      <c r="AD38" s="1069"/>
      <c r="AE38" s="1069"/>
      <c r="AF38" s="1069"/>
      <c r="AG38" s="1069"/>
      <c r="AH38" s="1069"/>
      <c r="AI38" s="1069"/>
      <c r="AJ38" s="1069"/>
      <c r="AK38" s="1069"/>
      <c r="AL38" s="1069"/>
      <c r="AM38" s="1069"/>
      <c r="AN38" s="1069"/>
      <c r="AO38" s="1069"/>
      <c r="AP38" s="1069"/>
      <c r="AQ38" s="1069"/>
      <c r="AR38" s="1069"/>
      <c r="AS38" s="1069"/>
      <c r="AT38" s="1069"/>
      <c r="AU38" s="1069"/>
      <c r="AV38" s="1069"/>
      <c r="AW38" s="1069"/>
      <c r="AX38" s="1069"/>
      <c r="AY38" s="1069"/>
      <c r="AZ38" s="1069"/>
      <c r="BA38" s="1069"/>
      <c r="BB38" s="1069"/>
      <c r="BC38" s="1069"/>
    </row>
    <row r="39" spans="1:55" x14ac:dyDescent="0.2">
      <c r="A39" s="1069"/>
      <c r="B39" s="1069"/>
      <c r="C39" s="1069"/>
      <c r="D39" s="1069"/>
      <c r="E39" s="1069"/>
      <c r="F39" s="1069"/>
      <c r="G39" s="1069"/>
      <c r="H39" s="1069"/>
      <c r="I39" s="1069"/>
      <c r="J39" s="1069"/>
      <c r="K39" s="1069"/>
      <c r="L39" s="1069"/>
      <c r="M39" s="1069"/>
      <c r="N39" s="1069"/>
      <c r="O39" s="1069"/>
      <c r="P39" s="1069"/>
      <c r="Q39" s="1069"/>
      <c r="R39" s="1069"/>
      <c r="S39" s="1069"/>
      <c r="T39" s="1069"/>
      <c r="U39" s="1069"/>
      <c r="V39" s="1069"/>
      <c r="W39" s="1069"/>
      <c r="X39" s="1069"/>
      <c r="Y39" s="1069"/>
      <c r="Z39" s="1069"/>
      <c r="AA39" s="1069"/>
      <c r="AB39" s="1069"/>
      <c r="AC39" s="1069"/>
      <c r="AD39" s="1069"/>
      <c r="AE39" s="1069"/>
      <c r="AF39" s="1069"/>
      <c r="AG39" s="1069"/>
      <c r="AH39" s="1069"/>
      <c r="AI39" s="1069"/>
      <c r="AJ39" s="1069"/>
      <c r="AK39" s="1069"/>
      <c r="AL39" s="1069"/>
      <c r="AM39" s="1069"/>
      <c r="AN39" s="1069"/>
      <c r="AO39" s="1069"/>
      <c r="AP39" s="1069"/>
      <c r="AQ39" s="1069"/>
      <c r="AR39" s="1069"/>
      <c r="AS39" s="1069"/>
      <c r="AT39" s="1069"/>
      <c r="AU39" s="1069"/>
      <c r="AV39" s="1069"/>
      <c r="AW39" s="1069"/>
      <c r="AX39" s="1069"/>
      <c r="AY39" s="1069"/>
      <c r="AZ39" s="1069"/>
      <c r="BA39" s="1069"/>
      <c r="BB39" s="1069"/>
      <c r="BC39" s="1069"/>
    </row>
    <row r="40" spans="1:55" x14ac:dyDescent="0.2">
      <c r="A40" s="1069"/>
      <c r="B40" s="1069"/>
      <c r="C40" s="1069"/>
      <c r="D40" s="1069"/>
      <c r="E40" s="1069"/>
      <c r="F40" s="1069"/>
      <c r="G40" s="1069"/>
      <c r="H40" s="1069"/>
      <c r="I40" s="1069"/>
      <c r="J40" s="1069"/>
      <c r="K40" s="1069"/>
      <c r="L40" s="1069"/>
      <c r="M40" s="1069"/>
      <c r="N40" s="1069"/>
      <c r="O40" s="1069"/>
      <c r="P40" s="1069"/>
      <c r="Q40" s="1069"/>
      <c r="R40" s="1069"/>
      <c r="S40" s="1069"/>
      <c r="T40" s="1069"/>
      <c r="U40" s="1069"/>
      <c r="V40" s="1069"/>
      <c r="W40" s="1069"/>
      <c r="X40" s="1069"/>
      <c r="Y40" s="1069"/>
      <c r="Z40" s="1069"/>
      <c r="AA40" s="1069"/>
      <c r="AB40" s="1069"/>
      <c r="AC40" s="1069"/>
      <c r="AD40" s="1069"/>
      <c r="AE40" s="1069"/>
      <c r="AF40" s="1069"/>
      <c r="AG40" s="1069"/>
      <c r="AH40" s="1069"/>
      <c r="AI40" s="1069"/>
      <c r="AJ40" s="1069"/>
      <c r="AK40" s="1069"/>
      <c r="AL40" s="1069"/>
      <c r="AM40" s="1069"/>
      <c r="AN40" s="1069"/>
      <c r="AO40" s="1069"/>
      <c r="AP40" s="1069"/>
      <c r="AQ40" s="1069"/>
      <c r="AR40" s="1069"/>
      <c r="AS40" s="1069"/>
      <c r="AT40" s="1069"/>
      <c r="AU40" s="1069"/>
      <c r="AV40" s="1069"/>
      <c r="AW40" s="1069"/>
      <c r="AX40" s="1069"/>
      <c r="AY40" s="1069"/>
      <c r="AZ40" s="1069"/>
      <c r="BA40" s="1069"/>
      <c r="BB40" s="1069"/>
      <c r="BC40" s="1069"/>
    </row>
    <row r="41" spans="1:55" x14ac:dyDescent="0.2">
      <c r="A41" s="1069"/>
      <c r="B41" s="1069"/>
      <c r="C41" s="1069"/>
      <c r="D41" s="1069"/>
      <c r="E41" s="1069"/>
      <c r="F41" s="1069"/>
      <c r="G41" s="1069"/>
      <c r="H41" s="1069"/>
      <c r="I41" s="1069"/>
      <c r="J41" s="1069"/>
      <c r="K41" s="1069"/>
      <c r="L41" s="1069"/>
      <c r="M41" s="1069"/>
      <c r="N41" s="1069"/>
      <c r="O41" s="1069"/>
      <c r="P41" s="1069"/>
      <c r="Q41" s="1069"/>
      <c r="R41" s="1069"/>
      <c r="S41" s="1069"/>
      <c r="T41" s="1069"/>
      <c r="U41" s="1069"/>
      <c r="V41" s="1069"/>
      <c r="W41" s="1069"/>
      <c r="X41" s="1069"/>
      <c r="Y41" s="1069"/>
      <c r="Z41" s="1069"/>
      <c r="AA41" s="1069"/>
      <c r="AB41" s="1069"/>
      <c r="AC41" s="1069"/>
      <c r="AD41" s="1069"/>
      <c r="AE41" s="1069"/>
      <c r="AF41" s="1069"/>
      <c r="AG41" s="1069"/>
      <c r="AH41" s="1069"/>
      <c r="AI41" s="1069"/>
      <c r="AJ41" s="1069"/>
      <c r="AK41" s="1069"/>
      <c r="AL41" s="1069"/>
      <c r="AM41" s="1069"/>
      <c r="AN41" s="1069"/>
      <c r="AO41" s="1069"/>
      <c r="AP41" s="1069"/>
      <c r="AQ41" s="1069"/>
      <c r="AR41" s="1069"/>
      <c r="AS41" s="1069"/>
      <c r="AT41" s="1069"/>
      <c r="AU41" s="1069"/>
      <c r="AV41" s="1069"/>
      <c r="AW41" s="1069"/>
      <c r="AX41" s="1069"/>
      <c r="AY41" s="1069"/>
      <c r="AZ41" s="1069"/>
      <c r="BA41" s="1069"/>
      <c r="BB41" s="1069"/>
      <c r="BC41" s="1069"/>
    </row>
    <row r="42" spans="1:55" x14ac:dyDescent="0.2">
      <c r="A42" s="1069"/>
      <c r="B42" s="1069"/>
      <c r="C42" s="1069"/>
      <c r="D42" s="1069"/>
      <c r="E42" s="1069"/>
      <c r="F42" s="1069"/>
      <c r="G42" s="1069"/>
      <c r="H42" s="1069"/>
      <c r="I42" s="1069"/>
      <c r="J42" s="1069"/>
      <c r="K42" s="1069"/>
      <c r="L42" s="1069"/>
      <c r="M42" s="1069"/>
      <c r="N42" s="1069"/>
      <c r="O42" s="1069"/>
      <c r="P42" s="1069"/>
      <c r="Q42" s="1069"/>
      <c r="R42" s="1069"/>
      <c r="S42" s="1069"/>
      <c r="T42" s="1069"/>
      <c r="U42" s="1069"/>
      <c r="V42" s="1069"/>
      <c r="W42" s="1069"/>
      <c r="X42" s="1069"/>
      <c r="Y42" s="1069"/>
      <c r="Z42" s="1069"/>
      <c r="AA42" s="1069"/>
      <c r="AB42" s="1069"/>
      <c r="AC42" s="1069"/>
      <c r="AD42" s="1069"/>
      <c r="AE42" s="1069"/>
      <c r="AF42" s="1069"/>
      <c r="AG42" s="1069"/>
      <c r="AH42" s="1069"/>
      <c r="AI42" s="1069"/>
      <c r="AJ42" s="1069"/>
      <c r="AK42" s="1069"/>
      <c r="AL42" s="1069"/>
      <c r="AM42" s="1069"/>
      <c r="AN42" s="1069"/>
      <c r="AO42" s="1069"/>
      <c r="AP42" s="1069"/>
      <c r="AQ42" s="1069"/>
      <c r="AR42" s="1069"/>
      <c r="AS42" s="1069"/>
      <c r="AT42" s="1069"/>
      <c r="AU42" s="1069"/>
      <c r="AV42" s="1069"/>
      <c r="AW42" s="1069"/>
      <c r="AX42" s="1069"/>
      <c r="AY42" s="1069"/>
      <c r="AZ42" s="1069"/>
      <c r="BA42" s="1069"/>
      <c r="BB42" s="1069"/>
      <c r="BC42" s="1069"/>
    </row>
    <row r="43" spans="1:55" x14ac:dyDescent="0.2">
      <c r="A43" s="1069"/>
      <c r="B43" s="1069"/>
      <c r="C43" s="1069"/>
      <c r="D43" s="1069"/>
      <c r="E43" s="1069"/>
      <c r="F43" s="1069"/>
      <c r="G43" s="1069"/>
      <c r="H43" s="1069"/>
      <c r="I43" s="1069"/>
      <c r="J43" s="1069"/>
      <c r="K43" s="1069"/>
      <c r="L43" s="1069"/>
      <c r="M43" s="1069"/>
      <c r="N43" s="1069"/>
      <c r="O43" s="1069"/>
      <c r="P43" s="1069"/>
      <c r="Q43" s="1069"/>
      <c r="R43" s="1069"/>
      <c r="S43" s="1069"/>
      <c r="T43" s="1069"/>
      <c r="U43" s="1069"/>
      <c r="V43" s="1069"/>
      <c r="W43" s="1069"/>
      <c r="X43" s="1069"/>
      <c r="Y43" s="1069"/>
      <c r="Z43" s="1069"/>
      <c r="AA43" s="1069"/>
      <c r="AB43" s="1069"/>
      <c r="AC43" s="1069"/>
      <c r="AD43" s="1069"/>
      <c r="AE43" s="1069"/>
      <c r="AF43" s="1069"/>
      <c r="AG43" s="1069"/>
      <c r="AH43" s="1069"/>
      <c r="AI43" s="1069"/>
      <c r="AJ43" s="1069"/>
      <c r="AK43" s="1069"/>
      <c r="AL43" s="1069"/>
      <c r="AM43" s="1069"/>
      <c r="AN43" s="1069"/>
      <c r="AO43" s="1069"/>
      <c r="AP43" s="1069"/>
      <c r="AQ43" s="1069"/>
      <c r="AR43" s="1069"/>
      <c r="AS43" s="1069"/>
      <c r="AT43" s="1069"/>
      <c r="AU43" s="1069"/>
      <c r="AV43" s="1069"/>
      <c r="AW43" s="1069"/>
      <c r="AX43" s="1069"/>
      <c r="AY43" s="1069"/>
      <c r="AZ43" s="1069"/>
      <c r="BA43" s="1069"/>
      <c r="BB43" s="1069"/>
      <c r="BC43" s="1069"/>
    </row>
    <row r="44" spans="1:55" x14ac:dyDescent="0.2">
      <c r="A44" s="1069"/>
      <c r="B44" s="1069"/>
      <c r="C44" s="1069"/>
      <c r="D44" s="1069"/>
      <c r="E44" s="1069"/>
      <c r="F44" s="1069"/>
      <c r="G44" s="1069"/>
      <c r="H44" s="1069"/>
      <c r="I44" s="1069"/>
      <c r="J44" s="1069"/>
      <c r="K44" s="1069"/>
      <c r="L44" s="1069"/>
      <c r="M44" s="1069"/>
      <c r="N44" s="1069"/>
      <c r="O44" s="1069"/>
      <c r="P44" s="1069"/>
      <c r="Q44" s="1069"/>
      <c r="R44" s="1069"/>
      <c r="S44" s="1069"/>
      <c r="T44" s="1069"/>
      <c r="U44" s="1069"/>
      <c r="V44" s="1069"/>
      <c r="W44" s="1069"/>
      <c r="X44" s="1069"/>
      <c r="Y44" s="1069"/>
      <c r="Z44" s="1069"/>
      <c r="AA44" s="1069"/>
      <c r="AB44" s="1069"/>
      <c r="AC44" s="1069"/>
      <c r="AD44" s="1069"/>
      <c r="AE44" s="1069"/>
      <c r="AF44" s="1069"/>
      <c r="AG44" s="1069"/>
      <c r="AH44" s="1069"/>
      <c r="AI44" s="1069"/>
      <c r="AJ44" s="1069"/>
      <c r="AK44" s="1069"/>
      <c r="AL44" s="1069"/>
      <c r="AM44" s="1069"/>
      <c r="AN44" s="1069"/>
      <c r="AO44" s="1069"/>
      <c r="AP44" s="1069"/>
      <c r="AQ44" s="1069"/>
      <c r="AR44" s="1069"/>
      <c r="AS44" s="1069"/>
      <c r="AT44" s="1069"/>
      <c r="AU44" s="1069"/>
      <c r="AV44" s="1069"/>
      <c r="AW44" s="1069"/>
      <c r="AX44" s="1069"/>
      <c r="AY44" s="1069"/>
      <c r="AZ44" s="1069"/>
      <c r="BA44" s="1069"/>
      <c r="BB44" s="1069"/>
      <c r="BC44" s="1069"/>
    </row>
    <row r="45" spans="1:55" x14ac:dyDescent="0.2">
      <c r="A45" s="1069"/>
      <c r="B45" s="1069"/>
      <c r="C45" s="1069"/>
      <c r="D45" s="1069"/>
      <c r="E45" s="1069"/>
      <c r="F45" s="1069"/>
      <c r="G45" s="1069"/>
      <c r="H45" s="1069"/>
      <c r="I45" s="1069"/>
      <c r="J45" s="1069"/>
      <c r="K45" s="1069"/>
      <c r="L45" s="1069"/>
      <c r="M45" s="1069"/>
      <c r="N45" s="1069"/>
      <c r="O45" s="1069"/>
      <c r="P45" s="1069"/>
      <c r="Q45" s="1069"/>
      <c r="R45" s="1069"/>
      <c r="S45" s="1069"/>
      <c r="T45" s="1069"/>
      <c r="U45" s="1069"/>
      <c r="V45" s="1069"/>
      <c r="W45" s="1069"/>
      <c r="X45" s="1069"/>
      <c r="Y45" s="1069"/>
      <c r="Z45" s="1069"/>
      <c r="AA45" s="1069"/>
      <c r="AB45" s="1069"/>
      <c r="AC45" s="1069"/>
      <c r="AD45" s="1069"/>
      <c r="AE45" s="1069"/>
      <c r="AF45" s="1069"/>
      <c r="AG45" s="1069"/>
      <c r="AH45" s="1069"/>
      <c r="AI45" s="1069"/>
      <c r="AJ45" s="1069"/>
      <c r="AK45" s="1069"/>
      <c r="AL45" s="1069"/>
      <c r="AM45" s="1069"/>
      <c r="AN45" s="1069"/>
      <c r="AO45" s="1069"/>
      <c r="AP45" s="1069"/>
      <c r="AQ45" s="1069"/>
      <c r="AR45" s="1069"/>
      <c r="AS45" s="1069"/>
      <c r="AT45" s="1069"/>
      <c r="AU45" s="1069"/>
      <c r="AV45" s="1069"/>
      <c r="AW45" s="1069"/>
      <c r="AX45" s="1069"/>
      <c r="AY45" s="1069"/>
      <c r="AZ45" s="1069"/>
      <c r="BA45" s="1069"/>
      <c r="BB45" s="1069"/>
      <c r="BC45" s="1069"/>
    </row>
    <row r="46" spans="1:55" x14ac:dyDescent="0.2">
      <c r="A46" s="1069"/>
      <c r="B46" s="1069"/>
      <c r="C46" s="1069"/>
      <c r="D46" s="1069"/>
      <c r="E46" s="1069"/>
      <c r="F46" s="1069"/>
      <c r="G46" s="1069"/>
      <c r="H46" s="1069"/>
      <c r="I46" s="1069"/>
      <c r="J46" s="1069"/>
      <c r="K46" s="1069"/>
      <c r="L46" s="1069"/>
      <c r="M46" s="1069"/>
      <c r="N46" s="1069"/>
      <c r="O46" s="1069"/>
      <c r="P46" s="1069"/>
      <c r="Q46" s="1069"/>
      <c r="R46" s="1069"/>
      <c r="S46" s="1069"/>
      <c r="T46" s="1069"/>
      <c r="U46" s="1069"/>
      <c r="V46" s="1069"/>
      <c r="W46" s="1069"/>
      <c r="X46" s="1069"/>
      <c r="Y46" s="1069"/>
      <c r="Z46" s="1069"/>
      <c r="AA46" s="1069"/>
      <c r="AB46" s="1069"/>
      <c r="AC46" s="1069"/>
      <c r="AD46" s="1069"/>
      <c r="AE46" s="1069"/>
      <c r="AF46" s="1069"/>
      <c r="AG46" s="1069"/>
      <c r="AH46" s="1069"/>
      <c r="AI46" s="1069"/>
      <c r="AJ46" s="1069"/>
      <c r="AK46" s="1069"/>
      <c r="AL46" s="1069"/>
      <c r="AM46" s="1069"/>
      <c r="AN46" s="1069"/>
      <c r="AO46" s="1069"/>
      <c r="AP46" s="1069"/>
      <c r="AQ46" s="1069"/>
      <c r="AR46" s="1069"/>
      <c r="AS46" s="1069"/>
      <c r="AT46" s="1069"/>
      <c r="AU46" s="1069"/>
      <c r="AV46" s="1069"/>
      <c r="AW46" s="1069"/>
      <c r="AX46" s="1069"/>
      <c r="AY46" s="1069"/>
      <c r="AZ46" s="1069"/>
      <c r="BA46" s="1069"/>
      <c r="BB46" s="1069"/>
      <c r="BC46" s="1069"/>
    </row>
    <row r="47" spans="1:55" x14ac:dyDescent="0.2">
      <c r="A47" s="1069"/>
      <c r="B47" s="1069"/>
      <c r="C47" s="1069"/>
      <c r="D47" s="1069"/>
      <c r="E47" s="1069"/>
      <c r="F47" s="1069"/>
      <c r="G47" s="1069"/>
      <c r="H47" s="1069"/>
      <c r="I47" s="1069"/>
      <c r="J47" s="1069"/>
      <c r="K47" s="1069"/>
      <c r="L47" s="1069"/>
      <c r="M47" s="1069"/>
      <c r="N47" s="1069"/>
      <c r="O47" s="1069"/>
      <c r="P47" s="1069"/>
      <c r="Q47" s="1069"/>
      <c r="R47" s="1069"/>
      <c r="S47" s="1069"/>
      <c r="T47" s="1069"/>
      <c r="U47" s="1069"/>
      <c r="V47" s="1069"/>
      <c r="W47" s="1069"/>
      <c r="X47" s="1069"/>
      <c r="Y47" s="1069"/>
      <c r="Z47" s="1069"/>
      <c r="AA47" s="1069"/>
      <c r="AB47" s="1069"/>
      <c r="AC47" s="1069"/>
      <c r="AD47" s="1069"/>
      <c r="AE47" s="1069"/>
      <c r="AF47" s="1069"/>
      <c r="AG47" s="1069"/>
      <c r="AH47" s="1069"/>
      <c r="AI47" s="1069"/>
      <c r="AJ47" s="1069"/>
      <c r="AK47" s="1069"/>
      <c r="AL47" s="1069"/>
      <c r="AM47" s="1069"/>
      <c r="AN47" s="1069"/>
      <c r="AO47" s="1069"/>
      <c r="AP47" s="1069"/>
      <c r="AQ47" s="1069"/>
      <c r="AR47" s="1069"/>
      <c r="AS47" s="1069"/>
      <c r="AT47" s="1069"/>
      <c r="AU47" s="1069"/>
      <c r="AV47" s="1069"/>
      <c r="AW47" s="1069"/>
      <c r="AX47" s="1069"/>
      <c r="AY47" s="1069"/>
      <c r="AZ47" s="1069"/>
      <c r="BA47" s="1069"/>
      <c r="BB47" s="1069"/>
      <c r="BC47" s="1069"/>
    </row>
    <row r="48" spans="1:55" x14ac:dyDescent="0.2">
      <c r="A48" s="1069"/>
      <c r="B48" s="1069"/>
      <c r="C48" s="1069"/>
      <c r="D48" s="1069"/>
      <c r="E48" s="1069"/>
      <c r="F48" s="1069"/>
      <c r="G48" s="1069"/>
      <c r="H48" s="1069"/>
      <c r="I48" s="1069"/>
      <c r="J48" s="1069"/>
      <c r="K48" s="1069"/>
      <c r="L48" s="1069"/>
      <c r="M48" s="1069"/>
      <c r="N48" s="1069"/>
      <c r="O48" s="1069"/>
      <c r="P48" s="1069"/>
      <c r="Q48" s="1069"/>
      <c r="R48" s="1069"/>
      <c r="S48" s="1069"/>
      <c r="T48" s="1069"/>
      <c r="U48" s="1069"/>
      <c r="V48" s="1069"/>
      <c r="W48" s="1069"/>
      <c r="X48" s="1069"/>
      <c r="Y48" s="1069"/>
      <c r="Z48" s="1069"/>
      <c r="AA48" s="1069"/>
      <c r="AB48" s="1069"/>
      <c r="AC48" s="1069"/>
      <c r="AD48" s="1069"/>
      <c r="AE48" s="1069"/>
      <c r="AF48" s="1069"/>
      <c r="AG48" s="1069"/>
      <c r="AH48" s="1069"/>
      <c r="AI48" s="1069"/>
      <c r="AJ48" s="1069"/>
      <c r="AK48" s="1069"/>
      <c r="AL48" s="1069"/>
      <c r="AM48" s="1069"/>
      <c r="AN48" s="1069"/>
      <c r="AO48" s="1069"/>
      <c r="AP48" s="1069"/>
      <c r="AQ48" s="1069"/>
      <c r="AR48" s="1069"/>
      <c r="AS48" s="1069"/>
      <c r="AT48" s="1069"/>
      <c r="AU48" s="1069"/>
      <c r="AV48" s="1069"/>
      <c r="AW48" s="1069"/>
      <c r="AX48" s="1069"/>
      <c r="AY48" s="1069"/>
      <c r="AZ48" s="1069"/>
      <c r="BA48" s="1069"/>
      <c r="BB48" s="1069"/>
      <c r="BC48" s="1069"/>
    </row>
    <row r="49" spans="1:55" x14ac:dyDescent="0.2">
      <c r="A49" s="1069"/>
      <c r="B49" s="1069"/>
      <c r="C49" s="1069"/>
      <c r="D49" s="1069"/>
      <c r="E49" s="1069"/>
      <c r="F49" s="1069"/>
      <c r="G49" s="1069"/>
      <c r="H49" s="1069"/>
      <c r="I49" s="1069"/>
      <c r="J49" s="1069"/>
      <c r="K49" s="1069"/>
      <c r="L49" s="1069"/>
      <c r="M49" s="1069"/>
      <c r="N49" s="1069"/>
      <c r="O49" s="1069"/>
      <c r="P49" s="1069"/>
      <c r="Q49" s="1069"/>
      <c r="R49" s="1069"/>
      <c r="S49" s="1069"/>
      <c r="T49" s="1069"/>
      <c r="U49" s="1069"/>
      <c r="V49" s="1069"/>
      <c r="W49" s="1069"/>
      <c r="X49" s="1069"/>
      <c r="Y49" s="1069"/>
      <c r="Z49" s="1069"/>
      <c r="AA49" s="1069"/>
      <c r="AB49" s="1069"/>
      <c r="AC49" s="1069"/>
      <c r="AD49" s="1069"/>
      <c r="AE49" s="1069"/>
      <c r="AF49" s="1069"/>
      <c r="AG49" s="1069"/>
      <c r="AH49" s="1069"/>
      <c r="AI49" s="1069"/>
      <c r="AJ49" s="1069"/>
      <c r="AK49" s="1069"/>
      <c r="AL49" s="1069"/>
      <c r="AM49" s="1069"/>
      <c r="AN49" s="1069"/>
      <c r="AO49" s="1069"/>
      <c r="AP49" s="1069"/>
      <c r="AQ49" s="1069"/>
      <c r="AR49" s="1069"/>
      <c r="AS49" s="1069"/>
      <c r="AT49" s="1069"/>
      <c r="AU49" s="1069"/>
      <c r="AV49" s="1069"/>
      <c r="AW49" s="1069"/>
      <c r="AX49" s="1069"/>
      <c r="AY49" s="1069"/>
      <c r="AZ49" s="1069"/>
      <c r="BA49" s="1069"/>
      <c r="BB49" s="1069"/>
      <c r="BC49" s="1069"/>
    </row>
    <row r="50" spans="1:55" x14ac:dyDescent="0.2">
      <c r="A50" s="1069"/>
      <c r="B50" s="1069"/>
      <c r="C50" s="1069"/>
      <c r="D50" s="1069"/>
      <c r="E50" s="1069"/>
      <c r="F50" s="1069"/>
      <c r="G50" s="1069"/>
      <c r="H50" s="1069"/>
      <c r="I50" s="1069"/>
      <c r="J50" s="1069"/>
      <c r="K50" s="1069"/>
      <c r="L50" s="1069"/>
      <c r="M50" s="1069"/>
      <c r="N50" s="1069"/>
      <c r="O50" s="1069"/>
      <c r="P50" s="1069"/>
      <c r="Q50" s="1069"/>
      <c r="R50" s="1069"/>
      <c r="S50" s="1069"/>
      <c r="T50" s="1069"/>
      <c r="U50" s="1069"/>
      <c r="V50" s="1069"/>
      <c r="W50" s="1069"/>
      <c r="X50" s="1069"/>
      <c r="Y50" s="1069"/>
      <c r="Z50" s="1069"/>
      <c r="AA50" s="1069"/>
      <c r="AB50" s="1069"/>
      <c r="AC50" s="1069"/>
      <c r="AD50" s="1069"/>
      <c r="AE50" s="1069"/>
      <c r="AF50" s="1069"/>
      <c r="AG50" s="1069"/>
      <c r="AH50" s="1069"/>
      <c r="AI50" s="1069"/>
      <c r="AJ50" s="1069"/>
      <c r="AK50" s="1069"/>
      <c r="AL50" s="1069"/>
      <c r="AM50" s="1069"/>
      <c r="AN50" s="1069"/>
      <c r="AO50" s="1069"/>
      <c r="AP50" s="1069"/>
      <c r="AQ50" s="1069"/>
      <c r="AR50" s="1069"/>
      <c r="AS50" s="1069"/>
      <c r="AT50" s="1069"/>
      <c r="AU50" s="1069"/>
      <c r="AV50" s="1069"/>
      <c r="AW50" s="1069"/>
      <c r="AX50" s="1069"/>
      <c r="AY50" s="1069"/>
      <c r="AZ50" s="1069"/>
      <c r="BA50" s="1069"/>
      <c r="BB50" s="1069"/>
      <c r="BC50" s="1069"/>
    </row>
    <row r="51" spans="1:55" x14ac:dyDescent="0.2">
      <c r="A51" s="1069"/>
      <c r="B51" s="1069"/>
      <c r="C51" s="1069"/>
      <c r="D51" s="1069"/>
      <c r="E51" s="1069"/>
      <c r="F51" s="1069"/>
      <c r="G51" s="1069"/>
      <c r="H51" s="1069"/>
      <c r="I51" s="1069"/>
      <c r="J51" s="1069"/>
      <c r="K51" s="1069"/>
      <c r="L51" s="1069"/>
      <c r="M51" s="1069"/>
      <c r="N51" s="1069"/>
      <c r="O51" s="1069"/>
      <c r="P51" s="1069"/>
      <c r="Q51" s="1069"/>
      <c r="R51" s="1069"/>
      <c r="S51" s="1069"/>
      <c r="T51" s="1069"/>
      <c r="U51" s="1069"/>
      <c r="V51" s="1069"/>
      <c r="W51" s="1069"/>
      <c r="X51" s="1069"/>
      <c r="Y51" s="1069"/>
      <c r="Z51" s="1069"/>
      <c r="AA51" s="1069"/>
      <c r="AB51" s="1069"/>
      <c r="AC51" s="1069"/>
      <c r="AD51" s="1069"/>
      <c r="AE51" s="1069"/>
      <c r="AF51" s="1069"/>
      <c r="AG51" s="1069"/>
      <c r="AH51" s="1069"/>
      <c r="AI51" s="1069"/>
      <c r="AJ51" s="1069"/>
      <c r="AK51" s="1069"/>
      <c r="AL51" s="1069"/>
      <c r="AM51" s="1069"/>
      <c r="AN51" s="1069"/>
      <c r="AO51" s="1069"/>
      <c r="AP51" s="1069"/>
      <c r="AQ51" s="1069"/>
      <c r="AR51" s="1069"/>
      <c r="AS51" s="1069"/>
      <c r="AT51" s="1069"/>
      <c r="AU51" s="1069"/>
      <c r="AV51" s="1069"/>
      <c r="AW51" s="1069"/>
      <c r="AX51" s="1069"/>
      <c r="AY51" s="1069"/>
      <c r="AZ51" s="1069"/>
      <c r="BA51" s="1069"/>
      <c r="BB51" s="1069"/>
      <c r="BC51" s="1069"/>
    </row>
    <row r="52" spans="1:55" x14ac:dyDescent="0.2">
      <c r="A52" s="1069"/>
      <c r="B52" s="1069"/>
      <c r="C52" s="1069"/>
      <c r="D52" s="1069"/>
      <c r="E52" s="1069"/>
      <c r="F52" s="1069"/>
      <c r="G52" s="1069"/>
      <c r="H52" s="1069"/>
      <c r="I52" s="1069"/>
      <c r="J52" s="1069"/>
      <c r="K52" s="1069"/>
      <c r="L52" s="1069"/>
      <c r="M52" s="1069"/>
      <c r="N52" s="1069"/>
      <c r="O52" s="1069"/>
      <c r="P52" s="1069"/>
      <c r="Q52" s="1069"/>
      <c r="R52" s="1069"/>
      <c r="S52" s="1069"/>
      <c r="T52" s="1069"/>
      <c r="U52" s="1069"/>
      <c r="V52" s="1069"/>
      <c r="W52" s="1069"/>
      <c r="X52" s="1069"/>
      <c r="Y52" s="1069"/>
      <c r="Z52" s="1069"/>
      <c r="AA52" s="1069"/>
      <c r="AB52" s="1069"/>
      <c r="AC52" s="1069"/>
      <c r="AD52" s="1069"/>
      <c r="AE52" s="1069"/>
      <c r="AF52" s="1069"/>
      <c r="AG52" s="1069"/>
      <c r="AH52" s="1069"/>
      <c r="AI52" s="1069"/>
      <c r="AJ52" s="1069"/>
      <c r="AK52" s="1069"/>
      <c r="AL52" s="1069"/>
      <c r="AM52" s="1069"/>
      <c r="AN52" s="1069"/>
      <c r="AO52" s="1069"/>
      <c r="AP52" s="1069"/>
      <c r="AQ52" s="1069"/>
      <c r="AR52" s="1069"/>
      <c r="AS52" s="1069"/>
      <c r="AT52" s="1069"/>
      <c r="AU52" s="1069"/>
      <c r="AV52" s="1069"/>
      <c r="AW52" s="1069"/>
      <c r="AX52" s="1069"/>
      <c r="AY52" s="1069"/>
      <c r="AZ52" s="1069"/>
      <c r="BA52" s="1069"/>
      <c r="BB52" s="1069"/>
      <c r="BC52" s="1069"/>
    </row>
    <row r="53" spans="1:55" x14ac:dyDescent="0.2">
      <c r="A53" s="1069"/>
      <c r="B53" s="1069"/>
      <c r="C53" s="1069"/>
      <c r="D53" s="1069"/>
      <c r="E53" s="1069"/>
      <c r="F53" s="1069"/>
      <c r="G53" s="1069"/>
      <c r="H53" s="1069"/>
      <c r="I53" s="1069"/>
      <c r="J53" s="1069"/>
      <c r="K53" s="1069"/>
      <c r="L53" s="1069"/>
      <c r="M53" s="1069"/>
      <c r="N53" s="1069"/>
      <c r="O53" s="1069"/>
      <c r="P53" s="1069"/>
      <c r="Q53" s="1069"/>
      <c r="R53" s="1069"/>
      <c r="S53" s="1069"/>
      <c r="T53" s="1069"/>
      <c r="U53" s="1069"/>
      <c r="V53" s="1069"/>
      <c r="W53" s="1069"/>
      <c r="X53" s="1069"/>
      <c r="Y53" s="1069"/>
      <c r="Z53" s="1069"/>
      <c r="AA53" s="1069"/>
      <c r="AB53" s="1069"/>
      <c r="AC53" s="1069"/>
      <c r="AD53" s="1069"/>
      <c r="AE53" s="1069"/>
      <c r="AF53" s="1069"/>
      <c r="AG53" s="1069"/>
      <c r="AH53" s="1069"/>
      <c r="AI53" s="1069"/>
      <c r="AJ53" s="1069"/>
      <c r="AK53" s="1069"/>
      <c r="AL53" s="1069"/>
      <c r="AM53" s="1069"/>
      <c r="AN53" s="1069"/>
      <c r="AO53" s="1069"/>
      <c r="AP53" s="1069"/>
      <c r="AQ53" s="1069"/>
      <c r="AR53" s="1069"/>
      <c r="AS53" s="1069"/>
      <c r="AT53" s="1069"/>
      <c r="AU53" s="1069"/>
      <c r="AV53" s="1069"/>
      <c r="AW53" s="1069"/>
      <c r="AX53" s="1069"/>
      <c r="AY53" s="1069"/>
      <c r="AZ53" s="1069"/>
      <c r="BA53" s="1069"/>
      <c r="BB53" s="1069"/>
      <c r="BC53" s="1069"/>
    </row>
    <row r="54" spans="1:55" x14ac:dyDescent="0.2">
      <c r="A54" s="1069"/>
      <c r="B54" s="1069"/>
      <c r="C54" s="1069"/>
      <c r="D54" s="1069"/>
      <c r="E54" s="1069"/>
      <c r="F54" s="1069"/>
      <c r="G54" s="1069"/>
      <c r="H54" s="1069"/>
      <c r="I54" s="1069"/>
      <c r="J54" s="1069"/>
      <c r="K54" s="1069"/>
      <c r="L54" s="1069"/>
      <c r="M54" s="1069"/>
      <c r="N54" s="1069"/>
      <c r="O54" s="1069"/>
      <c r="P54" s="1069"/>
      <c r="Q54" s="1069"/>
      <c r="R54" s="1069"/>
      <c r="S54" s="1069"/>
      <c r="T54" s="1069"/>
      <c r="U54" s="1069"/>
      <c r="V54" s="1069"/>
      <c r="W54" s="1069"/>
      <c r="X54" s="1069"/>
      <c r="Y54" s="1069"/>
      <c r="Z54" s="1069"/>
      <c r="AA54" s="1069"/>
      <c r="AB54" s="1069"/>
      <c r="AC54" s="1069"/>
      <c r="AD54" s="1069"/>
      <c r="AE54" s="1069"/>
      <c r="AF54" s="1069"/>
      <c r="AG54" s="1069"/>
      <c r="AH54" s="1069"/>
      <c r="AI54" s="1069"/>
      <c r="AJ54" s="1069"/>
      <c r="AK54" s="1069"/>
      <c r="AL54" s="1069"/>
      <c r="AM54" s="1069"/>
      <c r="AN54" s="1069"/>
      <c r="AO54" s="1069"/>
      <c r="AP54" s="1069"/>
      <c r="AQ54" s="1069"/>
      <c r="AR54" s="1069"/>
      <c r="AS54" s="1069"/>
      <c r="AT54" s="1069"/>
      <c r="AU54" s="1069"/>
      <c r="AV54" s="1069"/>
      <c r="AW54" s="1069"/>
      <c r="AX54" s="1069"/>
      <c r="AY54" s="1069"/>
      <c r="AZ54" s="1069"/>
      <c r="BA54" s="1069"/>
      <c r="BB54" s="1069"/>
      <c r="BC54" s="1069"/>
    </row>
    <row r="55" spans="1:55" x14ac:dyDescent="0.2">
      <c r="A55" s="1069"/>
      <c r="B55" s="1069"/>
      <c r="C55" s="1069"/>
      <c r="D55" s="1069"/>
      <c r="E55" s="1069"/>
      <c r="F55" s="1069"/>
      <c r="G55" s="1069"/>
      <c r="H55" s="1069"/>
      <c r="I55" s="1069"/>
      <c r="J55" s="1069"/>
      <c r="K55" s="1069"/>
      <c r="L55" s="1069"/>
      <c r="M55" s="1069"/>
      <c r="N55" s="1069"/>
      <c r="O55" s="1069"/>
      <c r="P55" s="1069"/>
      <c r="Q55" s="1069"/>
      <c r="R55" s="1069"/>
      <c r="S55" s="1069"/>
      <c r="T55" s="1069"/>
      <c r="U55" s="1069"/>
      <c r="V55" s="1069"/>
      <c r="W55" s="1069"/>
      <c r="X55" s="1069"/>
      <c r="Y55" s="1069"/>
      <c r="Z55" s="1069"/>
      <c r="AA55" s="1069"/>
      <c r="AB55" s="1069"/>
      <c r="AC55" s="1069"/>
      <c r="AD55" s="1069"/>
      <c r="AE55" s="1069"/>
      <c r="AF55" s="1069"/>
      <c r="AG55" s="1069"/>
      <c r="AH55" s="1069"/>
      <c r="AI55" s="1069"/>
      <c r="AJ55" s="1069"/>
      <c r="AK55" s="1069"/>
      <c r="AL55" s="1069"/>
      <c r="AM55" s="1069"/>
      <c r="AN55" s="1069"/>
      <c r="AO55" s="1069"/>
      <c r="AP55" s="1069"/>
      <c r="AQ55" s="1069"/>
      <c r="AR55" s="1069"/>
      <c r="AS55" s="1069"/>
      <c r="AT55" s="1069"/>
      <c r="AU55" s="1069"/>
      <c r="AV55" s="1069"/>
      <c r="AW55" s="1069"/>
      <c r="AX55" s="1069"/>
      <c r="AY55" s="1069"/>
      <c r="AZ55" s="1069"/>
      <c r="BA55" s="1069"/>
      <c r="BB55" s="1069"/>
      <c r="BC55" s="1069"/>
    </row>
    <row r="56" spans="1:55" x14ac:dyDescent="0.2">
      <c r="A56" s="1069"/>
      <c r="B56" s="1069"/>
      <c r="C56" s="1069"/>
      <c r="D56" s="1069"/>
      <c r="E56" s="1069"/>
      <c r="F56" s="1069"/>
      <c r="G56" s="1069"/>
      <c r="H56" s="1069"/>
      <c r="I56" s="1069"/>
      <c r="J56" s="1069"/>
      <c r="K56" s="1069"/>
      <c r="L56" s="1069"/>
      <c r="M56" s="1069"/>
      <c r="N56" s="1069"/>
      <c r="O56" s="1069"/>
      <c r="P56" s="1069"/>
      <c r="Q56" s="1069"/>
      <c r="R56" s="1069"/>
      <c r="S56" s="1069"/>
      <c r="T56" s="1069"/>
      <c r="U56" s="1069"/>
      <c r="V56" s="1069"/>
      <c r="W56" s="1069"/>
      <c r="X56" s="1069"/>
      <c r="Y56" s="1069"/>
      <c r="Z56" s="1069"/>
      <c r="AA56" s="1069"/>
      <c r="AB56" s="1069"/>
      <c r="AC56" s="1069"/>
      <c r="AD56" s="1069"/>
      <c r="AE56" s="1069"/>
      <c r="AF56" s="1069"/>
      <c r="AG56" s="1069"/>
      <c r="AH56" s="1069"/>
      <c r="AI56" s="1069"/>
      <c r="AJ56" s="1069"/>
      <c r="AK56" s="1069"/>
      <c r="AL56" s="1069"/>
      <c r="AM56" s="1069"/>
      <c r="AN56" s="1069"/>
      <c r="AO56" s="1069"/>
      <c r="AP56" s="1069"/>
      <c r="AQ56" s="1069"/>
      <c r="AR56" s="1069"/>
      <c r="AS56" s="1069"/>
      <c r="AT56" s="1069"/>
      <c r="AU56" s="1069"/>
      <c r="AV56" s="1069"/>
      <c r="AW56" s="1069"/>
      <c r="AX56" s="1069"/>
      <c r="AY56" s="1069"/>
      <c r="AZ56" s="1069"/>
      <c r="BA56" s="1069"/>
      <c r="BB56" s="1069"/>
      <c r="BC56" s="1069"/>
    </row>
    <row r="57" spans="1:55" x14ac:dyDescent="0.2">
      <c r="A57" s="1069"/>
      <c r="B57" s="1069"/>
      <c r="C57" s="1069"/>
      <c r="D57" s="1069"/>
      <c r="E57" s="1069"/>
      <c r="F57" s="1069"/>
      <c r="G57" s="1069"/>
      <c r="H57" s="1069"/>
      <c r="I57" s="1069"/>
      <c r="J57" s="1069"/>
      <c r="K57" s="1069"/>
      <c r="L57" s="1069"/>
      <c r="M57" s="1069"/>
      <c r="N57" s="1069"/>
      <c r="O57" s="1069"/>
      <c r="P57" s="1069"/>
      <c r="Q57" s="1069"/>
      <c r="R57" s="1069"/>
      <c r="S57" s="1069"/>
      <c r="T57" s="1069"/>
      <c r="U57" s="1069"/>
      <c r="V57" s="1069"/>
      <c r="W57" s="1069"/>
      <c r="X57" s="1069"/>
      <c r="Y57" s="1069"/>
      <c r="Z57" s="1069"/>
      <c r="AA57" s="1069"/>
      <c r="AB57" s="1069"/>
      <c r="AC57" s="1069"/>
      <c r="AD57" s="1069"/>
      <c r="AE57" s="1069"/>
      <c r="AF57" s="1069"/>
      <c r="AG57" s="1069"/>
      <c r="AH57" s="1069"/>
      <c r="AI57" s="1069"/>
      <c r="AJ57" s="1069"/>
      <c r="AK57" s="1069"/>
      <c r="AL57" s="1069"/>
      <c r="AM57" s="1069"/>
      <c r="AN57" s="1069"/>
      <c r="AO57" s="1069"/>
      <c r="AP57" s="1069"/>
      <c r="AQ57" s="1069"/>
      <c r="AR57" s="1069"/>
      <c r="AS57" s="1069"/>
      <c r="AT57" s="1069"/>
      <c r="AU57" s="1069"/>
      <c r="AV57" s="1069"/>
      <c r="AW57" s="1069"/>
      <c r="AX57" s="1069"/>
      <c r="AY57" s="1069"/>
      <c r="AZ57" s="1069"/>
      <c r="BA57" s="1069"/>
      <c r="BB57" s="1069"/>
      <c r="BC57" s="1069"/>
    </row>
    <row r="58" spans="1:55" x14ac:dyDescent="0.2">
      <c r="A58" s="1069"/>
      <c r="B58" s="1069"/>
      <c r="C58" s="1069"/>
      <c r="D58" s="1069"/>
      <c r="E58" s="1069"/>
      <c r="F58" s="1069"/>
      <c r="G58" s="1069"/>
      <c r="H58" s="1069"/>
      <c r="I58" s="1069"/>
      <c r="J58" s="1069"/>
      <c r="K58" s="1069"/>
      <c r="L58" s="1069"/>
      <c r="M58" s="1069"/>
      <c r="N58" s="1069"/>
      <c r="O58" s="1069"/>
      <c r="P58" s="1069"/>
      <c r="Q58" s="1069"/>
      <c r="R58" s="1069"/>
      <c r="S58" s="1069"/>
      <c r="T58" s="1069"/>
      <c r="U58" s="1069"/>
      <c r="V58" s="1069"/>
      <c r="W58" s="1069"/>
      <c r="X58" s="1069"/>
      <c r="Y58" s="1069"/>
      <c r="Z58" s="1069"/>
      <c r="AA58" s="1069"/>
      <c r="AB58" s="1069"/>
      <c r="AC58" s="1069"/>
      <c r="AD58" s="1069"/>
      <c r="AE58" s="1069"/>
      <c r="AF58" s="1069"/>
      <c r="AG58" s="1069"/>
      <c r="AH58" s="1069"/>
      <c r="AI58" s="1069"/>
      <c r="AJ58" s="1069"/>
      <c r="AK58" s="1069"/>
      <c r="AL58" s="1069"/>
      <c r="AM58" s="1069"/>
      <c r="AN58" s="1069"/>
      <c r="AO58" s="1069"/>
      <c r="AP58" s="1069"/>
      <c r="AQ58" s="1069"/>
      <c r="AR58" s="1069"/>
      <c r="AS58" s="1069"/>
      <c r="AT58" s="1069"/>
      <c r="AU58" s="1069"/>
      <c r="AV58" s="1069"/>
      <c r="AW58" s="1069"/>
      <c r="AX58" s="1069"/>
      <c r="AY58" s="1069"/>
      <c r="AZ58" s="1069"/>
      <c r="BA58" s="1069"/>
      <c r="BB58" s="1069"/>
      <c r="BC58" s="1069"/>
    </row>
    <row r="59" spans="1:55" x14ac:dyDescent="0.2">
      <c r="A59" s="1069"/>
      <c r="B59" s="1069"/>
      <c r="C59" s="1069"/>
      <c r="D59" s="1069"/>
      <c r="E59" s="1069"/>
      <c r="F59" s="1069"/>
      <c r="G59" s="1069"/>
      <c r="H59" s="1069"/>
      <c r="I59" s="1069"/>
      <c r="J59" s="1069"/>
      <c r="K59" s="1069"/>
      <c r="L59" s="1069"/>
      <c r="M59" s="1069"/>
      <c r="N59" s="1069"/>
      <c r="O59" s="1069"/>
      <c r="P59" s="1069"/>
      <c r="Q59" s="1069"/>
      <c r="R59" s="1069"/>
      <c r="S59" s="1069"/>
      <c r="T59" s="1069"/>
      <c r="U59" s="1069"/>
      <c r="V59" s="1069"/>
      <c r="W59" s="1069"/>
      <c r="X59" s="1069"/>
      <c r="Y59" s="1069"/>
      <c r="Z59" s="1069"/>
      <c r="AA59" s="1069"/>
      <c r="AB59" s="1069"/>
      <c r="AC59" s="1069"/>
      <c r="AD59" s="1069"/>
      <c r="AE59" s="1069"/>
      <c r="AF59" s="1069"/>
      <c r="AG59" s="1069"/>
      <c r="AH59" s="1069"/>
      <c r="AI59" s="1069"/>
      <c r="AJ59" s="1069"/>
      <c r="AK59" s="1069"/>
      <c r="AL59" s="1069"/>
      <c r="AM59" s="1069"/>
      <c r="AN59" s="1069"/>
      <c r="AO59" s="1069"/>
      <c r="AP59" s="1069"/>
      <c r="AQ59" s="1069"/>
      <c r="AR59" s="1069"/>
      <c r="AS59" s="1069"/>
      <c r="AT59" s="1069"/>
      <c r="AU59" s="1069"/>
      <c r="AV59" s="1069"/>
      <c r="AW59" s="1069"/>
      <c r="AX59" s="1069"/>
      <c r="AY59" s="1069"/>
      <c r="AZ59" s="1069"/>
      <c r="BA59" s="1069"/>
      <c r="BB59" s="1069"/>
      <c r="BC59" s="1069"/>
    </row>
    <row r="60" spans="1:55" x14ac:dyDescent="0.2">
      <c r="A60" s="1069"/>
      <c r="B60" s="1069"/>
      <c r="C60" s="1069"/>
      <c r="D60" s="1069"/>
      <c r="E60" s="1069"/>
      <c r="F60" s="1069"/>
      <c r="G60" s="1069"/>
      <c r="H60" s="1069"/>
      <c r="I60" s="1069"/>
      <c r="J60" s="1069"/>
      <c r="K60" s="1069"/>
      <c r="L60" s="1069"/>
      <c r="M60" s="1069"/>
      <c r="N60" s="1069"/>
      <c r="O60" s="1069"/>
      <c r="P60" s="1069"/>
      <c r="Q60" s="1069"/>
      <c r="R60" s="1069"/>
      <c r="S60" s="1069"/>
      <c r="T60" s="1069"/>
      <c r="U60" s="1069"/>
      <c r="V60" s="1069"/>
      <c r="W60" s="1069"/>
      <c r="X60" s="1069"/>
      <c r="Y60" s="1069"/>
      <c r="Z60" s="1069"/>
      <c r="AA60" s="1069"/>
      <c r="AB60" s="1069"/>
      <c r="AC60" s="1069"/>
      <c r="AD60" s="1069"/>
      <c r="AE60" s="1069"/>
      <c r="AF60" s="1069"/>
      <c r="AG60" s="1069"/>
      <c r="AH60" s="1069"/>
      <c r="AI60" s="1069"/>
      <c r="AJ60" s="1069"/>
      <c r="AK60" s="1069"/>
      <c r="AL60" s="1069"/>
      <c r="AM60" s="1069"/>
      <c r="AN60" s="1069"/>
      <c r="AO60" s="1069"/>
      <c r="AP60" s="1069"/>
      <c r="AQ60" s="1069"/>
      <c r="AR60" s="1069"/>
      <c r="AS60" s="1069"/>
      <c r="AT60" s="1069"/>
      <c r="AU60" s="1069"/>
      <c r="AV60" s="1069"/>
      <c r="AW60" s="1069"/>
      <c r="AX60" s="1069"/>
      <c r="AY60" s="1069"/>
      <c r="AZ60" s="1069"/>
      <c r="BA60" s="1069"/>
      <c r="BB60" s="1069"/>
      <c r="BC60" s="1069"/>
    </row>
    <row r="61" spans="1:55" x14ac:dyDescent="0.2">
      <c r="A61" s="1069"/>
      <c r="B61" s="1069"/>
      <c r="C61" s="1069"/>
      <c r="D61" s="1069"/>
      <c r="E61" s="1069"/>
      <c r="F61" s="1069"/>
      <c r="G61" s="1069"/>
      <c r="H61" s="1069"/>
      <c r="I61" s="1069"/>
      <c r="J61" s="1069"/>
      <c r="K61" s="1069"/>
      <c r="L61" s="1069"/>
      <c r="M61" s="1069"/>
      <c r="N61" s="1069"/>
      <c r="O61" s="1069"/>
      <c r="P61" s="1069"/>
      <c r="Q61" s="1069"/>
      <c r="R61" s="1069"/>
      <c r="S61" s="1069"/>
      <c r="T61" s="1069"/>
      <c r="U61" s="1069"/>
      <c r="V61" s="1069"/>
      <c r="W61" s="1069"/>
      <c r="X61" s="1069"/>
      <c r="Y61" s="1069"/>
      <c r="Z61" s="1069"/>
      <c r="AA61" s="1069"/>
      <c r="AB61" s="1069"/>
      <c r="AC61" s="1069"/>
      <c r="AD61" s="1069"/>
      <c r="AE61" s="1069"/>
      <c r="AF61" s="1069"/>
      <c r="AG61" s="1069"/>
      <c r="AH61" s="1069"/>
      <c r="AI61" s="1069"/>
      <c r="AJ61" s="1069"/>
      <c r="AK61" s="1069"/>
      <c r="AL61" s="1069"/>
      <c r="AM61" s="1069"/>
      <c r="AN61" s="1069"/>
      <c r="AO61" s="1069"/>
      <c r="AP61" s="1069"/>
      <c r="AQ61" s="1069"/>
      <c r="AR61" s="1069"/>
      <c r="AS61" s="1069"/>
      <c r="AT61" s="1069"/>
      <c r="AU61" s="1069"/>
      <c r="AV61" s="1069"/>
      <c r="AW61" s="1069"/>
      <c r="AX61" s="1069"/>
      <c r="AY61" s="1069"/>
      <c r="AZ61" s="1069"/>
      <c r="BA61" s="1069"/>
      <c r="BB61" s="1069"/>
      <c r="BC61" s="1069"/>
    </row>
    <row r="62" spans="1:55" x14ac:dyDescent="0.2">
      <c r="A62" s="1069"/>
      <c r="B62" s="1069"/>
      <c r="C62" s="1069"/>
      <c r="D62" s="1069"/>
      <c r="E62" s="1069"/>
      <c r="F62" s="1069"/>
      <c r="G62" s="1069"/>
      <c r="H62" s="1069"/>
      <c r="I62" s="1069"/>
      <c r="J62" s="1069"/>
      <c r="K62" s="1069"/>
      <c r="L62" s="1069"/>
      <c r="M62" s="1069"/>
      <c r="N62" s="1069"/>
      <c r="O62" s="1069"/>
      <c r="P62" s="1069"/>
      <c r="Q62" s="1069"/>
      <c r="R62" s="1069"/>
      <c r="S62" s="1069"/>
      <c r="T62" s="1069"/>
      <c r="U62" s="1069"/>
      <c r="V62" s="1069"/>
      <c r="W62" s="1069"/>
      <c r="X62" s="1069"/>
      <c r="Y62" s="1069"/>
      <c r="Z62" s="1069"/>
      <c r="AA62" s="1069"/>
      <c r="AB62" s="1069"/>
      <c r="AC62" s="1069"/>
      <c r="AD62" s="1069"/>
      <c r="AE62" s="1069"/>
      <c r="AF62" s="1069"/>
      <c r="AG62" s="1069"/>
      <c r="AH62" s="1069"/>
      <c r="AI62" s="1069"/>
      <c r="AJ62" s="1069"/>
      <c r="AK62" s="1069"/>
      <c r="AL62" s="1069"/>
      <c r="AM62" s="1069"/>
      <c r="AN62" s="1069"/>
      <c r="AO62" s="1069"/>
      <c r="AP62" s="1069"/>
      <c r="AQ62" s="1069"/>
      <c r="AR62" s="1069"/>
      <c r="AS62" s="1069"/>
      <c r="AT62" s="1069"/>
      <c r="AU62" s="1069"/>
      <c r="AV62" s="1069"/>
      <c r="AW62" s="1069"/>
      <c r="AX62" s="1069"/>
      <c r="AY62" s="1069"/>
      <c r="AZ62" s="1069"/>
      <c r="BA62" s="1069"/>
      <c r="BB62" s="1069"/>
      <c r="BC62" s="1069"/>
    </row>
    <row r="63" spans="1:55" x14ac:dyDescent="0.2">
      <c r="A63" s="1069"/>
      <c r="B63" s="1069"/>
      <c r="C63" s="1069"/>
      <c r="D63" s="1069"/>
      <c r="E63" s="1069"/>
      <c r="F63" s="1069"/>
      <c r="G63" s="1069"/>
      <c r="H63" s="1069"/>
      <c r="I63" s="1069"/>
      <c r="J63" s="1069"/>
      <c r="K63" s="1069"/>
      <c r="L63" s="1069"/>
      <c r="M63" s="1069"/>
      <c r="N63" s="1069"/>
      <c r="O63" s="1069"/>
      <c r="P63" s="1069"/>
      <c r="Q63" s="1069"/>
      <c r="R63" s="1069"/>
      <c r="S63" s="1069"/>
      <c r="T63" s="1069"/>
      <c r="U63" s="1069"/>
      <c r="V63" s="1069"/>
      <c r="W63" s="1069"/>
      <c r="X63" s="1069"/>
      <c r="Y63" s="1069"/>
      <c r="Z63" s="1069"/>
      <c r="AA63" s="1069"/>
      <c r="AB63" s="1069"/>
      <c r="AC63" s="1069"/>
      <c r="AD63" s="1069"/>
      <c r="AE63" s="1069"/>
      <c r="AF63" s="1069"/>
      <c r="AG63" s="1069"/>
      <c r="AH63" s="1069"/>
      <c r="AI63" s="1069"/>
      <c r="AJ63" s="1069"/>
      <c r="AK63" s="1069"/>
      <c r="AL63" s="1069"/>
      <c r="AM63" s="1069"/>
      <c r="AN63" s="1069"/>
      <c r="AO63" s="1069"/>
      <c r="AP63" s="1069"/>
      <c r="AQ63" s="1069"/>
      <c r="AR63" s="1069"/>
      <c r="AS63" s="1069"/>
      <c r="AT63" s="1069"/>
      <c r="AU63" s="1069"/>
      <c r="AV63" s="1069"/>
      <c r="AW63" s="1069"/>
      <c r="AX63" s="1069"/>
      <c r="AY63" s="1069"/>
      <c r="AZ63" s="1069"/>
      <c r="BA63" s="1069"/>
      <c r="BB63" s="1069"/>
      <c r="BC63" s="1069"/>
    </row>
    <row r="64" spans="1:55" x14ac:dyDescent="0.2">
      <c r="A64" s="1069"/>
      <c r="B64" s="1069"/>
      <c r="C64" s="1069"/>
      <c r="D64" s="1069"/>
      <c r="E64" s="1069"/>
      <c r="F64" s="1069"/>
      <c r="G64" s="1069"/>
      <c r="H64" s="1069"/>
      <c r="I64" s="1069"/>
      <c r="J64" s="1069"/>
      <c r="K64" s="1069"/>
      <c r="L64" s="1069"/>
      <c r="M64" s="1069"/>
      <c r="N64" s="1069"/>
      <c r="O64" s="1069"/>
      <c r="P64" s="1069"/>
      <c r="Q64" s="1069"/>
      <c r="R64" s="1069"/>
      <c r="S64" s="1069"/>
      <c r="T64" s="1069"/>
      <c r="U64" s="1069"/>
      <c r="V64" s="1069"/>
      <c r="W64" s="1069"/>
      <c r="X64" s="1069"/>
      <c r="Y64" s="1069"/>
      <c r="Z64" s="1069"/>
      <c r="AA64" s="1069"/>
      <c r="AB64" s="1069"/>
      <c r="AC64" s="1069"/>
      <c r="AD64" s="1069"/>
      <c r="AE64" s="1069"/>
      <c r="AF64" s="1069"/>
      <c r="AG64" s="1069"/>
      <c r="AH64" s="1069"/>
      <c r="AI64" s="1069"/>
      <c r="AJ64" s="1069"/>
      <c r="AK64" s="1069"/>
      <c r="AL64" s="1069"/>
      <c r="AM64" s="1069"/>
      <c r="AN64" s="1069"/>
      <c r="AO64" s="1069"/>
      <c r="AP64" s="1069"/>
      <c r="AQ64" s="1069"/>
      <c r="AR64" s="1069"/>
      <c r="AS64" s="1069"/>
      <c r="AT64" s="1069"/>
      <c r="AU64" s="1069"/>
      <c r="AV64" s="1069"/>
      <c r="AW64" s="1069"/>
      <c r="AX64" s="1069"/>
      <c r="AY64" s="1069"/>
      <c r="AZ64" s="1069"/>
      <c r="BA64" s="1069"/>
      <c r="BB64" s="1069"/>
      <c r="BC64" s="1069"/>
    </row>
    <row r="65" spans="1:55" x14ac:dyDescent="0.2">
      <c r="A65" s="1069"/>
      <c r="B65" s="1069"/>
      <c r="C65" s="1069"/>
      <c r="D65" s="1069"/>
      <c r="E65" s="1069"/>
      <c r="F65" s="1069"/>
      <c r="G65" s="1069"/>
      <c r="H65" s="1069"/>
      <c r="I65" s="1069"/>
      <c r="J65" s="1069"/>
      <c r="K65" s="1069"/>
      <c r="L65" s="1069"/>
      <c r="M65" s="1069"/>
      <c r="N65" s="1069"/>
      <c r="O65" s="1069"/>
      <c r="P65" s="1069"/>
      <c r="Q65" s="1069"/>
      <c r="R65" s="1069"/>
      <c r="S65" s="1069"/>
      <c r="T65" s="1069"/>
      <c r="U65" s="1069"/>
      <c r="V65" s="1069"/>
      <c r="W65" s="1069"/>
      <c r="X65" s="1069"/>
      <c r="Y65" s="1069"/>
      <c r="Z65" s="1069"/>
      <c r="AA65" s="1069"/>
      <c r="AB65" s="1069"/>
      <c r="AC65" s="1069"/>
      <c r="AD65" s="1069"/>
      <c r="AE65" s="1069"/>
      <c r="AF65" s="1069"/>
      <c r="AG65" s="1069"/>
      <c r="AH65" s="1069"/>
      <c r="AI65" s="1069"/>
      <c r="AJ65" s="1069"/>
      <c r="AK65" s="1069"/>
      <c r="AL65" s="1069"/>
      <c r="AM65" s="1069"/>
      <c r="AN65" s="1069"/>
      <c r="AO65" s="1069"/>
      <c r="AP65" s="1069"/>
      <c r="AQ65" s="1069"/>
      <c r="AR65" s="1069"/>
      <c r="AS65" s="1069"/>
      <c r="AT65" s="1069"/>
      <c r="AU65" s="1069"/>
      <c r="AV65" s="1069"/>
      <c r="AW65" s="1069"/>
      <c r="AX65" s="1069"/>
      <c r="AY65" s="1069"/>
      <c r="AZ65" s="1069"/>
      <c r="BA65" s="1069"/>
      <c r="BB65" s="1069"/>
      <c r="BC65" s="1069"/>
    </row>
    <row r="66" spans="1:55" x14ac:dyDescent="0.2">
      <c r="A66" s="1069"/>
      <c r="B66" s="1069"/>
      <c r="C66" s="1069"/>
      <c r="D66" s="1069"/>
      <c r="E66" s="1069"/>
      <c r="F66" s="1069"/>
      <c r="G66" s="1069"/>
      <c r="H66" s="1069"/>
      <c r="I66" s="1069"/>
      <c r="J66" s="1069"/>
      <c r="K66" s="1069"/>
      <c r="L66" s="1069"/>
      <c r="M66" s="1069"/>
      <c r="N66" s="1069"/>
      <c r="O66" s="1069"/>
      <c r="P66" s="1069"/>
      <c r="Q66" s="1069"/>
      <c r="R66" s="1069"/>
      <c r="S66" s="1069"/>
      <c r="T66" s="1069"/>
      <c r="U66" s="1069"/>
      <c r="V66" s="1069"/>
      <c r="W66" s="1069"/>
      <c r="X66" s="1069"/>
      <c r="Y66" s="1069"/>
      <c r="Z66" s="1069"/>
      <c r="AA66" s="1069"/>
      <c r="AB66" s="1069"/>
      <c r="AC66" s="1069"/>
      <c r="AD66" s="1069"/>
      <c r="AE66" s="1069"/>
      <c r="AF66" s="1069"/>
      <c r="AG66" s="1069"/>
      <c r="AH66" s="1069"/>
      <c r="AI66" s="1069"/>
      <c r="AJ66" s="1069"/>
      <c r="AK66" s="1069"/>
      <c r="AL66" s="1069"/>
      <c r="AM66" s="1069"/>
      <c r="AN66" s="1069"/>
      <c r="AO66" s="1069"/>
      <c r="AP66" s="1069"/>
      <c r="AQ66" s="1069"/>
      <c r="AR66" s="1069"/>
      <c r="AS66" s="1069"/>
      <c r="AT66" s="1069"/>
      <c r="AU66" s="1069"/>
      <c r="AV66" s="1069"/>
      <c r="AW66" s="1069"/>
      <c r="AX66" s="1069"/>
      <c r="AY66" s="1069"/>
      <c r="AZ66" s="1069"/>
      <c r="BA66" s="1069"/>
      <c r="BB66" s="1069"/>
      <c r="BC66" s="1069"/>
    </row>
    <row r="67" spans="1:55" x14ac:dyDescent="0.2">
      <c r="A67" s="1069"/>
      <c r="B67" s="1069"/>
      <c r="C67" s="1069"/>
      <c r="D67" s="1069"/>
      <c r="E67" s="1069"/>
      <c r="F67" s="1069"/>
      <c r="G67" s="1069"/>
      <c r="H67" s="1069"/>
      <c r="I67" s="1069"/>
      <c r="J67" s="1069"/>
      <c r="K67" s="1069"/>
      <c r="L67" s="1069"/>
      <c r="M67" s="1069"/>
      <c r="N67" s="1069"/>
      <c r="O67" s="1069"/>
      <c r="P67" s="1069"/>
      <c r="Q67" s="1069"/>
      <c r="R67" s="1069"/>
      <c r="S67" s="1069"/>
      <c r="T67" s="1069"/>
      <c r="U67" s="1069"/>
      <c r="V67" s="1069"/>
      <c r="W67" s="1069"/>
      <c r="X67" s="1069"/>
      <c r="Y67" s="1069"/>
      <c r="Z67" s="1069"/>
      <c r="AA67" s="1069"/>
      <c r="AB67" s="1069"/>
      <c r="AC67" s="1069"/>
      <c r="AD67" s="1069"/>
      <c r="AE67" s="1069"/>
      <c r="AF67" s="1069"/>
      <c r="AG67" s="1069"/>
      <c r="AH67" s="1069"/>
      <c r="AI67" s="1069"/>
      <c r="AJ67" s="1069"/>
      <c r="AK67" s="1069"/>
      <c r="AL67" s="1069"/>
      <c r="AM67" s="1069"/>
      <c r="AN67" s="1069"/>
      <c r="AO67" s="1069"/>
      <c r="AP67" s="1069"/>
      <c r="AQ67" s="1069"/>
      <c r="AR67" s="1069"/>
      <c r="AS67" s="1069"/>
      <c r="AT67" s="1069"/>
      <c r="AU67" s="1069"/>
      <c r="AV67" s="1069"/>
      <c r="AW67" s="1069"/>
      <c r="AX67" s="1069"/>
      <c r="AY67" s="1069"/>
      <c r="AZ67" s="1069"/>
      <c r="BA67" s="1069"/>
      <c r="BB67" s="1069"/>
      <c r="BC67" s="1069"/>
    </row>
    <row r="68" spans="1:55" x14ac:dyDescent="0.2">
      <c r="A68" s="1069"/>
      <c r="B68" s="1069"/>
      <c r="C68" s="1069"/>
      <c r="D68" s="1069"/>
      <c r="E68" s="1069"/>
      <c r="F68" s="1069"/>
      <c r="G68" s="1069"/>
      <c r="H68" s="1069"/>
      <c r="I68" s="1069"/>
      <c r="J68" s="1069"/>
      <c r="K68" s="1069"/>
      <c r="L68" s="1069"/>
      <c r="M68" s="1069"/>
      <c r="N68" s="1069"/>
      <c r="O68" s="1069"/>
      <c r="P68" s="1069"/>
      <c r="Q68" s="1069"/>
      <c r="R68" s="1069"/>
      <c r="S68" s="1069"/>
      <c r="T68" s="1069"/>
      <c r="U68" s="1069"/>
      <c r="V68" s="1069"/>
      <c r="W68" s="1069"/>
      <c r="X68" s="1069"/>
      <c r="Y68" s="1069"/>
      <c r="Z68" s="1069"/>
      <c r="AA68" s="1069"/>
      <c r="AB68" s="1069"/>
      <c r="AC68" s="1069"/>
      <c r="AD68" s="1069"/>
      <c r="AE68" s="1069"/>
      <c r="AF68" s="1069"/>
      <c r="AG68" s="1069"/>
      <c r="AH68" s="1069"/>
      <c r="AI68" s="1069"/>
      <c r="AJ68" s="1069"/>
      <c r="AK68" s="1069"/>
      <c r="AL68" s="1069"/>
      <c r="AM68" s="1069"/>
      <c r="AN68" s="1069"/>
      <c r="AO68" s="1069"/>
      <c r="AP68" s="1069"/>
      <c r="AQ68" s="1069"/>
      <c r="AR68" s="1069"/>
      <c r="AS68" s="1069"/>
      <c r="AT68" s="1069"/>
      <c r="AU68" s="1069"/>
      <c r="AV68" s="1069"/>
      <c r="AW68" s="1069"/>
      <c r="AX68" s="1069"/>
      <c r="AY68" s="1069"/>
      <c r="AZ68" s="1069"/>
      <c r="BA68" s="1069"/>
      <c r="BB68" s="1069"/>
      <c r="BC68" s="1069"/>
    </row>
    <row r="69" spans="1:55" x14ac:dyDescent="0.2">
      <c r="A69" s="1069"/>
      <c r="B69" s="1069"/>
      <c r="C69" s="1069"/>
      <c r="D69" s="1069"/>
      <c r="E69" s="1069"/>
      <c r="F69" s="1069"/>
      <c r="G69" s="1069"/>
      <c r="H69" s="1069"/>
      <c r="I69" s="1069"/>
      <c r="J69" s="1069"/>
      <c r="K69" s="1069"/>
      <c r="L69" s="1069"/>
      <c r="M69" s="1069"/>
      <c r="N69" s="1069"/>
      <c r="O69" s="1069"/>
      <c r="P69" s="1069"/>
      <c r="Q69" s="1069"/>
      <c r="R69" s="1069"/>
      <c r="S69" s="1069"/>
      <c r="T69" s="1069"/>
      <c r="U69" s="1069"/>
      <c r="V69" s="1069"/>
      <c r="W69" s="1069"/>
      <c r="X69" s="1069"/>
      <c r="Y69" s="1069"/>
      <c r="Z69" s="1069"/>
      <c r="AA69" s="1069"/>
      <c r="AB69" s="1069"/>
      <c r="AC69" s="1069"/>
      <c r="AD69" s="1069"/>
      <c r="AE69" s="1069"/>
      <c r="AF69" s="1069"/>
      <c r="AG69" s="1069"/>
      <c r="AH69" s="1069"/>
      <c r="AI69" s="1069"/>
      <c r="AJ69" s="1069"/>
      <c r="AK69" s="1069"/>
      <c r="AL69" s="1069"/>
      <c r="AM69" s="1069"/>
      <c r="AN69" s="1069"/>
      <c r="AO69" s="1069"/>
      <c r="AP69" s="1069"/>
      <c r="AQ69" s="1069"/>
      <c r="AR69" s="1069"/>
      <c r="AS69" s="1069"/>
      <c r="AT69" s="1069"/>
      <c r="AU69" s="1069"/>
      <c r="AV69" s="1069"/>
      <c r="AW69" s="1069"/>
      <c r="AX69" s="1069"/>
      <c r="AY69" s="1069"/>
      <c r="AZ69" s="1069"/>
      <c r="BA69" s="1069"/>
      <c r="BB69" s="1069"/>
      <c r="BC69" s="1069"/>
    </row>
    <row r="70" spans="1:55" x14ac:dyDescent="0.2">
      <c r="A70" s="1069"/>
      <c r="B70" s="1069"/>
      <c r="C70" s="1069"/>
      <c r="D70" s="1069"/>
      <c r="E70" s="1069"/>
      <c r="F70" s="1069"/>
      <c r="G70" s="1069"/>
      <c r="H70" s="1069"/>
      <c r="I70" s="1069"/>
      <c r="J70" s="1069"/>
      <c r="K70" s="1069"/>
      <c r="L70" s="1069"/>
      <c r="M70" s="1069"/>
      <c r="N70" s="1069"/>
      <c r="O70" s="1069"/>
      <c r="P70" s="1069"/>
      <c r="Q70" s="1069"/>
      <c r="R70" s="1069"/>
      <c r="S70" s="1069"/>
      <c r="T70" s="1069"/>
      <c r="U70" s="1069"/>
      <c r="V70" s="1069"/>
      <c r="W70" s="1069"/>
      <c r="X70" s="1069"/>
      <c r="Y70" s="1069"/>
      <c r="Z70" s="1069"/>
      <c r="AA70" s="1069"/>
      <c r="AB70" s="1069"/>
      <c r="AC70" s="1069"/>
      <c r="AD70" s="1069"/>
      <c r="AE70" s="1069"/>
      <c r="AF70" s="1069"/>
      <c r="AG70" s="1069"/>
      <c r="AH70" s="1069"/>
      <c r="AI70" s="1069"/>
      <c r="AJ70" s="1069"/>
      <c r="AK70" s="1069"/>
      <c r="AL70" s="1069"/>
      <c r="AM70" s="1069"/>
      <c r="AN70" s="1069"/>
      <c r="AO70" s="1069"/>
      <c r="AP70" s="1069"/>
      <c r="AQ70" s="1069"/>
      <c r="AR70" s="1069"/>
      <c r="AS70" s="1069"/>
      <c r="AT70" s="1069"/>
      <c r="AU70" s="1069"/>
      <c r="AV70" s="1069"/>
      <c r="AW70" s="1069"/>
      <c r="AX70" s="1069"/>
      <c r="AY70" s="1069"/>
      <c r="AZ70" s="1069"/>
      <c r="BA70" s="1069"/>
      <c r="BB70" s="1069"/>
      <c r="BC70" s="1069"/>
    </row>
    <row r="71" spans="1:55" x14ac:dyDescent="0.2">
      <c r="A71" s="1069"/>
      <c r="B71" s="1069"/>
      <c r="C71" s="1069"/>
      <c r="D71" s="1069"/>
      <c r="E71" s="1069"/>
      <c r="F71" s="1069"/>
      <c r="G71" s="1069"/>
      <c r="H71" s="1069"/>
      <c r="I71" s="1069"/>
      <c r="J71" s="1069"/>
      <c r="K71" s="1069"/>
      <c r="L71" s="1069"/>
      <c r="M71" s="1069"/>
      <c r="N71" s="1069"/>
      <c r="O71" s="1069"/>
      <c r="P71" s="1069"/>
      <c r="Q71" s="1069"/>
      <c r="R71" s="1069"/>
      <c r="S71" s="1069"/>
      <c r="T71" s="1069"/>
      <c r="U71" s="1069"/>
      <c r="V71" s="1069"/>
      <c r="W71" s="1069"/>
      <c r="X71" s="1069"/>
      <c r="Y71" s="1069"/>
      <c r="Z71" s="1069"/>
      <c r="AA71" s="1069"/>
      <c r="AB71" s="1069"/>
      <c r="AC71" s="1069"/>
      <c r="AD71" s="1069"/>
      <c r="AE71" s="1069"/>
      <c r="AF71" s="1069"/>
      <c r="AG71" s="1069"/>
      <c r="AH71" s="1069"/>
      <c r="AI71" s="1069"/>
      <c r="AJ71" s="1069"/>
      <c r="AK71" s="1069"/>
      <c r="AL71" s="1069"/>
      <c r="AM71" s="1069"/>
      <c r="AN71" s="1069"/>
      <c r="AO71" s="1069"/>
      <c r="AP71" s="1069"/>
      <c r="AQ71" s="1069"/>
      <c r="AR71" s="1069"/>
      <c r="AS71" s="1069"/>
      <c r="AT71" s="1069"/>
      <c r="AU71" s="1069"/>
      <c r="AV71" s="1069"/>
      <c r="AW71" s="1069"/>
      <c r="AX71" s="1069"/>
      <c r="AY71" s="1069"/>
      <c r="AZ71" s="1069"/>
      <c r="BA71" s="1069"/>
      <c r="BB71" s="1069"/>
      <c r="BC71" s="1069"/>
    </row>
    <row r="72" spans="1:55" x14ac:dyDescent="0.2">
      <c r="A72" s="1069"/>
      <c r="B72" s="1069"/>
      <c r="C72" s="1069"/>
      <c r="D72" s="1069"/>
      <c r="E72" s="1069"/>
      <c r="F72" s="1069"/>
      <c r="G72" s="1069"/>
      <c r="H72" s="1069"/>
      <c r="I72" s="1069"/>
      <c r="J72" s="1069"/>
      <c r="K72" s="1069"/>
      <c r="L72" s="1069"/>
      <c r="M72" s="1069"/>
      <c r="N72" s="1069"/>
      <c r="O72" s="1069"/>
      <c r="P72" s="1069"/>
      <c r="Q72" s="1069"/>
      <c r="R72" s="1069"/>
      <c r="S72" s="1069"/>
      <c r="T72" s="1069"/>
      <c r="U72" s="1069"/>
      <c r="V72" s="1069"/>
      <c r="W72" s="1069"/>
      <c r="X72" s="1069"/>
      <c r="Y72" s="1069"/>
      <c r="Z72" s="1069"/>
      <c r="AA72" s="1069"/>
      <c r="AB72" s="1069"/>
      <c r="AC72" s="1069"/>
      <c r="AD72" s="1069"/>
      <c r="AE72" s="1069"/>
      <c r="AF72" s="1069"/>
      <c r="AG72" s="1069"/>
      <c r="AH72" s="1069"/>
      <c r="AI72" s="1069"/>
      <c r="AJ72" s="1069"/>
      <c r="AK72" s="1069"/>
      <c r="AL72" s="1069"/>
      <c r="AM72" s="1069"/>
      <c r="AN72" s="1069"/>
      <c r="AO72" s="1069"/>
      <c r="AP72" s="1069"/>
      <c r="AQ72" s="1069"/>
      <c r="AR72" s="1069"/>
      <c r="AS72" s="1069"/>
      <c r="AT72" s="1069"/>
      <c r="AU72" s="1069"/>
      <c r="AV72" s="1069"/>
      <c r="AW72" s="1069"/>
      <c r="AX72" s="1069"/>
      <c r="AY72" s="1069"/>
      <c r="AZ72" s="1069"/>
      <c r="BA72" s="1069"/>
      <c r="BB72" s="1069"/>
      <c r="BC72" s="1069"/>
    </row>
    <row r="73" spans="1:55" x14ac:dyDescent="0.2">
      <c r="A73" s="1069"/>
      <c r="B73" s="1069"/>
      <c r="C73" s="1069"/>
      <c r="D73" s="1069"/>
      <c r="E73" s="1069"/>
      <c r="F73" s="1069"/>
      <c r="G73" s="1069"/>
      <c r="H73" s="1069"/>
      <c r="I73" s="1069"/>
      <c r="J73" s="1069"/>
      <c r="K73" s="1069"/>
      <c r="L73" s="1069"/>
      <c r="M73" s="1069"/>
      <c r="N73" s="1069"/>
      <c r="O73" s="1069"/>
      <c r="P73" s="1069"/>
      <c r="Q73" s="1069"/>
      <c r="R73" s="1069"/>
      <c r="S73" s="1069"/>
      <c r="T73" s="1069"/>
      <c r="U73" s="1069"/>
      <c r="V73" s="1069"/>
      <c r="W73" s="1069"/>
      <c r="X73" s="1069"/>
      <c r="Y73" s="1069"/>
      <c r="Z73" s="1069"/>
      <c r="AA73" s="1069"/>
      <c r="AB73" s="1069"/>
      <c r="AC73" s="1069"/>
      <c r="AD73" s="1069"/>
      <c r="AE73" s="1069"/>
      <c r="AF73" s="1069"/>
      <c r="AG73" s="1069"/>
      <c r="AH73" s="1069"/>
      <c r="AI73" s="1069"/>
      <c r="AJ73" s="1069"/>
      <c r="AK73" s="1069"/>
      <c r="AL73" s="1069"/>
      <c r="AM73" s="1069"/>
      <c r="AN73" s="1069"/>
      <c r="AO73" s="1069"/>
      <c r="AP73" s="1069"/>
      <c r="AQ73" s="1069"/>
      <c r="AR73" s="1069"/>
      <c r="AS73" s="1069"/>
      <c r="AT73" s="1069"/>
      <c r="AU73" s="1069"/>
      <c r="AV73" s="1069"/>
      <c r="AW73" s="1069"/>
      <c r="AX73" s="1069"/>
      <c r="AY73" s="1069"/>
      <c r="AZ73" s="1069"/>
      <c r="BA73" s="1069"/>
      <c r="BB73" s="1069"/>
      <c r="BC73" s="1069"/>
    </row>
    <row r="74" spans="1:55" x14ac:dyDescent="0.2">
      <c r="A74" s="1069"/>
      <c r="B74" s="1069"/>
      <c r="C74" s="1069"/>
      <c r="D74" s="1069"/>
      <c r="E74" s="1069"/>
      <c r="F74" s="1069"/>
      <c r="G74" s="1069"/>
      <c r="H74" s="1069"/>
      <c r="I74" s="1069"/>
      <c r="J74" s="1069"/>
      <c r="K74" s="1069"/>
      <c r="L74" s="1069"/>
      <c r="M74" s="1069"/>
      <c r="N74" s="1069"/>
      <c r="O74" s="1069"/>
      <c r="P74" s="1069"/>
      <c r="Q74" s="1069"/>
      <c r="R74" s="1069"/>
      <c r="S74" s="1069"/>
      <c r="T74" s="1069"/>
      <c r="U74" s="1069"/>
      <c r="V74" s="1069"/>
      <c r="W74" s="1069"/>
      <c r="X74" s="1069"/>
      <c r="Y74" s="1069"/>
      <c r="Z74" s="1069"/>
      <c r="AA74" s="1069"/>
      <c r="AB74" s="1069"/>
      <c r="AC74" s="1069"/>
      <c r="AD74" s="1069"/>
      <c r="AE74" s="1069"/>
      <c r="AF74" s="1069"/>
      <c r="AG74" s="1069"/>
      <c r="AH74" s="1069"/>
      <c r="AI74" s="1069"/>
      <c r="AJ74" s="1069"/>
      <c r="AK74" s="1069"/>
      <c r="AL74" s="1069"/>
      <c r="AM74" s="1069"/>
      <c r="AN74" s="1069"/>
      <c r="AO74" s="1069"/>
      <c r="AP74" s="1069"/>
      <c r="AQ74" s="1069"/>
      <c r="AR74" s="1069"/>
      <c r="AS74" s="1069"/>
      <c r="AT74" s="1069"/>
      <c r="AU74" s="1069"/>
      <c r="AV74" s="1069"/>
      <c r="AW74" s="1069"/>
      <c r="AX74" s="1069"/>
      <c r="AY74" s="1069"/>
      <c r="AZ74" s="1069"/>
      <c r="BA74" s="1069"/>
      <c r="BB74" s="1069"/>
      <c r="BC74" s="1069"/>
    </row>
    <row r="75" spans="1:55" x14ac:dyDescent="0.2">
      <c r="A75" s="1069"/>
      <c r="B75" s="1069"/>
      <c r="C75" s="1069"/>
      <c r="D75" s="1069"/>
      <c r="E75" s="1069"/>
      <c r="F75" s="1069"/>
      <c r="G75" s="1069"/>
      <c r="H75" s="1069"/>
      <c r="I75" s="1069"/>
      <c r="J75" s="1069"/>
      <c r="K75" s="1069"/>
      <c r="L75" s="1069"/>
      <c r="M75" s="1069"/>
      <c r="N75" s="1069"/>
      <c r="O75" s="1069"/>
      <c r="P75" s="1069"/>
      <c r="Q75" s="1069"/>
      <c r="R75" s="1069"/>
      <c r="S75" s="1069"/>
      <c r="T75" s="1069"/>
      <c r="U75" s="1069"/>
      <c r="V75" s="1069"/>
      <c r="W75" s="1069"/>
      <c r="X75" s="1069"/>
      <c r="Y75" s="1069"/>
      <c r="Z75" s="1069"/>
      <c r="AA75" s="1069"/>
      <c r="AB75" s="1069"/>
      <c r="AC75" s="1069"/>
      <c r="AD75" s="1069"/>
      <c r="AE75" s="1069"/>
      <c r="AF75" s="1069"/>
      <c r="AG75" s="1069"/>
      <c r="AH75" s="1069"/>
      <c r="AI75" s="1069"/>
      <c r="AJ75" s="1069"/>
      <c r="AK75" s="1069"/>
      <c r="AL75" s="1069"/>
      <c r="AM75" s="1069"/>
      <c r="AN75" s="1069"/>
      <c r="AO75" s="1069"/>
      <c r="AP75" s="1069"/>
      <c r="AQ75" s="1069"/>
      <c r="AR75" s="1069"/>
      <c r="AS75" s="1069"/>
      <c r="AT75" s="1069"/>
      <c r="AU75" s="1069"/>
      <c r="AV75" s="1069"/>
      <c r="AW75" s="1069"/>
      <c r="AX75" s="1069"/>
      <c r="AY75" s="1069"/>
      <c r="AZ75" s="1069"/>
      <c r="BA75" s="1069"/>
      <c r="BB75" s="1069"/>
      <c r="BC75" s="1069"/>
    </row>
    <row r="76" spans="1:55" x14ac:dyDescent="0.2">
      <c r="A76" s="1069"/>
      <c r="B76" s="1069"/>
      <c r="C76" s="1069"/>
      <c r="D76" s="1069"/>
      <c r="E76" s="1069"/>
      <c r="F76" s="1069"/>
      <c r="G76" s="1069"/>
      <c r="H76" s="1069"/>
      <c r="I76" s="1069"/>
      <c r="J76" s="1069"/>
      <c r="K76" s="1069"/>
      <c r="L76" s="1069"/>
      <c r="M76" s="1069"/>
      <c r="N76" s="1069"/>
      <c r="O76" s="1069"/>
      <c r="P76" s="1069"/>
      <c r="Q76" s="1069"/>
      <c r="R76" s="1069"/>
      <c r="S76" s="1069"/>
      <c r="T76" s="1069"/>
      <c r="U76" s="1069"/>
      <c r="V76" s="1069"/>
      <c r="W76" s="1069"/>
      <c r="X76" s="1069"/>
      <c r="Y76" s="1069"/>
      <c r="Z76" s="1069"/>
      <c r="AA76" s="1069"/>
      <c r="AB76" s="1069"/>
      <c r="AC76" s="1069"/>
      <c r="AD76" s="1069"/>
      <c r="AE76" s="1069"/>
      <c r="AF76" s="1069"/>
      <c r="AG76" s="1069"/>
      <c r="AH76" s="1069"/>
      <c r="AI76" s="1069"/>
      <c r="AJ76" s="1069"/>
      <c r="AK76" s="1069"/>
      <c r="AL76" s="1069"/>
      <c r="AM76" s="1069"/>
      <c r="AN76" s="1069"/>
      <c r="AO76" s="1069"/>
      <c r="AP76" s="1069"/>
      <c r="AQ76" s="1069"/>
      <c r="AR76" s="1069"/>
      <c r="AS76" s="1069"/>
      <c r="AT76" s="1069"/>
      <c r="AU76" s="1069"/>
      <c r="AV76" s="1069"/>
      <c r="AW76" s="1069"/>
      <c r="AX76" s="1069"/>
      <c r="AY76" s="1069"/>
      <c r="AZ76" s="1069"/>
      <c r="BA76" s="1069"/>
      <c r="BB76" s="1069"/>
      <c r="BC76" s="1069"/>
    </row>
    <row r="77" spans="1:55" x14ac:dyDescent="0.2">
      <c r="A77" s="1069"/>
      <c r="B77" s="1069"/>
      <c r="C77" s="1069"/>
      <c r="D77" s="1069"/>
      <c r="E77" s="1069"/>
      <c r="F77" s="1069"/>
      <c r="G77" s="1069"/>
      <c r="H77" s="1069"/>
      <c r="I77" s="1069"/>
      <c r="J77" s="1069"/>
      <c r="K77" s="1069"/>
      <c r="L77" s="1069"/>
      <c r="M77" s="1069"/>
      <c r="N77" s="1069"/>
      <c r="O77" s="1069"/>
      <c r="P77" s="1069"/>
      <c r="Q77" s="1069"/>
      <c r="R77" s="1069"/>
      <c r="S77" s="1069"/>
      <c r="T77" s="1069"/>
      <c r="U77" s="1069"/>
      <c r="V77" s="1069"/>
      <c r="W77" s="1069"/>
      <c r="X77" s="1069"/>
      <c r="Y77" s="1069"/>
      <c r="Z77" s="1069"/>
      <c r="AA77" s="1069"/>
      <c r="AB77" s="1069"/>
      <c r="AC77" s="1069"/>
      <c r="AD77" s="1069"/>
      <c r="AE77" s="1069"/>
      <c r="AF77" s="1069"/>
      <c r="AG77" s="1069"/>
      <c r="AH77" s="1069"/>
      <c r="AI77" s="1069"/>
      <c r="AJ77" s="1069"/>
      <c r="AK77" s="1069"/>
      <c r="AL77" s="1069"/>
      <c r="AM77" s="1069"/>
      <c r="AN77" s="1069"/>
      <c r="AO77" s="1069"/>
      <c r="AP77" s="1069"/>
      <c r="AQ77" s="1069"/>
      <c r="AR77" s="1069"/>
      <c r="AS77" s="1069"/>
      <c r="AT77" s="1069"/>
      <c r="AU77" s="1069"/>
      <c r="AV77" s="1069"/>
      <c r="AW77" s="1069"/>
      <c r="AX77" s="1069"/>
      <c r="AY77" s="1069"/>
      <c r="AZ77" s="1069"/>
      <c r="BA77" s="1069"/>
      <c r="BB77" s="1069"/>
      <c r="BC77" s="1069"/>
    </row>
    <row r="78" spans="1:55" x14ac:dyDescent="0.2">
      <c r="A78" s="1069"/>
      <c r="B78" s="1069"/>
      <c r="C78" s="1069"/>
      <c r="D78" s="1069"/>
      <c r="E78" s="1069"/>
      <c r="F78" s="1069"/>
      <c r="G78" s="1069"/>
      <c r="H78" s="1069"/>
      <c r="I78" s="1069"/>
      <c r="J78" s="1069"/>
      <c r="K78" s="1069"/>
      <c r="L78" s="1069"/>
      <c r="M78" s="1069"/>
      <c r="N78" s="1069"/>
      <c r="O78" s="1069"/>
      <c r="P78" s="1069"/>
      <c r="Q78" s="1069"/>
      <c r="R78" s="1069"/>
      <c r="S78" s="1069"/>
      <c r="T78" s="1069"/>
      <c r="U78" s="1069"/>
      <c r="V78" s="1069"/>
      <c r="W78" s="1069"/>
      <c r="X78" s="1069"/>
      <c r="Y78" s="1069"/>
      <c r="Z78" s="1069"/>
      <c r="AA78" s="1069"/>
      <c r="AB78" s="1069"/>
      <c r="AC78" s="1069"/>
      <c r="AD78" s="1069"/>
      <c r="AE78" s="1069"/>
      <c r="AF78" s="1069"/>
      <c r="AG78" s="1069"/>
      <c r="AH78" s="1069"/>
      <c r="AI78" s="1069"/>
      <c r="AJ78" s="1069"/>
      <c r="AK78" s="1069"/>
      <c r="AL78" s="1069"/>
      <c r="AM78" s="1069"/>
      <c r="AN78" s="1069"/>
      <c r="AO78" s="1069"/>
      <c r="AP78" s="1069"/>
      <c r="AQ78" s="1069"/>
      <c r="AR78" s="1069"/>
      <c r="AS78" s="1069"/>
      <c r="AT78" s="1069"/>
      <c r="AU78" s="1069"/>
      <c r="AV78" s="1069"/>
      <c r="AW78" s="1069"/>
      <c r="AX78" s="1069"/>
      <c r="AY78" s="1069"/>
      <c r="AZ78" s="1069"/>
      <c r="BA78" s="1069"/>
      <c r="BB78" s="1069"/>
      <c r="BC78" s="1069"/>
    </row>
    <row r="79" spans="1:55" x14ac:dyDescent="0.2">
      <c r="A79" s="1069"/>
      <c r="B79" s="1069"/>
      <c r="C79" s="1069"/>
      <c r="D79" s="1069"/>
      <c r="E79" s="1069"/>
      <c r="F79" s="1069"/>
      <c r="G79" s="1069"/>
      <c r="H79" s="1069"/>
      <c r="I79" s="1069"/>
      <c r="J79" s="1069"/>
      <c r="K79" s="1069"/>
      <c r="L79" s="1069"/>
      <c r="M79" s="1069"/>
      <c r="N79" s="1069"/>
      <c r="O79" s="1069"/>
      <c r="P79" s="1069"/>
      <c r="Q79" s="1069"/>
      <c r="R79" s="1069"/>
      <c r="S79" s="1069"/>
      <c r="T79" s="1069"/>
      <c r="U79" s="1069"/>
      <c r="V79" s="1069"/>
      <c r="W79" s="1069"/>
      <c r="X79" s="1069"/>
      <c r="Y79" s="1069"/>
      <c r="Z79" s="1069"/>
      <c r="AA79" s="1069"/>
      <c r="AB79" s="1069"/>
      <c r="AC79" s="1069"/>
      <c r="AD79" s="1069"/>
      <c r="AE79" s="1069"/>
      <c r="AF79" s="1069"/>
      <c r="AG79" s="1069"/>
      <c r="AH79" s="1069"/>
      <c r="AI79" s="1069"/>
      <c r="AJ79" s="1069"/>
      <c r="AK79" s="1069"/>
      <c r="AL79" s="1069"/>
      <c r="AM79" s="1069"/>
      <c r="AN79" s="1069"/>
      <c r="AO79" s="1069"/>
      <c r="AP79" s="1069"/>
      <c r="AQ79" s="1069"/>
      <c r="AR79" s="1069"/>
      <c r="AS79" s="1069"/>
      <c r="AT79" s="1069"/>
      <c r="AU79" s="1069"/>
      <c r="AV79" s="1069"/>
      <c r="AW79" s="1069"/>
      <c r="AX79" s="1069"/>
      <c r="AY79" s="1069"/>
      <c r="AZ79" s="1069"/>
      <c r="BA79" s="1069"/>
      <c r="BB79" s="1069"/>
      <c r="BC79" s="1069"/>
    </row>
    <row r="80" spans="1:55" x14ac:dyDescent="0.2">
      <c r="A80" s="1069"/>
      <c r="B80" s="1069"/>
      <c r="C80" s="1069"/>
      <c r="D80" s="1069"/>
      <c r="E80" s="1069"/>
      <c r="F80" s="1069"/>
      <c r="G80" s="1069"/>
      <c r="H80" s="1069"/>
      <c r="I80" s="1069"/>
      <c r="J80" s="1069"/>
      <c r="K80" s="1069"/>
      <c r="L80" s="1069"/>
      <c r="M80" s="1069"/>
      <c r="N80" s="1069"/>
      <c r="O80" s="1069"/>
      <c r="P80" s="1069"/>
      <c r="Q80" s="1069"/>
      <c r="R80" s="1069"/>
      <c r="S80" s="1069"/>
      <c r="T80" s="1069"/>
      <c r="U80" s="1069"/>
      <c r="V80" s="1069"/>
      <c r="W80" s="1069"/>
      <c r="X80" s="1069"/>
      <c r="Y80" s="1069"/>
      <c r="Z80" s="1069"/>
      <c r="AA80" s="1069"/>
      <c r="AB80" s="1069"/>
      <c r="AC80" s="1069"/>
      <c r="AD80" s="1069"/>
      <c r="AE80" s="1069"/>
      <c r="AF80" s="1069"/>
      <c r="AG80" s="1069"/>
      <c r="AH80" s="1069"/>
      <c r="AI80" s="1069"/>
      <c r="AJ80" s="1069"/>
      <c r="AK80" s="1069"/>
      <c r="AL80" s="1069"/>
      <c r="AM80" s="1069"/>
      <c r="AN80" s="1069"/>
      <c r="AO80" s="1069"/>
      <c r="AP80" s="1069"/>
      <c r="AQ80" s="1069"/>
      <c r="AR80" s="1069"/>
      <c r="AS80" s="1069"/>
      <c r="AT80" s="1069"/>
      <c r="AU80" s="1069"/>
      <c r="AV80" s="1069"/>
      <c r="AW80" s="1069"/>
      <c r="AX80" s="1069"/>
      <c r="AY80" s="1069"/>
      <c r="AZ80" s="1069"/>
      <c r="BA80" s="1069"/>
      <c r="BB80" s="1069"/>
      <c r="BC80" s="1069"/>
    </row>
    <row r="81" spans="1:55" x14ac:dyDescent="0.2">
      <c r="A81" s="1069"/>
      <c r="B81" s="1069"/>
      <c r="C81" s="1069"/>
      <c r="D81" s="1069"/>
      <c r="E81" s="1069"/>
      <c r="F81" s="1069"/>
      <c r="G81" s="1069"/>
      <c r="H81" s="1069"/>
      <c r="I81" s="1069"/>
      <c r="J81" s="1069"/>
      <c r="K81" s="1069"/>
      <c r="L81" s="1069"/>
      <c r="M81" s="1069"/>
      <c r="N81" s="1069"/>
      <c r="O81" s="1069"/>
      <c r="P81" s="1069"/>
      <c r="Q81" s="1069"/>
      <c r="R81" s="1069"/>
      <c r="S81" s="1069"/>
      <c r="T81" s="1069"/>
      <c r="U81" s="1069"/>
      <c r="V81" s="1069"/>
      <c r="W81" s="1069"/>
      <c r="X81" s="1069"/>
      <c r="Y81" s="1069"/>
      <c r="Z81" s="1069"/>
      <c r="AA81" s="1069"/>
      <c r="AB81" s="1069"/>
      <c r="AC81" s="1069"/>
      <c r="AD81" s="1069"/>
      <c r="AE81" s="1069"/>
      <c r="AF81" s="1069"/>
      <c r="AG81" s="1069"/>
      <c r="AH81" s="1069"/>
      <c r="AI81" s="1069"/>
      <c r="AJ81" s="1069"/>
      <c r="AK81" s="1069"/>
      <c r="AL81" s="1069"/>
      <c r="AM81" s="1069"/>
      <c r="AN81" s="1069"/>
      <c r="AO81" s="1069"/>
      <c r="AP81" s="1069"/>
      <c r="AQ81" s="1069"/>
      <c r="AR81" s="1069"/>
      <c r="AS81" s="1069"/>
      <c r="AT81" s="1069"/>
      <c r="AU81" s="1069"/>
      <c r="AV81" s="1069"/>
      <c r="AW81" s="1069"/>
      <c r="AX81" s="1069"/>
      <c r="AY81" s="1069"/>
      <c r="AZ81" s="1069"/>
      <c r="BA81" s="1069"/>
      <c r="BB81" s="1069"/>
      <c r="BC81" s="1069"/>
    </row>
    <row r="82" spans="1:55" x14ac:dyDescent="0.2">
      <c r="A82" s="1069"/>
      <c r="B82" s="1069"/>
      <c r="C82" s="1069"/>
      <c r="D82" s="1069"/>
      <c r="E82" s="1069"/>
      <c r="F82" s="1069"/>
      <c r="G82" s="1069"/>
      <c r="H82" s="1069"/>
      <c r="I82" s="1069"/>
      <c r="J82" s="1069"/>
      <c r="K82" s="1069"/>
      <c r="L82" s="1069"/>
      <c r="M82" s="1069"/>
      <c r="N82" s="1069"/>
      <c r="O82" s="1069"/>
      <c r="P82" s="1069"/>
      <c r="Q82" s="1069"/>
      <c r="R82" s="1069"/>
      <c r="S82" s="1069"/>
      <c r="T82" s="1069"/>
      <c r="U82" s="1069"/>
      <c r="V82" s="1069"/>
      <c r="W82" s="1069"/>
      <c r="X82" s="1069"/>
      <c r="Y82" s="1069"/>
      <c r="Z82" s="1069"/>
      <c r="AA82" s="1069"/>
      <c r="AB82" s="1069"/>
      <c r="AC82" s="1069"/>
      <c r="AD82" s="1069"/>
      <c r="AE82" s="1069"/>
      <c r="AF82" s="1069"/>
      <c r="AG82" s="1069"/>
      <c r="AH82" s="1069"/>
      <c r="AI82" s="1069"/>
      <c r="AJ82" s="1069"/>
      <c r="AK82" s="1069"/>
      <c r="AL82" s="1069"/>
      <c r="AM82" s="1069"/>
      <c r="AN82" s="1069"/>
      <c r="AO82" s="1069"/>
      <c r="AP82" s="1069"/>
      <c r="AQ82" s="1069"/>
      <c r="AR82" s="1069"/>
      <c r="AS82" s="1069"/>
      <c r="AT82" s="1069"/>
      <c r="AU82" s="1069"/>
      <c r="AV82" s="1069"/>
      <c r="AW82" s="1069"/>
      <c r="AX82" s="1069"/>
      <c r="AY82" s="1069"/>
      <c r="AZ82" s="1069"/>
      <c r="BA82" s="1069"/>
      <c r="BB82" s="1069"/>
      <c r="BC82" s="1069"/>
    </row>
    <row r="83" spans="1:55" x14ac:dyDescent="0.2">
      <c r="A83" s="1069"/>
      <c r="B83" s="1069"/>
      <c r="C83" s="1069"/>
      <c r="D83" s="1069"/>
      <c r="E83" s="1069"/>
      <c r="F83" s="1069"/>
      <c r="G83" s="1069"/>
      <c r="H83" s="1069"/>
      <c r="I83" s="1069"/>
      <c r="J83" s="1069"/>
      <c r="K83" s="1069"/>
      <c r="L83" s="1069"/>
      <c r="M83" s="1069"/>
      <c r="N83" s="1069"/>
      <c r="O83" s="1069"/>
      <c r="P83" s="1069"/>
      <c r="Q83" s="1069"/>
      <c r="R83" s="1069"/>
      <c r="S83" s="1069"/>
      <c r="T83" s="1069"/>
      <c r="U83" s="1069"/>
      <c r="V83" s="1069"/>
      <c r="W83" s="1069"/>
      <c r="X83" s="1069"/>
      <c r="Y83" s="1069"/>
      <c r="Z83" s="1069"/>
      <c r="AA83" s="1069"/>
      <c r="AB83" s="1069"/>
      <c r="AC83" s="1069"/>
      <c r="AD83" s="1069"/>
      <c r="AE83" s="1069"/>
      <c r="AF83" s="1069"/>
      <c r="AG83" s="1069"/>
      <c r="AH83" s="1069"/>
      <c r="AI83" s="1069"/>
      <c r="AJ83" s="1069"/>
      <c r="AK83" s="1069"/>
      <c r="AL83" s="1069"/>
      <c r="AM83" s="1069"/>
      <c r="AN83" s="1069"/>
      <c r="AO83" s="1069"/>
      <c r="AP83" s="1069"/>
      <c r="AQ83" s="1069"/>
      <c r="AR83" s="1069"/>
      <c r="AS83" s="1069"/>
      <c r="AT83" s="1069"/>
      <c r="AU83" s="1069"/>
      <c r="AV83" s="1069"/>
      <c r="AW83" s="1069"/>
      <c r="AX83" s="1069"/>
      <c r="AY83" s="1069"/>
      <c r="AZ83" s="1069"/>
      <c r="BA83" s="1069"/>
      <c r="BB83" s="1069"/>
      <c r="BC83" s="1069"/>
    </row>
    <row r="84" spans="1:55" x14ac:dyDescent="0.2">
      <c r="A84" s="1069"/>
      <c r="B84" s="1069"/>
      <c r="C84" s="1069"/>
      <c r="D84" s="1069"/>
      <c r="E84" s="1069"/>
      <c r="F84" s="1069"/>
      <c r="G84" s="1069"/>
      <c r="H84" s="1069"/>
      <c r="I84" s="1069"/>
      <c r="J84" s="1069"/>
      <c r="K84" s="1069"/>
      <c r="L84" s="1069"/>
      <c r="M84" s="1069"/>
      <c r="N84" s="1069"/>
      <c r="O84" s="1069"/>
      <c r="P84" s="1069"/>
      <c r="Q84" s="1069"/>
      <c r="R84" s="1069"/>
      <c r="S84" s="1069"/>
      <c r="T84" s="1069"/>
      <c r="U84" s="1069"/>
      <c r="V84" s="1069"/>
      <c r="W84" s="1069"/>
      <c r="X84" s="1069"/>
      <c r="Y84" s="1069"/>
      <c r="Z84" s="1069"/>
      <c r="AA84" s="1069"/>
      <c r="AB84" s="1069"/>
      <c r="AC84" s="1069"/>
      <c r="AD84" s="1069"/>
      <c r="AE84" s="1069"/>
      <c r="AF84" s="1069"/>
      <c r="AG84" s="1069"/>
      <c r="AH84" s="1069"/>
      <c r="AI84" s="1069"/>
      <c r="AJ84" s="1069"/>
      <c r="AK84" s="1069"/>
      <c r="AL84" s="1069"/>
      <c r="AM84" s="1069"/>
      <c r="AN84" s="1069"/>
      <c r="AO84" s="1069"/>
      <c r="AP84" s="1069"/>
      <c r="AQ84" s="1069"/>
      <c r="AR84" s="1069"/>
      <c r="AS84" s="1069"/>
      <c r="AT84" s="1069"/>
      <c r="AU84" s="1069"/>
      <c r="AV84" s="1069"/>
      <c r="AW84" s="1069"/>
      <c r="AX84" s="1069"/>
      <c r="AY84" s="1069"/>
      <c r="AZ84" s="1069"/>
      <c r="BA84" s="1069"/>
      <c r="BB84" s="1069"/>
      <c r="BC84" s="1069"/>
    </row>
    <row r="85" spans="1:55" x14ac:dyDescent="0.2">
      <c r="A85" s="1069"/>
      <c r="B85" s="1069"/>
      <c r="C85" s="1069"/>
      <c r="D85" s="1069"/>
      <c r="E85" s="1069"/>
      <c r="F85" s="1069"/>
      <c r="G85" s="1069"/>
      <c r="H85" s="1069"/>
      <c r="I85" s="1069"/>
      <c r="J85" s="1069"/>
      <c r="K85" s="1069"/>
      <c r="L85" s="1069"/>
      <c r="M85" s="1069"/>
      <c r="N85" s="1069"/>
      <c r="O85" s="1069"/>
      <c r="P85" s="1069"/>
      <c r="Q85" s="1069"/>
      <c r="R85" s="1069"/>
      <c r="S85" s="1069"/>
      <c r="T85" s="1069"/>
      <c r="U85" s="1069"/>
      <c r="V85" s="1069"/>
      <c r="W85" s="1069"/>
      <c r="X85" s="1069"/>
      <c r="Y85" s="1069"/>
      <c r="Z85" s="1069"/>
      <c r="AA85" s="1069"/>
      <c r="AB85" s="1069"/>
      <c r="AC85" s="1069"/>
      <c r="AD85" s="1069"/>
      <c r="AE85" s="1069"/>
      <c r="AF85" s="1069"/>
      <c r="AG85" s="1069"/>
      <c r="AH85" s="1069"/>
      <c r="AI85" s="1069"/>
      <c r="AJ85" s="1069"/>
      <c r="AK85" s="1069"/>
      <c r="AL85" s="1069"/>
      <c r="AM85" s="1069"/>
      <c r="AN85" s="1069"/>
      <c r="AO85" s="1069"/>
      <c r="AP85" s="1069"/>
      <c r="AQ85" s="1069"/>
      <c r="AR85" s="1069"/>
      <c r="AS85" s="1069"/>
      <c r="AT85" s="1069"/>
      <c r="AU85" s="1069"/>
      <c r="AV85" s="1069"/>
      <c r="AW85" s="1069"/>
      <c r="AX85" s="1069"/>
      <c r="AY85" s="1069"/>
      <c r="AZ85" s="1069"/>
      <c r="BA85" s="1069"/>
      <c r="BB85" s="1069"/>
      <c r="BC85" s="1069"/>
    </row>
    <row r="86" spans="1:55" x14ac:dyDescent="0.2">
      <c r="A86" s="1069"/>
      <c r="B86" s="1069"/>
      <c r="C86" s="1069"/>
      <c r="D86" s="1069"/>
      <c r="E86" s="1069"/>
      <c r="F86" s="1069"/>
      <c r="G86" s="1069"/>
      <c r="H86" s="1069"/>
      <c r="I86" s="1069"/>
      <c r="J86" s="1069"/>
      <c r="K86" s="1069"/>
      <c r="L86" s="1069"/>
      <c r="M86" s="1069"/>
      <c r="N86" s="1069"/>
      <c r="O86" s="1069"/>
      <c r="P86" s="1069"/>
      <c r="Q86" s="1069"/>
      <c r="R86" s="1069"/>
      <c r="S86" s="1069"/>
      <c r="T86" s="1069"/>
      <c r="U86" s="1069"/>
      <c r="V86" s="1069"/>
      <c r="W86" s="1069"/>
      <c r="X86" s="1069"/>
      <c r="Y86" s="1069"/>
      <c r="Z86" s="1069"/>
      <c r="AA86" s="1069"/>
      <c r="AB86" s="1069"/>
      <c r="AC86" s="1069"/>
      <c r="AD86" s="1069"/>
      <c r="AE86" s="1069"/>
      <c r="AF86" s="1069"/>
      <c r="AG86" s="1069"/>
      <c r="AH86" s="1069"/>
      <c r="AI86" s="1069"/>
      <c r="AJ86" s="1069"/>
      <c r="AK86" s="1069"/>
      <c r="AL86" s="1069"/>
      <c r="AM86" s="1069"/>
      <c r="AN86" s="1069"/>
      <c r="AO86" s="1069"/>
      <c r="AP86" s="1069"/>
      <c r="AQ86" s="1069"/>
      <c r="AR86" s="1069"/>
      <c r="AS86" s="1069"/>
      <c r="AT86" s="1069"/>
      <c r="AU86" s="1069"/>
      <c r="AV86" s="1069"/>
      <c r="AW86" s="1069"/>
      <c r="AX86" s="1069"/>
      <c r="AY86" s="1069"/>
      <c r="AZ86" s="1069"/>
      <c r="BA86" s="1069"/>
      <c r="BB86" s="1069"/>
      <c r="BC86" s="1069"/>
    </row>
    <row r="87" spans="1:55" x14ac:dyDescent="0.2">
      <c r="A87" s="1069"/>
      <c r="B87" s="1069"/>
      <c r="C87" s="1069"/>
      <c r="D87" s="1069"/>
      <c r="E87" s="1069"/>
      <c r="F87" s="1069"/>
      <c r="G87" s="1069"/>
      <c r="H87" s="1069"/>
      <c r="I87" s="1069"/>
      <c r="J87" s="1069"/>
      <c r="K87" s="1069"/>
      <c r="L87" s="1069"/>
      <c r="M87" s="1069"/>
      <c r="N87" s="1069"/>
      <c r="O87" s="1069"/>
      <c r="P87" s="1069"/>
      <c r="Q87" s="1069"/>
      <c r="R87" s="1069"/>
      <c r="S87" s="1069"/>
      <c r="T87" s="1069"/>
      <c r="U87" s="1069"/>
      <c r="V87" s="1069"/>
      <c r="W87" s="1069"/>
      <c r="X87" s="1069"/>
      <c r="Y87" s="1069"/>
      <c r="Z87" s="1069"/>
      <c r="AA87" s="1069"/>
      <c r="AB87" s="1069"/>
      <c r="AC87" s="1069"/>
      <c r="AD87" s="1069"/>
      <c r="AE87" s="1069"/>
      <c r="AF87" s="1069"/>
      <c r="AG87" s="1069"/>
      <c r="AH87" s="1069"/>
      <c r="AI87" s="1069"/>
      <c r="AJ87" s="1069"/>
      <c r="AK87" s="1069"/>
      <c r="AL87" s="1069"/>
      <c r="AM87" s="1069"/>
      <c r="AN87" s="1069"/>
      <c r="AO87" s="1069"/>
      <c r="AP87" s="1069"/>
      <c r="AQ87" s="1069"/>
      <c r="AR87" s="1069"/>
      <c r="AS87" s="1069"/>
      <c r="AT87" s="1069"/>
      <c r="AU87" s="1069"/>
      <c r="AV87" s="1069"/>
      <c r="AW87" s="1069"/>
      <c r="AX87" s="1069"/>
      <c r="AY87" s="1069"/>
      <c r="AZ87" s="1069"/>
      <c r="BA87" s="1069"/>
      <c r="BB87" s="1069"/>
      <c r="BC87" s="1069"/>
    </row>
    <row r="88" spans="1:55" x14ac:dyDescent="0.2">
      <c r="A88" s="1069"/>
      <c r="B88" s="1069"/>
      <c r="C88" s="1069"/>
      <c r="D88" s="1069"/>
      <c r="E88" s="1069"/>
      <c r="F88" s="1069"/>
      <c r="G88" s="1069"/>
      <c r="H88" s="1069"/>
      <c r="I88" s="1069"/>
      <c r="J88" s="1069"/>
      <c r="K88" s="1069"/>
      <c r="L88" s="1069"/>
      <c r="M88" s="1069"/>
      <c r="N88" s="1069"/>
      <c r="O88" s="1069"/>
      <c r="P88" s="1069"/>
      <c r="Q88" s="1069"/>
      <c r="R88" s="1069"/>
      <c r="S88" s="1069"/>
      <c r="T88" s="1069"/>
      <c r="U88" s="1069"/>
      <c r="V88" s="1069"/>
      <c r="W88" s="1069"/>
      <c r="X88" s="1069"/>
      <c r="Y88" s="1069"/>
      <c r="Z88" s="1069"/>
      <c r="AA88" s="1069"/>
      <c r="AB88" s="1069"/>
      <c r="AC88" s="1069"/>
      <c r="AD88" s="1069"/>
      <c r="AE88" s="1069"/>
      <c r="AF88" s="1069"/>
      <c r="AG88" s="1069"/>
      <c r="AH88" s="1069"/>
      <c r="AI88" s="1069"/>
      <c r="AJ88" s="1069"/>
      <c r="AK88" s="1069"/>
      <c r="AL88" s="1069"/>
      <c r="AM88" s="1069"/>
      <c r="AN88" s="1069"/>
      <c r="AO88" s="1069"/>
      <c r="AP88" s="1069"/>
      <c r="AQ88" s="1069"/>
      <c r="AR88" s="1069"/>
      <c r="AS88" s="1069"/>
      <c r="AT88" s="1069"/>
      <c r="AU88" s="1069"/>
      <c r="AV88" s="1069"/>
      <c r="AW88" s="1069"/>
      <c r="AX88" s="1069"/>
      <c r="AY88" s="1069"/>
      <c r="AZ88" s="1069"/>
      <c r="BA88" s="1069"/>
      <c r="BB88" s="1069"/>
      <c r="BC88" s="1069"/>
    </row>
    <row r="89" spans="1:55" x14ac:dyDescent="0.2">
      <c r="A89" s="1069"/>
      <c r="B89" s="1069"/>
      <c r="C89" s="1069"/>
      <c r="D89" s="1069"/>
      <c r="E89" s="1069"/>
      <c r="F89" s="1069"/>
      <c r="G89" s="1069"/>
      <c r="H89" s="1069"/>
      <c r="I89" s="1069"/>
      <c r="J89" s="1069"/>
      <c r="K89" s="1069"/>
      <c r="L89" s="1069"/>
      <c r="M89" s="1069"/>
      <c r="N89" s="1069"/>
      <c r="O89" s="1069"/>
      <c r="P89" s="1069"/>
      <c r="Q89" s="1069"/>
      <c r="R89" s="1069"/>
      <c r="S89" s="1069"/>
      <c r="T89" s="1069"/>
      <c r="U89" s="1069"/>
      <c r="V89" s="1069"/>
      <c r="W89" s="1069"/>
      <c r="X89" s="1069"/>
      <c r="Y89" s="1069"/>
      <c r="Z89" s="1069"/>
      <c r="AA89" s="1069"/>
      <c r="AB89" s="1069"/>
      <c r="AC89" s="1069"/>
      <c r="AD89" s="1069"/>
      <c r="AE89" s="1069"/>
      <c r="AF89" s="1069"/>
      <c r="AG89" s="1069"/>
      <c r="AH89" s="1069"/>
      <c r="AI89" s="1069"/>
      <c r="AJ89" s="1069"/>
      <c r="AK89" s="1069"/>
      <c r="AL89" s="1069"/>
      <c r="AM89" s="1069"/>
      <c r="AN89" s="1069"/>
      <c r="AO89" s="1069"/>
      <c r="AP89" s="1069"/>
      <c r="AQ89" s="1069"/>
      <c r="AR89" s="1069"/>
      <c r="AS89" s="1069"/>
      <c r="AT89" s="1069"/>
      <c r="AU89" s="1069"/>
      <c r="AV89" s="1069"/>
      <c r="AW89" s="1069"/>
      <c r="AX89" s="1069"/>
      <c r="AY89" s="1069"/>
      <c r="AZ89" s="1069"/>
      <c r="BA89" s="1069"/>
      <c r="BB89" s="1069"/>
      <c r="BC89" s="1069"/>
    </row>
    <row r="90" spans="1:55" x14ac:dyDescent="0.2">
      <c r="A90" s="1069"/>
      <c r="B90" s="1069"/>
      <c r="C90" s="1069"/>
      <c r="D90" s="1069"/>
      <c r="E90" s="1069"/>
      <c r="F90" s="1069"/>
      <c r="G90" s="1069"/>
      <c r="H90" s="1069"/>
      <c r="I90" s="1069"/>
      <c r="J90" s="1069"/>
      <c r="K90" s="1069"/>
      <c r="L90" s="1069"/>
      <c r="M90" s="1069"/>
      <c r="N90" s="1069"/>
      <c r="O90" s="1069"/>
      <c r="P90" s="1069"/>
      <c r="Q90" s="1069"/>
      <c r="R90" s="1069"/>
      <c r="S90" s="1069"/>
      <c r="T90" s="1069"/>
      <c r="U90" s="1069"/>
      <c r="V90" s="1069"/>
      <c r="W90" s="1069"/>
      <c r="X90" s="1069"/>
      <c r="Y90" s="1069"/>
      <c r="Z90" s="1069"/>
      <c r="AA90" s="1069"/>
      <c r="AB90" s="1069"/>
      <c r="AC90" s="1069"/>
      <c r="AD90" s="1069"/>
      <c r="AE90" s="1069"/>
      <c r="AF90" s="1069"/>
      <c r="AG90" s="1069"/>
      <c r="AH90" s="1069"/>
      <c r="AI90" s="1069"/>
      <c r="AJ90" s="1069"/>
      <c r="AK90" s="1069"/>
      <c r="AL90" s="1069"/>
      <c r="AM90" s="1069"/>
      <c r="AN90" s="1069"/>
      <c r="AO90" s="1069"/>
      <c r="AP90" s="1069"/>
      <c r="AQ90" s="1069"/>
      <c r="AR90" s="1069"/>
      <c r="AS90" s="1069"/>
      <c r="AT90" s="1069"/>
      <c r="AU90" s="1069"/>
      <c r="AV90" s="1069"/>
      <c r="AW90" s="1069"/>
      <c r="AX90" s="1069"/>
      <c r="AY90" s="1069"/>
      <c r="AZ90" s="1069"/>
      <c r="BA90" s="1069"/>
      <c r="BB90" s="1069"/>
      <c r="BC90" s="1069"/>
    </row>
    <row r="91" spans="1:55" x14ac:dyDescent="0.2">
      <c r="A91" s="1069"/>
      <c r="B91" s="1069"/>
      <c r="C91" s="1069"/>
      <c r="D91" s="1069"/>
      <c r="E91" s="1069"/>
      <c r="F91" s="1069"/>
      <c r="G91" s="1069"/>
      <c r="H91" s="1069"/>
      <c r="I91" s="1069"/>
      <c r="J91" s="1069"/>
      <c r="K91" s="1069"/>
      <c r="L91" s="1069"/>
      <c r="M91" s="1069"/>
      <c r="N91" s="1069"/>
      <c r="O91" s="1069"/>
      <c r="P91" s="1069"/>
      <c r="Q91" s="1069"/>
      <c r="R91" s="1069"/>
      <c r="S91" s="1069"/>
      <c r="T91" s="1069"/>
      <c r="U91" s="1069"/>
      <c r="V91" s="1069"/>
      <c r="W91" s="1069"/>
      <c r="X91" s="1069"/>
      <c r="Y91" s="1069"/>
      <c r="Z91" s="1069"/>
      <c r="AA91" s="1069"/>
      <c r="AB91" s="1069"/>
      <c r="AC91" s="1069"/>
      <c r="AD91" s="1069"/>
      <c r="AE91" s="1069"/>
      <c r="AF91" s="1069"/>
      <c r="AG91" s="1069"/>
      <c r="AH91" s="1069"/>
      <c r="AI91" s="1069"/>
      <c r="AJ91" s="1069"/>
      <c r="AK91" s="1069"/>
      <c r="AL91" s="1069"/>
      <c r="AM91" s="1069"/>
      <c r="AN91" s="1069"/>
      <c r="AO91" s="1069"/>
      <c r="AP91" s="1069"/>
      <c r="AQ91" s="1069"/>
      <c r="AR91" s="1069"/>
      <c r="AS91" s="1069"/>
      <c r="AT91" s="1069"/>
      <c r="AU91" s="1069"/>
      <c r="AV91" s="1069"/>
      <c r="AW91" s="1069"/>
      <c r="AX91" s="1069"/>
      <c r="AY91" s="1069"/>
      <c r="AZ91" s="1069"/>
      <c r="BA91" s="1069"/>
      <c r="BB91" s="1069"/>
      <c r="BC91" s="1069"/>
    </row>
    <row r="92" spans="1:55" x14ac:dyDescent="0.2">
      <c r="A92" s="1069"/>
      <c r="B92" s="1069"/>
      <c r="C92" s="1069"/>
      <c r="D92" s="1069"/>
      <c r="E92" s="1069"/>
      <c r="F92" s="1069"/>
      <c r="G92" s="1069"/>
      <c r="H92" s="1069"/>
      <c r="I92" s="1069"/>
      <c r="J92" s="1069"/>
      <c r="K92" s="1069"/>
      <c r="L92" s="1069"/>
      <c r="M92" s="1069"/>
      <c r="N92" s="1069"/>
      <c r="O92" s="1069"/>
      <c r="P92" s="1069"/>
      <c r="Q92" s="1069"/>
      <c r="R92" s="1069"/>
      <c r="S92" s="1069"/>
      <c r="T92" s="1069"/>
      <c r="U92" s="1069"/>
      <c r="V92" s="1069"/>
      <c r="W92" s="1069"/>
      <c r="X92" s="1069"/>
      <c r="Y92" s="1069"/>
      <c r="Z92" s="1069"/>
      <c r="AA92" s="1069"/>
      <c r="AB92" s="1069"/>
      <c r="AC92" s="1069"/>
      <c r="AD92" s="1069"/>
      <c r="AE92" s="1069"/>
      <c r="AF92" s="1069"/>
      <c r="AG92" s="1069"/>
      <c r="AH92" s="1069"/>
      <c r="AI92" s="1069"/>
      <c r="AJ92" s="1069"/>
      <c r="AK92" s="1069"/>
      <c r="AL92" s="1069"/>
      <c r="AM92" s="1069"/>
      <c r="AN92" s="1069"/>
      <c r="AO92" s="1069"/>
      <c r="AP92" s="1069"/>
      <c r="AQ92" s="1069"/>
      <c r="AR92" s="1069"/>
      <c r="AS92" s="1069"/>
      <c r="AT92" s="1069"/>
      <c r="AU92" s="1069"/>
      <c r="AV92" s="1069"/>
      <c r="AW92" s="1069"/>
      <c r="AX92" s="1069"/>
      <c r="AY92" s="1069"/>
      <c r="AZ92" s="1069"/>
      <c r="BA92" s="1069"/>
      <c r="BB92" s="1069"/>
      <c r="BC92" s="1069"/>
    </row>
    <row r="93" spans="1:55" x14ac:dyDescent="0.2">
      <c r="A93" s="1069"/>
      <c r="B93" s="1069"/>
      <c r="C93" s="1069"/>
      <c r="D93" s="1069"/>
      <c r="E93" s="1069"/>
      <c r="F93" s="1069"/>
      <c r="G93" s="1069"/>
      <c r="H93" s="1069"/>
      <c r="I93" s="1069"/>
      <c r="J93" s="1069"/>
      <c r="K93" s="1069"/>
      <c r="L93" s="1069"/>
      <c r="M93" s="1069"/>
      <c r="N93" s="1069"/>
      <c r="O93" s="1069"/>
      <c r="P93" s="1069"/>
      <c r="Q93" s="1069"/>
      <c r="R93" s="1069"/>
      <c r="S93" s="1069"/>
      <c r="T93" s="1069"/>
      <c r="U93" s="1069"/>
      <c r="V93" s="1069"/>
      <c r="W93" s="1069"/>
      <c r="X93" s="1069"/>
      <c r="Y93" s="1069"/>
      <c r="Z93" s="1069"/>
      <c r="AA93" s="1069"/>
      <c r="AB93" s="1069"/>
      <c r="AC93" s="1069"/>
      <c r="AD93" s="1069"/>
      <c r="AE93" s="1069"/>
      <c r="AF93" s="1069"/>
      <c r="AG93" s="1069"/>
      <c r="AH93" s="1069"/>
      <c r="AI93" s="1069"/>
      <c r="AJ93" s="1069"/>
      <c r="AK93" s="1069"/>
      <c r="AL93" s="1069"/>
      <c r="AM93" s="1069"/>
      <c r="AN93" s="1069"/>
      <c r="AO93" s="1069"/>
      <c r="AP93" s="1069"/>
      <c r="AQ93" s="1069"/>
      <c r="AR93" s="1069"/>
      <c r="AS93" s="1069"/>
      <c r="AT93" s="1069"/>
      <c r="AU93" s="1069"/>
      <c r="AV93" s="1069"/>
      <c r="AW93" s="1069"/>
      <c r="AX93" s="1069"/>
      <c r="AY93" s="1069"/>
      <c r="AZ93" s="1069"/>
      <c r="BA93" s="1069"/>
      <c r="BB93" s="1069"/>
      <c r="BC93" s="1069"/>
    </row>
    <row r="94" spans="1:55" x14ac:dyDescent="0.2">
      <c r="A94" s="1069"/>
      <c r="B94" s="1069"/>
      <c r="C94" s="1069"/>
      <c r="D94" s="1069"/>
      <c r="E94" s="1069"/>
      <c r="F94" s="1069"/>
      <c r="G94" s="1069"/>
      <c r="H94" s="1069"/>
      <c r="I94" s="1069"/>
      <c r="J94" s="1069"/>
      <c r="K94" s="1069"/>
      <c r="L94" s="1069"/>
      <c r="M94" s="1069"/>
      <c r="N94" s="1069"/>
      <c r="O94" s="1069"/>
      <c r="P94" s="1069"/>
      <c r="Q94" s="1069"/>
      <c r="R94" s="1069"/>
      <c r="S94" s="1069"/>
      <c r="T94" s="1069"/>
      <c r="U94" s="1069"/>
      <c r="V94" s="1069"/>
      <c r="W94" s="1069"/>
      <c r="X94" s="1069"/>
      <c r="Y94" s="1069"/>
      <c r="Z94" s="1069"/>
      <c r="AA94" s="1069"/>
      <c r="AB94" s="1069"/>
      <c r="AC94" s="1069"/>
      <c r="AD94" s="1069"/>
      <c r="AE94" s="1069"/>
      <c r="AF94" s="1069"/>
      <c r="AG94" s="1069"/>
      <c r="AH94" s="1069"/>
      <c r="AI94" s="1069"/>
      <c r="AJ94" s="1069"/>
      <c r="AK94" s="1069"/>
      <c r="AL94" s="1069"/>
      <c r="AM94" s="1069"/>
      <c r="AN94" s="1069"/>
      <c r="AO94" s="1069"/>
      <c r="AP94" s="1069"/>
      <c r="AQ94" s="1069"/>
      <c r="AR94" s="1069"/>
      <c r="AS94" s="1069"/>
      <c r="AT94" s="1069"/>
      <c r="AU94" s="1069"/>
      <c r="AV94" s="1069"/>
      <c r="AW94" s="1069"/>
      <c r="AX94" s="1069"/>
      <c r="AY94" s="1069"/>
      <c r="AZ94" s="1069"/>
      <c r="BA94" s="1069"/>
      <c r="BB94" s="1069"/>
      <c r="BC94" s="1069"/>
    </row>
    <row r="95" spans="1:55" x14ac:dyDescent="0.2">
      <c r="A95" s="1069"/>
      <c r="B95" s="1069"/>
      <c r="C95" s="1069"/>
      <c r="D95" s="1069"/>
      <c r="E95" s="1069"/>
      <c r="F95" s="1069"/>
      <c r="G95" s="1069"/>
      <c r="H95" s="1069"/>
      <c r="I95" s="1069"/>
      <c r="J95" s="1069"/>
      <c r="K95" s="1069"/>
      <c r="L95" s="1069"/>
      <c r="M95" s="1069"/>
      <c r="N95" s="1069"/>
      <c r="O95" s="1069"/>
      <c r="P95" s="1069"/>
      <c r="Q95" s="1069"/>
      <c r="R95" s="1069"/>
      <c r="S95" s="1069"/>
      <c r="T95" s="1069"/>
      <c r="U95" s="1069"/>
      <c r="V95" s="1069"/>
      <c r="W95" s="1069"/>
      <c r="X95" s="1069"/>
      <c r="Y95" s="1069"/>
      <c r="Z95" s="1069"/>
      <c r="AA95" s="1069"/>
      <c r="AB95" s="1069"/>
      <c r="AC95" s="1069"/>
      <c r="AD95" s="1069"/>
      <c r="AE95" s="1069"/>
      <c r="AF95" s="1069"/>
      <c r="AG95" s="1069"/>
      <c r="AH95" s="1069"/>
      <c r="AI95" s="1069"/>
      <c r="AJ95" s="1069"/>
      <c r="AK95" s="1069"/>
      <c r="AL95" s="1069"/>
      <c r="AM95" s="1069"/>
      <c r="AN95" s="1069"/>
      <c r="AO95" s="1069"/>
      <c r="AP95" s="1069"/>
      <c r="AQ95" s="1069"/>
      <c r="AR95" s="1069"/>
      <c r="AS95" s="1069"/>
      <c r="AT95" s="1069"/>
      <c r="AU95" s="1069"/>
      <c r="AV95" s="1069"/>
      <c r="AW95" s="1069"/>
      <c r="AX95" s="1069"/>
      <c r="AY95" s="1069"/>
      <c r="AZ95" s="1069"/>
      <c r="BA95" s="1069"/>
      <c r="BB95" s="1069"/>
      <c r="BC95" s="1069"/>
    </row>
    <row r="96" spans="1:55" x14ac:dyDescent="0.2">
      <c r="A96" s="1069"/>
      <c r="B96" s="1069"/>
      <c r="C96" s="1069"/>
      <c r="D96" s="1069"/>
      <c r="E96" s="1069"/>
      <c r="F96" s="1069"/>
      <c r="G96" s="1069"/>
      <c r="H96" s="1069"/>
      <c r="I96" s="1069"/>
      <c r="J96" s="1069"/>
      <c r="K96" s="1069"/>
      <c r="L96" s="1069"/>
      <c r="M96" s="1069"/>
      <c r="N96" s="1069"/>
      <c r="O96" s="1069"/>
      <c r="P96" s="1069"/>
      <c r="Q96" s="1069"/>
      <c r="R96" s="1069"/>
      <c r="S96" s="1069"/>
      <c r="T96" s="1069"/>
      <c r="U96" s="1069"/>
      <c r="V96" s="1069"/>
      <c r="W96" s="1069"/>
      <c r="X96" s="1069"/>
      <c r="Y96" s="1069"/>
      <c r="Z96" s="1069"/>
      <c r="AA96" s="1069"/>
      <c r="AB96" s="1069"/>
      <c r="AC96" s="1069"/>
      <c r="AD96" s="1069"/>
      <c r="AE96" s="1069"/>
      <c r="AF96" s="1069"/>
      <c r="AG96" s="1069"/>
      <c r="AH96" s="1069"/>
      <c r="AI96" s="1069"/>
      <c r="AJ96" s="1069"/>
      <c r="AK96" s="1069"/>
      <c r="AL96" s="1069"/>
      <c r="AM96" s="1069"/>
      <c r="AN96" s="1069"/>
      <c r="AO96" s="1069"/>
      <c r="AP96" s="1069"/>
      <c r="AQ96" s="1069"/>
      <c r="AR96" s="1069"/>
      <c r="AS96" s="1069"/>
      <c r="AT96" s="1069"/>
      <c r="AU96" s="1069"/>
      <c r="AV96" s="1069"/>
      <c r="AW96" s="1069"/>
      <c r="AX96" s="1069"/>
      <c r="AY96" s="1069"/>
      <c r="AZ96" s="1069"/>
      <c r="BA96" s="1069"/>
      <c r="BB96" s="1069"/>
      <c r="BC96" s="1069"/>
    </row>
    <row r="97" spans="1:55" x14ac:dyDescent="0.2">
      <c r="A97" s="1069"/>
      <c r="B97" s="1069"/>
      <c r="C97" s="1069"/>
      <c r="D97" s="1069"/>
      <c r="E97" s="1069"/>
      <c r="F97" s="1069"/>
      <c r="G97" s="1069"/>
      <c r="H97" s="1069"/>
      <c r="I97" s="1069"/>
      <c r="J97" s="1069"/>
      <c r="K97" s="1069"/>
      <c r="L97" s="1069"/>
      <c r="M97" s="1069"/>
      <c r="N97" s="1069"/>
      <c r="O97" s="1069"/>
      <c r="P97" s="1069"/>
      <c r="Q97" s="1069"/>
      <c r="R97" s="1069"/>
      <c r="S97" s="1069"/>
      <c r="T97" s="1069"/>
      <c r="U97" s="1069"/>
      <c r="V97" s="1069"/>
      <c r="W97" s="1069"/>
      <c r="X97" s="1069"/>
      <c r="Y97" s="1069"/>
      <c r="Z97" s="1069"/>
      <c r="AA97" s="1069"/>
      <c r="AB97" s="1069"/>
      <c r="AC97" s="1069"/>
      <c r="AD97" s="1069"/>
      <c r="AE97" s="1069"/>
      <c r="AF97" s="1069"/>
      <c r="AG97" s="1069"/>
      <c r="AH97" s="1069"/>
      <c r="AI97" s="1069"/>
      <c r="AJ97" s="1069"/>
      <c r="AK97" s="1069"/>
      <c r="AL97" s="1069"/>
      <c r="AM97" s="1069"/>
      <c r="AN97" s="1069"/>
      <c r="AO97" s="1069"/>
      <c r="AP97" s="1069"/>
      <c r="AQ97" s="1069"/>
      <c r="AR97" s="1069"/>
      <c r="AS97" s="1069"/>
      <c r="AT97" s="1069"/>
      <c r="AU97" s="1069"/>
      <c r="AV97" s="1069"/>
      <c r="AW97" s="1069"/>
      <c r="AX97" s="1069"/>
      <c r="AY97" s="1069"/>
      <c r="AZ97" s="1069"/>
      <c r="BA97" s="1069"/>
      <c r="BB97" s="1069"/>
      <c r="BC97" s="1069"/>
    </row>
    <row r="98" spans="1:55" x14ac:dyDescent="0.2">
      <c r="A98" s="1069"/>
      <c r="B98" s="1069"/>
      <c r="C98" s="1069"/>
      <c r="D98" s="1069"/>
      <c r="E98" s="1069"/>
      <c r="F98" s="1069"/>
      <c r="G98" s="1069"/>
      <c r="H98" s="1069"/>
      <c r="I98" s="1069"/>
      <c r="J98" s="1069"/>
      <c r="K98" s="1069"/>
      <c r="L98" s="1069"/>
      <c r="M98" s="1069"/>
      <c r="N98" s="1069"/>
      <c r="O98" s="1069"/>
      <c r="P98" s="1069"/>
      <c r="Q98" s="1069"/>
      <c r="R98" s="1069"/>
      <c r="S98" s="1069"/>
      <c r="T98" s="1069"/>
      <c r="U98" s="1069"/>
      <c r="V98" s="1069"/>
      <c r="W98" s="1069"/>
      <c r="X98" s="1069"/>
      <c r="Y98" s="1069"/>
      <c r="Z98" s="1069"/>
      <c r="AA98" s="1069"/>
      <c r="AB98" s="1069"/>
      <c r="AC98" s="1069"/>
      <c r="AD98" s="1069"/>
      <c r="AE98" s="1069"/>
      <c r="AF98" s="1069"/>
      <c r="AG98" s="1069"/>
      <c r="AH98" s="1069"/>
      <c r="AI98" s="1069"/>
      <c r="AJ98" s="1069"/>
      <c r="AK98" s="1069"/>
      <c r="AL98" s="1069"/>
      <c r="AM98" s="1069"/>
      <c r="AN98" s="1069"/>
      <c r="AO98" s="1069"/>
      <c r="AP98" s="1069"/>
      <c r="AQ98" s="1069"/>
      <c r="AR98" s="1069"/>
      <c r="AS98" s="1069"/>
      <c r="AT98" s="1069"/>
      <c r="AU98" s="1069"/>
      <c r="AV98" s="1069"/>
      <c r="AW98" s="1069"/>
      <c r="AX98" s="1069"/>
      <c r="AY98" s="1069"/>
      <c r="AZ98" s="1069"/>
      <c r="BA98" s="1069"/>
      <c r="BB98" s="1069"/>
      <c r="BC98" s="1069"/>
    </row>
    <row r="99" spans="1:55" x14ac:dyDescent="0.2">
      <c r="A99" s="1069"/>
      <c r="B99" s="1069"/>
      <c r="C99" s="1069"/>
      <c r="D99" s="1069"/>
      <c r="E99" s="1069"/>
      <c r="F99" s="1069"/>
      <c r="G99" s="1069"/>
      <c r="H99" s="1069"/>
      <c r="I99" s="1069"/>
      <c r="J99" s="1069"/>
      <c r="K99" s="1069"/>
      <c r="L99" s="1069"/>
      <c r="M99" s="1069"/>
      <c r="N99" s="1069"/>
      <c r="O99" s="1069"/>
      <c r="P99" s="1069"/>
      <c r="Q99" s="1069"/>
      <c r="R99" s="1069"/>
      <c r="S99" s="1069"/>
      <c r="T99" s="1069"/>
      <c r="U99" s="1069"/>
      <c r="V99" s="1069"/>
      <c r="W99" s="1069"/>
      <c r="X99" s="1069"/>
      <c r="Y99" s="1069"/>
      <c r="Z99" s="1069"/>
      <c r="AA99" s="1069"/>
      <c r="AB99" s="1069"/>
      <c r="AC99" s="1069"/>
      <c r="AD99" s="1069"/>
      <c r="AE99" s="1069"/>
      <c r="AF99" s="1069"/>
      <c r="AG99" s="1069"/>
      <c r="AH99" s="1069"/>
      <c r="AI99" s="1069"/>
      <c r="AJ99" s="1069"/>
      <c r="AK99" s="1069"/>
      <c r="AL99" s="1069"/>
      <c r="AM99" s="1069"/>
      <c r="AN99" s="1069"/>
      <c r="AO99" s="1069"/>
      <c r="AP99" s="1069"/>
      <c r="AQ99" s="1069"/>
      <c r="AR99" s="1069"/>
      <c r="AS99" s="1069"/>
      <c r="AT99" s="1069"/>
      <c r="AU99" s="1069"/>
      <c r="AV99" s="1069"/>
      <c r="AW99" s="1069"/>
      <c r="AX99" s="1069"/>
      <c r="AY99" s="1069"/>
      <c r="AZ99" s="1069"/>
      <c r="BA99" s="1069"/>
      <c r="BB99" s="1069"/>
      <c r="BC99" s="1069"/>
    </row>
    <row r="100" spans="1:55" x14ac:dyDescent="0.2">
      <c r="A100" s="1069"/>
      <c r="B100" s="1069"/>
      <c r="C100" s="1069"/>
      <c r="D100" s="1069"/>
      <c r="E100" s="1069"/>
      <c r="F100" s="1069"/>
      <c r="G100" s="1069"/>
      <c r="H100" s="1069"/>
      <c r="I100" s="1069"/>
      <c r="J100" s="1069"/>
      <c r="K100" s="1069"/>
      <c r="L100" s="1069"/>
      <c r="M100" s="1069"/>
      <c r="N100" s="1069"/>
      <c r="O100" s="1069"/>
      <c r="P100" s="1069"/>
      <c r="Q100" s="1069"/>
      <c r="R100" s="1069"/>
      <c r="S100" s="1069"/>
      <c r="T100" s="1069"/>
      <c r="U100" s="1069"/>
      <c r="V100" s="1069"/>
      <c r="W100" s="1069"/>
      <c r="X100" s="1069"/>
      <c r="Y100" s="1069"/>
      <c r="Z100" s="1069"/>
      <c r="AA100" s="1069"/>
      <c r="AB100" s="1069"/>
      <c r="AC100" s="1069"/>
      <c r="AD100" s="1069"/>
      <c r="AE100" s="1069"/>
      <c r="AF100" s="1069"/>
      <c r="AG100" s="1069"/>
      <c r="AH100" s="1069"/>
      <c r="AI100" s="1069"/>
      <c r="AJ100" s="1069"/>
      <c r="AK100" s="1069"/>
      <c r="AL100" s="1069"/>
      <c r="AM100" s="1069"/>
      <c r="AN100" s="1069"/>
      <c r="AO100" s="1069"/>
      <c r="AP100" s="1069"/>
      <c r="AQ100" s="1069"/>
      <c r="AR100" s="1069"/>
      <c r="AS100" s="1069"/>
      <c r="AT100" s="1069"/>
      <c r="AU100" s="1069"/>
      <c r="AV100" s="1069"/>
      <c r="AW100" s="1069"/>
      <c r="AX100" s="1069"/>
      <c r="AY100" s="1069"/>
      <c r="AZ100" s="1069"/>
      <c r="BA100" s="1069"/>
      <c r="BB100" s="1069"/>
      <c r="BC100" s="1069"/>
    </row>
    <row r="101" spans="1:55" x14ac:dyDescent="0.2">
      <c r="A101" s="1069"/>
      <c r="B101" s="1069"/>
      <c r="C101" s="1069"/>
      <c r="D101" s="1069"/>
      <c r="E101" s="1069"/>
      <c r="F101" s="1069"/>
      <c r="G101" s="1069"/>
      <c r="H101" s="1069"/>
      <c r="I101" s="1069"/>
      <c r="J101" s="1069"/>
      <c r="K101" s="1069"/>
      <c r="L101" s="1069"/>
      <c r="M101" s="1069"/>
      <c r="N101" s="1069"/>
      <c r="O101" s="1069"/>
      <c r="P101" s="1069"/>
      <c r="Q101" s="1069"/>
      <c r="R101" s="1069"/>
      <c r="S101" s="1069"/>
      <c r="T101" s="1069"/>
      <c r="U101" s="1069"/>
      <c r="V101" s="1069"/>
      <c r="W101" s="1069"/>
      <c r="X101" s="1069"/>
      <c r="Y101" s="1069"/>
      <c r="Z101" s="1069"/>
      <c r="AA101" s="1069"/>
      <c r="AB101" s="1069"/>
      <c r="AC101" s="1069"/>
      <c r="AD101" s="1069"/>
      <c r="AE101" s="1069"/>
      <c r="AF101" s="1069"/>
      <c r="AG101" s="1069"/>
      <c r="AH101" s="1069"/>
      <c r="AI101" s="1069"/>
      <c r="AJ101" s="1069"/>
      <c r="AK101" s="1069"/>
      <c r="AL101" s="1069"/>
      <c r="AM101" s="1069"/>
      <c r="AN101" s="1069"/>
      <c r="AO101" s="1069"/>
      <c r="AP101" s="1069"/>
      <c r="AQ101" s="1069"/>
      <c r="AR101" s="1069"/>
      <c r="AS101" s="1069"/>
      <c r="AT101" s="1069"/>
      <c r="AU101" s="1069"/>
      <c r="AV101" s="1069"/>
      <c r="AW101" s="1069"/>
      <c r="AX101" s="1069"/>
      <c r="AY101" s="1069"/>
      <c r="AZ101" s="1069"/>
      <c r="BA101" s="1069"/>
      <c r="BB101" s="1069"/>
      <c r="BC101" s="1069"/>
    </row>
    <row r="102" spans="1:55" x14ac:dyDescent="0.2">
      <c r="A102" s="1069"/>
      <c r="B102" s="1069"/>
      <c r="C102" s="1069"/>
      <c r="D102" s="1069"/>
      <c r="E102" s="1069"/>
      <c r="F102" s="1069"/>
      <c r="G102" s="1069"/>
      <c r="H102" s="1069"/>
      <c r="I102" s="1069"/>
      <c r="J102" s="1069"/>
      <c r="K102" s="1069"/>
      <c r="L102" s="1069"/>
      <c r="M102" s="1069"/>
      <c r="N102" s="1069"/>
      <c r="O102" s="1069"/>
      <c r="P102" s="1069"/>
      <c r="Q102" s="1069"/>
      <c r="R102" s="1069"/>
      <c r="S102" s="1069"/>
      <c r="T102" s="1069"/>
      <c r="U102" s="1069"/>
      <c r="V102" s="1069"/>
      <c r="W102" s="1069"/>
      <c r="X102" s="1069"/>
      <c r="Y102" s="1069"/>
      <c r="Z102" s="1069"/>
      <c r="AA102" s="1069"/>
      <c r="AB102" s="1069"/>
      <c r="AC102" s="1069"/>
      <c r="AD102" s="1069"/>
      <c r="AE102" s="1069"/>
      <c r="AF102" s="1069"/>
      <c r="AG102" s="1069"/>
      <c r="AH102" s="1069"/>
      <c r="AI102" s="1069"/>
      <c r="AJ102" s="1069"/>
      <c r="AK102" s="1069"/>
      <c r="AL102" s="1069"/>
      <c r="AM102" s="1069"/>
      <c r="AN102" s="1069"/>
      <c r="AO102" s="1069"/>
      <c r="AP102" s="1069"/>
      <c r="AQ102" s="1069"/>
      <c r="AR102" s="1069"/>
      <c r="AS102" s="1069"/>
      <c r="AT102" s="1069"/>
      <c r="AU102" s="1069"/>
      <c r="AV102" s="1069"/>
      <c r="AW102" s="1069"/>
      <c r="AX102" s="1069"/>
      <c r="AY102" s="1069"/>
      <c r="AZ102" s="1069"/>
      <c r="BA102" s="1069"/>
      <c r="BB102" s="1069"/>
      <c r="BC102" s="1069"/>
    </row>
    <row r="103" spans="1:55" x14ac:dyDescent="0.2">
      <c r="A103" s="1069"/>
      <c r="B103" s="1069"/>
      <c r="C103" s="1069"/>
      <c r="D103" s="1069"/>
      <c r="E103" s="1069"/>
      <c r="F103" s="1069"/>
      <c r="G103" s="1069"/>
      <c r="H103" s="1069"/>
      <c r="I103" s="1069"/>
      <c r="J103" s="1069"/>
      <c r="K103" s="1069"/>
      <c r="L103" s="1069"/>
      <c r="M103" s="1069"/>
      <c r="N103" s="1069"/>
      <c r="O103" s="1069"/>
      <c r="P103" s="1069"/>
      <c r="Q103" s="1069"/>
      <c r="R103" s="1069"/>
      <c r="S103" s="1069"/>
      <c r="T103" s="1069"/>
      <c r="U103" s="1069"/>
      <c r="V103" s="1069"/>
      <c r="W103" s="1069"/>
      <c r="X103" s="1069"/>
      <c r="Y103" s="1069"/>
      <c r="Z103" s="1069"/>
      <c r="AA103" s="1069"/>
      <c r="AB103" s="1069"/>
      <c r="AC103" s="1069"/>
      <c r="AD103" s="1069"/>
      <c r="AE103" s="1069"/>
      <c r="AF103" s="1069"/>
      <c r="AG103" s="1069"/>
      <c r="AH103" s="1069"/>
      <c r="AI103" s="1069"/>
      <c r="AJ103" s="1069"/>
      <c r="AK103" s="1069"/>
      <c r="AL103" s="1069"/>
      <c r="AM103" s="1069"/>
      <c r="AN103" s="1069"/>
      <c r="AO103" s="1069"/>
      <c r="AP103" s="1069"/>
      <c r="AQ103" s="1069"/>
      <c r="AR103" s="1069"/>
      <c r="AS103" s="1069"/>
      <c r="AT103" s="1069"/>
      <c r="AU103" s="1069"/>
      <c r="AV103" s="1069"/>
      <c r="AW103" s="1069"/>
      <c r="AX103" s="1069"/>
      <c r="AY103" s="1069"/>
      <c r="AZ103" s="1069"/>
      <c r="BA103" s="1069"/>
      <c r="BB103" s="1069"/>
      <c r="BC103" s="1069"/>
    </row>
    <row r="104" spans="1:55" x14ac:dyDescent="0.2">
      <c r="A104" s="1069"/>
      <c r="B104" s="1069"/>
      <c r="C104" s="1069"/>
      <c r="D104" s="1069"/>
      <c r="E104" s="1069"/>
      <c r="F104" s="1069"/>
      <c r="G104" s="1069"/>
      <c r="H104" s="1069"/>
      <c r="I104" s="1069"/>
      <c r="J104" s="1069"/>
      <c r="K104" s="1069"/>
      <c r="L104" s="1069"/>
      <c r="M104" s="1069"/>
      <c r="N104" s="1069"/>
      <c r="O104" s="1069"/>
      <c r="P104" s="1069"/>
      <c r="Q104" s="1069"/>
      <c r="R104" s="1069"/>
      <c r="S104" s="1069"/>
      <c r="T104" s="1069"/>
      <c r="U104" s="1069"/>
      <c r="V104" s="1069"/>
      <c r="W104" s="1069"/>
      <c r="X104" s="1069"/>
      <c r="Y104" s="1069"/>
      <c r="Z104" s="1069"/>
      <c r="AA104" s="1069"/>
      <c r="AB104" s="1069"/>
      <c r="AC104" s="1069"/>
      <c r="AD104" s="1069"/>
      <c r="AE104" s="1069"/>
      <c r="AF104" s="1069"/>
      <c r="AG104" s="1069"/>
      <c r="AH104" s="1069"/>
      <c r="AI104" s="1069"/>
      <c r="AJ104" s="1069"/>
      <c r="AK104" s="1069"/>
      <c r="AL104" s="1069"/>
      <c r="AM104" s="1069"/>
      <c r="AN104" s="1069"/>
      <c r="AO104" s="1069"/>
      <c r="AP104" s="1069"/>
      <c r="AQ104" s="1069"/>
      <c r="AR104" s="1069"/>
      <c r="AS104" s="1069"/>
      <c r="AT104" s="1069"/>
      <c r="AU104" s="1069"/>
      <c r="AV104" s="1069"/>
      <c r="AW104" s="1069"/>
      <c r="AX104" s="1069"/>
      <c r="AY104" s="1069"/>
      <c r="AZ104" s="1069"/>
      <c r="BA104" s="1069"/>
      <c r="BB104" s="1069"/>
      <c r="BC104" s="1069"/>
    </row>
    <row r="105" spans="1:55" x14ac:dyDescent="0.2">
      <c r="A105" s="1069"/>
      <c r="B105" s="1069"/>
      <c r="C105" s="1069"/>
      <c r="D105" s="1069"/>
      <c r="E105" s="1069"/>
      <c r="F105" s="1069"/>
      <c r="G105" s="1069"/>
      <c r="H105" s="1069"/>
      <c r="I105" s="1069"/>
      <c r="J105" s="1069"/>
      <c r="K105" s="1069"/>
      <c r="L105" s="1069"/>
      <c r="M105" s="1069"/>
      <c r="N105" s="1069"/>
      <c r="O105" s="1069"/>
      <c r="P105" s="1069"/>
      <c r="Q105" s="1069"/>
      <c r="R105" s="1069"/>
      <c r="S105" s="1069"/>
      <c r="T105" s="1069"/>
      <c r="U105" s="1069"/>
      <c r="V105" s="1069"/>
      <c r="W105" s="1069"/>
      <c r="X105" s="1069"/>
      <c r="Y105" s="1069"/>
      <c r="Z105" s="1069"/>
      <c r="AA105" s="1069"/>
      <c r="AB105" s="1069"/>
      <c r="AC105" s="1069"/>
      <c r="AD105" s="1069"/>
      <c r="AE105" s="1069"/>
      <c r="AF105" s="1069"/>
      <c r="AG105" s="1069"/>
      <c r="AH105" s="1069"/>
      <c r="AI105" s="1069"/>
      <c r="AJ105" s="1069"/>
      <c r="AK105" s="1069"/>
      <c r="AL105" s="1069"/>
      <c r="AM105" s="1069"/>
      <c r="AN105" s="1069"/>
      <c r="AO105" s="1069"/>
      <c r="AP105" s="1069"/>
      <c r="AQ105" s="1069"/>
      <c r="AR105" s="1069"/>
      <c r="AS105" s="1069"/>
      <c r="AT105" s="1069"/>
      <c r="AU105" s="1069"/>
      <c r="AV105" s="1069"/>
      <c r="AW105" s="1069"/>
      <c r="AX105" s="1069"/>
      <c r="AY105" s="1069"/>
      <c r="AZ105" s="1069"/>
      <c r="BA105" s="1069"/>
      <c r="BB105" s="1069"/>
      <c r="BC105" s="1069"/>
    </row>
    <row r="106" spans="1:55" x14ac:dyDescent="0.2">
      <c r="A106" s="1069"/>
      <c r="B106" s="1069"/>
      <c r="C106" s="1069"/>
      <c r="D106" s="1069"/>
      <c r="E106" s="1069"/>
      <c r="F106" s="1069"/>
      <c r="G106" s="1069"/>
      <c r="H106" s="1069"/>
      <c r="I106" s="1069"/>
      <c r="J106" s="1069"/>
      <c r="K106" s="1069"/>
      <c r="L106" s="1069"/>
      <c r="M106" s="1069"/>
      <c r="N106" s="1069"/>
      <c r="O106" s="1069"/>
      <c r="P106" s="1069"/>
      <c r="Q106" s="1069"/>
      <c r="R106" s="1069"/>
      <c r="S106" s="1069"/>
      <c r="T106" s="1069"/>
      <c r="U106" s="1069"/>
      <c r="V106" s="1069"/>
      <c r="W106" s="1069"/>
      <c r="X106" s="1069"/>
      <c r="Y106" s="1069"/>
      <c r="Z106" s="1069"/>
      <c r="AA106" s="1069"/>
      <c r="AB106" s="1069"/>
      <c r="AC106" s="1069"/>
      <c r="AD106" s="1069"/>
      <c r="AE106" s="1069"/>
      <c r="AF106" s="1069"/>
      <c r="AG106" s="1069"/>
      <c r="AH106" s="1069"/>
      <c r="AI106" s="1069"/>
      <c r="AJ106" s="1069"/>
      <c r="AK106" s="1069"/>
      <c r="AL106" s="1069"/>
      <c r="AM106" s="1069"/>
      <c r="AN106" s="1069"/>
      <c r="AO106" s="1069"/>
      <c r="AP106" s="1069"/>
      <c r="AQ106" s="1069"/>
      <c r="AR106" s="1069"/>
      <c r="AS106" s="1069"/>
      <c r="AT106" s="1069"/>
      <c r="AU106" s="1069"/>
      <c r="AV106" s="1069"/>
      <c r="AW106" s="1069"/>
      <c r="AX106" s="1069"/>
      <c r="AY106" s="1069"/>
      <c r="AZ106" s="1069"/>
      <c r="BA106" s="1069"/>
      <c r="BB106" s="1069"/>
      <c r="BC106" s="1069"/>
    </row>
    <row r="107" spans="1:55" x14ac:dyDescent="0.2">
      <c r="A107" s="1069"/>
      <c r="B107" s="1069"/>
      <c r="C107" s="1069"/>
      <c r="D107" s="1069"/>
      <c r="E107" s="1069"/>
      <c r="F107" s="1069"/>
      <c r="G107" s="1069"/>
      <c r="H107" s="1069"/>
      <c r="I107" s="1069"/>
      <c r="J107" s="1069"/>
      <c r="K107" s="1069"/>
      <c r="L107" s="1069"/>
      <c r="M107" s="1069"/>
      <c r="N107" s="1069"/>
      <c r="O107" s="1069"/>
      <c r="P107" s="1069"/>
      <c r="Q107" s="1069"/>
      <c r="R107" s="1069"/>
      <c r="S107" s="1069"/>
      <c r="T107" s="1069"/>
      <c r="U107" s="1069"/>
      <c r="V107" s="1069"/>
      <c r="W107" s="1069"/>
      <c r="X107" s="1069"/>
      <c r="Y107" s="1069"/>
      <c r="Z107" s="1069"/>
      <c r="AA107" s="1069"/>
      <c r="AB107" s="1069"/>
      <c r="AC107" s="1069"/>
      <c r="AD107" s="1069"/>
      <c r="AE107" s="1069"/>
      <c r="AF107" s="1069"/>
      <c r="AG107" s="1069"/>
      <c r="AH107" s="1069"/>
      <c r="AI107" s="1069"/>
      <c r="AJ107" s="1069"/>
      <c r="AK107" s="1069"/>
      <c r="AL107" s="1069"/>
      <c r="AM107" s="1069"/>
      <c r="AN107" s="1069"/>
      <c r="AO107" s="1069"/>
      <c r="AP107" s="1069"/>
      <c r="AQ107" s="1069"/>
      <c r="AR107" s="1069"/>
      <c r="AS107" s="1069"/>
      <c r="AT107" s="1069"/>
      <c r="AU107" s="1069"/>
      <c r="AV107" s="1069"/>
      <c r="AW107" s="1069"/>
      <c r="AX107" s="1069"/>
      <c r="AY107" s="1069"/>
      <c r="AZ107" s="1069"/>
      <c r="BA107" s="1069"/>
      <c r="BB107" s="1069"/>
      <c r="BC107" s="1069"/>
    </row>
    <row r="108" spans="1:55" x14ac:dyDescent="0.2">
      <c r="A108" s="1069"/>
      <c r="B108" s="1069"/>
      <c r="C108" s="1069"/>
      <c r="D108" s="1069"/>
      <c r="E108" s="1069"/>
      <c r="F108" s="1069"/>
      <c r="G108" s="1069"/>
      <c r="H108" s="1069"/>
      <c r="I108" s="1069"/>
      <c r="J108" s="1069"/>
      <c r="K108" s="1069"/>
      <c r="L108" s="1069"/>
      <c r="M108" s="1069"/>
      <c r="N108" s="1069"/>
      <c r="O108" s="1069"/>
      <c r="P108" s="1069"/>
      <c r="Q108" s="1069"/>
      <c r="R108" s="1069"/>
      <c r="S108" s="1069"/>
      <c r="T108" s="1069"/>
      <c r="U108" s="1069"/>
      <c r="V108" s="1069"/>
      <c r="W108" s="1069"/>
      <c r="X108" s="1069"/>
      <c r="Y108" s="1069"/>
      <c r="Z108" s="1069"/>
      <c r="AA108" s="1069"/>
      <c r="AB108" s="1069"/>
      <c r="AC108" s="1069"/>
      <c r="AD108" s="1069"/>
      <c r="AE108" s="1069"/>
      <c r="AF108" s="1069"/>
      <c r="AG108" s="1069"/>
      <c r="AH108" s="1069"/>
      <c r="AI108" s="1069"/>
      <c r="AJ108" s="1069"/>
      <c r="AK108" s="1069"/>
      <c r="AL108" s="1069"/>
      <c r="AM108" s="1069"/>
      <c r="AN108" s="1069"/>
      <c r="AO108" s="1069"/>
      <c r="AP108" s="1069"/>
      <c r="AQ108" s="1069"/>
      <c r="AR108" s="1069"/>
      <c r="AS108" s="1069"/>
      <c r="AT108" s="1069"/>
      <c r="AU108" s="1069"/>
      <c r="AV108" s="1069"/>
      <c r="AW108" s="1069"/>
      <c r="AX108" s="1069"/>
      <c r="AY108" s="1069"/>
      <c r="AZ108" s="1069"/>
      <c r="BA108" s="1069"/>
      <c r="BB108" s="1069"/>
      <c r="BC108" s="1069"/>
    </row>
    <row r="109" spans="1:55" x14ac:dyDescent="0.2">
      <c r="A109" s="1069"/>
      <c r="B109" s="1069"/>
      <c r="C109" s="1069"/>
      <c r="D109" s="1069"/>
      <c r="E109" s="1069"/>
      <c r="F109" s="1069"/>
      <c r="G109" s="1069"/>
      <c r="H109" s="1069"/>
      <c r="I109" s="1069"/>
      <c r="J109" s="1069"/>
      <c r="K109" s="1069"/>
      <c r="L109" s="1069"/>
      <c r="M109" s="1069"/>
      <c r="N109" s="1069"/>
      <c r="O109" s="1069"/>
      <c r="P109" s="1069"/>
      <c r="Q109" s="1069"/>
      <c r="R109" s="1069"/>
      <c r="S109" s="1069"/>
      <c r="T109" s="1069"/>
      <c r="U109" s="1069"/>
      <c r="V109" s="1069"/>
      <c r="W109" s="1069"/>
      <c r="X109" s="1069"/>
      <c r="Y109" s="1069"/>
      <c r="Z109" s="1069"/>
      <c r="AA109" s="1069"/>
      <c r="AB109" s="1069"/>
      <c r="AC109" s="1069"/>
      <c r="AD109" s="1069"/>
      <c r="AE109" s="1069"/>
      <c r="AF109" s="1069"/>
      <c r="AG109" s="1069"/>
      <c r="AH109" s="1069"/>
      <c r="AI109" s="1069"/>
      <c r="AJ109" s="1069"/>
      <c r="AK109" s="1069"/>
      <c r="AL109" s="1069"/>
      <c r="AM109" s="1069"/>
      <c r="AN109" s="1069"/>
      <c r="AO109" s="1069"/>
      <c r="AP109" s="1069"/>
      <c r="AQ109" s="1069"/>
      <c r="AR109" s="1069"/>
      <c r="AS109" s="1069"/>
      <c r="AT109" s="1069"/>
      <c r="AU109" s="1069"/>
      <c r="AV109" s="1069"/>
      <c r="AW109" s="1069"/>
      <c r="AX109" s="1069"/>
      <c r="AY109" s="1069"/>
      <c r="AZ109" s="1069"/>
      <c r="BA109" s="1069"/>
      <c r="BB109" s="1069"/>
      <c r="BC109" s="1069"/>
    </row>
    <row r="110" spans="1:55" x14ac:dyDescent="0.2">
      <c r="A110" s="1069"/>
      <c r="B110" s="1069"/>
      <c r="C110" s="1069"/>
      <c r="D110" s="1069"/>
      <c r="E110" s="1069"/>
      <c r="F110" s="1069"/>
      <c r="G110" s="1069"/>
      <c r="H110" s="1069"/>
      <c r="I110" s="1069"/>
      <c r="J110" s="1069"/>
      <c r="K110" s="1069"/>
      <c r="L110" s="1069"/>
      <c r="M110" s="1069"/>
      <c r="N110" s="1069"/>
      <c r="O110" s="1069"/>
      <c r="P110" s="1069"/>
      <c r="Q110" s="1069"/>
      <c r="R110" s="1069"/>
      <c r="S110" s="1069"/>
      <c r="T110" s="1069"/>
      <c r="U110" s="1069"/>
      <c r="V110" s="1069"/>
      <c r="W110" s="1069"/>
      <c r="X110" s="1069"/>
      <c r="Y110" s="1069"/>
      <c r="Z110" s="1069"/>
      <c r="AA110" s="1069"/>
      <c r="AB110" s="1069"/>
      <c r="AC110" s="1069"/>
      <c r="AD110" s="1069"/>
      <c r="AE110" s="1069"/>
      <c r="AF110" s="1069"/>
      <c r="AG110" s="1069"/>
      <c r="AH110" s="1069"/>
      <c r="AI110" s="1069"/>
      <c r="AJ110" s="1069"/>
      <c r="AK110" s="1069"/>
      <c r="AL110" s="1069"/>
      <c r="AM110" s="1069"/>
      <c r="AN110" s="1069"/>
      <c r="AO110" s="1069"/>
      <c r="AP110" s="1069"/>
      <c r="AQ110" s="1069"/>
      <c r="AR110" s="1069"/>
      <c r="AS110" s="1069"/>
      <c r="AT110" s="1069"/>
      <c r="AU110" s="1069"/>
      <c r="AV110" s="1069"/>
      <c r="AW110" s="1069"/>
      <c r="AX110" s="1069"/>
      <c r="AY110" s="1069"/>
      <c r="AZ110" s="1069"/>
      <c r="BA110" s="1069"/>
      <c r="BB110" s="1069"/>
      <c r="BC110" s="1069"/>
    </row>
    <row r="111" spans="1:55" x14ac:dyDescent="0.2">
      <c r="A111" s="1069"/>
      <c r="B111" s="1069"/>
      <c r="C111" s="1069"/>
      <c r="D111" s="1069"/>
      <c r="E111" s="1069"/>
      <c r="F111" s="1069"/>
      <c r="G111" s="1069"/>
      <c r="H111" s="1069"/>
      <c r="I111" s="1069"/>
      <c r="J111" s="1069"/>
      <c r="K111" s="1069"/>
      <c r="L111" s="1069"/>
      <c r="M111" s="1069"/>
      <c r="N111" s="1069"/>
      <c r="O111" s="1069"/>
      <c r="P111" s="1069"/>
      <c r="Q111" s="1069"/>
      <c r="R111" s="1069"/>
      <c r="S111" s="1069"/>
      <c r="T111" s="1069"/>
      <c r="U111" s="1069"/>
      <c r="V111" s="1069"/>
      <c r="W111" s="1069"/>
      <c r="X111" s="1069"/>
      <c r="Y111" s="1069"/>
      <c r="Z111" s="1069"/>
      <c r="AA111" s="1069"/>
      <c r="AB111" s="1069"/>
      <c r="AC111" s="1069"/>
      <c r="AD111" s="1069"/>
      <c r="AE111" s="1069"/>
      <c r="AF111" s="1069"/>
      <c r="AG111" s="1069"/>
      <c r="AH111" s="1069"/>
      <c r="AI111" s="1069"/>
      <c r="AJ111" s="1069"/>
      <c r="AK111" s="1069"/>
      <c r="AL111" s="1069"/>
      <c r="AM111" s="1069"/>
      <c r="AN111" s="1069"/>
      <c r="AO111" s="1069"/>
      <c r="AP111" s="1069"/>
      <c r="AQ111" s="1069"/>
      <c r="AR111" s="1069"/>
      <c r="AS111" s="1069"/>
      <c r="AT111" s="1069"/>
      <c r="AU111" s="1069"/>
      <c r="AV111" s="1069"/>
      <c r="AW111" s="1069"/>
      <c r="AX111" s="1069"/>
      <c r="AY111" s="1069"/>
      <c r="AZ111" s="1069"/>
      <c r="BA111" s="1069"/>
      <c r="BB111" s="1069"/>
      <c r="BC111" s="1069"/>
    </row>
    <row r="112" spans="1:55" x14ac:dyDescent="0.2">
      <c r="A112" s="1069"/>
      <c r="B112" s="1069"/>
      <c r="C112" s="1069"/>
      <c r="D112" s="1069"/>
      <c r="E112" s="1069"/>
      <c r="F112" s="1069"/>
      <c r="G112" s="1069"/>
      <c r="H112" s="1069"/>
      <c r="I112" s="1069"/>
      <c r="J112" s="1069"/>
      <c r="K112" s="1069"/>
      <c r="L112" s="1069"/>
      <c r="M112" s="1069"/>
      <c r="N112" s="1069"/>
      <c r="O112" s="1069"/>
      <c r="P112" s="1069"/>
      <c r="Q112" s="1069"/>
      <c r="R112" s="1069"/>
      <c r="S112" s="1069"/>
      <c r="T112" s="1069"/>
      <c r="U112" s="1069"/>
      <c r="V112" s="1069"/>
      <c r="W112" s="1069"/>
      <c r="X112" s="1069"/>
      <c r="Y112" s="1069"/>
      <c r="Z112" s="1069"/>
      <c r="AA112" s="1069"/>
      <c r="AB112" s="1069"/>
      <c r="AC112" s="1069"/>
      <c r="AD112" s="1069"/>
      <c r="AE112" s="1069"/>
      <c r="AF112" s="1069"/>
      <c r="AG112" s="1069"/>
      <c r="AH112" s="1069"/>
      <c r="AI112" s="1069"/>
      <c r="AJ112" s="1069"/>
      <c r="AK112" s="1069"/>
      <c r="AL112" s="1069"/>
      <c r="AM112" s="1069"/>
      <c r="AN112" s="1069"/>
      <c r="AO112" s="1069"/>
      <c r="AP112" s="1069"/>
      <c r="AQ112" s="1069"/>
      <c r="AR112" s="1069"/>
      <c r="AS112" s="1069"/>
      <c r="AT112" s="1069"/>
      <c r="AU112" s="1069"/>
      <c r="AV112" s="1069"/>
      <c r="AW112" s="1069"/>
      <c r="AX112" s="1069"/>
      <c r="AY112" s="1069"/>
      <c r="AZ112" s="1069"/>
      <c r="BA112" s="1069"/>
      <c r="BB112" s="1069"/>
      <c r="BC112" s="1069"/>
    </row>
    <row r="113" spans="1:55" x14ac:dyDescent="0.2">
      <c r="A113" s="1069"/>
      <c r="B113" s="1069"/>
      <c r="C113" s="1069"/>
      <c r="D113" s="1069"/>
      <c r="E113" s="1069"/>
      <c r="F113" s="1069"/>
      <c r="G113" s="1069"/>
      <c r="H113" s="1069"/>
      <c r="I113" s="1069"/>
      <c r="J113" s="1069"/>
      <c r="K113" s="1069"/>
      <c r="L113" s="1069"/>
      <c r="M113" s="1069"/>
      <c r="N113" s="1069"/>
      <c r="O113" s="1069"/>
      <c r="P113" s="1069"/>
      <c r="Q113" s="1069"/>
      <c r="R113" s="1069"/>
      <c r="S113" s="1069"/>
      <c r="T113" s="1069"/>
      <c r="U113" s="1069"/>
      <c r="V113" s="1069"/>
      <c r="W113" s="1069"/>
      <c r="X113" s="1069"/>
      <c r="Y113" s="1069"/>
      <c r="Z113" s="1069"/>
      <c r="AA113" s="1069"/>
      <c r="AB113" s="1069"/>
      <c r="AC113" s="1069"/>
      <c r="AD113" s="1069"/>
      <c r="AE113" s="1069"/>
      <c r="AF113" s="1069"/>
      <c r="AG113" s="1069"/>
      <c r="AH113" s="1069"/>
      <c r="AI113" s="1069"/>
      <c r="AJ113" s="1069"/>
      <c r="AK113" s="1069"/>
      <c r="AL113" s="1069"/>
      <c r="AM113" s="1069"/>
      <c r="AN113" s="1069"/>
      <c r="AO113" s="1069"/>
      <c r="AP113" s="1069"/>
      <c r="AQ113" s="1069"/>
      <c r="AR113" s="1069"/>
      <c r="AS113" s="1069"/>
      <c r="AT113" s="1069"/>
      <c r="AU113" s="1069"/>
      <c r="AV113" s="1069"/>
      <c r="AW113" s="1069"/>
      <c r="AX113" s="1069"/>
      <c r="AY113" s="1069"/>
      <c r="AZ113" s="1069"/>
      <c r="BA113" s="1069"/>
      <c r="BB113" s="1069"/>
      <c r="BC113" s="1069"/>
    </row>
    <row r="114" spans="1:55" x14ac:dyDescent="0.2">
      <c r="A114" s="1069"/>
      <c r="B114" s="1069"/>
      <c r="C114" s="1069"/>
      <c r="D114" s="1069"/>
      <c r="E114" s="1069"/>
      <c r="F114" s="1069"/>
      <c r="G114" s="1069"/>
      <c r="H114" s="1069"/>
      <c r="I114" s="1069"/>
      <c r="J114" s="1069"/>
      <c r="K114" s="1069"/>
      <c r="L114" s="1069"/>
      <c r="M114" s="1069"/>
      <c r="N114" s="1069"/>
      <c r="O114" s="1069"/>
      <c r="P114" s="1069"/>
      <c r="Q114" s="1069"/>
      <c r="R114" s="1069"/>
      <c r="S114" s="1069"/>
      <c r="T114" s="1069"/>
      <c r="U114" s="1069"/>
      <c r="V114" s="1069"/>
      <c r="W114" s="1069"/>
      <c r="X114" s="1069"/>
      <c r="Y114" s="1069"/>
      <c r="Z114" s="1069"/>
      <c r="AA114" s="1069"/>
      <c r="AB114" s="1069"/>
      <c r="AC114" s="1069"/>
      <c r="AD114" s="1069"/>
      <c r="AE114" s="1069"/>
      <c r="AF114" s="1069"/>
      <c r="AG114" s="1069"/>
      <c r="AH114" s="1069"/>
      <c r="AI114" s="1069"/>
      <c r="AJ114" s="1069"/>
      <c r="AK114" s="1069"/>
      <c r="AL114" s="1069"/>
      <c r="AM114" s="1069"/>
      <c r="AN114" s="1069"/>
      <c r="AO114" s="1069"/>
      <c r="AP114" s="1069"/>
      <c r="AQ114" s="1069"/>
      <c r="AR114" s="1069"/>
      <c r="AS114" s="1069"/>
      <c r="AT114" s="1069"/>
      <c r="AU114" s="1069"/>
      <c r="AV114" s="1069"/>
      <c r="AW114" s="1069"/>
      <c r="AX114" s="1069"/>
      <c r="AY114" s="1069"/>
      <c r="AZ114" s="1069"/>
      <c r="BA114" s="1069"/>
      <c r="BB114" s="1069"/>
      <c r="BC114" s="1069"/>
    </row>
    <row r="115" spans="1:55" x14ac:dyDescent="0.2">
      <c r="A115" s="1069"/>
      <c r="B115" s="1069"/>
      <c r="C115" s="1069"/>
      <c r="D115" s="1069"/>
      <c r="E115" s="1069"/>
      <c r="F115" s="1069"/>
      <c r="G115" s="1069"/>
      <c r="H115" s="1069"/>
      <c r="I115" s="1069"/>
      <c r="J115" s="1069"/>
      <c r="K115" s="1069"/>
      <c r="L115" s="1069"/>
      <c r="M115" s="1069"/>
      <c r="N115" s="1069"/>
      <c r="O115" s="1069"/>
      <c r="P115" s="1069"/>
      <c r="Q115" s="1069"/>
      <c r="R115" s="1069"/>
      <c r="S115" s="1069"/>
      <c r="T115" s="1069"/>
      <c r="U115" s="1069"/>
      <c r="V115" s="1069"/>
      <c r="W115" s="1069"/>
      <c r="X115" s="1069"/>
      <c r="Y115" s="1069"/>
      <c r="Z115" s="1069"/>
      <c r="AA115" s="1069"/>
      <c r="AB115" s="1069"/>
      <c r="AC115" s="1069"/>
      <c r="AD115" s="1069"/>
      <c r="AE115" s="1069"/>
      <c r="AF115" s="1069"/>
      <c r="AG115" s="1069"/>
      <c r="AH115" s="1069"/>
      <c r="AI115" s="1069"/>
      <c r="AJ115" s="1069"/>
      <c r="AK115" s="1069"/>
      <c r="AL115" s="1069"/>
      <c r="AM115" s="1069"/>
      <c r="AN115" s="1069"/>
      <c r="AO115" s="1069"/>
      <c r="AP115" s="1069"/>
      <c r="AQ115" s="1069"/>
      <c r="AR115" s="1069"/>
      <c r="AS115" s="1069"/>
      <c r="AT115" s="1069"/>
      <c r="AU115" s="1069"/>
      <c r="AV115" s="1069"/>
      <c r="AW115" s="1069"/>
      <c r="AX115" s="1069"/>
      <c r="AY115" s="1069"/>
      <c r="AZ115" s="1069"/>
      <c r="BA115" s="1069"/>
      <c r="BB115" s="1069"/>
      <c r="BC115" s="1069"/>
    </row>
    <row r="116" spans="1:55" x14ac:dyDescent="0.2">
      <c r="A116" s="1069"/>
      <c r="B116" s="1069"/>
      <c r="C116" s="1069"/>
      <c r="D116" s="1069"/>
      <c r="E116" s="1069"/>
      <c r="F116" s="1069"/>
      <c r="G116" s="1069"/>
      <c r="H116" s="1069"/>
      <c r="I116" s="1069"/>
      <c r="J116" s="1069"/>
      <c r="K116" s="1069"/>
      <c r="L116" s="1069"/>
      <c r="M116" s="1069"/>
      <c r="N116" s="1069"/>
      <c r="O116" s="1069"/>
      <c r="P116" s="1069"/>
      <c r="Q116" s="1069"/>
      <c r="R116" s="1069"/>
      <c r="S116" s="1069"/>
      <c r="T116" s="1069"/>
      <c r="U116" s="1069"/>
      <c r="V116" s="1069"/>
      <c r="W116" s="1069"/>
      <c r="X116" s="1069"/>
      <c r="Y116" s="1069"/>
      <c r="Z116" s="1069"/>
      <c r="AA116" s="1069"/>
      <c r="AB116" s="1069"/>
      <c r="AC116" s="1069"/>
      <c r="AD116" s="1069"/>
      <c r="AE116" s="1069"/>
      <c r="AF116" s="1069"/>
      <c r="AG116" s="1069"/>
      <c r="AH116" s="1069"/>
      <c r="AI116" s="1069"/>
      <c r="AJ116" s="1069"/>
      <c r="AK116" s="1069"/>
      <c r="AL116" s="1069"/>
      <c r="AM116" s="1069"/>
      <c r="AN116" s="1069"/>
      <c r="AO116" s="1069"/>
      <c r="AP116" s="1069"/>
      <c r="AQ116" s="1069"/>
      <c r="AR116" s="1069"/>
      <c r="AS116" s="1069"/>
      <c r="AT116" s="1069"/>
      <c r="AU116" s="1069"/>
      <c r="AV116" s="1069"/>
      <c r="AW116" s="1069"/>
      <c r="AX116" s="1069"/>
      <c r="AY116" s="1069"/>
      <c r="AZ116" s="1069"/>
      <c r="BA116" s="1069"/>
      <c r="BB116" s="1069"/>
      <c r="BC116" s="1069"/>
    </row>
    <row r="117" spans="1:55" x14ac:dyDescent="0.2">
      <c r="A117" s="1069"/>
      <c r="B117" s="1069"/>
      <c r="C117" s="1069"/>
      <c r="D117" s="1069"/>
      <c r="E117" s="1069"/>
      <c r="F117" s="1069"/>
      <c r="G117" s="1069"/>
      <c r="H117" s="1069"/>
      <c r="I117" s="1069"/>
      <c r="J117" s="1069"/>
      <c r="K117" s="1069"/>
      <c r="L117" s="1069"/>
      <c r="M117" s="1069"/>
      <c r="N117" s="1069"/>
      <c r="O117" s="1069"/>
      <c r="P117" s="1069"/>
      <c r="Q117" s="1069"/>
      <c r="R117" s="1069"/>
      <c r="S117" s="1069"/>
      <c r="T117" s="1069"/>
      <c r="U117" s="1069"/>
      <c r="V117" s="1069"/>
      <c r="W117" s="1069"/>
      <c r="X117" s="1069"/>
      <c r="Y117" s="1069"/>
      <c r="Z117" s="1069"/>
      <c r="AA117" s="1069"/>
      <c r="AB117" s="1069"/>
      <c r="AC117" s="1069"/>
      <c r="AD117" s="1069"/>
      <c r="AE117" s="1069"/>
      <c r="AF117" s="1069"/>
      <c r="AG117" s="1069"/>
      <c r="AH117" s="1069"/>
      <c r="AI117" s="1069"/>
      <c r="AJ117" s="1069"/>
      <c r="AK117" s="1069"/>
      <c r="AL117" s="1069"/>
      <c r="AM117" s="1069"/>
      <c r="AN117" s="1069"/>
      <c r="AO117" s="1069"/>
      <c r="AP117" s="1069"/>
      <c r="AQ117" s="1069"/>
      <c r="AR117" s="1069"/>
      <c r="AS117" s="1069"/>
      <c r="AT117" s="1069"/>
      <c r="AU117" s="1069"/>
      <c r="AV117" s="1069"/>
      <c r="AW117" s="1069"/>
      <c r="AX117" s="1069"/>
      <c r="AY117" s="1069"/>
      <c r="AZ117" s="1069"/>
      <c r="BA117" s="1069"/>
      <c r="BB117" s="1069"/>
      <c r="BC117" s="1069"/>
    </row>
    <row r="118" spans="1:55" x14ac:dyDescent="0.2">
      <c r="A118" s="1069"/>
      <c r="B118" s="1069"/>
      <c r="C118" s="1069"/>
      <c r="D118" s="1069"/>
      <c r="E118" s="1069"/>
      <c r="F118" s="1069"/>
      <c r="G118" s="1069"/>
      <c r="H118" s="1069"/>
      <c r="I118" s="1069"/>
      <c r="J118" s="1069"/>
      <c r="K118" s="1069"/>
      <c r="L118" s="1069"/>
      <c r="M118" s="1069"/>
      <c r="N118" s="1069"/>
      <c r="O118" s="1069"/>
      <c r="P118" s="1069"/>
      <c r="Q118" s="1069"/>
      <c r="R118" s="1069"/>
      <c r="S118" s="1069"/>
      <c r="T118" s="1069"/>
      <c r="U118" s="1069"/>
      <c r="V118" s="1069"/>
      <c r="W118" s="1069"/>
      <c r="X118" s="1069"/>
      <c r="Y118" s="1069"/>
      <c r="Z118" s="1069"/>
      <c r="AA118" s="1069"/>
      <c r="AB118" s="1069"/>
      <c r="AC118" s="1069"/>
      <c r="AD118" s="1069"/>
      <c r="AE118" s="1069"/>
      <c r="AF118" s="1069"/>
      <c r="AG118" s="1069"/>
      <c r="AH118" s="1069"/>
      <c r="AI118" s="1069"/>
      <c r="AJ118" s="1069"/>
      <c r="AK118" s="1069"/>
      <c r="AL118" s="1069"/>
      <c r="AM118" s="1069"/>
      <c r="AN118" s="1069"/>
      <c r="AO118" s="1069"/>
      <c r="AP118" s="1069"/>
      <c r="AQ118" s="1069"/>
      <c r="AR118" s="1069"/>
      <c r="AS118" s="1069"/>
      <c r="AT118" s="1069"/>
      <c r="AU118" s="1069"/>
      <c r="AV118" s="1069"/>
      <c r="AW118" s="1069"/>
      <c r="AX118" s="1069"/>
      <c r="AY118" s="1069"/>
      <c r="AZ118" s="1069"/>
      <c r="BA118" s="1069"/>
      <c r="BB118" s="1069"/>
      <c r="BC118" s="1069"/>
    </row>
    <row r="119" spans="1:55" x14ac:dyDescent="0.2">
      <c r="A119" s="1069"/>
      <c r="B119" s="1069"/>
      <c r="C119" s="1069"/>
      <c r="D119" s="1069"/>
      <c r="E119" s="1069"/>
      <c r="F119" s="1069"/>
      <c r="G119" s="1069"/>
      <c r="H119" s="1069"/>
      <c r="I119" s="1069"/>
      <c r="J119" s="1069"/>
      <c r="K119" s="1069"/>
      <c r="L119" s="1069"/>
      <c r="M119" s="1069"/>
      <c r="N119" s="1069"/>
      <c r="O119" s="1069"/>
      <c r="P119" s="1069"/>
      <c r="Q119" s="1069"/>
      <c r="R119" s="1069"/>
      <c r="S119" s="1069"/>
      <c r="T119" s="1069"/>
      <c r="U119" s="1069"/>
      <c r="V119" s="1069"/>
      <c r="W119" s="1069"/>
      <c r="X119" s="1069"/>
      <c r="Y119" s="1069"/>
      <c r="Z119" s="1069"/>
      <c r="AA119" s="1069"/>
      <c r="AB119" s="1069"/>
      <c r="AC119" s="1069"/>
      <c r="AD119" s="1069"/>
      <c r="AE119" s="1069"/>
      <c r="AF119" s="1069"/>
      <c r="AG119" s="1069"/>
      <c r="AH119" s="1069"/>
      <c r="AI119" s="1069"/>
      <c r="AJ119" s="1069"/>
      <c r="AK119" s="1069"/>
      <c r="AL119" s="1069"/>
      <c r="AM119" s="1069"/>
      <c r="AN119" s="1069"/>
      <c r="AO119" s="1069"/>
      <c r="AP119" s="1069"/>
      <c r="AQ119" s="1069"/>
      <c r="AR119" s="1069"/>
      <c r="AS119" s="1069"/>
      <c r="AT119" s="1069"/>
      <c r="AU119" s="1069"/>
      <c r="AV119" s="1069"/>
      <c r="AW119" s="1069"/>
      <c r="AX119" s="1069"/>
      <c r="AY119" s="1069"/>
      <c r="AZ119" s="1069"/>
      <c r="BA119" s="1069"/>
      <c r="BB119" s="1069"/>
      <c r="BC119" s="1069"/>
    </row>
    <row r="120" spans="1:55" x14ac:dyDescent="0.2">
      <c r="A120" s="1069"/>
      <c r="B120" s="1069"/>
      <c r="C120" s="1069"/>
      <c r="D120" s="1069"/>
      <c r="E120" s="1069"/>
      <c r="F120" s="1069"/>
      <c r="G120" s="1069"/>
      <c r="H120" s="1069"/>
      <c r="I120" s="1069"/>
      <c r="J120" s="1069"/>
      <c r="K120" s="1069"/>
      <c r="L120" s="1069"/>
      <c r="M120" s="1069"/>
      <c r="N120" s="1069"/>
      <c r="O120" s="1069"/>
      <c r="P120" s="1069"/>
      <c r="Q120" s="1069"/>
      <c r="R120" s="1069"/>
      <c r="S120" s="1069"/>
      <c r="T120" s="1069"/>
      <c r="U120" s="1069"/>
      <c r="V120" s="1069"/>
      <c r="W120" s="1069"/>
      <c r="X120" s="1069"/>
      <c r="Y120" s="1069"/>
      <c r="Z120" s="1069"/>
      <c r="AA120" s="1069"/>
      <c r="AB120" s="1069"/>
      <c r="AC120" s="1069"/>
      <c r="AD120" s="1069"/>
      <c r="AE120" s="1069"/>
      <c r="AF120" s="1069"/>
      <c r="AG120" s="1069"/>
      <c r="AH120" s="1069"/>
      <c r="AI120" s="1069"/>
      <c r="AJ120" s="1069"/>
      <c r="AK120" s="1069"/>
      <c r="AL120" s="1069"/>
      <c r="AM120" s="1069"/>
      <c r="AN120" s="1069"/>
      <c r="AO120" s="1069"/>
      <c r="AP120" s="1069"/>
      <c r="AQ120" s="1069"/>
      <c r="AR120" s="1069"/>
      <c r="AS120" s="1069"/>
      <c r="AT120" s="1069"/>
      <c r="AU120" s="1069"/>
      <c r="AV120" s="1069"/>
      <c r="AW120" s="1069"/>
      <c r="AX120" s="1069"/>
      <c r="AY120" s="1069"/>
      <c r="AZ120" s="1069"/>
      <c r="BA120" s="1069"/>
      <c r="BB120" s="1069"/>
      <c r="BC120" s="1069"/>
    </row>
    <row r="121" spans="1:55" x14ac:dyDescent="0.2">
      <c r="A121" s="1069"/>
      <c r="B121" s="1069"/>
      <c r="C121" s="1069"/>
      <c r="D121" s="1069"/>
      <c r="E121" s="1069"/>
      <c r="F121" s="1069"/>
      <c r="G121" s="1069"/>
      <c r="H121" s="1069"/>
      <c r="I121" s="1069"/>
      <c r="J121" s="1069"/>
      <c r="K121" s="1069"/>
      <c r="L121" s="1069"/>
      <c r="M121" s="1069"/>
      <c r="N121" s="1069"/>
      <c r="O121" s="1069"/>
      <c r="P121" s="1069"/>
      <c r="Q121" s="1069"/>
      <c r="R121" s="1069"/>
      <c r="S121" s="1069"/>
      <c r="T121" s="1069"/>
      <c r="U121" s="1069"/>
      <c r="V121" s="1069"/>
      <c r="W121" s="1069"/>
      <c r="X121" s="1069"/>
      <c r="Y121" s="1069"/>
      <c r="Z121" s="1069"/>
      <c r="AA121" s="1069"/>
      <c r="AB121" s="1069"/>
      <c r="AC121" s="1069"/>
      <c r="AD121" s="1069"/>
      <c r="AE121" s="1069"/>
      <c r="AF121" s="1069"/>
      <c r="AG121" s="1069"/>
      <c r="AH121" s="1069"/>
      <c r="AI121" s="1069"/>
      <c r="AJ121" s="1069"/>
      <c r="AK121" s="1069"/>
      <c r="AL121" s="1069"/>
      <c r="AM121" s="1069"/>
      <c r="AN121" s="1069"/>
      <c r="AO121" s="1069"/>
      <c r="AP121" s="1069"/>
      <c r="AQ121" s="1069"/>
      <c r="AR121" s="1069"/>
      <c r="AS121" s="1069"/>
      <c r="AT121" s="1069"/>
      <c r="AU121" s="1069"/>
      <c r="AV121" s="1069"/>
      <c r="AW121" s="1069"/>
      <c r="AX121" s="1069"/>
      <c r="AY121" s="1069"/>
      <c r="AZ121" s="1069"/>
      <c r="BA121" s="1069"/>
      <c r="BB121" s="1069"/>
      <c r="BC121" s="1069"/>
    </row>
    <row r="122" spans="1:55" x14ac:dyDescent="0.2">
      <c r="A122" s="1069"/>
      <c r="B122" s="1069"/>
      <c r="C122" s="1069"/>
      <c r="D122" s="1069"/>
      <c r="E122" s="1069"/>
      <c r="F122" s="1069"/>
      <c r="G122" s="1069"/>
      <c r="H122" s="1069"/>
      <c r="I122" s="1069"/>
      <c r="J122" s="1069"/>
      <c r="K122" s="1069"/>
      <c r="L122" s="1069"/>
      <c r="M122" s="1069"/>
      <c r="N122" s="1069"/>
      <c r="O122" s="1069"/>
      <c r="P122" s="1069"/>
      <c r="Q122" s="1069"/>
      <c r="R122" s="1069"/>
      <c r="S122" s="1069"/>
      <c r="T122" s="1069"/>
      <c r="U122" s="1069"/>
      <c r="V122" s="1069"/>
      <c r="W122" s="1069"/>
      <c r="X122" s="1069"/>
      <c r="Y122" s="1069"/>
      <c r="Z122" s="1069"/>
      <c r="AA122" s="1069"/>
      <c r="AB122" s="1069"/>
      <c r="AC122" s="1069"/>
      <c r="AD122" s="1069"/>
      <c r="AE122" s="1069"/>
      <c r="AF122" s="1069"/>
      <c r="AG122" s="1069"/>
      <c r="AH122" s="1069"/>
      <c r="AI122" s="1069"/>
      <c r="AJ122" s="1069"/>
      <c r="AK122" s="1069"/>
      <c r="AL122" s="1069"/>
      <c r="AM122" s="1069"/>
      <c r="AN122" s="1069"/>
      <c r="AO122" s="1069"/>
      <c r="AP122" s="1069"/>
      <c r="AQ122" s="1069"/>
      <c r="AR122" s="1069"/>
      <c r="AS122" s="1069"/>
      <c r="AT122" s="1069"/>
      <c r="AU122" s="1069"/>
      <c r="AV122" s="1069"/>
      <c r="AW122" s="1069"/>
      <c r="AX122" s="1069"/>
      <c r="AY122" s="1069"/>
      <c r="AZ122" s="1069"/>
      <c r="BA122" s="1069"/>
      <c r="BB122" s="1069"/>
      <c r="BC122" s="1069"/>
    </row>
    <row r="123" spans="1:55" x14ac:dyDescent="0.2">
      <c r="A123" s="1069"/>
      <c r="B123" s="1069"/>
      <c r="C123" s="1069"/>
      <c r="D123" s="1069"/>
      <c r="E123" s="1069"/>
      <c r="F123" s="1069"/>
      <c r="G123" s="1069"/>
      <c r="H123" s="1069"/>
      <c r="I123" s="1069"/>
      <c r="J123" s="1069"/>
      <c r="K123" s="1069"/>
      <c r="L123" s="1069"/>
      <c r="M123" s="1069"/>
      <c r="N123" s="1069"/>
      <c r="O123" s="1069"/>
      <c r="P123" s="1069"/>
      <c r="Q123" s="1069"/>
      <c r="R123" s="1069"/>
      <c r="S123" s="1069"/>
      <c r="T123" s="1069"/>
      <c r="U123" s="1069"/>
      <c r="V123" s="1069"/>
      <c r="W123" s="1069"/>
      <c r="X123" s="1069"/>
      <c r="Y123" s="1069"/>
      <c r="Z123" s="1069"/>
      <c r="AA123" s="1069"/>
      <c r="AB123" s="1069"/>
      <c r="AC123" s="1069"/>
      <c r="AD123" s="1069"/>
      <c r="AE123" s="1069"/>
      <c r="AF123" s="1069"/>
      <c r="AG123" s="1069"/>
      <c r="AH123" s="1069"/>
      <c r="AI123" s="1069"/>
      <c r="AJ123" s="1069"/>
      <c r="AK123" s="1069"/>
      <c r="AL123" s="1069"/>
      <c r="AM123" s="1069"/>
      <c r="AN123" s="1069"/>
      <c r="AO123" s="1069"/>
      <c r="AP123" s="1069"/>
      <c r="AQ123" s="1069"/>
      <c r="AR123" s="1069"/>
      <c r="AS123" s="1069"/>
      <c r="AT123" s="1069"/>
      <c r="AU123" s="1069"/>
      <c r="AV123" s="1069"/>
      <c r="AW123" s="1069"/>
      <c r="AX123" s="1069"/>
      <c r="AY123" s="1069"/>
      <c r="AZ123" s="1069"/>
      <c r="BA123" s="1069"/>
      <c r="BB123" s="1069"/>
      <c r="BC123" s="1069"/>
    </row>
    <row r="124" spans="1:55" x14ac:dyDescent="0.2">
      <c r="A124" s="1069"/>
      <c r="B124" s="1069"/>
      <c r="C124" s="1069"/>
      <c r="D124" s="1069"/>
      <c r="E124" s="1069"/>
      <c r="F124" s="1069"/>
      <c r="G124" s="1069"/>
      <c r="H124" s="1069"/>
      <c r="I124" s="1069"/>
      <c r="J124" s="1069"/>
      <c r="K124" s="1069"/>
      <c r="L124" s="1069"/>
      <c r="M124" s="1069"/>
      <c r="N124" s="1069"/>
      <c r="O124" s="1069"/>
      <c r="P124" s="1069"/>
      <c r="Q124" s="1069"/>
      <c r="R124" s="1069"/>
      <c r="S124" s="1069"/>
      <c r="T124" s="1069"/>
      <c r="U124" s="1069"/>
      <c r="V124" s="1069"/>
      <c r="W124" s="1069"/>
      <c r="X124" s="1069"/>
      <c r="Y124" s="1069"/>
      <c r="Z124" s="1069"/>
      <c r="AA124" s="1069"/>
      <c r="AB124" s="1069"/>
      <c r="AC124" s="1069"/>
      <c r="AD124" s="1069"/>
      <c r="AE124" s="1069"/>
      <c r="AF124" s="1069"/>
      <c r="AG124" s="1069"/>
      <c r="AH124" s="1069"/>
      <c r="AI124" s="1069"/>
      <c r="AJ124" s="1069"/>
      <c r="AK124" s="1069"/>
      <c r="AL124" s="1069"/>
      <c r="AM124" s="1069"/>
      <c r="AN124" s="1069"/>
      <c r="AO124" s="1069"/>
      <c r="AP124" s="1069"/>
      <c r="AQ124" s="1069"/>
      <c r="AR124" s="1069"/>
      <c r="AS124" s="1069"/>
      <c r="AT124" s="1069"/>
      <c r="AU124" s="1069"/>
      <c r="AV124" s="1069"/>
      <c r="AW124" s="1069"/>
      <c r="AX124" s="1069"/>
      <c r="AY124" s="1069"/>
      <c r="AZ124" s="1069"/>
      <c r="BA124" s="1069"/>
      <c r="BB124" s="1069"/>
      <c r="BC124" s="1069"/>
    </row>
    <row r="125" spans="1:55" x14ac:dyDescent="0.2">
      <c r="A125" s="1069"/>
      <c r="B125" s="1069"/>
      <c r="C125" s="1069"/>
      <c r="D125" s="1069"/>
      <c r="E125" s="1069"/>
      <c r="F125" s="1069"/>
      <c r="G125" s="1069"/>
      <c r="H125" s="1069"/>
      <c r="I125" s="1069"/>
      <c r="J125" s="1069"/>
      <c r="K125" s="1069"/>
      <c r="L125" s="1069"/>
      <c r="M125" s="1069"/>
      <c r="N125" s="1069"/>
      <c r="O125" s="1069"/>
      <c r="P125" s="1069"/>
      <c r="Q125" s="1069"/>
      <c r="R125" s="1069"/>
      <c r="S125" s="1069"/>
      <c r="T125" s="1069"/>
      <c r="U125" s="1069"/>
      <c r="V125" s="1069"/>
      <c r="W125" s="1069"/>
      <c r="X125" s="1069"/>
      <c r="Y125" s="1069"/>
      <c r="Z125" s="1069"/>
      <c r="AA125" s="1069"/>
      <c r="AB125" s="1069"/>
      <c r="AC125" s="1069"/>
      <c r="AD125" s="1069"/>
      <c r="AE125" s="1069"/>
      <c r="AF125" s="1069"/>
      <c r="AG125" s="1069"/>
      <c r="AH125" s="1069"/>
      <c r="AI125" s="1069"/>
      <c r="AJ125" s="1069"/>
      <c r="AK125" s="1069"/>
      <c r="AL125" s="1069"/>
      <c r="AM125" s="1069"/>
      <c r="AN125" s="1069"/>
      <c r="AO125" s="1069"/>
      <c r="AP125" s="1069"/>
      <c r="AQ125" s="1069"/>
      <c r="AR125" s="1069"/>
      <c r="AS125" s="1069"/>
      <c r="AT125" s="1069"/>
      <c r="AU125" s="1069"/>
      <c r="AV125" s="1069"/>
      <c r="AW125" s="1069"/>
      <c r="AX125" s="1069"/>
      <c r="AY125" s="1069"/>
      <c r="AZ125" s="1069"/>
      <c r="BA125" s="1069"/>
      <c r="BB125" s="1069"/>
      <c r="BC125" s="1069"/>
    </row>
    <row r="126" spans="1:55" x14ac:dyDescent="0.2">
      <c r="A126" s="1069"/>
      <c r="B126" s="1069"/>
      <c r="C126" s="1069"/>
      <c r="D126" s="1069"/>
      <c r="E126" s="1069"/>
      <c r="F126" s="1069"/>
      <c r="G126" s="1069"/>
      <c r="H126" s="1069"/>
      <c r="I126" s="1069"/>
      <c r="J126" s="1069"/>
      <c r="K126" s="1069"/>
      <c r="L126" s="1069"/>
      <c r="M126" s="1069"/>
      <c r="N126" s="1069"/>
      <c r="O126" s="1069"/>
      <c r="P126" s="1069"/>
      <c r="Q126" s="1069"/>
      <c r="R126" s="1069"/>
      <c r="S126" s="1069"/>
      <c r="T126" s="1069"/>
      <c r="U126" s="1069"/>
      <c r="V126" s="1069"/>
      <c r="W126" s="1069"/>
      <c r="X126" s="1069"/>
      <c r="Y126" s="1069"/>
      <c r="Z126" s="1069"/>
      <c r="AA126" s="1069"/>
      <c r="AB126" s="1069"/>
      <c r="AC126" s="1069"/>
      <c r="AD126" s="1069"/>
      <c r="AE126" s="1069"/>
      <c r="AF126" s="1069"/>
      <c r="AG126" s="1069"/>
      <c r="AH126" s="1069"/>
      <c r="AI126" s="1069"/>
      <c r="AJ126" s="1069"/>
      <c r="AK126" s="1069"/>
      <c r="AL126" s="1069"/>
      <c r="AM126" s="1069"/>
      <c r="AN126" s="1069"/>
      <c r="AO126" s="1069"/>
      <c r="AP126" s="1069"/>
      <c r="AQ126" s="1069"/>
      <c r="AR126" s="1069"/>
      <c r="AS126" s="1069"/>
      <c r="AT126" s="1069"/>
      <c r="AU126" s="1069"/>
      <c r="AV126" s="1069"/>
      <c r="AW126" s="1069"/>
      <c r="AX126" s="1069"/>
      <c r="AY126" s="1069"/>
      <c r="AZ126" s="1069"/>
      <c r="BA126" s="1069"/>
      <c r="BB126" s="1069"/>
      <c r="BC126" s="1069"/>
    </row>
    <row r="127" spans="1:55" x14ac:dyDescent="0.2">
      <c r="A127" s="1069"/>
      <c r="B127" s="1069"/>
      <c r="C127" s="1069"/>
      <c r="D127" s="1069"/>
      <c r="E127" s="1069"/>
      <c r="F127" s="1069"/>
      <c r="G127" s="1069"/>
      <c r="H127" s="1069"/>
      <c r="I127" s="1069"/>
      <c r="J127" s="1069"/>
      <c r="K127" s="1069"/>
      <c r="L127" s="1069"/>
      <c r="M127" s="1069"/>
      <c r="N127" s="1069"/>
      <c r="O127" s="1069"/>
      <c r="P127" s="1069"/>
      <c r="Q127" s="1069"/>
      <c r="R127" s="1069"/>
      <c r="S127" s="1069"/>
      <c r="T127" s="1069"/>
      <c r="U127" s="1069"/>
      <c r="V127" s="1069"/>
      <c r="W127" s="1069"/>
      <c r="X127" s="1069"/>
      <c r="Y127" s="1069"/>
      <c r="Z127" s="1069"/>
      <c r="AA127" s="1069"/>
      <c r="AB127" s="1069"/>
      <c r="AC127" s="1069"/>
      <c r="AD127" s="1069"/>
      <c r="AE127" s="1069"/>
      <c r="AF127" s="1069"/>
      <c r="AG127" s="1069"/>
      <c r="AH127" s="1069"/>
      <c r="AI127" s="1069"/>
      <c r="AJ127" s="1069"/>
      <c r="AK127" s="1069"/>
      <c r="AL127" s="1069"/>
      <c r="AM127" s="1069"/>
      <c r="AN127" s="1069"/>
      <c r="AO127" s="1069"/>
      <c r="AP127" s="1069"/>
      <c r="AQ127" s="1069"/>
      <c r="AR127" s="1069"/>
      <c r="AS127" s="1069"/>
      <c r="AT127" s="1069"/>
      <c r="AU127" s="1069"/>
      <c r="AV127" s="1069"/>
      <c r="AW127" s="1069"/>
      <c r="AX127" s="1069"/>
      <c r="AY127" s="1069"/>
      <c r="AZ127" s="1069"/>
      <c r="BA127" s="1069"/>
      <c r="BB127" s="1069"/>
      <c r="BC127" s="1069"/>
    </row>
    <row r="128" spans="1:55" x14ac:dyDescent="0.2">
      <c r="A128" s="1069"/>
      <c r="B128" s="1069"/>
      <c r="C128" s="1069"/>
      <c r="D128" s="1069"/>
      <c r="E128" s="1069"/>
      <c r="F128" s="1069"/>
      <c r="G128" s="1069"/>
      <c r="H128" s="1069"/>
      <c r="I128" s="1069"/>
      <c r="J128" s="1069"/>
      <c r="K128" s="1069"/>
      <c r="L128" s="1069"/>
      <c r="M128" s="1069"/>
      <c r="N128" s="1069"/>
      <c r="O128" s="1069"/>
      <c r="P128" s="1069"/>
      <c r="Q128" s="1069"/>
      <c r="R128" s="1069"/>
      <c r="S128" s="1069"/>
      <c r="T128" s="1069"/>
      <c r="U128" s="1069"/>
      <c r="V128" s="1069"/>
      <c r="W128" s="1069"/>
      <c r="X128" s="1069"/>
      <c r="Y128" s="1069"/>
      <c r="Z128" s="1069"/>
      <c r="AA128" s="1069"/>
      <c r="AB128" s="1069"/>
      <c r="AC128" s="1069"/>
      <c r="AD128" s="1069"/>
      <c r="AE128" s="1069"/>
      <c r="AF128" s="1069"/>
      <c r="AG128" s="1069"/>
      <c r="AH128" s="1069"/>
      <c r="AI128" s="1069"/>
      <c r="AJ128" s="1069"/>
      <c r="AK128" s="1069"/>
      <c r="AL128" s="1069"/>
      <c r="AM128" s="1069"/>
      <c r="AN128" s="1069"/>
      <c r="AO128" s="1069"/>
      <c r="AP128" s="1069"/>
      <c r="AQ128" s="1069"/>
      <c r="AR128" s="1069"/>
      <c r="AS128" s="1069"/>
      <c r="AT128" s="1069"/>
      <c r="AU128" s="1069"/>
      <c r="AV128" s="1069"/>
      <c r="AW128" s="1069"/>
      <c r="AX128" s="1069"/>
      <c r="AY128" s="1069"/>
      <c r="AZ128" s="1069"/>
      <c r="BA128" s="1069"/>
      <c r="BB128" s="1069"/>
      <c r="BC128" s="1069"/>
    </row>
    <row r="129" spans="1:55" x14ac:dyDescent="0.2">
      <c r="A129" s="1069"/>
      <c r="B129" s="1069"/>
      <c r="C129" s="1069"/>
      <c r="D129" s="1069"/>
      <c r="E129" s="1069"/>
      <c r="F129" s="1069"/>
      <c r="G129" s="1069"/>
      <c r="H129" s="1069"/>
      <c r="I129" s="1069"/>
      <c r="J129" s="1069"/>
      <c r="K129" s="1069"/>
      <c r="L129" s="1069"/>
      <c r="M129" s="1069"/>
      <c r="N129" s="1069"/>
      <c r="O129" s="1069"/>
      <c r="P129" s="1069"/>
      <c r="Q129" s="1069"/>
      <c r="R129" s="1069"/>
      <c r="S129" s="1069"/>
      <c r="T129" s="1069"/>
      <c r="U129" s="1069"/>
      <c r="V129" s="1069"/>
      <c r="W129" s="1069"/>
      <c r="X129" s="1069"/>
      <c r="Y129" s="1069"/>
      <c r="Z129" s="1069"/>
      <c r="AA129" s="1069"/>
      <c r="AB129" s="1069"/>
      <c r="AC129" s="1069"/>
      <c r="AD129" s="1069"/>
      <c r="AE129" s="1069"/>
      <c r="AF129" s="1069"/>
      <c r="AG129" s="1069"/>
      <c r="AH129" s="1069"/>
      <c r="AI129" s="1069"/>
      <c r="AJ129" s="1069"/>
      <c r="AK129" s="1069"/>
      <c r="AL129" s="1069"/>
      <c r="AM129" s="1069"/>
      <c r="AN129" s="1069"/>
      <c r="AO129" s="1069"/>
      <c r="AP129" s="1069"/>
      <c r="AQ129" s="1069"/>
      <c r="AR129" s="1069"/>
      <c r="AS129" s="1069"/>
      <c r="AT129" s="1069"/>
      <c r="AU129" s="1069"/>
      <c r="AV129" s="1069"/>
      <c r="AW129" s="1069"/>
      <c r="AX129" s="1069"/>
      <c r="AY129" s="1069"/>
      <c r="AZ129" s="1069"/>
      <c r="BA129" s="1069"/>
      <c r="BB129" s="1069"/>
      <c r="BC129" s="1069"/>
    </row>
    <row r="130" spans="1:55" x14ac:dyDescent="0.2">
      <c r="A130" s="1069"/>
      <c r="B130" s="1069"/>
      <c r="C130" s="1069"/>
      <c r="D130" s="1069"/>
      <c r="E130" s="1069"/>
      <c r="F130" s="1069"/>
      <c r="G130" s="1069"/>
      <c r="H130" s="1069"/>
      <c r="I130" s="1069"/>
      <c r="J130" s="1069"/>
      <c r="K130" s="1069"/>
      <c r="L130" s="1069"/>
      <c r="M130" s="1069"/>
      <c r="N130" s="1069"/>
      <c r="O130" s="1069"/>
      <c r="P130" s="1069"/>
      <c r="Q130" s="1069"/>
      <c r="R130" s="1069"/>
      <c r="S130" s="1069"/>
      <c r="T130" s="1069"/>
      <c r="U130" s="1069"/>
      <c r="V130" s="1069"/>
      <c r="W130" s="1069"/>
      <c r="X130" s="1069"/>
      <c r="Y130" s="1069"/>
      <c r="Z130" s="1069"/>
      <c r="AA130" s="1069"/>
      <c r="AB130" s="1069"/>
      <c r="AC130" s="1069"/>
      <c r="AD130" s="1069"/>
      <c r="AE130" s="1069"/>
      <c r="AF130" s="1069"/>
      <c r="AG130" s="1069"/>
      <c r="AH130" s="1069"/>
      <c r="AI130" s="1069"/>
      <c r="AJ130" s="1069"/>
      <c r="AK130" s="1069"/>
      <c r="AL130" s="1069"/>
      <c r="AM130" s="1069"/>
      <c r="AN130" s="1069"/>
      <c r="AO130" s="1069"/>
      <c r="AP130" s="1069"/>
      <c r="AQ130" s="1069"/>
      <c r="AR130" s="1069"/>
      <c r="AS130" s="1069"/>
      <c r="AT130" s="1069"/>
      <c r="AU130" s="1069"/>
      <c r="AV130" s="1069"/>
      <c r="AW130" s="1069"/>
      <c r="AX130" s="1069"/>
      <c r="AY130" s="1069"/>
      <c r="AZ130" s="1069"/>
      <c r="BA130" s="1069"/>
      <c r="BB130" s="1069"/>
      <c r="BC130" s="1069"/>
    </row>
    <row r="131" spans="1:55" x14ac:dyDescent="0.2">
      <c r="A131" s="1069"/>
      <c r="B131" s="1069"/>
      <c r="C131" s="1069"/>
      <c r="D131" s="1069"/>
      <c r="E131" s="1069"/>
      <c r="F131" s="1069"/>
      <c r="G131" s="1069"/>
      <c r="H131" s="1069"/>
      <c r="I131" s="1069"/>
      <c r="J131" s="1069"/>
      <c r="K131" s="1069"/>
      <c r="L131" s="1069"/>
      <c r="M131" s="1069"/>
      <c r="N131" s="1069"/>
      <c r="O131" s="1069"/>
      <c r="P131" s="1069"/>
      <c r="Q131" s="1069"/>
      <c r="R131" s="1069"/>
      <c r="S131" s="1069"/>
      <c r="T131" s="1069"/>
      <c r="U131" s="1069"/>
      <c r="V131" s="1069"/>
      <c r="W131" s="1069"/>
      <c r="X131" s="1069"/>
      <c r="Y131" s="1069"/>
      <c r="Z131" s="1069"/>
      <c r="AA131" s="1069"/>
      <c r="AB131" s="1069"/>
      <c r="AC131" s="1069"/>
      <c r="AD131" s="1069"/>
      <c r="AE131" s="1069"/>
      <c r="AF131" s="1069"/>
      <c r="AG131" s="1069"/>
      <c r="AH131" s="1069"/>
      <c r="AI131" s="1069"/>
      <c r="AJ131" s="1069"/>
      <c r="AK131" s="1069"/>
      <c r="AL131" s="1069"/>
      <c r="AM131" s="1069"/>
      <c r="AN131" s="1069"/>
      <c r="AO131" s="1069"/>
      <c r="AP131" s="1069"/>
      <c r="AQ131" s="1069"/>
      <c r="AR131" s="1069"/>
      <c r="AS131" s="1069"/>
      <c r="AT131" s="1069"/>
      <c r="AU131" s="1069"/>
      <c r="AV131" s="1069"/>
      <c r="AW131" s="1069"/>
      <c r="AX131" s="1069"/>
      <c r="AY131" s="1069"/>
      <c r="AZ131" s="1069"/>
      <c r="BA131" s="1069"/>
      <c r="BB131" s="1069"/>
      <c r="BC131" s="1069"/>
    </row>
    <row r="132" spans="1:55" x14ac:dyDescent="0.2">
      <c r="A132" s="1069"/>
      <c r="B132" s="1069"/>
      <c r="C132" s="1069"/>
      <c r="D132" s="1069"/>
      <c r="E132" s="1069"/>
      <c r="F132" s="1069"/>
      <c r="G132" s="1069"/>
      <c r="H132" s="1069"/>
      <c r="I132" s="1069"/>
      <c r="J132" s="1069"/>
      <c r="K132" s="1069"/>
      <c r="L132" s="1069"/>
      <c r="M132" s="1069"/>
      <c r="N132" s="1069"/>
      <c r="O132" s="1069"/>
      <c r="P132" s="1069"/>
      <c r="Q132" s="1069"/>
      <c r="R132" s="1069"/>
      <c r="S132" s="1069"/>
      <c r="T132" s="1069"/>
      <c r="U132" s="1069"/>
      <c r="V132" s="1069"/>
      <c r="W132" s="1069"/>
      <c r="X132" s="1069"/>
      <c r="Y132" s="1069"/>
      <c r="Z132" s="1069"/>
      <c r="AA132" s="1069"/>
      <c r="AB132" s="1069"/>
      <c r="AC132" s="1069"/>
      <c r="AD132" s="1069"/>
      <c r="AE132" s="1069"/>
      <c r="AF132" s="1069"/>
      <c r="AG132" s="1069"/>
      <c r="AH132" s="1069"/>
      <c r="AI132" s="1069"/>
      <c r="AJ132" s="1069"/>
      <c r="AK132" s="1069"/>
      <c r="AL132" s="1069"/>
      <c r="AM132" s="1069"/>
      <c r="AN132" s="1069"/>
      <c r="AO132" s="1069"/>
      <c r="AP132" s="1069"/>
      <c r="AQ132" s="1069"/>
      <c r="AR132" s="1069"/>
      <c r="AS132" s="1069"/>
      <c r="AT132" s="1069"/>
      <c r="AU132" s="1069"/>
      <c r="AV132" s="1069"/>
      <c r="AW132" s="1069"/>
      <c r="AX132" s="1069"/>
      <c r="AY132" s="1069"/>
      <c r="AZ132" s="1069"/>
      <c r="BA132" s="1069"/>
      <c r="BB132" s="1069"/>
      <c r="BC132" s="1069"/>
    </row>
    <row r="133" spans="1:55" x14ac:dyDescent="0.2">
      <c r="A133" s="1069"/>
      <c r="B133" s="1069"/>
      <c r="C133" s="1069"/>
      <c r="D133" s="1069"/>
      <c r="E133" s="1069"/>
      <c r="F133" s="1069"/>
      <c r="G133" s="1069"/>
      <c r="H133" s="1069"/>
      <c r="I133" s="1069"/>
      <c r="J133" s="1069"/>
      <c r="K133" s="1069"/>
      <c r="L133" s="1069"/>
      <c r="M133" s="1069"/>
      <c r="N133" s="1069"/>
      <c r="O133" s="1069"/>
      <c r="P133" s="1069"/>
      <c r="Q133" s="1069"/>
      <c r="R133" s="1069"/>
      <c r="S133" s="1069"/>
      <c r="T133" s="1069"/>
      <c r="U133" s="1069"/>
      <c r="V133" s="1069"/>
      <c r="W133" s="1069"/>
      <c r="X133" s="1069"/>
      <c r="Y133" s="1069"/>
      <c r="Z133" s="1069"/>
      <c r="AA133" s="1069"/>
      <c r="AB133" s="1069"/>
      <c r="AC133" s="1069"/>
      <c r="AD133" s="1069"/>
      <c r="AE133" s="1069"/>
      <c r="AF133" s="1069"/>
      <c r="AG133" s="1069"/>
      <c r="AH133" s="1069"/>
      <c r="AI133" s="1069"/>
      <c r="AJ133" s="1069"/>
      <c r="AK133" s="1069"/>
      <c r="AL133" s="1069"/>
      <c r="AM133" s="1069"/>
      <c r="AN133" s="1069"/>
      <c r="AO133" s="1069"/>
      <c r="AP133" s="1069"/>
      <c r="AQ133" s="1069"/>
      <c r="AR133" s="1069"/>
      <c r="AS133" s="1069"/>
      <c r="AT133" s="1069"/>
      <c r="AU133" s="1069"/>
      <c r="AV133" s="1069"/>
      <c r="AW133" s="1069"/>
      <c r="AX133" s="1069"/>
      <c r="AY133" s="1069"/>
      <c r="AZ133" s="1069"/>
      <c r="BA133" s="1069"/>
      <c r="BB133" s="1069"/>
      <c r="BC133" s="1069"/>
    </row>
    <row r="134" spans="1:55" x14ac:dyDescent="0.2">
      <c r="A134" s="1069"/>
      <c r="B134" s="1069"/>
      <c r="C134" s="1069"/>
      <c r="D134" s="1069"/>
      <c r="E134" s="1069"/>
      <c r="F134" s="1069"/>
      <c r="G134" s="1069"/>
      <c r="H134" s="1069"/>
      <c r="I134" s="1069"/>
      <c r="J134" s="1069"/>
      <c r="K134" s="1069"/>
      <c r="L134" s="1069"/>
      <c r="M134" s="1069"/>
      <c r="N134" s="1069"/>
      <c r="O134" s="1069"/>
      <c r="P134" s="1069"/>
      <c r="Q134" s="1069"/>
      <c r="R134" s="1069"/>
      <c r="S134" s="1069"/>
      <c r="T134" s="1069"/>
      <c r="U134" s="1069"/>
      <c r="V134" s="1069"/>
      <c r="W134" s="1069"/>
      <c r="X134" s="1069"/>
      <c r="Y134" s="1069"/>
      <c r="Z134" s="1069"/>
      <c r="AA134" s="1069"/>
      <c r="AB134" s="1069"/>
      <c r="AC134" s="1069"/>
      <c r="AD134" s="1069"/>
      <c r="AE134" s="1069"/>
      <c r="AF134" s="1069"/>
      <c r="AG134" s="1069"/>
      <c r="AH134" s="1069"/>
      <c r="AI134" s="1069"/>
      <c r="AJ134" s="1069"/>
      <c r="AK134" s="1069"/>
      <c r="AL134" s="1069"/>
      <c r="AM134" s="1069"/>
      <c r="AN134" s="1069"/>
      <c r="AO134" s="1069"/>
      <c r="AP134" s="1069"/>
      <c r="AQ134" s="1069"/>
      <c r="AR134" s="1069"/>
      <c r="AS134" s="1069"/>
      <c r="AT134" s="1069"/>
      <c r="AU134" s="1069"/>
      <c r="AV134" s="1069"/>
      <c r="AW134" s="1069"/>
      <c r="AX134" s="1069"/>
      <c r="AY134" s="1069"/>
      <c r="AZ134" s="1069"/>
      <c r="BA134" s="1069"/>
      <c r="BB134" s="1069"/>
      <c r="BC134" s="1069"/>
    </row>
    <row r="135" spans="1:55" x14ac:dyDescent="0.2">
      <c r="A135" s="1069"/>
      <c r="B135" s="1069"/>
      <c r="C135" s="1069"/>
      <c r="D135" s="1069"/>
      <c r="E135" s="1069"/>
      <c r="F135" s="1069"/>
      <c r="G135" s="1069"/>
      <c r="H135" s="1069"/>
      <c r="I135" s="1069"/>
      <c r="J135" s="1069"/>
      <c r="K135" s="1069"/>
      <c r="L135" s="1069"/>
      <c r="M135" s="1069"/>
      <c r="N135" s="1069"/>
      <c r="O135" s="1069"/>
      <c r="P135" s="1069"/>
      <c r="Q135" s="1069"/>
      <c r="R135" s="1069"/>
      <c r="S135" s="1069"/>
      <c r="T135" s="1069"/>
      <c r="U135" s="1069"/>
      <c r="V135" s="1069"/>
      <c r="W135" s="1069"/>
      <c r="X135" s="1069"/>
      <c r="Y135" s="1069"/>
      <c r="Z135" s="1069"/>
      <c r="AA135" s="1069"/>
      <c r="AB135" s="1069"/>
      <c r="AC135" s="1069"/>
      <c r="AD135" s="1069"/>
      <c r="AE135" s="1069"/>
      <c r="AF135" s="1069"/>
      <c r="AG135" s="1069"/>
      <c r="AH135" s="1069"/>
      <c r="AI135" s="1069"/>
      <c r="AJ135" s="1069"/>
      <c r="AK135" s="1069"/>
      <c r="AL135" s="1069"/>
      <c r="AM135" s="1069"/>
      <c r="AN135" s="1069"/>
      <c r="AO135" s="1069"/>
      <c r="AP135" s="1069"/>
      <c r="AQ135" s="1069"/>
      <c r="AR135" s="1069"/>
      <c r="AS135" s="1069"/>
      <c r="AT135" s="1069"/>
      <c r="AU135" s="1069"/>
      <c r="AV135" s="1069"/>
      <c r="AW135" s="1069"/>
      <c r="AX135" s="1069"/>
      <c r="AY135" s="1069"/>
      <c r="AZ135" s="1069"/>
      <c r="BA135" s="1069"/>
      <c r="BB135" s="1069"/>
      <c r="BC135" s="1069"/>
    </row>
    <row r="136" spans="1:55" x14ac:dyDescent="0.2">
      <c r="A136" s="1069"/>
      <c r="B136" s="1069"/>
      <c r="C136" s="1069"/>
      <c r="D136" s="1069"/>
      <c r="E136" s="1069"/>
      <c r="F136" s="1069"/>
      <c r="G136" s="1069"/>
      <c r="H136" s="1069"/>
      <c r="I136" s="1069"/>
      <c r="J136" s="1069"/>
      <c r="K136" s="1069"/>
      <c r="L136" s="1069"/>
      <c r="M136" s="1069"/>
      <c r="N136" s="1069"/>
      <c r="O136" s="1069"/>
      <c r="P136" s="1069"/>
      <c r="Q136" s="1069"/>
      <c r="R136" s="1069"/>
      <c r="S136" s="1069"/>
      <c r="T136" s="1069"/>
      <c r="U136" s="1069"/>
      <c r="V136" s="1069"/>
      <c r="W136" s="1069"/>
      <c r="X136" s="1069"/>
      <c r="Y136" s="1069"/>
      <c r="Z136" s="1069"/>
      <c r="AA136" s="1069"/>
      <c r="AB136" s="1069"/>
      <c r="AC136" s="1069"/>
      <c r="AD136" s="1069"/>
      <c r="AE136" s="1069"/>
      <c r="AF136" s="1069"/>
      <c r="AG136" s="1069"/>
      <c r="AH136" s="1069"/>
      <c r="AI136" s="1069"/>
      <c r="AJ136" s="1069"/>
      <c r="AK136" s="1069"/>
      <c r="AL136" s="1069"/>
      <c r="AM136" s="1069"/>
      <c r="AN136" s="1069"/>
      <c r="AO136" s="1069"/>
      <c r="AP136" s="1069"/>
      <c r="AQ136" s="1069"/>
      <c r="AR136" s="1069"/>
      <c r="AS136" s="1069"/>
      <c r="AT136" s="1069"/>
      <c r="AU136" s="1069"/>
      <c r="AV136" s="1069"/>
      <c r="AW136" s="1069"/>
      <c r="AX136" s="1069"/>
      <c r="AY136" s="1069"/>
      <c r="AZ136" s="1069"/>
      <c r="BA136" s="1069"/>
      <c r="BB136" s="1069"/>
      <c r="BC136" s="1069"/>
    </row>
    <row r="137" spans="1:55" x14ac:dyDescent="0.2">
      <c r="A137" s="1069"/>
      <c r="B137" s="1069"/>
      <c r="C137" s="1069"/>
      <c r="D137" s="1069"/>
      <c r="E137" s="1069"/>
      <c r="F137" s="1069"/>
      <c r="G137" s="1069"/>
      <c r="H137" s="1069"/>
      <c r="I137" s="1069"/>
      <c r="J137" s="1069"/>
      <c r="K137" s="1069"/>
      <c r="L137" s="1069"/>
      <c r="M137" s="1069"/>
      <c r="N137" s="1069"/>
      <c r="O137" s="1069"/>
      <c r="P137" s="1069"/>
      <c r="Q137" s="1069"/>
      <c r="R137" s="1069"/>
      <c r="S137" s="1069"/>
      <c r="T137" s="1069"/>
      <c r="U137" s="1069"/>
      <c r="V137" s="1069"/>
      <c r="W137" s="1069"/>
      <c r="X137" s="1069"/>
      <c r="Y137" s="1069"/>
      <c r="Z137" s="1069"/>
      <c r="AA137" s="1069"/>
      <c r="AB137" s="1069"/>
      <c r="AC137" s="1069"/>
      <c r="AD137" s="1069"/>
      <c r="AE137" s="1069"/>
      <c r="AF137" s="1069"/>
      <c r="AG137" s="1069"/>
      <c r="AH137" s="1069"/>
      <c r="AI137" s="1069"/>
      <c r="AJ137" s="1069"/>
      <c r="AK137" s="1069"/>
      <c r="AL137" s="1069"/>
      <c r="AM137" s="1069"/>
      <c r="AN137" s="1069"/>
      <c r="AO137" s="1069"/>
      <c r="AP137" s="1069"/>
      <c r="AQ137" s="1069"/>
      <c r="AR137" s="1069"/>
      <c r="AS137" s="1069"/>
      <c r="AT137" s="1069"/>
      <c r="AU137" s="1069"/>
      <c r="AV137" s="1069"/>
      <c r="AW137" s="1069"/>
      <c r="AX137" s="1069"/>
      <c r="AY137" s="1069"/>
      <c r="AZ137" s="1069"/>
      <c r="BA137" s="1069"/>
      <c r="BB137" s="1069"/>
      <c r="BC137" s="1069"/>
    </row>
    <row r="138" spans="1:55" x14ac:dyDescent="0.2">
      <c r="A138" s="1069"/>
      <c r="B138" s="1069"/>
      <c r="C138" s="1069"/>
      <c r="D138" s="1069"/>
      <c r="E138" s="1069"/>
      <c r="F138" s="1069"/>
      <c r="G138" s="1069"/>
      <c r="H138" s="1069"/>
      <c r="I138" s="1069"/>
      <c r="J138" s="1069"/>
      <c r="K138" s="1069"/>
      <c r="L138" s="1069"/>
      <c r="M138" s="1069"/>
      <c r="N138" s="1069"/>
      <c r="O138" s="1069"/>
      <c r="P138" s="1069"/>
      <c r="Q138" s="1069"/>
      <c r="R138" s="1069"/>
      <c r="S138" s="1069"/>
      <c r="T138" s="1069"/>
      <c r="U138" s="1069"/>
      <c r="V138" s="1069"/>
      <c r="W138" s="1069"/>
      <c r="X138" s="1069"/>
      <c r="Y138" s="1069"/>
      <c r="Z138" s="1069"/>
      <c r="AA138" s="1069"/>
      <c r="AB138" s="1069"/>
      <c r="AC138" s="1069"/>
      <c r="AD138" s="1069"/>
      <c r="AE138" s="1069"/>
      <c r="AF138" s="1069"/>
      <c r="AG138" s="1069"/>
      <c r="AH138" s="1069"/>
      <c r="AI138" s="1069"/>
      <c r="AJ138" s="1069"/>
      <c r="AK138" s="1069"/>
      <c r="AL138" s="1069"/>
      <c r="AM138" s="1069"/>
      <c r="AN138" s="1069"/>
      <c r="AO138" s="1069"/>
      <c r="AP138" s="1069"/>
      <c r="AQ138" s="1069"/>
      <c r="AR138" s="1069"/>
      <c r="AS138" s="1069"/>
      <c r="AT138" s="1069"/>
      <c r="AU138" s="1069"/>
      <c r="AV138" s="1069"/>
      <c r="AW138" s="1069"/>
      <c r="AX138" s="1069"/>
      <c r="AY138" s="1069"/>
      <c r="AZ138" s="1069"/>
      <c r="BA138" s="1069"/>
      <c r="BB138" s="1069"/>
      <c r="BC138" s="1069"/>
    </row>
    <row r="139" spans="1:55" x14ac:dyDescent="0.2">
      <c r="A139" s="1069"/>
      <c r="B139" s="1069"/>
      <c r="C139" s="1069"/>
      <c r="D139" s="1069"/>
      <c r="E139" s="1069"/>
      <c r="F139" s="1069"/>
      <c r="G139" s="1069"/>
      <c r="H139" s="1069"/>
      <c r="I139" s="1069"/>
      <c r="J139" s="1069"/>
      <c r="K139" s="1069"/>
      <c r="L139" s="1069"/>
      <c r="M139" s="1069"/>
      <c r="N139" s="1069"/>
      <c r="O139" s="1069"/>
      <c r="P139" s="1069"/>
      <c r="Q139" s="1069"/>
      <c r="R139" s="1069"/>
      <c r="S139" s="1069"/>
      <c r="T139" s="1069"/>
      <c r="U139" s="1069"/>
      <c r="V139" s="1069"/>
      <c r="W139" s="1069"/>
      <c r="X139" s="1069"/>
      <c r="Y139" s="1069"/>
      <c r="Z139" s="1069"/>
      <c r="AA139" s="1069"/>
      <c r="AB139" s="1069"/>
      <c r="AC139" s="1069"/>
      <c r="AD139" s="1069"/>
      <c r="AE139" s="1069"/>
      <c r="AF139" s="1069"/>
      <c r="AG139" s="1069"/>
      <c r="AH139" s="1069"/>
      <c r="AI139" s="1069"/>
      <c r="AJ139" s="1069"/>
      <c r="AK139" s="1069"/>
      <c r="AL139" s="1069"/>
      <c r="AM139" s="1069"/>
      <c r="AN139" s="1069"/>
      <c r="AO139" s="1069"/>
      <c r="AP139" s="1069"/>
      <c r="AQ139" s="1069"/>
      <c r="AR139" s="1069"/>
      <c r="AS139" s="1069"/>
      <c r="AT139" s="1069"/>
      <c r="AU139" s="1069"/>
      <c r="AV139" s="1069"/>
      <c r="AW139" s="1069"/>
      <c r="AX139" s="1069"/>
      <c r="AY139" s="1069"/>
      <c r="AZ139" s="1069"/>
      <c r="BA139" s="1069"/>
      <c r="BB139" s="1069"/>
      <c r="BC139" s="1069"/>
    </row>
    <row r="140" spans="1:55" x14ac:dyDescent="0.2">
      <c r="A140" s="1069"/>
      <c r="B140" s="1069"/>
      <c r="C140" s="1069"/>
      <c r="D140" s="1069"/>
      <c r="E140" s="1069"/>
      <c r="F140" s="1069"/>
      <c r="G140" s="1069"/>
      <c r="H140" s="1069"/>
      <c r="I140" s="1069"/>
      <c r="J140" s="1069"/>
      <c r="K140" s="1069"/>
      <c r="L140" s="1069"/>
      <c r="M140" s="1069"/>
      <c r="N140" s="1069"/>
      <c r="O140" s="1069"/>
      <c r="P140" s="1069"/>
      <c r="Q140" s="1069"/>
      <c r="R140" s="1069"/>
      <c r="S140" s="1069"/>
      <c r="T140" s="1069"/>
      <c r="U140" s="1069"/>
      <c r="V140" s="1069"/>
      <c r="W140" s="1069"/>
      <c r="X140" s="1069"/>
      <c r="Y140" s="1069"/>
      <c r="Z140" s="1069"/>
      <c r="AA140" s="1069"/>
      <c r="AB140" s="1069"/>
      <c r="AC140" s="1069"/>
      <c r="AD140" s="1069"/>
      <c r="AE140" s="1069"/>
      <c r="AF140" s="1069"/>
      <c r="AG140" s="1069"/>
      <c r="AH140" s="1069"/>
      <c r="AI140" s="1069"/>
      <c r="AJ140" s="1069"/>
      <c r="AK140" s="1069"/>
      <c r="AL140" s="1069"/>
      <c r="AM140" s="1069"/>
      <c r="AN140" s="1069"/>
      <c r="AO140" s="1069"/>
      <c r="AP140" s="1069"/>
      <c r="AQ140" s="1069"/>
      <c r="AR140" s="1069"/>
      <c r="AS140" s="1069"/>
      <c r="AT140" s="1069"/>
      <c r="AU140" s="1069"/>
      <c r="AV140" s="1069"/>
      <c r="AW140" s="1069"/>
      <c r="AX140" s="1069"/>
      <c r="AY140" s="1069"/>
      <c r="AZ140" s="1069"/>
      <c r="BA140" s="1069"/>
      <c r="BB140" s="1069"/>
      <c r="BC140" s="1069"/>
    </row>
    <row r="141" spans="1:55" x14ac:dyDescent="0.2">
      <c r="A141" s="1069"/>
      <c r="B141" s="1069"/>
      <c r="C141" s="1069"/>
      <c r="D141" s="1069"/>
      <c r="E141" s="1069"/>
      <c r="F141" s="1069"/>
      <c r="G141" s="1069"/>
      <c r="H141" s="1069"/>
      <c r="I141" s="1069"/>
      <c r="J141" s="1069"/>
      <c r="K141" s="1069"/>
      <c r="L141" s="1069"/>
      <c r="M141" s="1069"/>
      <c r="N141" s="1069"/>
      <c r="O141" s="1069"/>
      <c r="P141" s="1069"/>
      <c r="Q141" s="1069"/>
      <c r="R141" s="1069"/>
      <c r="S141" s="1069"/>
      <c r="T141" s="1069"/>
      <c r="U141" s="1069"/>
      <c r="V141" s="1069"/>
      <c r="W141" s="1069"/>
      <c r="X141" s="1069"/>
      <c r="Y141" s="1069"/>
      <c r="Z141" s="1069"/>
      <c r="AA141" s="1069"/>
      <c r="AB141" s="1069"/>
      <c r="AC141" s="1069"/>
      <c r="AD141" s="1069"/>
      <c r="AE141" s="1069"/>
      <c r="AF141" s="1069"/>
      <c r="AG141" s="1069"/>
      <c r="AH141" s="1069"/>
      <c r="AI141" s="1069"/>
      <c r="AJ141" s="1069"/>
      <c r="AK141" s="1069"/>
      <c r="AL141" s="1069"/>
      <c r="AM141" s="1069"/>
      <c r="AN141" s="1069"/>
      <c r="AO141" s="1069"/>
      <c r="AP141" s="1069"/>
      <c r="AQ141" s="1069"/>
      <c r="AR141" s="1069"/>
      <c r="AS141" s="1069"/>
      <c r="AT141" s="1069"/>
      <c r="AU141" s="1069"/>
      <c r="AV141" s="1069"/>
      <c r="AW141" s="1069"/>
      <c r="AX141" s="1069"/>
      <c r="AY141" s="1069"/>
      <c r="AZ141" s="1069"/>
      <c r="BA141" s="1069"/>
      <c r="BB141" s="1069"/>
      <c r="BC141" s="1069"/>
    </row>
    <row r="142" spans="1:55" x14ac:dyDescent="0.2">
      <c r="A142" s="1069"/>
      <c r="B142" s="1069"/>
      <c r="C142" s="1069"/>
      <c r="D142" s="1069"/>
      <c r="E142" s="1069"/>
      <c r="F142" s="1069"/>
      <c r="G142" s="1069"/>
      <c r="H142" s="1069"/>
      <c r="I142" s="1069"/>
      <c r="J142" s="1069"/>
      <c r="K142" s="1069"/>
      <c r="L142" s="1069"/>
      <c r="M142" s="1069"/>
      <c r="N142" s="1069"/>
      <c r="O142" s="1069"/>
      <c r="P142" s="1069"/>
      <c r="Q142" s="1069"/>
      <c r="R142" s="1069"/>
      <c r="S142" s="1069"/>
      <c r="T142" s="1069"/>
      <c r="U142" s="1069"/>
      <c r="V142" s="1069"/>
      <c r="W142" s="1069"/>
      <c r="X142" s="1069"/>
      <c r="Y142" s="1069"/>
      <c r="Z142" s="1069"/>
      <c r="AA142" s="1069"/>
      <c r="AB142" s="1069"/>
      <c r="AC142" s="1069"/>
      <c r="AD142" s="1069"/>
      <c r="AE142" s="1069"/>
      <c r="AF142" s="1069"/>
      <c r="AG142" s="1069"/>
      <c r="AH142" s="1069"/>
      <c r="AI142" s="1069"/>
      <c r="AJ142" s="1069"/>
      <c r="AK142" s="1069"/>
      <c r="AL142" s="1069"/>
      <c r="AM142" s="1069"/>
      <c r="AN142" s="1069"/>
      <c r="AO142" s="1069"/>
      <c r="AP142" s="1069"/>
      <c r="AQ142" s="1069"/>
      <c r="AR142" s="1069"/>
      <c r="AS142" s="1069"/>
      <c r="AT142" s="1069"/>
      <c r="AU142" s="1069"/>
      <c r="AV142" s="1069"/>
      <c r="AW142" s="1069"/>
      <c r="AX142" s="1069"/>
      <c r="AY142" s="1069"/>
      <c r="AZ142" s="1069"/>
      <c r="BA142" s="1069"/>
      <c r="BB142" s="1069"/>
      <c r="BC142" s="1069"/>
    </row>
    <row r="143" spans="1:55" x14ac:dyDescent="0.2">
      <c r="A143" s="1069"/>
      <c r="B143" s="1069"/>
      <c r="C143" s="1069"/>
      <c r="D143" s="1069"/>
      <c r="E143" s="1069"/>
      <c r="F143" s="1069"/>
      <c r="G143" s="1069"/>
      <c r="H143" s="1069"/>
      <c r="I143" s="1069"/>
      <c r="J143" s="1069"/>
      <c r="K143" s="1069"/>
      <c r="L143" s="1069"/>
      <c r="M143" s="1069"/>
      <c r="N143" s="1069"/>
      <c r="O143" s="1069"/>
      <c r="P143" s="1069"/>
      <c r="Q143" s="1069"/>
      <c r="R143" s="1069"/>
      <c r="S143" s="1069"/>
      <c r="T143" s="1069"/>
      <c r="U143" s="1069"/>
      <c r="V143" s="1069"/>
      <c r="W143" s="1069"/>
      <c r="X143" s="1069"/>
      <c r="Y143" s="1069"/>
      <c r="Z143" s="1069"/>
      <c r="AA143" s="1069"/>
      <c r="AB143" s="1069"/>
      <c r="AC143" s="1069"/>
      <c r="AD143" s="1069"/>
      <c r="AE143" s="1069"/>
      <c r="AF143" s="1069"/>
      <c r="AG143" s="1069"/>
      <c r="AH143" s="1069"/>
      <c r="AI143" s="1069"/>
      <c r="AJ143" s="1069"/>
      <c r="AK143" s="1069"/>
      <c r="AL143" s="1069"/>
      <c r="AM143" s="1069"/>
      <c r="AN143" s="1069"/>
      <c r="AO143" s="1069"/>
      <c r="AP143" s="1069"/>
      <c r="AQ143" s="1069"/>
      <c r="AR143" s="1069"/>
      <c r="AS143" s="1069"/>
      <c r="AT143" s="1069"/>
      <c r="AU143" s="1069"/>
      <c r="AV143" s="1069"/>
      <c r="AW143" s="1069"/>
      <c r="AX143" s="1069"/>
      <c r="AY143" s="1069"/>
      <c r="AZ143" s="1069"/>
      <c r="BA143" s="1069"/>
      <c r="BB143" s="1069"/>
      <c r="BC143" s="1069"/>
    </row>
    <row r="144" spans="1:55" x14ac:dyDescent="0.2">
      <c r="A144" s="1069"/>
      <c r="B144" s="1069"/>
      <c r="C144" s="1069"/>
      <c r="D144" s="1069"/>
      <c r="E144" s="1069"/>
      <c r="F144" s="1069"/>
      <c r="G144" s="1069"/>
      <c r="H144" s="1069"/>
      <c r="I144" s="1069"/>
      <c r="J144" s="1069"/>
      <c r="K144" s="1069"/>
      <c r="L144" s="1069"/>
      <c r="M144" s="1069"/>
      <c r="N144" s="1069"/>
      <c r="O144" s="1069"/>
      <c r="P144" s="1069"/>
      <c r="Q144" s="1069"/>
      <c r="R144" s="1069"/>
      <c r="S144" s="1069"/>
      <c r="T144" s="1069"/>
      <c r="U144" s="1069"/>
      <c r="V144" s="1069"/>
      <c r="W144" s="1069"/>
      <c r="X144" s="1069"/>
      <c r="Y144" s="1069"/>
      <c r="Z144" s="1069"/>
      <c r="AA144" s="1069"/>
      <c r="AB144" s="1069"/>
      <c r="AC144" s="1069"/>
      <c r="AD144" s="1069"/>
      <c r="AE144" s="1069"/>
      <c r="AF144" s="1069"/>
      <c r="AG144" s="1069"/>
      <c r="AH144" s="1069"/>
      <c r="AI144" s="1069"/>
      <c r="AJ144" s="1069"/>
      <c r="AK144" s="1069"/>
      <c r="AL144" s="1069"/>
      <c r="AM144" s="1069"/>
      <c r="AN144" s="1069"/>
      <c r="AO144" s="1069"/>
      <c r="AP144" s="1069"/>
      <c r="AQ144" s="1069"/>
      <c r="AR144" s="1069"/>
      <c r="AS144" s="1069"/>
      <c r="AT144" s="1069"/>
      <c r="AU144" s="1069"/>
      <c r="AV144" s="1069"/>
      <c r="AW144" s="1069"/>
      <c r="AX144" s="1069"/>
      <c r="AY144" s="1069"/>
      <c r="AZ144" s="1069"/>
      <c r="BA144" s="1069"/>
      <c r="BB144" s="1069"/>
      <c r="BC144" s="1069"/>
    </row>
    <row r="145" spans="1:55" x14ac:dyDescent="0.2">
      <c r="A145" s="1069"/>
      <c r="B145" s="1069"/>
      <c r="C145" s="1069"/>
      <c r="D145" s="1069"/>
      <c r="E145" s="1069"/>
      <c r="F145" s="1069"/>
      <c r="G145" s="1069"/>
      <c r="H145" s="1069"/>
      <c r="I145" s="1069"/>
      <c r="J145" s="1069"/>
      <c r="K145" s="1069"/>
      <c r="L145" s="1069"/>
      <c r="M145" s="1069"/>
      <c r="N145" s="1069"/>
      <c r="O145" s="1069"/>
      <c r="P145" s="1069"/>
      <c r="Q145" s="1069"/>
      <c r="R145" s="1069"/>
      <c r="S145" s="1069"/>
      <c r="T145" s="1069"/>
      <c r="U145" s="1069"/>
      <c r="V145" s="1069"/>
      <c r="W145" s="1069"/>
      <c r="X145" s="1069"/>
      <c r="Y145" s="1069"/>
      <c r="Z145" s="1069"/>
      <c r="AA145" s="1069"/>
      <c r="AB145" s="1069"/>
      <c r="AC145" s="1069"/>
      <c r="AD145" s="1069"/>
      <c r="AE145" s="1069"/>
      <c r="AF145" s="1069"/>
      <c r="AG145" s="1069"/>
      <c r="AH145" s="1069"/>
      <c r="AI145" s="1069"/>
      <c r="AJ145" s="1069"/>
      <c r="AK145" s="1069"/>
      <c r="AL145" s="1069"/>
      <c r="AM145" s="1069"/>
      <c r="AN145" s="1069"/>
      <c r="AO145" s="1069"/>
      <c r="AP145" s="1069"/>
      <c r="AQ145" s="1069"/>
      <c r="AR145" s="1069"/>
      <c r="AS145" s="1069"/>
      <c r="AT145" s="1069"/>
      <c r="AU145" s="1069"/>
      <c r="AV145" s="1069"/>
      <c r="AW145" s="1069"/>
      <c r="AX145" s="1069"/>
      <c r="AY145" s="1069"/>
      <c r="AZ145" s="1069"/>
      <c r="BA145" s="1069"/>
      <c r="BB145" s="1069"/>
      <c r="BC145" s="1069"/>
    </row>
    <row r="146" spans="1:55" x14ac:dyDescent="0.2">
      <c r="A146" s="1069"/>
      <c r="B146" s="1069"/>
      <c r="C146" s="1069"/>
      <c r="D146" s="1069"/>
      <c r="E146" s="1069"/>
      <c r="F146" s="1069"/>
      <c r="G146" s="1069"/>
      <c r="H146" s="1069"/>
      <c r="I146" s="1069"/>
      <c r="J146" s="1069"/>
      <c r="K146" s="1069"/>
      <c r="L146" s="1069"/>
      <c r="M146" s="1069"/>
      <c r="N146" s="1069"/>
      <c r="O146" s="1069"/>
      <c r="P146" s="1069"/>
      <c r="Q146" s="1069"/>
      <c r="R146" s="1069"/>
      <c r="S146" s="1069"/>
      <c r="T146" s="1069"/>
      <c r="U146" s="1069"/>
      <c r="V146" s="1069"/>
      <c r="W146" s="1069"/>
      <c r="X146" s="1069"/>
      <c r="Y146" s="1069"/>
      <c r="Z146" s="1069"/>
      <c r="AA146" s="1069"/>
      <c r="AB146" s="1069"/>
      <c r="AC146" s="1069"/>
      <c r="AD146" s="1069"/>
      <c r="AE146" s="1069"/>
      <c r="AF146" s="1069"/>
      <c r="AG146" s="1069"/>
      <c r="AH146" s="1069"/>
      <c r="AI146" s="1069"/>
      <c r="AJ146" s="1069"/>
      <c r="AK146" s="1069"/>
      <c r="AL146" s="1069"/>
      <c r="AM146" s="1069"/>
      <c r="AN146" s="1069"/>
      <c r="AO146" s="1069"/>
      <c r="AP146" s="1069"/>
      <c r="AQ146" s="1069"/>
      <c r="AR146" s="1069"/>
      <c r="AS146" s="1069"/>
      <c r="AT146" s="1069"/>
      <c r="AU146" s="1069"/>
      <c r="AV146" s="1069"/>
      <c r="AW146" s="1069"/>
      <c r="AX146" s="1069"/>
      <c r="AY146" s="1069"/>
      <c r="AZ146" s="1069"/>
      <c r="BA146" s="1069"/>
      <c r="BB146" s="1069"/>
      <c r="BC146" s="1069"/>
    </row>
    <row r="147" spans="1:55" x14ac:dyDescent="0.2">
      <c r="A147" s="1069"/>
      <c r="B147" s="1069"/>
      <c r="C147" s="1069"/>
      <c r="D147" s="1069"/>
      <c r="E147" s="1069"/>
      <c r="F147" s="1069"/>
      <c r="G147" s="1069"/>
      <c r="H147" s="1069"/>
      <c r="I147" s="1069"/>
      <c r="J147" s="1069"/>
      <c r="K147" s="1069"/>
      <c r="L147" s="1069"/>
      <c r="M147" s="1069"/>
      <c r="N147" s="1069"/>
      <c r="O147" s="1069"/>
      <c r="P147" s="1069"/>
      <c r="Q147" s="1069"/>
      <c r="R147" s="1069"/>
      <c r="S147" s="1069"/>
      <c r="T147" s="1069"/>
      <c r="U147" s="1069"/>
      <c r="V147" s="1069"/>
      <c r="W147" s="1069"/>
      <c r="X147" s="1069"/>
      <c r="Y147" s="1069"/>
      <c r="Z147" s="1069"/>
      <c r="AA147" s="1069"/>
      <c r="AB147" s="1069"/>
      <c r="AC147" s="1069"/>
      <c r="AD147" s="1069"/>
      <c r="AE147" s="1069"/>
      <c r="AF147" s="1069"/>
      <c r="AG147" s="1069"/>
      <c r="AH147" s="1069"/>
      <c r="AI147" s="1069"/>
      <c r="AJ147" s="1069"/>
      <c r="AK147" s="1069"/>
      <c r="AL147" s="1069"/>
      <c r="AM147" s="1069"/>
      <c r="AN147" s="1069"/>
      <c r="AO147" s="1069"/>
      <c r="AP147" s="1069"/>
      <c r="AQ147" s="1069"/>
      <c r="AR147" s="1069"/>
      <c r="AS147" s="1069"/>
      <c r="AT147" s="1069"/>
      <c r="AU147" s="1069"/>
      <c r="AV147" s="1069"/>
      <c r="AW147" s="1069"/>
      <c r="AX147" s="1069"/>
      <c r="AY147" s="1069"/>
      <c r="AZ147" s="1069"/>
      <c r="BA147" s="1069"/>
      <c r="BB147" s="1069"/>
      <c r="BC147" s="1069"/>
    </row>
    <row r="148" spans="1:55" x14ac:dyDescent="0.2">
      <c r="A148" s="1069"/>
      <c r="B148" s="1069"/>
      <c r="C148" s="1069"/>
      <c r="D148" s="1069"/>
      <c r="E148" s="1069"/>
      <c r="F148" s="1069"/>
      <c r="G148" s="1069"/>
      <c r="H148" s="1069"/>
      <c r="I148" s="1069"/>
      <c r="J148" s="1069"/>
      <c r="K148" s="1069"/>
      <c r="L148" s="1069"/>
      <c r="M148" s="1069"/>
      <c r="N148" s="1069"/>
      <c r="O148" s="1069"/>
      <c r="P148" s="1069"/>
      <c r="Q148" s="1069"/>
      <c r="R148" s="1069"/>
      <c r="S148" s="1069"/>
      <c r="T148" s="1069"/>
      <c r="U148" s="1069"/>
      <c r="V148" s="1069"/>
      <c r="W148" s="1069"/>
      <c r="X148" s="1069"/>
      <c r="Y148" s="1069"/>
      <c r="Z148" s="1069"/>
      <c r="AA148" s="1069"/>
      <c r="AB148" s="1069"/>
      <c r="AC148" s="1069"/>
      <c r="AD148" s="1069"/>
      <c r="AE148" s="1069"/>
      <c r="AF148" s="1069"/>
      <c r="AG148" s="1069"/>
      <c r="AH148" s="1069"/>
      <c r="AI148" s="1069"/>
      <c r="AJ148" s="1069"/>
      <c r="AK148" s="1069"/>
      <c r="AL148" s="1069"/>
      <c r="AM148" s="1069"/>
      <c r="AN148" s="1069"/>
      <c r="AO148" s="1069"/>
      <c r="AP148" s="1069"/>
      <c r="AQ148" s="1069"/>
      <c r="AR148" s="1069"/>
      <c r="AS148" s="1069"/>
      <c r="AT148" s="1069"/>
      <c r="AU148" s="1069"/>
      <c r="AV148" s="1069"/>
      <c r="AW148" s="1069"/>
      <c r="AX148" s="1069"/>
      <c r="AY148" s="1069"/>
      <c r="AZ148" s="1069"/>
      <c r="BA148" s="1069"/>
      <c r="BB148" s="1069"/>
      <c r="BC148" s="1069"/>
    </row>
    <row r="149" spans="1:55" x14ac:dyDescent="0.2">
      <c r="A149" s="1069"/>
      <c r="B149" s="1069"/>
      <c r="C149" s="1069"/>
      <c r="D149" s="1069"/>
      <c r="E149" s="1069"/>
      <c r="F149" s="1069"/>
      <c r="G149" s="1069"/>
      <c r="H149" s="1069"/>
      <c r="I149" s="1069"/>
      <c r="J149" s="1069"/>
      <c r="K149" s="1069"/>
      <c r="L149" s="1069"/>
      <c r="M149" s="1069"/>
      <c r="N149" s="1069"/>
      <c r="O149" s="1069"/>
      <c r="P149" s="1069"/>
      <c r="Q149" s="1069"/>
      <c r="R149" s="1069"/>
      <c r="S149" s="1069"/>
      <c r="T149" s="1069"/>
      <c r="U149" s="1069"/>
      <c r="V149" s="1069"/>
      <c r="W149" s="1069"/>
      <c r="X149" s="1069"/>
      <c r="Y149" s="1069"/>
      <c r="Z149" s="1069"/>
      <c r="AA149" s="1069"/>
      <c r="AB149" s="1069"/>
      <c r="AC149" s="1069"/>
      <c r="AD149" s="1069"/>
      <c r="AE149" s="1069"/>
      <c r="AF149" s="1069"/>
      <c r="AG149" s="1069"/>
      <c r="AH149" s="1069"/>
      <c r="AI149" s="1069"/>
      <c r="AJ149" s="1069"/>
      <c r="AK149" s="1069"/>
      <c r="AL149" s="1069"/>
      <c r="AM149" s="1069"/>
      <c r="AN149" s="1069"/>
      <c r="AO149" s="1069"/>
      <c r="AP149" s="1069"/>
      <c r="AQ149" s="1069"/>
      <c r="AR149" s="1069"/>
      <c r="AS149" s="1069"/>
      <c r="AT149" s="1069"/>
      <c r="AU149" s="1069"/>
      <c r="AV149" s="1069"/>
      <c r="AW149" s="1069"/>
      <c r="AX149" s="1069"/>
      <c r="AY149" s="1069"/>
      <c r="AZ149" s="1069"/>
      <c r="BA149" s="1069"/>
      <c r="BB149" s="1069"/>
      <c r="BC149" s="1069"/>
    </row>
    <row r="150" spans="1:55" x14ac:dyDescent="0.2">
      <c r="A150" s="1069"/>
      <c r="B150" s="1069"/>
      <c r="C150" s="1069"/>
      <c r="D150" s="1069"/>
      <c r="E150" s="1069"/>
      <c r="F150" s="1069"/>
      <c r="G150" s="1069"/>
      <c r="H150" s="1069"/>
      <c r="I150" s="1069"/>
      <c r="J150" s="1069"/>
      <c r="K150" s="1069"/>
      <c r="L150" s="1069"/>
      <c r="M150" s="1069"/>
      <c r="N150" s="1069"/>
      <c r="O150" s="1069"/>
      <c r="P150" s="1069"/>
      <c r="Q150" s="1069"/>
      <c r="R150" s="1069"/>
      <c r="S150" s="1069"/>
      <c r="T150" s="1069"/>
      <c r="U150" s="1069"/>
      <c r="V150" s="1069"/>
      <c r="W150" s="1069"/>
      <c r="X150" s="1069"/>
      <c r="Y150" s="1069"/>
      <c r="Z150" s="1069"/>
      <c r="AA150" s="1069"/>
      <c r="AB150" s="1069"/>
      <c r="AC150" s="1069"/>
      <c r="AD150" s="1069"/>
      <c r="AE150" s="1069"/>
      <c r="AF150" s="1069"/>
      <c r="AG150" s="1069"/>
      <c r="AH150" s="1069"/>
      <c r="AI150" s="1069"/>
      <c r="AJ150" s="1069"/>
      <c r="AK150" s="1069"/>
      <c r="AL150" s="1069"/>
      <c r="AM150" s="1069"/>
      <c r="AN150" s="1069"/>
      <c r="AO150" s="1069"/>
      <c r="AP150" s="1069"/>
      <c r="AQ150" s="1069"/>
      <c r="AR150" s="1069"/>
      <c r="AS150" s="1069"/>
      <c r="AT150" s="1069"/>
      <c r="AU150" s="1069"/>
      <c r="AV150" s="1069"/>
      <c r="AW150" s="1069"/>
      <c r="AX150" s="1069"/>
      <c r="AY150" s="1069"/>
      <c r="AZ150" s="1069"/>
      <c r="BA150" s="1069"/>
      <c r="BB150" s="1069"/>
      <c r="BC150" s="1069"/>
    </row>
    <row r="151" spans="1:55" x14ac:dyDescent="0.2">
      <c r="A151" s="1069"/>
      <c r="B151" s="1069"/>
      <c r="C151" s="1069"/>
      <c r="D151" s="1069"/>
      <c r="E151" s="1069"/>
      <c r="F151" s="1069"/>
      <c r="G151" s="1069"/>
      <c r="H151" s="1069"/>
      <c r="I151" s="1069"/>
      <c r="J151" s="1069"/>
      <c r="K151" s="1069"/>
      <c r="L151" s="1069"/>
      <c r="M151" s="1069"/>
      <c r="N151" s="1069"/>
      <c r="O151" s="1069"/>
      <c r="P151" s="1069"/>
      <c r="Q151" s="1069"/>
      <c r="R151" s="1069"/>
      <c r="S151" s="1069"/>
      <c r="T151" s="1069"/>
      <c r="U151" s="1069"/>
      <c r="V151" s="1069"/>
      <c r="W151" s="1069"/>
      <c r="X151" s="1069"/>
      <c r="Y151" s="1069"/>
      <c r="Z151" s="1069"/>
      <c r="AA151" s="1069"/>
      <c r="AB151" s="1069"/>
      <c r="AC151" s="1069"/>
      <c r="AD151" s="1069"/>
      <c r="AE151" s="1069"/>
      <c r="AF151" s="1069"/>
      <c r="AG151" s="1069"/>
      <c r="AH151" s="1069"/>
      <c r="AI151" s="1069"/>
      <c r="AJ151" s="1069"/>
      <c r="AK151" s="1069"/>
      <c r="AL151" s="1069"/>
      <c r="AM151" s="1069"/>
      <c r="AN151" s="1069"/>
      <c r="AO151" s="1069"/>
      <c r="AP151" s="1069"/>
      <c r="AQ151" s="1069"/>
      <c r="AR151" s="1069"/>
      <c r="AS151" s="1069"/>
      <c r="AT151" s="1069"/>
      <c r="AU151" s="1069"/>
      <c r="AV151" s="1069"/>
      <c r="AW151" s="1069"/>
      <c r="AX151" s="1069"/>
      <c r="AY151" s="1069"/>
      <c r="AZ151" s="1069"/>
      <c r="BA151" s="1069"/>
      <c r="BB151" s="1069"/>
      <c r="BC151" s="1069"/>
    </row>
    <row r="152" spans="1:55" x14ac:dyDescent="0.2">
      <c r="A152" s="1069"/>
      <c r="B152" s="1069"/>
      <c r="C152" s="1069"/>
      <c r="D152" s="1069"/>
      <c r="E152" s="1069"/>
      <c r="F152" s="1069"/>
      <c r="G152" s="1069"/>
      <c r="H152" s="1069"/>
      <c r="I152" s="1069"/>
      <c r="J152" s="1069"/>
      <c r="K152" s="1069"/>
      <c r="L152" s="1069"/>
      <c r="M152" s="1069"/>
      <c r="N152" s="1069"/>
      <c r="O152" s="1069"/>
      <c r="P152" s="1069"/>
      <c r="Q152" s="1069"/>
      <c r="R152" s="1069"/>
      <c r="S152" s="1069"/>
      <c r="T152" s="1069"/>
      <c r="U152" s="1069"/>
      <c r="V152" s="1069"/>
      <c r="W152" s="1069"/>
      <c r="X152" s="1069"/>
      <c r="Y152" s="1069"/>
      <c r="Z152" s="1069"/>
      <c r="AA152" s="1069"/>
      <c r="AB152" s="1069"/>
      <c r="AC152" s="1069"/>
      <c r="AD152" s="1069"/>
      <c r="AE152" s="1069"/>
      <c r="AF152" s="1069"/>
      <c r="AG152" s="1069"/>
      <c r="AH152" s="1069"/>
      <c r="AI152" s="1069"/>
      <c r="AJ152" s="1069"/>
      <c r="AK152" s="1069"/>
      <c r="AL152" s="1069"/>
      <c r="AM152" s="1069"/>
      <c r="AN152" s="1069"/>
      <c r="AO152" s="1069"/>
      <c r="AP152" s="1069"/>
      <c r="AQ152" s="1069"/>
      <c r="AR152" s="1069"/>
      <c r="AS152" s="1069"/>
      <c r="AT152" s="1069"/>
      <c r="AU152" s="1069"/>
      <c r="AV152" s="1069"/>
      <c r="AW152" s="1069"/>
      <c r="AX152" s="1069"/>
      <c r="AY152" s="1069"/>
      <c r="AZ152" s="1069"/>
      <c r="BA152" s="1069"/>
      <c r="BB152" s="1069"/>
      <c r="BC152" s="1069"/>
    </row>
    <row r="153" spans="1:55" x14ac:dyDescent="0.2">
      <c r="A153" s="1069"/>
      <c r="B153" s="1069"/>
      <c r="C153" s="1069"/>
      <c r="D153" s="1069"/>
      <c r="E153" s="1069"/>
      <c r="F153" s="1069"/>
      <c r="G153" s="1069"/>
      <c r="H153" s="1069"/>
      <c r="I153" s="1069"/>
      <c r="J153" s="1069"/>
      <c r="K153" s="1069"/>
      <c r="L153" s="1069"/>
      <c r="M153" s="1069"/>
      <c r="N153" s="1069"/>
      <c r="O153" s="1069"/>
      <c r="P153" s="1069"/>
      <c r="Q153" s="1069"/>
      <c r="R153" s="1069"/>
      <c r="S153" s="1069"/>
      <c r="T153" s="1069"/>
      <c r="U153" s="1069"/>
      <c r="V153" s="1069"/>
      <c r="W153" s="1069"/>
      <c r="X153" s="1069"/>
      <c r="Y153" s="1069"/>
      <c r="Z153" s="1069"/>
      <c r="AA153" s="1069"/>
      <c r="AB153" s="1069"/>
      <c r="AC153" s="1069"/>
      <c r="AD153" s="1069"/>
      <c r="AE153" s="1069"/>
      <c r="AF153" s="1069"/>
      <c r="AG153" s="1069"/>
      <c r="AH153" s="1069"/>
      <c r="AI153" s="1069"/>
      <c r="AJ153" s="1069"/>
      <c r="AK153" s="1069"/>
      <c r="AL153" s="1069"/>
      <c r="AM153" s="1069"/>
      <c r="AN153" s="1069"/>
      <c r="AO153" s="1069"/>
      <c r="AP153" s="1069"/>
      <c r="AQ153" s="1069"/>
      <c r="AR153" s="1069"/>
      <c r="AS153" s="1069"/>
      <c r="AT153" s="1069"/>
      <c r="AU153" s="1069"/>
      <c r="AV153" s="1069"/>
      <c r="AW153" s="1069"/>
      <c r="AX153" s="1069"/>
      <c r="AY153" s="1069"/>
      <c r="AZ153" s="1069"/>
      <c r="BA153" s="1069"/>
      <c r="BB153" s="1069"/>
      <c r="BC153" s="1069"/>
    </row>
    <row r="154" spans="1:55" x14ac:dyDescent="0.2">
      <c r="A154" s="1069"/>
      <c r="B154" s="1069"/>
      <c r="C154" s="1069"/>
      <c r="D154" s="1069"/>
      <c r="E154" s="1069"/>
      <c r="F154" s="1069"/>
      <c r="G154" s="1069"/>
      <c r="H154" s="1069"/>
      <c r="I154" s="1069"/>
      <c r="J154" s="1069"/>
      <c r="K154" s="1069"/>
      <c r="L154" s="1069"/>
      <c r="M154" s="1069"/>
      <c r="N154" s="1069"/>
      <c r="O154" s="1069"/>
      <c r="P154" s="1069"/>
      <c r="Q154" s="1069"/>
      <c r="R154" s="1069"/>
      <c r="S154" s="1069"/>
      <c r="T154" s="1069"/>
      <c r="U154" s="1069"/>
      <c r="V154" s="1069"/>
      <c r="W154" s="1069"/>
      <c r="X154" s="1069"/>
      <c r="Y154" s="1069"/>
      <c r="Z154" s="1069"/>
      <c r="AA154" s="1069"/>
      <c r="AB154" s="1069"/>
      <c r="AC154" s="1069"/>
      <c r="AD154" s="1069"/>
      <c r="AE154" s="1069"/>
      <c r="AF154" s="1069"/>
      <c r="AG154" s="1069"/>
      <c r="AH154" s="1069"/>
      <c r="AI154" s="1069"/>
      <c r="AJ154" s="1069"/>
      <c r="AK154" s="1069"/>
      <c r="AL154" s="1069"/>
      <c r="AM154" s="1069"/>
      <c r="AN154" s="1069"/>
      <c r="AO154" s="1069"/>
      <c r="AP154" s="1069"/>
      <c r="AQ154" s="1069"/>
      <c r="AR154" s="1069"/>
      <c r="AS154" s="1069"/>
      <c r="AT154" s="1069"/>
      <c r="AU154" s="1069"/>
      <c r="AV154" s="1069"/>
      <c r="AW154" s="1069"/>
      <c r="AX154" s="1069"/>
      <c r="AY154" s="1069"/>
      <c r="AZ154" s="1069"/>
      <c r="BA154" s="1069"/>
      <c r="BB154" s="1069"/>
      <c r="BC154" s="1069"/>
    </row>
    <row r="155" spans="1:55" x14ac:dyDescent="0.2">
      <c r="A155" s="1069"/>
      <c r="B155" s="1069"/>
      <c r="C155" s="1069"/>
      <c r="D155" s="1069"/>
      <c r="E155" s="1069"/>
      <c r="F155" s="1069"/>
      <c r="G155" s="1069"/>
      <c r="H155" s="1069"/>
      <c r="I155" s="1069"/>
      <c r="J155" s="1069"/>
      <c r="K155" s="1069"/>
      <c r="L155" s="1069"/>
      <c r="M155" s="1069"/>
      <c r="N155" s="1069"/>
      <c r="O155" s="1069"/>
      <c r="P155" s="1069"/>
      <c r="Q155" s="1069"/>
      <c r="R155" s="1069"/>
      <c r="S155" s="1069"/>
      <c r="T155" s="1069"/>
      <c r="U155" s="1069"/>
      <c r="V155" s="1069"/>
      <c r="W155" s="1069"/>
      <c r="X155" s="1069"/>
      <c r="Y155" s="1069"/>
      <c r="Z155" s="1069"/>
      <c r="AA155" s="1069"/>
      <c r="AB155" s="1069"/>
      <c r="AC155" s="1069"/>
      <c r="AD155" s="1069"/>
      <c r="AE155" s="1069"/>
      <c r="AF155" s="1069"/>
      <c r="AG155" s="1069"/>
      <c r="AH155" s="1069"/>
      <c r="AI155" s="1069"/>
      <c r="AJ155" s="1069"/>
      <c r="AK155" s="1069"/>
      <c r="AL155" s="1069"/>
      <c r="AM155" s="1069"/>
      <c r="AN155" s="1069"/>
      <c r="AO155" s="1069"/>
      <c r="AP155" s="1069"/>
      <c r="AQ155" s="1069"/>
      <c r="AR155" s="1069"/>
      <c r="AS155" s="1069"/>
      <c r="AT155" s="1069"/>
      <c r="AU155" s="1069"/>
      <c r="AV155" s="1069"/>
      <c r="AW155" s="1069"/>
      <c r="AX155" s="1069"/>
      <c r="AY155" s="1069"/>
      <c r="AZ155" s="1069"/>
      <c r="BA155" s="1069"/>
      <c r="BB155" s="1069"/>
      <c r="BC155" s="1069"/>
    </row>
    <row r="156" spans="1:55" x14ac:dyDescent="0.2">
      <c r="A156" s="1069"/>
      <c r="B156" s="1069"/>
      <c r="C156" s="1069"/>
      <c r="D156" s="1069"/>
      <c r="E156" s="1069"/>
      <c r="F156" s="1069"/>
      <c r="G156" s="1069"/>
      <c r="H156" s="1069"/>
      <c r="I156" s="1069"/>
      <c r="J156" s="1069"/>
      <c r="K156" s="1069"/>
      <c r="L156" s="1069"/>
      <c r="M156" s="1069"/>
      <c r="N156" s="1069"/>
      <c r="O156" s="1069"/>
      <c r="P156" s="1069"/>
      <c r="Q156" s="1069"/>
      <c r="R156" s="1069"/>
      <c r="S156" s="1069"/>
      <c r="T156" s="1069"/>
      <c r="U156" s="1069"/>
      <c r="V156" s="1069"/>
      <c r="W156" s="1069"/>
      <c r="X156" s="1069"/>
      <c r="Y156" s="1069"/>
      <c r="Z156" s="1069"/>
      <c r="AA156" s="1069"/>
      <c r="AB156" s="1069"/>
      <c r="AC156" s="1069"/>
      <c r="AD156" s="1069"/>
      <c r="AE156" s="1069"/>
      <c r="AF156" s="1069"/>
      <c r="AG156" s="1069"/>
      <c r="AH156" s="1069"/>
      <c r="AI156" s="1069"/>
      <c r="AJ156" s="1069"/>
      <c r="AK156" s="1069"/>
      <c r="AL156" s="1069"/>
      <c r="AM156" s="1069"/>
      <c r="AN156" s="1069"/>
      <c r="AO156" s="1069"/>
      <c r="AP156" s="1069"/>
      <c r="AQ156" s="1069"/>
      <c r="AR156" s="1069"/>
      <c r="AS156" s="1069"/>
      <c r="AT156" s="1069"/>
      <c r="AU156" s="1069"/>
      <c r="AV156" s="1069"/>
      <c r="AW156" s="1069"/>
      <c r="AX156" s="1069"/>
      <c r="AY156" s="1069"/>
      <c r="AZ156" s="1069"/>
      <c r="BA156" s="1069"/>
      <c r="BB156" s="1069"/>
      <c r="BC156" s="1069"/>
    </row>
    <row r="157" spans="1:55" x14ac:dyDescent="0.2">
      <c r="A157" s="1069"/>
      <c r="B157" s="1069"/>
      <c r="C157" s="1069"/>
      <c r="D157" s="1069"/>
      <c r="E157" s="1069"/>
      <c r="F157" s="1069"/>
      <c r="G157" s="1069"/>
      <c r="H157" s="1069"/>
      <c r="I157" s="1069"/>
      <c r="J157" s="1069"/>
      <c r="K157" s="1069"/>
      <c r="L157" s="1069"/>
      <c r="M157" s="1069"/>
      <c r="N157" s="1069"/>
      <c r="O157" s="1069"/>
      <c r="P157" s="1069"/>
      <c r="Q157" s="1069"/>
      <c r="R157" s="1069"/>
      <c r="S157" s="1069"/>
      <c r="T157" s="1069"/>
      <c r="U157" s="1069"/>
      <c r="V157" s="1069"/>
      <c r="W157" s="1069"/>
      <c r="X157" s="1069"/>
      <c r="Y157" s="1069"/>
      <c r="Z157" s="1069"/>
      <c r="AA157" s="1069"/>
      <c r="AB157" s="1069"/>
      <c r="AC157" s="1069"/>
      <c r="AD157" s="1069"/>
      <c r="AE157" s="1069"/>
      <c r="AF157" s="1069"/>
      <c r="AG157" s="1069"/>
      <c r="AH157" s="1069"/>
      <c r="AI157" s="1069"/>
      <c r="AJ157" s="1069"/>
      <c r="AK157" s="1069"/>
      <c r="AL157" s="1069"/>
      <c r="AM157" s="1069"/>
      <c r="AN157" s="1069"/>
      <c r="AO157" s="1069"/>
      <c r="AP157" s="1069"/>
      <c r="AQ157" s="1069"/>
      <c r="AR157" s="1069"/>
      <c r="AS157" s="1069"/>
      <c r="AT157" s="1069"/>
      <c r="AU157" s="1069"/>
      <c r="AV157" s="1069"/>
      <c r="AW157" s="1069"/>
      <c r="AX157" s="1069"/>
      <c r="AY157" s="1069"/>
      <c r="AZ157" s="1069"/>
      <c r="BA157" s="1069"/>
      <c r="BB157" s="1069"/>
      <c r="BC157" s="1069"/>
    </row>
    <row r="158" spans="1:55" x14ac:dyDescent="0.2">
      <c r="A158" s="1069"/>
      <c r="B158" s="1069"/>
      <c r="C158" s="1069"/>
      <c r="D158" s="1069"/>
      <c r="E158" s="1069"/>
      <c r="F158" s="1069"/>
      <c r="G158" s="1069"/>
      <c r="H158" s="1069"/>
      <c r="I158" s="1069"/>
      <c r="J158" s="1069"/>
      <c r="K158" s="1069"/>
      <c r="L158" s="1069"/>
      <c r="M158" s="1069"/>
      <c r="N158" s="1069"/>
      <c r="O158" s="1069"/>
      <c r="P158" s="1069"/>
      <c r="Q158" s="1069"/>
      <c r="R158" s="1069"/>
      <c r="S158" s="1069"/>
      <c r="T158" s="1069"/>
      <c r="U158" s="1069"/>
      <c r="V158" s="1069"/>
      <c r="W158" s="1069"/>
      <c r="X158" s="1069"/>
      <c r="Y158" s="1069"/>
      <c r="Z158" s="1069"/>
      <c r="AA158" s="1069"/>
      <c r="AB158" s="1069"/>
      <c r="AC158" s="1069"/>
      <c r="AD158" s="1069"/>
      <c r="AE158" s="1069"/>
      <c r="AF158" s="1069"/>
      <c r="AG158" s="1069"/>
      <c r="AH158" s="1069"/>
      <c r="AI158" s="1069"/>
      <c r="AJ158" s="1069"/>
      <c r="AK158" s="1069"/>
      <c r="AL158" s="1069"/>
      <c r="AM158" s="1069"/>
      <c r="AN158" s="1069"/>
      <c r="AO158" s="1069"/>
      <c r="AP158" s="1069"/>
      <c r="AQ158" s="1069"/>
      <c r="AR158" s="1069"/>
      <c r="AS158" s="1069"/>
      <c r="AT158" s="1069"/>
      <c r="AU158" s="1069"/>
      <c r="AV158" s="1069"/>
      <c r="AW158" s="1069"/>
      <c r="AX158" s="1069"/>
      <c r="AY158" s="1069"/>
      <c r="AZ158" s="1069"/>
      <c r="BA158" s="1069"/>
      <c r="BB158" s="1069"/>
      <c r="BC158" s="1069"/>
    </row>
    <row r="159" spans="1:55" x14ac:dyDescent="0.2">
      <c r="A159" s="1069"/>
      <c r="B159" s="1069"/>
      <c r="C159" s="1069"/>
      <c r="D159" s="1069"/>
      <c r="E159" s="1069"/>
      <c r="F159" s="1069"/>
      <c r="G159" s="1069"/>
      <c r="H159" s="1069"/>
      <c r="I159" s="1069"/>
      <c r="J159" s="1069"/>
      <c r="K159" s="1069"/>
      <c r="L159" s="1069"/>
      <c r="M159" s="1069"/>
      <c r="N159" s="1069"/>
      <c r="O159" s="1069"/>
      <c r="P159" s="1069"/>
      <c r="Q159" s="1069"/>
      <c r="R159" s="1069"/>
      <c r="S159" s="1069"/>
      <c r="T159" s="1069"/>
      <c r="U159" s="1069"/>
      <c r="V159" s="1069"/>
      <c r="W159" s="1069"/>
      <c r="X159" s="1069"/>
      <c r="Y159" s="1069"/>
      <c r="Z159" s="1069"/>
      <c r="AA159" s="1069"/>
      <c r="AB159" s="1069"/>
      <c r="AC159" s="1069"/>
      <c r="AD159" s="1069"/>
      <c r="AE159" s="1069"/>
      <c r="AF159" s="1069"/>
      <c r="AG159" s="1069"/>
      <c r="AH159" s="1069"/>
      <c r="AI159" s="1069"/>
      <c r="AJ159" s="1069"/>
      <c r="AK159" s="1069"/>
      <c r="AL159" s="1069"/>
      <c r="AM159" s="1069"/>
      <c r="AN159" s="1069"/>
      <c r="AO159" s="1069"/>
      <c r="AP159" s="1069"/>
      <c r="AQ159" s="1069"/>
      <c r="AR159" s="1069"/>
      <c r="AS159" s="1069"/>
      <c r="AT159" s="1069"/>
      <c r="AU159" s="1069"/>
      <c r="AV159" s="1069"/>
      <c r="AW159" s="1069"/>
      <c r="AX159" s="1069"/>
      <c r="AY159" s="1069"/>
      <c r="AZ159" s="1069"/>
      <c r="BA159" s="1069"/>
      <c r="BB159" s="1069"/>
      <c r="BC159" s="1069"/>
    </row>
    <row r="160" spans="1:55" x14ac:dyDescent="0.2">
      <c r="A160" s="1069"/>
      <c r="B160" s="1069"/>
      <c r="C160" s="1069"/>
      <c r="D160" s="1069"/>
      <c r="E160" s="1069"/>
      <c r="F160" s="1069"/>
      <c r="G160" s="1069"/>
      <c r="H160" s="1069"/>
      <c r="I160" s="1069"/>
      <c r="J160" s="1069"/>
      <c r="K160" s="1069"/>
      <c r="L160" s="1069"/>
      <c r="M160" s="1069"/>
      <c r="N160" s="1069"/>
      <c r="O160" s="1069"/>
      <c r="P160" s="1069"/>
      <c r="Q160" s="1069"/>
      <c r="R160" s="1069"/>
      <c r="S160" s="1069"/>
      <c r="T160" s="1069"/>
      <c r="U160" s="1069"/>
      <c r="V160" s="1069"/>
      <c r="W160" s="1069"/>
      <c r="X160" s="1069"/>
      <c r="Y160" s="1069"/>
      <c r="Z160" s="1069"/>
      <c r="AA160" s="1069"/>
      <c r="AB160" s="1069"/>
      <c r="AC160" s="1069"/>
      <c r="AD160" s="1069"/>
      <c r="AE160" s="1069"/>
      <c r="AF160" s="1069"/>
      <c r="AG160" s="1069"/>
      <c r="AH160" s="1069"/>
      <c r="AI160" s="1069"/>
      <c r="AJ160" s="1069"/>
      <c r="AK160" s="1069"/>
      <c r="AL160" s="1069"/>
      <c r="AM160" s="1069"/>
      <c r="AN160" s="1069"/>
      <c r="AO160" s="1069"/>
      <c r="AP160" s="1069"/>
      <c r="AQ160" s="1069"/>
      <c r="AR160" s="1069"/>
      <c r="AS160" s="1069"/>
      <c r="AT160" s="1069"/>
      <c r="AU160" s="1069"/>
      <c r="AV160" s="1069"/>
      <c r="AW160" s="1069"/>
      <c r="AX160" s="1069"/>
      <c r="AY160" s="1069"/>
      <c r="AZ160" s="1069"/>
      <c r="BA160" s="1069"/>
      <c r="BB160" s="1069"/>
      <c r="BC160" s="1069"/>
    </row>
    <row r="161" spans="1:55" x14ac:dyDescent="0.2">
      <c r="A161" s="1069"/>
      <c r="B161" s="1069"/>
      <c r="C161" s="1069"/>
      <c r="D161" s="1069"/>
      <c r="E161" s="1069"/>
      <c r="F161" s="1069"/>
      <c r="G161" s="1069"/>
      <c r="H161" s="1069"/>
      <c r="I161" s="1069"/>
      <c r="J161" s="1069"/>
      <c r="K161" s="1069"/>
      <c r="L161" s="1069"/>
      <c r="M161" s="1069"/>
      <c r="N161" s="1069"/>
      <c r="O161" s="1069"/>
      <c r="P161" s="1069"/>
      <c r="Q161" s="1069"/>
      <c r="R161" s="1069"/>
      <c r="S161" s="1069"/>
      <c r="T161" s="1069"/>
      <c r="U161" s="1069"/>
      <c r="V161" s="1069"/>
      <c r="W161" s="1069"/>
      <c r="X161" s="1069"/>
      <c r="Y161" s="1069"/>
      <c r="Z161" s="1069"/>
      <c r="AA161" s="1069"/>
      <c r="AB161" s="1069"/>
      <c r="AC161" s="1069"/>
      <c r="AD161" s="1069"/>
      <c r="AE161" s="1069"/>
      <c r="AF161" s="1069"/>
      <c r="AG161" s="1069"/>
      <c r="AH161" s="1069"/>
      <c r="AI161" s="1069"/>
      <c r="AJ161" s="1069"/>
      <c r="AK161" s="1069"/>
      <c r="AL161" s="1069"/>
      <c r="AM161" s="1069"/>
      <c r="AN161" s="1069"/>
      <c r="AO161" s="1069"/>
      <c r="AP161" s="1069"/>
      <c r="AQ161" s="1069"/>
      <c r="AR161" s="1069"/>
      <c r="AS161" s="1069"/>
      <c r="AT161" s="1069"/>
      <c r="AU161" s="1069"/>
      <c r="AV161" s="1069"/>
      <c r="AW161" s="1069"/>
      <c r="AX161" s="1069"/>
      <c r="AY161" s="1069"/>
      <c r="AZ161" s="1069"/>
      <c r="BA161" s="1069"/>
      <c r="BB161" s="1069"/>
      <c r="BC161" s="1069"/>
    </row>
    <row r="162" spans="1:55" x14ac:dyDescent="0.2">
      <c r="A162" s="1069"/>
      <c r="B162" s="1069"/>
      <c r="C162" s="1069"/>
      <c r="D162" s="1069"/>
      <c r="E162" s="1069"/>
      <c r="F162" s="1069"/>
      <c r="G162" s="1069"/>
      <c r="H162" s="1069"/>
      <c r="I162" s="1069"/>
      <c r="J162" s="1069"/>
      <c r="K162" s="1069"/>
      <c r="L162" s="1069"/>
      <c r="M162" s="1069"/>
      <c r="N162" s="1069"/>
      <c r="O162" s="1069"/>
      <c r="P162" s="1069"/>
      <c r="Q162" s="1069"/>
      <c r="R162" s="1069"/>
      <c r="S162" s="1069"/>
      <c r="T162" s="1069"/>
      <c r="U162" s="1069"/>
      <c r="V162" s="1069"/>
      <c r="W162" s="1069"/>
      <c r="X162" s="1069"/>
      <c r="Y162" s="1069"/>
      <c r="Z162" s="1069"/>
      <c r="AA162" s="1069"/>
      <c r="AB162" s="1069"/>
      <c r="AC162" s="1069"/>
      <c r="AD162" s="1069"/>
      <c r="AE162" s="1069"/>
      <c r="AF162" s="1069"/>
      <c r="AG162" s="1069"/>
      <c r="AH162" s="1069"/>
      <c r="AI162" s="1069"/>
      <c r="AJ162" s="1069"/>
      <c r="AK162" s="1069"/>
      <c r="AL162" s="1069"/>
      <c r="AM162" s="1069"/>
      <c r="AN162" s="1069"/>
      <c r="AO162" s="1069"/>
      <c r="AP162" s="1069"/>
      <c r="AQ162" s="1069"/>
      <c r="AR162" s="1069"/>
      <c r="AS162" s="1069"/>
      <c r="AT162" s="1069"/>
      <c r="AU162" s="1069"/>
      <c r="AV162" s="1069"/>
      <c r="AW162" s="1069"/>
      <c r="AX162" s="1069"/>
      <c r="AY162" s="1069"/>
      <c r="AZ162" s="1069"/>
      <c r="BA162" s="1069"/>
      <c r="BB162" s="1069"/>
      <c r="BC162" s="1069"/>
    </row>
    <row r="163" spans="1:55" x14ac:dyDescent="0.2">
      <c r="A163" s="1069"/>
      <c r="B163" s="1069"/>
      <c r="C163" s="1069"/>
      <c r="D163" s="1069"/>
      <c r="E163" s="1069"/>
      <c r="F163" s="1069"/>
      <c r="G163" s="1069"/>
      <c r="H163" s="1069"/>
      <c r="I163" s="1069"/>
      <c r="J163" s="1069"/>
      <c r="K163" s="1069"/>
      <c r="L163" s="1069"/>
      <c r="M163" s="1069"/>
      <c r="N163" s="1069"/>
      <c r="O163" s="1069"/>
      <c r="P163" s="1069"/>
      <c r="Q163" s="1069"/>
      <c r="R163" s="1069"/>
      <c r="S163" s="1069"/>
      <c r="T163" s="1069"/>
      <c r="U163" s="1069"/>
      <c r="V163" s="1069"/>
      <c r="W163" s="1069"/>
      <c r="X163" s="1069"/>
      <c r="Y163" s="1069"/>
      <c r="Z163" s="1069"/>
      <c r="AA163" s="1069"/>
      <c r="AB163" s="1069"/>
      <c r="AC163" s="1069"/>
      <c r="AD163" s="1069"/>
      <c r="AE163" s="1069"/>
      <c r="AF163" s="1069"/>
      <c r="AG163" s="1069"/>
      <c r="AH163" s="1069"/>
      <c r="AI163" s="1069"/>
      <c r="AJ163" s="1069"/>
      <c r="AK163" s="1069"/>
      <c r="AL163" s="1069"/>
      <c r="AM163" s="1069"/>
      <c r="AN163" s="1069"/>
      <c r="AO163" s="1069"/>
      <c r="AP163" s="1069"/>
      <c r="AQ163" s="1069"/>
      <c r="AR163" s="1069"/>
      <c r="AS163" s="1069"/>
      <c r="AT163" s="1069"/>
      <c r="AU163" s="1069"/>
      <c r="AV163" s="1069"/>
      <c r="AW163" s="1069"/>
      <c r="AX163" s="1069"/>
      <c r="AY163" s="1069"/>
      <c r="AZ163" s="1069"/>
      <c r="BA163" s="1069"/>
      <c r="BB163" s="1069"/>
      <c r="BC163" s="1069"/>
    </row>
    <row r="164" spans="1:55" x14ac:dyDescent="0.2">
      <c r="A164" s="1069"/>
      <c r="B164" s="1069"/>
      <c r="C164" s="1069"/>
      <c r="D164" s="1069"/>
      <c r="E164" s="1069"/>
      <c r="F164" s="1069"/>
      <c r="G164" s="1069"/>
      <c r="H164" s="1069"/>
      <c r="I164" s="1069"/>
      <c r="J164" s="1069"/>
      <c r="K164" s="1069"/>
      <c r="L164" s="1069"/>
      <c r="M164" s="1069"/>
      <c r="N164" s="1069"/>
      <c r="O164" s="1069"/>
      <c r="P164" s="1069"/>
      <c r="Q164" s="1069"/>
      <c r="R164" s="1069"/>
      <c r="S164" s="1069"/>
      <c r="T164" s="1069"/>
      <c r="U164" s="1069"/>
      <c r="V164" s="1069"/>
      <c r="W164" s="1069"/>
      <c r="X164" s="1069"/>
      <c r="Y164" s="1069"/>
      <c r="Z164" s="1069"/>
      <c r="AA164" s="1069"/>
      <c r="AB164" s="1069"/>
      <c r="AC164" s="1069"/>
      <c r="AD164" s="1069"/>
      <c r="AE164" s="1069"/>
      <c r="AF164" s="1069"/>
      <c r="AG164" s="1069"/>
      <c r="AH164" s="1069"/>
      <c r="AI164" s="1069"/>
      <c r="AJ164" s="1069"/>
      <c r="AK164" s="1069"/>
      <c r="AL164" s="1069"/>
      <c r="AM164" s="1069"/>
      <c r="AN164" s="1069"/>
      <c r="AO164" s="1069"/>
      <c r="AP164" s="1069"/>
      <c r="AQ164" s="1069"/>
      <c r="AR164" s="1069"/>
      <c r="AS164" s="1069"/>
      <c r="AT164" s="1069"/>
      <c r="AU164" s="1069"/>
      <c r="AV164" s="1069"/>
      <c r="AW164" s="1069"/>
      <c r="AX164" s="1069"/>
      <c r="AY164" s="1069"/>
      <c r="AZ164" s="1069"/>
      <c r="BA164" s="1069"/>
      <c r="BB164" s="1069"/>
      <c r="BC164" s="1069"/>
    </row>
    <row r="165" spans="1:55" x14ac:dyDescent="0.2">
      <c r="A165" s="1069"/>
      <c r="B165" s="1069"/>
      <c r="C165" s="1069"/>
      <c r="D165" s="1069"/>
      <c r="E165" s="1069"/>
      <c r="F165" s="1069"/>
      <c r="G165" s="1069"/>
      <c r="H165" s="1069"/>
      <c r="I165" s="1069"/>
      <c r="J165" s="1069"/>
      <c r="K165" s="1069"/>
      <c r="L165" s="1069"/>
      <c r="M165" s="1069"/>
      <c r="N165" s="1069"/>
      <c r="O165" s="1069"/>
      <c r="P165" s="1069"/>
      <c r="Q165" s="1069"/>
      <c r="R165" s="1069"/>
      <c r="S165" s="1069"/>
      <c r="T165" s="1069"/>
      <c r="U165" s="1069"/>
      <c r="V165" s="1069"/>
      <c r="W165" s="1069"/>
      <c r="X165" s="1069"/>
      <c r="Y165" s="1069"/>
      <c r="Z165" s="1069"/>
      <c r="AA165" s="1069"/>
      <c r="AB165" s="1069"/>
      <c r="AC165" s="1069"/>
      <c r="AD165" s="1069"/>
      <c r="AE165" s="1069"/>
      <c r="AF165" s="1069"/>
      <c r="AG165" s="1069"/>
      <c r="AH165" s="1069"/>
      <c r="AI165" s="1069"/>
      <c r="AJ165" s="1069"/>
      <c r="AK165" s="1069"/>
      <c r="AL165" s="1069"/>
      <c r="AM165" s="1069"/>
      <c r="AN165" s="1069"/>
      <c r="AO165" s="1069"/>
      <c r="AP165" s="1069"/>
      <c r="AQ165" s="1069"/>
      <c r="AR165" s="1069"/>
      <c r="AS165" s="1069"/>
      <c r="AT165" s="1069"/>
      <c r="AU165" s="1069"/>
      <c r="AV165" s="1069"/>
      <c r="AW165" s="1069"/>
      <c r="AX165" s="1069"/>
      <c r="AY165" s="1069"/>
      <c r="AZ165" s="1069"/>
      <c r="BA165" s="1069"/>
      <c r="BB165" s="1069"/>
      <c r="BC165" s="1069"/>
    </row>
    <row r="166" spans="1:55" x14ac:dyDescent="0.2">
      <c r="A166" s="1069"/>
      <c r="B166" s="1069"/>
      <c r="C166" s="1069"/>
      <c r="D166" s="1069"/>
      <c r="E166" s="1069"/>
      <c r="F166" s="1069"/>
      <c r="G166" s="1069"/>
      <c r="H166" s="1069"/>
      <c r="I166" s="1069"/>
      <c r="J166" s="1069"/>
      <c r="K166" s="1069"/>
      <c r="L166" s="1069"/>
      <c r="M166" s="1069"/>
      <c r="N166" s="1069"/>
      <c r="O166" s="1069"/>
      <c r="P166" s="1069"/>
      <c r="Q166" s="1069"/>
      <c r="R166" s="1069"/>
      <c r="S166" s="1069"/>
      <c r="T166" s="1069"/>
      <c r="U166" s="1069"/>
      <c r="V166" s="1069"/>
      <c r="W166" s="1069"/>
      <c r="X166" s="1069"/>
      <c r="Y166" s="1069"/>
      <c r="Z166" s="1069"/>
      <c r="AA166" s="1069"/>
      <c r="AB166" s="1069"/>
      <c r="AC166" s="1069"/>
      <c r="AD166" s="1069"/>
      <c r="AE166" s="1069"/>
      <c r="AF166" s="1069"/>
      <c r="AG166" s="1069"/>
      <c r="AH166" s="1069"/>
      <c r="AI166" s="1069"/>
      <c r="AJ166" s="1069"/>
      <c r="AK166" s="1069"/>
      <c r="AL166" s="1069"/>
      <c r="AM166" s="1069"/>
      <c r="AN166" s="1069"/>
      <c r="AO166" s="1069"/>
      <c r="AP166" s="1069"/>
      <c r="AQ166" s="1069"/>
      <c r="AR166" s="1069"/>
      <c r="AS166" s="1069"/>
      <c r="AT166" s="1069"/>
      <c r="AU166" s="1069"/>
      <c r="AV166" s="1069"/>
      <c r="AW166" s="1069"/>
      <c r="AX166" s="1069"/>
      <c r="AY166" s="1069"/>
      <c r="AZ166" s="1069"/>
      <c r="BA166" s="1069"/>
      <c r="BB166" s="1069"/>
      <c r="BC166" s="1069"/>
    </row>
    <row r="167" spans="1:55" x14ac:dyDescent="0.2">
      <c r="A167" s="1069"/>
      <c r="B167" s="1069"/>
      <c r="C167" s="1069"/>
      <c r="D167" s="1069"/>
      <c r="E167" s="1069"/>
      <c r="F167" s="1069"/>
      <c r="G167" s="1069"/>
      <c r="H167" s="1069"/>
      <c r="I167" s="1069"/>
      <c r="J167" s="1069"/>
      <c r="K167" s="1069"/>
      <c r="L167" s="1069"/>
      <c r="M167" s="1069"/>
      <c r="N167" s="1069"/>
      <c r="O167" s="1069"/>
      <c r="P167" s="1069"/>
      <c r="Q167" s="1069"/>
      <c r="R167" s="1069"/>
      <c r="S167" s="1069"/>
      <c r="T167" s="1069"/>
      <c r="U167" s="1069"/>
      <c r="V167" s="1069"/>
      <c r="W167" s="1069"/>
      <c r="X167" s="1069"/>
      <c r="Y167" s="1069"/>
      <c r="Z167" s="1069"/>
      <c r="AA167" s="1069"/>
      <c r="AB167" s="1069"/>
      <c r="AC167" s="1069"/>
      <c r="AD167" s="1069"/>
      <c r="AE167" s="1069"/>
      <c r="AF167" s="1069"/>
      <c r="AG167" s="1069"/>
      <c r="AH167" s="1069"/>
      <c r="AI167" s="1069"/>
      <c r="AJ167" s="1069"/>
      <c r="AK167" s="1069"/>
      <c r="AL167" s="1069"/>
      <c r="AM167" s="1069"/>
      <c r="AN167" s="1069"/>
      <c r="AO167" s="1069"/>
      <c r="AP167" s="1069"/>
      <c r="AQ167" s="1069"/>
      <c r="AR167" s="1069"/>
      <c r="AS167" s="1069"/>
      <c r="AT167" s="1069"/>
      <c r="AU167" s="1069"/>
      <c r="AV167" s="1069"/>
      <c r="AW167" s="1069"/>
      <c r="AX167" s="1069"/>
      <c r="AY167" s="1069"/>
      <c r="AZ167" s="1069"/>
      <c r="BA167" s="1069"/>
      <c r="BB167" s="1069"/>
      <c r="BC167" s="1069"/>
    </row>
    <row r="168" spans="1:55" x14ac:dyDescent="0.2">
      <c r="A168" s="1069"/>
      <c r="B168" s="1069"/>
      <c r="C168" s="1069"/>
      <c r="D168" s="1069"/>
      <c r="E168" s="1069"/>
      <c r="F168" s="1069"/>
      <c r="G168" s="1069"/>
      <c r="H168" s="1069"/>
      <c r="I168" s="1069"/>
      <c r="J168" s="1069"/>
      <c r="K168" s="1069"/>
      <c r="L168" s="1069"/>
      <c r="M168" s="1069"/>
      <c r="N168" s="1069"/>
      <c r="O168" s="1069"/>
      <c r="P168" s="1069"/>
      <c r="Q168" s="1069"/>
      <c r="R168" s="1069"/>
      <c r="S168" s="1069"/>
      <c r="T168" s="1069"/>
      <c r="U168" s="1069"/>
      <c r="V168" s="1069"/>
      <c r="W168" s="1069"/>
      <c r="X168" s="1069"/>
      <c r="Y168" s="1069"/>
      <c r="Z168" s="1069"/>
      <c r="AA168" s="1069"/>
      <c r="AB168" s="1069"/>
      <c r="AC168" s="1069"/>
      <c r="AD168" s="1069"/>
      <c r="AE168" s="1069"/>
      <c r="AF168" s="1069"/>
      <c r="AG168" s="1069"/>
      <c r="AH168" s="1069"/>
      <c r="AI168" s="1069"/>
      <c r="AJ168" s="1069"/>
      <c r="AK168" s="1069"/>
      <c r="AL168" s="1069"/>
      <c r="AM168" s="1069"/>
      <c r="AN168" s="1069"/>
      <c r="AO168" s="1069"/>
      <c r="AP168" s="1069"/>
      <c r="AQ168" s="1069"/>
      <c r="AR168" s="1069"/>
      <c r="AS168" s="1069"/>
      <c r="AT168" s="1069"/>
      <c r="AU168" s="1069"/>
      <c r="AV168" s="1069"/>
      <c r="AW168" s="1069"/>
      <c r="AX168" s="1069"/>
      <c r="AY168" s="1069"/>
      <c r="AZ168" s="1069"/>
      <c r="BA168" s="1069"/>
      <c r="BB168" s="1069"/>
      <c r="BC168" s="1069"/>
    </row>
    <row r="169" spans="1:55" x14ac:dyDescent="0.2">
      <c r="A169" s="1069"/>
      <c r="B169" s="1069"/>
      <c r="C169" s="1069"/>
      <c r="D169" s="1069"/>
      <c r="E169" s="1069"/>
      <c r="F169" s="1069"/>
      <c r="G169" s="1069"/>
      <c r="H169" s="1069"/>
      <c r="I169" s="1069"/>
      <c r="J169" s="1069"/>
      <c r="K169" s="1069"/>
      <c r="L169" s="1069"/>
      <c r="M169" s="1069"/>
      <c r="N169" s="1069"/>
      <c r="O169" s="1069"/>
      <c r="P169" s="1069"/>
      <c r="Q169" s="1069"/>
      <c r="R169" s="1069"/>
      <c r="S169" s="1069"/>
      <c r="T169" s="1069"/>
      <c r="U169" s="1069"/>
      <c r="V169" s="1069"/>
      <c r="W169" s="1069"/>
      <c r="X169" s="1069"/>
      <c r="Y169" s="1069"/>
      <c r="Z169" s="1069"/>
      <c r="AA169" s="1069"/>
      <c r="AB169" s="1069"/>
      <c r="AC169" s="1069"/>
      <c r="AD169" s="1069"/>
      <c r="AE169" s="1069"/>
      <c r="AF169" s="1069"/>
      <c r="AG169" s="1069"/>
      <c r="AH169" s="1069"/>
      <c r="AI169" s="1069"/>
      <c r="AJ169" s="1069"/>
      <c r="AK169" s="1069"/>
      <c r="AL169" s="1069"/>
      <c r="AM169" s="1069"/>
      <c r="AN169" s="1069"/>
      <c r="AO169" s="1069"/>
      <c r="AP169" s="1069"/>
      <c r="AQ169" s="1069"/>
      <c r="AR169" s="1069"/>
      <c r="AS169" s="1069"/>
      <c r="AT169" s="1069"/>
      <c r="AU169" s="1069"/>
      <c r="AV169" s="1069"/>
      <c r="AW169" s="1069"/>
      <c r="AX169" s="1069"/>
      <c r="AY169" s="1069"/>
      <c r="AZ169" s="1069"/>
      <c r="BA169" s="1069"/>
      <c r="BB169" s="1069"/>
      <c r="BC169" s="1069"/>
    </row>
    <row r="170" spans="1:55" x14ac:dyDescent="0.2">
      <c r="A170" s="1069"/>
      <c r="B170" s="1069"/>
      <c r="C170" s="1069"/>
      <c r="D170" s="1069"/>
      <c r="E170" s="1069"/>
      <c r="F170" s="1069"/>
      <c r="G170" s="1069"/>
      <c r="H170" s="1069"/>
      <c r="I170" s="1069"/>
      <c r="J170" s="1069"/>
      <c r="K170" s="1069"/>
      <c r="L170" s="1069"/>
      <c r="M170" s="1069"/>
      <c r="N170" s="1069"/>
      <c r="O170" s="1069"/>
      <c r="P170" s="1069"/>
      <c r="Q170" s="1069"/>
      <c r="R170" s="1069"/>
      <c r="S170" s="1069"/>
      <c r="T170" s="1069"/>
      <c r="U170" s="1069"/>
      <c r="V170" s="1069"/>
      <c r="W170" s="1069"/>
      <c r="X170" s="1069"/>
      <c r="Y170" s="1069"/>
      <c r="Z170" s="1069"/>
      <c r="AA170" s="1069"/>
      <c r="AB170" s="1069"/>
      <c r="AC170" s="1069"/>
      <c r="AD170" s="1069"/>
      <c r="AE170" s="1069"/>
      <c r="AF170" s="1069"/>
      <c r="AG170" s="1069"/>
      <c r="AH170" s="1069"/>
      <c r="AI170" s="1069"/>
      <c r="AJ170" s="1069"/>
      <c r="AK170" s="1069"/>
      <c r="AL170" s="1069"/>
      <c r="AM170" s="1069"/>
      <c r="AN170" s="1069"/>
      <c r="AO170" s="1069"/>
      <c r="AP170" s="1069"/>
      <c r="AQ170" s="1069"/>
      <c r="AR170" s="1069"/>
      <c r="AS170" s="1069"/>
      <c r="AT170" s="1069"/>
      <c r="AU170" s="1069"/>
      <c r="AV170" s="1069"/>
      <c r="AW170" s="1069"/>
      <c r="AX170" s="1069"/>
      <c r="AY170" s="1069"/>
      <c r="AZ170" s="1069"/>
      <c r="BA170" s="1069"/>
      <c r="BB170" s="1069"/>
      <c r="BC170" s="1069"/>
    </row>
    <row r="171" spans="1:55" x14ac:dyDescent="0.2">
      <c r="A171" s="1069"/>
      <c r="B171" s="1069"/>
      <c r="C171" s="1069"/>
      <c r="D171" s="1069"/>
      <c r="E171" s="1069"/>
      <c r="F171" s="1069"/>
      <c r="G171" s="1069"/>
      <c r="H171" s="1069"/>
      <c r="I171" s="1069"/>
      <c r="J171" s="1069"/>
      <c r="K171" s="1069"/>
      <c r="L171" s="1069"/>
      <c r="M171" s="1069"/>
      <c r="N171" s="1069"/>
      <c r="O171" s="1069"/>
      <c r="P171" s="1069"/>
      <c r="Q171" s="1069"/>
      <c r="R171" s="1069"/>
      <c r="S171" s="1069"/>
      <c r="T171" s="1069"/>
      <c r="U171" s="1069"/>
      <c r="V171" s="1069"/>
      <c r="W171" s="1069"/>
      <c r="X171" s="1069"/>
      <c r="Y171" s="1069"/>
      <c r="Z171" s="1069"/>
      <c r="AA171" s="1069"/>
      <c r="AB171" s="1069"/>
      <c r="AC171" s="1069"/>
      <c r="AD171" s="1069"/>
      <c r="AE171" s="1069"/>
      <c r="AF171" s="1069"/>
      <c r="AG171" s="1069"/>
      <c r="AH171" s="1069"/>
      <c r="AI171" s="1069"/>
      <c r="AJ171" s="1069"/>
      <c r="AK171" s="1069"/>
      <c r="AL171" s="1069"/>
      <c r="AM171" s="1069"/>
      <c r="AN171" s="1069"/>
      <c r="AO171" s="1069"/>
      <c r="AP171" s="1069"/>
      <c r="AQ171" s="1069"/>
      <c r="AR171" s="1069"/>
      <c r="AS171" s="1069"/>
      <c r="AT171" s="1069"/>
      <c r="AU171" s="1069"/>
      <c r="AV171" s="1069"/>
      <c r="AW171" s="1069"/>
      <c r="AX171" s="1069"/>
      <c r="AY171" s="1069"/>
      <c r="AZ171" s="1069"/>
      <c r="BA171" s="1069"/>
      <c r="BB171" s="1069"/>
      <c r="BC171" s="1069"/>
    </row>
    <row r="172" spans="1:55" x14ac:dyDescent="0.2">
      <c r="A172" s="1069"/>
      <c r="B172" s="1069"/>
      <c r="C172" s="1069"/>
      <c r="D172" s="1069"/>
      <c r="E172" s="1069"/>
      <c r="F172" s="1069"/>
      <c r="G172" s="1069"/>
      <c r="H172" s="1069"/>
      <c r="I172" s="1069"/>
      <c r="J172" s="1069"/>
      <c r="K172" s="1069"/>
      <c r="L172" s="1069"/>
      <c r="M172" s="1069"/>
      <c r="N172" s="1069"/>
      <c r="O172" s="1069"/>
      <c r="P172" s="1069"/>
      <c r="Q172" s="1069"/>
      <c r="R172" s="1069"/>
      <c r="S172" s="1069"/>
      <c r="T172" s="1069"/>
      <c r="U172" s="1069"/>
      <c r="V172" s="1069"/>
      <c r="W172" s="1069"/>
      <c r="X172" s="1069"/>
      <c r="Y172" s="1069"/>
      <c r="Z172" s="1069"/>
      <c r="AA172" s="1069"/>
      <c r="AB172" s="1069"/>
      <c r="AC172" s="1069"/>
      <c r="AD172" s="1069"/>
      <c r="AE172" s="1069"/>
      <c r="AF172" s="1069"/>
      <c r="AG172" s="1069"/>
      <c r="AH172" s="1069"/>
      <c r="AI172" s="1069"/>
      <c r="AJ172" s="1069"/>
      <c r="AK172" s="1069"/>
      <c r="AL172" s="1069"/>
      <c r="AM172" s="1069"/>
      <c r="AN172" s="1069"/>
      <c r="AO172" s="1069"/>
      <c r="AP172" s="1069"/>
      <c r="AQ172" s="1069"/>
      <c r="AR172" s="1069"/>
      <c r="AS172" s="1069"/>
      <c r="AT172" s="1069"/>
      <c r="AU172" s="1069"/>
      <c r="AV172" s="1069"/>
      <c r="AW172" s="1069"/>
      <c r="AX172" s="1069"/>
      <c r="AY172" s="1069"/>
      <c r="AZ172" s="1069"/>
      <c r="BA172" s="1069"/>
      <c r="BB172" s="1069"/>
      <c r="BC172" s="1069"/>
    </row>
    <row r="173" spans="1:55" x14ac:dyDescent="0.2">
      <c r="A173" s="1069"/>
      <c r="B173" s="1069"/>
      <c r="C173" s="1069"/>
      <c r="D173" s="1069"/>
      <c r="E173" s="1069"/>
      <c r="F173" s="1069"/>
      <c r="G173" s="1069"/>
      <c r="H173" s="1069"/>
      <c r="I173" s="1069"/>
      <c r="J173" s="1069"/>
      <c r="K173" s="1069"/>
      <c r="L173" s="1069"/>
      <c r="M173" s="1069"/>
      <c r="N173" s="1069"/>
      <c r="O173" s="1069"/>
      <c r="P173" s="1069"/>
      <c r="Q173" s="1069"/>
      <c r="R173" s="1069"/>
      <c r="S173" s="1069"/>
      <c r="T173" s="1069"/>
      <c r="U173" s="1069"/>
      <c r="V173" s="1069"/>
      <c r="W173" s="1069"/>
      <c r="X173" s="1069"/>
      <c r="Y173" s="1069"/>
      <c r="Z173" s="1069"/>
      <c r="AA173" s="1069"/>
      <c r="AB173" s="1069"/>
      <c r="AC173" s="1069"/>
      <c r="AD173" s="1069"/>
      <c r="AE173" s="1069"/>
      <c r="AF173" s="1069"/>
      <c r="AG173" s="1069"/>
      <c r="AH173" s="1069"/>
      <c r="AI173" s="1069"/>
      <c r="AJ173" s="1069"/>
      <c r="AK173" s="1069"/>
      <c r="AL173" s="1069"/>
      <c r="AM173" s="1069"/>
      <c r="AN173" s="1069"/>
      <c r="AO173" s="1069"/>
      <c r="AP173" s="1069"/>
      <c r="AQ173" s="1069"/>
      <c r="AR173" s="1069"/>
      <c r="AS173" s="1069"/>
      <c r="AT173" s="1069"/>
      <c r="AU173" s="1069"/>
      <c r="AV173" s="1069"/>
      <c r="AW173" s="1069"/>
      <c r="AX173" s="1069"/>
      <c r="AY173" s="1069"/>
      <c r="AZ173" s="1069"/>
      <c r="BA173" s="1069"/>
      <c r="BB173" s="1069"/>
      <c r="BC173" s="1069"/>
    </row>
    <row r="174" spans="1:55" x14ac:dyDescent="0.2">
      <c r="A174" s="1069"/>
      <c r="B174" s="1069"/>
      <c r="C174" s="1069"/>
      <c r="D174" s="1069"/>
      <c r="E174" s="1069"/>
      <c r="F174" s="1069"/>
      <c r="G174" s="1069"/>
      <c r="H174" s="1069"/>
      <c r="I174" s="1069"/>
      <c r="J174" s="1069"/>
      <c r="K174" s="1069"/>
      <c r="L174" s="1069"/>
      <c r="M174" s="1069"/>
      <c r="N174" s="1069"/>
      <c r="O174" s="1069"/>
      <c r="P174" s="1069"/>
      <c r="Q174" s="1069"/>
      <c r="R174" s="1069"/>
      <c r="S174" s="1069"/>
      <c r="T174" s="1069"/>
      <c r="U174" s="1069"/>
      <c r="V174" s="1069"/>
      <c r="W174" s="1069"/>
      <c r="X174" s="1069"/>
      <c r="Y174" s="1069"/>
      <c r="Z174" s="1069"/>
      <c r="AA174" s="1069"/>
      <c r="AB174" s="1069"/>
      <c r="AC174" s="1069"/>
      <c r="AD174" s="1069"/>
      <c r="AE174" s="1069"/>
      <c r="AF174" s="1069"/>
      <c r="AG174" s="1069"/>
      <c r="AH174" s="1069"/>
      <c r="AI174" s="1069"/>
      <c r="AJ174" s="1069"/>
      <c r="AK174" s="1069"/>
      <c r="AL174" s="1069"/>
      <c r="AM174" s="1069"/>
      <c r="AN174" s="1069"/>
      <c r="AO174" s="1069"/>
      <c r="AP174" s="1069"/>
      <c r="AQ174" s="1069"/>
      <c r="AR174" s="1069"/>
      <c r="AS174" s="1069"/>
      <c r="AT174" s="1069"/>
      <c r="AU174" s="1069"/>
      <c r="AV174" s="1069"/>
      <c r="AW174" s="1069"/>
      <c r="AX174" s="1069"/>
      <c r="AY174" s="1069"/>
      <c r="AZ174" s="1069"/>
      <c r="BA174" s="1069"/>
      <c r="BB174" s="1069"/>
      <c r="BC174" s="1069"/>
    </row>
    <row r="175" spans="1:55" x14ac:dyDescent="0.2">
      <c r="A175" s="1069"/>
      <c r="B175" s="1069"/>
      <c r="C175" s="1069"/>
      <c r="D175" s="1069"/>
      <c r="E175" s="1069"/>
      <c r="F175" s="1069"/>
      <c r="G175" s="1069"/>
      <c r="H175" s="1069"/>
      <c r="I175" s="1069"/>
      <c r="J175" s="1069"/>
      <c r="K175" s="1069"/>
      <c r="L175" s="1069"/>
      <c r="M175" s="1069"/>
      <c r="N175" s="1069"/>
      <c r="O175" s="1069"/>
      <c r="P175" s="1069"/>
      <c r="Q175" s="1069"/>
      <c r="R175" s="1069"/>
      <c r="S175" s="1069"/>
      <c r="T175" s="1069"/>
      <c r="U175" s="1069"/>
      <c r="V175" s="1069"/>
      <c r="W175" s="1069"/>
      <c r="X175" s="1069"/>
      <c r="Y175" s="1069"/>
      <c r="Z175" s="1069"/>
      <c r="AA175" s="1069"/>
      <c r="AB175" s="1069"/>
      <c r="AC175" s="1069"/>
      <c r="AD175" s="1069"/>
      <c r="AE175" s="1069"/>
      <c r="AF175" s="1069"/>
      <c r="AG175" s="1069"/>
      <c r="AH175" s="1069"/>
      <c r="AI175" s="1069"/>
      <c r="AJ175" s="1069"/>
      <c r="AK175" s="1069"/>
      <c r="AL175" s="1069"/>
      <c r="AM175" s="1069"/>
      <c r="AN175" s="1069"/>
      <c r="AO175" s="1069"/>
      <c r="AP175" s="1069"/>
      <c r="AQ175" s="1069"/>
      <c r="AR175" s="1069"/>
      <c r="AS175" s="1069"/>
      <c r="AT175" s="1069"/>
      <c r="AU175" s="1069"/>
      <c r="AV175" s="1069"/>
      <c r="AW175" s="1069"/>
      <c r="AX175" s="1069"/>
      <c r="AY175" s="1069"/>
      <c r="AZ175" s="1069"/>
      <c r="BA175" s="1069"/>
      <c r="BB175" s="1069"/>
      <c r="BC175" s="1069"/>
    </row>
    <row r="176" spans="1:55" x14ac:dyDescent="0.2">
      <c r="A176" s="1069"/>
      <c r="B176" s="1069"/>
      <c r="C176" s="1069"/>
      <c r="D176" s="1069"/>
      <c r="E176" s="1069"/>
      <c r="F176" s="1069"/>
      <c r="G176" s="1069"/>
      <c r="H176" s="1069"/>
      <c r="I176" s="1069"/>
      <c r="J176" s="1069"/>
      <c r="K176" s="1069"/>
      <c r="L176" s="1069"/>
      <c r="M176" s="1069"/>
      <c r="N176" s="1069"/>
      <c r="O176" s="1069"/>
      <c r="P176" s="1069"/>
      <c r="Q176" s="1069"/>
      <c r="R176" s="1069"/>
      <c r="S176" s="1069"/>
      <c r="T176" s="1069"/>
      <c r="U176" s="1069"/>
      <c r="V176" s="1069"/>
      <c r="W176" s="1069"/>
      <c r="X176" s="1069"/>
      <c r="Y176" s="1069"/>
      <c r="Z176" s="1069"/>
      <c r="AA176" s="1069"/>
      <c r="AB176" s="1069"/>
      <c r="AC176" s="1069"/>
      <c r="AD176" s="1069"/>
      <c r="AE176" s="1069"/>
      <c r="AF176" s="1069"/>
      <c r="AG176" s="1069"/>
      <c r="AH176" s="1069"/>
      <c r="AI176" s="1069"/>
      <c r="AJ176" s="1069"/>
      <c r="AK176" s="1069"/>
      <c r="AL176" s="1069"/>
      <c r="AM176" s="1069"/>
      <c r="AN176" s="1069"/>
      <c r="AO176" s="1069"/>
      <c r="AP176" s="1069"/>
      <c r="AQ176" s="1069"/>
      <c r="AR176" s="1069"/>
      <c r="AS176" s="1069"/>
      <c r="AT176" s="1069"/>
      <c r="AU176" s="1069"/>
      <c r="AV176" s="1069"/>
      <c r="AW176" s="1069"/>
      <c r="AX176" s="1069"/>
      <c r="AY176" s="1069"/>
      <c r="AZ176" s="1069"/>
      <c r="BA176" s="1069"/>
      <c r="BB176" s="1069"/>
      <c r="BC176" s="1069"/>
    </row>
    <row r="177" spans="1:55" x14ac:dyDescent="0.2">
      <c r="A177" s="1069"/>
      <c r="B177" s="1069"/>
      <c r="C177" s="1069"/>
      <c r="D177" s="1069"/>
      <c r="E177" s="1069"/>
      <c r="F177" s="1069"/>
      <c r="G177" s="1069"/>
      <c r="H177" s="1069"/>
      <c r="I177" s="1069"/>
      <c r="J177" s="1069"/>
      <c r="K177" s="1069"/>
      <c r="L177" s="1069"/>
      <c r="M177" s="1069"/>
      <c r="N177" s="1069"/>
      <c r="O177" s="1069"/>
      <c r="P177" s="1069"/>
      <c r="Q177" s="1069"/>
      <c r="R177" s="1069"/>
      <c r="S177" s="1069"/>
      <c r="T177" s="1069"/>
      <c r="U177" s="1069"/>
      <c r="V177" s="1069"/>
      <c r="W177" s="1069"/>
      <c r="X177" s="1069"/>
      <c r="Y177" s="1069"/>
      <c r="Z177" s="1069"/>
      <c r="AA177" s="1069"/>
      <c r="AB177" s="1069"/>
      <c r="AC177" s="1069"/>
      <c r="AD177" s="1069"/>
      <c r="AE177" s="1069"/>
      <c r="AF177" s="1069"/>
      <c r="AG177" s="1069"/>
      <c r="AH177" s="1069"/>
      <c r="AI177" s="1069"/>
      <c r="AJ177" s="1069"/>
      <c r="AK177" s="1069"/>
      <c r="AL177" s="1069"/>
      <c r="AM177" s="1069"/>
      <c r="AN177" s="1069"/>
      <c r="AO177" s="1069"/>
      <c r="AP177" s="1069"/>
      <c r="AQ177" s="1069"/>
      <c r="AR177" s="1069"/>
      <c r="AS177" s="1069"/>
      <c r="AT177" s="1069"/>
      <c r="AU177" s="1069"/>
      <c r="AV177" s="1069"/>
      <c r="AW177" s="1069"/>
      <c r="AX177" s="1069"/>
      <c r="AY177" s="1069"/>
      <c r="AZ177" s="1069"/>
      <c r="BA177" s="1069"/>
      <c r="BB177" s="1069"/>
      <c r="BC177" s="1069"/>
    </row>
    <row r="178" spans="1:55" x14ac:dyDescent="0.2">
      <c r="A178" s="1069"/>
      <c r="B178" s="1069"/>
      <c r="C178" s="1069"/>
      <c r="D178" s="1069"/>
      <c r="E178" s="1069"/>
      <c r="F178" s="1069"/>
      <c r="G178" s="1069"/>
      <c r="H178" s="1069"/>
      <c r="I178" s="1069"/>
      <c r="J178" s="1069"/>
      <c r="K178" s="1069"/>
      <c r="L178" s="1069"/>
      <c r="M178" s="1069"/>
      <c r="N178" s="1069"/>
      <c r="O178" s="1069"/>
      <c r="P178" s="1069"/>
      <c r="Q178" s="1069"/>
      <c r="R178" s="1069"/>
      <c r="S178" s="1069"/>
      <c r="T178" s="1069"/>
      <c r="U178" s="1069"/>
      <c r="V178" s="1069"/>
      <c r="W178" s="1069"/>
      <c r="X178" s="1069"/>
      <c r="Y178" s="1069"/>
      <c r="Z178" s="1069"/>
      <c r="AA178" s="1069"/>
      <c r="AB178" s="1069"/>
      <c r="AC178" s="1069"/>
      <c r="AD178" s="1069"/>
      <c r="AE178" s="1069"/>
      <c r="AF178" s="1069"/>
      <c r="AG178" s="1069"/>
      <c r="AH178" s="1069"/>
      <c r="AI178" s="1069"/>
      <c r="AJ178" s="1069"/>
      <c r="AK178" s="1069"/>
      <c r="AL178" s="1069"/>
      <c r="AM178" s="1069"/>
      <c r="AN178" s="1069"/>
      <c r="AO178" s="1069"/>
      <c r="AP178" s="1069"/>
      <c r="AQ178" s="1069"/>
      <c r="AR178" s="1069"/>
      <c r="AS178" s="1069"/>
      <c r="AT178" s="1069"/>
      <c r="AU178" s="1069"/>
      <c r="AV178" s="1069"/>
      <c r="AW178" s="1069"/>
      <c r="AX178" s="1069"/>
      <c r="AY178" s="1069"/>
      <c r="AZ178" s="1069"/>
      <c r="BA178" s="1069"/>
      <c r="BB178" s="1069"/>
      <c r="BC178" s="1069"/>
    </row>
    <row r="179" spans="1:55" x14ac:dyDescent="0.2">
      <c r="A179" s="1069"/>
      <c r="B179" s="1069"/>
      <c r="C179" s="1069"/>
      <c r="D179" s="1069"/>
      <c r="E179" s="1069"/>
      <c r="F179" s="1069"/>
      <c r="G179" s="1069"/>
      <c r="H179" s="1069"/>
      <c r="I179" s="1069"/>
      <c r="J179" s="1069"/>
      <c r="K179" s="1069"/>
      <c r="L179" s="1069"/>
      <c r="M179" s="1069"/>
      <c r="N179" s="1069"/>
      <c r="O179" s="1069"/>
      <c r="P179" s="1069"/>
      <c r="Q179" s="1069"/>
      <c r="R179" s="1069"/>
      <c r="S179" s="1069"/>
      <c r="T179" s="1069"/>
      <c r="U179" s="1069"/>
      <c r="V179" s="1069"/>
      <c r="W179" s="1069"/>
      <c r="X179" s="1069"/>
      <c r="Y179" s="1069"/>
      <c r="Z179" s="1069"/>
      <c r="AA179" s="1069"/>
      <c r="AB179" s="1069"/>
      <c r="AC179" s="1069"/>
      <c r="AD179" s="1069"/>
      <c r="AE179" s="1069"/>
      <c r="AF179" s="1069"/>
      <c r="AG179" s="1069"/>
      <c r="AH179" s="1069"/>
      <c r="AI179" s="1069"/>
      <c r="AJ179" s="1069"/>
      <c r="AK179" s="1069"/>
      <c r="AL179" s="1069"/>
      <c r="AM179" s="1069"/>
      <c r="AN179" s="1069"/>
      <c r="AO179" s="1069"/>
      <c r="AP179" s="1069"/>
      <c r="AQ179" s="1069"/>
      <c r="AR179" s="1069"/>
      <c r="AS179" s="1069"/>
      <c r="AT179" s="1069"/>
      <c r="AU179" s="1069"/>
      <c r="AV179" s="1069"/>
      <c r="AW179" s="1069"/>
      <c r="AX179" s="1069"/>
      <c r="AY179" s="1069"/>
      <c r="AZ179" s="1069"/>
      <c r="BA179" s="1069"/>
      <c r="BB179" s="1069"/>
      <c r="BC179" s="1069"/>
    </row>
    <row r="180" spans="1:55" x14ac:dyDescent="0.2">
      <c r="A180" s="1069"/>
      <c r="B180" s="1069"/>
      <c r="C180" s="1069"/>
      <c r="D180" s="1069"/>
      <c r="E180" s="1069"/>
      <c r="F180" s="1069"/>
      <c r="G180" s="1069"/>
      <c r="H180" s="1069"/>
      <c r="I180" s="1069"/>
      <c r="J180" s="1069"/>
      <c r="K180" s="1069"/>
      <c r="L180" s="1069"/>
      <c r="M180" s="1069"/>
      <c r="N180" s="1069"/>
      <c r="O180" s="1069"/>
      <c r="P180" s="1069"/>
      <c r="Q180" s="1069"/>
      <c r="R180" s="1069"/>
      <c r="S180" s="1069"/>
      <c r="T180" s="1069"/>
      <c r="U180" s="1069"/>
      <c r="V180" s="1069"/>
      <c r="W180" s="1069"/>
      <c r="X180" s="1069"/>
      <c r="Y180" s="1069"/>
      <c r="Z180" s="1069"/>
      <c r="AA180" s="1069"/>
      <c r="AB180" s="1069"/>
      <c r="AC180" s="1069"/>
      <c r="AD180" s="1069"/>
      <c r="AE180" s="1069"/>
      <c r="AF180" s="1069"/>
      <c r="AG180" s="1069"/>
      <c r="AH180" s="1069"/>
      <c r="AI180" s="1069"/>
      <c r="AJ180" s="1069"/>
      <c r="AK180" s="1069"/>
      <c r="AL180" s="1069"/>
      <c r="AM180" s="1069"/>
      <c r="AN180" s="1069"/>
      <c r="AO180" s="1069"/>
      <c r="AP180" s="1069"/>
      <c r="AQ180" s="1069"/>
      <c r="AR180" s="1069"/>
      <c r="AS180" s="1069"/>
      <c r="AT180" s="1069"/>
      <c r="AU180" s="1069"/>
      <c r="AV180" s="1069"/>
      <c r="AW180" s="1069"/>
      <c r="AX180" s="1069"/>
      <c r="AY180" s="1069"/>
      <c r="AZ180" s="1069"/>
      <c r="BA180" s="1069"/>
      <c r="BB180" s="1069"/>
      <c r="BC180" s="1069"/>
    </row>
    <row r="181" spans="1:55" x14ac:dyDescent="0.2">
      <c r="A181" s="1069"/>
      <c r="B181" s="1069"/>
      <c r="C181" s="1069"/>
      <c r="D181" s="1069"/>
      <c r="E181" s="1069"/>
      <c r="F181" s="1069"/>
      <c r="G181" s="1069"/>
      <c r="H181" s="1069"/>
      <c r="I181" s="1069"/>
      <c r="J181" s="1069"/>
      <c r="K181" s="1069"/>
      <c r="L181" s="1069"/>
      <c r="M181" s="1069"/>
      <c r="N181" s="1069"/>
      <c r="O181" s="1069"/>
      <c r="P181" s="1069"/>
      <c r="Q181" s="1069"/>
      <c r="R181" s="1069"/>
      <c r="S181" s="1069"/>
      <c r="T181" s="1069"/>
      <c r="U181" s="1069"/>
      <c r="V181" s="1069"/>
      <c r="W181" s="1069"/>
      <c r="X181" s="1069"/>
      <c r="Y181" s="1069"/>
      <c r="Z181" s="1069"/>
      <c r="AA181" s="1069"/>
      <c r="AB181" s="1069"/>
      <c r="AC181" s="1069"/>
      <c r="AD181" s="1069"/>
      <c r="AE181" s="1069"/>
      <c r="AF181" s="1069"/>
      <c r="AG181" s="1069"/>
      <c r="AH181" s="1069"/>
      <c r="AI181" s="1069"/>
      <c r="AJ181" s="1069"/>
      <c r="AK181" s="1069"/>
      <c r="AL181" s="1069"/>
      <c r="AM181" s="1069"/>
      <c r="AN181" s="1069"/>
      <c r="AO181" s="1069"/>
      <c r="AP181" s="1069"/>
      <c r="AQ181" s="1069"/>
      <c r="AR181" s="1069"/>
      <c r="AS181" s="1069"/>
      <c r="AT181" s="1069"/>
      <c r="AU181" s="1069"/>
      <c r="AV181" s="1069"/>
      <c r="AW181" s="1069"/>
      <c r="AX181" s="1069"/>
      <c r="AY181" s="1069"/>
      <c r="AZ181" s="1069"/>
      <c r="BA181" s="1069"/>
      <c r="BB181" s="1069"/>
      <c r="BC181" s="1069"/>
    </row>
    <row r="182" spans="1:55" x14ac:dyDescent="0.2">
      <c r="A182" s="1069"/>
      <c r="B182" s="1069"/>
      <c r="C182" s="1069"/>
      <c r="D182" s="1069"/>
      <c r="E182" s="1069"/>
      <c r="F182" s="1069"/>
      <c r="G182" s="1069"/>
      <c r="H182" s="1069"/>
      <c r="I182" s="1069"/>
      <c r="J182" s="1069"/>
      <c r="K182" s="1069"/>
      <c r="L182" s="1069"/>
      <c r="M182" s="1069"/>
      <c r="N182" s="1069"/>
      <c r="O182" s="1069"/>
      <c r="P182" s="1069"/>
      <c r="Q182" s="1069"/>
      <c r="R182" s="1069"/>
      <c r="S182" s="1069"/>
      <c r="T182" s="1069"/>
      <c r="U182" s="1069"/>
      <c r="V182" s="1069"/>
      <c r="W182" s="1069"/>
      <c r="X182" s="1069"/>
      <c r="Y182" s="1069"/>
      <c r="Z182" s="1069"/>
      <c r="AA182" s="1069"/>
      <c r="AB182" s="1069"/>
      <c r="AC182" s="1069"/>
      <c r="AD182" s="1069"/>
      <c r="AE182" s="1069"/>
      <c r="AF182" s="1069"/>
      <c r="AG182" s="1069"/>
      <c r="AH182" s="1069"/>
      <c r="AI182" s="1069"/>
      <c r="AJ182" s="1069"/>
      <c r="AK182" s="1069"/>
      <c r="AL182" s="1069"/>
      <c r="AM182" s="1069"/>
      <c r="AN182" s="1069"/>
      <c r="AO182" s="1069"/>
      <c r="AP182" s="1069"/>
      <c r="AQ182" s="1069"/>
      <c r="AR182" s="1069"/>
      <c r="AS182" s="1069"/>
      <c r="AT182" s="1069"/>
      <c r="AU182" s="1069"/>
      <c r="AV182" s="1069"/>
      <c r="AW182" s="1069"/>
      <c r="AX182" s="1069"/>
      <c r="AY182" s="1069"/>
      <c r="AZ182" s="1069"/>
      <c r="BA182" s="1069"/>
      <c r="BB182" s="1069"/>
      <c r="BC182" s="1069"/>
    </row>
    <row r="183" spans="1:55" x14ac:dyDescent="0.2">
      <c r="A183" s="1069"/>
      <c r="B183" s="1069"/>
      <c r="C183" s="1069"/>
      <c r="D183" s="1069"/>
      <c r="E183" s="1069"/>
      <c r="F183" s="1069"/>
      <c r="G183" s="1069"/>
      <c r="H183" s="1069"/>
      <c r="I183" s="1069"/>
      <c r="J183" s="1069"/>
      <c r="K183" s="1069"/>
      <c r="L183" s="1069"/>
      <c r="M183" s="1069"/>
      <c r="N183" s="1069"/>
      <c r="O183" s="1069"/>
      <c r="P183" s="1069"/>
      <c r="Q183" s="1069"/>
      <c r="R183" s="1069"/>
      <c r="S183" s="1069"/>
      <c r="T183" s="1069"/>
      <c r="U183" s="1069"/>
      <c r="V183" s="1069"/>
      <c r="W183" s="1069"/>
      <c r="X183" s="1069"/>
      <c r="Y183" s="1069"/>
      <c r="Z183" s="1069"/>
      <c r="AA183" s="1069"/>
      <c r="AB183" s="1069"/>
      <c r="AC183" s="1069"/>
      <c r="AD183" s="1069"/>
      <c r="AE183" s="1069"/>
      <c r="AF183" s="1069"/>
      <c r="AG183" s="1069"/>
      <c r="AH183" s="1069"/>
      <c r="AI183" s="1069"/>
      <c r="AJ183" s="1069"/>
      <c r="AK183" s="1069"/>
      <c r="AL183" s="1069"/>
      <c r="AM183" s="1069"/>
      <c r="AN183" s="1069"/>
      <c r="AO183" s="1069"/>
      <c r="AP183" s="1069"/>
      <c r="AQ183" s="1069"/>
      <c r="AR183" s="1069"/>
      <c r="AS183" s="1069"/>
      <c r="AT183" s="1069"/>
      <c r="AU183" s="1069"/>
      <c r="AV183" s="1069"/>
      <c r="AW183" s="1069"/>
      <c r="AX183" s="1069"/>
      <c r="AY183" s="1069"/>
      <c r="AZ183" s="1069"/>
      <c r="BA183" s="1069"/>
      <c r="BB183" s="1069"/>
      <c r="BC183" s="1069"/>
    </row>
    <row r="184" spans="1:55" x14ac:dyDescent="0.2">
      <c r="A184" s="1069"/>
      <c r="B184" s="1069"/>
      <c r="C184" s="1069"/>
      <c r="D184" s="1069"/>
      <c r="E184" s="1069"/>
      <c r="F184" s="1069"/>
      <c r="G184" s="1069"/>
      <c r="H184" s="1069"/>
      <c r="I184" s="1069"/>
      <c r="J184" s="1069"/>
      <c r="K184" s="1069"/>
      <c r="L184" s="1069"/>
      <c r="M184" s="1069"/>
      <c r="N184" s="1069"/>
      <c r="O184" s="1069"/>
      <c r="P184" s="1069"/>
      <c r="Q184" s="1069"/>
      <c r="R184" s="1069"/>
      <c r="S184" s="1069"/>
      <c r="T184" s="1069"/>
      <c r="U184" s="1069"/>
      <c r="V184" s="1069"/>
      <c r="W184" s="1069"/>
      <c r="X184" s="1069"/>
      <c r="Y184" s="1069"/>
      <c r="Z184" s="1069"/>
      <c r="AA184" s="1069"/>
      <c r="AB184" s="1069"/>
      <c r="AC184" s="1069"/>
      <c r="AD184" s="1069"/>
      <c r="AE184" s="1069"/>
      <c r="AF184" s="1069"/>
      <c r="AG184" s="1069"/>
      <c r="AH184" s="1069"/>
      <c r="AI184" s="1069"/>
      <c r="AJ184" s="1069"/>
      <c r="AK184" s="1069"/>
      <c r="AL184" s="1069"/>
      <c r="AM184" s="1069"/>
      <c r="AN184" s="1069"/>
      <c r="AO184" s="1069"/>
      <c r="AP184" s="1069"/>
      <c r="AQ184" s="1069"/>
      <c r="AR184" s="1069"/>
      <c r="AS184" s="1069"/>
      <c r="AT184" s="1069"/>
      <c r="AU184" s="1069"/>
      <c r="AV184" s="1069"/>
      <c r="AW184" s="1069"/>
      <c r="AX184" s="1069"/>
      <c r="AY184" s="1069"/>
      <c r="AZ184" s="1069"/>
      <c r="BA184" s="1069"/>
      <c r="BB184" s="1069"/>
      <c r="BC184" s="1069"/>
    </row>
    <row r="185" spans="1:55" x14ac:dyDescent="0.2">
      <c r="A185" s="1069"/>
      <c r="B185" s="1069"/>
      <c r="C185" s="1069"/>
      <c r="D185" s="1069"/>
      <c r="E185" s="1069"/>
      <c r="F185" s="1069"/>
      <c r="G185" s="1069"/>
      <c r="H185" s="1069"/>
      <c r="I185" s="1069"/>
      <c r="J185" s="1069"/>
      <c r="K185" s="1069"/>
      <c r="L185" s="1069"/>
      <c r="M185" s="1069"/>
      <c r="N185" s="1069"/>
      <c r="O185" s="1069"/>
      <c r="P185" s="1069"/>
      <c r="Q185" s="1069"/>
      <c r="R185" s="1069"/>
      <c r="S185" s="1069"/>
      <c r="T185" s="1069"/>
      <c r="U185" s="1069"/>
      <c r="V185" s="1069"/>
      <c r="W185" s="1069"/>
      <c r="X185" s="1069"/>
      <c r="Y185" s="1069"/>
      <c r="Z185" s="1069"/>
      <c r="AA185" s="1069"/>
      <c r="AB185" s="1069"/>
      <c r="AC185" s="1069"/>
      <c r="AD185" s="1069"/>
      <c r="AE185" s="1069"/>
      <c r="AF185" s="1069"/>
      <c r="AG185" s="1069"/>
      <c r="AH185" s="1069"/>
      <c r="AI185" s="1069"/>
      <c r="AJ185" s="1069"/>
      <c r="AK185" s="1069"/>
      <c r="AL185" s="1069"/>
      <c r="AM185" s="1069"/>
      <c r="AN185" s="1069"/>
      <c r="AO185" s="1069"/>
      <c r="AP185" s="1069"/>
      <c r="AQ185" s="1069"/>
      <c r="AR185" s="1069"/>
      <c r="AS185" s="1069"/>
      <c r="AT185" s="1069"/>
      <c r="AU185" s="1069"/>
      <c r="AV185" s="1069"/>
      <c r="AW185" s="1069"/>
      <c r="AX185" s="1069"/>
      <c r="AY185" s="1069"/>
      <c r="AZ185" s="1069"/>
      <c r="BA185" s="1069"/>
      <c r="BB185" s="1069"/>
      <c r="BC185" s="1069"/>
    </row>
    <row r="186" spans="1:55" x14ac:dyDescent="0.2">
      <c r="A186" s="1069"/>
      <c r="B186" s="1069"/>
      <c r="C186" s="1069"/>
      <c r="D186" s="1069"/>
      <c r="E186" s="1069"/>
      <c r="F186" s="1069"/>
      <c r="G186" s="1069"/>
      <c r="H186" s="1069"/>
      <c r="I186" s="1069"/>
      <c r="J186" s="1069"/>
      <c r="K186" s="1069"/>
      <c r="L186" s="1069"/>
      <c r="M186" s="1069"/>
      <c r="N186" s="1069"/>
      <c r="O186" s="1069"/>
      <c r="P186" s="1069"/>
      <c r="Q186" s="1069"/>
      <c r="R186" s="1069"/>
      <c r="S186" s="1069"/>
      <c r="T186" s="1069"/>
      <c r="U186" s="1069"/>
      <c r="V186" s="1069"/>
      <c r="W186" s="1069"/>
      <c r="X186" s="1069"/>
      <c r="Y186" s="1069"/>
      <c r="Z186" s="1069"/>
      <c r="AA186" s="1069"/>
      <c r="AB186" s="1069"/>
      <c r="AC186" s="1069"/>
      <c r="AD186" s="1069"/>
      <c r="AE186" s="1069"/>
      <c r="AF186" s="1069"/>
      <c r="AG186" s="1069"/>
      <c r="AH186" s="1069"/>
      <c r="AI186" s="1069"/>
      <c r="AJ186" s="1069"/>
      <c r="AK186" s="1069"/>
      <c r="AL186" s="1069"/>
      <c r="AM186" s="1069"/>
      <c r="AN186" s="1069"/>
      <c r="AO186" s="1069"/>
      <c r="AP186" s="1069"/>
      <c r="AQ186" s="1069"/>
      <c r="AR186" s="1069"/>
      <c r="AS186" s="1069"/>
      <c r="AT186" s="1069"/>
      <c r="AU186" s="1069"/>
      <c r="AV186" s="1069"/>
      <c r="AW186" s="1069"/>
      <c r="AX186" s="1069"/>
      <c r="AY186" s="1069"/>
      <c r="AZ186" s="1069"/>
      <c r="BA186" s="1069"/>
      <c r="BB186" s="1069"/>
      <c r="BC186" s="1069"/>
    </row>
    <row r="187" spans="1:55" x14ac:dyDescent="0.2">
      <c r="A187" s="1069"/>
      <c r="B187" s="1069"/>
      <c r="C187" s="1069"/>
      <c r="D187" s="1069"/>
      <c r="E187" s="1069"/>
      <c r="F187" s="1069"/>
      <c r="G187" s="1069"/>
      <c r="H187" s="1069"/>
      <c r="I187" s="1069"/>
      <c r="J187" s="1069"/>
      <c r="K187" s="1069"/>
      <c r="L187" s="1069"/>
      <c r="M187" s="1069"/>
      <c r="N187" s="1069"/>
      <c r="O187" s="1069"/>
      <c r="P187" s="1069"/>
      <c r="Q187" s="1069"/>
      <c r="R187" s="1069"/>
      <c r="S187" s="1069"/>
      <c r="T187" s="1069"/>
      <c r="U187" s="1069"/>
      <c r="V187" s="1069"/>
      <c r="W187" s="1069"/>
      <c r="X187" s="1069"/>
      <c r="Y187" s="1069"/>
      <c r="Z187" s="1069"/>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1069"/>
      <c r="BA187" s="1069"/>
      <c r="BB187" s="1069"/>
      <c r="BC187" s="1069"/>
    </row>
    <row r="188" spans="1:55" x14ac:dyDescent="0.2">
      <c r="A188" s="1069"/>
      <c r="B188" s="1069"/>
      <c r="C188" s="1069"/>
      <c r="D188" s="1069"/>
      <c r="E188" s="1069"/>
      <c r="F188" s="1069"/>
      <c r="G188" s="1069"/>
      <c r="H188" s="1069"/>
      <c r="I188" s="1069"/>
      <c r="J188" s="1069"/>
      <c r="K188" s="1069"/>
      <c r="L188" s="1069"/>
      <c r="M188" s="1069"/>
      <c r="N188" s="1069"/>
      <c r="O188" s="1069"/>
      <c r="P188" s="1069"/>
      <c r="Q188" s="1069"/>
      <c r="R188" s="1069"/>
      <c r="S188" s="1069"/>
      <c r="T188" s="1069"/>
      <c r="U188" s="1069"/>
      <c r="V188" s="1069"/>
      <c r="W188" s="1069"/>
      <c r="X188" s="1069"/>
      <c r="Y188" s="1069"/>
      <c r="Z188" s="1069"/>
      <c r="AA188" s="1069"/>
      <c r="AB188" s="1069"/>
      <c r="AC188" s="1069"/>
      <c r="AD188" s="1069"/>
      <c r="AE188" s="1069"/>
      <c r="AF188" s="1069"/>
      <c r="AG188" s="1069"/>
      <c r="AH188" s="1069"/>
      <c r="AI188" s="1069"/>
      <c r="AJ188" s="1069"/>
      <c r="AK188" s="1069"/>
      <c r="AL188" s="1069"/>
      <c r="AM188" s="1069"/>
      <c r="AN188" s="1069"/>
      <c r="AO188" s="1069"/>
      <c r="AP188" s="1069"/>
      <c r="AQ188" s="1069"/>
      <c r="AR188" s="1069"/>
      <c r="AS188" s="1069"/>
      <c r="AT188" s="1069"/>
      <c r="AU188" s="1069"/>
      <c r="AV188" s="1069"/>
      <c r="AW188" s="1069"/>
      <c r="AX188" s="1069"/>
      <c r="AY188" s="1069"/>
      <c r="AZ188" s="1069"/>
      <c r="BA188" s="1069"/>
      <c r="BB188" s="1069"/>
      <c r="BC188" s="1069"/>
    </row>
    <row r="189" spans="1:55" x14ac:dyDescent="0.2">
      <c r="A189" s="1069"/>
      <c r="B189" s="1069"/>
      <c r="C189" s="1069"/>
      <c r="D189" s="1069"/>
      <c r="E189" s="1069"/>
      <c r="F189" s="1069"/>
      <c r="G189" s="1069"/>
      <c r="H189" s="1069"/>
      <c r="I189" s="1069"/>
      <c r="J189" s="1069"/>
      <c r="K189" s="1069"/>
      <c r="L189" s="1069"/>
      <c r="M189" s="1069"/>
      <c r="N189" s="1069"/>
      <c r="O189" s="1069"/>
      <c r="P189" s="1069"/>
      <c r="Q189" s="1069"/>
      <c r="R189" s="1069"/>
      <c r="S189" s="1069"/>
      <c r="T189" s="1069"/>
      <c r="U189" s="1069"/>
      <c r="V189" s="1069"/>
      <c r="W189" s="1069"/>
      <c r="X189" s="1069"/>
      <c r="Y189" s="1069"/>
      <c r="Z189" s="1069"/>
      <c r="AA189" s="1069"/>
      <c r="AB189" s="1069"/>
      <c r="AC189" s="1069"/>
      <c r="AD189" s="1069"/>
      <c r="AE189" s="1069"/>
      <c r="AF189" s="1069"/>
      <c r="AG189" s="1069"/>
      <c r="AH189" s="1069"/>
      <c r="AI189" s="1069"/>
      <c r="AJ189" s="1069"/>
      <c r="AK189" s="1069"/>
      <c r="AL189" s="1069"/>
      <c r="AM189" s="1069"/>
      <c r="AN189" s="1069"/>
      <c r="AO189" s="1069"/>
      <c r="AP189" s="1069"/>
      <c r="AQ189" s="1069"/>
      <c r="AR189" s="1069"/>
      <c r="AS189" s="1069"/>
      <c r="AT189" s="1069"/>
      <c r="AU189" s="1069"/>
      <c r="AV189" s="1069"/>
      <c r="AW189" s="1069"/>
      <c r="AX189" s="1069"/>
      <c r="AY189" s="1069"/>
      <c r="AZ189" s="1069"/>
      <c r="BA189" s="1069"/>
      <c r="BB189" s="1069"/>
      <c r="BC189" s="1069"/>
    </row>
    <row r="190" spans="1:55" x14ac:dyDescent="0.2">
      <c r="A190" s="1069"/>
      <c r="B190" s="1069"/>
      <c r="C190" s="1069"/>
      <c r="D190" s="1069"/>
      <c r="E190" s="1069"/>
      <c r="F190" s="1069"/>
      <c r="G190" s="1069"/>
      <c r="H190" s="1069"/>
      <c r="I190" s="1069"/>
      <c r="J190" s="1069"/>
      <c r="K190" s="1069"/>
      <c r="L190" s="1069"/>
      <c r="M190" s="1069"/>
      <c r="N190" s="1069"/>
      <c r="O190" s="1069"/>
      <c r="P190" s="1069"/>
      <c r="Q190" s="1069"/>
      <c r="R190" s="1069"/>
      <c r="S190" s="1069"/>
      <c r="T190" s="1069"/>
      <c r="U190" s="1069"/>
      <c r="V190" s="1069"/>
      <c r="W190" s="1069"/>
      <c r="X190" s="1069"/>
      <c r="Y190" s="1069"/>
      <c r="Z190" s="1069"/>
      <c r="AA190" s="1069"/>
      <c r="AB190" s="1069"/>
      <c r="AC190" s="1069"/>
      <c r="AD190" s="1069"/>
      <c r="AE190" s="1069"/>
      <c r="AF190" s="1069"/>
      <c r="AG190" s="1069"/>
      <c r="AH190" s="1069"/>
      <c r="AI190" s="1069"/>
      <c r="AJ190" s="1069"/>
      <c r="AK190" s="1069"/>
      <c r="AL190" s="1069"/>
      <c r="AM190" s="1069"/>
      <c r="AN190" s="1069"/>
      <c r="AO190" s="1069"/>
      <c r="AP190" s="1069"/>
      <c r="AQ190" s="1069"/>
      <c r="AR190" s="1069"/>
      <c r="AS190" s="1069"/>
      <c r="AT190" s="1069"/>
      <c r="AU190" s="1069"/>
      <c r="AV190" s="1069"/>
      <c r="AW190" s="1069"/>
      <c r="AX190" s="1069"/>
      <c r="AY190" s="1069"/>
      <c r="AZ190" s="1069"/>
      <c r="BA190" s="1069"/>
      <c r="BB190" s="1069"/>
      <c r="BC190" s="1069"/>
    </row>
    <row r="191" spans="1:55" x14ac:dyDescent="0.2">
      <c r="A191" s="1069"/>
      <c r="B191" s="1069"/>
      <c r="C191" s="1069"/>
      <c r="D191" s="1069"/>
      <c r="E191" s="1069"/>
      <c r="F191" s="1069"/>
      <c r="G191" s="1069"/>
      <c r="H191" s="1069"/>
      <c r="I191" s="1069"/>
      <c r="J191" s="1069"/>
      <c r="K191" s="1069"/>
      <c r="L191" s="1069"/>
      <c r="M191" s="1069"/>
      <c r="N191" s="1069"/>
      <c r="O191" s="1069"/>
      <c r="P191" s="1069"/>
      <c r="Q191" s="1069"/>
      <c r="R191" s="1069"/>
      <c r="S191" s="1069"/>
      <c r="T191" s="1069"/>
      <c r="U191" s="1069"/>
      <c r="V191" s="1069"/>
      <c r="W191" s="1069"/>
      <c r="X191" s="1069"/>
      <c r="Y191" s="1069"/>
      <c r="Z191" s="1069"/>
      <c r="AA191" s="1069"/>
      <c r="AB191" s="1069"/>
      <c r="AC191" s="1069"/>
      <c r="AD191" s="1069"/>
      <c r="AE191" s="1069"/>
      <c r="AF191" s="1069"/>
      <c r="AG191" s="1069"/>
      <c r="AH191" s="1069"/>
      <c r="AI191" s="1069"/>
      <c r="AJ191" s="1069"/>
      <c r="AK191" s="1069"/>
      <c r="AL191" s="1069"/>
      <c r="AM191" s="1069"/>
      <c r="AN191" s="1069"/>
      <c r="AO191" s="1069"/>
      <c r="AP191" s="1069"/>
      <c r="AQ191" s="1069"/>
      <c r="AR191" s="1069"/>
      <c r="AS191" s="1069"/>
      <c r="AT191" s="1069"/>
      <c r="AU191" s="1069"/>
      <c r="AV191" s="1069"/>
      <c r="AW191" s="1069"/>
      <c r="AX191" s="1069"/>
      <c r="AY191" s="1069"/>
      <c r="AZ191" s="1069"/>
      <c r="BA191" s="1069"/>
      <c r="BB191" s="1069"/>
      <c r="BC191" s="1069"/>
    </row>
    <row r="192" spans="1:55" x14ac:dyDescent="0.2">
      <c r="A192" s="1069"/>
      <c r="B192" s="1069"/>
      <c r="C192" s="1069"/>
      <c r="D192" s="1069"/>
      <c r="E192" s="1069"/>
      <c r="F192" s="1069"/>
      <c r="G192" s="1069"/>
      <c r="H192" s="1069"/>
      <c r="I192" s="1069"/>
      <c r="J192" s="1069"/>
      <c r="K192" s="1069"/>
      <c r="L192" s="1069"/>
      <c r="M192" s="1069"/>
      <c r="N192" s="1069"/>
      <c r="O192" s="1069"/>
      <c r="P192" s="1069"/>
      <c r="Q192" s="1069"/>
      <c r="R192" s="1069"/>
      <c r="S192" s="1069"/>
      <c r="T192" s="1069"/>
      <c r="U192" s="1069"/>
      <c r="V192" s="1069"/>
      <c r="W192" s="1069"/>
      <c r="X192" s="1069"/>
      <c r="Y192" s="1069"/>
      <c r="Z192" s="1069"/>
      <c r="AA192" s="1069"/>
      <c r="AB192" s="1069"/>
      <c r="AC192" s="1069"/>
      <c r="AD192" s="1069"/>
      <c r="AE192" s="1069"/>
      <c r="AF192" s="1069"/>
      <c r="AG192" s="1069"/>
      <c r="AH192" s="1069"/>
      <c r="AI192" s="1069"/>
      <c r="AJ192" s="1069"/>
      <c r="AK192" s="1069"/>
      <c r="AL192" s="1069"/>
      <c r="AM192" s="1069"/>
      <c r="AN192" s="1069"/>
      <c r="AO192" s="1069"/>
      <c r="AP192" s="1069"/>
      <c r="AQ192" s="1069"/>
      <c r="AR192" s="1069"/>
      <c r="AS192" s="1069"/>
      <c r="AT192" s="1069"/>
      <c r="AU192" s="1069"/>
      <c r="AV192" s="1069"/>
      <c r="AW192" s="1069"/>
      <c r="AX192" s="1069"/>
      <c r="AY192" s="1069"/>
      <c r="AZ192" s="1069"/>
      <c r="BA192" s="1069"/>
      <c r="BB192" s="1069"/>
      <c r="BC192" s="1069"/>
    </row>
    <row r="193" spans="1:55" x14ac:dyDescent="0.2">
      <c r="A193" s="1069"/>
      <c r="B193" s="1069"/>
      <c r="C193" s="1069"/>
      <c r="D193" s="1069"/>
      <c r="E193" s="1069"/>
      <c r="F193" s="1069"/>
      <c r="G193" s="1069"/>
      <c r="H193" s="1069"/>
      <c r="I193" s="1069"/>
      <c r="J193" s="1069"/>
      <c r="K193" s="1069"/>
      <c r="L193" s="1069"/>
      <c r="M193" s="1069"/>
      <c r="N193" s="1069"/>
      <c r="O193" s="1069"/>
      <c r="P193" s="1069"/>
      <c r="Q193" s="1069"/>
      <c r="R193" s="1069"/>
      <c r="S193" s="1069"/>
      <c r="T193" s="1069"/>
      <c r="U193" s="1069"/>
      <c r="V193" s="1069"/>
      <c r="W193" s="1069"/>
      <c r="X193" s="1069"/>
      <c r="Y193" s="1069"/>
      <c r="Z193" s="1069"/>
      <c r="AA193" s="1069"/>
      <c r="AB193" s="1069"/>
      <c r="AC193" s="1069"/>
      <c r="AD193" s="1069"/>
      <c r="AE193" s="1069"/>
      <c r="AF193" s="1069"/>
      <c r="AG193" s="1069"/>
      <c r="AH193" s="1069"/>
      <c r="AI193" s="1069"/>
      <c r="AJ193" s="1069"/>
      <c r="AK193" s="1069"/>
      <c r="AL193" s="1069"/>
      <c r="AM193" s="1069"/>
      <c r="AN193" s="1069"/>
      <c r="AO193" s="1069"/>
      <c r="AP193" s="1069"/>
      <c r="AQ193" s="1069"/>
      <c r="AR193" s="1069"/>
      <c r="AS193" s="1069"/>
      <c r="AT193" s="1069"/>
      <c r="AU193" s="1069"/>
      <c r="AV193" s="1069"/>
      <c r="AW193" s="1069"/>
      <c r="AX193" s="1069"/>
      <c r="AY193" s="1069"/>
      <c r="AZ193" s="1069"/>
      <c r="BA193" s="1069"/>
      <c r="BB193" s="1069"/>
      <c r="BC193" s="1069"/>
    </row>
    <row r="194" spans="1:55" x14ac:dyDescent="0.2">
      <c r="A194" s="1069"/>
      <c r="B194" s="1069"/>
      <c r="C194" s="1069"/>
      <c r="D194" s="1069"/>
      <c r="E194" s="1069"/>
      <c r="F194" s="1069"/>
      <c r="G194" s="1069"/>
      <c r="H194" s="1069"/>
      <c r="I194" s="1069"/>
      <c r="J194" s="1069"/>
      <c r="K194" s="1069"/>
      <c r="L194" s="1069"/>
      <c r="M194" s="1069"/>
      <c r="N194" s="1069"/>
      <c r="O194" s="1069"/>
      <c r="P194" s="1069"/>
      <c r="Q194" s="1069"/>
      <c r="R194" s="1069"/>
      <c r="S194" s="1069"/>
      <c r="T194" s="1069"/>
      <c r="U194" s="1069"/>
      <c r="V194" s="1069"/>
      <c r="W194" s="1069"/>
      <c r="X194" s="1069"/>
      <c r="Y194" s="1069"/>
      <c r="Z194" s="1069"/>
      <c r="AA194" s="1069"/>
      <c r="AB194" s="1069"/>
      <c r="AC194" s="1069"/>
      <c r="AD194" s="1069"/>
      <c r="AE194" s="1069"/>
      <c r="AF194" s="1069"/>
      <c r="AG194" s="1069"/>
      <c r="AH194" s="1069"/>
      <c r="AI194" s="1069"/>
      <c r="AJ194" s="1069"/>
      <c r="AK194" s="1069"/>
      <c r="AL194" s="1069"/>
      <c r="AM194" s="1069"/>
      <c r="AN194" s="1069"/>
      <c r="AO194" s="1069"/>
      <c r="AP194" s="1069"/>
      <c r="AQ194" s="1069"/>
      <c r="AR194" s="1069"/>
      <c r="AS194" s="1069"/>
      <c r="AT194" s="1069"/>
      <c r="AU194" s="1069"/>
      <c r="AV194" s="1069"/>
      <c r="AW194" s="1069"/>
      <c r="AX194" s="1069"/>
      <c r="AY194" s="1069"/>
      <c r="AZ194" s="1069"/>
      <c r="BA194" s="1069"/>
      <c r="BB194" s="1069"/>
      <c r="BC194" s="1069"/>
    </row>
    <row r="195" spans="1:55" x14ac:dyDescent="0.2">
      <c r="A195" s="1069"/>
      <c r="B195" s="1069"/>
      <c r="C195" s="1069"/>
      <c r="D195" s="1069"/>
      <c r="E195" s="1069"/>
      <c r="F195" s="1069"/>
      <c r="G195" s="1069"/>
      <c r="H195" s="1069"/>
      <c r="I195" s="1069"/>
      <c r="J195" s="1069"/>
      <c r="K195" s="1069"/>
      <c r="L195" s="1069"/>
      <c r="M195" s="1069"/>
      <c r="N195" s="1069"/>
      <c r="O195" s="1069"/>
      <c r="P195" s="1069"/>
      <c r="Q195" s="1069"/>
      <c r="R195" s="1069"/>
      <c r="S195" s="1069"/>
      <c r="T195" s="1069"/>
      <c r="U195" s="1069"/>
      <c r="V195" s="1069"/>
      <c r="W195" s="1069"/>
      <c r="X195" s="1069"/>
      <c r="Y195" s="1069"/>
      <c r="Z195" s="1069"/>
      <c r="AA195" s="1069"/>
      <c r="AB195" s="1069"/>
      <c r="AC195" s="1069"/>
      <c r="AD195" s="1069"/>
      <c r="AE195" s="1069"/>
      <c r="AF195" s="1069"/>
      <c r="AG195" s="1069"/>
      <c r="AH195" s="1069"/>
      <c r="AI195" s="1069"/>
      <c r="AJ195" s="1069"/>
      <c r="AK195" s="1069"/>
      <c r="AL195" s="1069"/>
      <c r="AM195" s="1069"/>
      <c r="AN195" s="1069"/>
      <c r="AO195" s="1069"/>
      <c r="AP195" s="1069"/>
      <c r="AQ195" s="1069"/>
      <c r="AR195" s="1069"/>
      <c r="AS195" s="1069"/>
      <c r="AT195" s="1069"/>
      <c r="AU195" s="1069"/>
      <c r="AV195" s="1069"/>
      <c r="AW195" s="1069"/>
      <c r="AX195" s="1069"/>
      <c r="AY195" s="1069"/>
      <c r="AZ195" s="1069"/>
      <c r="BA195" s="1069"/>
      <c r="BB195" s="1069"/>
      <c r="BC195" s="1069"/>
    </row>
    <row r="196" spans="1:55" x14ac:dyDescent="0.2">
      <c r="A196" s="1069"/>
      <c r="B196" s="1069"/>
      <c r="C196" s="1069"/>
      <c r="D196" s="1069"/>
      <c r="E196" s="1069"/>
      <c r="F196" s="1069"/>
      <c r="G196" s="1069"/>
      <c r="H196" s="1069"/>
      <c r="I196" s="1069"/>
      <c r="J196" s="1069"/>
      <c r="K196" s="1069"/>
      <c r="L196" s="1069"/>
      <c r="M196" s="1069"/>
      <c r="N196" s="1069"/>
      <c r="O196" s="1069"/>
      <c r="P196" s="1069"/>
      <c r="Q196" s="1069"/>
      <c r="R196" s="1069"/>
      <c r="S196" s="1069"/>
      <c r="T196" s="1069"/>
      <c r="U196" s="1069"/>
      <c r="V196" s="1069"/>
      <c r="W196" s="1069"/>
      <c r="X196" s="1069"/>
      <c r="Y196" s="1069"/>
      <c r="Z196" s="1069"/>
      <c r="AA196" s="1069"/>
      <c r="AB196" s="1069"/>
      <c r="AC196" s="1069"/>
      <c r="AD196" s="1069"/>
      <c r="AE196" s="1069"/>
      <c r="AF196" s="1069"/>
      <c r="AG196" s="1069"/>
      <c r="AH196" s="1069"/>
      <c r="AI196" s="1069"/>
      <c r="AJ196" s="1069"/>
      <c r="AK196" s="1069"/>
      <c r="AL196" s="1069"/>
      <c r="AM196" s="1069"/>
      <c r="AN196" s="1069"/>
      <c r="AO196" s="1069"/>
      <c r="AP196" s="1069"/>
      <c r="AQ196" s="1069"/>
      <c r="AR196" s="1069"/>
      <c r="AS196" s="1069"/>
      <c r="AT196" s="1069"/>
      <c r="AU196" s="1069"/>
      <c r="AV196" s="1069"/>
      <c r="AW196" s="1069"/>
      <c r="AX196" s="1069"/>
      <c r="AY196" s="1069"/>
      <c r="AZ196" s="1069"/>
      <c r="BA196" s="1069"/>
      <c r="BB196" s="1069"/>
      <c r="BC196" s="1069"/>
    </row>
    <row r="197" spans="1:55" x14ac:dyDescent="0.2">
      <c r="A197" s="1069"/>
      <c r="B197" s="1069"/>
      <c r="C197" s="1069"/>
      <c r="D197" s="1069"/>
      <c r="E197" s="1069"/>
      <c r="F197" s="1069"/>
      <c r="G197" s="1069"/>
      <c r="H197" s="1069"/>
      <c r="I197" s="1069"/>
      <c r="J197" s="1069"/>
      <c r="K197" s="1069"/>
      <c r="L197" s="1069"/>
      <c r="M197" s="1069"/>
      <c r="N197" s="1069"/>
      <c r="O197" s="1069"/>
      <c r="P197" s="1069"/>
      <c r="Q197" s="1069"/>
      <c r="R197" s="1069"/>
      <c r="S197" s="1069"/>
      <c r="T197" s="1069"/>
      <c r="U197" s="1069"/>
      <c r="V197" s="1069"/>
      <c r="W197" s="1069"/>
      <c r="X197" s="1069"/>
      <c r="Y197" s="1069"/>
      <c r="Z197" s="1069"/>
      <c r="AA197" s="1069"/>
      <c r="AB197" s="1069"/>
      <c r="AC197" s="1069"/>
      <c r="AD197" s="1069"/>
      <c r="AE197" s="1069"/>
      <c r="AF197" s="1069"/>
      <c r="AG197" s="1069"/>
      <c r="AH197" s="1069"/>
      <c r="AI197" s="1069"/>
      <c r="AJ197" s="1069"/>
      <c r="AK197" s="1069"/>
      <c r="AL197" s="1069"/>
      <c r="AM197" s="1069"/>
      <c r="AN197" s="1069"/>
      <c r="AO197" s="1069"/>
      <c r="AP197" s="1069"/>
      <c r="AQ197" s="1069"/>
      <c r="AR197" s="1069"/>
      <c r="AS197" s="1069"/>
      <c r="AT197" s="1069"/>
      <c r="AU197" s="1069"/>
      <c r="AV197" s="1069"/>
      <c r="AW197" s="1069"/>
      <c r="AX197" s="1069"/>
      <c r="AY197" s="1069"/>
      <c r="AZ197" s="1069"/>
      <c r="BA197" s="1069"/>
      <c r="BB197" s="1069"/>
      <c r="BC197" s="1069"/>
    </row>
    <row r="198" spans="1:55" x14ac:dyDescent="0.2">
      <c r="A198" s="1069"/>
      <c r="B198" s="1069"/>
      <c r="C198" s="1069"/>
      <c r="D198" s="1069"/>
      <c r="E198" s="1069"/>
      <c r="F198" s="1069"/>
      <c r="G198" s="1069"/>
      <c r="H198" s="1069"/>
      <c r="I198" s="1069"/>
      <c r="J198" s="1069"/>
      <c r="K198" s="1069"/>
      <c r="L198" s="1069"/>
      <c r="M198" s="1069"/>
      <c r="N198" s="1069"/>
      <c r="O198" s="1069"/>
      <c r="P198" s="1069"/>
      <c r="Q198" s="1069"/>
      <c r="R198" s="1069"/>
      <c r="S198" s="1069"/>
      <c r="T198" s="1069"/>
      <c r="U198" s="1069"/>
      <c r="V198" s="1069"/>
      <c r="W198" s="1069"/>
      <c r="X198" s="1069"/>
      <c r="Y198" s="1069"/>
      <c r="Z198" s="1069"/>
      <c r="AA198" s="1069"/>
      <c r="AB198" s="1069"/>
      <c r="AC198" s="1069"/>
      <c r="AD198" s="1069"/>
      <c r="AE198" s="1069"/>
      <c r="AF198" s="1069"/>
      <c r="AG198" s="1069"/>
      <c r="AH198" s="1069"/>
      <c r="AI198" s="1069"/>
      <c r="AJ198" s="1069"/>
      <c r="AK198" s="1069"/>
      <c r="AL198" s="1069"/>
      <c r="AM198" s="1069"/>
      <c r="AN198" s="1069"/>
      <c r="AO198" s="1069"/>
      <c r="AP198" s="1069"/>
      <c r="AQ198" s="1069"/>
      <c r="AR198" s="1069"/>
      <c r="AS198" s="1069"/>
      <c r="AT198" s="1069"/>
      <c r="AU198" s="1069"/>
      <c r="AV198" s="1069"/>
      <c r="AW198" s="1069"/>
      <c r="AX198" s="1069"/>
      <c r="AY198" s="1069"/>
      <c r="AZ198" s="1069"/>
      <c r="BA198" s="1069"/>
      <c r="BB198" s="1069"/>
      <c r="BC198" s="1069"/>
    </row>
    <row r="199" spans="1:55" x14ac:dyDescent="0.2">
      <c r="A199" s="1069"/>
      <c r="B199" s="1069"/>
      <c r="C199" s="1069"/>
      <c r="D199" s="1069"/>
      <c r="E199" s="1069"/>
      <c r="F199" s="1069"/>
      <c r="G199" s="1069"/>
      <c r="H199" s="1069"/>
      <c r="I199" s="1069"/>
      <c r="J199" s="1069"/>
      <c r="K199" s="1069"/>
      <c r="L199" s="1069"/>
      <c r="M199" s="1069"/>
      <c r="N199" s="1069"/>
      <c r="O199" s="1069"/>
      <c r="P199" s="1069"/>
      <c r="Q199" s="1069"/>
      <c r="R199" s="1069"/>
      <c r="S199" s="1069"/>
      <c r="T199" s="1069"/>
      <c r="U199" s="1069"/>
      <c r="V199" s="1069"/>
      <c r="W199" s="1069"/>
      <c r="X199" s="1069"/>
      <c r="Y199" s="1069"/>
      <c r="Z199" s="1069"/>
      <c r="AA199" s="1069"/>
      <c r="AB199" s="1069"/>
      <c r="AC199" s="1069"/>
      <c r="AD199" s="1069"/>
      <c r="AE199" s="1069"/>
      <c r="AF199" s="1069"/>
      <c r="AG199" s="1069"/>
      <c r="AH199" s="1069"/>
      <c r="AI199" s="1069"/>
      <c r="AJ199" s="1069"/>
      <c r="AK199" s="1069"/>
      <c r="AL199" s="1069"/>
      <c r="AM199" s="1069"/>
      <c r="AN199" s="1069"/>
      <c r="AO199" s="1069"/>
      <c r="AP199" s="1069"/>
      <c r="AQ199" s="1069"/>
      <c r="AR199" s="1069"/>
      <c r="AS199" s="1069"/>
      <c r="AT199" s="1069"/>
      <c r="AU199" s="1069"/>
      <c r="AV199" s="1069"/>
      <c r="AW199" s="1069"/>
      <c r="AX199" s="1069"/>
      <c r="AY199" s="1069"/>
      <c r="AZ199" s="1069"/>
      <c r="BA199" s="1069"/>
      <c r="BB199" s="1069"/>
      <c r="BC199" s="1069"/>
    </row>
    <row r="200" spans="1:55" x14ac:dyDescent="0.2">
      <c r="A200" s="1069"/>
      <c r="B200" s="1069"/>
      <c r="C200" s="1069"/>
      <c r="D200" s="1069"/>
      <c r="E200" s="1069"/>
      <c r="F200" s="1069"/>
      <c r="G200" s="1069"/>
      <c r="H200" s="1069"/>
      <c r="I200" s="1069"/>
      <c r="J200" s="1069"/>
      <c r="K200" s="1069"/>
      <c r="L200" s="1069"/>
      <c r="M200" s="1069"/>
      <c r="N200" s="1069"/>
      <c r="O200" s="1069"/>
      <c r="P200" s="1069"/>
      <c r="Q200" s="1069"/>
      <c r="R200" s="1069"/>
      <c r="S200" s="1069"/>
      <c r="T200" s="1069"/>
      <c r="U200" s="1069"/>
      <c r="V200" s="1069"/>
      <c r="W200" s="1069"/>
      <c r="X200" s="1069"/>
      <c r="Y200" s="1069"/>
      <c r="Z200" s="1069"/>
      <c r="AA200" s="1069"/>
      <c r="AB200" s="1069"/>
      <c r="AC200" s="1069"/>
      <c r="AD200" s="1069"/>
      <c r="AE200" s="1069"/>
      <c r="AF200" s="1069"/>
      <c r="AG200" s="1069"/>
      <c r="AH200" s="1069"/>
      <c r="AI200" s="1069"/>
      <c r="AJ200" s="1069"/>
      <c r="AK200" s="1069"/>
      <c r="AL200" s="1069"/>
      <c r="AM200" s="1069"/>
      <c r="AN200" s="1069"/>
      <c r="AO200" s="1069"/>
      <c r="AP200" s="1069"/>
      <c r="AQ200" s="1069"/>
      <c r="AR200" s="1069"/>
      <c r="AS200" s="1069"/>
      <c r="AT200" s="1069"/>
      <c r="AU200" s="1069"/>
      <c r="AV200" s="1069"/>
      <c r="AW200" s="1069"/>
      <c r="AX200" s="1069"/>
      <c r="AY200" s="1069"/>
      <c r="AZ200" s="1069"/>
      <c r="BA200" s="1069"/>
      <c r="BB200" s="1069"/>
      <c r="BC200" s="1069"/>
    </row>
  </sheetData>
  <sheetProtection algorithmName="SHA-512" hashValue="IxbEX5pIXaGxuwxlGMl4Ojq6nhax6O4pQAtgPqMZMpOGTkond5fkALhFni7DQLhSnJGQCmbvkLnho1XBwam03Q==" saltValue="d3hHvt0DAGOl5rQAe0Ku1g==" spinCount="100000" sheet="1" objects="1" scenarios="1"/>
  <mergeCells count="1">
    <mergeCell ref="B2:C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tabColor theme="3" tint="-0.499984740745262"/>
  </sheetPr>
  <dimension ref="A1:BC200"/>
  <sheetViews>
    <sheetView showGridLines="0" workbookViewId="0"/>
  </sheetViews>
  <sheetFormatPr defaultColWidth="9.140625" defaultRowHeight="12.75" x14ac:dyDescent="0.2"/>
  <cols>
    <col min="1" max="1" width="2.7109375" style="242" customWidth="1"/>
    <col min="2" max="2" width="24.5703125" style="242" bestFit="1" customWidth="1"/>
    <col min="3" max="7" width="21.85546875" style="242" customWidth="1"/>
    <col min="8" max="16384" width="9.140625" style="242"/>
  </cols>
  <sheetData>
    <row r="1" spans="1:55" ht="13.5" thickBot="1" x14ac:dyDescent="0.25">
      <c r="A1" s="1069"/>
      <c r="B1" s="1069"/>
      <c r="C1" s="1069"/>
      <c r="D1" s="1069"/>
      <c r="E1" s="1069"/>
      <c r="F1" s="1069"/>
      <c r="G1" s="1069"/>
      <c r="H1" s="1069"/>
      <c r="I1" s="1069"/>
      <c r="J1" s="1069"/>
      <c r="K1" s="1069"/>
      <c r="L1" s="1069"/>
      <c r="M1" s="1069"/>
      <c r="N1" s="1069"/>
      <c r="O1" s="1069"/>
      <c r="P1" s="1069"/>
      <c r="Q1" s="1069"/>
      <c r="R1" s="1069"/>
      <c r="S1" s="1069"/>
      <c r="T1" s="1069"/>
      <c r="U1" s="1069"/>
      <c r="V1" s="1069"/>
      <c r="W1" s="1069"/>
      <c r="X1" s="1069"/>
      <c r="Y1" s="1069"/>
      <c r="Z1" s="1069"/>
      <c r="AA1" s="1069"/>
      <c r="AB1" s="1069"/>
      <c r="AC1" s="1069"/>
      <c r="AD1" s="1069"/>
      <c r="AE1" s="1069"/>
      <c r="AF1" s="1069"/>
      <c r="AG1" s="1069"/>
      <c r="AH1" s="1069"/>
      <c r="AI1" s="1069"/>
      <c r="AJ1" s="1069"/>
      <c r="AK1" s="1069"/>
      <c r="AL1" s="1069"/>
      <c r="AM1" s="1069"/>
      <c r="AN1" s="1069"/>
      <c r="AO1" s="1069"/>
      <c r="AP1" s="1069"/>
      <c r="AQ1" s="1069"/>
      <c r="AR1" s="1069"/>
      <c r="AS1" s="1069"/>
      <c r="AT1" s="1069"/>
      <c r="AU1" s="1069"/>
      <c r="AV1" s="1069"/>
      <c r="AW1" s="1069"/>
      <c r="AX1" s="1069"/>
      <c r="AY1" s="1069"/>
      <c r="AZ1" s="1069"/>
      <c r="BA1" s="1069"/>
      <c r="BB1" s="1069"/>
      <c r="BC1" s="1069"/>
    </row>
    <row r="2" spans="1:55" ht="16.5" thickBot="1" x14ac:dyDescent="0.25">
      <c r="A2" s="1069"/>
      <c r="B2" s="1871" t="s">
        <v>2037</v>
      </c>
      <c r="C2" s="1872"/>
      <c r="D2" s="1872"/>
      <c r="E2" s="1872"/>
      <c r="F2" s="1872"/>
      <c r="G2" s="1873"/>
      <c r="H2" s="1069"/>
      <c r="I2" s="1069"/>
      <c r="J2" s="1069"/>
      <c r="K2" s="1069"/>
      <c r="L2" s="1069"/>
      <c r="M2" s="1069"/>
      <c r="N2" s="1069"/>
      <c r="O2" s="1069"/>
      <c r="P2" s="1069"/>
      <c r="Q2" s="1069"/>
      <c r="R2" s="1069"/>
      <c r="S2" s="1069"/>
      <c r="T2" s="1069"/>
      <c r="U2" s="1069"/>
      <c r="V2" s="1069"/>
      <c r="W2" s="1069"/>
      <c r="X2" s="1069"/>
      <c r="Y2" s="1069"/>
      <c r="Z2" s="1069"/>
      <c r="AA2" s="1069"/>
      <c r="AB2" s="1069"/>
      <c r="AC2" s="1069"/>
      <c r="AD2" s="1069"/>
      <c r="AE2" s="1069"/>
      <c r="AF2" s="1069"/>
      <c r="AG2" s="1069"/>
      <c r="AH2" s="1069"/>
      <c r="AI2" s="1069"/>
      <c r="AJ2" s="1069"/>
      <c r="AK2" s="1069"/>
      <c r="AL2" s="1069"/>
      <c r="AM2" s="1069"/>
      <c r="AN2" s="1069"/>
      <c r="AO2" s="1069"/>
      <c r="AP2" s="1069"/>
      <c r="AQ2" s="1069"/>
      <c r="AR2" s="1069"/>
      <c r="AS2" s="1069"/>
      <c r="AT2" s="1069"/>
      <c r="AU2" s="1069"/>
      <c r="AV2" s="1069"/>
      <c r="AW2" s="1069"/>
      <c r="AX2" s="1069"/>
      <c r="AY2" s="1069"/>
      <c r="AZ2" s="1069"/>
      <c r="BA2" s="1069"/>
      <c r="BB2" s="1069"/>
      <c r="BC2" s="1069"/>
    </row>
    <row r="3" spans="1:55" x14ac:dyDescent="0.2">
      <c r="A3" s="1069"/>
      <c r="B3" s="1070" t="s">
        <v>2038</v>
      </c>
      <c r="C3" s="1076"/>
      <c r="D3" s="1076"/>
      <c r="E3" s="1076"/>
      <c r="F3" s="1076"/>
      <c r="G3" s="1071"/>
      <c r="H3" s="1069"/>
      <c r="I3" s="1069"/>
      <c r="J3" s="1069"/>
      <c r="K3" s="1069"/>
      <c r="L3" s="1069"/>
      <c r="M3" s="1069"/>
      <c r="N3" s="1069"/>
      <c r="O3" s="1069"/>
      <c r="P3" s="1069"/>
      <c r="Q3" s="1069"/>
      <c r="R3" s="1069"/>
      <c r="S3" s="1069"/>
      <c r="T3" s="1069"/>
      <c r="U3" s="1069"/>
      <c r="V3" s="1069"/>
      <c r="W3" s="1069"/>
      <c r="X3" s="1069"/>
      <c r="Y3" s="1069"/>
      <c r="Z3" s="1069"/>
      <c r="AA3" s="1069"/>
      <c r="AB3" s="1069"/>
      <c r="AC3" s="1069"/>
      <c r="AD3" s="1069"/>
      <c r="AE3" s="1069"/>
      <c r="AF3" s="1069"/>
      <c r="AG3" s="1069"/>
      <c r="AH3" s="1069"/>
      <c r="AI3" s="1069"/>
      <c r="AJ3" s="1069"/>
      <c r="AK3" s="1069"/>
      <c r="AL3" s="1069"/>
      <c r="AM3" s="1069"/>
      <c r="AN3" s="1069"/>
      <c r="AO3" s="1069"/>
      <c r="AP3" s="1069"/>
      <c r="AQ3" s="1069"/>
      <c r="AR3" s="1069"/>
      <c r="AS3" s="1069"/>
      <c r="AT3" s="1069"/>
      <c r="AU3" s="1069"/>
      <c r="AV3" s="1069"/>
      <c r="AW3" s="1069"/>
      <c r="AX3" s="1069"/>
      <c r="AY3" s="1069"/>
      <c r="AZ3" s="1069"/>
      <c r="BA3" s="1069"/>
      <c r="BB3" s="1069"/>
      <c r="BC3" s="1069"/>
    </row>
    <row r="4" spans="1:55" x14ac:dyDescent="0.2">
      <c r="A4" s="1069"/>
      <c r="B4" s="1072" t="s">
        <v>2039</v>
      </c>
      <c r="C4" s="1077"/>
      <c r="D4" s="1077"/>
      <c r="E4" s="1077"/>
      <c r="F4" s="1077"/>
      <c r="G4" s="1073"/>
      <c r="H4" s="1069"/>
      <c r="I4" s="1069"/>
      <c r="J4" s="1069"/>
      <c r="K4" s="1069"/>
      <c r="L4" s="1069"/>
      <c r="M4" s="1069"/>
      <c r="N4" s="1069"/>
      <c r="O4" s="1069"/>
      <c r="P4" s="1069"/>
      <c r="Q4" s="1069"/>
      <c r="R4" s="1069"/>
      <c r="S4" s="1069"/>
      <c r="T4" s="1069"/>
      <c r="U4" s="1069"/>
      <c r="V4" s="1069"/>
      <c r="W4" s="1069"/>
      <c r="X4" s="1069"/>
      <c r="Y4" s="1069"/>
      <c r="Z4" s="1069"/>
      <c r="AA4" s="1069"/>
      <c r="AB4" s="1069"/>
      <c r="AC4" s="1069"/>
      <c r="AD4" s="1069"/>
      <c r="AE4" s="1069"/>
      <c r="AF4" s="1069"/>
      <c r="AG4" s="1069"/>
      <c r="AH4" s="1069"/>
      <c r="AI4" s="1069"/>
      <c r="AJ4" s="1069"/>
      <c r="AK4" s="1069"/>
      <c r="AL4" s="1069"/>
      <c r="AM4" s="1069"/>
      <c r="AN4" s="1069"/>
      <c r="AO4" s="1069"/>
      <c r="AP4" s="1069"/>
      <c r="AQ4" s="1069"/>
      <c r="AR4" s="1069"/>
      <c r="AS4" s="1069"/>
      <c r="AT4" s="1069"/>
      <c r="AU4" s="1069"/>
      <c r="AV4" s="1069"/>
      <c r="AW4" s="1069"/>
      <c r="AX4" s="1069"/>
      <c r="AY4" s="1069"/>
      <c r="AZ4" s="1069"/>
      <c r="BA4" s="1069"/>
      <c r="BB4" s="1069"/>
      <c r="BC4" s="1069"/>
    </row>
    <row r="5" spans="1:55" x14ac:dyDescent="0.2">
      <c r="A5" s="1069"/>
      <c r="B5" s="1072" t="s">
        <v>2040</v>
      </c>
      <c r="C5" s="1077"/>
      <c r="D5" s="1077"/>
      <c r="E5" s="1077"/>
      <c r="F5" s="1077"/>
      <c r="G5" s="1073"/>
      <c r="H5" s="1069"/>
      <c r="I5" s="1069"/>
      <c r="J5" s="1069"/>
      <c r="K5" s="1069"/>
      <c r="L5" s="1069"/>
      <c r="M5" s="1069"/>
      <c r="N5" s="1069"/>
      <c r="O5" s="1069"/>
      <c r="P5" s="1069"/>
      <c r="Q5" s="1069"/>
      <c r="R5" s="1069"/>
      <c r="S5" s="1069"/>
      <c r="T5" s="1069"/>
      <c r="U5" s="1069"/>
      <c r="V5" s="1069"/>
      <c r="W5" s="1069"/>
      <c r="X5" s="1069"/>
      <c r="Y5" s="1069"/>
      <c r="Z5" s="1069"/>
      <c r="AA5" s="1069"/>
      <c r="AB5" s="1069"/>
      <c r="AC5" s="1069"/>
      <c r="AD5" s="1069"/>
      <c r="AE5" s="1069"/>
      <c r="AF5" s="1069"/>
      <c r="AG5" s="1069"/>
      <c r="AH5" s="1069"/>
      <c r="AI5" s="1069"/>
      <c r="AJ5" s="1069"/>
      <c r="AK5" s="1069"/>
      <c r="AL5" s="1069"/>
      <c r="AM5" s="1069"/>
      <c r="AN5" s="1069"/>
      <c r="AO5" s="1069"/>
      <c r="AP5" s="1069"/>
      <c r="AQ5" s="1069"/>
      <c r="AR5" s="1069"/>
      <c r="AS5" s="1069"/>
      <c r="AT5" s="1069"/>
      <c r="AU5" s="1069"/>
      <c r="AV5" s="1069"/>
      <c r="AW5" s="1069"/>
      <c r="AX5" s="1069"/>
      <c r="AY5" s="1069"/>
      <c r="AZ5" s="1069"/>
      <c r="BA5" s="1069"/>
      <c r="BB5" s="1069"/>
      <c r="BC5" s="1069"/>
    </row>
    <row r="6" spans="1:55" x14ac:dyDescent="0.2">
      <c r="A6" s="1069"/>
      <c r="B6" s="1072" t="s">
        <v>1630</v>
      </c>
      <c r="C6" s="1077"/>
      <c r="D6" s="1077"/>
      <c r="E6" s="1077"/>
      <c r="F6" s="1077"/>
      <c r="G6" s="1073"/>
      <c r="H6" s="1069"/>
      <c r="I6" s="1069"/>
      <c r="J6" s="1069"/>
      <c r="K6" s="1069"/>
      <c r="L6" s="1069"/>
      <c r="M6" s="1069"/>
      <c r="N6" s="1069"/>
      <c r="O6" s="1069"/>
      <c r="P6" s="1069"/>
      <c r="Q6" s="1069"/>
      <c r="R6" s="1069"/>
      <c r="S6" s="1069"/>
      <c r="T6" s="1069"/>
      <c r="U6" s="1069"/>
      <c r="V6" s="1069"/>
      <c r="W6" s="1069"/>
      <c r="X6" s="1069"/>
      <c r="Y6" s="1069"/>
      <c r="Z6" s="1069"/>
      <c r="AA6" s="1069"/>
      <c r="AB6" s="1069"/>
      <c r="AC6" s="1069"/>
      <c r="AD6" s="1069"/>
      <c r="AE6" s="1069"/>
      <c r="AF6" s="1069"/>
      <c r="AG6" s="1069"/>
      <c r="AH6" s="1069"/>
      <c r="AI6" s="1069"/>
      <c r="AJ6" s="1069"/>
      <c r="AK6" s="1069"/>
      <c r="AL6" s="1069"/>
      <c r="AM6" s="1069"/>
      <c r="AN6" s="1069"/>
      <c r="AO6" s="1069"/>
      <c r="AP6" s="1069"/>
      <c r="AQ6" s="1069"/>
      <c r="AR6" s="1069"/>
      <c r="AS6" s="1069"/>
      <c r="AT6" s="1069"/>
      <c r="AU6" s="1069"/>
      <c r="AV6" s="1069"/>
      <c r="AW6" s="1069"/>
      <c r="AX6" s="1069"/>
      <c r="AY6" s="1069"/>
      <c r="AZ6" s="1069"/>
      <c r="BA6" s="1069"/>
      <c r="BB6" s="1069"/>
      <c r="BC6" s="1069"/>
    </row>
    <row r="7" spans="1:55" ht="13.5" thickBot="1" x14ac:dyDescent="0.25">
      <c r="A7" s="1069"/>
      <c r="B7" s="1074" t="s">
        <v>1330</v>
      </c>
      <c r="C7" s="1874"/>
      <c r="D7" s="1874"/>
      <c r="E7" s="1874"/>
      <c r="F7" s="1874"/>
      <c r="G7" s="1875"/>
      <c r="H7" s="1069"/>
      <c r="I7" s="1069"/>
      <c r="J7" s="1069"/>
      <c r="K7" s="1069"/>
      <c r="L7" s="1069"/>
      <c r="M7" s="1069"/>
      <c r="N7" s="1069"/>
      <c r="O7" s="1069"/>
      <c r="P7" s="1069"/>
      <c r="Q7" s="1069"/>
      <c r="R7" s="1069"/>
      <c r="S7" s="1069"/>
      <c r="T7" s="1069"/>
      <c r="U7" s="1069"/>
      <c r="V7" s="1069"/>
      <c r="W7" s="1069"/>
      <c r="X7" s="1069"/>
      <c r="Y7" s="1069"/>
      <c r="Z7" s="1069"/>
      <c r="AA7" s="1069"/>
      <c r="AB7" s="1069"/>
      <c r="AC7" s="1069"/>
      <c r="AD7" s="1069"/>
      <c r="AE7" s="1069"/>
      <c r="AF7" s="1069"/>
      <c r="AG7" s="1069"/>
      <c r="AH7" s="1069"/>
      <c r="AI7" s="1069"/>
      <c r="AJ7" s="1069"/>
      <c r="AK7" s="1069"/>
      <c r="AL7" s="1069"/>
      <c r="AM7" s="1069"/>
      <c r="AN7" s="1069"/>
      <c r="AO7" s="1069"/>
      <c r="AP7" s="1069"/>
      <c r="AQ7" s="1069"/>
      <c r="AR7" s="1069"/>
      <c r="AS7" s="1069"/>
      <c r="AT7" s="1069"/>
      <c r="AU7" s="1069"/>
      <c r="AV7" s="1069"/>
      <c r="AW7" s="1069"/>
      <c r="AX7" s="1069"/>
      <c r="AY7" s="1069"/>
      <c r="AZ7" s="1069"/>
      <c r="BA7" s="1069"/>
      <c r="BB7" s="1069"/>
      <c r="BC7" s="1069"/>
    </row>
    <row r="8" spans="1:55" x14ac:dyDescent="0.2">
      <c r="A8" s="1069"/>
      <c r="B8" s="1069"/>
      <c r="C8" s="1069"/>
      <c r="D8" s="1069"/>
      <c r="E8" s="1069"/>
      <c r="F8" s="1069"/>
      <c r="G8" s="1069"/>
      <c r="H8" s="1069"/>
      <c r="I8" s="1069"/>
      <c r="J8" s="1069"/>
      <c r="K8" s="1069"/>
      <c r="L8" s="1069"/>
      <c r="M8" s="1069"/>
      <c r="N8" s="1069"/>
      <c r="O8" s="1069"/>
      <c r="P8" s="1069"/>
      <c r="Q8" s="1069"/>
      <c r="R8" s="1069"/>
      <c r="S8" s="1069"/>
      <c r="T8" s="1069"/>
      <c r="U8" s="1069"/>
      <c r="V8" s="1069"/>
      <c r="W8" s="1069"/>
      <c r="X8" s="1069"/>
      <c r="Y8" s="1069"/>
      <c r="Z8" s="1069"/>
      <c r="AA8" s="1069"/>
      <c r="AB8" s="1069"/>
      <c r="AC8" s="1069"/>
      <c r="AD8" s="1069"/>
      <c r="AE8" s="1069"/>
      <c r="AF8" s="1069"/>
      <c r="AG8" s="1069"/>
      <c r="AH8" s="1069"/>
      <c r="AI8" s="1069"/>
      <c r="AJ8" s="1069"/>
      <c r="AK8" s="1069"/>
      <c r="AL8" s="1069"/>
      <c r="AM8" s="1069"/>
      <c r="AN8" s="1069"/>
      <c r="AO8" s="1069"/>
      <c r="AP8" s="1069"/>
      <c r="AQ8" s="1069"/>
      <c r="AR8" s="1069"/>
      <c r="AS8" s="1069"/>
      <c r="AT8" s="1069"/>
      <c r="AU8" s="1069"/>
      <c r="AV8" s="1069"/>
      <c r="AW8" s="1069"/>
      <c r="AX8" s="1069"/>
      <c r="AY8" s="1069"/>
      <c r="AZ8" s="1069"/>
      <c r="BA8" s="1069"/>
      <c r="BB8" s="1069"/>
      <c r="BC8" s="1069"/>
    </row>
    <row r="9" spans="1:55" x14ac:dyDescent="0.2">
      <c r="A9" s="1069"/>
      <c r="B9" s="1069"/>
      <c r="C9" s="1069"/>
      <c r="D9" s="1069"/>
      <c r="E9" s="1069"/>
      <c r="F9" s="1069"/>
      <c r="G9" s="1069"/>
      <c r="H9" s="1069"/>
      <c r="I9" s="1069"/>
      <c r="J9" s="1069"/>
      <c r="K9" s="1069"/>
      <c r="L9" s="1069"/>
      <c r="M9" s="1069"/>
      <c r="N9" s="1069"/>
      <c r="O9" s="1069"/>
      <c r="P9" s="1069"/>
      <c r="Q9" s="1069"/>
      <c r="R9" s="1069"/>
      <c r="S9" s="1069"/>
      <c r="T9" s="1069"/>
      <c r="U9" s="1069"/>
      <c r="V9" s="1069"/>
      <c r="W9" s="1069"/>
      <c r="X9" s="1069"/>
      <c r="Y9" s="1069"/>
      <c r="Z9" s="1069"/>
      <c r="AA9" s="1069"/>
      <c r="AB9" s="1069"/>
      <c r="AC9" s="1069"/>
      <c r="AD9" s="1069"/>
      <c r="AE9" s="1069"/>
      <c r="AF9" s="1069"/>
      <c r="AG9" s="1069"/>
      <c r="AH9" s="1069"/>
      <c r="AI9" s="1069"/>
      <c r="AJ9" s="1069"/>
      <c r="AK9" s="1069"/>
      <c r="AL9" s="1069"/>
      <c r="AM9" s="1069"/>
      <c r="AN9" s="1069"/>
      <c r="AO9" s="1069"/>
      <c r="AP9" s="1069"/>
      <c r="AQ9" s="1069"/>
      <c r="AR9" s="1069"/>
      <c r="AS9" s="1069"/>
      <c r="AT9" s="1069"/>
      <c r="AU9" s="1069"/>
      <c r="AV9" s="1069"/>
      <c r="AW9" s="1069"/>
      <c r="AX9" s="1069"/>
      <c r="AY9" s="1069"/>
      <c r="AZ9" s="1069"/>
      <c r="BA9" s="1069"/>
      <c r="BB9" s="1069"/>
      <c r="BC9" s="1069"/>
    </row>
    <row r="10" spans="1:55" x14ac:dyDescent="0.2">
      <c r="A10" s="1069"/>
      <c r="B10" s="1069"/>
      <c r="C10" s="1069"/>
      <c r="D10" s="1069"/>
      <c r="E10" s="1069"/>
      <c r="F10" s="1069"/>
      <c r="G10" s="1069"/>
      <c r="H10" s="1069"/>
      <c r="I10" s="1069"/>
      <c r="J10" s="1069"/>
      <c r="K10" s="1069"/>
      <c r="L10" s="1069"/>
      <c r="M10" s="1069"/>
      <c r="N10" s="1069"/>
      <c r="O10" s="1069"/>
      <c r="P10" s="1069"/>
      <c r="Q10" s="1069"/>
      <c r="R10" s="1069"/>
      <c r="S10" s="1069"/>
      <c r="T10" s="1069"/>
      <c r="U10" s="1069"/>
      <c r="V10" s="1069"/>
      <c r="W10" s="1069"/>
      <c r="X10" s="1069"/>
      <c r="Y10" s="1069"/>
      <c r="Z10" s="1069"/>
      <c r="AA10" s="1069"/>
      <c r="AB10" s="1069"/>
      <c r="AC10" s="1069"/>
      <c r="AD10" s="1069"/>
      <c r="AE10" s="1069"/>
      <c r="AF10" s="1069"/>
      <c r="AG10" s="1069"/>
      <c r="AH10" s="1069"/>
      <c r="AI10" s="1069"/>
      <c r="AJ10" s="1069"/>
      <c r="AK10" s="1069"/>
      <c r="AL10" s="1069"/>
      <c r="AM10" s="1069"/>
      <c r="AN10" s="1069"/>
      <c r="AO10" s="1069"/>
      <c r="AP10" s="1069"/>
      <c r="AQ10" s="1069"/>
      <c r="AR10" s="1069"/>
      <c r="AS10" s="1069"/>
      <c r="AT10" s="1069"/>
      <c r="AU10" s="1069"/>
      <c r="AV10" s="1069"/>
      <c r="AW10" s="1069"/>
      <c r="AX10" s="1069"/>
      <c r="AY10" s="1069"/>
      <c r="AZ10" s="1069"/>
      <c r="BA10" s="1069"/>
      <c r="BB10" s="1069"/>
      <c r="BC10" s="1069"/>
    </row>
    <row r="11" spans="1:55" x14ac:dyDescent="0.2">
      <c r="A11" s="1069"/>
      <c r="B11" s="1069"/>
      <c r="C11" s="1069"/>
      <c r="D11" s="1069"/>
      <c r="E11" s="1069"/>
      <c r="F11" s="1069"/>
      <c r="G11" s="1069"/>
      <c r="H11" s="1069"/>
      <c r="I11" s="1069"/>
      <c r="J11" s="1069"/>
      <c r="K11" s="1069"/>
      <c r="L11" s="1069"/>
      <c r="M11" s="1069"/>
      <c r="N11" s="1069"/>
      <c r="O11" s="1069"/>
      <c r="P11" s="1069"/>
      <c r="Q11" s="1069"/>
      <c r="R11" s="1069"/>
      <c r="S11" s="1069"/>
      <c r="T11" s="1069"/>
      <c r="U11" s="1069"/>
      <c r="V11" s="1069"/>
      <c r="W11" s="1069"/>
      <c r="X11" s="1069"/>
      <c r="Y11" s="1069"/>
      <c r="Z11" s="1069"/>
      <c r="AA11" s="1069"/>
      <c r="AB11" s="1069"/>
      <c r="AC11" s="1069"/>
      <c r="AD11" s="1069"/>
      <c r="AE11" s="1069"/>
      <c r="AF11" s="1069"/>
      <c r="AG11" s="1069"/>
      <c r="AH11" s="1069"/>
      <c r="AI11" s="1069"/>
      <c r="AJ11" s="1069"/>
      <c r="AK11" s="1069"/>
      <c r="AL11" s="1069"/>
      <c r="AM11" s="1069"/>
      <c r="AN11" s="1069"/>
      <c r="AO11" s="1069"/>
      <c r="AP11" s="1069"/>
      <c r="AQ11" s="1069"/>
      <c r="AR11" s="1069"/>
      <c r="AS11" s="1069"/>
      <c r="AT11" s="1069"/>
      <c r="AU11" s="1069"/>
      <c r="AV11" s="1069"/>
      <c r="AW11" s="1069"/>
      <c r="AX11" s="1069"/>
      <c r="AY11" s="1069"/>
      <c r="AZ11" s="1069"/>
      <c r="BA11" s="1069"/>
      <c r="BB11" s="1069"/>
      <c r="BC11" s="1069"/>
    </row>
    <row r="12" spans="1:55" x14ac:dyDescent="0.2">
      <c r="A12" s="1069"/>
      <c r="B12" s="1069"/>
      <c r="C12" s="1069"/>
      <c r="D12" s="1069"/>
      <c r="E12" s="1069"/>
      <c r="F12" s="1069"/>
      <c r="G12" s="1069"/>
      <c r="H12" s="1069"/>
      <c r="I12" s="1069"/>
      <c r="J12" s="1069"/>
      <c r="K12" s="1069"/>
      <c r="L12" s="1069"/>
      <c r="M12" s="1069"/>
      <c r="N12" s="1069"/>
      <c r="O12" s="1069"/>
      <c r="P12" s="1069"/>
      <c r="Q12" s="1069"/>
      <c r="R12" s="1069"/>
      <c r="S12" s="1069"/>
      <c r="T12" s="1069"/>
      <c r="U12" s="1069"/>
      <c r="V12" s="1069"/>
      <c r="W12" s="1069"/>
      <c r="X12" s="1069"/>
      <c r="Y12" s="1069"/>
      <c r="Z12" s="1069"/>
      <c r="AA12" s="1069"/>
      <c r="AB12" s="1069"/>
      <c r="AC12" s="1069"/>
      <c r="AD12" s="1069"/>
      <c r="AE12" s="1069"/>
      <c r="AF12" s="1069"/>
      <c r="AG12" s="1069"/>
      <c r="AH12" s="1069"/>
      <c r="AI12" s="1069"/>
      <c r="AJ12" s="1069"/>
      <c r="AK12" s="1069"/>
      <c r="AL12" s="1069"/>
      <c r="AM12" s="1069"/>
      <c r="AN12" s="1069"/>
      <c r="AO12" s="1069"/>
      <c r="AP12" s="1069"/>
      <c r="AQ12" s="1069"/>
      <c r="AR12" s="1069"/>
      <c r="AS12" s="1069"/>
      <c r="AT12" s="1069"/>
      <c r="AU12" s="1069"/>
      <c r="AV12" s="1069"/>
      <c r="AW12" s="1069"/>
      <c r="AX12" s="1069"/>
      <c r="AY12" s="1069"/>
      <c r="AZ12" s="1069"/>
      <c r="BA12" s="1069"/>
      <c r="BB12" s="1069"/>
      <c r="BC12" s="1069"/>
    </row>
    <row r="13" spans="1:55" x14ac:dyDescent="0.2">
      <c r="A13" s="1069"/>
      <c r="B13" s="1069"/>
      <c r="C13" s="1069"/>
      <c r="D13" s="1069"/>
      <c r="E13" s="1069"/>
      <c r="F13" s="1069"/>
      <c r="G13" s="1069"/>
      <c r="H13" s="1069"/>
      <c r="I13" s="1069"/>
      <c r="J13" s="1069"/>
      <c r="K13" s="1069"/>
      <c r="L13" s="1069"/>
      <c r="M13" s="1069"/>
      <c r="N13" s="1069"/>
      <c r="O13" s="1069"/>
      <c r="P13" s="1069"/>
      <c r="Q13" s="1069"/>
      <c r="R13" s="1069"/>
      <c r="S13" s="1069"/>
      <c r="T13" s="1069"/>
      <c r="U13" s="1069"/>
      <c r="V13" s="1069"/>
      <c r="W13" s="1069"/>
      <c r="X13" s="1069"/>
      <c r="Y13" s="1069"/>
      <c r="Z13" s="1069"/>
      <c r="AA13" s="1069"/>
      <c r="AB13" s="1069"/>
      <c r="AC13" s="1069"/>
      <c r="AD13" s="1069"/>
      <c r="AE13" s="1069"/>
      <c r="AF13" s="1069"/>
      <c r="AG13" s="1069"/>
      <c r="AH13" s="1069"/>
      <c r="AI13" s="1069"/>
      <c r="AJ13" s="1069"/>
      <c r="AK13" s="1069"/>
      <c r="AL13" s="1069"/>
      <c r="AM13" s="1069"/>
      <c r="AN13" s="1069"/>
      <c r="AO13" s="1069"/>
      <c r="AP13" s="1069"/>
      <c r="AQ13" s="1069"/>
      <c r="AR13" s="1069"/>
      <c r="AS13" s="1069"/>
      <c r="AT13" s="1069"/>
      <c r="AU13" s="1069"/>
      <c r="AV13" s="1069"/>
      <c r="AW13" s="1069"/>
      <c r="AX13" s="1069"/>
      <c r="AY13" s="1069"/>
      <c r="AZ13" s="1069"/>
      <c r="BA13" s="1069"/>
      <c r="BB13" s="1069"/>
      <c r="BC13" s="1069"/>
    </row>
    <row r="14" spans="1:55" x14ac:dyDescent="0.2">
      <c r="A14" s="1069"/>
      <c r="B14" s="1069"/>
      <c r="C14" s="1069"/>
      <c r="D14" s="1069"/>
      <c r="E14" s="1069"/>
      <c r="F14" s="1069"/>
      <c r="G14" s="1069"/>
      <c r="H14" s="1069"/>
      <c r="I14" s="1069"/>
      <c r="J14" s="1069"/>
      <c r="K14" s="1069"/>
      <c r="L14" s="1069"/>
      <c r="M14" s="1069"/>
      <c r="N14" s="1069"/>
      <c r="O14" s="1069"/>
      <c r="P14" s="1069"/>
      <c r="Q14" s="1069"/>
      <c r="R14" s="1069"/>
      <c r="S14" s="1069"/>
      <c r="T14" s="1069"/>
      <c r="U14" s="1069"/>
      <c r="V14" s="1069"/>
      <c r="W14" s="1069"/>
      <c r="X14" s="1069"/>
      <c r="Y14" s="1069"/>
      <c r="Z14" s="1069"/>
      <c r="AA14" s="1069"/>
      <c r="AB14" s="1069"/>
      <c r="AC14" s="1069"/>
      <c r="AD14" s="1069"/>
      <c r="AE14" s="1069"/>
      <c r="AF14" s="1069"/>
      <c r="AG14" s="1069"/>
      <c r="AH14" s="1069"/>
      <c r="AI14" s="1069"/>
      <c r="AJ14" s="1069"/>
      <c r="AK14" s="1069"/>
      <c r="AL14" s="1069"/>
      <c r="AM14" s="1069"/>
      <c r="AN14" s="1069"/>
      <c r="AO14" s="1069"/>
      <c r="AP14" s="1069"/>
      <c r="AQ14" s="1069"/>
      <c r="AR14" s="1069"/>
      <c r="AS14" s="1069"/>
      <c r="AT14" s="1069"/>
      <c r="AU14" s="1069"/>
      <c r="AV14" s="1069"/>
      <c r="AW14" s="1069"/>
      <c r="AX14" s="1069"/>
      <c r="AY14" s="1069"/>
      <c r="AZ14" s="1069"/>
      <c r="BA14" s="1069"/>
      <c r="BB14" s="1069"/>
      <c r="BC14" s="1069"/>
    </row>
    <row r="15" spans="1:55" x14ac:dyDescent="0.2">
      <c r="A15" s="1069"/>
      <c r="B15" s="1069"/>
      <c r="C15" s="1069"/>
      <c r="D15" s="1069"/>
      <c r="E15" s="1069"/>
      <c r="F15" s="1069"/>
      <c r="G15" s="1069"/>
      <c r="H15" s="1069"/>
      <c r="I15" s="1069"/>
      <c r="J15" s="1069"/>
      <c r="K15" s="1069"/>
      <c r="L15" s="1069"/>
      <c r="M15" s="1069"/>
      <c r="N15" s="1069"/>
      <c r="O15" s="1069"/>
      <c r="P15" s="1069"/>
      <c r="Q15" s="1069"/>
      <c r="R15" s="1069"/>
      <c r="S15" s="1069"/>
      <c r="T15" s="1069"/>
      <c r="U15" s="1069"/>
      <c r="V15" s="1069"/>
      <c r="W15" s="1069"/>
      <c r="X15" s="1069"/>
      <c r="Y15" s="1069"/>
      <c r="Z15" s="1069"/>
      <c r="AA15" s="1069"/>
      <c r="AB15" s="1069"/>
      <c r="AC15" s="1069"/>
      <c r="AD15" s="1069"/>
      <c r="AE15" s="1069"/>
      <c r="AF15" s="1069"/>
      <c r="AG15" s="1069"/>
      <c r="AH15" s="1069"/>
      <c r="AI15" s="1069"/>
      <c r="AJ15" s="1069"/>
      <c r="AK15" s="1069"/>
      <c r="AL15" s="1069"/>
      <c r="AM15" s="1069"/>
      <c r="AN15" s="1069"/>
      <c r="AO15" s="1069"/>
      <c r="AP15" s="1069"/>
      <c r="AQ15" s="1069"/>
      <c r="AR15" s="1069"/>
      <c r="AS15" s="1069"/>
      <c r="AT15" s="1069"/>
      <c r="AU15" s="1069"/>
      <c r="AV15" s="1069"/>
      <c r="AW15" s="1069"/>
      <c r="AX15" s="1069"/>
      <c r="AY15" s="1069"/>
      <c r="AZ15" s="1069"/>
      <c r="BA15" s="1069"/>
      <c r="BB15" s="1069"/>
      <c r="BC15" s="1069"/>
    </row>
    <row r="16" spans="1:55" x14ac:dyDescent="0.2">
      <c r="A16" s="1069"/>
      <c r="B16" s="1069"/>
      <c r="C16" s="1069"/>
      <c r="D16" s="1069"/>
      <c r="E16" s="1069"/>
      <c r="F16" s="1069"/>
      <c r="G16" s="1069"/>
      <c r="H16" s="1069"/>
      <c r="I16" s="1069"/>
      <c r="J16" s="1069"/>
      <c r="K16" s="1069"/>
      <c r="L16" s="1069"/>
      <c r="M16" s="1069"/>
      <c r="N16" s="1069"/>
      <c r="O16" s="1069"/>
      <c r="P16" s="1069"/>
      <c r="Q16" s="1069"/>
      <c r="R16" s="1069"/>
      <c r="S16" s="1069"/>
      <c r="T16" s="1069"/>
      <c r="U16" s="1069"/>
      <c r="V16" s="1069"/>
      <c r="W16" s="1069"/>
      <c r="X16" s="1069"/>
      <c r="Y16" s="1069"/>
      <c r="Z16" s="1069"/>
      <c r="AA16" s="1069"/>
      <c r="AB16" s="1069"/>
      <c r="AC16" s="1069"/>
      <c r="AD16" s="1069"/>
      <c r="AE16" s="1069"/>
      <c r="AF16" s="1069"/>
      <c r="AG16" s="1069"/>
      <c r="AH16" s="1069"/>
      <c r="AI16" s="1069"/>
      <c r="AJ16" s="1069"/>
      <c r="AK16" s="1069"/>
      <c r="AL16" s="1069"/>
      <c r="AM16" s="1069"/>
      <c r="AN16" s="1069"/>
      <c r="AO16" s="1069"/>
      <c r="AP16" s="1069"/>
      <c r="AQ16" s="1069"/>
      <c r="AR16" s="1069"/>
      <c r="AS16" s="1069"/>
      <c r="AT16" s="1069"/>
      <c r="AU16" s="1069"/>
      <c r="AV16" s="1069"/>
      <c r="AW16" s="1069"/>
      <c r="AX16" s="1069"/>
      <c r="AY16" s="1069"/>
      <c r="AZ16" s="1069"/>
      <c r="BA16" s="1069"/>
      <c r="BB16" s="1069"/>
      <c r="BC16" s="1069"/>
    </row>
    <row r="17" spans="1:55" x14ac:dyDescent="0.2">
      <c r="A17" s="1069"/>
      <c r="B17" s="1069"/>
      <c r="C17" s="1069"/>
      <c r="D17" s="1069"/>
      <c r="E17" s="1069"/>
      <c r="F17" s="1069"/>
      <c r="G17" s="1069"/>
      <c r="H17" s="1069"/>
      <c r="I17" s="1069"/>
      <c r="J17" s="1069"/>
      <c r="K17" s="1069"/>
      <c r="L17" s="1069"/>
      <c r="M17" s="1069"/>
      <c r="N17" s="1069"/>
      <c r="O17" s="1069"/>
      <c r="P17" s="1069"/>
      <c r="Q17" s="1069"/>
      <c r="R17" s="1069"/>
      <c r="S17" s="1069"/>
      <c r="T17" s="1069"/>
      <c r="U17" s="1069"/>
      <c r="V17" s="1069"/>
      <c r="W17" s="1069"/>
      <c r="X17" s="1069"/>
      <c r="Y17" s="1069"/>
      <c r="Z17" s="1069"/>
      <c r="AA17" s="1069"/>
      <c r="AB17" s="1069"/>
      <c r="AC17" s="1069"/>
      <c r="AD17" s="1069"/>
      <c r="AE17" s="1069"/>
      <c r="AF17" s="1069"/>
      <c r="AG17" s="1069"/>
      <c r="AH17" s="1069"/>
      <c r="AI17" s="1069"/>
      <c r="AJ17" s="1069"/>
      <c r="AK17" s="1069"/>
      <c r="AL17" s="1069"/>
      <c r="AM17" s="1069"/>
      <c r="AN17" s="1069"/>
      <c r="AO17" s="1069"/>
      <c r="AP17" s="1069"/>
      <c r="AQ17" s="1069"/>
      <c r="AR17" s="1069"/>
      <c r="AS17" s="1069"/>
      <c r="AT17" s="1069"/>
      <c r="AU17" s="1069"/>
      <c r="AV17" s="1069"/>
      <c r="AW17" s="1069"/>
      <c r="AX17" s="1069"/>
      <c r="AY17" s="1069"/>
      <c r="AZ17" s="1069"/>
      <c r="BA17" s="1069"/>
      <c r="BB17" s="1069"/>
      <c r="BC17" s="1069"/>
    </row>
    <row r="18" spans="1:55" x14ac:dyDescent="0.2">
      <c r="A18" s="1069"/>
      <c r="B18" s="1069"/>
      <c r="C18" s="1069"/>
      <c r="D18" s="1069"/>
      <c r="E18" s="1069"/>
      <c r="F18" s="1069"/>
      <c r="G18" s="1069"/>
      <c r="H18" s="1069"/>
      <c r="I18" s="1069"/>
      <c r="J18" s="1069"/>
      <c r="K18" s="1069"/>
      <c r="L18" s="1069"/>
      <c r="M18" s="1069"/>
      <c r="N18" s="1069"/>
      <c r="O18" s="1069"/>
      <c r="P18" s="1069"/>
      <c r="Q18" s="1069"/>
      <c r="R18" s="1069"/>
      <c r="S18" s="1069"/>
      <c r="T18" s="1069"/>
      <c r="U18" s="1069"/>
      <c r="V18" s="1069"/>
      <c r="W18" s="1069"/>
      <c r="X18" s="1069"/>
      <c r="Y18" s="1069"/>
      <c r="Z18" s="1069"/>
      <c r="AA18" s="1069"/>
      <c r="AB18" s="1069"/>
      <c r="AC18" s="1069"/>
      <c r="AD18" s="1069"/>
      <c r="AE18" s="1069"/>
      <c r="AF18" s="1069"/>
      <c r="AG18" s="1069"/>
      <c r="AH18" s="1069"/>
      <c r="AI18" s="1069"/>
      <c r="AJ18" s="1069"/>
      <c r="AK18" s="1069"/>
      <c r="AL18" s="1069"/>
      <c r="AM18" s="1069"/>
      <c r="AN18" s="1069"/>
      <c r="AO18" s="1069"/>
      <c r="AP18" s="1069"/>
      <c r="AQ18" s="1069"/>
      <c r="AR18" s="1069"/>
      <c r="AS18" s="1069"/>
      <c r="AT18" s="1069"/>
      <c r="AU18" s="1069"/>
      <c r="AV18" s="1069"/>
      <c r="AW18" s="1069"/>
      <c r="AX18" s="1069"/>
      <c r="AY18" s="1069"/>
      <c r="AZ18" s="1069"/>
      <c r="BA18" s="1069"/>
      <c r="BB18" s="1069"/>
      <c r="BC18" s="1069"/>
    </row>
    <row r="19" spans="1:55" x14ac:dyDescent="0.2">
      <c r="A19" s="1069"/>
      <c r="B19" s="1069"/>
      <c r="C19" s="1069"/>
      <c r="D19" s="1069"/>
      <c r="E19" s="1069"/>
      <c r="F19" s="1069"/>
      <c r="G19" s="1069"/>
      <c r="H19" s="1069"/>
      <c r="I19" s="1069"/>
      <c r="J19" s="1069"/>
      <c r="K19" s="1069"/>
      <c r="L19" s="1069"/>
      <c r="M19" s="1069"/>
      <c r="N19" s="1069"/>
      <c r="O19" s="1069"/>
      <c r="P19" s="1069"/>
      <c r="Q19" s="1069"/>
      <c r="R19" s="1069"/>
      <c r="S19" s="1069"/>
      <c r="T19" s="1069"/>
      <c r="U19" s="1069"/>
      <c r="V19" s="1069"/>
      <c r="W19" s="1069"/>
      <c r="X19" s="1069"/>
      <c r="Y19" s="1069"/>
      <c r="Z19" s="1069"/>
      <c r="AA19" s="1069"/>
      <c r="AB19" s="1069"/>
      <c r="AC19" s="1069"/>
      <c r="AD19" s="1069"/>
      <c r="AE19" s="1069"/>
      <c r="AF19" s="1069"/>
      <c r="AG19" s="1069"/>
      <c r="AH19" s="1069"/>
      <c r="AI19" s="1069"/>
      <c r="AJ19" s="1069"/>
      <c r="AK19" s="1069"/>
      <c r="AL19" s="1069"/>
      <c r="AM19" s="1069"/>
      <c r="AN19" s="1069"/>
      <c r="AO19" s="1069"/>
      <c r="AP19" s="1069"/>
      <c r="AQ19" s="1069"/>
      <c r="AR19" s="1069"/>
      <c r="AS19" s="1069"/>
      <c r="AT19" s="1069"/>
      <c r="AU19" s="1069"/>
      <c r="AV19" s="1069"/>
      <c r="AW19" s="1069"/>
      <c r="AX19" s="1069"/>
      <c r="AY19" s="1069"/>
      <c r="AZ19" s="1069"/>
      <c r="BA19" s="1069"/>
      <c r="BB19" s="1069"/>
      <c r="BC19" s="1069"/>
    </row>
    <row r="20" spans="1:55" x14ac:dyDescent="0.2">
      <c r="A20" s="1069"/>
      <c r="B20" s="1069"/>
      <c r="C20" s="1069"/>
      <c r="D20" s="1069"/>
      <c r="E20" s="1069"/>
      <c r="F20" s="1069"/>
      <c r="G20" s="1069"/>
      <c r="H20" s="1069"/>
      <c r="I20" s="1069"/>
      <c r="J20" s="1069"/>
      <c r="K20" s="1069"/>
      <c r="L20" s="1069"/>
      <c r="M20" s="1069"/>
      <c r="N20" s="1069"/>
      <c r="O20" s="1069"/>
      <c r="P20" s="1069"/>
      <c r="Q20" s="1069"/>
      <c r="R20" s="1069"/>
      <c r="S20" s="1069"/>
      <c r="T20" s="1069"/>
      <c r="U20" s="1069"/>
      <c r="V20" s="1069"/>
      <c r="W20" s="1069"/>
      <c r="X20" s="1069"/>
      <c r="Y20" s="1069"/>
      <c r="Z20" s="1069"/>
      <c r="AA20" s="1069"/>
      <c r="AB20" s="1069"/>
      <c r="AC20" s="1069"/>
      <c r="AD20" s="1069"/>
      <c r="AE20" s="1069"/>
      <c r="AF20" s="1069"/>
      <c r="AG20" s="1069"/>
      <c r="AH20" s="1069"/>
      <c r="AI20" s="1069"/>
      <c r="AJ20" s="1069"/>
      <c r="AK20" s="1069"/>
      <c r="AL20" s="1069"/>
      <c r="AM20" s="1069"/>
      <c r="AN20" s="1069"/>
      <c r="AO20" s="1069"/>
      <c r="AP20" s="1069"/>
      <c r="AQ20" s="1069"/>
      <c r="AR20" s="1069"/>
      <c r="AS20" s="1069"/>
      <c r="AT20" s="1069"/>
      <c r="AU20" s="1069"/>
      <c r="AV20" s="1069"/>
      <c r="AW20" s="1069"/>
      <c r="AX20" s="1069"/>
      <c r="AY20" s="1069"/>
      <c r="AZ20" s="1069"/>
      <c r="BA20" s="1069"/>
      <c r="BB20" s="1069"/>
      <c r="BC20" s="1069"/>
    </row>
    <row r="21" spans="1:55" x14ac:dyDescent="0.2">
      <c r="A21" s="1069"/>
      <c r="B21" s="1069"/>
      <c r="C21" s="1069"/>
      <c r="D21" s="1069"/>
      <c r="E21" s="1069"/>
      <c r="F21" s="1069"/>
      <c r="G21" s="1069"/>
      <c r="H21" s="1069"/>
      <c r="I21" s="1069"/>
      <c r="J21" s="1069"/>
      <c r="K21" s="1069"/>
      <c r="L21" s="1069"/>
      <c r="M21" s="1069"/>
      <c r="N21" s="1069"/>
      <c r="O21" s="1069"/>
      <c r="P21" s="1069"/>
      <c r="Q21" s="1069"/>
      <c r="R21" s="1069"/>
      <c r="S21" s="1069"/>
      <c r="T21" s="1069"/>
      <c r="U21" s="1069"/>
      <c r="V21" s="1069"/>
      <c r="W21" s="1069"/>
      <c r="X21" s="1069"/>
      <c r="Y21" s="1069"/>
      <c r="Z21" s="1069"/>
      <c r="AA21" s="1069"/>
      <c r="AB21" s="1069"/>
      <c r="AC21" s="1069"/>
      <c r="AD21" s="1069"/>
      <c r="AE21" s="1069"/>
      <c r="AF21" s="1069"/>
      <c r="AG21" s="1069"/>
      <c r="AH21" s="1069"/>
      <c r="AI21" s="1069"/>
      <c r="AJ21" s="1069"/>
      <c r="AK21" s="1069"/>
      <c r="AL21" s="1069"/>
      <c r="AM21" s="1069"/>
      <c r="AN21" s="1069"/>
      <c r="AO21" s="1069"/>
      <c r="AP21" s="1069"/>
      <c r="AQ21" s="1069"/>
      <c r="AR21" s="1069"/>
      <c r="AS21" s="1069"/>
      <c r="AT21" s="1069"/>
      <c r="AU21" s="1069"/>
      <c r="AV21" s="1069"/>
      <c r="AW21" s="1069"/>
      <c r="AX21" s="1069"/>
      <c r="AY21" s="1069"/>
      <c r="AZ21" s="1069"/>
      <c r="BA21" s="1069"/>
      <c r="BB21" s="1069"/>
      <c r="BC21" s="1069"/>
    </row>
    <row r="22" spans="1:55" x14ac:dyDescent="0.2">
      <c r="A22" s="1069"/>
      <c r="B22" s="1069"/>
      <c r="C22" s="1069"/>
      <c r="D22" s="1069"/>
      <c r="E22" s="1069"/>
      <c r="F22" s="1069"/>
      <c r="G22" s="1069"/>
      <c r="H22" s="1069"/>
      <c r="I22" s="1069"/>
      <c r="J22" s="1069"/>
      <c r="K22" s="1069"/>
      <c r="L22" s="1069"/>
      <c r="M22" s="1069"/>
      <c r="N22" s="1069"/>
      <c r="O22" s="1069"/>
      <c r="P22" s="1069"/>
      <c r="Q22" s="1069"/>
      <c r="R22" s="1069"/>
      <c r="S22" s="1069"/>
      <c r="T22" s="1069"/>
      <c r="U22" s="1069"/>
      <c r="V22" s="1069"/>
      <c r="W22" s="1069"/>
      <c r="X22" s="1069"/>
      <c r="Y22" s="1069"/>
      <c r="Z22" s="1069"/>
      <c r="AA22" s="1069"/>
      <c r="AB22" s="1069"/>
      <c r="AC22" s="1069"/>
      <c r="AD22" s="1069"/>
      <c r="AE22" s="1069"/>
      <c r="AF22" s="1069"/>
      <c r="AG22" s="1069"/>
      <c r="AH22" s="1069"/>
      <c r="AI22" s="1069"/>
      <c r="AJ22" s="1069"/>
      <c r="AK22" s="1069"/>
      <c r="AL22" s="1069"/>
      <c r="AM22" s="1069"/>
      <c r="AN22" s="1069"/>
      <c r="AO22" s="1069"/>
      <c r="AP22" s="1069"/>
      <c r="AQ22" s="1069"/>
      <c r="AR22" s="1069"/>
      <c r="AS22" s="1069"/>
      <c r="AT22" s="1069"/>
      <c r="AU22" s="1069"/>
      <c r="AV22" s="1069"/>
      <c r="AW22" s="1069"/>
      <c r="AX22" s="1069"/>
      <c r="AY22" s="1069"/>
      <c r="AZ22" s="1069"/>
      <c r="BA22" s="1069"/>
      <c r="BB22" s="1069"/>
      <c r="BC22" s="1069"/>
    </row>
    <row r="23" spans="1:55" x14ac:dyDescent="0.2">
      <c r="A23" s="1069"/>
      <c r="B23" s="1069"/>
      <c r="C23" s="1069"/>
      <c r="D23" s="1069"/>
      <c r="E23" s="1069"/>
      <c r="F23" s="1069"/>
      <c r="G23" s="1069"/>
      <c r="H23" s="1069"/>
      <c r="I23" s="1069"/>
      <c r="J23" s="1069"/>
      <c r="K23" s="1069"/>
      <c r="L23" s="1069"/>
      <c r="M23" s="1069"/>
      <c r="N23" s="1069"/>
      <c r="O23" s="1069"/>
      <c r="P23" s="1069"/>
      <c r="Q23" s="1069"/>
      <c r="R23" s="1069"/>
      <c r="S23" s="1069"/>
      <c r="T23" s="1069"/>
      <c r="U23" s="1069"/>
      <c r="V23" s="1069"/>
      <c r="W23" s="1069"/>
      <c r="X23" s="1069"/>
      <c r="Y23" s="1069"/>
      <c r="Z23" s="1069"/>
      <c r="AA23" s="1069"/>
      <c r="AB23" s="1069"/>
      <c r="AC23" s="1069"/>
      <c r="AD23" s="1069"/>
      <c r="AE23" s="1069"/>
      <c r="AF23" s="1069"/>
      <c r="AG23" s="1069"/>
      <c r="AH23" s="1069"/>
      <c r="AI23" s="1069"/>
      <c r="AJ23" s="1069"/>
      <c r="AK23" s="1069"/>
      <c r="AL23" s="1069"/>
      <c r="AM23" s="1069"/>
      <c r="AN23" s="1069"/>
      <c r="AO23" s="1069"/>
      <c r="AP23" s="1069"/>
      <c r="AQ23" s="1069"/>
      <c r="AR23" s="1069"/>
      <c r="AS23" s="1069"/>
      <c r="AT23" s="1069"/>
      <c r="AU23" s="1069"/>
      <c r="AV23" s="1069"/>
      <c r="AW23" s="1069"/>
      <c r="AX23" s="1069"/>
      <c r="AY23" s="1069"/>
      <c r="AZ23" s="1069"/>
      <c r="BA23" s="1069"/>
      <c r="BB23" s="1069"/>
      <c r="BC23" s="1069"/>
    </row>
    <row r="24" spans="1:55" x14ac:dyDescent="0.2">
      <c r="A24" s="1069"/>
      <c r="B24" s="1069"/>
      <c r="C24" s="1069"/>
      <c r="D24" s="1069"/>
      <c r="E24" s="1069"/>
      <c r="F24" s="1069"/>
      <c r="G24" s="1069"/>
      <c r="H24" s="1069"/>
      <c r="I24" s="1069"/>
      <c r="J24" s="1069"/>
      <c r="K24" s="1069"/>
      <c r="L24" s="1069"/>
      <c r="M24" s="1069"/>
      <c r="N24" s="1069"/>
      <c r="O24" s="1069"/>
      <c r="P24" s="1069"/>
      <c r="Q24" s="1069"/>
      <c r="R24" s="1069"/>
      <c r="S24" s="1069"/>
      <c r="T24" s="1069"/>
      <c r="U24" s="1069"/>
      <c r="V24" s="1069"/>
      <c r="W24" s="1069"/>
      <c r="X24" s="1069"/>
      <c r="Y24" s="1069"/>
      <c r="Z24" s="1069"/>
      <c r="AA24" s="1069"/>
      <c r="AB24" s="1069"/>
      <c r="AC24" s="1069"/>
      <c r="AD24" s="1069"/>
      <c r="AE24" s="1069"/>
      <c r="AF24" s="1069"/>
      <c r="AG24" s="1069"/>
      <c r="AH24" s="1069"/>
      <c r="AI24" s="1069"/>
      <c r="AJ24" s="1069"/>
      <c r="AK24" s="1069"/>
      <c r="AL24" s="1069"/>
      <c r="AM24" s="1069"/>
      <c r="AN24" s="1069"/>
      <c r="AO24" s="1069"/>
      <c r="AP24" s="1069"/>
      <c r="AQ24" s="1069"/>
      <c r="AR24" s="1069"/>
      <c r="AS24" s="1069"/>
      <c r="AT24" s="1069"/>
      <c r="AU24" s="1069"/>
      <c r="AV24" s="1069"/>
      <c r="AW24" s="1069"/>
      <c r="AX24" s="1069"/>
      <c r="AY24" s="1069"/>
      <c r="AZ24" s="1069"/>
      <c r="BA24" s="1069"/>
      <c r="BB24" s="1069"/>
      <c r="BC24" s="1069"/>
    </row>
    <row r="25" spans="1:55" x14ac:dyDescent="0.2">
      <c r="A25" s="1069"/>
      <c r="B25" s="1069"/>
      <c r="C25" s="1069"/>
      <c r="D25" s="1069"/>
      <c r="E25" s="1069"/>
      <c r="F25" s="1069"/>
      <c r="G25" s="1069"/>
      <c r="H25" s="1069"/>
      <c r="I25" s="1069"/>
      <c r="J25" s="1069"/>
      <c r="K25" s="1069"/>
      <c r="L25" s="1069"/>
      <c r="M25" s="1069"/>
      <c r="N25" s="1069"/>
      <c r="O25" s="1069"/>
      <c r="P25" s="1069"/>
      <c r="Q25" s="1069"/>
      <c r="R25" s="1069"/>
      <c r="S25" s="1069"/>
      <c r="T25" s="1069"/>
      <c r="U25" s="1069"/>
      <c r="V25" s="1069"/>
      <c r="W25" s="1069"/>
      <c r="X25" s="1069"/>
      <c r="Y25" s="1069"/>
      <c r="Z25" s="1069"/>
      <c r="AA25" s="1069"/>
      <c r="AB25" s="1069"/>
      <c r="AC25" s="1069"/>
      <c r="AD25" s="1069"/>
      <c r="AE25" s="1069"/>
      <c r="AF25" s="1069"/>
      <c r="AG25" s="1069"/>
      <c r="AH25" s="1069"/>
      <c r="AI25" s="1069"/>
      <c r="AJ25" s="1069"/>
      <c r="AK25" s="1069"/>
      <c r="AL25" s="1069"/>
      <c r="AM25" s="1069"/>
      <c r="AN25" s="1069"/>
      <c r="AO25" s="1069"/>
      <c r="AP25" s="1069"/>
      <c r="AQ25" s="1069"/>
      <c r="AR25" s="1069"/>
      <c r="AS25" s="1069"/>
      <c r="AT25" s="1069"/>
      <c r="AU25" s="1069"/>
      <c r="AV25" s="1069"/>
      <c r="AW25" s="1069"/>
      <c r="AX25" s="1069"/>
      <c r="AY25" s="1069"/>
      <c r="AZ25" s="1069"/>
      <c r="BA25" s="1069"/>
      <c r="BB25" s="1069"/>
      <c r="BC25" s="1069"/>
    </row>
    <row r="26" spans="1:55" x14ac:dyDescent="0.2">
      <c r="A26" s="1069"/>
      <c r="B26" s="1069"/>
      <c r="C26" s="1069"/>
      <c r="D26" s="1069"/>
      <c r="E26" s="1069"/>
      <c r="F26" s="1069"/>
      <c r="G26" s="1069"/>
      <c r="H26" s="1069"/>
      <c r="I26" s="1069"/>
      <c r="J26" s="1069"/>
      <c r="K26" s="1069"/>
      <c r="L26" s="1069"/>
      <c r="M26" s="1069"/>
      <c r="N26" s="1069"/>
      <c r="O26" s="1069"/>
      <c r="P26" s="1069"/>
      <c r="Q26" s="1069"/>
      <c r="R26" s="1069"/>
      <c r="S26" s="1069"/>
      <c r="T26" s="1069"/>
      <c r="U26" s="1069"/>
      <c r="V26" s="1069"/>
      <c r="W26" s="1069"/>
      <c r="X26" s="1069"/>
      <c r="Y26" s="1069"/>
      <c r="Z26" s="1069"/>
      <c r="AA26" s="1069"/>
      <c r="AB26" s="1069"/>
      <c r="AC26" s="1069"/>
      <c r="AD26" s="1069"/>
      <c r="AE26" s="1069"/>
      <c r="AF26" s="1069"/>
      <c r="AG26" s="1069"/>
      <c r="AH26" s="1069"/>
      <c r="AI26" s="1069"/>
      <c r="AJ26" s="1069"/>
      <c r="AK26" s="1069"/>
      <c r="AL26" s="1069"/>
      <c r="AM26" s="1069"/>
      <c r="AN26" s="1069"/>
      <c r="AO26" s="1069"/>
      <c r="AP26" s="1069"/>
      <c r="AQ26" s="1069"/>
      <c r="AR26" s="1069"/>
      <c r="AS26" s="1069"/>
      <c r="AT26" s="1069"/>
      <c r="AU26" s="1069"/>
      <c r="AV26" s="1069"/>
      <c r="AW26" s="1069"/>
      <c r="AX26" s="1069"/>
      <c r="AY26" s="1069"/>
      <c r="AZ26" s="1069"/>
      <c r="BA26" s="1069"/>
      <c r="BB26" s="1069"/>
      <c r="BC26" s="1069"/>
    </row>
    <row r="27" spans="1:55" x14ac:dyDescent="0.2">
      <c r="A27" s="1069"/>
      <c r="B27" s="1069"/>
      <c r="C27" s="1069"/>
      <c r="D27" s="1069"/>
      <c r="E27" s="1069"/>
      <c r="F27" s="1069"/>
      <c r="G27" s="1069"/>
      <c r="H27" s="1069"/>
      <c r="I27" s="1069"/>
      <c r="J27" s="1069"/>
      <c r="K27" s="1069"/>
      <c r="L27" s="1069"/>
      <c r="M27" s="1069"/>
      <c r="N27" s="1069"/>
      <c r="O27" s="1069"/>
      <c r="P27" s="1069"/>
      <c r="Q27" s="1069"/>
      <c r="R27" s="1069"/>
      <c r="S27" s="1069"/>
      <c r="T27" s="1069"/>
      <c r="U27" s="1069"/>
      <c r="V27" s="1069"/>
      <c r="W27" s="1069"/>
      <c r="X27" s="1069"/>
      <c r="Y27" s="1069"/>
      <c r="Z27" s="1069"/>
      <c r="AA27" s="1069"/>
      <c r="AB27" s="1069"/>
      <c r="AC27" s="1069"/>
      <c r="AD27" s="1069"/>
      <c r="AE27" s="1069"/>
      <c r="AF27" s="1069"/>
      <c r="AG27" s="1069"/>
      <c r="AH27" s="1069"/>
      <c r="AI27" s="1069"/>
      <c r="AJ27" s="1069"/>
      <c r="AK27" s="1069"/>
      <c r="AL27" s="1069"/>
      <c r="AM27" s="1069"/>
      <c r="AN27" s="1069"/>
      <c r="AO27" s="1069"/>
      <c r="AP27" s="1069"/>
      <c r="AQ27" s="1069"/>
      <c r="AR27" s="1069"/>
      <c r="AS27" s="1069"/>
      <c r="AT27" s="1069"/>
      <c r="AU27" s="1069"/>
      <c r="AV27" s="1069"/>
      <c r="AW27" s="1069"/>
      <c r="AX27" s="1069"/>
      <c r="AY27" s="1069"/>
      <c r="AZ27" s="1069"/>
      <c r="BA27" s="1069"/>
      <c r="BB27" s="1069"/>
      <c r="BC27" s="1069"/>
    </row>
    <row r="28" spans="1:55" x14ac:dyDescent="0.2">
      <c r="A28" s="1069"/>
      <c r="B28" s="1069"/>
      <c r="C28" s="1069"/>
      <c r="D28" s="1069"/>
      <c r="E28" s="1069"/>
      <c r="F28" s="1069"/>
      <c r="G28" s="1069"/>
      <c r="H28" s="1069"/>
      <c r="I28" s="1069"/>
      <c r="J28" s="1069"/>
      <c r="K28" s="1069"/>
      <c r="L28" s="1069"/>
      <c r="M28" s="1069"/>
      <c r="N28" s="1069"/>
      <c r="O28" s="1069"/>
      <c r="P28" s="1069"/>
      <c r="Q28" s="1069"/>
      <c r="R28" s="1069"/>
      <c r="S28" s="1069"/>
      <c r="T28" s="1069"/>
      <c r="U28" s="1069"/>
      <c r="V28" s="1069"/>
      <c r="W28" s="1069"/>
      <c r="X28" s="1069"/>
      <c r="Y28" s="1069"/>
      <c r="Z28" s="1069"/>
      <c r="AA28" s="1069"/>
      <c r="AB28" s="1069"/>
      <c r="AC28" s="1069"/>
      <c r="AD28" s="1069"/>
      <c r="AE28" s="1069"/>
      <c r="AF28" s="1069"/>
      <c r="AG28" s="1069"/>
      <c r="AH28" s="1069"/>
      <c r="AI28" s="1069"/>
      <c r="AJ28" s="1069"/>
      <c r="AK28" s="1069"/>
      <c r="AL28" s="1069"/>
      <c r="AM28" s="1069"/>
      <c r="AN28" s="1069"/>
      <c r="AO28" s="1069"/>
      <c r="AP28" s="1069"/>
      <c r="AQ28" s="1069"/>
      <c r="AR28" s="1069"/>
      <c r="AS28" s="1069"/>
      <c r="AT28" s="1069"/>
      <c r="AU28" s="1069"/>
      <c r="AV28" s="1069"/>
      <c r="AW28" s="1069"/>
      <c r="AX28" s="1069"/>
      <c r="AY28" s="1069"/>
      <c r="AZ28" s="1069"/>
      <c r="BA28" s="1069"/>
      <c r="BB28" s="1069"/>
      <c r="BC28" s="1069"/>
    </row>
    <row r="29" spans="1:55" x14ac:dyDescent="0.2">
      <c r="A29" s="1069"/>
      <c r="B29" s="1069"/>
      <c r="C29" s="1069"/>
      <c r="D29" s="1069"/>
      <c r="E29" s="1069"/>
      <c r="F29" s="1069"/>
      <c r="G29" s="1069"/>
      <c r="H29" s="1069"/>
      <c r="I29" s="1069"/>
      <c r="J29" s="1069"/>
      <c r="K29" s="1069"/>
      <c r="L29" s="1069"/>
      <c r="M29" s="1069"/>
      <c r="N29" s="1069"/>
      <c r="O29" s="1069"/>
      <c r="P29" s="1069"/>
      <c r="Q29" s="1069"/>
      <c r="R29" s="1069"/>
      <c r="S29" s="1069"/>
      <c r="T29" s="1069"/>
      <c r="U29" s="1069"/>
      <c r="V29" s="1069"/>
      <c r="W29" s="1069"/>
      <c r="X29" s="1069"/>
      <c r="Y29" s="1069"/>
      <c r="Z29" s="1069"/>
      <c r="AA29" s="1069"/>
      <c r="AB29" s="1069"/>
      <c r="AC29" s="1069"/>
      <c r="AD29" s="1069"/>
      <c r="AE29" s="1069"/>
      <c r="AF29" s="1069"/>
      <c r="AG29" s="1069"/>
      <c r="AH29" s="1069"/>
      <c r="AI29" s="1069"/>
      <c r="AJ29" s="1069"/>
      <c r="AK29" s="1069"/>
      <c r="AL29" s="1069"/>
      <c r="AM29" s="1069"/>
      <c r="AN29" s="1069"/>
      <c r="AO29" s="1069"/>
      <c r="AP29" s="1069"/>
      <c r="AQ29" s="1069"/>
      <c r="AR29" s="1069"/>
      <c r="AS29" s="1069"/>
      <c r="AT29" s="1069"/>
      <c r="AU29" s="1069"/>
      <c r="AV29" s="1069"/>
      <c r="AW29" s="1069"/>
      <c r="AX29" s="1069"/>
      <c r="AY29" s="1069"/>
      <c r="AZ29" s="1069"/>
      <c r="BA29" s="1069"/>
      <c r="BB29" s="1069"/>
      <c r="BC29" s="1069"/>
    </row>
    <row r="30" spans="1:55" x14ac:dyDescent="0.2">
      <c r="A30" s="1069"/>
      <c r="B30" s="1069"/>
      <c r="C30" s="1069"/>
      <c r="D30" s="1069"/>
      <c r="E30" s="1069"/>
      <c r="F30" s="1069"/>
      <c r="G30" s="1069"/>
      <c r="H30" s="1069"/>
      <c r="I30" s="1069"/>
      <c r="J30" s="1069"/>
      <c r="K30" s="1069"/>
      <c r="L30" s="1069"/>
      <c r="M30" s="1069"/>
      <c r="N30" s="1069"/>
      <c r="O30" s="1069"/>
      <c r="P30" s="1069"/>
      <c r="Q30" s="1069"/>
      <c r="R30" s="1069"/>
      <c r="S30" s="1069"/>
      <c r="T30" s="1069"/>
      <c r="U30" s="1069"/>
      <c r="V30" s="1069"/>
      <c r="W30" s="1069"/>
      <c r="X30" s="1069"/>
      <c r="Y30" s="1069"/>
      <c r="Z30" s="1069"/>
      <c r="AA30" s="1069"/>
      <c r="AB30" s="1069"/>
      <c r="AC30" s="1069"/>
      <c r="AD30" s="1069"/>
      <c r="AE30" s="1069"/>
      <c r="AF30" s="1069"/>
      <c r="AG30" s="1069"/>
      <c r="AH30" s="1069"/>
      <c r="AI30" s="1069"/>
      <c r="AJ30" s="1069"/>
      <c r="AK30" s="1069"/>
      <c r="AL30" s="1069"/>
      <c r="AM30" s="1069"/>
      <c r="AN30" s="1069"/>
      <c r="AO30" s="1069"/>
      <c r="AP30" s="1069"/>
      <c r="AQ30" s="1069"/>
      <c r="AR30" s="1069"/>
      <c r="AS30" s="1069"/>
      <c r="AT30" s="1069"/>
      <c r="AU30" s="1069"/>
      <c r="AV30" s="1069"/>
      <c r="AW30" s="1069"/>
      <c r="AX30" s="1069"/>
      <c r="AY30" s="1069"/>
      <c r="AZ30" s="1069"/>
      <c r="BA30" s="1069"/>
      <c r="BB30" s="1069"/>
      <c r="BC30" s="1069"/>
    </row>
    <row r="31" spans="1:55" x14ac:dyDescent="0.2">
      <c r="A31" s="1069"/>
      <c r="B31" s="1069"/>
      <c r="C31" s="1069"/>
      <c r="D31" s="1069"/>
      <c r="E31" s="1069"/>
      <c r="F31" s="1069"/>
      <c r="G31" s="1069"/>
      <c r="H31" s="1069"/>
      <c r="I31" s="1069"/>
      <c r="J31" s="1069"/>
      <c r="K31" s="1069"/>
      <c r="L31" s="1069"/>
      <c r="M31" s="1069"/>
      <c r="N31" s="1069"/>
      <c r="O31" s="1069"/>
      <c r="P31" s="1069"/>
      <c r="Q31" s="1069"/>
      <c r="R31" s="1069"/>
      <c r="S31" s="1069"/>
      <c r="T31" s="1069"/>
      <c r="U31" s="1069"/>
      <c r="V31" s="1069"/>
      <c r="W31" s="1069"/>
      <c r="X31" s="1069"/>
      <c r="Y31" s="1069"/>
      <c r="Z31" s="1069"/>
      <c r="AA31" s="1069"/>
      <c r="AB31" s="1069"/>
      <c r="AC31" s="1069"/>
      <c r="AD31" s="1069"/>
      <c r="AE31" s="1069"/>
      <c r="AF31" s="1069"/>
      <c r="AG31" s="1069"/>
      <c r="AH31" s="1069"/>
      <c r="AI31" s="1069"/>
      <c r="AJ31" s="1069"/>
      <c r="AK31" s="1069"/>
      <c r="AL31" s="1069"/>
      <c r="AM31" s="1069"/>
      <c r="AN31" s="1069"/>
      <c r="AO31" s="1069"/>
      <c r="AP31" s="1069"/>
      <c r="AQ31" s="1069"/>
      <c r="AR31" s="1069"/>
      <c r="AS31" s="1069"/>
      <c r="AT31" s="1069"/>
      <c r="AU31" s="1069"/>
      <c r="AV31" s="1069"/>
      <c r="AW31" s="1069"/>
      <c r="AX31" s="1069"/>
      <c r="AY31" s="1069"/>
      <c r="AZ31" s="1069"/>
      <c r="BA31" s="1069"/>
      <c r="BB31" s="1069"/>
      <c r="BC31" s="1069"/>
    </row>
    <row r="32" spans="1:55" x14ac:dyDescent="0.2">
      <c r="A32" s="1069"/>
      <c r="B32" s="1069"/>
      <c r="C32" s="1069"/>
      <c r="D32" s="1069"/>
      <c r="E32" s="1069"/>
      <c r="F32" s="1069"/>
      <c r="G32" s="1069"/>
      <c r="H32" s="1069"/>
      <c r="I32" s="1069"/>
      <c r="J32" s="1069"/>
      <c r="K32" s="1069"/>
      <c r="L32" s="1069"/>
      <c r="M32" s="1069"/>
      <c r="N32" s="1069"/>
      <c r="O32" s="1069"/>
      <c r="P32" s="1069"/>
      <c r="Q32" s="1069"/>
      <c r="R32" s="1069"/>
      <c r="S32" s="1069"/>
      <c r="T32" s="1069"/>
      <c r="U32" s="1069"/>
      <c r="V32" s="1069"/>
      <c r="W32" s="1069"/>
      <c r="X32" s="1069"/>
      <c r="Y32" s="1069"/>
      <c r="Z32" s="1069"/>
      <c r="AA32" s="1069"/>
      <c r="AB32" s="1069"/>
      <c r="AC32" s="1069"/>
      <c r="AD32" s="1069"/>
      <c r="AE32" s="1069"/>
      <c r="AF32" s="1069"/>
      <c r="AG32" s="1069"/>
      <c r="AH32" s="1069"/>
      <c r="AI32" s="1069"/>
      <c r="AJ32" s="1069"/>
      <c r="AK32" s="1069"/>
      <c r="AL32" s="1069"/>
      <c r="AM32" s="1069"/>
      <c r="AN32" s="1069"/>
      <c r="AO32" s="1069"/>
      <c r="AP32" s="1069"/>
      <c r="AQ32" s="1069"/>
      <c r="AR32" s="1069"/>
      <c r="AS32" s="1069"/>
      <c r="AT32" s="1069"/>
      <c r="AU32" s="1069"/>
      <c r="AV32" s="1069"/>
      <c r="AW32" s="1069"/>
      <c r="AX32" s="1069"/>
      <c r="AY32" s="1069"/>
      <c r="AZ32" s="1069"/>
      <c r="BA32" s="1069"/>
      <c r="BB32" s="1069"/>
      <c r="BC32" s="1069"/>
    </row>
    <row r="33" spans="1:55" x14ac:dyDescent="0.2">
      <c r="A33" s="1069"/>
      <c r="B33" s="1069"/>
      <c r="C33" s="1069"/>
      <c r="D33" s="1069"/>
      <c r="E33" s="1069"/>
      <c r="F33" s="1069"/>
      <c r="G33" s="1069"/>
      <c r="H33" s="1069"/>
      <c r="I33" s="1069"/>
      <c r="J33" s="1069"/>
      <c r="K33" s="1069"/>
      <c r="L33" s="1069"/>
      <c r="M33" s="1069"/>
      <c r="N33" s="1069"/>
      <c r="O33" s="1069"/>
      <c r="P33" s="1069"/>
      <c r="Q33" s="1069"/>
      <c r="R33" s="1069"/>
      <c r="S33" s="1069"/>
      <c r="T33" s="1069"/>
      <c r="U33" s="1069"/>
      <c r="V33" s="1069"/>
      <c r="W33" s="1069"/>
      <c r="X33" s="1069"/>
      <c r="Y33" s="1069"/>
      <c r="Z33" s="1069"/>
      <c r="AA33" s="1069"/>
      <c r="AB33" s="1069"/>
      <c r="AC33" s="1069"/>
      <c r="AD33" s="1069"/>
      <c r="AE33" s="1069"/>
      <c r="AF33" s="1069"/>
      <c r="AG33" s="1069"/>
      <c r="AH33" s="1069"/>
      <c r="AI33" s="1069"/>
      <c r="AJ33" s="1069"/>
      <c r="AK33" s="1069"/>
      <c r="AL33" s="1069"/>
      <c r="AM33" s="1069"/>
      <c r="AN33" s="1069"/>
      <c r="AO33" s="1069"/>
      <c r="AP33" s="1069"/>
      <c r="AQ33" s="1069"/>
      <c r="AR33" s="1069"/>
      <c r="AS33" s="1069"/>
      <c r="AT33" s="1069"/>
      <c r="AU33" s="1069"/>
      <c r="AV33" s="1069"/>
      <c r="AW33" s="1069"/>
      <c r="AX33" s="1069"/>
      <c r="AY33" s="1069"/>
      <c r="AZ33" s="1069"/>
      <c r="BA33" s="1069"/>
      <c r="BB33" s="1069"/>
      <c r="BC33" s="1069"/>
    </row>
    <row r="34" spans="1:55" x14ac:dyDescent="0.2">
      <c r="A34" s="1069"/>
      <c r="B34" s="1069"/>
      <c r="C34" s="1069"/>
      <c r="D34" s="1069"/>
      <c r="E34" s="1069"/>
      <c r="F34" s="1069"/>
      <c r="G34" s="1069"/>
      <c r="H34" s="1069"/>
      <c r="I34" s="1069"/>
      <c r="J34" s="1069"/>
      <c r="K34" s="1069"/>
      <c r="L34" s="1069"/>
      <c r="M34" s="1069"/>
      <c r="N34" s="1069"/>
      <c r="O34" s="1069"/>
      <c r="P34" s="1069"/>
      <c r="Q34" s="1069"/>
      <c r="R34" s="1069"/>
      <c r="S34" s="1069"/>
      <c r="T34" s="1069"/>
      <c r="U34" s="1069"/>
      <c r="V34" s="1069"/>
      <c r="W34" s="1069"/>
      <c r="X34" s="1069"/>
      <c r="Y34" s="1069"/>
      <c r="Z34" s="1069"/>
      <c r="AA34" s="1069"/>
      <c r="AB34" s="1069"/>
      <c r="AC34" s="1069"/>
      <c r="AD34" s="1069"/>
      <c r="AE34" s="1069"/>
      <c r="AF34" s="1069"/>
      <c r="AG34" s="1069"/>
      <c r="AH34" s="1069"/>
      <c r="AI34" s="1069"/>
      <c r="AJ34" s="1069"/>
      <c r="AK34" s="1069"/>
      <c r="AL34" s="1069"/>
      <c r="AM34" s="1069"/>
      <c r="AN34" s="1069"/>
      <c r="AO34" s="1069"/>
      <c r="AP34" s="1069"/>
      <c r="AQ34" s="1069"/>
      <c r="AR34" s="1069"/>
      <c r="AS34" s="1069"/>
      <c r="AT34" s="1069"/>
      <c r="AU34" s="1069"/>
      <c r="AV34" s="1069"/>
      <c r="AW34" s="1069"/>
      <c r="AX34" s="1069"/>
      <c r="AY34" s="1069"/>
      <c r="AZ34" s="1069"/>
      <c r="BA34" s="1069"/>
      <c r="BB34" s="1069"/>
      <c r="BC34" s="1069"/>
    </row>
    <row r="35" spans="1:55" x14ac:dyDescent="0.2">
      <c r="A35" s="1069"/>
      <c r="B35" s="1069"/>
      <c r="C35" s="1069"/>
      <c r="D35" s="1069"/>
      <c r="E35" s="1069"/>
      <c r="F35" s="1069"/>
      <c r="G35" s="1069"/>
      <c r="H35" s="1069"/>
      <c r="I35" s="1069"/>
      <c r="J35" s="1069"/>
      <c r="K35" s="1069"/>
      <c r="L35" s="1069"/>
      <c r="M35" s="1069"/>
      <c r="N35" s="1069"/>
      <c r="O35" s="1069"/>
      <c r="P35" s="1069"/>
      <c r="Q35" s="1069"/>
      <c r="R35" s="1069"/>
      <c r="S35" s="1069"/>
      <c r="T35" s="1069"/>
      <c r="U35" s="1069"/>
      <c r="V35" s="1069"/>
      <c r="W35" s="1069"/>
      <c r="X35" s="1069"/>
      <c r="Y35" s="1069"/>
      <c r="Z35" s="1069"/>
      <c r="AA35" s="1069"/>
      <c r="AB35" s="1069"/>
      <c r="AC35" s="1069"/>
      <c r="AD35" s="1069"/>
      <c r="AE35" s="1069"/>
      <c r="AF35" s="1069"/>
      <c r="AG35" s="1069"/>
      <c r="AH35" s="1069"/>
      <c r="AI35" s="1069"/>
      <c r="AJ35" s="1069"/>
      <c r="AK35" s="1069"/>
      <c r="AL35" s="1069"/>
      <c r="AM35" s="1069"/>
      <c r="AN35" s="1069"/>
      <c r="AO35" s="1069"/>
      <c r="AP35" s="1069"/>
      <c r="AQ35" s="1069"/>
      <c r="AR35" s="1069"/>
      <c r="AS35" s="1069"/>
      <c r="AT35" s="1069"/>
      <c r="AU35" s="1069"/>
      <c r="AV35" s="1069"/>
      <c r="AW35" s="1069"/>
      <c r="AX35" s="1069"/>
      <c r="AY35" s="1069"/>
      <c r="AZ35" s="1069"/>
      <c r="BA35" s="1069"/>
      <c r="BB35" s="1069"/>
      <c r="BC35" s="1069"/>
    </row>
    <row r="36" spans="1:55" x14ac:dyDescent="0.2">
      <c r="A36" s="1069"/>
      <c r="B36" s="1069"/>
      <c r="C36" s="1069"/>
      <c r="D36" s="1069"/>
      <c r="E36" s="1069"/>
      <c r="F36" s="1069"/>
      <c r="G36" s="1069"/>
      <c r="H36" s="1069"/>
      <c r="I36" s="1069"/>
      <c r="J36" s="1069"/>
      <c r="K36" s="1069"/>
      <c r="L36" s="1069"/>
      <c r="M36" s="1069"/>
      <c r="N36" s="1069"/>
      <c r="O36" s="1069"/>
      <c r="P36" s="1069"/>
      <c r="Q36" s="1069"/>
      <c r="R36" s="1069"/>
      <c r="S36" s="1069"/>
      <c r="T36" s="1069"/>
      <c r="U36" s="1069"/>
      <c r="V36" s="1069"/>
      <c r="W36" s="1069"/>
      <c r="X36" s="1069"/>
      <c r="Y36" s="1069"/>
      <c r="Z36" s="1069"/>
      <c r="AA36" s="1069"/>
      <c r="AB36" s="1069"/>
      <c r="AC36" s="1069"/>
      <c r="AD36" s="1069"/>
      <c r="AE36" s="1069"/>
      <c r="AF36" s="1069"/>
      <c r="AG36" s="1069"/>
      <c r="AH36" s="1069"/>
      <c r="AI36" s="1069"/>
      <c r="AJ36" s="1069"/>
      <c r="AK36" s="1069"/>
      <c r="AL36" s="1069"/>
      <c r="AM36" s="1069"/>
      <c r="AN36" s="1069"/>
      <c r="AO36" s="1069"/>
      <c r="AP36" s="1069"/>
      <c r="AQ36" s="1069"/>
      <c r="AR36" s="1069"/>
      <c r="AS36" s="1069"/>
      <c r="AT36" s="1069"/>
      <c r="AU36" s="1069"/>
      <c r="AV36" s="1069"/>
      <c r="AW36" s="1069"/>
      <c r="AX36" s="1069"/>
      <c r="AY36" s="1069"/>
      <c r="AZ36" s="1069"/>
      <c r="BA36" s="1069"/>
      <c r="BB36" s="1069"/>
      <c r="BC36" s="1069"/>
    </row>
    <row r="37" spans="1:55" x14ac:dyDescent="0.2">
      <c r="A37" s="1069"/>
      <c r="B37" s="1069"/>
      <c r="C37" s="1069"/>
      <c r="D37" s="1069"/>
      <c r="E37" s="1069"/>
      <c r="F37" s="1069"/>
      <c r="G37" s="1069"/>
      <c r="H37" s="1069"/>
      <c r="I37" s="1069"/>
      <c r="J37" s="1069"/>
      <c r="K37" s="1069"/>
      <c r="L37" s="1069"/>
      <c r="M37" s="1069"/>
      <c r="N37" s="1069"/>
      <c r="O37" s="1069"/>
      <c r="P37" s="1069"/>
      <c r="Q37" s="1069"/>
      <c r="R37" s="1069"/>
      <c r="S37" s="1069"/>
      <c r="T37" s="1069"/>
      <c r="U37" s="1069"/>
      <c r="V37" s="1069"/>
      <c r="W37" s="1069"/>
      <c r="X37" s="1069"/>
      <c r="Y37" s="1069"/>
      <c r="Z37" s="1069"/>
      <c r="AA37" s="1069"/>
      <c r="AB37" s="1069"/>
      <c r="AC37" s="1069"/>
      <c r="AD37" s="1069"/>
      <c r="AE37" s="1069"/>
      <c r="AF37" s="1069"/>
      <c r="AG37" s="1069"/>
      <c r="AH37" s="1069"/>
      <c r="AI37" s="1069"/>
      <c r="AJ37" s="1069"/>
      <c r="AK37" s="1069"/>
      <c r="AL37" s="1069"/>
      <c r="AM37" s="1069"/>
      <c r="AN37" s="1069"/>
      <c r="AO37" s="1069"/>
      <c r="AP37" s="1069"/>
      <c r="AQ37" s="1069"/>
      <c r="AR37" s="1069"/>
      <c r="AS37" s="1069"/>
      <c r="AT37" s="1069"/>
      <c r="AU37" s="1069"/>
      <c r="AV37" s="1069"/>
      <c r="AW37" s="1069"/>
      <c r="AX37" s="1069"/>
      <c r="AY37" s="1069"/>
      <c r="AZ37" s="1069"/>
      <c r="BA37" s="1069"/>
      <c r="BB37" s="1069"/>
      <c r="BC37" s="1069"/>
    </row>
    <row r="38" spans="1:55" x14ac:dyDescent="0.2">
      <c r="A38" s="1069"/>
      <c r="B38" s="1069"/>
      <c r="C38" s="1069"/>
      <c r="D38" s="1069"/>
      <c r="E38" s="1069"/>
      <c r="F38" s="1069"/>
      <c r="G38" s="1069"/>
      <c r="H38" s="1069"/>
      <c r="I38" s="1069"/>
      <c r="J38" s="1069"/>
      <c r="K38" s="1069"/>
      <c r="L38" s="1069"/>
      <c r="M38" s="1069"/>
      <c r="N38" s="1069"/>
      <c r="O38" s="1069"/>
      <c r="P38" s="1069"/>
      <c r="Q38" s="1069"/>
      <c r="R38" s="1069"/>
      <c r="S38" s="1069"/>
      <c r="T38" s="1069"/>
      <c r="U38" s="1069"/>
      <c r="V38" s="1069"/>
      <c r="W38" s="1069"/>
      <c r="X38" s="1069"/>
      <c r="Y38" s="1069"/>
      <c r="Z38" s="1069"/>
      <c r="AA38" s="1069"/>
      <c r="AB38" s="1069"/>
      <c r="AC38" s="1069"/>
      <c r="AD38" s="1069"/>
      <c r="AE38" s="1069"/>
      <c r="AF38" s="1069"/>
      <c r="AG38" s="1069"/>
      <c r="AH38" s="1069"/>
      <c r="AI38" s="1069"/>
      <c r="AJ38" s="1069"/>
      <c r="AK38" s="1069"/>
      <c r="AL38" s="1069"/>
      <c r="AM38" s="1069"/>
      <c r="AN38" s="1069"/>
      <c r="AO38" s="1069"/>
      <c r="AP38" s="1069"/>
      <c r="AQ38" s="1069"/>
      <c r="AR38" s="1069"/>
      <c r="AS38" s="1069"/>
      <c r="AT38" s="1069"/>
      <c r="AU38" s="1069"/>
      <c r="AV38" s="1069"/>
      <c r="AW38" s="1069"/>
      <c r="AX38" s="1069"/>
      <c r="AY38" s="1069"/>
      <c r="AZ38" s="1069"/>
      <c r="BA38" s="1069"/>
      <c r="BB38" s="1069"/>
      <c r="BC38" s="1069"/>
    </row>
    <row r="39" spans="1:55" x14ac:dyDescent="0.2">
      <c r="A39" s="1069"/>
      <c r="B39" s="1069"/>
      <c r="C39" s="1069"/>
      <c r="D39" s="1069"/>
      <c r="E39" s="1069"/>
      <c r="F39" s="1069"/>
      <c r="G39" s="1069"/>
      <c r="H39" s="1069"/>
      <c r="I39" s="1069"/>
      <c r="J39" s="1069"/>
      <c r="K39" s="1069"/>
      <c r="L39" s="1069"/>
      <c r="M39" s="1069"/>
      <c r="N39" s="1069"/>
      <c r="O39" s="1069"/>
      <c r="P39" s="1069"/>
      <c r="Q39" s="1069"/>
      <c r="R39" s="1069"/>
      <c r="S39" s="1069"/>
      <c r="T39" s="1069"/>
      <c r="U39" s="1069"/>
      <c r="V39" s="1069"/>
      <c r="W39" s="1069"/>
      <c r="X39" s="1069"/>
      <c r="Y39" s="1069"/>
      <c r="Z39" s="1069"/>
      <c r="AA39" s="1069"/>
      <c r="AB39" s="1069"/>
      <c r="AC39" s="1069"/>
      <c r="AD39" s="1069"/>
      <c r="AE39" s="1069"/>
      <c r="AF39" s="1069"/>
      <c r="AG39" s="1069"/>
      <c r="AH39" s="1069"/>
      <c r="AI39" s="1069"/>
      <c r="AJ39" s="1069"/>
      <c r="AK39" s="1069"/>
      <c r="AL39" s="1069"/>
      <c r="AM39" s="1069"/>
      <c r="AN39" s="1069"/>
      <c r="AO39" s="1069"/>
      <c r="AP39" s="1069"/>
      <c r="AQ39" s="1069"/>
      <c r="AR39" s="1069"/>
      <c r="AS39" s="1069"/>
      <c r="AT39" s="1069"/>
      <c r="AU39" s="1069"/>
      <c r="AV39" s="1069"/>
      <c r="AW39" s="1069"/>
      <c r="AX39" s="1069"/>
      <c r="AY39" s="1069"/>
      <c r="AZ39" s="1069"/>
      <c r="BA39" s="1069"/>
      <c r="BB39" s="1069"/>
      <c r="BC39" s="1069"/>
    </row>
    <row r="40" spans="1:55" x14ac:dyDescent="0.2">
      <c r="A40" s="1069"/>
      <c r="B40" s="1069"/>
      <c r="C40" s="1069"/>
      <c r="D40" s="1069"/>
      <c r="E40" s="1069"/>
      <c r="F40" s="1069"/>
      <c r="G40" s="1069"/>
      <c r="H40" s="1069"/>
      <c r="I40" s="1069"/>
      <c r="J40" s="1069"/>
      <c r="K40" s="1069"/>
      <c r="L40" s="1069"/>
      <c r="M40" s="1069"/>
      <c r="N40" s="1069"/>
      <c r="O40" s="1069"/>
      <c r="P40" s="1069"/>
      <c r="Q40" s="1069"/>
      <c r="R40" s="1069"/>
      <c r="S40" s="1069"/>
      <c r="T40" s="1069"/>
      <c r="U40" s="1069"/>
      <c r="V40" s="1069"/>
      <c r="W40" s="1069"/>
      <c r="X40" s="1069"/>
      <c r="Y40" s="1069"/>
      <c r="Z40" s="1069"/>
      <c r="AA40" s="1069"/>
      <c r="AB40" s="1069"/>
      <c r="AC40" s="1069"/>
      <c r="AD40" s="1069"/>
      <c r="AE40" s="1069"/>
      <c r="AF40" s="1069"/>
      <c r="AG40" s="1069"/>
      <c r="AH40" s="1069"/>
      <c r="AI40" s="1069"/>
      <c r="AJ40" s="1069"/>
      <c r="AK40" s="1069"/>
      <c r="AL40" s="1069"/>
      <c r="AM40" s="1069"/>
      <c r="AN40" s="1069"/>
      <c r="AO40" s="1069"/>
      <c r="AP40" s="1069"/>
      <c r="AQ40" s="1069"/>
      <c r="AR40" s="1069"/>
      <c r="AS40" s="1069"/>
      <c r="AT40" s="1069"/>
      <c r="AU40" s="1069"/>
      <c r="AV40" s="1069"/>
      <c r="AW40" s="1069"/>
      <c r="AX40" s="1069"/>
      <c r="AY40" s="1069"/>
      <c r="AZ40" s="1069"/>
      <c r="BA40" s="1069"/>
      <c r="BB40" s="1069"/>
      <c r="BC40" s="1069"/>
    </row>
    <row r="41" spans="1:55" x14ac:dyDescent="0.2">
      <c r="A41" s="1069"/>
      <c r="B41" s="1069"/>
      <c r="C41" s="1069"/>
      <c r="D41" s="1069"/>
      <c r="E41" s="1069"/>
      <c r="F41" s="1069"/>
      <c r="G41" s="1069"/>
      <c r="H41" s="1069"/>
      <c r="I41" s="1069"/>
      <c r="J41" s="1069"/>
      <c r="K41" s="1069"/>
      <c r="L41" s="1069"/>
      <c r="M41" s="1069"/>
      <c r="N41" s="1069"/>
      <c r="O41" s="1069"/>
      <c r="P41" s="1069"/>
      <c r="Q41" s="1069"/>
      <c r="R41" s="1069"/>
      <c r="S41" s="1069"/>
      <c r="T41" s="1069"/>
      <c r="U41" s="1069"/>
      <c r="V41" s="1069"/>
      <c r="W41" s="1069"/>
      <c r="X41" s="1069"/>
      <c r="Y41" s="1069"/>
      <c r="Z41" s="1069"/>
      <c r="AA41" s="1069"/>
      <c r="AB41" s="1069"/>
      <c r="AC41" s="1069"/>
      <c r="AD41" s="1069"/>
      <c r="AE41" s="1069"/>
      <c r="AF41" s="1069"/>
      <c r="AG41" s="1069"/>
      <c r="AH41" s="1069"/>
      <c r="AI41" s="1069"/>
      <c r="AJ41" s="1069"/>
      <c r="AK41" s="1069"/>
      <c r="AL41" s="1069"/>
      <c r="AM41" s="1069"/>
      <c r="AN41" s="1069"/>
      <c r="AO41" s="1069"/>
      <c r="AP41" s="1069"/>
      <c r="AQ41" s="1069"/>
      <c r="AR41" s="1069"/>
      <c r="AS41" s="1069"/>
      <c r="AT41" s="1069"/>
      <c r="AU41" s="1069"/>
      <c r="AV41" s="1069"/>
      <c r="AW41" s="1069"/>
      <c r="AX41" s="1069"/>
      <c r="AY41" s="1069"/>
      <c r="AZ41" s="1069"/>
      <c r="BA41" s="1069"/>
      <c r="BB41" s="1069"/>
      <c r="BC41" s="1069"/>
    </row>
    <row r="42" spans="1:55" x14ac:dyDescent="0.2">
      <c r="A42" s="1069"/>
      <c r="B42" s="1069"/>
      <c r="C42" s="1069"/>
      <c r="D42" s="1069"/>
      <c r="E42" s="1069"/>
      <c r="F42" s="1069"/>
      <c r="G42" s="1069"/>
      <c r="H42" s="1069"/>
      <c r="I42" s="1069"/>
      <c r="J42" s="1069"/>
      <c r="K42" s="1069"/>
      <c r="L42" s="1069"/>
      <c r="M42" s="1069"/>
      <c r="N42" s="1069"/>
      <c r="O42" s="1069"/>
      <c r="P42" s="1069"/>
      <c r="Q42" s="1069"/>
      <c r="R42" s="1069"/>
      <c r="S42" s="1069"/>
      <c r="T42" s="1069"/>
      <c r="U42" s="1069"/>
      <c r="V42" s="1069"/>
      <c r="W42" s="1069"/>
      <c r="X42" s="1069"/>
      <c r="Y42" s="1069"/>
      <c r="Z42" s="1069"/>
      <c r="AA42" s="1069"/>
      <c r="AB42" s="1069"/>
      <c r="AC42" s="1069"/>
      <c r="AD42" s="1069"/>
      <c r="AE42" s="1069"/>
      <c r="AF42" s="1069"/>
      <c r="AG42" s="1069"/>
      <c r="AH42" s="1069"/>
      <c r="AI42" s="1069"/>
      <c r="AJ42" s="1069"/>
      <c r="AK42" s="1069"/>
      <c r="AL42" s="1069"/>
      <c r="AM42" s="1069"/>
      <c r="AN42" s="1069"/>
      <c r="AO42" s="1069"/>
      <c r="AP42" s="1069"/>
      <c r="AQ42" s="1069"/>
      <c r="AR42" s="1069"/>
      <c r="AS42" s="1069"/>
      <c r="AT42" s="1069"/>
      <c r="AU42" s="1069"/>
      <c r="AV42" s="1069"/>
      <c r="AW42" s="1069"/>
      <c r="AX42" s="1069"/>
      <c r="AY42" s="1069"/>
      <c r="AZ42" s="1069"/>
      <c r="BA42" s="1069"/>
      <c r="BB42" s="1069"/>
      <c r="BC42" s="1069"/>
    </row>
    <row r="43" spans="1:55" x14ac:dyDescent="0.2">
      <c r="A43" s="1069"/>
      <c r="B43" s="1069"/>
      <c r="C43" s="1069"/>
      <c r="D43" s="1069"/>
      <c r="E43" s="1069"/>
      <c r="F43" s="1069"/>
      <c r="G43" s="1069"/>
      <c r="H43" s="1069"/>
      <c r="I43" s="1069"/>
      <c r="J43" s="1069"/>
      <c r="K43" s="1069"/>
      <c r="L43" s="1069"/>
      <c r="M43" s="1069"/>
      <c r="N43" s="1069"/>
      <c r="O43" s="1069"/>
      <c r="P43" s="1069"/>
      <c r="Q43" s="1069"/>
      <c r="R43" s="1069"/>
      <c r="S43" s="1069"/>
      <c r="T43" s="1069"/>
      <c r="U43" s="1069"/>
      <c r="V43" s="1069"/>
      <c r="W43" s="1069"/>
      <c r="X43" s="1069"/>
      <c r="Y43" s="1069"/>
      <c r="Z43" s="1069"/>
      <c r="AA43" s="1069"/>
      <c r="AB43" s="1069"/>
      <c r="AC43" s="1069"/>
      <c r="AD43" s="1069"/>
      <c r="AE43" s="1069"/>
      <c r="AF43" s="1069"/>
      <c r="AG43" s="1069"/>
      <c r="AH43" s="1069"/>
      <c r="AI43" s="1069"/>
      <c r="AJ43" s="1069"/>
      <c r="AK43" s="1069"/>
      <c r="AL43" s="1069"/>
      <c r="AM43" s="1069"/>
      <c r="AN43" s="1069"/>
      <c r="AO43" s="1069"/>
      <c r="AP43" s="1069"/>
      <c r="AQ43" s="1069"/>
      <c r="AR43" s="1069"/>
      <c r="AS43" s="1069"/>
      <c r="AT43" s="1069"/>
      <c r="AU43" s="1069"/>
      <c r="AV43" s="1069"/>
      <c r="AW43" s="1069"/>
      <c r="AX43" s="1069"/>
      <c r="AY43" s="1069"/>
      <c r="AZ43" s="1069"/>
      <c r="BA43" s="1069"/>
      <c r="BB43" s="1069"/>
      <c r="BC43" s="1069"/>
    </row>
    <row r="44" spans="1:55" x14ac:dyDescent="0.2">
      <c r="A44" s="1069"/>
      <c r="B44" s="1069"/>
      <c r="C44" s="1069"/>
      <c r="D44" s="1069"/>
      <c r="E44" s="1069"/>
      <c r="F44" s="1069"/>
      <c r="G44" s="1069"/>
      <c r="H44" s="1069"/>
      <c r="I44" s="1069"/>
      <c r="J44" s="1069"/>
      <c r="K44" s="1069"/>
      <c r="L44" s="1069"/>
      <c r="M44" s="1069"/>
      <c r="N44" s="1069"/>
      <c r="O44" s="1069"/>
      <c r="P44" s="1069"/>
      <c r="Q44" s="1069"/>
      <c r="R44" s="1069"/>
      <c r="S44" s="1069"/>
      <c r="T44" s="1069"/>
      <c r="U44" s="1069"/>
      <c r="V44" s="1069"/>
      <c r="W44" s="1069"/>
      <c r="X44" s="1069"/>
      <c r="Y44" s="1069"/>
      <c r="Z44" s="1069"/>
      <c r="AA44" s="1069"/>
      <c r="AB44" s="1069"/>
      <c r="AC44" s="1069"/>
      <c r="AD44" s="1069"/>
      <c r="AE44" s="1069"/>
      <c r="AF44" s="1069"/>
      <c r="AG44" s="1069"/>
      <c r="AH44" s="1069"/>
      <c r="AI44" s="1069"/>
      <c r="AJ44" s="1069"/>
      <c r="AK44" s="1069"/>
      <c r="AL44" s="1069"/>
      <c r="AM44" s="1069"/>
      <c r="AN44" s="1069"/>
      <c r="AO44" s="1069"/>
      <c r="AP44" s="1069"/>
      <c r="AQ44" s="1069"/>
      <c r="AR44" s="1069"/>
      <c r="AS44" s="1069"/>
      <c r="AT44" s="1069"/>
      <c r="AU44" s="1069"/>
      <c r="AV44" s="1069"/>
      <c r="AW44" s="1069"/>
      <c r="AX44" s="1069"/>
      <c r="AY44" s="1069"/>
      <c r="AZ44" s="1069"/>
      <c r="BA44" s="1069"/>
      <c r="BB44" s="1069"/>
      <c r="BC44" s="1069"/>
    </row>
    <row r="45" spans="1:55" x14ac:dyDescent="0.2">
      <c r="A45" s="1069"/>
      <c r="B45" s="1069"/>
      <c r="C45" s="1069"/>
      <c r="D45" s="1069"/>
      <c r="E45" s="1069"/>
      <c r="F45" s="1069"/>
      <c r="G45" s="1069"/>
      <c r="H45" s="1069"/>
      <c r="I45" s="1069"/>
      <c r="J45" s="1069"/>
      <c r="K45" s="1069"/>
      <c r="L45" s="1069"/>
      <c r="M45" s="1069"/>
      <c r="N45" s="1069"/>
      <c r="O45" s="1069"/>
      <c r="P45" s="1069"/>
      <c r="Q45" s="1069"/>
      <c r="R45" s="1069"/>
      <c r="S45" s="1069"/>
      <c r="T45" s="1069"/>
      <c r="U45" s="1069"/>
      <c r="V45" s="1069"/>
      <c r="W45" s="1069"/>
      <c r="X45" s="1069"/>
      <c r="Y45" s="1069"/>
      <c r="Z45" s="1069"/>
      <c r="AA45" s="1069"/>
      <c r="AB45" s="1069"/>
      <c r="AC45" s="1069"/>
      <c r="AD45" s="1069"/>
      <c r="AE45" s="1069"/>
      <c r="AF45" s="1069"/>
      <c r="AG45" s="1069"/>
      <c r="AH45" s="1069"/>
      <c r="AI45" s="1069"/>
      <c r="AJ45" s="1069"/>
      <c r="AK45" s="1069"/>
      <c r="AL45" s="1069"/>
      <c r="AM45" s="1069"/>
      <c r="AN45" s="1069"/>
      <c r="AO45" s="1069"/>
      <c r="AP45" s="1069"/>
      <c r="AQ45" s="1069"/>
      <c r="AR45" s="1069"/>
      <c r="AS45" s="1069"/>
      <c r="AT45" s="1069"/>
      <c r="AU45" s="1069"/>
      <c r="AV45" s="1069"/>
      <c r="AW45" s="1069"/>
      <c r="AX45" s="1069"/>
      <c r="AY45" s="1069"/>
      <c r="AZ45" s="1069"/>
      <c r="BA45" s="1069"/>
      <c r="BB45" s="1069"/>
      <c r="BC45" s="1069"/>
    </row>
    <row r="46" spans="1:55" x14ac:dyDescent="0.2">
      <c r="A46" s="1069"/>
      <c r="B46" s="1069"/>
      <c r="C46" s="1069"/>
      <c r="D46" s="1069"/>
      <c r="E46" s="1069"/>
      <c r="F46" s="1069"/>
      <c r="G46" s="1069"/>
      <c r="H46" s="1069"/>
      <c r="I46" s="1069"/>
      <c r="J46" s="1069"/>
      <c r="K46" s="1069"/>
      <c r="L46" s="1069"/>
      <c r="M46" s="1069"/>
      <c r="N46" s="1069"/>
      <c r="O46" s="1069"/>
      <c r="P46" s="1069"/>
      <c r="Q46" s="1069"/>
      <c r="R46" s="1069"/>
      <c r="S46" s="1069"/>
      <c r="T46" s="1069"/>
      <c r="U46" s="1069"/>
      <c r="V46" s="1069"/>
      <c r="W46" s="1069"/>
      <c r="X46" s="1069"/>
      <c r="Y46" s="1069"/>
      <c r="Z46" s="1069"/>
      <c r="AA46" s="1069"/>
      <c r="AB46" s="1069"/>
      <c r="AC46" s="1069"/>
      <c r="AD46" s="1069"/>
      <c r="AE46" s="1069"/>
      <c r="AF46" s="1069"/>
      <c r="AG46" s="1069"/>
      <c r="AH46" s="1069"/>
      <c r="AI46" s="1069"/>
      <c r="AJ46" s="1069"/>
      <c r="AK46" s="1069"/>
      <c r="AL46" s="1069"/>
      <c r="AM46" s="1069"/>
      <c r="AN46" s="1069"/>
      <c r="AO46" s="1069"/>
      <c r="AP46" s="1069"/>
      <c r="AQ46" s="1069"/>
      <c r="AR46" s="1069"/>
      <c r="AS46" s="1069"/>
      <c r="AT46" s="1069"/>
      <c r="AU46" s="1069"/>
      <c r="AV46" s="1069"/>
      <c r="AW46" s="1069"/>
      <c r="AX46" s="1069"/>
      <c r="AY46" s="1069"/>
      <c r="AZ46" s="1069"/>
      <c r="BA46" s="1069"/>
      <c r="BB46" s="1069"/>
      <c r="BC46" s="1069"/>
    </row>
    <row r="47" spans="1:55" x14ac:dyDescent="0.2">
      <c r="A47" s="1069"/>
      <c r="B47" s="1069"/>
      <c r="C47" s="1069"/>
      <c r="D47" s="1069"/>
      <c r="E47" s="1069"/>
      <c r="F47" s="1069"/>
      <c r="G47" s="1069"/>
      <c r="H47" s="1069"/>
      <c r="I47" s="1069"/>
      <c r="J47" s="1069"/>
      <c r="K47" s="1069"/>
      <c r="L47" s="1069"/>
      <c r="M47" s="1069"/>
      <c r="N47" s="1069"/>
      <c r="O47" s="1069"/>
      <c r="P47" s="1069"/>
      <c r="Q47" s="1069"/>
      <c r="R47" s="1069"/>
      <c r="S47" s="1069"/>
      <c r="T47" s="1069"/>
      <c r="U47" s="1069"/>
      <c r="V47" s="1069"/>
      <c r="W47" s="1069"/>
      <c r="X47" s="1069"/>
      <c r="Y47" s="1069"/>
      <c r="Z47" s="1069"/>
      <c r="AA47" s="1069"/>
      <c r="AB47" s="1069"/>
      <c r="AC47" s="1069"/>
      <c r="AD47" s="1069"/>
      <c r="AE47" s="1069"/>
      <c r="AF47" s="1069"/>
      <c r="AG47" s="1069"/>
      <c r="AH47" s="1069"/>
      <c r="AI47" s="1069"/>
      <c r="AJ47" s="1069"/>
      <c r="AK47" s="1069"/>
      <c r="AL47" s="1069"/>
      <c r="AM47" s="1069"/>
      <c r="AN47" s="1069"/>
      <c r="AO47" s="1069"/>
      <c r="AP47" s="1069"/>
      <c r="AQ47" s="1069"/>
      <c r="AR47" s="1069"/>
      <c r="AS47" s="1069"/>
      <c r="AT47" s="1069"/>
      <c r="AU47" s="1069"/>
      <c r="AV47" s="1069"/>
      <c r="AW47" s="1069"/>
      <c r="AX47" s="1069"/>
      <c r="AY47" s="1069"/>
      <c r="AZ47" s="1069"/>
      <c r="BA47" s="1069"/>
      <c r="BB47" s="1069"/>
      <c r="BC47" s="1069"/>
    </row>
    <row r="48" spans="1:55" x14ac:dyDescent="0.2">
      <c r="A48" s="1069"/>
      <c r="B48" s="1069"/>
      <c r="C48" s="1069"/>
      <c r="D48" s="1069"/>
      <c r="E48" s="1069"/>
      <c r="F48" s="1069"/>
      <c r="G48" s="1069"/>
      <c r="H48" s="1069"/>
      <c r="I48" s="1069"/>
      <c r="J48" s="1069"/>
      <c r="K48" s="1069"/>
      <c r="L48" s="1069"/>
      <c r="M48" s="1069"/>
      <c r="N48" s="1069"/>
      <c r="O48" s="1069"/>
      <c r="P48" s="1069"/>
      <c r="Q48" s="1069"/>
      <c r="R48" s="1069"/>
      <c r="S48" s="1069"/>
      <c r="T48" s="1069"/>
      <c r="U48" s="1069"/>
      <c r="V48" s="1069"/>
      <c r="W48" s="1069"/>
      <c r="X48" s="1069"/>
      <c r="Y48" s="1069"/>
      <c r="Z48" s="1069"/>
      <c r="AA48" s="1069"/>
      <c r="AB48" s="1069"/>
      <c r="AC48" s="1069"/>
      <c r="AD48" s="1069"/>
      <c r="AE48" s="1069"/>
      <c r="AF48" s="1069"/>
      <c r="AG48" s="1069"/>
      <c r="AH48" s="1069"/>
      <c r="AI48" s="1069"/>
      <c r="AJ48" s="1069"/>
      <c r="AK48" s="1069"/>
      <c r="AL48" s="1069"/>
      <c r="AM48" s="1069"/>
      <c r="AN48" s="1069"/>
      <c r="AO48" s="1069"/>
      <c r="AP48" s="1069"/>
      <c r="AQ48" s="1069"/>
      <c r="AR48" s="1069"/>
      <c r="AS48" s="1069"/>
      <c r="AT48" s="1069"/>
      <c r="AU48" s="1069"/>
      <c r="AV48" s="1069"/>
      <c r="AW48" s="1069"/>
      <c r="AX48" s="1069"/>
      <c r="AY48" s="1069"/>
      <c r="AZ48" s="1069"/>
      <c r="BA48" s="1069"/>
      <c r="BB48" s="1069"/>
      <c r="BC48" s="1069"/>
    </row>
    <row r="49" spans="1:55" x14ac:dyDescent="0.2">
      <c r="A49" s="1069"/>
      <c r="B49" s="1069"/>
      <c r="C49" s="1069"/>
      <c r="D49" s="1069"/>
      <c r="E49" s="1069"/>
      <c r="F49" s="1069"/>
      <c r="G49" s="1069"/>
      <c r="H49" s="1069"/>
      <c r="I49" s="1069"/>
      <c r="J49" s="1069"/>
      <c r="K49" s="1069"/>
      <c r="L49" s="1069"/>
      <c r="M49" s="1069"/>
      <c r="N49" s="1069"/>
      <c r="O49" s="1069"/>
      <c r="P49" s="1069"/>
      <c r="Q49" s="1069"/>
      <c r="R49" s="1069"/>
      <c r="S49" s="1069"/>
      <c r="T49" s="1069"/>
      <c r="U49" s="1069"/>
      <c r="V49" s="1069"/>
      <c r="W49" s="1069"/>
      <c r="X49" s="1069"/>
      <c r="Y49" s="1069"/>
      <c r="Z49" s="1069"/>
      <c r="AA49" s="1069"/>
      <c r="AB49" s="1069"/>
      <c r="AC49" s="1069"/>
      <c r="AD49" s="1069"/>
      <c r="AE49" s="1069"/>
      <c r="AF49" s="1069"/>
      <c r="AG49" s="1069"/>
      <c r="AH49" s="1069"/>
      <c r="AI49" s="1069"/>
      <c r="AJ49" s="1069"/>
      <c r="AK49" s="1069"/>
      <c r="AL49" s="1069"/>
      <c r="AM49" s="1069"/>
      <c r="AN49" s="1069"/>
      <c r="AO49" s="1069"/>
      <c r="AP49" s="1069"/>
      <c r="AQ49" s="1069"/>
      <c r="AR49" s="1069"/>
      <c r="AS49" s="1069"/>
      <c r="AT49" s="1069"/>
      <c r="AU49" s="1069"/>
      <c r="AV49" s="1069"/>
      <c r="AW49" s="1069"/>
      <c r="AX49" s="1069"/>
      <c r="AY49" s="1069"/>
      <c r="AZ49" s="1069"/>
      <c r="BA49" s="1069"/>
      <c r="BB49" s="1069"/>
      <c r="BC49" s="1069"/>
    </row>
    <row r="50" spans="1:55" x14ac:dyDescent="0.2">
      <c r="A50" s="1069"/>
      <c r="B50" s="1069"/>
      <c r="C50" s="1069"/>
      <c r="D50" s="1069"/>
      <c r="E50" s="1069"/>
      <c r="F50" s="1069"/>
      <c r="G50" s="1069"/>
      <c r="H50" s="1069"/>
      <c r="I50" s="1069"/>
      <c r="J50" s="1069"/>
      <c r="K50" s="1069"/>
      <c r="L50" s="1069"/>
      <c r="M50" s="1069"/>
      <c r="N50" s="1069"/>
      <c r="O50" s="1069"/>
      <c r="P50" s="1069"/>
      <c r="Q50" s="1069"/>
      <c r="R50" s="1069"/>
      <c r="S50" s="1069"/>
      <c r="T50" s="1069"/>
      <c r="U50" s="1069"/>
      <c r="V50" s="1069"/>
      <c r="W50" s="1069"/>
      <c r="X50" s="1069"/>
      <c r="Y50" s="1069"/>
      <c r="Z50" s="1069"/>
      <c r="AA50" s="1069"/>
      <c r="AB50" s="1069"/>
      <c r="AC50" s="1069"/>
      <c r="AD50" s="1069"/>
      <c r="AE50" s="1069"/>
      <c r="AF50" s="1069"/>
      <c r="AG50" s="1069"/>
      <c r="AH50" s="1069"/>
      <c r="AI50" s="1069"/>
      <c r="AJ50" s="1069"/>
      <c r="AK50" s="1069"/>
      <c r="AL50" s="1069"/>
      <c r="AM50" s="1069"/>
      <c r="AN50" s="1069"/>
      <c r="AO50" s="1069"/>
      <c r="AP50" s="1069"/>
      <c r="AQ50" s="1069"/>
      <c r="AR50" s="1069"/>
      <c r="AS50" s="1069"/>
      <c r="AT50" s="1069"/>
      <c r="AU50" s="1069"/>
      <c r="AV50" s="1069"/>
      <c r="AW50" s="1069"/>
      <c r="AX50" s="1069"/>
      <c r="AY50" s="1069"/>
      <c r="AZ50" s="1069"/>
      <c r="BA50" s="1069"/>
      <c r="BB50" s="1069"/>
      <c r="BC50" s="1069"/>
    </row>
    <row r="51" spans="1:55" x14ac:dyDescent="0.2">
      <c r="A51" s="1069"/>
      <c r="B51" s="1069"/>
      <c r="C51" s="1069"/>
      <c r="D51" s="1069"/>
      <c r="E51" s="1069"/>
      <c r="F51" s="1069"/>
      <c r="G51" s="1069"/>
      <c r="H51" s="1069"/>
      <c r="I51" s="1069"/>
      <c r="J51" s="1069"/>
      <c r="K51" s="1069"/>
      <c r="L51" s="1069"/>
      <c r="M51" s="1069"/>
      <c r="N51" s="1069"/>
      <c r="O51" s="1069"/>
      <c r="P51" s="1069"/>
      <c r="Q51" s="1069"/>
      <c r="R51" s="1069"/>
      <c r="S51" s="1069"/>
      <c r="T51" s="1069"/>
      <c r="U51" s="1069"/>
      <c r="V51" s="1069"/>
      <c r="W51" s="1069"/>
      <c r="X51" s="1069"/>
      <c r="Y51" s="1069"/>
      <c r="Z51" s="1069"/>
      <c r="AA51" s="1069"/>
      <c r="AB51" s="1069"/>
      <c r="AC51" s="1069"/>
      <c r="AD51" s="1069"/>
      <c r="AE51" s="1069"/>
      <c r="AF51" s="1069"/>
      <c r="AG51" s="1069"/>
      <c r="AH51" s="1069"/>
      <c r="AI51" s="1069"/>
      <c r="AJ51" s="1069"/>
      <c r="AK51" s="1069"/>
      <c r="AL51" s="1069"/>
      <c r="AM51" s="1069"/>
      <c r="AN51" s="1069"/>
      <c r="AO51" s="1069"/>
      <c r="AP51" s="1069"/>
      <c r="AQ51" s="1069"/>
      <c r="AR51" s="1069"/>
      <c r="AS51" s="1069"/>
      <c r="AT51" s="1069"/>
      <c r="AU51" s="1069"/>
      <c r="AV51" s="1069"/>
      <c r="AW51" s="1069"/>
      <c r="AX51" s="1069"/>
      <c r="AY51" s="1069"/>
      <c r="AZ51" s="1069"/>
      <c r="BA51" s="1069"/>
      <c r="BB51" s="1069"/>
      <c r="BC51" s="1069"/>
    </row>
    <row r="52" spans="1:55" x14ac:dyDescent="0.2">
      <c r="A52" s="1069"/>
      <c r="B52" s="1069"/>
      <c r="C52" s="1069"/>
      <c r="D52" s="1069"/>
      <c r="E52" s="1069"/>
      <c r="F52" s="1069"/>
      <c r="G52" s="1069"/>
      <c r="H52" s="1069"/>
      <c r="I52" s="1069"/>
      <c r="J52" s="1069"/>
      <c r="K52" s="1069"/>
      <c r="L52" s="1069"/>
      <c r="M52" s="1069"/>
      <c r="N52" s="1069"/>
      <c r="O52" s="1069"/>
      <c r="P52" s="1069"/>
      <c r="Q52" s="1069"/>
      <c r="R52" s="1069"/>
      <c r="S52" s="1069"/>
      <c r="T52" s="1069"/>
      <c r="U52" s="1069"/>
      <c r="V52" s="1069"/>
      <c r="W52" s="1069"/>
      <c r="X52" s="1069"/>
      <c r="Y52" s="1069"/>
      <c r="Z52" s="1069"/>
      <c r="AA52" s="1069"/>
      <c r="AB52" s="1069"/>
      <c r="AC52" s="1069"/>
      <c r="AD52" s="1069"/>
      <c r="AE52" s="1069"/>
      <c r="AF52" s="1069"/>
      <c r="AG52" s="1069"/>
      <c r="AH52" s="1069"/>
      <c r="AI52" s="1069"/>
      <c r="AJ52" s="1069"/>
      <c r="AK52" s="1069"/>
      <c r="AL52" s="1069"/>
      <c r="AM52" s="1069"/>
      <c r="AN52" s="1069"/>
      <c r="AO52" s="1069"/>
      <c r="AP52" s="1069"/>
      <c r="AQ52" s="1069"/>
      <c r="AR52" s="1069"/>
      <c r="AS52" s="1069"/>
      <c r="AT52" s="1069"/>
      <c r="AU52" s="1069"/>
      <c r="AV52" s="1069"/>
      <c r="AW52" s="1069"/>
      <c r="AX52" s="1069"/>
      <c r="AY52" s="1069"/>
      <c r="AZ52" s="1069"/>
      <c r="BA52" s="1069"/>
      <c r="BB52" s="1069"/>
      <c r="BC52" s="1069"/>
    </row>
    <row r="53" spans="1:55" x14ac:dyDescent="0.2">
      <c r="A53" s="1069"/>
      <c r="B53" s="1069"/>
      <c r="C53" s="1069"/>
      <c r="D53" s="1069"/>
      <c r="E53" s="1069"/>
      <c r="F53" s="1069"/>
      <c r="G53" s="1069"/>
      <c r="H53" s="1069"/>
      <c r="I53" s="1069"/>
      <c r="J53" s="1069"/>
      <c r="K53" s="1069"/>
      <c r="L53" s="1069"/>
      <c r="M53" s="1069"/>
      <c r="N53" s="1069"/>
      <c r="O53" s="1069"/>
      <c r="P53" s="1069"/>
      <c r="Q53" s="1069"/>
      <c r="R53" s="1069"/>
      <c r="S53" s="1069"/>
      <c r="T53" s="1069"/>
      <c r="U53" s="1069"/>
      <c r="V53" s="1069"/>
      <c r="W53" s="1069"/>
      <c r="X53" s="1069"/>
      <c r="Y53" s="1069"/>
      <c r="Z53" s="1069"/>
      <c r="AA53" s="1069"/>
      <c r="AB53" s="1069"/>
      <c r="AC53" s="1069"/>
      <c r="AD53" s="1069"/>
      <c r="AE53" s="1069"/>
      <c r="AF53" s="1069"/>
      <c r="AG53" s="1069"/>
      <c r="AH53" s="1069"/>
      <c r="AI53" s="1069"/>
      <c r="AJ53" s="1069"/>
      <c r="AK53" s="1069"/>
      <c r="AL53" s="1069"/>
      <c r="AM53" s="1069"/>
      <c r="AN53" s="1069"/>
      <c r="AO53" s="1069"/>
      <c r="AP53" s="1069"/>
      <c r="AQ53" s="1069"/>
      <c r="AR53" s="1069"/>
      <c r="AS53" s="1069"/>
      <c r="AT53" s="1069"/>
      <c r="AU53" s="1069"/>
      <c r="AV53" s="1069"/>
      <c r="AW53" s="1069"/>
      <c r="AX53" s="1069"/>
      <c r="AY53" s="1069"/>
      <c r="AZ53" s="1069"/>
      <c r="BA53" s="1069"/>
      <c r="BB53" s="1069"/>
      <c r="BC53" s="1069"/>
    </row>
    <row r="54" spans="1:55" x14ac:dyDescent="0.2">
      <c r="A54" s="1069"/>
      <c r="B54" s="1069"/>
      <c r="C54" s="1069"/>
      <c r="D54" s="1069"/>
      <c r="E54" s="1069"/>
      <c r="F54" s="1069"/>
      <c r="G54" s="1069"/>
      <c r="H54" s="1069"/>
      <c r="I54" s="1069"/>
      <c r="J54" s="1069"/>
      <c r="K54" s="1069"/>
      <c r="L54" s="1069"/>
      <c r="M54" s="1069"/>
      <c r="N54" s="1069"/>
      <c r="O54" s="1069"/>
      <c r="P54" s="1069"/>
      <c r="Q54" s="1069"/>
      <c r="R54" s="1069"/>
      <c r="S54" s="1069"/>
      <c r="T54" s="1069"/>
      <c r="U54" s="1069"/>
      <c r="V54" s="1069"/>
      <c r="W54" s="1069"/>
      <c r="X54" s="1069"/>
      <c r="Y54" s="1069"/>
      <c r="Z54" s="1069"/>
      <c r="AA54" s="1069"/>
      <c r="AB54" s="1069"/>
      <c r="AC54" s="1069"/>
      <c r="AD54" s="1069"/>
      <c r="AE54" s="1069"/>
      <c r="AF54" s="1069"/>
      <c r="AG54" s="1069"/>
      <c r="AH54" s="1069"/>
      <c r="AI54" s="1069"/>
      <c r="AJ54" s="1069"/>
      <c r="AK54" s="1069"/>
      <c r="AL54" s="1069"/>
      <c r="AM54" s="1069"/>
      <c r="AN54" s="1069"/>
      <c r="AO54" s="1069"/>
      <c r="AP54" s="1069"/>
      <c r="AQ54" s="1069"/>
      <c r="AR54" s="1069"/>
      <c r="AS54" s="1069"/>
      <c r="AT54" s="1069"/>
      <c r="AU54" s="1069"/>
      <c r="AV54" s="1069"/>
      <c r="AW54" s="1069"/>
      <c r="AX54" s="1069"/>
      <c r="AY54" s="1069"/>
      <c r="AZ54" s="1069"/>
      <c r="BA54" s="1069"/>
      <c r="BB54" s="1069"/>
      <c r="BC54" s="1069"/>
    </row>
    <row r="55" spans="1:55" x14ac:dyDescent="0.2">
      <c r="A55" s="1069"/>
      <c r="B55" s="1069"/>
      <c r="C55" s="1069"/>
      <c r="D55" s="1069"/>
      <c r="E55" s="1069"/>
      <c r="F55" s="1069"/>
      <c r="G55" s="1069"/>
      <c r="H55" s="1069"/>
      <c r="I55" s="1069"/>
      <c r="J55" s="1069"/>
      <c r="K55" s="1069"/>
      <c r="L55" s="1069"/>
      <c r="M55" s="1069"/>
      <c r="N55" s="1069"/>
      <c r="O55" s="1069"/>
      <c r="P55" s="1069"/>
      <c r="Q55" s="1069"/>
      <c r="R55" s="1069"/>
      <c r="S55" s="1069"/>
      <c r="T55" s="1069"/>
      <c r="U55" s="1069"/>
      <c r="V55" s="1069"/>
      <c r="W55" s="1069"/>
      <c r="X55" s="1069"/>
      <c r="Y55" s="1069"/>
      <c r="Z55" s="1069"/>
      <c r="AA55" s="1069"/>
      <c r="AB55" s="1069"/>
      <c r="AC55" s="1069"/>
      <c r="AD55" s="1069"/>
      <c r="AE55" s="1069"/>
      <c r="AF55" s="1069"/>
      <c r="AG55" s="1069"/>
      <c r="AH55" s="1069"/>
      <c r="AI55" s="1069"/>
      <c r="AJ55" s="1069"/>
      <c r="AK55" s="1069"/>
      <c r="AL55" s="1069"/>
      <c r="AM55" s="1069"/>
      <c r="AN55" s="1069"/>
      <c r="AO55" s="1069"/>
      <c r="AP55" s="1069"/>
      <c r="AQ55" s="1069"/>
      <c r="AR55" s="1069"/>
      <c r="AS55" s="1069"/>
      <c r="AT55" s="1069"/>
      <c r="AU55" s="1069"/>
      <c r="AV55" s="1069"/>
      <c r="AW55" s="1069"/>
      <c r="AX55" s="1069"/>
      <c r="AY55" s="1069"/>
      <c r="AZ55" s="1069"/>
      <c r="BA55" s="1069"/>
      <c r="BB55" s="1069"/>
      <c r="BC55" s="1069"/>
    </row>
    <row r="56" spans="1:55" x14ac:dyDescent="0.2">
      <c r="A56" s="1069"/>
      <c r="B56" s="1069"/>
      <c r="C56" s="1069"/>
      <c r="D56" s="1069"/>
      <c r="E56" s="1069"/>
      <c r="F56" s="1069"/>
      <c r="G56" s="1069"/>
      <c r="H56" s="1069"/>
      <c r="I56" s="1069"/>
      <c r="J56" s="1069"/>
      <c r="K56" s="1069"/>
      <c r="L56" s="1069"/>
      <c r="M56" s="1069"/>
      <c r="N56" s="1069"/>
      <c r="O56" s="1069"/>
      <c r="P56" s="1069"/>
      <c r="Q56" s="1069"/>
      <c r="R56" s="1069"/>
      <c r="S56" s="1069"/>
      <c r="T56" s="1069"/>
      <c r="U56" s="1069"/>
      <c r="V56" s="1069"/>
      <c r="W56" s="1069"/>
      <c r="X56" s="1069"/>
      <c r="Y56" s="1069"/>
      <c r="Z56" s="1069"/>
      <c r="AA56" s="1069"/>
      <c r="AB56" s="1069"/>
      <c r="AC56" s="1069"/>
      <c r="AD56" s="1069"/>
      <c r="AE56" s="1069"/>
      <c r="AF56" s="1069"/>
      <c r="AG56" s="1069"/>
      <c r="AH56" s="1069"/>
      <c r="AI56" s="1069"/>
      <c r="AJ56" s="1069"/>
      <c r="AK56" s="1069"/>
      <c r="AL56" s="1069"/>
      <c r="AM56" s="1069"/>
      <c r="AN56" s="1069"/>
      <c r="AO56" s="1069"/>
      <c r="AP56" s="1069"/>
      <c r="AQ56" s="1069"/>
      <c r="AR56" s="1069"/>
      <c r="AS56" s="1069"/>
      <c r="AT56" s="1069"/>
      <c r="AU56" s="1069"/>
      <c r="AV56" s="1069"/>
      <c r="AW56" s="1069"/>
      <c r="AX56" s="1069"/>
      <c r="AY56" s="1069"/>
      <c r="AZ56" s="1069"/>
      <c r="BA56" s="1069"/>
      <c r="BB56" s="1069"/>
      <c r="BC56" s="1069"/>
    </row>
    <row r="57" spans="1:55" x14ac:dyDescent="0.2">
      <c r="A57" s="1069"/>
      <c r="B57" s="1069"/>
      <c r="C57" s="1069"/>
      <c r="D57" s="1069"/>
      <c r="E57" s="1069"/>
      <c r="F57" s="1069"/>
      <c r="G57" s="1069"/>
      <c r="H57" s="1069"/>
      <c r="I57" s="1069"/>
      <c r="J57" s="1069"/>
      <c r="K57" s="1069"/>
      <c r="L57" s="1069"/>
      <c r="M57" s="1069"/>
      <c r="N57" s="1069"/>
      <c r="O57" s="1069"/>
      <c r="P57" s="1069"/>
      <c r="Q57" s="1069"/>
      <c r="R57" s="1069"/>
      <c r="S57" s="1069"/>
      <c r="T57" s="1069"/>
      <c r="U57" s="1069"/>
      <c r="V57" s="1069"/>
      <c r="W57" s="1069"/>
      <c r="X57" s="1069"/>
      <c r="Y57" s="1069"/>
      <c r="Z57" s="1069"/>
      <c r="AA57" s="1069"/>
      <c r="AB57" s="1069"/>
      <c r="AC57" s="1069"/>
      <c r="AD57" s="1069"/>
      <c r="AE57" s="1069"/>
      <c r="AF57" s="1069"/>
      <c r="AG57" s="1069"/>
      <c r="AH57" s="1069"/>
      <c r="AI57" s="1069"/>
      <c r="AJ57" s="1069"/>
      <c r="AK57" s="1069"/>
      <c r="AL57" s="1069"/>
      <c r="AM57" s="1069"/>
      <c r="AN57" s="1069"/>
      <c r="AO57" s="1069"/>
      <c r="AP57" s="1069"/>
      <c r="AQ57" s="1069"/>
      <c r="AR57" s="1069"/>
      <c r="AS57" s="1069"/>
      <c r="AT57" s="1069"/>
      <c r="AU57" s="1069"/>
      <c r="AV57" s="1069"/>
      <c r="AW57" s="1069"/>
      <c r="AX57" s="1069"/>
      <c r="AY57" s="1069"/>
      <c r="AZ57" s="1069"/>
      <c r="BA57" s="1069"/>
      <c r="BB57" s="1069"/>
      <c r="BC57" s="1069"/>
    </row>
    <row r="58" spans="1:55" x14ac:dyDescent="0.2">
      <c r="A58" s="1069"/>
      <c r="B58" s="1069"/>
      <c r="C58" s="1069"/>
      <c r="D58" s="1069"/>
      <c r="E58" s="1069"/>
      <c r="F58" s="1069"/>
      <c r="G58" s="1069"/>
      <c r="H58" s="1069"/>
      <c r="I58" s="1069"/>
      <c r="J58" s="1069"/>
      <c r="K58" s="1069"/>
      <c r="L58" s="1069"/>
      <c r="M58" s="1069"/>
      <c r="N58" s="1069"/>
      <c r="O58" s="1069"/>
      <c r="P58" s="1069"/>
      <c r="Q58" s="1069"/>
      <c r="R58" s="1069"/>
      <c r="S58" s="1069"/>
      <c r="T58" s="1069"/>
      <c r="U58" s="1069"/>
      <c r="V58" s="1069"/>
      <c r="W58" s="1069"/>
      <c r="X58" s="1069"/>
      <c r="Y58" s="1069"/>
      <c r="Z58" s="1069"/>
      <c r="AA58" s="1069"/>
      <c r="AB58" s="1069"/>
      <c r="AC58" s="1069"/>
      <c r="AD58" s="1069"/>
      <c r="AE58" s="1069"/>
      <c r="AF58" s="1069"/>
      <c r="AG58" s="1069"/>
      <c r="AH58" s="1069"/>
      <c r="AI58" s="1069"/>
      <c r="AJ58" s="1069"/>
      <c r="AK58" s="1069"/>
      <c r="AL58" s="1069"/>
      <c r="AM58" s="1069"/>
      <c r="AN58" s="1069"/>
      <c r="AO58" s="1069"/>
      <c r="AP58" s="1069"/>
      <c r="AQ58" s="1069"/>
      <c r="AR58" s="1069"/>
      <c r="AS58" s="1069"/>
      <c r="AT58" s="1069"/>
      <c r="AU58" s="1069"/>
      <c r="AV58" s="1069"/>
      <c r="AW58" s="1069"/>
      <c r="AX58" s="1069"/>
      <c r="AY58" s="1069"/>
      <c r="AZ58" s="1069"/>
      <c r="BA58" s="1069"/>
      <c r="BB58" s="1069"/>
      <c r="BC58" s="1069"/>
    </row>
    <row r="59" spans="1:55" x14ac:dyDescent="0.2">
      <c r="A59" s="1069"/>
      <c r="B59" s="1069"/>
      <c r="C59" s="1069"/>
      <c r="D59" s="1069"/>
      <c r="E59" s="1069"/>
      <c r="F59" s="1069"/>
      <c r="G59" s="1069"/>
      <c r="H59" s="1069"/>
      <c r="I59" s="1069"/>
      <c r="J59" s="1069"/>
      <c r="K59" s="1069"/>
      <c r="L59" s="1069"/>
      <c r="M59" s="1069"/>
      <c r="N59" s="1069"/>
      <c r="O59" s="1069"/>
      <c r="P59" s="1069"/>
      <c r="Q59" s="1069"/>
      <c r="R59" s="1069"/>
      <c r="S59" s="1069"/>
      <c r="T59" s="1069"/>
      <c r="U59" s="1069"/>
      <c r="V59" s="1069"/>
      <c r="W59" s="1069"/>
      <c r="X59" s="1069"/>
      <c r="Y59" s="1069"/>
      <c r="Z59" s="1069"/>
      <c r="AA59" s="1069"/>
      <c r="AB59" s="1069"/>
      <c r="AC59" s="1069"/>
      <c r="AD59" s="1069"/>
      <c r="AE59" s="1069"/>
      <c r="AF59" s="1069"/>
      <c r="AG59" s="1069"/>
      <c r="AH59" s="1069"/>
      <c r="AI59" s="1069"/>
      <c r="AJ59" s="1069"/>
      <c r="AK59" s="1069"/>
      <c r="AL59" s="1069"/>
      <c r="AM59" s="1069"/>
      <c r="AN59" s="1069"/>
      <c r="AO59" s="1069"/>
      <c r="AP59" s="1069"/>
      <c r="AQ59" s="1069"/>
      <c r="AR59" s="1069"/>
      <c r="AS59" s="1069"/>
      <c r="AT59" s="1069"/>
      <c r="AU59" s="1069"/>
      <c r="AV59" s="1069"/>
      <c r="AW59" s="1069"/>
      <c r="AX59" s="1069"/>
      <c r="AY59" s="1069"/>
      <c r="AZ59" s="1069"/>
      <c r="BA59" s="1069"/>
      <c r="BB59" s="1069"/>
      <c r="BC59" s="1069"/>
    </row>
    <row r="60" spans="1:55" x14ac:dyDescent="0.2">
      <c r="A60" s="1069"/>
      <c r="B60" s="1069"/>
      <c r="C60" s="1069"/>
      <c r="D60" s="1069"/>
      <c r="E60" s="1069"/>
      <c r="F60" s="1069"/>
      <c r="G60" s="1069"/>
      <c r="H60" s="1069"/>
      <c r="I60" s="1069"/>
      <c r="J60" s="1069"/>
      <c r="K60" s="1069"/>
      <c r="L60" s="1069"/>
      <c r="M60" s="1069"/>
      <c r="N60" s="1069"/>
      <c r="O60" s="1069"/>
      <c r="P60" s="1069"/>
      <c r="Q60" s="1069"/>
      <c r="R60" s="1069"/>
      <c r="S60" s="1069"/>
      <c r="T60" s="1069"/>
      <c r="U60" s="1069"/>
      <c r="V60" s="1069"/>
      <c r="W60" s="1069"/>
      <c r="X60" s="1069"/>
      <c r="Y60" s="1069"/>
      <c r="Z60" s="1069"/>
      <c r="AA60" s="1069"/>
      <c r="AB60" s="1069"/>
      <c r="AC60" s="1069"/>
      <c r="AD60" s="1069"/>
      <c r="AE60" s="1069"/>
      <c r="AF60" s="1069"/>
      <c r="AG60" s="1069"/>
      <c r="AH60" s="1069"/>
      <c r="AI60" s="1069"/>
      <c r="AJ60" s="1069"/>
      <c r="AK60" s="1069"/>
      <c r="AL60" s="1069"/>
      <c r="AM60" s="1069"/>
      <c r="AN60" s="1069"/>
      <c r="AO60" s="1069"/>
      <c r="AP60" s="1069"/>
      <c r="AQ60" s="1069"/>
      <c r="AR60" s="1069"/>
      <c r="AS60" s="1069"/>
      <c r="AT60" s="1069"/>
      <c r="AU60" s="1069"/>
      <c r="AV60" s="1069"/>
      <c r="AW60" s="1069"/>
      <c r="AX60" s="1069"/>
      <c r="AY60" s="1069"/>
      <c r="AZ60" s="1069"/>
      <c r="BA60" s="1069"/>
      <c r="BB60" s="1069"/>
      <c r="BC60" s="1069"/>
    </row>
    <row r="61" spans="1:55" x14ac:dyDescent="0.2">
      <c r="A61" s="1069"/>
      <c r="B61" s="1069"/>
      <c r="C61" s="1069"/>
      <c r="D61" s="1069"/>
      <c r="E61" s="1069"/>
      <c r="F61" s="1069"/>
      <c r="G61" s="1069"/>
      <c r="H61" s="1069"/>
      <c r="I61" s="1069"/>
      <c r="J61" s="1069"/>
      <c r="K61" s="1069"/>
      <c r="L61" s="1069"/>
      <c r="M61" s="1069"/>
      <c r="N61" s="1069"/>
      <c r="O61" s="1069"/>
      <c r="P61" s="1069"/>
      <c r="Q61" s="1069"/>
      <c r="R61" s="1069"/>
      <c r="S61" s="1069"/>
      <c r="T61" s="1069"/>
      <c r="U61" s="1069"/>
      <c r="V61" s="1069"/>
      <c r="W61" s="1069"/>
      <c r="X61" s="1069"/>
      <c r="Y61" s="1069"/>
      <c r="Z61" s="1069"/>
      <c r="AA61" s="1069"/>
      <c r="AB61" s="1069"/>
      <c r="AC61" s="1069"/>
      <c r="AD61" s="1069"/>
      <c r="AE61" s="1069"/>
      <c r="AF61" s="1069"/>
      <c r="AG61" s="1069"/>
      <c r="AH61" s="1069"/>
      <c r="AI61" s="1069"/>
      <c r="AJ61" s="1069"/>
      <c r="AK61" s="1069"/>
      <c r="AL61" s="1069"/>
      <c r="AM61" s="1069"/>
      <c r="AN61" s="1069"/>
      <c r="AO61" s="1069"/>
      <c r="AP61" s="1069"/>
      <c r="AQ61" s="1069"/>
      <c r="AR61" s="1069"/>
      <c r="AS61" s="1069"/>
      <c r="AT61" s="1069"/>
      <c r="AU61" s="1069"/>
      <c r="AV61" s="1069"/>
      <c r="AW61" s="1069"/>
      <c r="AX61" s="1069"/>
      <c r="AY61" s="1069"/>
      <c r="AZ61" s="1069"/>
      <c r="BA61" s="1069"/>
      <c r="BB61" s="1069"/>
      <c r="BC61" s="1069"/>
    </row>
    <row r="62" spans="1:55" x14ac:dyDescent="0.2">
      <c r="A62" s="1069"/>
      <c r="B62" s="1069"/>
      <c r="C62" s="1069"/>
      <c r="D62" s="1069"/>
      <c r="E62" s="1069"/>
      <c r="F62" s="1069"/>
      <c r="G62" s="1069"/>
      <c r="H62" s="1069"/>
      <c r="I62" s="1069"/>
      <c r="J62" s="1069"/>
      <c r="K62" s="1069"/>
      <c r="L62" s="1069"/>
      <c r="M62" s="1069"/>
      <c r="N62" s="1069"/>
      <c r="O62" s="1069"/>
      <c r="P62" s="1069"/>
      <c r="Q62" s="1069"/>
      <c r="R62" s="1069"/>
      <c r="S62" s="1069"/>
      <c r="T62" s="1069"/>
      <c r="U62" s="1069"/>
      <c r="V62" s="1069"/>
      <c r="W62" s="1069"/>
      <c r="X62" s="1069"/>
      <c r="Y62" s="1069"/>
      <c r="Z62" s="1069"/>
      <c r="AA62" s="1069"/>
      <c r="AB62" s="1069"/>
      <c r="AC62" s="1069"/>
      <c r="AD62" s="1069"/>
      <c r="AE62" s="1069"/>
      <c r="AF62" s="1069"/>
      <c r="AG62" s="1069"/>
      <c r="AH62" s="1069"/>
      <c r="AI62" s="1069"/>
      <c r="AJ62" s="1069"/>
      <c r="AK62" s="1069"/>
      <c r="AL62" s="1069"/>
      <c r="AM62" s="1069"/>
      <c r="AN62" s="1069"/>
      <c r="AO62" s="1069"/>
      <c r="AP62" s="1069"/>
      <c r="AQ62" s="1069"/>
      <c r="AR62" s="1069"/>
      <c r="AS62" s="1069"/>
      <c r="AT62" s="1069"/>
      <c r="AU62" s="1069"/>
      <c r="AV62" s="1069"/>
      <c r="AW62" s="1069"/>
      <c r="AX62" s="1069"/>
      <c r="AY62" s="1069"/>
      <c r="AZ62" s="1069"/>
      <c r="BA62" s="1069"/>
      <c r="BB62" s="1069"/>
      <c r="BC62" s="1069"/>
    </row>
    <row r="63" spans="1:55" x14ac:dyDescent="0.2">
      <c r="A63" s="1069"/>
      <c r="B63" s="1069"/>
      <c r="C63" s="1069"/>
      <c r="D63" s="1069"/>
      <c r="E63" s="1069"/>
      <c r="F63" s="1069"/>
      <c r="G63" s="1069"/>
      <c r="H63" s="1069"/>
      <c r="I63" s="1069"/>
      <c r="J63" s="1069"/>
      <c r="K63" s="1069"/>
      <c r="L63" s="1069"/>
      <c r="M63" s="1069"/>
      <c r="N63" s="1069"/>
      <c r="O63" s="1069"/>
      <c r="P63" s="1069"/>
      <c r="Q63" s="1069"/>
      <c r="R63" s="1069"/>
      <c r="S63" s="1069"/>
      <c r="T63" s="1069"/>
      <c r="U63" s="1069"/>
      <c r="V63" s="1069"/>
      <c r="W63" s="1069"/>
      <c r="X63" s="1069"/>
      <c r="Y63" s="1069"/>
      <c r="Z63" s="1069"/>
      <c r="AA63" s="1069"/>
      <c r="AB63" s="1069"/>
      <c r="AC63" s="1069"/>
      <c r="AD63" s="1069"/>
      <c r="AE63" s="1069"/>
      <c r="AF63" s="1069"/>
      <c r="AG63" s="1069"/>
      <c r="AH63" s="1069"/>
      <c r="AI63" s="1069"/>
      <c r="AJ63" s="1069"/>
      <c r="AK63" s="1069"/>
      <c r="AL63" s="1069"/>
      <c r="AM63" s="1069"/>
      <c r="AN63" s="1069"/>
      <c r="AO63" s="1069"/>
      <c r="AP63" s="1069"/>
      <c r="AQ63" s="1069"/>
      <c r="AR63" s="1069"/>
      <c r="AS63" s="1069"/>
      <c r="AT63" s="1069"/>
      <c r="AU63" s="1069"/>
      <c r="AV63" s="1069"/>
      <c r="AW63" s="1069"/>
      <c r="AX63" s="1069"/>
      <c r="AY63" s="1069"/>
      <c r="AZ63" s="1069"/>
      <c r="BA63" s="1069"/>
      <c r="BB63" s="1069"/>
      <c r="BC63" s="1069"/>
    </row>
    <row r="64" spans="1:55" x14ac:dyDescent="0.2">
      <c r="A64" s="1069"/>
      <c r="B64" s="1069"/>
      <c r="C64" s="1069"/>
      <c r="D64" s="1069"/>
      <c r="E64" s="1069"/>
      <c r="F64" s="1069"/>
      <c r="G64" s="1069"/>
      <c r="H64" s="1069"/>
      <c r="I64" s="1069"/>
      <c r="J64" s="1069"/>
      <c r="K64" s="1069"/>
      <c r="L64" s="1069"/>
      <c r="M64" s="1069"/>
      <c r="N64" s="1069"/>
      <c r="O64" s="1069"/>
      <c r="P64" s="1069"/>
      <c r="Q64" s="1069"/>
      <c r="R64" s="1069"/>
      <c r="S64" s="1069"/>
      <c r="T64" s="1069"/>
      <c r="U64" s="1069"/>
      <c r="V64" s="1069"/>
      <c r="W64" s="1069"/>
      <c r="X64" s="1069"/>
      <c r="Y64" s="1069"/>
      <c r="Z64" s="1069"/>
      <c r="AA64" s="1069"/>
      <c r="AB64" s="1069"/>
      <c r="AC64" s="1069"/>
      <c r="AD64" s="1069"/>
      <c r="AE64" s="1069"/>
      <c r="AF64" s="1069"/>
      <c r="AG64" s="1069"/>
      <c r="AH64" s="1069"/>
      <c r="AI64" s="1069"/>
      <c r="AJ64" s="1069"/>
      <c r="AK64" s="1069"/>
      <c r="AL64" s="1069"/>
      <c r="AM64" s="1069"/>
      <c r="AN64" s="1069"/>
      <c r="AO64" s="1069"/>
      <c r="AP64" s="1069"/>
      <c r="AQ64" s="1069"/>
      <c r="AR64" s="1069"/>
      <c r="AS64" s="1069"/>
      <c r="AT64" s="1069"/>
      <c r="AU64" s="1069"/>
      <c r="AV64" s="1069"/>
      <c r="AW64" s="1069"/>
      <c r="AX64" s="1069"/>
      <c r="AY64" s="1069"/>
      <c r="AZ64" s="1069"/>
      <c r="BA64" s="1069"/>
      <c r="BB64" s="1069"/>
      <c r="BC64" s="1069"/>
    </row>
    <row r="65" spans="1:55" x14ac:dyDescent="0.2">
      <c r="A65" s="1069"/>
      <c r="B65" s="1069"/>
      <c r="C65" s="1069"/>
      <c r="D65" s="1069"/>
      <c r="E65" s="1069"/>
      <c r="F65" s="1069"/>
      <c r="G65" s="1069"/>
      <c r="H65" s="1069"/>
      <c r="I65" s="1069"/>
      <c r="J65" s="1069"/>
      <c r="K65" s="1069"/>
      <c r="L65" s="1069"/>
      <c r="M65" s="1069"/>
      <c r="N65" s="1069"/>
      <c r="O65" s="1069"/>
      <c r="P65" s="1069"/>
      <c r="Q65" s="1069"/>
      <c r="R65" s="1069"/>
      <c r="S65" s="1069"/>
      <c r="T65" s="1069"/>
      <c r="U65" s="1069"/>
      <c r="V65" s="1069"/>
      <c r="W65" s="1069"/>
      <c r="X65" s="1069"/>
      <c r="Y65" s="1069"/>
      <c r="Z65" s="1069"/>
      <c r="AA65" s="1069"/>
      <c r="AB65" s="1069"/>
      <c r="AC65" s="1069"/>
      <c r="AD65" s="1069"/>
      <c r="AE65" s="1069"/>
      <c r="AF65" s="1069"/>
      <c r="AG65" s="1069"/>
      <c r="AH65" s="1069"/>
      <c r="AI65" s="1069"/>
      <c r="AJ65" s="1069"/>
      <c r="AK65" s="1069"/>
      <c r="AL65" s="1069"/>
      <c r="AM65" s="1069"/>
      <c r="AN65" s="1069"/>
      <c r="AO65" s="1069"/>
      <c r="AP65" s="1069"/>
      <c r="AQ65" s="1069"/>
      <c r="AR65" s="1069"/>
      <c r="AS65" s="1069"/>
      <c r="AT65" s="1069"/>
      <c r="AU65" s="1069"/>
      <c r="AV65" s="1069"/>
      <c r="AW65" s="1069"/>
      <c r="AX65" s="1069"/>
      <c r="AY65" s="1069"/>
      <c r="AZ65" s="1069"/>
      <c r="BA65" s="1069"/>
      <c r="BB65" s="1069"/>
      <c r="BC65" s="1069"/>
    </row>
    <row r="66" spans="1:55" x14ac:dyDescent="0.2">
      <c r="A66" s="1069"/>
      <c r="B66" s="1069"/>
      <c r="C66" s="1069"/>
      <c r="D66" s="1069"/>
      <c r="E66" s="1069"/>
      <c r="F66" s="1069"/>
      <c r="G66" s="1069"/>
      <c r="H66" s="1069"/>
      <c r="I66" s="1069"/>
      <c r="J66" s="1069"/>
      <c r="K66" s="1069"/>
      <c r="L66" s="1069"/>
      <c r="M66" s="1069"/>
      <c r="N66" s="1069"/>
      <c r="O66" s="1069"/>
      <c r="P66" s="1069"/>
      <c r="Q66" s="1069"/>
      <c r="R66" s="1069"/>
      <c r="S66" s="1069"/>
      <c r="T66" s="1069"/>
      <c r="U66" s="1069"/>
      <c r="V66" s="1069"/>
      <c r="W66" s="1069"/>
      <c r="X66" s="1069"/>
      <c r="Y66" s="1069"/>
      <c r="Z66" s="1069"/>
      <c r="AA66" s="1069"/>
      <c r="AB66" s="1069"/>
      <c r="AC66" s="1069"/>
      <c r="AD66" s="1069"/>
      <c r="AE66" s="1069"/>
      <c r="AF66" s="1069"/>
      <c r="AG66" s="1069"/>
      <c r="AH66" s="1069"/>
      <c r="AI66" s="1069"/>
      <c r="AJ66" s="1069"/>
      <c r="AK66" s="1069"/>
      <c r="AL66" s="1069"/>
      <c r="AM66" s="1069"/>
      <c r="AN66" s="1069"/>
      <c r="AO66" s="1069"/>
      <c r="AP66" s="1069"/>
      <c r="AQ66" s="1069"/>
      <c r="AR66" s="1069"/>
      <c r="AS66" s="1069"/>
      <c r="AT66" s="1069"/>
      <c r="AU66" s="1069"/>
      <c r="AV66" s="1069"/>
      <c r="AW66" s="1069"/>
      <c r="AX66" s="1069"/>
      <c r="AY66" s="1069"/>
      <c r="AZ66" s="1069"/>
      <c r="BA66" s="1069"/>
      <c r="BB66" s="1069"/>
      <c r="BC66" s="1069"/>
    </row>
    <row r="67" spans="1:55" x14ac:dyDescent="0.2">
      <c r="A67" s="1069"/>
      <c r="B67" s="1069"/>
      <c r="C67" s="1069"/>
      <c r="D67" s="1069"/>
      <c r="E67" s="1069"/>
      <c r="F67" s="1069"/>
      <c r="G67" s="1069"/>
      <c r="H67" s="1069"/>
      <c r="I67" s="1069"/>
      <c r="J67" s="1069"/>
      <c r="K67" s="1069"/>
      <c r="L67" s="1069"/>
      <c r="M67" s="1069"/>
      <c r="N67" s="1069"/>
      <c r="O67" s="1069"/>
      <c r="P67" s="1069"/>
      <c r="Q67" s="1069"/>
      <c r="R67" s="1069"/>
      <c r="S67" s="1069"/>
      <c r="T67" s="1069"/>
      <c r="U67" s="1069"/>
      <c r="V67" s="1069"/>
      <c r="W67" s="1069"/>
      <c r="X67" s="1069"/>
      <c r="Y67" s="1069"/>
      <c r="Z67" s="1069"/>
      <c r="AA67" s="1069"/>
      <c r="AB67" s="1069"/>
      <c r="AC67" s="1069"/>
      <c r="AD67" s="1069"/>
      <c r="AE67" s="1069"/>
      <c r="AF67" s="1069"/>
      <c r="AG67" s="1069"/>
      <c r="AH67" s="1069"/>
      <c r="AI67" s="1069"/>
      <c r="AJ67" s="1069"/>
      <c r="AK67" s="1069"/>
      <c r="AL67" s="1069"/>
      <c r="AM67" s="1069"/>
      <c r="AN67" s="1069"/>
      <c r="AO67" s="1069"/>
      <c r="AP67" s="1069"/>
      <c r="AQ67" s="1069"/>
      <c r="AR67" s="1069"/>
      <c r="AS67" s="1069"/>
      <c r="AT67" s="1069"/>
      <c r="AU67" s="1069"/>
      <c r="AV67" s="1069"/>
      <c r="AW67" s="1069"/>
      <c r="AX67" s="1069"/>
      <c r="AY67" s="1069"/>
      <c r="AZ67" s="1069"/>
      <c r="BA67" s="1069"/>
      <c r="BB67" s="1069"/>
      <c r="BC67" s="1069"/>
    </row>
    <row r="68" spans="1:55" x14ac:dyDescent="0.2">
      <c r="A68" s="1069"/>
      <c r="B68" s="1069"/>
      <c r="C68" s="1069"/>
      <c r="D68" s="1069"/>
      <c r="E68" s="1069"/>
      <c r="F68" s="1069"/>
      <c r="G68" s="1069"/>
      <c r="H68" s="1069"/>
      <c r="I68" s="1069"/>
      <c r="J68" s="1069"/>
      <c r="K68" s="1069"/>
      <c r="L68" s="1069"/>
      <c r="M68" s="1069"/>
      <c r="N68" s="1069"/>
      <c r="O68" s="1069"/>
      <c r="P68" s="1069"/>
      <c r="Q68" s="1069"/>
      <c r="R68" s="1069"/>
      <c r="S68" s="1069"/>
      <c r="T68" s="1069"/>
      <c r="U68" s="1069"/>
      <c r="V68" s="1069"/>
      <c r="W68" s="1069"/>
      <c r="X68" s="1069"/>
      <c r="Y68" s="1069"/>
      <c r="Z68" s="1069"/>
      <c r="AA68" s="1069"/>
      <c r="AB68" s="1069"/>
      <c r="AC68" s="1069"/>
      <c r="AD68" s="1069"/>
      <c r="AE68" s="1069"/>
      <c r="AF68" s="1069"/>
      <c r="AG68" s="1069"/>
      <c r="AH68" s="1069"/>
      <c r="AI68" s="1069"/>
      <c r="AJ68" s="1069"/>
      <c r="AK68" s="1069"/>
      <c r="AL68" s="1069"/>
      <c r="AM68" s="1069"/>
      <c r="AN68" s="1069"/>
      <c r="AO68" s="1069"/>
      <c r="AP68" s="1069"/>
      <c r="AQ68" s="1069"/>
      <c r="AR68" s="1069"/>
      <c r="AS68" s="1069"/>
      <c r="AT68" s="1069"/>
      <c r="AU68" s="1069"/>
      <c r="AV68" s="1069"/>
      <c r="AW68" s="1069"/>
      <c r="AX68" s="1069"/>
      <c r="AY68" s="1069"/>
      <c r="AZ68" s="1069"/>
      <c r="BA68" s="1069"/>
      <c r="BB68" s="1069"/>
      <c r="BC68" s="1069"/>
    </row>
    <row r="69" spans="1:55" x14ac:dyDescent="0.2">
      <c r="A69" s="1069"/>
      <c r="B69" s="1069"/>
      <c r="C69" s="1069"/>
      <c r="D69" s="1069"/>
      <c r="E69" s="1069"/>
      <c r="F69" s="1069"/>
      <c r="G69" s="1069"/>
      <c r="H69" s="1069"/>
      <c r="I69" s="1069"/>
      <c r="J69" s="1069"/>
      <c r="K69" s="1069"/>
      <c r="L69" s="1069"/>
      <c r="M69" s="1069"/>
      <c r="N69" s="1069"/>
      <c r="O69" s="1069"/>
      <c r="P69" s="1069"/>
      <c r="Q69" s="1069"/>
      <c r="R69" s="1069"/>
      <c r="S69" s="1069"/>
      <c r="T69" s="1069"/>
      <c r="U69" s="1069"/>
      <c r="V69" s="1069"/>
      <c r="W69" s="1069"/>
      <c r="X69" s="1069"/>
      <c r="Y69" s="1069"/>
      <c r="Z69" s="1069"/>
      <c r="AA69" s="1069"/>
      <c r="AB69" s="1069"/>
      <c r="AC69" s="1069"/>
      <c r="AD69" s="1069"/>
      <c r="AE69" s="1069"/>
      <c r="AF69" s="1069"/>
      <c r="AG69" s="1069"/>
      <c r="AH69" s="1069"/>
      <c r="AI69" s="1069"/>
      <c r="AJ69" s="1069"/>
      <c r="AK69" s="1069"/>
      <c r="AL69" s="1069"/>
      <c r="AM69" s="1069"/>
      <c r="AN69" s="1069"/>
      <c r="AO69" s="1069"/>
      <c r="AP69" s="1069"/>
      <c r="AQ69" s="1069"/>
      <c r="AR69" s="1069"/>
      <c r="AS69" s="1069"/>
      <c r="AT69" s="1069"/>
      <c r="AU69" s="1069"/>
      <c r="AV69" s="1069"/>
      <c r="AW69" s="1069"/>
      <c r="AX69" s="1069"/>
      <c r="AY69" s="1069"/>
      <c r="AZ69" s="1069"/>
      <c r="BA69" s="1069"/>
      <c r="BB69" s="1069"/>
      <c r="BC69" s="1069"/>
    </row>
    <row r="70" spans="1:55" x14ac:dyDescent="0.2">
      <c r="A70" s="1069"/>
      <c r="B70" s="1069"/>
      <c r="C70" s="1069"/>
      <c r="D70" s="1069"/>
      <c r="E70" s="1069"/>
      <c r="F70" s="1069"/>
      <c r="G70" s="1069"/>
      <c r="H70" s="1069"/>
      <c r="I70" s="1069"/>
      <c r="J70" s="1069"/>
      <c r="K70" s="1069"/>
      <c r="L70" s="1069"/>
      <c r="M70" s="1069"/>
      <c r="N70" s="1069"/>
      <c r="O70" s="1069"/>
      <c r="P70" s="1069"/>
      <c r="Q70" s="1069"/>
      <c r="R70" s="1069"/>
      <c r="S70" s="1069"/>
      <c r="T70" s="1069"/>
      <c r="U70" s="1069"/>
      <c r="V70" s="1069"/>
      <c r="W70" s="1069"/>
      <c r="X70" s="1069"/>
      <c r="Y70" s="1069"/>
      <c r="Z70" s="1069"/>
      <c r="AA70" s="1069"/>
      <c r="AB70" s="1069"/>
      <c r="AC70" s="1069"/>
      <c r="AD70" s="1069"/>
      <c r="AE70" s="1069"/>
      <c r="AF70" s="1069"/>
      <c r="AG70" s="1069"/>
      <c r="AH70" s="1069"/>
      <c r="AI70" s="1069"/>
      <c r="AJ70" s="1069"/>
      <c r="AK70" s="1069"/>
      <c r="AL70" s="1069"/>
      <c r="AM70" s="1069"/>
      <c r="AN70" s="1069"/>
      <c r="AO70" s="1069"/>
      <c r="AP70" s="1069"/>
      <c r="AQ70" s="1069"/>
      <c r="AR70" s="1069"/>
      <c r="AS70" s="1069"/>
      <c r="AT70" s="1069"/>
      <c r="AU70" s="1069"/>
      <c r="AV70" s="1069"/>
      <c r="AW70" s="1069"/>
      <c r="AX70" s="1069"/>
      <c r="AY70" s="1069"/>
      <c r="AZ70" s="1069"/>
      <c r="BA70" s="1069"/>
      <c r="BB70" s="1069"/>
      <c r="BC70" s="1069"/>
    </row>
    <row r="71" spans="1:55" x14ac:dyDescent="0.2">
      <c r="A71" s="1069"/>
      <c r="B71" s="1069"/>
      <c r="C71" s="1069"/>
      <c r="D71" s="1069"/>
      <c r="E71" s="1069"/>
      <c r="F71" s="1069"/>
      <c r="G71" s="1069"/>
      <c r="H71" s="1069"/>
      <c r="I71" s="1069"/>
      <c r="J71" s="1069"/>
      <c r="K71" s="1069"/>
      <c r="L71" s="1069"/>
      <c r="M71" s="1069"/>
      <c r="N71" s="1069"/>
      <c r="O71" s="1069"/>
      <c r="P71" s="1069"/>
      <c r="Q71" s="1069"/>
      <c r="R71" s="1069"/>
      <c r="S71" s="1069"/>
      <c r="T71" s="1069"/>
      <c r="U71" s="1069"/>
      <c r="V71" s="1069"/>
      <c r="W71" s="1069"/>
      <c r="X71" s="1069"/>
      <c r="Y71" s="1069"/>
      <c r="Z71" s="1069"/>
      <c r="AA71" s="1069"/>
      <c r="AB71" s="1069"/>
      <c r="AC71" s="1069"/>
      <c r="AD71" s="1069"/>
      <c r="AE71" s="1069"/>
      <c r="AF71" s="1069"/>
      <c r="AG71" s="1069"/>
      <c r="AH71" s="1069"/>
      <c r="AI71" s="1069"/>
      <c r="AJ71" s="1069"/>
      <c r="AK71" s="1069"/>
      <c r="AL71" s="1069"/>
      <c r="AM71" s="1069"/>
      <c r="AN71" s="1069"/>
      <c r="AO71" s="1069"/>
      <c r="AP71" s="1069"/>
      <c r="AQ71" s="1069"/>
      <c r="AR71" s="1069"/>
      <c r="AS71" s="1069"/>
      <c r="AT71" s="1069"/>
      <c r="AU71" s="1069"/>
      <c r="AV71" s="1069"/>
      <c r="AW71" s="1069"/>
      <c r="AX71" s="1069"/>
      <c r="AY71" s="1069"/>
      <c r="AZ71" s="1069"/>
      <c r="BA71" s="1069"/>
      <c r="BB71" s="1069"/>
      <c r="BC71" s="1069"/>
    </row>
    <row r="72" spans="1:55" x14ac:dyDescent="0.2">
      <c r="A72" s="1069"/>
      <c r="B72" s="1069"/>
      <c r="C72" s="1069"/>
      <c r="D72" s="1069"/>
      <c r="E72" s="1069"/>
      <c r="F72" s="1069"/>
      <c r="G72" s="1069"/>
      <c r="H72" s="1069"/>
      <c r="I72" s="1069"/>
      <c r="J72" s="1069"/>
      <c r="K72" s="1069"/>
      <c r="L72" s="1069"/>
      <c r="M72" s="1069"/>
      <c r="N72" s="1069"/>
      <c r="O72" s="1069"/>
      <c r="P72" s="1069"/>
      <c r="Q72" s="1069"/>
      <c r="R72" s="1069"/>
      <c r="S72" s="1069"/>
      <c r="T72" s="1069"/>
      <c r="U72" s="1069"/>
      <c r="V72" s="1069"/>
      <c r="W72" s="1069"/>
      <c r="X72" s="1069"/>
      <c r="Y72" s="1069"/>
      <c r="Z72" s="1069"/>
      <c r="AA72" s="1069"/>
      <c r="AB72" s="1069"/>
      <c r="AC72" s="1069"/>
      <c r="AD72" s="1069"/>
      <c r="AE72" s="1069"/>
      <c r="AF72" s="1069"/>
      <c r="AG72" s="1069"/>
      <c r="AH72" s="1069"/>
      <c r="AI72" s="1069"/>
      <c r="AJ72" s="1069"/>
      <c r="AK72" s="1069"/>
      <c r="AL72" s="1069"/>
      <c r="AM72" s="1069"/>
      <c r="AN72" s="1069"/>
      <c r="AO72" s="1069"/>
      <c r="AP72" s="1069"/>
      <c r="AQ72" s="1069"/>
      <c r="AR72" s="1069"/>
      <c r="AS72" s="1069"/>
      <c r="AT72" s="1069"/>
      <c r="AU72" s="1069"/>
      <c r="AV72" s="1069"/>
      <c r="AW72" s="1069"/>
      <c r="AX72" s="1069"/>
      <c r="AY72" s="1069"/>
      <c r="AZ72" s="1069"/>
      <c r="BA72" s="1069"/>
      <c r="BB72" s="1069"/>
      <c r="BC72" s="1069"/>
    </row>
    <row r="73" spans="1:55" x14ac:dyDescent="0.2">
      <c r="A73" s="1069"/>
      <c r="B73" s="1069"/>
      <c r="C73" s="1069"/>
      <c r="D73" s="1069"/>
      <c r="E73" s="1069"/>
      <c r="F73" s="1069"/>
      <c r="G73" s="1069"/>
      <c r="H73" s="1069"/>
      <c r="I73" s="1069"/>
      <c r="J73" s="1069"/>
      <c r="K73" s="1069"/>
      <c r="L73" s="1069"/>
      <c r="M73" s="1069"/>
      <c r="N73" s="1069"/>
      <c r="O73" s="1069"/>
      <c r="P73" s="1069"/>
      <c r="Q73" s="1069"/>
      <c r="R73" s="1069"/>
      <c r="S73" s="1069"/>
      <c r="T73" s="1069"/>
      <c r="U73" s="1069"/>
      <c r="V73" s="1069"/>
      <c r="W73" s="1069"/>
      <c r="X73" s="1069"/>
      <c r="Y73" s="1069"/>
      <c r="Z73" s="1069"/>
      <c r="AA73" s="1069"/>
      <c r="AB73" s="1069"/>
      <c r="AC73" s="1069"/>
      <c r="AD73" s="1069"/>
      <c r="AE73" s="1069"/>
      <c r="AF73" s="1069"/>
      <c r="AG73" s="1069"/>
      <c r="AH73" s="1069"/>
      <c r="AI73" s="1069"/>
      <c r="AJ73" s="1069"/>
      <c r="AK73" s="1069"/>
      <c r="AL73" s="1069"/>
      <c r="AM73" s="1069"/>
      <c r="AN73" s="1069"/>
      <c r="AO73" s="1069"/>
      <c r="AP73" s="1069"/>
      <c r="AQ73" s="1069"/>
      <c r="AR73" s="1069"/>
      <c r="AS73" s="1069"/>
      <c r="AT73" s="1069"/>
      <c r="AU73" s="1069"/>
      <c r="AV73" s="1069"/>
      <c r="AW73" s="1069"/>
      <c r="AX73" s="1069"/>
      <c r="AY73" s="1069"/>
      <c r="AZ73" s="1069"/>
      <c r="BA73" s="1069"/>
      <c r="BB73" s="1069"/>
      <c r="BC73" s="1069"/>
    </row>
    <row r="74" spans="1:55" x14ac:dyDescent="0.2">
      <c r="A74" s="1069"/>
      <c r="B74" s="1069"/>
      <c r="C74" s="1069"/>
      <c r="D74" s="1069"/>
      <c r="E74" s="1069"/>
      <c r="F74" s="1069"/>
      <c r="G74" s="1069"/>
      <c r="H74" s="1069"/>
      <c r="I74" s="1069"/>
      <c r="J74" s="1069"/>
      <c r="K74" s="1069"/>
      <c r="L74" s="1069"/>
      <c r="M74" s="1069"/>
      <c r="N74" s="1069"/>
      <c r="O74" s="1069"/>
      <c r="P74" s="1069"/>
      <c r="Q74" s="1069"/>
      <c r="R74" s="1069"/>
      <c r="S74" s="1069"/>
      <c r="T74" s="1069"/>
      <c r="U74" s="1069"/>
      <c r="V74" s="1069"/>
      <c r="W74" s="1069"/>
      <c r="X74" s="1069"/>
      <c r="Y74" s="1069"/>
      <c r="Z74" s="1069"/>
      <c r="AA74" s="1069"/>
      <c r="AB74" s="1069"/>
      <c r="AC74" s="1069"/>
      <c r="AD74" s="1069"/>
      <c r="AE74" s="1069"/>
      <c r="AF74" s="1069"/>
      <c r="AG74" s="1069"/>
      <c r="AH74" s="1069"/>
      <c r="AI74" s="1069"/>
      <c r="AJ74" s="1069"/>
      <c r="AK74" s="1069"/>
      <c r="AL74" s="1069"/>
      <c r="AM74" s="1069"/>
      <c r="AN74" s="1069"/>
      <c r="AO74" s="1069"/>
      <c r="AP74" s="1069"/>
      <c r="AQ74" s="1069"/>
      <c r="AR74" s="1069"/>
      <c r="AS74" s="1069"/>
      <c r="AT74" s="1069"/>
      <c r="AU74" s="1069"/>
      <c r="AV74" s="1069"/>
      <c r="AW74" s="1069"/>
      <c r="AX74" s="1069"/>
      <c r="AY74" s="1069"/>
      <c r="AZ74" s="1069"/>
      <c r="BA74" s="1069"/>
      <c r="BB74" s="1069"/>
      <c r="BC74" s="1069"/>
    </row>
    <row r="75" spans="1:55" x14ac:dyDescent="0.2">
      <c r="A75" s="1069"/>
      <c r="B75" s="1069"/>
      <c r="C75" s="1069"/>
      <c r="D75" s="1069"/>
      <c r="E75" s="1069"/>
      <c r="F75" s="1069"/>
      <c r="G75" s="1069"/>
      <c r="H75" s="1069"/>
      <c r="I75" s="1069"/>
      <c r="J75" s="1069"/>
      <c r="K75" s="1069"/>
      <c r="L75" s="1069"/>
      <c r="M75" s="1069"/>
      <c r="N75" s="1069"/>
      <c r="O75" s="1069"/>
      <c r="P75" s="1069"/>
      <c r="Q75" s="1069"/>
      <c r="R75" s="1069"/>
      <c r="S75" s="1069"/>
      <c r="T75" s="1069"/>
      <c r="U75" s="1069"/>
      <c r="V75" s="1069"/>
      <c r="W75" s="1069"/>
      <c r="X75" s="1069"/>
      <c r="Y75" s="1069"/>
      <c r="Z75" s="1069"/>
      <c r="AA75" s="1069"/>
      <c r="AB75" s="1069"/>
      <c r="AC75" s="1069"/>
      <c r="AD75" s="1069"/>
      <c r="AE75" s="1069"/>
      <c r="AF75" s="1069"/>
      <c r="AG75" s="1069"/>
      <c r="AH75" s="1069"/>
      <c r="AI75" s="1069"/>
      <c r="AJ75" s="1069"/>
      <c r="AK75" s="1069"/>
      <c r="AL75" s="1069"/>
      <c r="AM75" s="1069"/>
      <c r="AN75" s="1069"/>
      <c r="AO75" s="1069"/>
      <c r="AP75" s="1069"/>
      <c r="AQ75" s="1069"/>
      <c r="AR75" s="1069"/>
      <c r="AS75" s="1069"/>
      <c r="AT75" s="1069"/>
      <c r="AU75" s="1069"/>
      <c r="AV75" s="1069"/>
      <c r="AW75" s="1069"/>
      <c r="AX75" s="1069"/>
      <c r="AY75" s="1069"/>
      <c r="AZ75" s="1069"/>
      <c r="BA75" s="1069"/>
      <c r="BB75" s="1069"/>
      <c r="BC75" s="1069"/>
    </row>
    <row r="76" spans="1:55" x14ac:dyDescent="0.2">
      <c r="A76" s="1069"/>
      <c r="B76" s="1069"/>
      <c r="C76" s="1069"/>
      <c r="D76" s="1069"/>
      <c r="E76" s="1069"/>
      <c r="F76" s="1069"/>
      <c r="G76" s="1069"/>
      <c r="H76" s="1069"/>
      <c r="I76" s="1069"/>
      <c r="J76" s="1069"/>
      <c r="K76" s="1069"/>
      <c r="L76" s="1069"/>
      <c r="M76" s="1069"/>
      <c r="N76" s="1069"/>
      <c r="O76" s="1069"/>
      <c r="P76" s="1069"/>
      <c r="Q76" s="1069"/>
      <c r="R76" s="1069"/>
      <c r="S76" s="1069"/>
      <c r="T76" s="1069"/>
      <c r="U76" s="1069"/>
      <c r="V76" s="1069"/>
      <c r="W76" s="1069"/>
      <c r="X76" s="1069"/>
      <c r="Y76" s="1069"/>
      <c r="Z76" s="1069"/>
      <c r="AA76" s="1069"/>
      <c r="AB76" s="1069"/>
      <c r="AC76" s="1069"/>
      <c r="AD76" s="1069"/>
      <c r="AE76" s="1069"/>
      <c r="AF76" s="1069"/>
      <c r="AG76" s="1069"/>
      <c r="AH76" s="1069"/>
      <c r="AI76" s="1069"/>
      <c r="AJ76" s="1069"/>
      <c r="AK76" s="1069"/>
      <c r="AL76" s="1069"/>
      <c r="AM76" s="1069"/>
      <c r="AN76" s="1069"/>
      <c r="AO76" s="1069"/>
      <c r="AP76" s="1069"/>
      <c r="AQ76" s="1069"/>
      <c r="AR76" s="1069"/>
      <c r="AS76" s="1069"/>
      <c r="AT76" s="1069"/>
      <c r="AU76" s="1069"/>
      <c r="AV76" s="1069"/>
      <c r="AW76" s="1069"/>
      <c r="AX76" s="1069"/>
      <c r="AY76" s="1069"/>
      <c r="AZ76" s="1069"/>
      <c r="BA76" s="1069"/>
      <c r="BB76" s="1069"/>
      <c r="BC76" s="1069"/>
    </row>
    <row r="77" spans="1:55" x14ac:dyDescent="0.2">
      <c r="A77" s="1069"/>
      <c r="B77" s="1069"/>
      <c r="C77" s="1069"/>
      <c r="D77" s="1069"/>
      <c r="E77" s="1069"/>
      <c r="F77" s="1069"/>
      <c r="G77" s="1069"/>
      <c r="H77" s="1069"/>
      <c r="I77" s="1069"/>
      <c r="J77" s="1069"/>
      <c r="K77" s="1069"/>
      <c r="L77" s="1069"/>
      <c r="M77" s="1069"/>
      <c r="N77" s="1069"/>
      <c r="O77" s="1069"/>
      <c r="P77" s="1069"/>
      <c r="Q77" s="1069"/>
      <c r="R77" s="1069"/>
      <c r="S77" s="1069"/>
      <c r="T77" s="1069"/>
      <c r="U77" s="1069"/>
      <c r="V77" s="1069"/>
      <c r="W77" s="1069"/>
      <c r="X77" s="1069"/>
      <c r="Y77" s="1069"/>
      <c r="Z77" s="1069"/>
      <c r="AA77" s="1069"/>
      <c r="AB77" s="1069"/>
      <c r="AC77" s="1069"/>
      <c r="AD77" s="1069"/>
      <c r="AE77" s="1069"/>
      <c r="AF77" s="1069"/>
      <c r="AG77" s="1069"/>
      <c r="AH77" s="1069"/>
      <c r="AI77" s="1069"/>
      <c r="AJ77" s="1069"/>
      <c r="AK77" s="1069"/>
      <c r="AL77" s="1069"/>
      <c r="AM77" s="1069"/>
      <c r="AN77" s="1069"/>
      <c r="AO77" s="1069"/>
      <c r="AP77" s="1069"/>
      <c r="AQ77" s="1069"/>
      <c r="AR77" s="1069"/>
      <c r="AS77" s="1069"/>
      <c r="AT77" s="1069"/>
      <c r="AU77" s="1069"/>
      <c r="AV77" s="1069"/>
      <c r="AW77" s="1069"/>
      <c r="AX77" s="1069"/>
      <c r="AY77" s="1069"/>
      <c r="AZ77" s="1069"/>
      <c r="BA77" s="1069"/>
      <c r="BB77" s="1069"/>
      <c r="BC77" s="1069"/>
    </row>
    <row r="78" spans="1:55" x14ac:dyDescent="0.2">
      <c r="A78" s="1069"/>
      <c r="B78" s="1069"/>
      <c r="C78" s="1069"/>
      <c r="D78" s="1069"/>
      <c r="E78" s="1069"/>
      <c r="F78" s="1069"/>
      <c r="G78" s="1069"/>
      <c r="H78" s="1069"/>
      <c r="I78" s="1069"/>
      <c r="J78" s="1069"/>
      <c r="K78" s="1069"/>
      <c r="L78" s="1069"/>
      <c r="M78" s="1069"/>
      <c r="N78" s="1069"/>
      <c r="O78" s="1069"/>
      <c r="P78" s="1069"/>
      <c r="Q78" s="1069"/>
      <c r="R78" s="1069"/>
      <c r="S78" s="1069"/>
      <c r="T78" s="1069"/>
      <c r="U78" s="1069"/>
      <c r="V78" s="1069"/>
      <c r="W78" s="1069"/>
      <c r="X78" s="1069"/>
      <c r="Y78" s="1069"/>
      <c r="Z78" s="1069"/>
      <c r="AA78" s="1069"/>
      <c r="AB78" s="1069"/>
      <c r="AC78" s="1069"/>
      <c r="AD78" s="1069"/>
      <c r="AE78" s="1069"/>
      <c r="AF78" s="1069"/>
      <c r="AG78" s="1069"/>
      <c r="AH78" s="1069"/>
      <c r="AI78" s="1069"/>
      <c r="AJ78" s="1069"/>
      <c r="AK78" s="1069"/>
      <c r="AL78" s="1069"/>
      <c r="AM78" s="1069"/>
      <c r="AN78" s="1069"/>
      <c r="AO78" s="1069"/>
      <c r="AP78" s="1069"/>
      <c r="AQ78" s="1069"/>
      <c r="AR78" s="1069"/>
      <c r="AS78" s="1069"/>
      <c r="AT78" s="1069"/>
      <c r="AU78" s="1069"/>
      <c r="AV78" s="1069"/>
      <c r="AW78" s="1069"/>
      <c r="AX78" s="1069"/>
      <c r="AY78" s="1069"/>
      <c r="AZ78" s="1069"/>
      <c r="BA78" s="1069"/>
      <c r="BB78" s="1069"/>
      <c r="BC78" s="1069"/>
    </row>
    <row r="79" spans="1:55" x14ac:dyDescent="0.2">
      <c r="A79" s="1069"/>
      <c r="B79" s="1069"/>
      <c r="C79" s="1069"/>
      <c r="D79" s="1069"/>
      <c r="E79" s="1069"/>
      <c r="F79" s="1069"/>
      <c r="G79" s="1069"/>
      <c r="H79" s="1069"/>
      <c r="I79" s="1069"/>
      <c r="J79" s="1069"/>
      <c r="K79" s="1069"/>
      <c r="L79" s="1069"/>
      <c r="M79" s="1069"/>
      <c r="N79" s="1069"/>
      <c r="O79" s="1069"/>
      <c r="P79" s="1069"/>
      <c r="Q79" s="1069"/>
      <c r="R79" s="1069"/>
      <c r="S79" s="1069"/>
      <c r="T79" s="1069"/>
      <c r="U79" s="1069"/>
      <c r="V79" s="1069"/>
      <c r="W79" s="1069"/>
      <c r="X79" s="1069"/>
      <c r="Y79" s="1069"/>
      <c r="Z79" s="1069"/>
      <c r="AA79" s="1069"/>
      <c r="AB79" s="1069"/>
      <c r="AC79" s="1069"/>
      <c r="AD79" s="1069"/>
      <c r="AE79" s="1069"/>
      <c r="AF79" s="1069"/>
      <c r="AG79" s="1069"/>
      <c r="AH79" s="1069"/>
      <c r="AI79" s="1069"/>
      <c r="AJ79" s="1069"/>
      <c r="AK79" s="1069"/>
      <c r="AL79" s="1069"/>
      <c r="AM79" s="1069"/>
      <c r="AN79" s="1069"/>
      <c r="AO79" s="1069"/>
      <c r="AP79" s="1069"/>
      <c r="AQ79" s="1069"/>
      <c r="AR79" s="1069"/>
      <c r="AS79" s="1069"/>
      <c r="AT79" s="1069"/>
      <c r="AU79" s="1069"/>
      <c r="AV79" s="1069"/>
      <c r="AW79" s="1069"/>
      <c r="AX79" s="1069"/>
      <c r="AY79" s="1069"/>
      <c r="AZ79" s="1069"/>
      <c r="BA79" s="1069"/>
      <c r="BB79" s="1069"/>
      <c r="BC79" s="1069"/>
    </row>
    <row r="80" spans="1:55" x14ac:dyDescent="0.2">
      <c r="A80" s="1069"/>
      <c r="B80" s="1069"/>
      <c r="C80" s="1069"/>
      <c r="D80" s="1069"/>
      <c r="E80" s="1069"/>
      <c r="F80" s="1069"/>
      <c r="G80" s="1069"/>
      <c r="H80" s="1069"/>
      <c r="I80" s="1069"/>
      <c r="J80" s="1069"/>
      <c r="K80" s="1069"/>
      <c r="L80" s="1069"/>
      <c r="M80" s="1069"/>
      <c r="N80" s="1069"/>
      <c r="O80" s="1069"/>
      <c r="P80" s="1069"/>
      <c r="Q80" s="1069"/>
      <c r="R80" s="1069"/>
      <c r="S80" s="1069"/>
      <c r="T80" s="1069"/>
      <c r="U80" s="1069"/>
      <c r="V80" s="1069"/>
      <c r="W80" s="1069"/>
      <c r="X80" s="1069"/>
      <c r="Y80" s="1069"/>
      <c r="Z80" s="1069"/>
      <c r="AA80" s="1069"/>
      <c r="AB80" s="1069"/>
      <c r="AC80" s="1069"/>
      <c r="AD80" s="1069"/>
      <c r="AE80" s="1069"/>
      <c r="AF80" s="1069"/>
      <c r="AG80" s="1069"/>
      <c r="AH80" s="1069"/>
      <c r="AI80" s="1069"/>
      <c r="AJ80" s="1069"/>
      <c r="AK80" s="1069"/>
      <c r="AL80" s="1069"/>
      <c r="AM80" s="1069"/>
      <c r="AN80" s="1069"/>
      <c r="AO80" s="1069"/>
      <c r="AP80" s="1069"/>
      <c r="AQ80" s="1069"/>
      <c r="AR80" s="1069"/>
      <c r="AS80" s="1069"/>
      <c r="AT80" s="1069"/>
      <c r="AU80" s="1069"/>
      <c r="AV80" s="1069"/>
      <c r="AW80" s="1069"/>
      <c r="AX80" s="1069"/>
      <c r="AY80" s="1069"/>
      <c r="AZ80" s="1069"/>
      <c r="BA80" s="1069"/>
      <c r="BB80" s="1069"/>
      <c r="BC80" s="1069"/>
    </row>
    <row r="81" spans="1:55" x14ac:dyDescent="0.2">
      <c r="A81" s="1069"/>
      <c r="B81" s="1069"/>
      <c r="C81" s="1069"/>
      <c r="D81" s="1069"/>
      <c r="E81" s="1069"/>
      <c r="F81" s="1069"/>
      <c r="G81" s="1069"/>
      <c r="H81" s="1069"/>
      <c r="I81" s="1069"/>
      <c r="J81" s="1069"/>
      <c r="K81" s="1069"/>
      <c r="L81" s="1069"/>
      <c r="M81" s="1069"/>
      <c r="N81" s="1069"/>
      <c r="O81" s="1069"/>
      <c r="P81" s="1069"/>
      <c r="Q81" s="1069"/>
      <c r="R81" s="1069"/>
      <c r="S81" s="1069"/>
      <c r="T81" s="1069"/>
      <c r="U81" s="1069"/>
      <c r="V81" s="1069"/>
      <c r="W81" s="1069"/>
      <c r="X81" s="1069"/>
      <c r="Y81" s="1069"/>
      <c r="Z81" s="1069"/>
      <c r="AA81" s="1069"/>
      <c r="AB81" s="1069"/>
      <c r="AC81" s="1069"/>
      <c r="AD81" s="1069"/>
      <c r="AE81" s="1069"/>
      <c r="AF81" s="1069"/>
      <c r="AG81" s="1069"/>
      <c r="AH81" s="1069"/>
      <c r="AI81" s="1069"/>
      <c r="AJ81" s="1069"/>
      <c r="AK81" s="1069"/>
      <c r="AL81" s="1069"/>
      <c r="AM81" s="1069"/>
      <c r="AN81" s="1069"/>
      <c r="AO81" s="1069"/>
      <c r="AP81" s="1069"/>
      <c r="AQ81" s="1069"/>
      <c r="AR81" s="1069"/>
      <c r="AS81" s="1069"/>
      <c r="AT81" s="1069"/>
      <c r="AU81" s="1069"/>
      <c r="AV81" s="1069"/>
      <c r="AW81" s="1069"/>
      <c r="AX81" s="1069"/>
      <c r="AY81" s="1069"/>
      <c r="AZ81" s="1069"/>
      <c r="BA81" s="1069"/>
      <c r="BB81" s="1069"/>
      <c r="BC81" s="1069"/>
    </row>
    <row r="82" spans="1:55" x14ac:dyDescent="0.2">
      <c r="A82" s="1069"/>
      <c r="B82" s="1069"/>
      <c r="C82" s="1069"/>
      <c r="D82" s="1069"/>
      <c r="E82" s="1069"/>
      <c r="F82" s="1069"/>
      <c r="G82" s="1069"/>
      <c r="H82" s="1069"/>
      <c r="I82" s="1069"/>
      <c r="J82" s="1069"/>
      <c r="K82" s="1069"/>
      <c r="L82" s="1069"/>
      <c r="M82" s="1069"/>
      <c r="N82" s="1069"/>
      <c r="O82" s="1069"/>
      <c r="P82" s="1069"/>
      <c r="Q82" s="1069"/>
      <c r="R82" s="1069"/>
      <c r="S82" s="1069"/>
      <c r="T82" s="1069"/>
      <c r="U82" s="1069"/>
      <c r="V82" s="1069"/>
      <c r="W82" s="1069"/>
      <c r="X82" s="1069"/>
      <c r="Y82" s="1069"/>
      <c r="Z82" s="1069"/>
      <c r="AA82" s="1069"/>
      <c r="AB82" s="1069"/>
      <c r="AC82" s="1069"/>
      <c r="AD82" s="1069"/>
      <c r="AE82" s="1069"/>
      <c r="AF82" s="1069"/>
      <c r="AG82" s="1069"/>
      <c r="AH82" s="1069"/>
      <c r="AI82" s="1069"/>
      <c r="AJ82" s="1069"/>
      <c r="AK82" s="1069"/>
      <c r="AL82" s="1069"/>
      <c r="AM82" s="1069"/>
      <c r="AN82" s="1069"/>
      <c r="AO82" s="1069"/>
      <c r="AP82" s="1069"/>
      <c r="AQ82" s="1069"/>
      <c r="AR82" s="1069"/>
      <c r="AS82" s="1069"/>
      <c r="AT82" s="1069"/>
      <c r="AU82" s="1069"/>
      <c r="AV82" s="1069"/>
      <c r="AW82" s="1069"/>
      <c r="AX82" s="1069"/>
      <c r="AY82" s="1069"/>
      <c r="AZ82" s="1069"/>
      <c r="BA82" s="1069"/>
      <c r="BB82" s="1069"/>
      <c r="BC82" s="1069"/>
    </row>
    <row r="83" spans="1:55" x14ac:dyDescent="0.2">
      <c r="A83" s="1069"/>
      <c r="B83" s="1069"/>
      <c r="C83" s="1069"/>
      <c r="D83" s="1069"/>
      <c r="E83" s="1069"/>
      <c r="F83" s="1069"/>
      <c r="G83" s="1069"/>
      <c r="H83" s="1069"/>
      <c r="I83" s="1069"/>
      <c r="J83" s="1069"/>
      <c r="K83" s="1069"/>
      <c r="L83" s="1069"/>
      <c r="M83" s="1069"/>
      <c r="N83" s="1069"/>
      <c r="O83" s="1069"/>
      <c r="P83" s="1069"/>
      <c r="Q83" s="1069"/>
      <c r="R83" s="1069"/>
      <c r="S83" s="1069"/>
      <c r="T83" s="1069"/>
      <c r="U83" s="1069"/>
      <c r="V83" s="1069"/>
      <c r="W83" s="1069"/>
      <c r="X83" s="1069"/>
      <c r="Y83" s="1069"/>
      <c r="Z83" s="1069"/>
      <c r="AA83" s="1069"/>
      <c r="AB83" s="1069"/>
      <c r="AC83" s="1069"/>
      <c r="AD83" s="1069"/>
      <c r="AE83" s="1069"/>
      <c r="AF83" s="1069"/>
      <c r="AG83" s="1069"/>
      <c r="AH83" s="1069"/>
      <c r="AI83" s="1069"/>
      <c r="AJ83" s="1069"/>
      <c r="AK83" s="1069"/>
      <c r="AL83" s="1069"/>
      <c r="AM83" s="1069"/>
      <c r="AN83" s="1069"/>
      <c r="AO83" s="1069"/>
      <c r="AP83" s="1069"/>
      <c r="AQ83" s="1069"/>
      <c r="AR83" s="1069"/>
      <c r="AS83" s="1069"/>
      <c r="AT83" s="1069"/>
      <c r="AU83" s="1069"/>
      <c r="AV83" s="1069"/>
      <c r="AW83" s="1069"/>
      <c r="AX83" s="1069"/>
      <c r="AY83" s="1069"/>
      <c r="AZ83" s="1069"/>
      <c r="BA83" s="1069"/>
      <c r="BB83" s="1069"/>
      <c r="BC83" s="1069"/>
    </row>
    <row r="84" spans="1:55" x14ac:dyDescent="0.2">
      <c r="A84" s="1069"/>
      <c r="B84" s="1069"/>
      <c r="C84" s="1069"/>
      <c r="D84" s="1069"/>
      <c r="E84" s="1069"/>
      <c r="F84" s="1069"/>
      <c r="G84" s="1069"/>
      <c r="H84" s="1069"/>
      <c r="I84" s="1069"/>
      <c r="J84" s="1069"/>
      <c r="K84" s="1069"/>
      <c r="L84" s="1069"/>
      <c r="M84" s="1069"/>
      <c r="N84" s="1069"/>
      <c r="O84" s="1069"/>
      <c r="P84" s="1069"/>
      <c r="Q84" s="1069"/>
      <c r="R84" s="1069"/>
      <c r="S84" s="1069"/>
      <c r="T84" s="1069"/>
      <c r="U84" s="1069"/>
      <c r="V84" s="1069"/>
      <c r="W84" s="1069"/>
      <c r="X84" s="1069"/>
      <c r="Y84" s="1069"/>
      <c r="Z84" s="1069"/>
      <c r="AA84" s="1069"/>
      <c r="AB84" s="1069"/>
      <c r="AC84" s="1069"/>
      <c r="AD84" s="1069"/>
      <c r="AE84" s="1069"/>
      <c r="AF84" s="1069"/>
      <c r="AG84" s="1069"/>
      <c r="AH84" s="1069"/>
      <c r="AI84" s="1069"/>
      <c r="AJ84" s="1069"/>
      <c r="AK84" s="1069"/>
      <c r="AL84" s="1069"/>
      <c r="AM84" s="1069"/>
      <c r="AN84" s="1069"/>
      <c r="AO84" s="1069"/>
      <c r="AP84" s="1069"/>
      <c r="AQ84" s="1069"/>
      <c r="AR84" s="1069"/>
      <c r="AS84" s="1069"/>
      <c r="AT84" s="1069"/>
      <c r="AU84" s="1069"/>
      <c r="AV84" s="1069"/>
      <c r="AW84" s="1069"/>
      <c r="AX84" s="1069"/>
      <c r="AY84" s="1069"/>
      <c r="AZ84" s="1069"/>
      <c r="BA84" s="1069"/>
      <c r="BB84" s="1069"/>
      <c r="BC84" s="1069"/>
    </row>
    <row r="85" spans="1:55" x14ac:dyDescent="0.2">
      <c r="A85" s="1069"/>
      <c r="B85" s="1069"/>
      <c r="C85" s="1069"/>
      <c r="D85" s="1069"/>
      <c r="E85" s="1069"/>
      <c r="F85" s="1069"/>
      <c r="G85" s="1069"/>
      <c r="H85" s="1069"/>
      <c r="I85" s="1069"/>
      <c r="J85" s="1069"/>
      <c r="K85" s="1069"/>
      <c r="L85" s="1069"/>
      <c r="M85" s="1069"/>
      <c r="N85" s="1069"/>
      <c r="O85" s="1069"/>
      <c r="P85" s="1069"/>
      <c r="Q85" s="1069"/>
      <c r="R85" s="1069"/>
      <c r="S85" s="1069"/>
      <c r="T85" s="1069"/>
      <c r="U85" s="1069"/>
      <c r="V85" s="1069"/>
      <c r="W85" s="1069"/>
      <c r="X85" s="1069"/>
      <c r="Y85" s="1069"/>
      <c r="Z85" s="1069"/>
      <c r="AA85" s="1069"/>
      <c r="AB85" s="1069"/>
      <c r="AC85" s="1069"/>
      <c r="AD85" s="1069"/>
      <c r="AE85" s="1069"/>
      <c r="AF85" s="1069"/>
      <c r="AG85" s="1069"/>
      <c r="AH85" s="1069"/>
      <c r="AI85" s="1069"/>
      <c r="AJ85" s="1069"/>
      <c r="AK85" s="1069"/>
      <c r="AL85" s="1069"/>
      <c r="AM85" s="1069"/>
      <c r="AN85" s="1069"/>
      <c r="AO85" s="1069"/>
      <c r="AP85" s="1069"/>
      <c r="AQ85" s="1069"/>
      <c r="AR85" s="1069"/>
      <c r="AS85" s="1069"/>
      <c r="AT85" s="1069"/>
      <c r="AU85" s="1069"/>
      <c r="AV85" s="1069"/>
      <c r="AW85" s="1069"/>
      <c r="AX85" s="1069"/>
      <c r="AY85" s="1069"/>
      <c r="AZ85" s="1069"/>
      <c r="BA85" s="1069"/>
      <c r="BB85" s="1069"/>
      <c r="BC85" s="1069"/>
    </row>
    <row r="86" spans="1:55" x14ac:dyDescent="0.2">
      <c r="A86" s="1069"/>
      <c r="B86" s="1069"/>
      <c r="C86" s="1069"/>
      <c r="D86" s="1069"/>
      <c r="E86" s="1069"/>
      <c r="F86" s="1069"/>
      <c r="G86" s="1069"/>
      <c r="H86" s="1069"/>
      <c r="I86" s="1069"/>
      <c r="J86" s="1069"/>
      <c r="K86" s="1069"/>
      <c r="L86" s="1069"/>
      <c r="M86" s="1069"/>
      <c r="N86" s="1069"/>
      <c r="O86" s="1069"/>
      <c r="P86" s="1069"/>
      <c r="Q86" s="1069"/>
      <c r="R86" s="1069"/>
      <c r="S86" s="1069"/>
      <c r="T86" s="1069"/>
      <c r="U86" s="1069"/>
      <c r="V86" s="1069"/>
      <c r="W86" s="1069"/>
      <c r="X86" s="1069"/>
      <c r="Y86" s="1069"/>
      <c r="Z86" s="1069"/>
      <c r="AA86" s="1069"/>
      <c r="AB86" s="1069"/>
      <c r="AC86" s="1069"/>
      <c r="AD86" s="1069"/>
      <c r="AE86" s="1069"/>
      <c r="AF86" s="1069"/>
      <c r="AG86" s="1069"/>
      <c r="AH86" s="1069"/>
      <c r="AI86" s="1069"/>
      <c r="AJ86" s="1069"/>
      <c r="AK86" s="1069"/>
      <c r="AL86" s="1069"/>
      <c r="AM86" s="1069"/>
      <c r="AN86" s="1069"/>
      <c r="AO86" s="1069"/>
      <c r="AP86" s="1069"/>
      <c r="AQ86" s="1069"/>
      <c r="AR86" s="1069"/>
      <c r="AS86" s="1069"/>
      <c r="AT86" s="1069"/>
      <c r="AU86" s="1069"/>
      <c r="AV86" s="1069"/>
      <c r="AW86" s="1069"/>
      <c r="AX86" s="1069"/>
      <c r="AY86" s="1069"/>
      <c r="AZ86" s="1069"/>
      <c r="BA86" s="1069"/>
      <c r="BB86" s="1069"/>
      <c r="BC86" s="1069"/>
    </row>
    <row r="87" spans="1:55" x14ac:dyDescent="0.2">
      <c r="A87" s="1069"/>
      <c r="B87" s="1069"/>
      <c r="C87" s="1069"/>
      <c r="D87" s="1069"/>
      <c r="E87" s="1069"/>
      <c r="F87" s="1069"/>
      <c r="G87" s="1069"/>
      <c r="H87" s="1069"/>
      <c r="I87" s="1069"/>
      <c r="J87" s="1069"/>
      <c r="K87" s="1069"/>
      <c r="L87" s="1069"/>
      <c r="M87" s="1069"/>
      <c r="N87" s="1069"/>
      <c r="O87" s="1069"/>
      <c r="P87" s="1069"/>
      <c r="Q87" s="1069"/>
      <c r="R87" s="1069"/>
      <c r="S87" s="1069"/>
      <c r="T87" s="1069"/>
      <c r="U87" s="1069"/>
      <c r="V87" s="1069"/>
      <c r="W87" s="1069"/>
      <c r="X87" s="1069"/>
      <c r="Y87" s="1069"/>
      <c r="Z87" s="1069"/>
      <c r="AA87" s="1069"/>
      <c r="AB87" s="1069"/>
      <c r="AC87" s="1069"/>
      <c r="AD87" s="1069"/>
      <c r="AE87" s="1069"/>
      <c r="AF87" s="1069"/>
      <c r="AG87" s="1069"/>
      <c r="AH87" s="1069"/>
      <c r="AI87" s="1069"/>
      <c r="AJ87" s="1069"/>
      <c r="AK87" s="1069"/>
      <c r="AL87" s="1069"/>
      <c r="AM87" s="1069"/>
      <c r="AN87" s="1069"/>
      <c r="AO87" s="1069"/>
      <c r="AP87" s="1069"/>
      <c r="AQ87" s="1069"/>
      <c r="AR87" s="1069"/>
      <c r="AS87" s="1069"/>
      <c r="AT87" s="1069"/>
      <c r="AU87" s="1069"/>
      <c r="AV87" s="1069"/>
      <c r="AW87" s="1069"/>
      <c r="AX87" s="1069"/>
      <c r="AY87" s="1069"/>
      <c r="AZ87" s="1069"/>
      <c r="BA87" s="1069"/>
      <c r="BB87" s="1069"/>
      <c r="BC87" s="1069"/>
    </row>
    <row r="88" spans="1:55" x14ac:dyDescent="0.2">
      <c r="A88" s="1069"/>
      <c r="B88" s="1069"/>
      <c r="C88" s="1069"/>
      <c r="D88" s="1069"/>
      <c r="E88" s="1069"/>
      <c r="F88" s="1069"/>
      <c r="G88" s="1069"/>
      <c r="H88" s="1069"/>
      <c r="I88" s="1069"/>
      <c r="J88" s="1069"/>
      <c r="K88" s="1069"/>
      <c r="L88" s="1069"/>
      <c r="M88" s="1069"/>
      <c r="N88" s="1069"/>
      <c r="O88" s="1069"/>
      <c r="P88" s="1069"/>
      <c r="Q88" s="1069"/>
      <c r="R88" s="1069"/>
      <c r="S88" s="1069"/>
      <c r="T88" s="1069"/>
      <c r="U88" s="1069"/>
      <c r="V88" s="1069"/>
      <c r="W88" s="1069"/>
      <c r="X88" s="1069"/>
      <c r="Y88" s="1069"/>
      <c r="Z88" s="1069"/>
      <c r="AA88" s="1069"/>
      <c r="AB88" s="1069"/>
      <c r="AC88" s="1069"/>
      <c r="AD88" s="1069"/>
      <c r="AE88" s="1069"/>
      <c r="AF88" s="1069"/>
      <c r="AG88" s="1069"/>
      <c r="AH88" s="1069"/>
      <c r="AI88" s="1069"/>
      <c r="AJ88" s="1069"/>
      <c r="AK88" s="1069"/>
      <c r="AL88" s="1069"/>
      <c r="AM88" s="1069"/>
      <c r="AN88" s="1069"/>
      <c r="AO88" s="1069"/>
      <c r="AP88" s="1069"/>
      <c r="AQ88" s="1069"/>
      <c r="AR88" s="1069"/>
      <c r="AS88" s="1069"/>
      <c r="AT88" s="1069"/>
      <c r="AU88" s="1069"/>
      <c r="AV88" s="1069"/>
      <c r="AW88" s="1069"/>
      <c r="AX88" s="1069"/>
      <c r="AY88" s="1069"/>
      <c r="AZ88" s="1069"/>
      <c r="BA88" s="1069"/>
      <c r="BB88" s="1069"/>
      <c r="BC88" s="1069"/>
    </row>
    <row r="89" spans="1:55" x14ac:dyDescent="0.2">
      <c r="A89" s="1069"/>
      <c r="B89" s="1069"/>
      <c r="C89" s="1069"/>
      <c r="D89" s="1069"/>
      <c r="E89" s="1069"/>
      <c r="F89" s="1069"/>
      <c r="G89" s="1069"/>
      <c r="H89" s="1069"/>
      <c r="I89" s="1069"/>
      <c r="J89" s="1069"/>
      <c r="K89" s="1069"/>
      <c r="L89" s="1069"/>
      <c r="M89" s="1069"/>
      <c r="N89" s="1069"/>
      <c r="O89" s="1069"/>
      <c r="P89" s="1069"/>
      <c r="Q89" s="1069"/>
      <c r="R89" s="1069"/>
      <c r="S89" s="1069"/>
      <c r="T89" s="1069"/>
      <c r="U89" s="1069"/>
      <c r="V89" s="1069"/>
      <c r="W89" s="1069"/>
      <c r="X89" s="1069"/>
      <c r="Y89" s="1069"/>
      <c r="Z89" s="1069"/>
      <c r="AA89" s="1069"/>
      <c r="AB89" s="1069"/>
      <c r="AC89" s="1069"/>
      <c r="AD89" s="1069"/>
      <c r="AE89" s="1069"/>
      <c r="AF89" s="1069"/>
      <c r="AG89" s="1069"/>
      <c r="AH89" s="1069"/>
      <c r="AI89" s="1069"/>
      <c r="AJ89" s="1069"/>
      <c r="AK89" s="1069"/>
      <c r="AL89" s="1069"/>
      <c r="AM89" s="1069"/>
      <c r="AN89" s="1069"/>
      <c r="AO89" s="1069"/>
      <c r="AP89" s="1069"/>
      <c r="AQ89" s="1069"/>
      <c r="AR89" s="1069"/>
      <c r="AS89" s="1069"/>
      <c r="AT89" s="1069"/>
      <c r="AU89" s="1069"/>
      <c r="AV89" s="1069"/>
      <c r="AW89" s="1069"/>
      <c r="AX89" s="1069"/>
      <c r="AY89" s="1069"/>
      <c r="AZ89" s="1069"/>
      <c r="BA89" s="1069"/>
      <c r="BB89" s="1069"/>
      <c r="BC89" s="1069"/>
    </row>
    <row r="90" spans="1:55" x14ac:dyDescent="0.2">
      <c r="A90" s="1069"/>
      <c r="B90" s="1069"/>
      <c r="C90" s="1069"/>
      <c r="D90" s="1069"/>
      <c r="E90" s="1069"/>
      <c r="F90" s="1069"/>
      <c r="G90" s="1069"/>
      <c r="H90" s="1069"/>
      <c r="I90" s="1069"/>
      <c r="J90" s="1069"/>
      <c r="K90" s="1069"/>
      <c r="L90" s="1069"/>
      <c r="M90" s="1069"/>
      <c r="N90" s="1069"/>
      <c r="O90" s="1069"/>
      <c r="P90" s="1069"/>
      <c r="Q90" s="1069"/>
      <c r="R90" s="1069"/>
      <c r="S90" s="1069"/>
      <c r="T90" s="1069"/>
      <c r="U90" s="1069"/>
      <c r="V90" s="1069"/>
      <c r="W90" s="1069"/>
      <c r="X90" s="1069"/>
      <c r="Y90" s="1069"/>
      <c r="Z90" s="1069"/>
      <c r="AA90" s="1069"/>
      <c r="AB90" s="1069"/>
      <c r="AC90" s="1069"/>
      <c r="AD90" s="1069"/>
      <c r="AE90" s="1069"/>
      <c r="AF90" s="1069"/>
      <c r="AG90" s="1069"/>
      <c r="AH90" s="1069"/>
      <c r="AI90" s="1069"/>
      <c r="AJ90" s="1069"/>
      <c r="AK90" s="1069"/>
      <c r="AL90" s="1069"/>
      <c r="AM90" s="1069"/>
      <c r="AN90" s="1069"/>
      <c r="AO90" s="1069"/>
      <c r="AP90" s="1069"/>
      <c r="AQ90" s="1069"/>
      <c r="AR90" s="1069"/>
      <c r="AS90" s="1069"/>
      <c r="AT90" s="1069"/>
      <c r="AU90" s="1069"/>
      <c r="AV90" s="1069"/>
      <c r="AW90" s="1069"/>
      <c r="AX90" s="1069"/>
      <c r="AY90" s="1069"/>
      <c r="AZ90" s="1069"/>
      <c r="BA90" s="1069"/>
      <c r="BB90" s="1069"/>
      <c r="BC90" s="1069"/>
    </row>
    <row r="91" spans="1:55" x14ac:dyDescent="0.2">
      <c r="A91" s="1069"/>
      <c r="B91" s="1069"/>
      <c r="C91" s="1069"/>
      <c r="D91" s="1069"/>
      <c r="E91" s="1069"/>
      <c r="F91" s="1069"/>
      <c r="G91" s="1069"/>
      <c r="H91" s="1069"/>
      <c r="I91" s="1069"/>
      <c r="J91" s="1069"/>
      <c r="K91" s="1069"/>
      <c r="L91" s="1069"/>
      <c r="M91" s="1069"/>
      <c r="N91" s="1069"/>
      <c r="O91" s="1069"/>
      <c r="P91" s="1069"/>
      <c r="Q91" s="1069"/>
      <c r="R91" s="1069"/>
      <c r="S91" s="1069"/>
      <c r="T91" s="1069"/>
      <c r="U91" s="1069"/>
      <c r="V91" s="1069"/>
      <c r="W91" s="1069"/>
      <c r="X91" s="1069"/>
      <c r="Y91" s="1069"/>
      <c r="Z91" s="1069"/>
      <c r="AA91" s="1069"/>
      <c r="AB91" s="1069"/>
      <c r="AC91" s="1069"/>
      <c r="AD91" s="1069"/>
      <c r="AE91" s="1069"/>
      <c r="AF91" s="1069"/>
      <c r="AG91" s="1069"/>
      <c r="AH91" s="1069"/>
      <c r="AI91" s="1069"/>
      <c r="AJ91" s="1069"/>
      <c r="AK91" s="1069"/>
      <c r="AL91" s="1069"/>
      <c r="AM91" s="1069"/>
      <c r="AN91" s="1069"/>
      <c r="AO91" s="1069"/>
      <c r="AP91" s="1069"/>
      <c r="AQ91" s="1069"/>
      <c r="AR91" s="1069"/>
      <c r="AS91" s="1069"/>
      <c r="AT91" s="1069"/>
      <c r="AU91" s="1069"/>
      <c r="AV91" s="1069"/>
      <c r="AW91" s="1069"/>
      <c r="AX91" s="1069"/>
      <c r="AY91" s="1069"/>
      <c r="AZ91" s="1069"/>
      <c r="BA91" s="1069"/>
      <c r="BB91" s="1069"/>
      <c r="BC91" s="1069"/>
    </row>
    <row r="92" spans="1:55" x14ac:dyDescent="0.2">
      <c r="A92" s="1069"/>
      <c r="B92" s="1069"/>
      <c r="C92" s="1069"/>
      <c r="D92" s="1069"/>
      <c r="E92" s="1069"/>
      <c r="F92" s="1069"/>
      <c r="G92" s="1069"/>
      <c r="H92" s="1069"/>
      <c r="I92" s="1069"/>
      <c r="J92" s="1069"/>
      <c r="K92" s="1069"/>
      <c r="L92" s="1069"/>
      <c r="M92" s="1069"/>
      <c r="N92" s="1069"/>
      <c r="O92" s="1069"/>
      <c r="P92" s="1069"/>
      <c r="Q92" s="1069"/>
      <c r="R92" s="1069"/>
      <c r="S92" s="1069"/>
      <c r="T92" s="1069"/>
      <c r="U92" s="1069"/>
      <c r="V92" s="1069"/>
      <c r="W92" s="1069"/>
      <c r="X92" s="1069"/>
      <c r="Y92" s="1069"/>
      <c r="Z92" s="1069"/>
      <c r="AA92" s="1069"/>
      <c r="AB92" s="1069"/>
      <c r="AC92" s="1069"/>
      <c r="AD92" s="1069"/>
      <c r="AE92" s="1069"/>
      <c r="AF92" s="1069"/>
      <c r="AG92" s="1069"/>
      <c r="AH92" s="1069"/>
      <c r="AI92" s="1069"/>
      <c r="AJ92" s="1069"/>
      <c r="AK92" s="1069"/>
      <c r="AL92" s="1069"/>
      <c r="AM92" s="1069"/>
      <c r="AN92" s="1069"/>
      <c r="AO92" s="1069"/>
      <c r="AP92" s="1069"/>
      <c r="AQ92" s="1069"/>
      <c r="AR92" s="1069"/>
      <c r="AS92" s="1069"/>
      <c r="AT92" s="1069"/>
      <c r="AU92" s="1069"/>
      <c r="AV92" s="1069"/>
      <c r="AW92" s="1069"/>
      <c r="AX92" s="1069"/>
      <c r="AY92" s="1069"/>
      <c r="AZ92" s="1069"/>
      <c r="BA92" s="1069"/>
      <c r="BB92" s="1069"/>
      <c r="BC92" s="1069"/>
    </row>
    <row r="93" spans="1:55" x14ac:dyDescent="0.2">
      <c r="A93" s="1069"/>
      <c r="B93" s="1069"/>
      <c r="C93" s="1069"/>
      <c r="D93" s="1069"/>
      <c r="E93" s="1069"/>
      <c r="F93" s="1069"/>
      <c r="G93" s="1069"/>
      <c r="H93" s="1069"/>
      <c r="I93" s="1069"/>
      <c r="J93" s="1069"/>
      <c r="K93" s="1069"/>
      <c r="L93" s="1069"/>
      <c r="M93" s="1069"/>
      <c r="N93" s="1069"/>
      <c r="O93" s="1069"/>
      <c r="P93" s="1069"/>
      <c r="Q93" s="1069"/>
      <c r="R93" s="1069"/>
      <c r="S93" s="1069"/>
      <c r="T93" s="1069"/>
      <c r="U93" s="1069"/>
      <c r="V93" s="1069"/>
      <c r="W93" s="1069"/>
      <c r="X93" s="1069"/>
      <c r="Y93" s="1069"/>
      <c r="Z93" s="1069"/>
      <c r="AA93" s="1069"/>
      <c r="AB93" s="1069"/>
      <c r="AC93" s="1069"/>
      <c r="AD93" s="1069"/>
      <c r="AE93" s="1069"/>
      <c r="AF93" s="1069"/>
      <c r="AG93" s="1069"/>
      <c r="AH93" s="1069"/>
      <c r="AI93" s="1069"/>
      <c r="AJ93" s="1069"/>
      <c r="AK93" s="1069"/>
      <c r="AL93" s="1069"/>
      <c r="AM93" s="1069"/>
      <c r="AN93" s="1069"/>
      <c r="AO93" s="1069"/>
      <c r="AP93" s="1069"/>
      <c r="AQ93" s="1069"/>
      <c r="AR93" s="1069"/>
      <c r="AS93" s="1069"/>
      <c r="AT93" s="1069"/>
      <c r="AU93" s="1069"/>
      <c r="AV93" s="1069"/>
      <c r="AW93" s="1069"/>
      <c r="AX93" s="1069"/>
      <c r="AY93" s="1069"/>
      <c r="AZ93" s="1069"/>
      <c r="BA93" s="1069"/>
      <c r="BB93" s="1069"/>
      <c r="BC93" s="1069"/>
    </row>
    <row r="94" spans="1:55" x14ac:dyDescent="0.2">
      <c r="A94" s="1069"/>
      <c r="B94" s="1069"/>
      <c r="C94" s="1069"/>
      <c r="D94" s="1069"/>
      <c r="E94" s="1069"/>
      <c r="F94" s="1069"/>
      <c r="G94" s="1069"/>
      <c r="H94" s="1069"/>
      <c r="I94" s="1069"/>
      <c r="J94" s="1069"/>
      <c r="K94" s="1069"/>
      <c r="L94" s="1069"/>
      <c r="M94" s="1069"/>
      <c r="N94" s="1069"/>
      <c r="O94" s="1069"/>
      <c r="P94" s="1069"/>
      <c r="Q94" s="1069"/>
      <c r="R94" s="1069"/>
      <c r="S94" s="1069"/>
      <c r="T94" s="1069"/>
      <c r="U94" s="1069"/>
      <c r="V94" s="1069"/>
      <c r="W94" s="1069"/>
      <c r="X94" s="1069"/>
      <c r="Y94" s="1069"/>
      <c r="Z94" s="1069"/>
      <c r="AA94" s="1069"/>
      <c r="AB94" s="1069"/>
      <c r="AC94" s="1069"/>
      <c r="AD94" s="1069"/>
      <c r="AE94" s="1069"/>
      <c r="AF94" s="1069"/>
      <c r="AG94" s="1069"/>
      <c r="AH94" s="1069"/>
      <c r="AI94" s="1069"/>
      <c r="AJ94" s="1069"/>
      <c r="AK94" s="1069"/>
      <c r="AL94" s="1069"/>
      <c r="AM94" s="1069"/>
      <c r="AN94" s="1069"/>
      <c r="AO94" s="1069"/>
      <c r="AP94" s="1069"/>
      <c r="AQ94" s="1069"/>
      <c r="AR94" s="1069"/>
      <c r="AS94" s="1069"/>
      <c r="AT94" s="1069"/>
      <c r="AU94" s="1069"/>
      <c r="AV94" s="1069"/>
      <c r="AW94" s="1069"/>
      <c r="AX94" s="1069"/>
      <c r="AY94" s="1069"/>
      <c r="AZ94" s="1069"/>
      <c r="BA94" s="1069"/>
      <c r="BB94" s="1069"/>
      <c r="BC94" s="1069"/>
    </row>
    <row r="95" spans="1:55" x14ac:dyDescent="0.2">
      <c r="A95" s="1069"/>
      <c r="B95" s="1069"/>
      <c r="C95" s="1069"/>
      <c r="D95" s="1069"/>
      <c r="E95" s="1069"/>
      <c r="F95" s="1069"/>
      <c r="G95" s="1069"/>
      <c r="H95" s="1069"/>
      <c r="I95" s="1069"/>
      <c r="J95" s="1069"/>
      <c r="K95" s="1069"/>
      <c r="L95" s="1069"/>
      <c r="M95" s="1069"/>
      <c r="N95" s="1069"/>
      <c r="O95" s="1069"/>
      <c r="P95" s="1069"/>
      <c r="Q95" s="1069"/>
      <c r="R95" s="1069"/>
      <c r="S95" s="1069"/>
      <c r="T95" s="1069"/>
      <c r="U95" s="1069"/>
      <c r="V95" s="1069"/>
      <c r="W95" s="1069"/>
      <c r="X95" s="1069"/>
      <c r="Y95" s="1069"/>
      <c r="Z95" s="1069"/>
      <c r="AA95" s="1069"/>
      <c r="AB95" s="1069"/>
      <c r="AC95" s="1069"/>
      <c r="AD95" s="1069"/>
      <c r="AE95" s="1069"/>
      <c r="AF95" s="1069"/>
      <c r="AG95" s="1069"/>
      <c r="AH95" s="1069"/>
      <c r="AI95" s="1069"/>
      <c r="AJ95" s="1069"/>
      <c r="AK95" s="1069"/>
      <c r="AL95" s="1069"/>
      <c r="AM95" s="1069"/>
      <c r="AN95" s="1069"/>
      <c r="AO95" s="1069"/>
      <c r="AP95" s="1069"/>
      <c r="AQ95" s="1069"/>
      <c r="AR95" s="1069"/>
      <c r="AS95" s="1069"/>
      <c r="AT95" s="1069"/>
      <c r="AU95" s="1069"/>
      <c r="AV95" s="1069"/>
      <c r="AW95" s="1069"/>
      <c r="AX95" s="1069"/>
      <c r="AY95" s="1069"/>
      <c r="AZ95" s="1069"/>
      <c r="BA95" s="1069"/>
      <c r="BB95" s="1069"/>
      <c r="BC95" s="1069"/>
    </row>
    <row r="96" spans="1:55" x14ac:dyDescent="0.2">
      <c r="A96" s="1069"/>
      <c r="B96" s="1069"/>
      <c r="C96" s="1069"/>
      <c r="D96" s="1069"/>
      <c r="E96" s="1069"/>
      <c r="F96" s="1069"/>
      <c r="G96" s="1069"/>
      <c r="H96" s="1069"/>
      <c r="I96" s="1069"/>
      <c r="J96" s="1069"/>
      <c r="K96" s="1069"/>
      <c r="L96" s="1069"/>
      <c r="M96" s="1069"/>
      <c r="N96" s="1069"/>
      <c r="O96" s="1069"/>
      <c r="P96" s="1069"/>
      <c r="Q96" s="1069"/>
      <c r="R96" s="1069"/>
      <c r="S96" s="1069"/>
      <c r="T96" s="1069"/>
      <c r="U96" s="1069"/>
      <c r="V96" s="1069"/>
      <c r="W96" s="1069"/>
      <c r="X96" s="1069"/>
      <c r="Y96" s="1069"/>
      <c r="Z96" s="1069"/>
      <c r="AA96" s="1069"/>
      <c r="AB96" s="1069"/>
      <c r="AC96" s="1069"/>
      <c r="AD96" s="1069"/>
      <c r="AE96" s="1069"/>
      <c r="AF96" s="1069"/>
      <c r="AG96" s="1069"/>
      <c r="AH96" s="1069"/>
      <c r="AI96" s="1069"/>
      <c r="AJ96" s="1069"/>
      <c r="AK96" s="1069"/>
      <c r="AL96" s="1069"/>
      <c r="AM96" s="1069"/>
      <c r="AN96" s="1069"/>
      <c r="AO96" s="1069"/>
      <c r="AP96" s="1069"/>
      <c r="AQ96" s="1069"/>
      <c r="AR96" s="1069"/>
      <c r="AS96" s="1069"/>
      <c r="AT96" s="1069"/>
      <c r="AU96" s="1069"/>
      <c r="AV96" s="1069"/>
      <c r="AW96" s="1069"/>
      <c r="AX96" s="1069"/>
      <c r="AY96" s="1069"/>
      <c r="AZ96" s="1069"/>
      <c r="BA96" s="1069"/>
      <c r="BB96" s="1069"/>
      <c r="BC96" s="1069"/>
    </row>
    <row r="97" spans="1:55" x14ac:dyDescent="0.2">
      <c r="A97" s="1069"/>
      <c r="B97" s="1069"/>
      <c r="C97" s="1069"/>
      <c r="D97" s="1069"/>
      <c r="E97" s="1069"/>
      <c r="F97" s="1069"/>
      <c r="G97" s="1069"/>
      <c r="H97" s="1069"/>
      <c r="I97" s="1069"/>
      <c r="J97" s="1069"/>
      <c r="K97" s="1069"/>
      <c r="L97" s="1069"/>
      <c r="M97" s="1069"/>
      <c r="N97" s="1069"/>
      <c r="O97" s="1069"/>
      <c r="P97" s="1069"/>
      <c r="Q97" s="1069"/>
      <c r="R97" s="1069"/>
      <c r="S97" s="1069"/>
      <c r="T97" s="1069"/>
      <c r="U97" s="1069"/>
      <c r="V97" s="1069"/>
      <c r="W97" s="1069"/>
      <c r="X97" s="1069"/>
      <c r="Y97" s="1069"/>
      <c r="Z97" s="1069"/>
      <c r="AA97" s="1069"/>
      <c r="AB97" s="1069"/>
      <c r="AC97" s="1069"/>
      <c r="AD97" s="1069"/>
      <c r="AE97" s="1069"/>
      <c r="AF97" s="1069"/>
      <c r="AG97" s="1069"/>
      <c r="AH97" s="1069"/>
      <c r="AI97" s="1069"/>
      <c r="AJ97" s="1069"/>
      <c r="AK97" s="1069"/>
      <c r="AL97" s="1069"/>
      <c r="AM97" s="1069"/>
      <c r="AN97" s="1069"/>
      <c r="AO97" s="1069"/>
      <c r="AP97" s="1069"/>
      <c r="AQ97" s="1069"/>
      <c r="AR97" s="1069"/>
      <c r="AS97" s="1069"/>
      <c r="AT97" s="1069"/>
      <c r="AU97" s="1069"/>
      <c r="AV97" s="1069"/>
      <c r="AW97" s="1069"/>
      <c r="AX97" s="1069"/>
      <c r="AY97" s="1069"/>
      <c r="AZ97" s="1069"/>
      <c r="BA97" s="1069"/>
      <c r="BB97" s="1069"/>
      <c r="BC97" s="1069"/>
    </row>
    <row r="98" spans="1:55" x14ac:dyDescent="0.2">
      <c r="A98" s="1069"/>
      <c r="B98" s="1069"/>
      <c r="C98" s="1069"/>
      <c r="D98" s="1069"/>
      <c r="E98" s="1069"/>
      <c r="F98" s="1069"/>
      <c r="G98" s="1069"/>
      <c r="H98" s="1069"/>
      <c r="I98" s="1069"/>
      <c r="J98" s="1069"/>
      <c r="K98" s="1069"/>
      <c r="L98" s="1069"/>
      <c r="M98" s="1069"/>
      <c r="N98" s="1069"/>
      <c r="O98" s="1069"/>
      <c r="P98" s="1069"/>
      <c r="Q98" s="1069"/>
      <c r="R98" s="1069"/>
      <c r="S98" s="1069"/>
      <c r="T98" s="1069"/>
      <c r="U98" s="1069"/>
      <c r="V98" s="1069"/>
      <c r="W98" s="1069"/>
      <c r="X98" s="1069"/>
      <c r="Y98" s="1069"/>
      <c r="Z98" s="1069"/>
      <c r="AA98" s="1069"/>
      <c r="AB98" s="1069"/>
      <c r="AC98" s="1069"/>
      <c r="AD98" s="1069"/>
      <c r="AE98" s="1069"/>
      <c r="AF98" s="1069"/>
      <c r="AG98" s="1069"/>
      <c r="AH98" s="1069"/>
      <c r="AI98" s="1069"/>
      <c r="AJ98" s="1069"/>
      <c r="AK98" s="1069"/>
      <c r="AL98" s="1069"/>
      <c r="AM98" s="1069"/>
      <c r="AN98" s="1069"/>
      <c r="AO98" s="1069"/>
      <c r="AP98" s="1069"/>
      <c r="AQ98" s="1069"/>
      <c r="AR98" s="1069"/>
      <c r="AS98" s="1069"/>
      <c r="AT98" s="1069"/>
      <c r="AU98" s="1069"/>
      <c r="AV98" s="1069"/>
      <c r="AW98" s="1069"/>
      <c r="AX98" s="1069"/>
      <c r="AY98" s="1069"/>
      <c r="AZ98" s="1069"/>
      <c r="BA98" s="1069"/>
      <c r="BB98" s="1069"/>
      <c r="BC98" s="1069"/>
    </row>
    <row r="99" spans="1:55" x14ac:dyDescent="0.2">
      <c r="A99" s="1069"/>
      <c r="B99" s="1069"/>
      <c r="C99" s="1069"/>
      <c r="D99" s="1069"/>
      <c r="E99" s="1069"/>
      <c r="F99" s="1069"/>
      <c r="G99" s="1069"/>
      <c r="H99" s="1069"/>
      <c r="I99" s="1069"/>
      <c r="J99" s="1069"/>
      <c r="K99" s="1069"/>
      <c r="L99" s="1069"/>
      <c r="M99" s="1069"/>
      <c r="N99" s="1069"/>
      <c r="O99" s="1069"/>
      <c r="P99" s="1069"/>
      <c r="Q99" s="1069"/>
      <c r="R99" s="1069"/>
      <c r="S99" s="1069"/>
      <c r="T99" s="1069"/>
      <c r="U99" s="1069"/>
      <c r="V99" s="1069"/>
      <c r="W99" s="1069"/>
      <c r="X99" s="1069"/>
      <c r="Y99" s="1069"/>
      <c r="Z99" s="1069"/>
      <c r="AA99" s="1069"/>
      <c r="AB99" s="1069"/>
      <c r="AC99" s="1069"/>
      <c r="AD99" s="1069"/>
      <c r="AE99" s="1069"/>
      <c r="AF99" s="1069"/>
      <c r="AG99" s="1069"/>
      <c r="AH99" s="1069"/>
      <c r="AI99" s="1069"/>
      <c r="AJ99" s="1069"/>
      <c r="AK99" s="1069"/>
      <c r="AL99" s="1069"/>
      <c r="AM99" s="1069"/>
      <c r="AN99" s="1069"/>
      <c r="AO99" s="1069"/>
      <c r="AP99" s="1069"/>
      <c r="AQ99" s="1069"/>
      <c r="AR99" s="1069"/>
      <c r="AS99" s="1069"/>
      <c r="AT99" s="1069"/>
      <c r="AU99" s="1069"/>
      <c r="AV99" s="1069"/>
      <c r="AW99" s="1069"/>
      <c r="AX99" s="1069"/>
      <c r="AY99" s="1069"/>
      <c r="AZ99" s="1069"/>
      <c r="BA99" s="1069"/>
      <c r="BB99" s="1069"/>
      <c r="BC99" s="1069"/>
    </row>
    <row r="100" spans="1:55" x14ac:dyDescent="0.2">
      <c r="A100" s="1069"/>
      <c r="B100" s="1069"/>
      <c r="C100" s="1069"/>
      <c r="D100" s="1069"/>
      <c r="E100" s="1069"/>
      <c r="F100" s="1069"/>
      <c r="G100" s="1069"/>
      <c r="H100" s="1069"/>
      <c r="I100" s="1069"/>
      <c r="J100" s="1069"/>
      <c r="K100" s="1069"/>
      <c r="L100" s="1069"/>
      <c r="M100" s="1069"/>
      <c r="N100" s="1069"/>
      <c r="O100" s="1069"/>
      <c r="P100" s="1069"/>
      <c r="Q100" s="1069"/>
      <c r="R100" s="1069"/>
      <c r="S100" s="1069"/>
      <c r="T100" s="1069"/>
      <c r="U100" s="1069"/>
      <c r="V100" s="1069"/>
      <c r="W100" s="1069"/>
      <c r="X100" s="1069"/>
      <c r="Y100" s="1069"/>
      <c r="Z100" s="1069"/>
      <c r="AA100" s="1069"/>
      <c r="AB100" s="1069"/>
      <c r="AC100" s="1069"/>
      <c r="AD100" s="1069"/>
      <c r="AE100" s="1069"/>
      <c r="AF100" s="1069"/>
      <c r="AG100" s="1069"/>
      <c r="AH100" s="1069"/>
      <c r="AI100" s="1069"/>
      <c r="AJ100" s="1069"/>
      <c r="AK100" s="1069"/>
      <c r="AL100" s="1069"/>
      <c r="AM100" s="1069"/>
      <c r="AN100" s="1069"/>
      <c r="AO100" s="1069"/>
      <c r="AP100" s="1069"/>
      <c r="AQ100" s="1069"/>
      <c r="AR100" s="1069"/>
      <c r="AS100" s="1069"/>
      <c r="AT100" s="1069"/>
      <c r="AU100" s="1069"/>
      <c r="AV100" s="1069"/>
      <c r="AW100" s="1069"/>
      <c r="AX100" s="1069"/>
      <c r="AY100" s="1069"/>
      <c r="AZ100" s="1069"/>
      <c r="BA100" s="1069"/>
      <c r="BB100" s="1069"/>
      <c r="BC100" s="1069"/>
    </row>
    <row r="101" spans="1:55" x14ac:dyDescent="0.2">
      <c r="A101" s="1069"/>
      <c r="B101" s="1069"/>
      <c r="C101" s="1069"/>
      <c r="D101" s="1069"/>
      <c r="E101" s="1069"/>
      <c r="F101" s="1069"/>
      <c r="G101" s="1069"/>
      <c r="H101" s="1069"/>
      <c r="I101" s="1069"/>
      <c r="J101" s="1069"/>
      <c r="K101" s="1069"/>
      <c r="L101" s="1069"/>
      <c r="M101" s="1069"/>
      <c r="N101" s="1069"/>
      <c r="O101" s="1069"/>
      <c r="P101" s="1069"/>
      <c r="Q101" s="1069"/>
      <c r="R101" s="1069"/>
      <c r="S101" s="1069"/>
      <c r="T101" s="1069"/>
      <c r="U101" s="1069"/>
      <c r="V101" s="1069"/>
      <c r="W101" s="1069"/>
      <c r="X101" s="1069"/>
      <c r="Y101" s="1069"/>
      <c r="Z101" s="1069"/>
      <c r="AA101" s="1069"/>
      <c r="AB101" s="1069"/>
      <c r="AC101" s="1069"/>
      <c r="AD101" s="1069"/>
      <c r="AE101" s="1069"/>
      <c r="AF101" s="1069"/>
      <c r="AG101" s="1069"/>
      <c r="AH101" s="1069"/>
      <c r="AI101" s="1069"/>
      <c r="AJ101" s="1069"/>
      <c r="AK101" s="1069"/>
      <c r="AL101" s="1069"/>
      <c r="AM101" s="1069"/>
      <c r="AN101" s="1069"/>
      <c r="AO101" s="1069"/>
      <c r="AP101" s="1069"/>
      <c r="AQ101" s="1069"/>
      <c r="AR101" s="1069"/>
      <c r="AS101" s="1069"/>
      <c r="AT101" s="1069"/>
      <c r="AU101" s="1069"/>
      <c r="AV101" s="1069"/>
      <c r="AW101" s="1069"/>
      <c r="AX101" s="1069"/>
      <c r="AY101" s="1069"/>
      <c r="AZ101" s="1069"/>
      <c r="BA101" s="1069"/>
      <c r="BB101" s="1069"/>
      <c r="BC101" s="1069"/>
    </row>
    <row r="102" spans="1:55" x14ac:dyDescent="0.2">
      <c r="A102" s="1069"/>
      <c r="B102" s="1069"/>
      <c r="C102" s="1069"/>
      <c r="D102" s="1069"/>
      <c r="E102" s="1069"/>
      <c r="F102" s="1069"/>
      <c r="G102" s="1069"/>
      <c r="H102" s="1069"/>
      <c r="I102" s="1069"/>
      <c r="J102" s="1069"/>
      <c r="K102" s="1069"/>
      <c r="L102" s="1069"/>
      <c r="M102" s="1069"/>
      <c r="N102" s="1069"/>
      <c r="O102" s="1069"/>
      <c r="P102" s="1069"/>
      <c r="Q102" s="1069"/>
      <c r="R102" s="1069"/>
      <c r="S102" s="1069"/>
      <c r="T102" s="1069"/>
      <c r="U102" s="1069"/>
      <c r="V102" s="1069"/>
      <c r="W102" s="1069"/>
      <c r="X102" s="1069"/>
      <c r="Y102" s="1069"/>
      <c r="Z102" s="1069"/>
      <c r="AA102" s="1069"/>
      <c r="AB102" s="1069"/>
      <c r="AC102" s="1069"/>
      <c r="AD102" s="1069"/>
      <c r="AE102" s="1069"/>
      <c r="AF102" s="1069"/>
      <c r="AG102" s="1069"/>
      <c r="AH102" s="1069"/>
      <c r="AI102" s="1069"/>
      <c r="AJ102" s="1069"/>
      <c r="AK102" s="1069"/>
      <c r="AL102" s="1069"/>
      <c r="AM102" s="1069"/>
      <c r="AN102" s="1069"/>
      <c r="AO102" s="1069"/>
      <c r="AP102" s="1069"/>
      <c r="AQ102" s="1069"/>
      <c r="AR102" s="1069"/>
      <c r="AS102" s="1069"/>
      <c r="AT102" s="1069"/>
      <c r="AU102" s="1069"/>
      <c r="AV102" s="1069"/>
      <c r="AW102" s="1069"/>
      <c r="AX102" s="1069"/>
      <c r="AY102" s="1069"/>
      <c r="AZ102" s="1069"/>
      <c r="BA102" s="1069"/>
      <c r="BB102" s="1069"/>
      <c r="BC102" s="1069"/>
    </row>
    <row r="103" spans="1:55" x14ac:dyDescent="0.2">
      <c r="A103" s="1069"/>
      <c r="B103" s="1069"/>
      <c r="C103" s="1069"/>
      <c r="D103" s="1069"/>
      <c r="E103" s="1069"/>
      <c r="F103" s="1069"/>
      <c r="G103" s="1069"/>
      <c r="H103" s="1069"/>
      <c r="I103" s="1069"/>
      <c r="J103" s="1069"/>
      <c r="K103" s="1069"/>
      <c r="L103" s="1069"/>
      <c r="M103" s="1069"/>
      <c r="N103" s="1069"/>
      <c r="O103" s="1069"/>
      <c r="P103" s="1069"/>
      <c r="Q103" s="1069"/>
      <c r="R103" s="1069"/>
      <c r="S103" s="1069"/>
      <c r="T103" s="1069"/>
      <c r="U103" s="1069"/>
      <c r="V103" s="1069"/>
      <c r="W103" s="1069"/>
      <c r="X103" s="1069"/>
      <c r="Y103" s="1069"/>
      <c r="Z103" s="1069"/>
      <c r="AA103" s="1069"/>
      <c r="AB103" s="1069"/>
      <c r="AC103" s="1069"/>
      <c r="AD103" s="1069"/>
      <c r="AE103" s="1069"/>
      <c r="AF103" s="1069"/>
      <c r="AG103" s="1069"/>
      <c r="AH103" s="1069"/>
      <c r="AI103" s="1069"/>
      <c r="AJ103" s="1069"/>
      <c r="AK103" s="1069"/>
      <c r="AL103" s="1069"/>
      <c r="AM103" s="1069"/>
      <c r="AN103" s="1069"/>
      <c r="AO103" s="1069"/>
      <c r="AP103" s="1069"/>
      <c r="AQ103" s="1069"/>
      <c r="AR103" s="1069"/>
      <c r="AS103" s="1069"/>
      <c r="AT103" s="1069"/>
      <c r="AU103" s="1069"/>
      <c r="AV103" s="1069"/>
      <c r="AW103" s="1069"/>
      <c r="AX103" s="1069"/>
      <c r="AY103" s="1069"/>
      <c r="AZ103" s="1069"/>
      <c r="BA103" s="1069"/>
      <c r="BB103" s="1069"/>
      <c r="BC103" s="1069"/>
    </row>
    <row r="104" spans="1:55" x14ac:dyDescent="0.2">
      <c r="A104" s="1069"/>
      <c r="B104" s="1069"/>
      <c r="C104" s="1069"/>
      <c r="D104" s="1069"/>
      <c r="E104" s="1069"/>
      <c r="F104" s="1069"/>
      <c r="G104" s="1069"/>
      <c r="H104" s="1069"/>
      <c r="I104" s="1069"/>
      <c r="J104" s="1069"/>
      <c r="K104" s="1069"/>
      <c r="L104" s="1069"/>
      <c r="M104" s="1069"/>
      <c r="N104" s="1069"/>
      <c r="O104" s="1069"/>
      <c r="P104" s="1069"/>
      <c r="Q104" s="1069"/>
      <c r="R104" s="1069"/>
      <c r="S104" s="1069"/>
      <c r="T104" s="1069"/>
      <c r="U104" s="1069"/>
      <c r="V104" s="1069"/>
      <c r="W104" s="1069"/>
      <c r="X104" s="1069"/>
      <c r="Y104" s="1069"/>
      <c r="Z104" s="1069"/>
      <c r="AA104" s="1069"/>
      <c r="AB104" s="1069"/>
      <c r="AC104" s="1069"/>
      <c r="AD104" s="1069"/>
      <c r="AE104" s="1069"/>
      <c r="AF104" s="1069"/>
      <c r="AG104" s="1069"/>
      <c r="AH104" s="1069"/>
      <c r="AI104" s="1069"/>
      <c r="AJ104" s="1069"/>
      <c r="AK104" s="1069"/>
      <c r="AL104" s="1069"/>
      <c r="AM104" s="1069"/>
      <c r="AN104" s="1069"/>
      <c r="AO104" s="1069"/>
      <c r="AP104" s="1069"/>
      <c r="AQ104" s="1069"/>
      <c r="AR104" s="1069"/>
      <c r="AS104" s="1069"/>
      <c r="AT104" s="1069"/>
      <c r="AU104" s="1069"/>
      <c r="AV104" s="1069"/>
      <c r="AW104" s="1069"/>
      <c r="AX104" s="1069"/>
      <c r="AY104" s="1069"/>
      <c r="AZ104" s="1069"/>
      <c r="BA104" s="1069"/>
      <c r="BB104" s="1069"/>
      <c r="BC104" s="1069"/>
    </row>
    <row r="105" spans="1:55" x14ac:dyDescent="0.2">
      <c r="A105" s="1069"/>
      <c r="B105" s="1069"/>
      <c r="C105" s="1069"/>
      <c r="D105" s="1069"/>
      <c r="E105" s="1069"/>
      <c r="F105" s="1069"/>
      <c r="G105" s="1069"/>
      <c r="H105" s="1069"/>
      <c r="I105" s="1069"/>
      <c r="J105" s="1069"/>
      <c r="K105" s="1069"/>
      <c r="L105" s="1069"/>
      <c r="M105" s="1069"/>
      <c r="N105" s="1069"/>
      <c r="O105" s="1069"/>
      <c r="P105" s="1069"/>
      <c r="Q105" s="1069"/>
      <c r="R105" s="1069"/>
      <c r="S105" s="1069"/>
      <c r="T105" s="1069"/>
      <c r="U105" s="1069"/>
      <c r="V105" s="1069"/>
      <c r="W105" s="1069"/>
      <c r="X105" s="1069"/>
      <c r="Y105" s="1069"/>
      <c r="Z105" s="1069"/>
      <c r="AA105" s="1069"/>
      <c r="AB105" s="1069"/>
      <c r="AC105" s="1069"/>
      <c r="AD105" s="1069"/>
      <c r="AE105" s="1069"/>
      <c r="AF105" s="1069"/>
      <c r="AG105" s="1069"/>
      <c r="AH105" s="1069"/>
      <c r="AI105" s="1069"/>
      <c r="AJ105" s="1069"/>
      <c r="AK105" s="1069"/>
      <c r="AL105" s="1069"/>
      <c r="AM105" s="1069"/>
      <c r="AN105" s="1069"/>
      <c r="AO105" s="1069"/>
      <c r="AP105" s="1069"/>
      <c r="AQ105" s="1069"/>
      <c r="AR105" s="1069"/>
      <c r="AS105" s="1069"/>
      <c r="AT105" s="1069"/>
      <c r="AU105" s="1069"/>
      <c r="AV105" s="1069"/>
      <c r="AW105" s="1069"/>
      <c r="AX105" s="1069"/>
      <c r="AY105" s="1069"/>
      <c r="AZ105" s="1069"/>
      <c r="BA105" s="1069"/>
      <c r="BB105" s="1069"/>
      <c r="BC105" s="1069"/>
    </row>
    <row r="106" spans="1:55" x14ac:dyDescent="0.2">
      <c r="A106" s="1069"/>
      <c r="B106" s="1069"/>
      <c r="C106" s="1069"/>
      <c r="D106" s="1069"/>
      <c r="E106" s="1069"/>
      <c r="F106" s="1069"/>
      <c r="G106" s="1069"/>
      <c r="H106" s="1069"/>
      <c r="I106" s="1069"/>
      <c r="J106" s="1069"/>
      <c r="K106" s="1069"/>
      <c r="L106" s="1069"/>
      <c r="M106" s="1069"/>
      <c r="N106" s="1069"/>
      <c r="O106" s="1069"/>
      <c r="P106" s="1069"/>
      <c r="Q106" s="1069"/>
      <c r="R106" s="1069"/>
      <c r="S106" s="1069"/>
      <c r="T106" s="1069"/>
      <c r="U106" s="1069"/>
      <c r="V106" s="1069"/>
      <c r="W106" s="1069"/>
      <c r="X106" s="1069"/>
      <c r="Y106" s="1069"/>
      <c r="Z106" s="1069"/>
      <c r="AA106" s="1069"/>
      <c r="AB106" s="1069"/>
      <c r="AC106" s="1069"/>
      <c r="AD106" s="1069"/>
      <c r="AE106" s="1069"/>
      <c r="AF106" s="1069"/>
      <c r="AG106" s="1069"/>
      <c r="AH106" s="1069"/>
      <c r="AI106" s="1069"/>
      <c r="AJ106" s="1069"/>
      <c r="AK106" s="1069"/>
      <c r="AL106" s="1069"/>
      <c r="AM106" s="1069"/>
      <c r="AN106" s="1069"/>
      <c r="AO106" s="1069"/>
      <c r="AP106" s="1069"/>
      <c r="AQ106" s="1069"/>
      <c r="AR106" s="1069"/>
      <c r="AS106" s="1069"/>
      <c r="AT106" s="1069"/>
      <c r="AU106" s="1069"/>
      <c r="AV106" s="1069"/>
      <c r="AW106" s="1069"/>
      <c r="AX106" s="1069"/>
      <c r="AY106" s="1069"/>
      <c r="AZ106" s="1069"/>
      <c r="BA106" s="1069"/>
      <c r="BB106" s="1069"/>
      <c r="BC106" s="1069"/>
    </row>
    <row r="107" spans="1:55" x14ac:dyDescent="0.2">
      <c r="A107" s="1069"/>
      <c r="B107" s="1069"/>
      <c r="C107" s="1069"/>
      <c r="D107" s="1069"/>
      <c r="E107" s="1069"/>
      <c r="F107" s="1069"/>
      <c r="G107" s="1069"/>
      <c r="H107" s="1069"/>
      <c r="I107" s="1069"/>
      <c r="J107" s="1069"/>
      <c r="K107" s="1069"/>
      <c r="L107" s="1069"/>
      <c r="M107" s="1069"/>
      <c r="N107" s="1069"/>
      <c r="O107" s="1069"/>
      <c r="P107" s="1069"/>
      <c r="Q107" s="1069"/>
      <c r="R107" s="1069"/>
      <c r="S107" s="1069"/>
      <c r="T107" s="1069"/>
      <c r="U107" s="1069"/>
      <c r="V107" s="1069"/>
      <c r="W107" s="1069"/>
      <c r="X107" s="1069"/>
      <c r="Y107" s="1069"/>
      <c r="Z107" s="1069"/>
      <c r="AA107" s="1069"/>
      <c r="AB107" s="1069"/>
      <c r="AC107" s="1069"/>
      <c r="AD107" s="1069"/>
      <c r="AE107" s="1069"/>
      <c r="AF107" s="1069"/>
      <c r="AG107" s="1069"/>
      <c r="AH107" s="1069"/>
      <c r="AI107" s="1069"/>
      <c r="AJ107" s="1069"/>
      <c r="AK107" s="1069"/>
      <c r="AL107" s="1069"/>
      <c r="AM107" s="1069"/>
      <c r="AN107" s="1069"/>
      <c r="AO107" s="1069"/>
      <c r="AP107" s="1069"/>
      <c r="AQ107" s="1069"/>
      <c r="AR107" s="1069"/>
      <c r="AS107" s="1069"/>
      <c r="AT107" s="1069"/>
      <c r="AU107" s="1069"/>
      <c r="AV107" s="1069"/>
      <c r="AW107" s="1069"/>
      <c r="AX107" s="1069"/>
      <c r="AY107" s="1069"/>
      <c r="AZ107" s="1069"/>
      <c r="BA107" s="1069"/>
      <c r="BB107" s="1069"/>
      <c r="BC107" s="1069"/>
    </row>
    <row r="108" spans="1:55" x14ac:dyDescent="0.2">
      <c r="A108" s="1069"/>
      <c r="B108" s="1069"/>
      <c r="C108" s="1069"/>
      <c r="D108" s="1069"/>
      <c r="E108" s="1069"/>
      <c r="F108" s="1069"/>
      <c r="G108" s="1069"/>
      <c r="H108" s="1069"/>
      <c r="I108" s="1069"/>
      <c r="J108" s="1069"/>
      <c r="K108" s="1069"/>
      <c r="L108" s="1069"/>
      <c r="M108" s="1069"/>
      <c r="N108" s="1069"/>
      <c r="O108" s="1069"/>
      <c r="P108" s="1069"/>
      <c r="Q108" s="1069"/>
      <c r="R108" s="1069"/>
      <c r="S108" s="1069"/>
      <c r="T108" s="1069"/>
      <c r="U108" s="1069"/>
      <c r="V108" s="1069"/>
      <c r="W108" s="1069"/>
      <c r="X108" s="1069"/>
      <c r="Y108" s="1069"/>
      <c r="Z108" s="1069"/>
      <c r="AA108" s="1069"/>
      <c r="AB108" s="1069"/>
      <c r="AC108" s="1069"/>
      <c r="AD108" s="1069"/>
      <c r="AE108" s="1069"/>
      <c r="AF108" s="1069"/>
      <c r="AG108" s="1069"/>
      <c r="AH108" s="1069"/>
      <c r="AI108" s="1069"/>
      <c r="AJ108" s="1069"/>
      <c r="AK108" s="1069"/>
      <c r="AL108" s="1069"/>
      <c r="AM108" s="1069"/>
      <c r="AN108" s="1069"/>
      <c r="AO108" s="1069"/>
      <c r="AP108" s="1069"/>
      <c r="AQ108" s="1069"/>
      <c r="AR108" s="1069"/>
      <c r="AS108" s="1069"/>
      <c r="AT108" s="1069"/>
      <c r="AU108" s="1069"/>
      <c r="AV108" s="1069"/>
      <c r="AW108" s="1069"/>
      <c r="AX108" s="1069"/>
      <c r="AY108" s="1069"/>
      <c r="AZ108" s="1069"/>
      <c r="BA108" s="1069"/>
      <c r="BB108" s="1069"/>
      <c r="BC108" s="1069"/>
    </row>
    <row r="109" spans="1:55" x14ac:dyDescent="0.2">
      <c r="A109" s="1069"/>
      <c r="B109" s="1069"/>
      <c r="C109" s="1069"/>
      <c r="D109" s="1069"/>
      <c r="E109" s="1069"/>
      <c r="F109" s="1069"/>
      <c r="G109" s="1069"/>
      <c r="H109" s="1069"/>
      <c r="I109" s="1069"/>
      <c r="J109" s="1069"/>
      <c r="K109" s="1069"/>
      <c r="L109" s="1069"/>
      <c r="M109" s="1069"/>
      <c r="N109" s="1069"/>
      <c r="O109" s="1069"/>
      <c r="P109" s="1069"/>
      <c r="Q109" s="1069"/>
      <c r="R109" s="1069"/>
      <c r="S109" s="1069"/>
      <c r="T109" s="1069"/>
      <c r="U109" s="1069"/>
      <c r="V109" s="1069"/>
      <c r="W109" s="1069"/>
      <c r="X109" s="1069"/>
      <c r="Y109" s="1069"/>
      <c r="Z109" s="1069"/>
      <c r="AA109" s="1069"/>
      <c r="AB109" s="1069"/>
      <c r="AC109" s="1069"/>
      <c r="AD109" s="1069"/>
      <c r="AE109" s="1069"/>
      <c r="AF109" s="1069"/>
      <c r="AG109" s="1069"/>
      <c r="AH109" s="1069"/>
      <c r="AI109" s="1069"/>
      <c r="AJ109" s="1069"/>
      <c r="AK109" s="1069"/>
      <c r="AL109" s="1069"/>
      <c r="AM109" s="1069"/>
      <c r="AN109" s="1069"/>
      <c r="AO109" s="1069"/>
      <c r="AP109" s="1069"/>
      <c r="AQ109" s="1069"/>
      <c r="AR109" s="1069"/>
      <c r="AS109" s="1069"/>
      <c r="AT109" s="1069"/>
      <c r="AU109" s="1069"/>
      <c r="AV109" s="1069"/>
      <c r="AW109" s="1069"/>
      <c r="AX109" s="1069"/>
      <c r="AY109" s="1069"/>
      <c r="AZ109" s="1069"/>
      <c r="BA109" s="1069"/>
      <c r="BB109" s="1069"/>
      <c r="BC109" s="1069"/>
    </row>
    <row r="110" spans="1:55" x14ac:dyDescent="0.2">
      <c r="A110" s="1069"/>
      <c r="B110" s="1069"/>
      <c r="C110" s="1069"/>
      <c r="D110" s="1069"/>
      <c r="E110" s="1069"/>
      <c r="F110" s="1069"/>
      <c r="G110" s="1069"/>
      <c r="H110" s="1069"/>
      <c r="I110" s="1069"/>
      <c r="J110" s="1069"/>
      <c r="K110" s="1069"/>
      <c r="L110" s="1069"/>
      <c r="M110" s="1069"/>
      <c r="N110" s="1069"/>
      <c r="O110" s="1069"/>
      <c r="P110" s="1069"/>
      <c r="Q110" s="1069"/>
      <c r="R110" s="1069"/>
      <c r="S110" s="1069"/>
      <c r="T110" s="1069"/>
      <c r="U110" s="1069"/>
      <c r="V110" s="1069"/>
      <c r="W110" s="1069"/>
      <c r="X110" s="1069"/>
      <c r="Y110" s="1069"/>
      <c r="Z110" s="1069"/>
      <c r="AA110" s="1069"/>
      <c r="AB110" s="1069"/>
      <c r="AC110" s="1069"/>
      <c r="AD110" s="1069"/>
      <c r="AE110" s="1069"/>
      <c r="AF110" s="1069"/>
      <c r="AG110" s="1069"/>
      <c r="AH110" s="1069"/>
      <c r="AI110" s="1069"/>
      <c r="AJ110" s="1069"/>
      <c r="AK110" s="1069"/>
      <c r="AL110" s="1069"/>
      <c r="AM110" s="1069"/>
      <c r="AN110" s="1069"/>
      <c r="AO110" s="1069"/>
      <c r="AP110" s="1069"/>
      <c r="AQ110" s="1069"/>
      <c r="AR110" s="1069"/>
      <c r="AS110" s="1069"/>
      <c r="AT110" s="1069"/>
      <c r="AU110" s="1069"/>
      <c r="AV110" s="1069"/>
      <c r="AW110" s="1069"/>
      <c r="AX110" s="1069"/>
      <c r="AY110" s="1069"/>
      <c r="AZ110" s="1069"/>
      <c r="BA110" s="1069"/>
      <c r="BB110" s="1069"/>
      <c r="BC110" s="1069"/>
    </row>
    <row r="111" spans="1:55" x14ac:dyDescent="0.2">
      <c r="A111" s="1069"/>
      <c r="B111" s="1069"/>
      <c r="C111" s="1069"/>
      <c r="D111" s="1069"/>
      <c r="E111" s="1069"/>
      <c r="F111" s="1069"/>
      <c r="G111" s="1069"/>
      <c r="H111" s="1069"/>
      <c r="I111" s="1069"/>
      <c r="J111" s="1069"/>
      <c r="K111" s="1069"/>
      <c r="L111" s="1069"/>
      <c r="M111" s="1069"/>
      <c r="N111" s="1069"/>
      <c r="O111" s="1069"/>
      <c r="P111" s="1069"/>
      <c r="Q111" s="1069"/>
      <c r="R111" s="1069"/>
      <c r="S111" s="1069"/>
      <c r="T111" s="1069"/>
      <c r="U111" s="1069"/>
      <c r="V111" s="1069"/>
      <c r="W111" s="1069"/>
      <c r="X111" s="1069"/>
      <c r="Y111" s="1069"/>
      <c r="Z111" s="1069"/>
      <c r="AA111" s="1069"/>
      <c r="AB111" s="1069"/>
      <c r="AC111" s="1069"/>
      <c r="AD111" s="1069"/>
      <c r="AE111" s="1069"/>
      <c r="AF111" s="1069"/>
      <c r="AG111" s="1069"/>
      <c r="AH111" s="1069"/>
      <c r="AI111" s="1069"/>
      <c r="AJ111" s="1069"/>
      <c r="AK111" s="1069"/>
      <c r="AL111" s="1069"/>
      <c r="AM111" s="1069"/>
      <c r="AN111" s="1069"/>
      <c r="AO111" s="1069"/>
      <c r="AP111" s="1069"/>
      <c r="AQ111" s="1069"/>
      <c r="AR111" s="1069"/>
      <c r="AS111" s="1069"/>
      <c r="AT111" s="1069"/>
      <c r="AU111" s="1069"/>
      <c r="AV111" s="1069"/>
      <c r="AW111" s="1069"/>
      <c r="AX111" s="1069"/>
      <c r="AY111" s="1069"/>
      <c r="AZ111" s="1069"/>
      <c r="BA111" s="1069"/>
      <c r="BB111" s="1069"/>
      <c r="BC111" s="1069"/>
    </row>
    <row r="112" spans="1:55" x14ac:dyDescent="0.2">
      <c r="A112" s="1069"/>
      <c r="B112" s="1069"/>
      <c r="C112" s="1069"/>
      <c r="D112" s="1069"/>
      <c r="E112" s="1069"/>
      <c r="F112" s="1069"/>
      <c r="G112" s="1069"/>
      <c r="H112" s="1069"/>
      <c r="I112" s="1069"/>
      <c r="J112" s="1069"/>
      <c r="K112" s="1069"/>
      <c r="L112" s="1069"/>
      <c r="M112" s="1069"/>
      <c r="N112" s="1069"/>
      <c r="O112" s="1069"/>
      <c r="P112" s="1069"/>
      <c r="Q112" s="1069"/>
      <c r="R112" s="1069"/>
      <c r="S112" s="1069"/>
      <c r="T112" s="1069"/>
      <c r="U112" s="1069"/>
      <c r="V112" s="1069"/>
      <c r="W112" s="1069"/>
      <c r="X112" s="1069"/>
      <c r="Y112" s="1069"/>
      <c r="Z112" s="1069"/>
      <c r="AA112" s="1069"/>
      <c r="AB112" s="1069"/>
      <c r="AC112" s="1069"/>
      <c r="AD112" s="1069"/>
      <c r="AE112" s="1069"/>
      <c r="AF112" s="1069"/>
      <c r="AG112" s="1069"/>
      <c r="AH112" s="1069"/>
      <c r="AI112" s="1069"/>
      <c r="AJ112" s="1069"/>
      <c r="AK112" s="1069"/>
      <c r="AL112" s="1069"/>
      <c r="AM112" s="1069"/>
      <c r="AN112" s="1069"/>
      <c r="AO112" s="1069"/>
      <c r="AP112" s="1069"/>
      <c r="AQ112" s="1069"/>
      <c r="AR112" s="1069"/>
      <c r="AS112" s="1069"/>
      <c r="AT112" s="1069"/>
      <c r="AU112" s="1069"/>
      <c r="AV112" s="1069"/>
      <c r="AW112" s="1069"/>
      <c r="AX112" s="1069"/>
      <c r="AY112" s="1069"/>
      <c r="AZ112" s="1069"/>
      <c r="BA112" s="1069"/>
      <c r="BB112" s="1069"/>
      <c r="BC112" s="1069"/>
    </row>
    <row r="113" spans="1:55" x14ac:dyDescent="0.2">
      <c r="A113" s="1069"/>
      <c r="B113" s="1069"/>
      <c r="C113" s="1069"/>
      <c r="D113" s="1069"/>
      <c r="E113" s="1069"/>
      <c r="F113" s="1069"/>
      <c r="G113" s="1069"/>
      <c r="H113" s="1069"/>
      <c r="I113" s="1069"/>
      <c r="J113" s="1069"/>
      <c r="K113" s="1069"/>
      <c r="L113" s="1069"/>
      <c r="M113" s="1069"/>
      <c r="N113" s="1069"/>
      <c r="O113" s="1069"/>
      <c r="P113" s="1069"/>
      <c r="Q113" s="1069"/>
      <c r="R113" s="1069"/>
      <c r="S113" s="1069"/>
      <c r="T113" s="1069"/>
      <c r="U113" s="1069"/>
      <c r="V113" s="1069"/>
      <c r="W113" s="1069"/>
      <c r="X113" s="1069"/>
      <c r="Y113" s="1069"/>
      <c r="Z113" s="1069"/>
      <c r="AA113" s="1069"/>
      <c r="AB113" s="1069"/>
      <c r="AC113" s="1069"/>
      <c r="AD113" s="1069"/>
      <c r="AE113" s="1069"/>
      <c r="AF113" s="1069"/>
      <c r="AG113" s="1069"/>
      <c r="AH113" s="1069"/>
      <c r="AI113" s="1069"/>
      <c r="AJ113" s="1069"/>
      <c r="AK113" s="1069"/>
      <c r="AL113" s="1069"/>
      <c r="AM113" s="1069"/>
      <c r="AN113" s="1069"/>
      <c r="AO113" s="1069"/>
      <c r="AP113" s="1069"/>
      <c r="AQ113" s="1069"/>
      <c r="AR113" s="1069"/>
      <c r="AS113" s="1069"/>
      <c r="AT113" s="1069"/>
      <c r="AU113" s="1069"/>
      <c r="AV113" s="1069"/>
      <c r="AW113" s="1069"/>
      <c r="AX113" s="1069"/>
      <c r="AY113" s="1069"/>
      <c r="AZ113" s="1069"/>
      <c r="BA113" s="1069"/>
      <c r="BB113" s="1069"/>
      <c r="BC113" s="1069"/>
    </row>
    <row r="114" spans="1:55" x14ac:dyDescent="0.2">
      <c r="A114" s="1069"/>
      <c r="B114" s="1069"/>
      <c r="C114" s="1069"/>
      <c r="D114" s="1069"/>
      <c r="E114" s="1069"/>
      <c r="F114" s="1069"/>
      <c r="G114" s="1069"/>
      <c r="H114" s="1069"/>
      <c r="I114" s="1069"/>
      <c r="J114" s="1069"/>
      <c r="K114" s="1069"/>
      <c r="L114" s="1069"/>
      <c r="M114" s="1069"/>
      <c r="N114" s="1069"/>
      <c r="O114" s="1069"/>
      <c r="P114" s="1069"/>
      <c r="Q114" s="1069"/>
      <c r="R114" s="1069"/>
      <c r="S114" s="1069"/>
      <c r="T114" s="1069"/>
      <c r="U114" s="1069"/>
      <c r="V114" s="1069"/>
      <c r="W114" s="1069"/>
      <c r="X114" s="1069"/>
      <c r="Y114" s="1069"/>
      <c r="Z114" s="1069"/>
      <c r="AA114" s="1069"/>
      <c r="AB114" s="1069"/>
      <c r="AC114" s="1069"/>
      <c r="AD114" s="1069"/>
      <c r="AE114" s="1069"/>
      <c r="AF114" s="1069"/>
      <c r="AG114" s="1069"/>
      <c r="AH114" s="1069"/>
      <c r="AI114" s="1069"/>
      <c r="AJ114" s="1069"/>
      <c r="AK114" s="1069"/>
      <c r="AL114" s="1069"/>
      <c r="AM114" s="1069"/>
      <c r="AN114" s="1069"/>
      <c r="AO114" s="1069"/>
      <c r="AP114" s="1069"/>
      <c r="AQ114" s="1069"/>
      <c r="AR114" s="1069"/>
      <c r="AS114" s="1069"/>
      <c r="AT114" s="1069"/>
      <c r="AU114" s="1069"/>
      <c r="AV114" s="1069"/>
      <c r="AW114" s="1069"/>
      <c r="AX114" s="1069"/>
      <c r="AY114" s="1069"/>
      <c r="AZ114" s="1069"/>
      <c r="BA114" s="1069"/>
      <c r="BB114" s="1069"/>
      <c r="BC114" s="1069"/>
    </row>
    <row r="115" spans="1:55" x14ac:dyDescent="0.2">
      <c r="A115" s="1069"/>
      <c r="B115" s="1069"/>
      <c r="C115" s="1069"/>
      <c r="D115" s="1069"/>
      <c r="E115" s="1069"/>
      <c r="F115" s="1069"/>
      <c r="G115" s="1069"/>
      <c r="H115" s="1069"/>
      <c r="I115" s="1069"/>
      <c r="J115" s="1069"/>
      <c r="K115" s="1069"/>
      <c r="L115" s="1069"/>
      <c r="M115" s="1069"/>
      <c r="N115" s="1069"/>
      <c r="O115" s="1069"/>
      <c r="P115" s="1069"/>
      <c r="Q115" s="1069"/>
      <c r="R115" s="1069"/>
      <c r="S115" s="1069"/>
      <c r="T115" s="1069"/>
      <c r="U115" s="1069"/>
      <c r="V115" s="1069"/>
      <c r="W115" s="1069"/>
      <c r="X115" s="1069"/>
      <c r="Y115" s="1069"/>
      <c r="Z115" s="1069"/>
      <c r="AA115" s="1069"/>
      <c r="AB115" s="1069"/>
      <c r="AC115" s="1069"/>
      <c r="AD115" s="1069"/>
      <c r="AE115" s="1069"/>
      <c r="AF115" s="1069"/>
      <c r="AG115" s="1069"/>
      <c r="AH115" s="1069"/>
      <c r="AI115" s="1069"/>
      <c r="AJ115" s="1069"/>
      <c r="AK115" s="1069"/>
      <c r="AL115" s="1069"/>
      <c r="AM115" s="1069"/>
      <c r="AN115" s="1069"/>
      <c r="AO115" s="1069"/>
      <c r="AP115" s="1069"/>
      <c r="AQ115" s="1069"/>
      <c r="AR115" s="1069"/>
      <c r="AS115" s="1069"/>
      <c r="AT115" s="1069"/>
      <c r="AU115" s="1069"/>
      <c r="AV115" s="1069"/>
      <c r="AW115" s="1069"/>
      <c r="AX115" s="1069"/>
      <c r="AY115" s="1069"/>
      <c r="AZ115" s="1069"/>
      <c r="BA115" s="1069"/>
      <c r="BB115" s="1069"/>
      <c r="BC115" s="1069"/>
    </row>
    <row r="116" spans="1:55" x14ac:dyDescent="0.2">
      <c r="A116" s="1069"/>
      <c r="B116" s="1069"/>
      <c r="C116" s="1069"/>
      <c r="D116" s="1069"/>
      <c r="E116" s="1069"/>
      <c r="F116" s="1069"/>
      <c r="G116" s="1069"/>
      <c r="H116" s="1069"/>
      <c r="I116" s="1069"/>
      <c r="J116" s="1069"/>
      <c r="K116" s="1069"/>
      <c r="L116" s="1069"/>
      <c r="M116" s="1069"/>
      <c r="N116" s="1069"/>
      <c r="O116" s="1069"/>
      <c r="P116" s="1069"/>
      <c r="Q116" s="1069"/>
      <c r="R116" s="1069"/>
      <c r="S116" s="1069"/>
      <c r="T116" s="1069"/>
      <c r="U116" s="1069"/>
      <c r="V116" s="1069"/>
      <c r="W116" s="1069"/>
      <c r="X116" s="1069"/>
      <c r="Y116" s="1069"/>
      <c r="Z116" s="1069"/>
      <c r="AA116" s="1069"/>
      <c r="AB116" s="1069"/>
      <c r="AC116" s="1069"/>
      <c r="AD116" s="1069"/>
      <c r="AE116" s="1069"/>
      <c r="AF116" s="1069"/>
      <c r="AG116" s="1069"/>
      <c r="AH116" s="1069"/>
      <c r="AI116" s="1069"/>
      <c r="AJ116" s="1069"/>
      <c r="AK116" s="1069"/>
      <c r="AL116" s="1069"/>
      <c r="AM116" s="1069"/>
      <c r="AN116" s="1069"/>
      <c r="AO116" s="1069"/>
      <c r="AP116" s="1069"/>
      <c r="AQ116" s="1069"/>
      <c r="AR116" s="1069"/>
      <c r="AS116" s="1069"/>
      <c r="AT116" s="1069"/>
      <c r="AU116" s="1069"/>
      <c r="AV116" s="1069"/>
      <c r="AW116" s="1069"/>
      <c r="AX116" s="1069"/>
      <c r="AY116" s="1069"/>
      <c r="AZ116" s="1069"/>
      <c r="BA116" s="1069"/>
      <c r="BB116" s="1069"/>
      <c r="BC116" s="1069"/>
    </row>
    <row r="117" spans="1:55" x14ac:dyDescent="0.2">
      <c r="A117" s="1069"/>
      <c r="B117" s="1069"/>
      <c r="C117" s="1069"/>
      <c r="D117" s="1069"/>
      <c r="E117" s="1069"/>
      <c r="F117" s="1069"/>
      <c r="G117" s="1069"/>
      <c r="H117" s="1069"/>
      <c r="I117" s="1069"/>
      <c r="J117" s="1069"/>
      <c r="K117" s="1069"/>
      <c r="L117" s="1069"/>
      <c r="M117" s="1069"/>
      <c r="N117" s="1069"/>
      <c r="O117" s="1069"/>
      <c r="P117" s="1069"/>
      <c r="Q117" s="1069"/>
      <c r="R117" s="1069"/>
      <c r="S117" s="1069"/>
      <c r="T117" s="1069"/>
      <c r="U117" s="1069"/>
      <c r="V117" s="1069"/>
      <c r="W117" s="1069"/>
      <c r="X117" s="1069"/>
      <c r="Y117" s="1069"/>
      <c r="Z117" s="1069"/>
      <c r="AA117" s="1069"/>
      <c r="AB117" s="1069"/>
      <c r="AC117" s="1069"/>
      <c r="AD117" s="1069"/>
      <c r="AE117" s="1069"/>
      <c r="AF117" s="1069"/>
      <c r="AG117" s="1069"/>
      <c r="AH117" s="1069"/>
      <c r="AI117" s="1069"/>
      <c r="AJ117" s="1069"/>
      <c r="AK117" s="1069"/>
      <c r="AL117" s="1069"/>
      <c r="AM117" s="1069"/>
      <c r="AN117" s="1069"/>
      <c r="AO117" s="1069"/>
      <c r="AP117" s="1069"/>
      <c r="AQ117" s="1069"/>
      <c r="AR117" s="1069"/>
      <c r="AS117" s="1069"/>
      <c r="AT117" s="1069"/>
      <c r="AU117" s="1069"/>
      <c r="AV117" s="1069"/>
      <c r="AW117" s="1069"/>
      <c r="AX117" s="1069"/>
      <c r="AY117" s="1069"/>
      <c r="AZ117" s="1069"/>
      <c r="BA117" s="1069"/>
      <c r="BB117" s="1069"/>
      <c r="BC117" s="1069"/>
    </row>
    <row r="118" spans="1:55" x14ac:dyDescent="0.2">
      <c r="A118" s="1069"/>
      <c r="B118" s="1069"/>
      <c r="C118" s="1069"/>
      <c r="D118" s="1069"/>
      <c r="E118" s="1069"/>
      <c r="F118" s="1069"/>
      <c r="G118" s="1069"/>
      <c r="H118" s="1069"/>
      <c r="I118" s="1069"/>
      <c r="J118" s="1069"/>
      <c r="K118" s="1069"/>
      <c r="L118" s="1069"/>
      <c r="M118" s="1069"/>
      <c r="N118" s="1069"/>
      <c r="O118" s="1069"/>
      <c r="P118" s="1069"/>
      <c r="Q118" s="1069"/>
      <c r="R118" s="1069"/>
      <c r="S118" s="1069"/>
      <c r="T118" s="1069"/>
      <c r="U118" s="1069"/>
      <c r="V118" s="1069"/>
      <c r="W118" s="1069"/>
      <c r="X118" s="1069"/>
      <c r="Y118" s="1069"/>
      <c r="Z118" s="1069"/>
      <c r="AA118" s="1069"/>
      <c r="AB118" s="1069"/>
      <c r="AC118" s="1069"/>
      <c r="AD118" s="1069"/>
      <c r="AE118" s="1069"/>
      <c r="AF118" s="1069"/>
      <c r="AG118" s="1069"/>
      <c r="AH118" s="1069"/>
      <c r="AI118" s="1069"/>
      <c r="AJ118" s="1069"/>
      <c r="AK118" s="1069"/>
      <c r="AL118" s="1069"/>
      <c r="AM118" s="1069"/>
      <c r="AN118" s="1069"/>
      <c r="AO118" s="1069"/>
      <c r="AP118" s="1069"/>
      <c r="AQ118" s="1069"/>
      <c r="AR118" s="1069"/>
      <c r="AS118" s="1069"/>
      <c r="AT118" s="1069"/>
      <c r="AU118" s="1069"/>
      <c r="AV118" s="1069"/>
      <c r="AW118" s="1069"/>
      <c r="AX118" s="1069"/>
      <c r="AY118" s="1069"/>
      <c r="AZ118" s="1069"/>
      <c r="BA118" s="1069"/>
      <c r="BB118" s="1069"/>
      <c r="BC118" s="1069"/>
    </row>
    <row r="119" spans="1:55" x14ac:dyDescent="0.2">
      <c r="A119" s="1069"/>
      <c r="B119" s="1069"/>
      <c r="C119" s="1069"/>
      <c r="D119" s="1069"/>
      <c r="E119" s="1069"/>
      <c r="F119" s="1069"/>
      <c r="G119" s="1069"/>
      <c r="H119" s="1069"/>
      <c r="I119" s="1069"/>
      <c r="J119" s="1069"/>
      <c r="K119" s="1069"/>
      <c r="L119" s="1069"/>
      <c r="M119" s="1069"/>
      <c r="N119" s="1069"/>
      <c r="O119" s="1069"/>
      <c r="P119" s="1069"/>
      <c r="Q119" s="1069"/>
      <c r="R119" s="1069"/>
      <c r="S119" s="1069"/>
      <c r="T119" s="1069"/>
      <c r="U119" s="1069"/>
      <c r="V119" s="1069"/>
      <c r="W119" s="1069"/>
      <c r="X119" s="1069"/>
      <c r="Y119" s="1069"/>
      <c r="Z119" s="1069"/>
      <c r="AA119" s="1069"/>
      <c r="AB119" s="1069"/>
      <c r="AC119" s="1069"/>
      <c r="AD119" s="1069"/>
      <c r="AE119" s="1069"/>
      <c r="AF119" s="1069"/>
      <c r="AG119" s="1069"/>
      <c r="AH119" s="1069"/>
      <c r="AI119" s="1069"/>
      <c r="AJ119" s="1069"/>
      <c r="AK119" s="1069"/>
      <c r="AL119" s="1069"/>
      <c r="AM119" s="1069"/>
      <c r="AN119" s="1069"/>
      <c r="AO119" s="1069"/>
      <c r="AP119" s="1069"/>
      <c r="AQ119" s="1069"/>
      <c r="AR119" s="1069"/>
      <c r="AS119" s="1069"/>
      <c r="AT119" s="1069"/>
      <c r="AU119" s="1069"/>
      <c r="AV119" s="1069"/>
      <c r="AW119" s="1069"/>
      <c r="AX119" s="1069"/>
      <c r="AY119" s="1069"/>
      <c r="AZ119" s="1069"/>
      <c r="BA119" s="1069"/>
      <c r="BB119" s="1069"/>
      <c r="BC119" s="1069"/>
    </row>
    <row r="120" spans="1:55" x14ac:dyDescent="0.2">
      <c r="A120" s="1069"/>
      <c r="B120" s="1069"/>
      <c r="C120" s="1069"/>
      <c r="D120" s="1069"/>
      <c r="E120" s="1069"/>
      <c r="F120" s="1069"/>
      <c r="G120" s="1069"/>
      <c r="H120" s="1069"/>
      <c r="I120" s="1069"/>
      <c r="J120" s="1069"/>
      <c r="K120" s="1069"/>
      <c r="L120" s="1069"/>
      <c r="M120" s="1069"/>
      <c r="N120" s="1069"/>
      <c r="O120" s="1069"/>
      <c r="P120" s="1069"/>
      <c r="Q120" s="1069"/>
      <c r="R120" s="1069"/>
      <c r="S120" s="1069"/>
      <c r="T120" s="1069"/>
      <c r="U120" s="1069"/>
      <c r="V120" s="1069"/>
      <c r="W120" s="1069"/>
      <c r="X120" s="1069"/>
      <c r="Y120" s="1069"/>
      <c r="Z120" s="1069"/>
      <c r="AA120" s="1069"/>
      <c r="AB120" s="1069"/>
      <c r="AC120" s="1069"/>
      <c r="AD120" s="1069"/>
      <c r="AE120" s="1069"/>
      <c r="AF120" s="1069"/>
      <c r="AG120" s="1069"/>
      <c r="AH120" s="1069"/>
      <c r="AI120" s="1069"/>
      <c r="AJ120" s="1069"/>
      <c r="AK120" s="1069"/>
      <c r="AL120" s="1069"/>
      <c r="AM120" s="1069"/>
      <c r="AN120" s="1069"/>
      <c r="AO120" s="1069"/>
      <c r="AP120" s="1069"/>
      <c r="AQ120" s="1069"/>
      <c r="AR120" s="1069"/>
      <c r="AS120" s="1069"/>
      <c r="AT120" s="1069"/>
      <c r="AU120" s="1069"/>
      <c r="AV120" s="1069"/>
      <c r="AW120" s="1069"/>
      <c r="AX120" s="1069"/>
      <c r="AY120" s="1069"/>
      <c r="AZ120" s="1069"/>
      <c r="BA120" s="1069"/>
      <c r="BB120" s="1069"/>
      <c r="BC120" s="1069"/>
    </row>
    <row r="121" spans="1:55" x14ac:dyDescent="0.2">
      <c r="A121" s="1069"/>
      <c r="B121" s="1069"/>
      <c r="C121" s="1069"/>
      <c r="D121" s="1069"/>
      <c r="E121" s="1069"/>
      <c r="F121" s="1069"/>
      <c r="G121" s="1069"/>
      <c r="H121" s="1069"/>
      <c r="I121" s="1069"/>
      <c r="J121" s="1069"/>
      <c r="K121" s="1069"/>
      <c r="L121" s="1069"/>
      <c r="M121" s="1069"/>
      <c r="N121" s="1069"/>
      <c r="O121" s="1069"/>
      <c r="P121" s="1069"/>
      <c r="Q121" s="1069"/>
      <c r="R121" s="1069"/>
      <c r="S121" s="1069"/>
      <c r="T121" s="1069"/>
      <c r="U121" s="1069"/>
      <c r="V121" s="1069"/>
      <c r="W121" s="1069"/>
      <c r="X121" s="1069"/>
      <c r="Y121" s="1069"/>
      <c r="Z121" s="1069"/>
      <c r="AA121" s="1069"/>
      <c r="AB121" s="1069"/>
      <c r="AC121" s="1069"/>
      <c r="AD121" s="1069"/>
      <c r="AE121" s="1069"/>
      <c r="AF121" s="1069"/>
      <c r="AG121" s="1069"/>
      <c r="AH121" s="1069"/>
      <c r="AI121" s="1069"/>
      <c r="AJ121" s="1069"/>
      <c r="AK121" s="1069"/>
      <c r="AL121" s="1069"/>
      <c r="AM121" s="1069"/>
      <c r="AN121" s="1069"/>
      <c r="AO121" s="1069"/>
      <c r="AP121" s="1069"/>
      <c r="AQ121" s="1069"/>
      <c r="AR121" s="1069"/>
      <c r="AS121" s="1069"/>
      <c r="AT121" s="1069"/>
      <c r="AU121" s="1069"/>
      <c r="AV121" s="1069"/>
      <c r="AW121" s="1069"/>
      <c r="AX121" s="1069"/>
      <c r="AY121" s="1069"/>
      <c r="AZ121" s="1069"/>
      <c r="BA121" s="1069"/>
      <c r="BB121" s="1069"/>
      <c r="BC121" s="1069"/>
    </row>
    <row r="122" spans="1:55" x14ac:dyDescent="0.2">
      <c r="A122" s="1069"/>
      <c r="B122" s="1069"/>
      <c r="C122" s="1069"/>
      <c r="D122" s="1069"/>
      <c r="E122" s="1069"/>
      <c r="F122" s="1069"/>
      <c r="G122" s="1069"/>
      <c r="H122" s="1069"/>
      <c r="I122" s="1069"/>
      <c r="J122" s="1069"/>
      <c r="K122" s="1069"/>
      <c r="L122" s="1069"/>
      <c r="M122" s="1069"/>
      <c r="N122" s="1069"/>
      <c r="O122" s="1069"/>
      <c r="P122" s="1069"/>
      <c r="Q122" s="1069"/>
      <c r="R122" s="1069"/>
      <c r="S122" s="1069"/>
      <c r="T122" s="1069"/>
      <c r="U122" s="1069"/>
      <c r="V122" s="1069"/>
      <c r="W122" s="1069"/>
      <c r="X122" s="1069"/>
      <c r="Y122" s="1069"/>
      <c r="Z122" s="1069"/>
      <c r="AA122" s="1069"/>
      <c r="AB122" s="1069"/>
      <c r="AC122" s="1069"/>
      <c r="AD122" s="1069"/>
      <c r="AE122" s="1069"/>
      <c r="AF122" s="1069"/>
      <c r="AG122" s="1069"/>
      <c r="AH122" s="1069"/>
      <c r="AI122" s="1069"/>
      <c r="AJ122" s="1069"/>
      <c r="AK122" s="1069"/>
      <c r="AL122" s="1069"/>
      <c r="AM122" s="1069"/>
      <c r="AN122" s="1069"/>
      <c r="AO122" s="1069"/>
      <c r="AP122" s="1069"/>
      <c r="AQ122" s="1069"/>
      <c r="AR122" s="1069"/>
      <c r="AS122" s="1069"/>
      <c r="AT122" s="1069"/>
      <c r="AU122" s="1069"/>
      <c r="AV122" s="1069"/>
      <c r="AW122" s="1069"/>
      <c r="AX122" s="1069"/>
      <c r="AY122" s="1069"/>
      <c r="AZ122" s="1069"/>
      <c r="BA122" s="1069"/>
      <c r="BB122" s="1069"/>
      <c r="BC122" s="1069"/>
    </row>
    <row r="123" spans="1:55" x14ac:dyDescent="0.2">
      <c r="A123" s="1069"/>
      <c r="B123" s="1069"/>
      <c r="C123" s="1069"/>
      <c r="D123" s="1069"/>
      <c r="E123" s="1069"/>
      <c r="F123" s="1069"/>
      <c r="G123" s="1069"/>
      <c r="H123" s="1069"/>
      <c r="I123" s="1069"/>
      <c r="J123" s="1069"/>
      <c r="K123" s="1069"/>
      <c r="L123" s="1069"/>
      <c r="M123" s="1069"/>
      <c r="N123" s="1069"/>
      <c r="O123" s="1069"/>
      <c r="P123" s="1069"/>
      <c r="Q123" s="1069"/>
      <c r="R123" s="1069"/>
      <c r="S123" s="1069"/>
      <c r="T123" s="1069"/>
      <c r="U123" s="1069"/>
      <c r="V123" s="1069"/>
      <c r="W123" s="1069"/>
      <c r="X123" s="1069"/>
      <c r="Y123" s="1069"/>
      <c r="Z123" s="1069"/>
      <c r="AA123" s="1069"/>
      <c r="AB123" s="1069"/>
      <c r="AC123" s="1069"/>
      <c r="AD123" s="1069"/>
      <c r="AE123" s="1069"/>
      <c r="AF123" s="1069"/>
      <c r="AG123" s="1069"/>
      <c r="AH123" s="1069"/>
      <c r="AI123" s="1069"/>
      <c r="AJ123" s="1069"/>
      <c r="AK123" s="1069"/>
      <c r="AL123" s="1069"/>
      <c r="AM123" s="1069"/>
      <c r="AN123" s="1069"/>
      <c r="AO123" s="1069"/>
      <c r="AP123" s="1069"/>
      <c r="AQ123" s="1069"/>
      <c r="AR123" s="1069"/>
      <c r="AS123" s="1069"/>
      <c r="AT123" s="1069"/>
      <c r="AU123" s="1069"/>
      <c r="AV123" s="1069"/>
      <c r="AW123" s="1069"/>
      <c r="AX123" s="1069"/>
      <c r="AY123" s="1069"/>
      <c r="AZ123" s="1069"/>
      <c r="BA123" s="1069"/>
      <c r="BB123" s="1069"/>
      <c r="BC123" s="1069"/>
    </row>
    <row r="124" spans="1:55" x14ac:dyDescent="0.2">
      <c r="A124" s="1069"/>
      <c r="B124" s="1069"/>
      <c r="C124" s="1069"/>
      <c r="D124" s="1069"/>
      <c r="E124" s="1069"/>
      <c r="F124" s="1069"/>
      <c r="G124" s="1069"/>
      <c r="H124" s="1069"/>
      <c r="I124" s="1069"/>
      <c r="J124" s="1069"/>
      <c r="K124" s="1069"/>
      <c r="L124" s="1069"/>
      <c r="M124" s="1069"/>
      <c r="N124" s="1069"/>
      <c r="O124" s="1069"/>
      <c r="P124" s="1069"/>
      <c r="Q124" s="1069"/>
      <c r="R124" s="1069"/>
      <c r="S124" s="1069"/>
      <c r="T124" s="1069"/>
      <c r="U124" s="1069"/>
      <c r="V124" s="1069"/>
      <c r="W124" s="1069"/>
      <c r="X124" s="1069"/>
      <c r="Y124" s="1069"/>
      <c r="Z124" s="1069"/>
      <c r="AA124" s="1069"/>
      <c r="AB124" s="1069"/>
      <c r="AC124" s="1069"/>
      <c r="AD124" s="1069"/>
      <c r="AE124" s="1069"/>
      <c r="AF124" s="1069"/>
      <c r="AG124" s="1069"/>
      <c r="AH124" s="1069"/>
      <c r="AI124" s="1069"/>
      <c r="AJ124" s="1069"/>
      <c r="AK124" s="1069"/>
      <c r="AL124" s="1069"/>
      <c r="AM124" s="1069"/>
      <c r="AN124" s="1069"/>
      <c r="AO124" s="1069"/>
      <c r="AP124" s="1069"/>
      <c r="AQ124" s="1069"/>
      <c r="AR124" s="1069"/>
      <c r="AS124" s="1069"/>
      <c r="AT124" s="1069"/>
      <c r="AU124" s="1069"/>
      <c r="AV124" s="1069"/>
      <c r="AW124" s="1069"/>
      <c r="AX124" s="1069"/>
      <c r="AY124" s="1069"/>
      <c r="AZ124" s="1069"/>
      <c r="BA124" s="1069"/>
      <c r="BB124" s="1069"/>
      <c r="BC124" s="1069"/>
    </row>
    <row r="125" spans="1:55" x14ac:dyDescent="0.2">
      <c r="A125" s="1069"/>
      <c r="B125" s="1069"/>
      <c r="C125" s="1069"/>
      <c r="D125" s="1069"/>
      <c r="E125" s="1069"/>
      <c r="F125" s="1069"/>
      <c r="G125" s="1069"/>
      <c r="H125" s="1069"/>
      <c r="I125" s="1069"/>
      <c r="J125" s="1069"/>
      <c r="K125" s="1069"/>
      <c r="L125" s="1069"/>
      <c r="M125" s="1069"/>
      <c r="N125" s="1069"/>
      <c r="O125" s="1069"/>
      <c r="P125" s="1069"/>
      <c r="Q125" s="1069"/>
      <c r="R125" s="1069"/>
      <c r="S125" s="1069"/>
      <c r="T125" s="1069"/>
      <c r="U125" s="1069"/>
      <c r="V125" s="1069"/>
      <c r="W125" s="1069"/>
      <c r="X125" s="1069"/>
      <c r="Y125" s="1069"/>
      <c r="Z125" s="1069"/>
      <c r="AA125" s="1069"/>
      <c r="AB125" s="1069"/>
      <c r="AC125" s="1069"/>
      <c r="AD125" s="1069"/>
      <c r="AE125" s="1069"/>
      <c r="AF125" s="1069"/>
      <c r="AG125" s="1069"/>
      <c r="AH125" s="1069"/>
      <c r="AI125" s="1069"/>
      <c r="AJ125" s="1069"/>
      <c r="AK125" s="1069"/>
      <c r="AL125" s="1069"/>
      <c r="AM125" s="1069"/>
      <c r="AN125" s="1069"/>
      <c r="AO125" s="1069"/>
      <c r="AP125" s="1069"/>
      <c r="AQ125" s="1069"/>
      <c r="AR125" s="1069"/>
      <c r="AS125" s="1069"/>
      <c r="AT125" s="1069"/>
      <c r="AU125" s="1069"/>
      <c r="AV125" s="1069"/>
      <c r="AW125" s="1069"/>
      <c r="AX125" s="1069"/>
      <c r="AY125" s="1069"/>
      <c r="AZ125" s="1069"/>
      <c r="BA125" s="1069"/>
      <c r="BB125" s="1069"/>
      <c r="BC125" s="1069"/>
    </row>
    <row r="126" spans="1:55" x14ac:dyDescent="0.2">
      <c r="A126" s="1069"/>
      <c r="B126" s="1069"/>
      <c r="C126" s="1069"/>
      <c r="D126" s="1069"/>
      <c r="E126" s="1069"/>
      <c r="F126" s="1069"/>
      <c r="G126" s="1069"/>
      <c r="H126" s="1069"/>
      <c r="I126" s="1069"/>
      <c r="J126" s="1069"/>
      <c r="K126" s="1069"/>
      <c r="L126" s="1069"/>
      <c r="M126" s="1069"/>
      <c r="N126" s="1069"/>
      <c r="O126" s="1069"/>
      <c r="P126" s="1069"/>
      <c r="Q126" s="1069"/>
      <c r="R126" s="1069"/>
      <c r="S126" s="1069"/>
      <c r="T126" s="1069"/>
      <c r="U126" s="1069"/>
      <c r="V126" s="1069"/>
      <c r="W126" s="1069"/>
      <c r="X126" s="1069"/>
      <c r="Y126" s="1069"/>
      <c r="Z126" s="1069"/>
      <c r="AA126" s="1069"/>
      <c r="AB126" s="1069"/>
      <c r="AC126" s="1069"/>
      <c r="AD126" s="1069"/>
      <c r="AE126" s="1069"/>
      <c r="AF126" s="1069"/>
      <c r="AG126" s="1069"/>
      <c r="AH126" s="1069"/>
      <c r="AI126" s="1069"/>
      <c r="AJ126" s="1069"/>
      <c r="AK126" s="1069"/>
      <c r="AL126" s="1069"/>
      <c r="AM126" s="1069"/>
      <c r="AN126" s="1069"/>
      <c r="AO126" s="1069"/>
      <c r="AP126" s="1069"/>
      <c r="AQ126" s="1069"/>
      <c r="AR126" s="1069"/>
      <c r="AS126" s="1069"/>
      <c r="AT126" s="1069"/>
      <c r="AU126" s="1069"/>
      <c r="AV126" s="1069"/>
      <c r="AW126" s="1069"/>
      <c r="AX126" s="1069"/>
      <c r="AY126" s="1069"/>
      <c r="AZ126" s="1069"/>
      <c r="BA126" s="1069"/>
      <c r="BB126" s="1069"/>
      <c r="BC126" s="1069"/>
    </row>
    <row r="127" spans="1:55" x14ac:dyDescent="0.2">
      <c r="A127" s="1069"/>
      <c r="B127" s="1069"/>
      <c r="C127" s="1069"/>
      <c r="D127" s="1069"/>
      <c r="E127" s="1069"/>
      <c r="F127" s="1069"/>
      <c r="G127" s="1069"/>
      <c r="H127" s="1069"/>
      <c r="I127" s="1069"/>
      <c r="J127" s="1069"/>
      <c r="K127" s="1069"/>
      <c r="L127" s="1069"/>
      <c r="M127" s="1069"/>
      <c r="N127" s="1069"/>
      <c r="O127" s="1069"/>
      <c r="P127" s="1069"/>
      <c r="Q127" s="1069"/>
      <c r="R127" s="1069"/>
      <c r="S127" s="1069"/>
      <c r="T127" s="1069"/>
      <c r="U127" s="1069"/>
      <c r="V127" s="1069"/>
      <c r="W127" s="1069"/>
      <c r="X127" s="1069"/>
      <c r="Y127" s="1069"/>
      <c r="Z127" s="1069"/>
      <c r="AA127" s="1069"/>
      <c r="AB127" s="1069"/>
      <c r="AC127" s="1069"/>
      <c r="AD127" s="1069"/>
      <c r="AE127" s="1069"/>
      <c r="AF127" s="1069"/>
      <c r="AG127" s="1069"/>
      <c r="AH127" s="1069"/>
      <c r="AI127" s="1069"/>
      <c r="AJ127" s="1069"/>
      <c r="AK127" s="1069"/>
      <c r="AL127" s="1069"/>
      <c r="AM127" s="1069"/>
      <c r="AN127" s="1069"/>
      <c r="AO127" s="1069"/>
      <c r="AP127" s="1069"/>
      <c r="AQ127" s="1069"/>
      <c r="AR127" s="1069"/>
      <c r="AS127" s="1069"/>
      <c r="AT127" s="1069"/>
      <c r="AU127" s="1069"/>
      <c r="AV127" s="1069"/>
      <c r="AW127" s="1069"/>
      <c r="AX127" s="1069"/>
      <c r="AY127" s="1069"/>
      <c r="AZ127" s="1069"/>
      <c r="BA127" s="1069"/>
      <c r="BB127" s="1069"/>
      <c r="BC127" s="1069"/>
    </row>
    <row r="128" spans="1:55" x14ac:dyDescent="0.2">
      <c r="A128" s="1069"/>
      <c r="B128" s="1069"/>
      <c r="C128" s="1069"/>
      <c r="D128" s="1069"/>
      <c r="E128" s="1069"/>
      <c r="F128" s="1069"/>
      <c r="G128" s="1069"/>
      <c r="H128" s="1069"/>
      <c r="I128" s="1069"/>
      <c r="J128" s="1069"/>
      <c r="K128" s="1069"/>
      <c r="L128" s="1069"/>
      <c r="M128" s="1069"/>
      <c r="N128" s="1069"/>
      <c r="O128" s="1069"/>
      <c r="P128" s="1069"/>
      <c r="Q128" s="1069"/>
      <c r="R128" s="1069"/>
      <c r="S128" s="1069"/>
      <c r="T128" s="1069"/>
      <c r="U128" s="1069"/>
      <c r="V128" s="1069"/>
      <c r="W128" s="1069"/>
      <c r="X128" s="1069"/>
      <c r="Y128" s="1069"/>
      <c r="Z128" s="1069"/>
      <c r="AA128" s="1069"/>
      <c r="AB128" s="1069"/>
      <c r="AC128" s="1069"/>
      <c r="AD128" s="1069"/>
      <c r="AE128" s="1069"/>
      <c r="AF128" s="1069"/>
      <c r="AG128" s="1069"/>
      <c r="AH128" s="1069"/>
      <c r="AI128" s="1069"/>
      <c r="AJ128" s="1069"/>
      <c r="AK128" s="1069"/>
      <c r="AL128" s="1069"/>
      <c r="AM128" s="1069"/>
      <c r="AN128" s="1069"/>
      <c r="AO128" s="1069"/>
      <c r="AP128" s="1069"/>
      <c r="AQ128" s="1069"/>
      <c r="AR128" s="1069"/>
      <c r="AS128" s="1069"/>
      <c r="AT128" s="1069"/>
      <c r="AU128" s="1069"/>
      <c r="AV128" s="1069"/>
      <c r="AW128" s="1069"/>
      <c r="AX128" s="1069"/>
      <c r="AY128" s="1069"/>
      <c r="AZ128" s="1069"/>
      <c r="BA128" s="1069"/>
      <c r="BB128" s="1069"/>
      <c r="BC128" s="1069"/>
    </row>
    <row r="129" spans="1:55" x14ac:dyDescent="0.2">
      <c r="A129" s="1069"/>
      <c r="B129" s="1069"/>
      <c r="C129" s="1069"/>
      <c r="D129" s="1069"/>
      <c r="E129" s="1069"/>
      <c r="F129" s="1069"/>
      <c r="G129" s="1069"/>
      <c r="H129" s="1069"/>
      <c r="I129" s="1069"/>
      <c r="J129" s="1069"/>
      <c r="K129" s="1069"/>
      <c r="L129" s="1069"/>
      <c r="M129" s="1069"/>
      <c r="N129" s="1069"/>
      <c r="O129" s="1069"/>
      <c r="P129" s="1069"/>
      <c r="Q129" s="1069"/>
      <c r="R129" s="1069"/>
      <c r="S129" s="1069"/>
      <c r="T129" s="1069"/>
      <c r="U129" s="1069"/>
      <c r="V129" s="1069"/>
      <c r="W129" s="1069"/>
      <c r="X129" s="1069"/>
      <c r="Y129" s="1069"/>
      <c r="Z129" s="1069"/>
      <c r="AA129" s="1069"/>
      <c r="AB129" s="1069"/>
      <c r="AC129" s="1069"/>
      <c r="AD129" s="1069"/>
      <c r="AE129" s="1069"/>
      <c r="AF129" s="1069"/>
      <c r="AG129" s="1069"/>
      <c r="AH129" s="1069"/>
      <c r="AI129" s="1069"/>
      <c r="AJ129" s="1069"/>
      <c r="AK129" s="1069"/>
      <c r="AL129" s="1069"/>
      <c r="AM129" s="1069"/>
      <c r="AN129" s="1069"/>
      <c r="AO129" s="1069"/>
      <c r="AP129" s="1069"/>
      <c r="AQ129" s="1069"/>
      <c r="AR129" s="1069"/>
      <c r="AS129" s="1069"/>
      <c r="AT129" s="1069"/>
      <c r="AU129" s="1069"/>
      <c r="AV129" s="1069"/>
      <c r="AW129" s="1069"/>
      <c r="AX129" s="1069"/>
      <c r="AY129" s="1069"/>
      <c r="AZ129" s="1069"/>
      <c r="BA129" s="1069"/>
      <c r="BB129" s="1069"/>
      <c r="BC129" s="1069"/>
    </row>
    <row r="130" spans="1:55" x14ac:dyDescent="0.2">
      <c r="A130" s="1069"/>
      <c r="B130" s="1069"/>
      <c r="C130" s="1069"/>
      <c r="D130" s="1069"/>
      <c r="E130" s="1069"/>
      <c r="F130" s="1069"/>
      <c r="G130" s="1069"/>
      <c r="H130" s="1069"/>
      <c r="I130" s="1069"/>
      <c r="J130" s="1069"/>
      <c r="K130" s="1069"/>
      <c r="L130" s="1069"/>
      <c r="M130" s="1069"/>
      <c r="N130" s="1069"/>
      <c r="O130" s="1069"/>
      <c r="P130" s="1069"/>
      <c r="Q130" s="1069"/>
      <c r="R130" s="1069"/>
      <c r="S130" s="1069"/>
      <c r="T130" s="1069"/>
      <c r="U130" s="1069"/>
      <c r="V130" s="1069"/>
      <c r="W130" s="1069"/>
      <c r="X130" s="1069"/>
      <c r="Y130" s="1069"/>
      <c r="Z130" s="1069"/>
      <c r="AA130" s="1069"/>
      <c r="AB130" s="1069"/>
      <c r="AC130" s="1069"/>
      <c r="AD130" s="1069"/>
      <c r="AE130" s="1069"/>
      <c r="AF130" s="1069"/>
      <c r="AG130" s="1069"/>
      <c r="AH130" s="1069"/>
      <c r="AI130" s="1069"/>
      <c r="AJ130" s="1069"/>
      <c r="AK130" s="1069"/>
      <c r="AL130" s="1069"/>
      <c r="AM130" s="1069"/>
      <c r="AN130" s="1069"/>
      <c r="AO130" s="1069"/>
      <c r="AP130" s="1069"/>
      <c r="AQ130" s="1069"/>
      <c r="AR130" s="1069"/>
      <c r="AS130" s="1069"/>
      <c r="AT130" s="1069"/>
      <c r="AU130" s="1069"/>
      <c r="AV130" s="1069"/>
      <c r="AW130" s="1069"/>
      <c r="AX130" s="1069"/>
      <c r="AY130" s="1069"/>
      <c r="AZ130" s="1069"/>
      <c r="BA130" s="1069"/>
      <c r="BB130" s="1069"/>
      <c r="BC130" s="1069"/>
    </row>
    <row r="131" spans="1:55" x14ac:dyDescent="0.2">
      <c r="A131" s="1069"/>
      <c r="B131" s="1069"/>
      <c r="C131" s="1069"/>
      <c r="D131" s="1069"/>
      <c r="E131" s="1069"/>
      <c r="F131" s="1069"/>
      <c r="G131" s="1069"/>
      <c r="H131" s="1069"/>
      <c r="I131" s="1069"/>
      <c r="J131" s="1069"/>
      <c r="K131" s="1069"/>
      <c r="L131" s="1069"/>
      <c r="M131" s="1069"/>
      <c r="N131" s="1069"/>
      <c r="O131" s="1069"/>
      <c r="P131" s="1069"/>
      <c r="Q131" s="1069"/>
      <c r="R131" s="1069"/>
      <c r="S131" s="1069"/>
      <c r="T131" s="1069"/>
      <c r="U131" s="1069"/>
      <c r="V131" s="1069"/>
      <c r="W131" s="1069"/>
      <c r="X131" s="1069"/>
      <c r="Y131" s="1069"/>
      <c r="Z131" s="1069"/>
      <c r="AA131" s="1069"/>
      <c r="AB131" s="1069"/>
      <c r="AC131" s="1069"/>
      <c r="AD131" s="1069"/>
      <c r="AE131" s="1069"/>
      <c r="AF131" s="1069"/>
      <c r="AG131" s="1069"/>
      <c r="AH131" s="1069"/>
      <c r="AI131" s="1069"/>
      <c r="AJ131" s="1069"/>
      <c r="AK131" s="1069"/>
      <c r="AL131" s="1069"/>
      <c r="AM131" s="1069"/>
      <c r="AN131" s="1069"/>
      <c r="AO131" s="1069"/>
      <c r="AP131" s="1069"/>
      <c r="AQ131" s="1069"/>
      <c r="AR131" s="1069"/>
      <c r="AS131" s="1069"/>
      <c r="AT131" s="1069"/>
      <c r="AU131" s="1069"/>
      <c r="AV131" s="1069"/>
      <c r="AW131" s="1069"/>
      <c r="AX131" s="1069"/>
      <c r="AY131" s="1069"/>
      <c r="AZ131" s="1069"/>
      <c r="BA131" s="1069"/>
      <c r="BB131" s="1069"/>
      <c r="BC131" s="1069"/>
    </row>
    <row r="132" spans="1:55" x14ac:dyDescent="0.2">
      <c r="A132" s="1069"/>
      <c r="B132" s="1069"/>
      <c r="C132" s="1069"/>
      <c r="D132" s="1069"/>
      <c r="E132" s="1069"/>
      <c r="F132" s="1069"/>
      <c r="G132" s="1069"/>
      <c r="H132" s="1069"/>
      <c r="I132" s="1069"/>
      <c r="J132" s="1069"/>
      <c r="K132" s="1069"/>
      <c r="L132" s="1069"/>
      <c r="M132" s="1069"/>
      <c r="N132" s="1069"/>
      <c r="O132" s="1069"/>
      <c r="P132" s="1069"/>
      <c r="Q132" s="1069"/>
      <c r="R132" s="1069"/>
      <c r="S132" s="1069"/>
      <c r="T132" s="1069"/>
      <c r="U132" s="1069"/>
      <c r="V132" s="1069"/>
      <c r="W132" s="1069"/>
      <c r="X132" s="1069"/>
      <c r="Y132" s="1069"/>
      <c r="Z132" s="1069"/>
      <c r="AA132" s="1069"/>
      <c r="AB132" s="1069"/>
      <c r="AC132" s="1069"/>
      <c r="AD132" s="1069"/>
      <c r="AE132" s="1069"/>
      <c r="AF132" s="1069"/>
      <c r="AG132" s="1069"/>
      <c r="AH132" s="1069"/>
      <c r="AI132" s="1069"/>
      <c r="AJ132" s="1069"/>
      <c r="AK132" s="1069"/>
      <c r="AL132" s="1069"/>
      <c r="AM132" s="1069"/>
      <c r="AN132" s="1069"/>
      <c r="AO132" s="1069"/>
      <c r="AP132" s="1069"/>
      <c r="AQ132" s="1069"/>
      <c r="AR132" s="1069"/>
      <c r="AS132" s="1069"/>
      <c r="AT132" s="1069"/>
      <c r="AU132" s="1069"/>
      <c r="AV132" s="1069"/>
      <c r="AW132" s="1069"/>
      <c r="AX132" s="1069"/>
      <c r="AY132" s="1069"/>
      <c r="AZ132" s="1069"/>
      <c r="BA132" s="1069"/>
      <c r="BB132" s="1069"/>
      <c r="BC132" s="1069"/>
    </row>
    <row r="133" spans="1:55" x14ac:dyDescent="0.2">
      <c r="A133" s="1069"/>
      <c r="B133" s="1069"/>
      <c r="C133" s="1069"/>
      <c r="D133" s="1069"/>
      <c r="E133" s="1069"/>
      <c r="F133" s="1069"/>
      <c r="G133" s="1069"/>
      <c r="H133" s="1069"/>
      <c r="I133" s="1069"/>
      <c r="J133" s="1069"/>
      <c r="K133" s="1069"/>
      <c r="L133" s="1069"/>
      <c r="M133" s="1069"/>
      <c r="N133" s="1069"/>
      <c r="O133" s="1069"/>
      <c r="P133" s="1069"/>
      <c r="Q133" s="1069"/>
      <c r="R133" s="1069"/>
      <c r="S133" s="1069"/>
      <c r="T133" s="1069"/>
      <c r="U133" s="1069"/>
      <c r="V133" s="1069"/>
      <c r="W133" s="1069"/>
      <c r="X133" s="1069"/>
      <c r="Y133" s="1069"/>
      <c r="Z133" s="1069"/>
      <c r="AA133" s="1069"/>
      <c r="AB133" s="1069"/>
      <c r="AC133" s="1069"/>
      <c r="AD133" s="1069"/>
      <c r="AE133" s="1069"/>
      <c r="AF133" s="1069"/>
      <c r="AG133" s="1069"/>
      <c r="AH133" s="1069"/>
      <c r="AI133" s="1069"/>
      <c r="AJ133" s="1069"/>
      <c r="AK133" s="1069"/>
      <c r="AL133" s="1069"/>
      <c r="AM133" s="1069"/>
      <c r="AN133" s="1069"/>
      <c r="AO133" s="1069"/>
      <c r="AP133" s="1069"/>
      <c r="AQ133" s="1069"/>
      <c r="AR133" s="1069"/>
      <c r="AS133" s="1069"/>
      <c r="AT133" s="1069"/>
      <c r="AU133" s="1069"/>
      <c r="AV133" s="1069"/>
      <c r="AW133" s="1069"/>
      <c r="AX133" s="1069"/>
      <c r="AY133" s="1069"/>
      <c r="AZ133" s="1069"/>
      <c r="BA133" s="1069"/>
      <c r="BB133" s="1069"/>
      <c r="BC133" s="1069"/>
    </row>
    <row r="134" spans="1:55" x14ac:dyDescent="0.2">
      <c r="A134" s="1069"/>
      <c r="B134" s="1069"/>
      <c r="C134" s="1069"/>
      <c r="D134" s="1069"/>
      <c r="E134" s="1069"/>
      <c r="F134" s="1069"/>
      <c r="G134" s="1069"/>
      <c r="H134" s="1069"/>
      <c r="I134" s="1069"/>
      <c r="J134" s="1069"/>
      <c r="K134" s="1069"/>
      <c r="L134" s="1069"/>
      <c r="M134" s="1069"/>
      <c r="N134" s="1069"/>
      <c r="O134" s="1069"/>
      <c r="P134" s="1069"/>
      <c r="Q134" s="1069"/>
      <c r="R134" s="1069"/>
      <c r="S134" s="1069"/>
      <c r="T134" s="1069"/>
      <c r="U134" s="1069"/>
      <c r="V134" s="1069"/>
      <c r="W134" s="1069"/>
      <c r="X134" s="1069"/>
      <c r="Y134" s="1069"/>
      <c r="Z134" s="1069"/>
      <c r="AA134" s="1069"/>
      <c r="AB134" s="1069"/>
      <c r="AC134" s="1069"/>
      <c r="AD134" s="1069"/>
      <c r="AE134" s="1069"/>
      <c r="AF134" s="1069"/>
      <c r="AG134" s="1069"/>
      <c r="AH134" s="1069"/>
      <c r="AI134" s="1069"/>
      <c r="AJ134" s="1069"/>
      <c r="AK134" s="1069"/>
      <c r="AL134" s="1069"/>
      <c r="AM134" s="1069"/>
      <c r="AN134" s="1069"/>
      <c r="AO134" s="1069"/>
      <c r="AP134" s="1069"/>
      <c r="AQ134" s="1069"/>
      <c r="AR134" s="1069"/>
      <c r="AS134" s="1069"/>
      <c r="AT134" s="1069"/>
      <c r="AU134" s="1069"/>
      <c r="AV134" s="1069"/>
      <c r="AW134" s="1069"/>
      <c r="AX134" s="1069"/>
      <c r="AY134" s="1069"/>
      <c r="AZ134" s="1069"/>
      <c r="BA134" s="1069"/>
      <c r="BB134" s="1069"/>
      <c r="BC134" s="1069"/>
    </row>
    <row r="135" spans="1:55" x14ac:dyDescent="0.2">
      <c r="A135" s="1069"/>
      <c r="B135" s="1069"/>
      <c r="C135" s="1069"/>
      <c r="D135" s="1069"/>
      <c r="E135" s="1069"/>
      <c r="F135" s="1069"/>
      <c r="G135" s="1069"/>
      <c r="H135" s="1069"/>
      <c r="I135" s="1069"/>
      <c r="J135" s="1069"/>
      <c r="K135" s="1069"/>
      <c r="L135" s="1069"/>
      <c r="M135" s="1069"/>
      <c r="N135" s="1069"/>
      <c r="O135" s="1069"/>
      <c r="P135" s="1069"/>
      <c r="Q135" s="1069"/>
      <c r="R135" s="1069"/>
      <c r="S135" s="1069"/>
      <c r="T135" s="1069"/>
      <c r="U135" s="1069"/>
      <c r="V135" s="1069"/>
      <c r="W135" s="1069"/>
      <c r="X135" s="1069"/>
      <c r="Y135" s="1069"/>
      <c r="Z135" s="1069"/>
      <c r="AA135" s="1069"/>
      <c r="AB135" s="1069"/>
      <c r="AC135" s="1069"/>
      <c r="AD135" s="1069"/>
      <c r="AE135" s="1069"/>
      <c r="AF135" s="1069"/>
      <c r="AG135" s="1069"/>
      <c r="AH135" s="1069"/>
      <c r="AI135" s="1069"/>
      <c r="AJ135" s="1069"/>
      <c r="AK135" s="1069"/>
      <c r="AL135" s="1069"/>
      <c r="AM135" s="1069"/>
      <c r="AN135" s="1069"/>
      <c r="AO135" s="1069"/>
      <c r="AP135" s="1069"/>
      <c r="AQ135" s="1069"/>
      <c r="AR135" s="1069"/>
      <c r="AS135" s="1069"/>
      <c r="AT135" s="1069"/>
      <c r="AU135" s="1069"/>
      <c r="AV135" s="1069"/>
      <c r="AW135" s="1069"/>
      <c r="AX135" s="1069"/>
      <c r="AY135" s="1069"/>
      <c r="AZ135" s="1069"/>
      <c r="BA135" s="1069"/>
      <c r="BB135" s="1069"/>
      <c r="BC135" s="1069"/>
    </row>
    <row r="136" spans="1:55" x14ac:dyDescent="0.2">
      <c r="A136" s="1069"/>
      <c r="B136" s="1069"/>
      <c r="C136" s="1069"/>
      <c r="D136" s="1069"/>
      <c r="E136" s="1069"/>
      <c r="F136" s="1069"/>
      <c r="G136" s="1069"/>
      <c r="H136" s="1069"/>
      <c r="I136" s="1069"/>
      <c r="J136" s="1069"/>
      <c r="K136" s="1069"/>
      <c r="L136" s="1069"/>
      <c r="M136" s="1069"/>
      <c r="N136" s="1069"/>
      <c r="O136" s="1069"/>
      <c r="P136" s="1069"/>
      <c r="Q136" s="1069"/>
      <c r="R136" s="1069"/>
      <c r="S136" s="1069"/>
      <c r="T136" s="1069"/>
      <c r="U136" s="1069"/>
      <c r="V136" s="1069"/>
      <c r="W136" s="1069"/>
      <c r="X136" s="1069"/>
      <c r="Y136" s="1069"/>
      <c r="Z136" s="1069"/>
      <c r="AA136" s="1069"/>
      <c r="AB136" s="1069"/>
      <c r="AC136" s="1069"/>
      <c r="AD136" s="1069"/>
      <c r="AE136" s="1069"/>
      <c r="AF136" s="1069"/>
      <c r="AG136" s="1069"/>
      <c r="AH136" s="1069"/>
      <c r="AI136" s="1069"/>
      <c r="AJ136" s="1069"/>
      <c r="AK136" s="1069"/>
      <c r="AL136" s="1069"/>
      <c r="AM136" s="1069"/>
      <c r="AN136" s="1069"/>
      <c r="AO136" s="1069"/>
      <c r="AP136" s="1069"/>
      <c r="AQ136" s="1069"/>
      <c r="AR136" s="1069"/>
      <c r="AS136" s="1069"/>
      <c r="AT136" s="1069"/>
      <c r="AU136" s="1069"/>
      <c r="AV136" s="1069"/>
      <c r="AW136" s="1069"/>
      <c r="AX136" s="1069"/>
      <c r="AY136" s="1069"/>
      <c r="AZ136" s="1069"/>
      <c r="BA136" s="1069"/>
      <c r="BB136" s="1069"/>
      <c r="BC136" s="1069"/>
    </row>
    <row r="137" spans="1:55" x14ac:dyDescent="0.2">
      <c r="A137" s="1069"/>
      <c r="B137" s="1069"/>
      <c r="C137" s="1069"/>
      <c r="D137" s="1069"/>
      <c r="E137" s="1069"/>
      <c r="F137" s="1069"/>
      <c r="G137" s="1069"/>
      <c r="H137" s="1069"/>
      <c r="I137" s="1069"/>
      <c r="J137" s="1069"/>
      <c r="K137" s="1069"/>
      <c r="L137" s="1069"/>
      <c r="M137" s="1069"/>
      <c r="N137" s="1069"/>
      <c r="O137" s="1069"/>
      <c r="P137" s="1069"/>
      <c r="Q137" s="1069"/>
      <c r="R137" s="1069"/>
      <c r="S137" s="1069"/>
      <c r="T137" s="1069"/>
      <c r="U137" s="1069"/>
      <c r="V137" s="1069"/>
      <c r="W137" s="1069"/>
      <c r="X137" s="1069"/>
      <c r="Y137" s="1069"/>
      <c r="Z137" s="1069"/>
      <c r="AA137" s="1069"/>
      <c r="AB137" s="1069"/>
      <c r="AC137" s="1069"/>
      <c r="AD137" s="1069"/>
      <c r="AE137" s="1069"/>
      <c r="AF137" s="1069"/>
      <c r="AG137" s="1069"/>
      <c r="AH137" s="1069"/>
      <c r="AI137" s="1069"/>
      <c r="AJ137" s="1069"/>
      <c r="AK137" s="1069"/>
      <c r="AL137" s="1069"/>
      <c r="AM137" s="1069"/>
      <c r="AN137" s="1069"/>
      <c r="AO137" s="1069"/>
      <c r="AP137" s="1069"/>
      <c r="AQ137" s="1069"/>
      <c r="AR137" s="1069"/>
      <c r="AS137" s="1069"/>
      <c r="AT137" s="1069"/>
      <c r="AU137" s="1069"/>
      <c r="AV137" s="1069"/>
      <c r="AW137" s="1069"/>
      <c r="AX137" s="1069"/>
      <c r="AY137" s="1069"/>
      <c r="AZ137" s="1069"/>
      <c r="BA137" s="1069"/>
      <c r="BB137" s="1069"/>
      <c r="BC137" s="1069"/>
    </row>
    <row r="138" spans="1:55" x14ac:dyDescent="0.2">
      <c r="A138" s="1069"/>
      <c r="B138" s="1069"/>
      <c r="C138" s="1069"/>
      <c r="D138" s="1069"/>
      <c r="E138" s="1069"/>
      <c r="F138" s="1069"/>
      <c r="G138" s="1069"/>
      <c r="H138" s="1069"/>
      <c r="I138" s="1069"/>
      <c r="J138" s="1069"/>
      <c r="K138" s="1069"/>
      <c r="L138" s="1069"/>
      <c r="M138" s="1069"/>
      <c r="N138" s="1069"/>
      <c r="O138" s="1069"/>
      <c r="P138" s="1069"/>
      <c r="Q138" s="1069"/>
      <c r="R138" s="1069"/>
      <c r="S138" s="1069"/>
      <c r="T138" s="1069"/>
      <c r="U138" s="1069"/>
      <c r="V138" s="1069"/>
      <c r="W138" s="1069"/>
      <c r="X138" s="1069"/>
      <c r="Y138" s="1069"/>
      <c r="Z138" s="1069"/>
      <c r="AA138" s="1069"/>
      <c r="AB138" s="1069"/>
      <c r="AC138" s="1069"/>
      <c r="AD138" s="1069"/>
      <c r="AE138" s="1069"/>
      <c r="AF138" s="1069"/>
      <c r="AG138" s="1069"/>
      <c r="AH138" s="1069"/>
      <c r="AI138" s="1069"/>
      <c r="AJ138" s="1069"/>
      <c r="AK138" s="1069"/>
      <c r="AL138" s="1069"/>
      <c r="AM138" s="1069"/>
      <c r="AN138" s="1069"/>
      <c r="AO138" s="1069"/>
      <c r="AP138" s="1069"/>
      <c r="AQ138" s="1069"/>
      <c r="AR138" s="1069"/>
      <c r="AS138" s="1069"/>
      <c r="AT138" s="1069"/>
      <c r="AU138" s="1069"/>
      <c r="AV138" s="1069"/>
      <c r="AW138" s="1069"/>
      <c r="AX138" s="1069"/>
      <c r="AY138" s="1069"/>
      <c r="AZ138" s="1069"/>
      <c r="BA138" s="1069"/>
      <c r="BB138" s="1069"/>
      <c r="BC138" s="1069"/>
    </row>
    <row r="139" spans="1:55" x14ac:dyDescent="0.2">
      <c r="A139" s="1069"/>
      <c r="B139" s="1069"/>
      <c r="C139" s="1069"/>
      <c r="D139" s="1069"/>
      <c r="E139" s="1069"/>
      <c r="F139" s="1069"/>
      <c r="G139" s="1069"/>
      <c r="H139" s="1069"/>
      <c r="I139" s="1069"/>
      <c r="J139" s="1069"/>
      <c r="K139" s="1069"/>
      <c r="L139" s="1069"/>
      <c r="M139" s="1069"/>
      <c r="N139" s="1069"/>
      <c r="O139" s="1069"/>
      <c r="P139" s="1069"/>
      <c r="Q139" s="1069"/>
      <c r="R139" s="1069"/>
      <c r="S139" s="1069"/>
      <c r="T139" s="1069"/>
      <c r="U139" s="1069"/>
      <c r="V139" s="1069"/>
      <c r="W139" s="1069"/>
      <c r="X139" s="1069"/>
      <c r="Y139" s="1069"/>
      <c r="Z139" s="1069"/>
      <c r="AA139" s="1069"/>
      <c r="AB139" s="1069"/>
      <c r="AC139" s="1069"/>
      <c r="AD139" s="1069"/>
      <c r="AE139" s="1069"/>
      <c r="AF139" s="1069"/>
      <c r="AG139" s="1069"/>
      <c r="AH139" s="1069"/>
      <c r="AI139" s="1069"/>
      <c r="AJ139" s="1069"/>
      <c r="AK139" s="1069"/>
      <c r="AL139" s="1069"/>
      <c r="AM139" s="1069"/>
      <c r="AN139" s="1069"/>
      <c r="AO139" s="1069"/>
      <c r="AP139" s="1069"/>
      <c r="AQ139" s="1069"/>
      <c r="AR139" s="1069"/>
      <c r="AS139" s="1069"/>
      <c r="AT139" s="1069"/>
      <c r="AU139" s="1069"/>
      <c r="AV139" s="1069"/>
      <c r="AW139" s="1069"/>
      <c r="AX139" s="1069"/>
      <c r="AY139" s="1069"/>
      <c r="AZ139" s="1069"/>
      <c r="BA139" s="1069"/>
      <c r="BB139" s="1069"/>
      <c r="BC139" s="1069"/>
    </row>
    <row r="140" spans="1:55" x14ac:dyDescent="0.2">
      <c r="A140" s="1069"/>
      <c r="B140" s="1069"/>
      <c r="C140" s="1069"/>
      <c r="D140" s="1069"/>
      <c r="E140" s="1069"/>
      <c r="F140" s="1069"/>
      <c r="G140" s="1069"/>
      <c r="H140" s="1069"/>
      <c r="I140" s="1069"/>
      <c r="J140" s="1069"/>
      <c r="K140" s="1069"/>
      <c r="L140" s="1069"/>
      <c r="M140" s="1069"/>
      <c r="N140" s="1069"/>
      <c r="O140" s="1069"/>
      <c r="P140" s="1069"/>
      <c r="Q140" s="1069"/>
      <c r="R140" s="1069"/>
      <c r="S140" s="1069"/>
      <c r="T140" s="1069"/>
      <c r="U140" s="1069"/>
      <c r="V140" s="1069"/>
      <c r="W140" s="1069"/>
      <c r="X140" s="1069"/>
      <c r="Y140" s="1069"/>
      <c r="Z140" s="1069"/>
      <c r="AA140" s="1069"/>
      <c r="AB140" s="1069"/>
      <c r="AC140" s="1069"/>
      <c r="AD140" s="1069"/>
      <c r="AE140" s="1069"/>
      <c r="AF140" s="1069"/>
      <c r="AG140" s="1069"/>
      <c r="AH140" s="1069"/>
      <c r="AI140" s="1069"/>
      <c r="AJ140" s="1069"/>
      <c r="AK140" s="1069"/>
      <c r="AL140" s="1069"/>
      <c r="AM140" s="1069"/>
      <c r="AN140" s="1069"/>
      <c r="AO140" s="1069"/>
      <c r="AP140" s="1069"/>
      <c r="AQ140" s="1069"/>
      <c r="AR140" s="1069"/>
      <c r="AS140" s="1069"/>
      <c r="AT140" s="1069"/>
      <c r="AU140" s="1069"/>
      <c r="AV140" s="1069"/>
      <c r="AW140" s="1069"/>
      <c r="AX140" s="1069"/>
      <c r="AY140" s="1069"/>
      <c r="AZ140" s="1069"/>
      <c r="BA140" s="1069"/>
      <c r="BB140" s="1069"/>
      <c r="BC140" s="1069"/>
    </row>
    <row r="141" spans="1:55" x14ac:dyDescent="0.2">
      <c r="A141" s="1069"/>
      <c r="B141" s="1069"/>
      <c r="C141" s="1069"/>
      <c r="D141" s="1069"/>
      <c r="E141" s="1069"/>
      <c r="F141" s="1069"/>
      <c r="G141" s="1069"/>
      <c r="H141" s="1069"/>
      <c r="I141" s="1069"/>
      <c r="J141" s="1069"/>
      <c r="K141" s="1069"/>
      <c r="L141" s="1069"/>
      <c r="M141" s="1069"/>
      <c r="N141" s="1069"/>
      <c r="O141" s="1069"/>
      <c r="P141" s="1069"/>
      <c r="Q141" s="1069"/>
      <c r="R141" s="1069"/>
      <c r="S141" s="1069"/>
      <c r="T141" s="1069"/>
      <c r="U141" s="1069"/>
      <c r="V141" s="1069"/>
      <c r="W141" s="1069"/>
      <c r="X141" s="1069"/>
      <c r="Y141" s="1069"/>
      <c r="Z141" s="1069"/>
      <c r="AA141" s="1069"/>
      <c r="AB141" s="1069"/>
      <c r="AC141" s="1069"/>
      <c r="AD141" s="1069"/>
      <c r="AE141" s="1069"/>
      <c r="AF141" s="1069"/>
      <c r="AG141" s="1069"/>
      <c r="AH141" s="1069"/>
      <c r="AI141" s="1069"/>
      <c r="AJ141" s="1069"/>
      <c r="AK141" s="1069"/>
      <c r="AL141" s="1069"/>
      <c r="AM141" s="1069"/>
      <c r="AN141" s="1069"/>
      <c r="AO141" s="1069"/>
      <c r="AP141" s="1069"/>
      <c r="AQ141" s="1069"/>
      <c r="AR141" s="1069"/>
      <c r="AS141" s="1069"/>
      <c r="AT141" s="1069"/>
      <c r="AU141" s="1069"/>
      <c r="AV141" s="1069"/>
      <c r="AW141" s="1069"/>
      <c r="AX141" s="1069"/>
      <c r="AY141" s="1069"/>
      <c r="AZ141" s="1069"/>
      <c r="BA141" s="1069"/>
      <c r="BB141" s="1069"/>
      <c r="BC141" s="1069"/>
    </row>
    <row r="142" spans="1:55" x14ac:dyDescent="0.2">
      <c r="A142" s="1069"/>
      <c r="B142" s="1069"/>
      <c r="C142" s="1069"/>
      <c r="D142" s="1069"/>
      <c r="E142" s="1069"/>
      <c r="F142" s="1069"/>
      <c r="G142" s="1069"/>
      <c r="H142" s="1069"/>
      <c r="I142" s="1069"/>
      <c r="J142" s="1069"/>
      <c r="K142" s="1069"/>
      <c r="L142" s="1069"/>
      <c r="M142" s="1069"/>
      <c r="N142" s="1069"/>
      <c r="O142" s="1069"/>
      <c r="P142" s="1069"/>
      <c r="Q142" s="1069"/>
      <c r="R142" s="1069"/>
      <c r="S142" s="1069"/>
      <c r="T142" s="1069"/>
      <c r="U142" s="1069"/>
      <c r="V142" s="1069"/>
      <c r="W142" s="1069"/>
      <c r="X142" s="1069"/>
      <c r="Y142" s="1069"/>
      <c r="Z142" s="1069"/>
      <c r="AA142" s="1069"/>
      <c r="AB142" s="1069"/>
      <c r="AC142" s="1069"/>
      <c r="AD142" s="1069"/>
      <c r="AE142" s="1069"/>
      <c r="AF142" s="1069"/>
      <c r="AG142" s="1069"/>
      <c r="AH142" s="1069"/>
      <c r="AI142" s="1069"/>
      <c r="AJ142" s="1069"/>
      <c r="AK142" s="1069"/>
      <c r="AL142" s="1069"/>
      <c r="AM142" s="1069"/>
      <c r="AN142" s="1069"/>
      <c r="AO142" s="1069"/>
      <c r="AP142" s="1069"/>
      <c r="AQ142" s="1069"/>
      <c r="AR142" s="1069"/>
      <c r="AS142" s="1069"/>
      <c r="AT142" s="1069"/>
      <c r="AU142" s="1069"/>
      <c r="AV142" s="1069"/>
      <c r="AW142" s="1069"/>
      <c r="AX142" s="1069"/>
      <c r="AY142" s="1069"/>
      <c r="AZ142" s="1069"/>
      <c r="BA142" s="1069"/>
      <c r="BB142" s="1069"/>
      <c r="BC142" s="1069"/>
    </row>
    <row r="143" spans="1:55" x14ac:dyDescent="0.2">
      <c r="A143" s="1069"/>
      <c r="B143" s="1069"/>
      <c r="C143" s="1069"/>
      <c r="D143" s="1069"/>
      <c r="E143" s="1069"/>
      <c r="F143" s="1069"/>
      <c r="G143" s="1069"/>
      <c r="H143" s="1069"/>
      <c r="I143" s="1069"/>
      <c r="J143" s="1069"/>
      <c r="K143" s="1069"/>
      <c r="L143" s="1069"/>
      <c r="M143" s="1069"/>
      <c r="N143" s="1069"/>
      <c r="O143" s="1069"/>
      <c r="P143" s="1069"/>
      <c r="Q143" s="1069"/>
      <c r="R143" s="1069"/>
      <c r="S143" s="1069"/>
      <c r="T143" s="1069"/>
      <c r="U143" s="1069"/>
      <c r="V143" s="1069"/>
      <c r="W143" s="1069"/>
      <c r="X143" s="1069"/>
      <c r="Y143" s="1069"/>
      <c r="Z143" s="1069"/>
      <c r="AA143" s="1069"/>
      <c r="AB143" s="1069"/>
      <c r="AC143" s="1069"/>
      <c r="AD143" s="1069"/>
      <c r="AE143" s="1069"/>
      <c r="AF143" s="1069"/>
      <c r="AG143" s="1069"/>
      <c r="AH143" s="1069"/>
      <c r="AI143" s="1069"/>
      <c r="AJ143" s="1069"/>
      <c r="AK143" s="1069"/>
      <c r="AL143" s="1069"/>
      <c r="AM143" s="1069"/>
      <c r="AN143" s="1069"/>
      <c r="AO143" s="1069"/>
      <c r="AP143" s="1069"/>
      <c r="AQ143" s="1069"/>
      <c r="AR143" s="1069"/>
      <c r="AS143" s="1069"/>
      <c r="AT143" s="1069"/>
      <c r="AU143" s="1069"/>
      <c r="AV143" s="1069"/>
      <c r="AW143" s="1069"/>
      <c r="AX143" s="1069"/>
      <c r="AY143" s="1069"/>
      <c r="AZ143" s="1069"/>
      <c r="BA143" s="1069"/>
      <c r="BB143" s="1069"/>
      <c r="BC143" s="1069"/>
    </row>
    <row r="144" spans="1:55" x14ac:dyDescent="0.2">
      <c r="A144" s="1069"/>
      <c r="B144" s="1069"/>
      <c r="C144" s="1069"/>
      <c r="D144" s="1069"/>
      <c r="E144" s="1069"/>
      <c r="F144" s="1069"/>
      <c r="G144" s="1069"/>
      <c r="H144" s="1069"/>
      <c r="I144" s="1069"/>
      <c r="J144" s="1069"/>
      <c r="K144" s="1069"/>
      <c r="L144" s="1069"/>
      <c r="M144" s="1069"/>
      <c r="N144" s="1069"/>
      <c r="O144" s="1069"/>
      <c r="P144" s="1069"/>
      <c r="Q144" s="1069"/>
      <c r="R144" s="1069"/>
      <c r="S144" s="1069"/>
      <c r="T144" s="1069"/>
      <c r="U144" s="1069"/>
      <c r="V144" s="1069"/>
      <c r="W144" s="1069"/>
      <c r="X144" s="1069"/>
      <c r="Y144" s="1069"/>
      <c r="Z144" s="1069"/>
      <c r="AA144" s="1069"/>
      <c r="AB144" s="1069"/>
      <c r="AC144" s="1069"/>
      <c r="AD144" s="1069"/>
      <c r="AE144" s="1069"/>
      <c r="AF144" s="1069"/>
      <c r="AG144" s="1069"/>
      <c r="AH144" s="1069"/>
      <c r="AI144" s="1069"/>
      <c r="AJ144" s="1069"/>
      <c r="AK144" s="1069"/>
      <c r="AL144" s="1069"/>
      <c r="AM144" s="1069"/>
      <c r="AN144" s="1069"/>
      <c r="AO144" s="1069"/>
      <c r="AP144" s="1069"/>
      <c r="AQ144" s="1069"/>
      <c r="AR144" s="1069"/>
      <c r="AS144" s="1069"/>
      <c r="AT144" s="1069"/>
      <c r="AU144" s="1069"/>
      <c r="AV144" s="1069"/>
      <c r="AW144" s="1069"/>
      <c r="AX144" s="1069"/>
      <c r="AY144" s="1069"/>
      <c r="AZ144" s="1069"/>
      <c r="BA144" s="1069"/>
      <c r="BB144" s="1069"/>
      <c r="BC144" s="1069"/>
    </row>
    <row r="145" spans="1:55" x14ac:dyDescent="0.2">
      <c r="A145" s="1069"/>
      <c r="B145" s="1069"/>
      <c r="C145" s="1069"/>
      <c r="D145" s="1069"/>
      <c r="E145" s="1069"/>
      <c r="F145" s="1069"/>
      <c r="G145" s="1069"/>
      <c r="H145" s="1069"/>
      <c r="I145" s="1069"/>
      <c r="J145" s="1069"/>
      <c r="K145" s="1069"/>
      <c r="L145" s="1069"/>
      <c r="M145" s="1069"/>
      <c r="N145" s="1069"/>
      <c r="O145" s="1069"/>
      <c r="P145" s="1069"/>
      <c r="Q145" s="1069"/>
      <c r="R145" s="1069"/>
      <c r="S145" s="1069"/>
      <c r="T145" s="1069"/>
      <c r="U145" s="1069"/>
      <c r="V145" s="1069"/>
      <c r="W145" s="1069"/>
      <c r="X145" s="1069"/>
      <c r="Y145" s="1069"/>
      <c r="Z145" s="1069"/>
      <c r="AA145" s="1069"/>
      <c r="AB145" s="1069"/>
      <c r="AC145" s="1069"/>
      <c r="AD145" s="1069"/>
      <c r="AE145" s="1069"/>
      <c r="AF145" s="1069"/>
      <c r="AG145" s="1069"/>
      <c r="AH145" s="1069"/>
      <c r="AI145" s="1069"/>
      <c r="AJ145" s="1069"/>
      <c r="AK145" s="1069"/>
      <c r="AL145" s="1069"/>
      <c r="AM145" s="1069"/>
      <c r="AN145" s="1069"/>
      <c r="AO145" s="1069"/>
      <c r="AP145" s="1069"/>
      <c r="AQ145" s="1069"/>
      <c r="AR145" s="1069"/>
      <c r="AS145" s="1069"/>
      <c r="AT145" s="1069"/>
      <c r="AU145" s="1069"/>
      <c r="AV145" s="1069"/>
      <c r="AW145" s="1069"/>
      <c r="AX145" s="1069"/>
      <c r="AY145" s="1069"/>
      <c r="AZ145" s="1069"/>
      <c r="BA145" s="1069"/>
      <c r="BB145" s="1069"/>
      <c r="BC145" s="1069"/>
    </row>
    <row r="146" spans="1:55" x14ac:dyDescent="0.2">
      <c r="A146" s="1069"/>
      <c r="B146" s="1069"/>
      <c r="C146" s="1069"/>
      <c r="D146" s="1069"/>
      <c r="E146" s="1069"/>
      <c r="F146" s="1069"/>
      <c r="G146" s="1069"/>
      <c r="H146" s="1069"/>
      <c r="I146" s="1069"/>
      <c r="J146" s="1069"/>
      <c r="K146" s="1069"/>
      <c r="L146" s="1069"/>
      <c r="M146" s="1069"/>
      <c r="N146" s="1069"/>
      <c r="O146" s="1069"/>
      <c r="P146" s="1069"/>
      <c r="Q146" s="1069"/>
      <c r="R146" s="1069"/>
      <c r="S146" s="1069"/>
      <c r="T146" s="1069"/>
      <c r="U146" s="1069"/>
      <c r="V146" s="1069"/>
      <c r="W146" s="1069"/>
      <c r="X146" s="1069"/>
      <c r="Y146" s="1069"/>
      <c r="Z146" s="1069"/>
      <c r="AA146" s="1069"/>
      <c r="AB146" s="1069"/>
      <c r="AC146" s="1069"/>
      <c r="AD146" s="1069"/>
      <c r="AE146" s="1069"/>
      <c r="AF146" s="1069"/>
      <c r="AG146" s="1069"/>
      <c r="AH146" s="1069"/>
      <c r="AI146" s="1069"/>
      <c r="AJ146" s="1069"/>
      <c r="AK146" s="1069"/>
      <c r="AL146" s="1069"/>
      <c r="AM146" s="1069"/>
      <c r="AN146" s="1069"/>
      <c r="AO146" s="1069"/>
      <c r="AP146" s="1069"/>
      <c r="AQ146" s="1069"/>
      <c r="AR146" s="1069"/>
      <c r="AS146" s="1069"/>
      <c r="AT146" s="1069"/>
      <c r="AU146" s="1069"/>
      <c r="AV146" s="1069"/>
      <c r="AW146" s="1069"/>
      <c r="AX146" s="1069"/>
      <c r="AY146" s="1069"/>
      <c r="AZ146" s="1069"/>
      <c r="BA146" s="1069"/>
      <c r="BB146" s="1069"/>
      <c r="BC146" s="1069"/>
    </row>
    <row r="147" spans="1:55" x14ac:dyDescent="0.2">
      <c r="A147" s="1069"/>
      <c r="B147" s="1069"/>
      <c r="C147" s="1069"/>
      <c r="D147" s="1069"/>
      <c r="E147" s="1069"/>
      <c r="F147" s="1069"/>
      <c r="G147" s="1069"/>
      <c r="H147" s="1069"/>
      <c r="I147" s="1069"/>
      <c r="J147" s="1069"/>
      <c r="K147" s="1069"/>
      <c r="L147" s="1069"/>
      <c r="M147" s="1069"/>
      <c r="N147" s="1069"/>
      <c r="O147" s="1069"/>
      <c r="P147" s="1069"/>
      <c r="Q147" s="1069"/>
      <c r="R147" s="1069"/>
      <c r="S147" s="1069"/>
      <c r="T147" s="1069"/>
      <c r="U147" s="1069"/>
      <c r="V147" s="1069"/>
      <c r="W147" s="1069"/>
      <c r="X147" s="1069"/>
      <c r="Y147" s="1069"/>
      <c r="Z147" s="1069"/>
      <c r="AA147" s="1069"/>
      <c r="AB147" s="1069"/>
      <c r="AC147" s="1069"/>
      <c r="AD147" s="1069"/>
      <c r="AE147" s="1069"/>
      <c r="AF147" s="1069"/>
      <c r="AG147" s="1069"/>
      <c r="AH147" s="1069"/>
      <c r="AI147" s="1069"/>
      <c r="AJ147" s="1069"/>
      <c r="AK147" s="1069"/>
      <c r="AL147" s="1069"/>
      <c r="AM147" s="1069"/>
      <c r="AN147" s="1069"/>
      <c r="AO147" s="1069"/>
      <c r="AP147" s="1069"/>
      <c r="AQ147" s="1069"/>
      <c r="AR147" s="1069"/>
      <c r="AS147" s="1069"/>
      <c r="AT147" s="1069"/>
      <c r="AU147" s="1069"/>
      <c r="AV147" s="1069"/>
      <c r="AW147" s="1069"/>
      <c r="AX147" s="1069"/>
      <c r="AY147" s="1069"/>
      <c r="AZ147" s="1069"/>
      <c r="BA147" s="1069"/>
      <c r="BB147" s="1069"/>
      <c r="BC147" s="1069"/>
    </row>
    <row r="148" spans="1:55" x14ac:dyDescent="0.2">
      <c r="A148" s="1069"/>
      <c r="B148" s="1069"/>
      <c r="C148" s="1069"/>
      <c r="D148" s="1069"/>
      <c r="E148" s="1069"/>
      <c r="F148" s="1069"/>
      <c r="G148" s="1069"/>
      <c r="H148" s="1069"/>
      <c r="I148" s="1069"/>
      <c r="J148" s="1069"/>
      <c r="K148" s="1069"/>
      <c r="L148" s="1069"/>
      <c r="M148" s="1069"/>
      <c r="N148" s="1069"/>
      <c r="O148" s="1069"/>
      <c r="P148" s="1069"/>
      <c r="Q148" s="1069"/>
      <c r="R148" s="1069"/>
      <c r="S148" s="1069"/>
      <c r="T148" s="1069"/>
      <c r="U148" s="1069"/>
      <c r="V148" s="1069"/>
      <c r="W148" s="1069"/>
      <c r="X148" s="1069"/>
      <c r="Y148" s="1069"/>
      <c r="Z148" s="1069"/>
      <c r="AA148" s="1069"/>
      <c r="AB148" s="1069"/>
      <c r="AC148" s="1069"/>
      <c r="AD148" s="1069"/>
      <c r="AE148" s="1069"/>
      <c r="AF148" s="1069"/>
      <c r="AG148" s="1069"/>
      <c r="AH148" s="1069"/>
      <c r="AI148" s="1069"/>
      <c r="AJ148" s="1069"/>
      <c r="AK148" s="1069"/>
      <c r="AL148" s="1069"/>
      <c r="AM148" s="1069"/>
      <c r="AN148" s="1069"/>
      <c r="AO148" s="1069"/>
      <c r="AP148" s="1069"/>
      <c r="AQ148" s="1069"/>
      <c r="AR148" s="1069"/>
      <c r="AS148" s="1069"/>
      <c r="AT148" s="1069"/>
      <c r="AU148" s="1069"/>
      <c r="AV148" s="1069"/>
      <c r="AW148" s="1069"/>
      <c r="AX148" s="1069"/>
      <c r="AY148" s="1069"/>
      <c r="AZ148" s="1069"/>
      <c r="BA148" s="1069"/>
      <c r="BB148" s="1069"/>
      <c r="BC148" s="1069"/>
    </row>
    <row r="149" spans="1:55" x14ac:dyDescent="0.2">
      <c r="A149" s="1069"/>
      <c r="B149" s="1069"/>
      <c r="C149" s="1069"/>
      <c r="D149" s="1069"/>
      <c r="E149" s="1069"/>
      <c r="F149" s="1069"/>
      <c r="G149" s="1069"/>
      <c r="H149" s="1069"/>
      <c r="I149" s="1069"/>
      <c r="J149" s="1069"/>
      <c r="K149" s="1069"/>
      <c r="L149" s="1069"/>
      <c r="M149" s="1069"/>
      <c r="N149" s="1069"/>
      <c r="O149" s="1069"/>
      <c r="P149" s="1069"/>
      <c r="Q149" s="1069"/>
      <c r="R149" s="1069"/>
      <c r="S149" s="1069"/>
      <c r="T149" s="1069"/>
      <c r="U149" s="1069"/>
      <c r="V149" s="1069"/>
      <c r="W149" s="1069"/>
      <c r="X149" s="1069"/>
      <c r="Y149" s="1069"/>
      <c r="Z149" s="1069"/>
      <c r="AA149" s="1069"/>
      <c r="AB149" s="1069"/>
      <c r="AC149" s="1069"/>
      <c r="AD149" s="1069"/>
      <c r="AE149" s="1069"/>
      <c r="AF149" s="1069"/>
      <c r="AG149" s="1069"/>
      <c r="AH149" s="1069"/>
      <c r="AI149" s="1069"/>
      <c r="AJ149" s="1069"/>
      <c r="AK149" s="1069"/>
      <c r="AL149" s="1069"/>
      <c r="AM149" s="1069"/>
      <c r="AN149" s="1069"/>
      <c r="AO149" s="1069"/>
      <c r="AP149" s="1069"/>
      <c r="AQ149" s="1069"/>
      <c r="AR149" s="1069"/>
      <c r="AS149" s="1069"/>
      <c r="AT149" s="1069"/>
      <c r="AU149" s="1069"/>
      <c r="AV149" s="1069"/>
      <c r="AW149" s="1069"/>
      <c r="AX149" s="1069"/>
      <c r="AY149" s="1069"/>
      <c r="AZ149" s="1069"/>
      <c r="BA149" s="1069"/>
      <c r="BB149" s="1069"/>
      <c r="BC149" s="1069"/>
    </row>
    <row r="150" spans="1:55" x14ac:dyDescent="0.2">
      <c r="A150" s="1069"/>
      <c r="B150" s="1069"/>
      <c r="C150" s="1069"/>
      <c r="D150" s="1069"/>
      <c r="E150" s="1069"/>
      <c r="F150" s="1069"/>
      <c r="G150" s="1069"/>
      <c r="H150" s="1069"/>
      <c r="I150" s="1069"/>
      <c r="J150" s="1069"/>
      <c r="K150" s="1069"/>
      <c r="L150" s="1069"/>
      <c r="M150" s="1069"/>
      <c r="N150" s="1069"/>
      <c r="O150" s="1069"/>
      <c r="P150" s="1069"/>
      <c r="Q150" s="1069"/>
      <c r="R150" s="1069"/>
      <c r="S150" s="1069"/>
      <c r="T150" s="1069"/>
      <c r="U150" s="1069"/>
      <c r="V150" s="1069"/>
      <c r="W150" s="1069"/>
      <c r="X150" s="1069"/>
      <c r="Y150" s="1069"/>
      <c r="Z150" s="1069"/>
      <c r="AA150" s="1069"/>
      <c r="AB150" s="1069"/>
      <c r="AC150" s="1069"/>
      <c r="AD150" s="1069"/>
      <c r="AE150" s="1069"/>
      <c r="AF150" s="1069"/>
      <c r="AG150" s="1069"/>
      <c r="AH150" s="1069"/>
      <c r="AI150" s="1069"/>
      <c r="AJ150" s="1069"/>
      <c r="AK150" s="1069"/>
      <c r="AL150" s="1069"/>
      <c r="AM150" s="1069"/>
      <c r="AN150" s="1069"/>
      <c r="AO150" s="1069"/>
      <c r="AP150" s="1069"/>
      <c r="AQ150" s="1069"/>
      <c r="AR150" s="1069"/>
      <c r="AS150" s="1069"/>
      <c r="AT150" s="1069"/>
      <c r="AU150" s="1069"/>
      <c r="AV150" s="1069"/>
      <c r="AW150" s="1069"/>
      <c r="AX150" s="1069"/>
      <c r="AY150" s="1069"/>
      <c r="AZ150" s="1069"/>
      <c r="BA150" s="1069"/>
      <c r="BB150" s="1069"/>
      <c r="BC150" s="1069"/>
    </row>
    <row r="151" spans="1:55" x14ac:dyDescent="0.2">
      <c r="A151" s="1069"/>
      <c r="B151" s="1069"/>
      <c r="C151" s="1069"/>
      <c r="D151" s="1069"/>
      <c r="E151" s="1069"/>
      <c r="F151" s="1069"/>
      <c r="G151" s="1069"/>
      <c r="H151" s="1069"/>
      <c r="I151" s="1069"/>
      <c r="J151" s="1069"/>
      <c r="K151" s="1069"/>
      <c r="L151" s="1069"/>
      <c r="M151" s="1069"/>
      <c r="N151" s="1069"/>
      <c r="O151" s="1069"/>
      <c r="P151" s="1069"/>
      <c r="Q151" s="1069"/>
      <c r="R151" s="1069"/>
      <c r="S151" s="1069"/>
      <c r="T151" s="1069"/>
      <c r="U151" s="1069"/>
      <c r="V151" s="1069"/>
      <c r="W151" s="1069"/>
      <c r="X151" s="1069"/>
      <c r="Y151" s="1069"/>
      <c r="Z151" s="1069"/>
      <c r="AA151" s="1069"/>
      <c r="AB151" s="1069"/>
      <c r="AC151" s="1069"/>
      <c r="AD151" s="1069"/>
      <c r="AE151" s="1069"/>
      <c r="AF151" s="1069"/>
      <c r="AG151" s="1069"/>
      <c r="AH151" s="1069"/>
      <c r="AI151" s="1069"/>
      <c r="AJ151" s="1069"/>
      <c r="AK151" s="1069"/>
      <c r="AL151" s="1069"/>
      <c r="AM151" s="1069"/>
      <c r="AN151" s="1069"/>
      <c r="AO151" s="1069"/>
      <c r="AP151" s="1069"/>
      <c r="AQ151" s="1069"/>
      <c r="AR151" s="1069"/>
      <c r="AS151" s="1069"/>
      <c r="AT151" s="1069"/>
      <c r="AU151" s="1069"/>
      <c r="AV151" s="1069"/>
      <c r="AW151" s="1069"/>
      <c r="AX151" s="1069"/>
      <c r="AY151" s="1069"/>
      <c r="AZ151" s="1069"/>
      <c r="BA151" s="1069"/>
      <c r="BB151" s="1069"/>
      <c r="BC151" s="1069"/>
    </row>
    <row r="152" spans="1:55" x14ac:dyDescent="0.2">
      <c r="A152" s="1069"/>
      <c r="B152" s="1069"/>
      <c r="C152" s="1069"/>
      <c r="D152" s="1069"/>
      <c r="E152" s="1069"/>
      <c r="F152" s="1069"/>
      <c r="G152" s="1069"/>
      <c r="H152" s="1069"/>
      <c r="I152" s="1069"/>
      <c r="J152" s="1069"/>
      <c r="K152" s="1069"/>
      <c r="L152" s="1069"/>
      <c r="M152" s="1069"/>
      <c r="N152" s="1069"/>
      <c r="O152" s="1069"/>
      <c r="P152" s="1069"/>
      <c r="Q152" s="1069"/>
      <c r="R152" s="1069"/>
      <c r="S152" s="1069"/>
      <c r="T152" s="1069"/>
      <c r="U152" s="1069"/>
      <c r="V152" s="1069"/>
      <c r="W152" s="1069"/>
      <c r="X152" s="1069"/>
      <c r="Y152" s="1069"/>
      <c r="Z152" s="1069"/>
      <c r="AA152" s="1069"/>
      <c r="AB152" s="1069"/>
      <c r="AC152" s="1069"/>
      <c r="AD152" s="1069"/>
      <c r="AE152" s="1069"/>
      <c r="AF152" s="1069"/>
      <c r="AG152" s="1069"/>
      <c r="AH152" s="1069"/>
      <c r="AI152" s="1069"/>
      <c r="AJ152" s="1069"/>
      <c r="AK152" s="1069"/>
      <c r="AL152" s="1069"/>
      <c r="AM152" s="1069"/>
      <c r="AN152" s="1069"/>
      <c r="AO152" s="1069"/>
      <c r="AP152" s="1069"/>
      <c r="AQ152" s="1069"/>
      <c r="AR152" s="1069"/>
      <c r="AS152" s="1069"/>
      <c r="AT152" s="1069"/>
      <c r="AU152" s="1069"/>
      <c r="AV152" s="1069"/>
      <c r="AW152" s="1069"/>
      <c r="AX152" s="1069"/>
      <c r="AY152" s="1069"/>
      <c r="AZ152" s="1069"/>
      <c r="BA152" s="1069"/>
      <c r="BB152" s="1069"/>
      <c r="BC152" s="1069"/>
    </row>
    <row r="153" spans="1:55" x14ac:dyDescent="0.2">
      <c r="A153" s="1069"/>
      <c r="B153" s="1069"/>
      <c r="C153" s="1069"/>
      <c r="D153" s="1069"/>
      <c r="E153" s="1069"/>
      <c r="F153" s="1069"/>
      <c r="G153" s="1069"/>
      <c r="H153" s="1069"/>
      <c r="I153" s="1069"/>
      <c r="J153" s="1069"/>
      <c r="K153" s="1069"/>
      <c r="L153" s="1069"/>
      <c r="M153" s="1069"/>
      <c r="N153" s="1069"/>
      <c r="O153" s="1069"/>
      <c r="P153" s="1069"/>
      <c r="Q153" s="1069"/>
      <c r="R153" s="1069"/>
      <c r="S153" s="1069"/>
      <c r="T153" s="1069"/>
      <c r="U153" s="1069"/>
      <c r="V153" s="1069"/>
      <c r="W153" s="1069"/>
      <c r="X153" s="1069"/>
      <c r="Y153" s="1069"/>
      <c r="Z153" s="1069"/>
      <c r="AA153" s="1069"/>
      <c r="AB153" s="1069"/>
      <c r="AC153" s="1069"/>
      <c r="AD153" s="1069"/>
      <c r="AE153" s="1069"/>
      <c r="AF153" s="1069"/>
      <c r="AG153" s="1069"/>
      <c r="AH153" s="1069"/>
      <c r="AI153" s="1069"/>
      <c r="AJ153" s="1069"/>
      <c r="AK153" s="1069"/>
      <c r="AL153" s="1069"/>
      <c r="AM153" s="1069"/>
      <c r="AN153" s="1069"/>
      <c r="AO153" s="1069"/>
      <c r="AP153" s="1069"/>
      <c r="AQ153" s="1069"/>
      <c r="AR153" s="1069"/>
      <c r="AS153" s="1069"/>
      <c r="AT153" s="1069"/>
      <c r="AU153" s="1069"/>
      <c r="AV153" s="1069"/>
      <c r="AW153" s="1069"/>
      <c r="AX153" s="1069"/>
      <c r="AY153" s="1069"/>
      <c r="AZ153" s="1069"/>
      <c r="BA153" s="1069"/>
      <c r="BB153" s="1069"/>
      <c r="BC153" s="1069"/>
    </row>
    <row r="154" spans="1:55" x14ac:dyDescent="0.2">
      <c r="A154" s="1069"/>
      <c r="B154" s="1069"/>
      <c r="C154" s="1069"/>
      <c r="D154" s="1069"/>
      <c r="E154" s="1069"/>
      <c r="F154" s="1069"/>
      <c r="G154" s="1069"/>
      <c r="H154" s="1069"/>
      <c r="I154" s="1069"/>
      <c r="J154" s="1069"/>
      <c r="K154" s="1069"/>
      <c r="L154" s="1069"/>
      <c r="M154" s="1069"/>
      <c r="N154" s="1069"/>
      <c r="O154" s="1069"/>
      <c r="P154" s="1069"/>
      <c r="Q154" s="1069"/>
      <c r="R154" s="1069"/>
      <c r="S154" s="1069"/>
      <c r="T154" s="1069"/>
      <c r="U154" s="1069"/>
      <c r="V154" s="1069"/>
      <c r="W154" s="1069"/>
      <c r="X154" s="1069"/>
      <c r="Y154" s="1069"/>
      <c r="Z154" s="1069"/>
      <c r="AA154" s="1069"/>
      <c r="AB154" s="1069"/>
      <c r="AC154" s="1069"/>
      <c r="AD154" s="1069"/>
      <c r="AE154" s="1069"/>
      <c r="AF154" s="1069"/>
      <c r="AG154" s="1069"/>
      <c r="AH154" s="1069"/>
      <c r="AI154" s="1069"/>
      <c r="AJ154" s="1069"/>
      <c r="AK154" s="1069"/>
      <c r="AL154" s="1069"/>
      <c r="AM154" s="1069"/>
      <c r="AN154" s="1069"/>
      <c r="AO154" s="1069"/>
      <c r="AP154" s="1069"/>
      <c r="AQ154" s="1069"/>
      <c r="AR154" s="1069"/>
      <c r="AS154" s="1069"/>
      <c r="AT154" s="1069"/>
      <c r="AU154" s="1069"/>
      <c r="AV154" s="1069"/>
      <c r="AW154" s="1069"/>
      <c r="AX154" s="1069"/>
      <c r="AY154" s="1069"/>
      <c r="AZ154" s="1069"/>
      <c r="BA154" s="1069"/>
      <c r="BB154" s="1069"/>
      <c r="BC154" s="1069"/>
    </row>
    <row r="155" spans="1:55" x14ac:dyDescent="0.2">
      <c r="A155" s="1069"/>
      <c r="B155" s="1069"/>
      <c r="C155" s="1069"/>
      <c r="D155" s="1069"/>
      <c r="E155" s="1069"/>
      <c r="F155" s="1069"/>
      <c r="G155" s="1069"/>
      <c r="H155" s="1069"/>
      <c r="I155" s="1069"/>
      <c r="J155" s="1069"/>
      <c r="K155" s="1069"/>
      <c r="L155" s="1069"/>
      <c r="M155" s="1069"/>
      <c r="N155" s="1069"/>
      <c r="O155" s="1069"/>
      <c r="P155" s="1069"/>
      <c r="Q155" s="1069"/>
      <c r="R155" s="1069"/>
      <c r="S155" s="1069"/>
      <c r="T155" s="1069"/>
      <c r="U155" s="1069"/>
      <c r="V155" s="1069"/>
      <c r="W155" s="1069"/>
      <c r="X155" s="1069"/>
      <c r="Y155" s="1069"/>
      <c r="Z155" s="1069"/>
      <c r="AA155" s="1069"/>
      <c r="AB155" s="1069"/>
      <c r="AC155" s="1069"/>
      <c r="AD155" s="1069"/>
      <c r="AE155" s="1069"/>
      <c r="AF155" s="1069"/>
      <c r="AG155" s="1069"/>
      <c r="AH155" s="1069"/>
      <c r="AI155" s="1069"/>
      <c r="AJ155" s="1069"/>
      <c r="AK155" s="1069"/>
      <c r="AL155" s="1069"/>
      <c r="AM155" s="1069"/>
      <c r="AN155" s="1069"/>
      <c r="AO155" s="1069"/>
      <c r="AP155" s="1069"/>
      <c r="AQ155" s="1069"/>
      <c r="AR155" s="1069"/>
      <c r="AS155" s="1069"/>
      <c r="AT155" s="1069"/>
      <c r="AU155" s="1069"/>
      <c r="AV155" s="1069"/>
      <c r="AW155" s="1069"/>
      <c r="AX155" s="1069"/>
      <c r="AY155" s="1069"/>
      <c r="AZ155" s="1069"/>
      <c r="BA155" s="1069"/>
      <c r="BB155" s="1069"/>
      <c r="BC155" s="1069"/>
    </row>
    <row r="156" spans="1:55" x14ac:dyDescent="0.2">
      <c r="A156" s="1069"/>
      <c r="B156" s="1069"/>
      <c r="C156" s="1069"/>
      <c r="D156" s="1069"/>
      <c r="E156" s="1069"/>
      <c r="F156" s="1069"/>
      <c r="G156" s="1069"/>
      <c r="H156" s="1069"/>
      <c r="I156" s="1069"/>
      <c r="J156" s="1069"/>
      <c r="K156" s="1069"/>
      <c r="L156" s="1069"/>
      <c r="M156" s="1069"/>
      <c r="N156" s="1069"/>
      <c r="O156" s="1069"/>
      <c r="P156" s="1069"/>
      <c r="Q156" s="1069"/>
      <c r="R156" s="1069"/>
      <c r="S156" s="1069"/>
      <c r="T156" s="1069"/>
      <c r="U156" s="1069"/>
      <c r="V156" s="1069"/>
      <c r="W156" s="1069"/>
      <c r="X156" s="1069"/>
      <c r="Y156" s="1069"/>
      <c r="Z156" s="1069"/>
      <c r="AA156" s="1069"/>
      <c r="AB156" s="1069"/>
      <c r="AC156" s="1069"/>
      <c r="AD156" s="1069"/>
      <c r="AE156" s="1069"/>
      <c r="AF156" s="1069"/>
      <c r="AG156" s="1069"/>
      <c r="AH156" s="1069"/>
      <c r="AI156" s="1069"/>
      <c r="AJ156" s="1069"/>
      <c r="AK156" s="1069"/>
      <c r="AL156" s="1069"/>
      <c r="AM156" s="1069"/>
      <c r="AN156" s="1069"/>
      <c r="AO156" s="1069"/>
      <c r="AP156" s="1069"/>
      <c r="AQ156" s="1069"/>
      <c r="AR156" s="1069"/>
      <c r="AS156" s="1069"/>
      <c r="AT156" s="1069"/>
      <c r="AU156" s="1069"/>
      <c r="AV156" s="1069"/>
      <c r="AW156" s="1069"/>
      <c r="AX156" s="1069"/>
      <c r="AY156" s="1069"/>
      <c r="AZ156" s="1069"/>
      <c r="BA156" s="1069"/>
      <c r="BB156" s="1069"/>
      <c r="BC156" s="1069"/>
    </row>
    <row r="157" spans="1:55" x14ac:dyDescent="0.2">
      <c r="A157" s="1069"/>
      <c r="B157" s="1069"/>
      <c r="C157" s="1069"/>
      <c r="D157" s="1069"/>
      <c r="E157" s="1069"/>
      <c r="F157" s="1069"/>
      <c r="G157" s="1069"/>
      <c r="H157" s="1069"/>
      <c r="I157" s="1069"/>
      <c r="J157" s="1069"/>
      <c r="K157" s="1069"/>
      <c r="L157" s="1069"/>
      <c r="M157" s="1069"/>
      <c r="N157" s="1069"/>
      <c r="O157" s="1069"/>
      <c r="P157" s="1069"/>
      <c r="Q157" s="1069"/>
      <c r="R157" s="1069"/>
      <c r="S157" s="1069"/>
      <c r="T157" s="1069"/>
      <c r="U157" s="1069"/>
      <c r="V157" s="1069"/>
      <c r="W157" s="1069"/>
      <c r="X157" s="1069"/>
      <c r="Y157" s="1069"/>
      <c r="Z157" s="1069"/>
      <c r="AA157" s="1069"/>
      <c r="AB157" s="1069"/>
      <c r="AC157" s="1069"/>
      <c r="AD157" s="1069"/>
      <c r="AE157" s="1069"/>
      <c r="AF157" s="1069"/>
      <c r="AG157" s="1069"/>
      <c r="AH157" s="1069"/>
      <c r="AI157" s="1069"/>
      <c r="AJ157" s="1069"/>
      <c r="AK157" s="1069"/>
      <c r="AL157" s="1069"/>
      <c r="AM157" s="1069"/>
      <c r="AN157" s="1069"/>
      <c r="AO157" s="1069"/>
      <c r="AP157" s="1069"/>
      <c r="AQ157" s="1069"/>
      <c r="AR157" s="1069"/>
      <c r="AS157" s="1069"/>
      <c r="AT157" s="1069"/>
      <c r="AU157" s="1069"/>
      <c r="AV157" s="1069"/>
      <c r="AW157" s="1069"/>
      <c r="AX157" s="1069"/>
      <c r="AY157" s="1069"/>
      <c r="AZ157" s="1069"/>
      <c r="BA157" s="1069"/>
      <c r="BB157" s="1069"/>
      <c r="BC157" s="1069"/>
    </row>
    <row r="158" spans="1:55" x14ac:dyDescent="0.2">
      <c r="A158" s="1069"/>
      <c r="B158" s="1069"/>
      <c r="C158" s="1069"/>
      <c r="D158" s="1069"/>
      <c r="E158" s="1069"/>
      <c r="F158" s="1069"/>
      <c r="G158" s="1069"/>
      <c r="H158" s="1069"/>
      <c r="I158" s="1069"/>
      <c r="J158" s="1069"/>
      <c r="K158" s="1069"/>
      <c r="L158" s="1069"/>
      <c r="M158" s="1069"/>
      <c r="N158" s="1069"/>
      <c r="O158" s="1069"/>
      <c r="P158" s="1069"/>
      <c r="Q158" s="1069"/>
      <c r="R158" s="1069"/>
      <c r="S158" s="1069"/>
      <c r="T158" s="1069"/>
      <c r="U158" s="1069"/>
      <c r="V158" s="1069"/>
      <c r="W158" s="1069"/>
      <c r="X158" s="1069"/>
      <c r="Y158" s="1069"/>
      <c r="Z158" s="1069"/>
      <c r="AA158" s="1069"/>
      <c r="AB158" s="1069"/>
      <c r="AC158" s="1069"/>
      <c r="AD158" s="1069"/>
      <c r="AE158" s="1069"/>
      <c r="AF158" s="1069"/>
      <c r="AG158" s="1069"/>
      <c r="AH158" s="1069"/>
      <c r="AI158" s="1069"/>
      <c r="AJ158" s="1069"/>
      <c r="AK158" s="1069"/>
      <c r="AL158" s="1069"/>
      <c r="AM158" s="1069"/>
      <c r="AN158" s="1069"/>
      <c r="AO158" s="1069"/>
      <c r="AP158" s="1069"/>
      <c r="AQ158" s="1069"/>
      <c r="AR158" s="1069"/>
      <c r="AS158" s="1069"/>
      <c r="AT158" s="1069"/>
      <c r="AU158" s="1069"/>
      <c r="AV158" s="1069"/>
      <c r="AW158" s="1069"/>
      <c r="AX158" s="1069"/>
      <c r="AY158" s="1069"/>
      <c r="AZ158" s="1069"/>
      <c r="BA158" s="1069"/>
      <c r="BB158" s="1069"/>
      <c r="BC158" s="1069"/>
    </row>
    <row r="159" spans="1:55" x14ac:dyDescent="0.2">
      <c r="A159" s="1069"/>
      <c r="B159" s="1069"/>
      <c r="C159" s="1069"/>
      <c r="D159" s="1069"/>
      <c r="E159" s="1069"/>
      <c r="F159" s="1069"/>
      <c r="G159" s="1069"/>
      <c r="H159" s="1069"/>
      <c r="I159" s="1069"/>
      <c r="J159" s="1069"/>
      <c r="K159" s="1069"/>
      <c r="L159" s="1069"/>
      <c r="M159" s="1069"/>
      <c r="N159" s="1069"/>
      <c r="O159" s="1069"/>
      <c r="P159" s="1069"/>
      <c r="Q159" s="1069"/>
      <c r="R159" s="1069"/>
      <c r="S159" s="1069"/>
      <c r="T159" s="1069"/>
      <c r="U159" s="1069"/>
      <c r="V159" s="1069"/>
      <c r="W159" s="1069"/>
      <c r="X159" s="1069"/>
      <c r="Y159" s="1069"/>
      <c r="Z159" s="1069"/>
      <c r="AA159" s="1069"/>
      <c r="AB159" s="1069"/>
      <c r="AC159" s="1069"/>
      <c r="AD159" s="1069"/>
      <c r="AE159" s="1069"/>
      <c r="AF159" s="1069"/>
      <c r="AG159" s="1069"/>
      <c r="AH159" s="1069"/>
      <c r="AI159" s="1069"/>
      <c r="AJ159" s="1069"/>
      <c r="AK159" s="1069"/>
      <c r="AL159" s="1069"/>
      <c r="AM159" s="1069"/>
      <c r="AN159" s="1069"/>
      <c r="AO159" s="1069"/>
      <c r="AP159" s="1069"/>
      <c r="AQ159" s="1069"/>
      <c r="AR159" s="1069"/>
      <c r="AS159" s="1069"/>
      <c r="AT159" s="1069"/>
      <c r="AU159" s="1069"/>
      <c r="AV159" s="1069"/>
      <c r="AW159" s="1069"/>
      <c r="AX159" s="1069"/>
      <c r="AY159" s="1069"/>
      <c r="AZ159" s="1069"/>
      <c r="BA159" s="1069"/>
      <c r="BB159" s="1069"/>
      <c r="BC159" s="1069"/>
    </row>
    <row r="160" spans="1:55" x14ac:dyDescent="0.2">
      <c r="A160" s="1069"/>
      <c r="B160" s="1069"/>
      <c r="C160" s="1069"/>
      <c r="D160" s="1069"/>
      <c r="E160" s="1069"/>
      <c r="F160" s="1069"/>
      <c r="G160" s="1069"/>
      <c r="H160" s="1069"/>
      <c r="I160" s="1069"/>
      <c r="J160" s="1069"/>
      <c r="K160" s="1069"/>
      <c r="L160" s="1069"/>
      <c r="M160" s="1069"/>
      <c r="N160" s="1069"/>
      <c r="O160" s="1069"/>
      <c r="P160" s="1069"/>
      <c r="Q160" s="1069"/>
      <c r="R160" s="1069"/>
      <c r="S160" s="1069"/>
      <c r="T160" s="1069"/>
      <c r="U160" s="1069"/>
      <c r="V160" s="1069"/>
      <c r="W160" s="1069"/>
      <c r="X160" s="1069"/>
      <c r="Y160" s="1069"/>
      <c r="Z160" s="1069"/>
      <c r="AA160" s="1069"/>
      <c r="AB160" s="1069"/>
      <c r="AC160" s="1069"/>
      <c r="AD160" s="1069"/>
      <c r="AE160" s="1069"/>
      <c r="AF160" s="1069"/>
      <c r="AG160" s="1069"/>
      <c r="AH160" s="1069"/>
      <c r="AI160" s="1069"/>
      <c r="AJ160" s="1069"/>
      <c r="AK160" s="1069"/>
      <c r="AL160" s="1069"/>
      <c r="AM160" s="1069"/>
      <c r="AN160" s="1069"/>
      <c r="AO160" s="1069"/>
      <c r="AP160" s="1069"/>
      <c r="AQ160" s="1069"/>
      <c r="AR160" s="1069"/>
      <c r="AS160" s="1069"/>
      <c r="AT160" s="1069"/>
      <c r="AU160" s="1069"/>
      <c r="AV160" s="1069"/>
      <c r="AW160" s="1069"/>
      <c r="AX160" s="1069"/>
      <c r="AY160" s="1069"/>
      <c r="AZ160" s="1069"/>
      <c r="BA160" s="1069"/>
      <c r="BB160" s="1069"/>
      <c r="BC160" s="1069"/>
    </row>
    <row r="161" spans="1:55" x14ac:dyDescent="0.2">
      <c r="A161" s="1069"/>
      <c r="B161" s="1069"/>
      <c r="C161" s="1069"/>
      <c r="D161" s="1069"/>
      <c r="E161" s="1069"/>
      <c r="F161" s="1069"/>
      <c r="G161" s="1069"/>
      <c r="H161" s="1069"/>
      <c r="I161" s="1069"/>
      <c r="J161" s="1069"/>
      <c r="K161" s="1069"/>
      <c r="L161" s="1069"/>
      <c r="M161" s="1069"/>
      <c r="N161" s="1069"/>
      <c r="O161" s="1069"/>
      <c r="P161" s="1069"/>
      <c r="Q161" s="1069"/>
      <c r="R161" s="1069"/>
      <c r="S161" s="1069"/>
      <c r="T161" s="1069"/>
      <c r="U161" s="1069"/>
      <c r="V161" s="1069"/>
      <c r="W161" s="1069"/>
      <c r="X161" s="1069"/>
      <c r="Y161" s="1069"/>
      <c r="Z161" s="1069"/>
      <c r="AA161" s="1069"/>
      <c r="AB161" s="1069"/>
      <c r="AC161" s="1069"/>
      <c r="AD161" s="1069"/>
      <c r="AE161" s="1069"/>
      <c r="AF161" s="1069"/>
      <c r="AG161" s="1069"/>
      <c r="AH161" s="1069"/>
      <c r="AI161" s="1069"/>
      <c r="AJ161" s="1069"/>
      <c r="AK161" s="1069"/>
      <c r="AL161" s="1069"/>
      <c r="AM161" s="1069"/>
      <c r="AN161" s="1069"/>
      <c r="AO161" s="1069"/>
      <c r="AP161" s="1069"/>
      <c r="AQ161" s="1069"/>
      <c r="AR161" s="1069"/>
      <c r="AS161" s="1069"/>
      <c r="AT161" s="1069"/>
      <c r="AU161" s="1069"/>
      <c r="AV161" s="1069"/>
      <c r="AW161" s="1069"/>
      <c r="AX161" s="1069"/>
      <c r="AY161" s="1069"/>
      <c r="AZ161" s="1069"/>
      <c r="BA161" s="1069"/>
      <c r="BB161" s="1069"/>
      <c r="BC161" s="1069"/>
    </row>
    <row r="162" spans="1:55" x14ac:dyDescent="0.2">
      <c r="A162" s="1069"/>
      <c r="B162" s="1069"/>
      <c r="C162" s="1069"/>
      <c r="D162" s="1069"/>
      <c r="E162" s="1069"/>
      <c r="F162" s="1069"/>
      <c r="G162" s="1069"/>
      <c r="H162" s="1069"/>
      <c r="I162" s="1069"/>
      <c r="J162" s="1069"/>
      <c r="K162" s="1069"/>
      <c r="L162" s="1069"/>
      <c r="M162" s="1069"/>
      <c r="N162" s="1069"/>
      <c r="O162" s="1069"/>
      <c r="P162" s="1069"/>
      <c r="Q162" s="1069"/>
      <c r="R162" s="1069"/>
      <c r="S162" s="1069"/>
      <c r="T162" s="1069"/>
      <c r="U162" s="1069"/>
      <c r="V162" s="1069"/>
      <c r="W162" s="1069"/>
      <c r="X162" s="1069"/>
      <c r="Y162" s="1069"/>
      <c r="Z162" s="1069"/>
      <c r="AA162" s="1069"/>
      <c r="AB162" s="1069"/>
      <c r="AC162" s="1069"/>
      <c r="AD162" s="1069"/>
      <c r="AE162" s="1069"/>
      <c r="AF162" s="1069"/>
      <c r="AG162" s="1069"/>
      <c r="AH162" s="1069"/>
      <c r="AI162" s="1069"/>
      <c r="AJ162" s="1069"/>
      <c r="AK162" s="1069"/>
      <c r="AL162" s="1069"/>
      <c r="AM162" s="1069"/>
      <c r="AN162" s="1069"/>
      <c r="AO162" s="1069"/>
      <c r="AP162" s="1069"/>
      <c r="AQ162" s="1069"/>
      <c r="AR162" s="1069"/>
      <c r="AS162" s="1069"/>
      <c r="AT162" s="1069"/>
      <c r="AU162" s="1069"/>
      <c r="AV162" s="1069"/>
      <c r="AW162" s="1069"/>
      <c r="AX162" s="1069"/>
      <c r="AY162" s="1069"/>
      <c r="AZ162" s="1069"/>
      <c r="BA162" s="1069"/>
      <c r="BB162" s="1069"/>
      <c r="BC162" s="1069"/>
    </row>
    <row r="163" spans="1:55" x14ac:dyDescent="0.2">
      <c r="A163" s="1069"/>
      <c r="B163" s="1069"/>
      <c r="C163" s="1069"/>
      <c r="D163" s="1069"/>
      <c r="E163" s="1069"/>
      <c r="F163" s="1069"/>
      <c r="G163" s="1069"/>
      <c r="H163" s="1069"/>
      <c r="I163" s="1069"/>
      <c r="J163" s="1069"/>
      <c r="K163" s="1069"/>
      <c r="L163" s="1069"/>
      <c r="M163" s="1069"/>
      <c r="N163" s="1069"/>
      <c r="O163" s="1069"/>
      <c r="P163" s="1069"/>
      <c r="Q163" s="1069"/>
      <c r="R163" s="1069"/>
      <c r="S163" s="1069"/>
      <c r="T163" s="1069"/>
      <c r="U163" s="1069"/>
      <c r="V163" s="1069"/>
      <c r="W163" s="1069"/>
      <c r="X163" s="1069"/>
      <c r="Y163" s="1069"/>
      <c r="Z163" s="1069"/>
      <c r="AA163" s="1069"/>
      <c r="AB163" s="1069"/>
      <c r="AC163" s="1069"/>
      <c r="AD163" s="1069"/>
      <c r="AE163" s="1069"/>
      <c r="AF163" s="1069"/>
      <c r="AG163" s="1069"/>
      <c r="AH163" s="1069"/>
      <c r="AI163" s="1069"/>
      <c r="AJ163" s="1069"/>
      <c r="AK163" s="1069"/>
      <c r="AL163" s="1069"/>
      <c r="AM163" s="1069"/>
      <c r="AN163" s="1069"/>
      <c r="AO163" s="1069"/>
      <c r="AP163" s="1069"/>
      <c r="AQ163" s="1069"/>
      <c r="AR163" s="1069"/>
      <c r="AS163" s="1069"/>
      <c r="AT163" s="1069"/>
      <c r="AU163" s="1069"/>
      <c r="AV163" s="1069"/>
      <c r="AW163" s="1069"/>
      <c r="AX163" s="1069"/>
      <c r="AY163" s="1069"/>
      <c r="AZ163" s="1069"/>
      <c r="BA163" s="1069"/>
      <c r="BB163" s="1069"/>
      <c r="BC163" s="1069"/>
    </row>
    <row r="164" spans="1:55" x14ac:dyDescent="0.2">
      <c r="A164" s="1069"/>
      <c r="B164" s="1069"/>
      <c r="C164" s="1069"/>
      <c r="D164" s="1069"/>
      <c r="E164" s="1069"/>
      <c r="F164" s="1069"/>
      <c r="G164" s="1069"/>
      <c r="H164" s="1069"/>
      <c r="I164" s="1069"/>
      <c r="J164" s="1069"/>
      <c r="K164" s="1069"/>
      <c r="L164" s="1069"/>
      <c r="M164" s="1069"/>
      <c r="N164" s="1069"/>
      <c r="O164" s="1069"/>
      <c r="P164" s="1069"/>
      <c r="Q164" s="1069"/>
      <c r="R164" s="1069"/>
      <c r="S164" s="1069"/>
      <c r="T164" s="1069"/>
      <c r="U164" s="1069"/>
      <c r="V164" s="1069"/>
      <c r="W164" s="1069"/>
      <c r="X164" s="1069"/>
      <c r="Y164" s="1069"/>
      <c r="Z164" s="1069"/>
      <c r="AA164" s="1069"/>
      <c r="AB164" s="1069"/>
      <c r="AC164" s="1069"/>
      <c r="AD164" s="1069"/>
      <c r="AE164" s="1069"/>
      <c r="AF164" s="1069"/>
      <c r="AG164" s="1069"/>
      <c r="AH164" s="1069"/>
      <c r="AI164" s="1069"/>
      <c r="AJ164" s="1069"/>
      <c r="AK164" s="1069"/>
      <c r="AL164" s="1069"/>
      <c r="AM164" s="1069"/>
      <c r="AN164" s="1069"/>
      <c r="AO164" s="1069"/>
      <c r="AP164" s="1069"/>
      <c r="AQ164" s="1069"/>
      <c r="AR164" s="1069"/>
      <c r="AS164" s="1069"/>
      <c r="AT164" s="1069"/>
      <c r="AU164" s="1069"/>
      <c r="AV164" s="1069"/>
      <c r="AW164" s="1069"/>
      <c r="AX164" s="1069"/>
      <c r="AY164" s="1069"/>
      <c r="AZ164" s="1069"/>
      <c r="BA164" s="1069"/>
      <c r="BB164" s="1069"/>
      <c r="BC164" s="1069"/>
    </row>
    <row r="165" spans="1:55" x14ac:dyDescent="0.2">
      <c r="A165" s="1069"/>
      <c r="B165" s="1069"/>
      <c r="C165" s="1069"/>
      <c r="D165" s="1069"/>
      <c r="E165" s="1069"/>
      <c r="F165" s="1069"/>
      <c r="G165" s="1069"/>
      <c r="H165" s="1069"/>
      <c r="I165" s="1069"/>
      <c r="J165" s="1069"/>
      <c r="K165" s="1069"/>
      <c r="L165" s="1069"/>
      <c r="M165" s="1069"/>
      <c r="N165" s="1069"/>
      <c r="O165" s="1069"/>
      <c r="P165" s="1069"/>
      <c r="Q165" s="1069"/>
      <c r="R165" s="1069"/>
      <c r="S165" s="1069"/>
      <c r="T165" s="1069"/>
      <c r="U165" s="1069"/>
      <c r="V165" s="1069"/>
      <c r="W165" s="1069"/>
      <c r="X165" s="1069"/>
      <c r="Y165" s="1069"/>
      <c r="Z165" s="1069"/>
      <c r="AA165" s="1069"/>
      <c r="AB165" s="1069"/>
      <c r="AC165" s="1069"/>
      <c r="AD165" s="1069"/>
      <c r="AE165" s="1069"/>
      <c r="AF165" s="1069"/>
      <c r="AG165" s="1069"/>
      <c r="AH165" s="1069"/>
      <c r="AI165" s="1069"/>
      <c r="AJ165" s="1069"/>
      <c r="AK165" s="1069"/>
      <c r="AL165" s="1069"/>
      <c r="AM165" s="1069"/>
      <c r="AN165" s="1069"/>
      <c r="AO165" s="1069"/>
      <c r="AP165" s="1069"/>
      <c r="AQ165" s="1069"/>
      <c r="AR165" s="1069"/>
      <c r="AS165" s="1069"/>
      <c r="AT165" s="1069"/>
      <c r="AU165" s="1069"/>
      <c r="AV165" s="1069"/>
      <c r="AW165" s="1069"/>
      <c r="AX165" s="1069"/>
      <c r="AY165" s="1069"/>
      <c r="AZ165" s="1069"/>
      <c r="BA165" s="1069"/>
      <c r="BB165" s="1069"/>
      <c r="BC165" s="1069"/>
    </row>
    <row r="166" spans="1:55" x14ac:dyDescent="0.2">
      <c r="A166" s="1069"/>
      <c r="B166" s="1069"/>
      <c r="C166" s="1069"/>
      <c r="D166" s="1069"/>
      <c r="E166" s="1069"/>
      <c r="F166" s="1069"/>
      <c r="G166" s="1069"/>
      <c r="H166" s="1069"/>
      <c r="I166" s="1069"/>
      <c r="J166" s="1069"/>
      <c r="K166" s="1069"/>
      <c r="L166" s="1069"/>
      <c r="M166" s="1069"/>
      <c r="N166" s="1069"/>
      <c r="O166" s="1069"/>
      <c r="P166" s="1069"/>
      <c r="Q166" s="1069"/>
      <c r="R166" s="1069"/>
      <c r="S166" s="1069"/>
      <c r="T166" s="1069"/>
      <c r="U166" s="1069"/>
      <c r="V166" s="1069"/>
      <c r="W166" s="1069"/>
      <c r="X166" s="1069"/>
      <c r="Y166" s="1069"/>
      <c r="Z166" s="1069"/>
      <c r="AA166" s="1069"/>
      <c r="AB166" s="1069"/>
      <c r="AC166" s="1069"/>
      <c r="AD166" s="1069"/>
      <c r="AE166" s="1069"/>
      <c r="AF166" s="1069"/>
      <c r="AG166" s="1069"/>
      <c r="AH166" s="1069"/>
      <c r="AI166" s="1069"/>
      <c r="AJ166" s="1069"/>
      <c r="AK166" s="1069"/>
      <c r="AL166" s="1069"/>
      <c r="AM166" s="1069"/>
      <c r="AN166" s="1069"/>
      <c r="AO166" s="1069"/>
      <c r="AP166" s="1069"/>
      <c r="AQ166" s="1069"/>
      <c r="AR166" s="1069"/>
      <c r="AS166" s="1069"/>
      <c r="AT166" s="1069"/>
      <c r="AU166" s="1069"/>
      <c r="AV166" s="1069"/>
      <c r="AW166" s="1069"/>
      <c r="AX166" s="1069"/>
      <c r="AY166" s="1069"/>
      <c r="AZ166" s="1069"/>
      <c r="BA166" s="1069"/>
      <c r="BB166" s="1069"/>
      <c r="BC166" s="1069"/>
    </row>
    <row r="167" spans="1:55" x14ac:dyDescent="0.2">
      <c r="A167" s="1069"/>
      <c r="B167" s="1069"/>
      <c r="C167" s="1069"/>
      <c r="D167" s="1069"/>
      <c r="E167" s="1069"/>
      <c r="F167" s="1069"/>
      <c r="G167" s="1069"/>
      <c r="H167" s="1069"/>
      <c r="I167" s="1069"/>
      <c r="J167" s="1069"/>
      <c r="K167" s="1069"/>
      <c r="L167" s="1069"/>
      <c r="M167" s="1069"/>
      <c r="N167" s="1069"/>
      <c r="O167" s="1069"/>
      <c r="P167" s="1069"/>
      <c r="Q167" s="1069"/>
      <c r="R167" s="1069"/>
      <c r="S167" s="1069"/>
      <c r="T167" s="1069"/>
      <c r="U167" s="1069"/>
      <c r="V167" s="1069"/>
      <c r="W167" s="1069"/>
      <c r="X167" s="1069"/>
      <c r="Y167" s="1069"/>
      <c r="Z167" s="1069"/>
      <c r="AA167" s="1069"/>
      <c r="AB167" s="1069"/>
      <c r="AC167" s="1069"/>
      <c r="AD167" s="1069"/>
      <c r="AE167" s="1069"/>
      <c r="AF167" s="1069"/>
      <c r="AG167" s="1069"/>
      <c r="AH167" s="1069"/>
      <c r="AI167" s="1069"/>
      <c r="AJ167" s="1069"/>
      <c r="AK167" s="1069"/>
      <c r="AL167" s="1069"/>
      <c r="AM167" s="1069"/>
      <c r="AN167" s="1069"/>
      <c r="AO167" s="1069"/>
      <c r="AP167" s="1069"/>
      <c r="AQ167" s="1069"/>
      <c r="AR167" s="1069"/>
      <c r="AS167" s="1069"/>
      <c r="AT167" s="1069"/>
      <c r="AU167" s="1069"/>
      <c r="AV167" s="1069"/>
      <c r="AW167" s="1069"/>
      <c r="AX167" s="1069"/>
      <c r="AY167" s="1069"/>
      <c r="AZ167" s="1069"/>
      <c r="BA167" s="1069"/>
      <c r="BB167" s="1069"/>
      <c r="BC167" s="1069"/>
    </row>
    <row r="168" spans="1:55" x14ac:dyDescent="0.2">
      <c r="A168" s="1069"/>
      <c r="B168" s="1069"/>
      <c r="C168" s="1069"/>
      <c r="D168" s="1069"/>
      <c r="E168" s="1069"/>
      <c r="F168" s="1069"/>
      <c r="G168" s="1069"/>
      <c r="H168" s="1069"/>
      <c r="I168" s="1069"/>
      <c r="J168" s="1069"/>
      <c r="K168" s="1069"/>
      <c r="L168" s="1069"/>
      <c r="M168" s="1069"/>
      <c r="N168" s="1069"/>
      <c r="O168" s="1069"/>
      <c r="P168" s="1069"/>
      <c r="Q168" s="1069"/>
      <c r="R168" s="1069"/>
      <c r="S168" s="1069"/>
      <c r="T168" s="1069"/>
      <c r="U168" s="1069"/>
      <c r="V168" s="1069"/>
      <c r="W168" s="1069"/>
      <c r="X168" s="1069"/>
      <c r="Y168" s="1069"/>
      <c r="Z168" s="1069"/>
      <c r="AA168" s="1069"/>
      <c r="AB168" s="1069"/>
      <c r="AC168" s="1069"/>
      <c r="AD168" s="1069"/>
      <c r="AE168" s="1069"/>
      <c r="AF168" s="1069"/>
      <c r="AG168" s="1069"/>
      <c r="AH168" s="1069"/>
      <c r="AI168" s="1069"/>
      <c r="AJ168" s="1069"/>
      <c r="AK168" s="1069"/>
      <c r="AL168" s="1069"/>
      <c r="AM168" s="1069"/>
      <c r="AN168" s="1069"/>
      <c r="AO168" s="1069"/>
      <c r="AP168" s="1069"/>
      <c r="AQ168" s="1069"/>
      <c r="AR168" s="1069"/>
      <c r="AS168" s="1069"/>
      <c r="AT168" s="1069"/>
      <c r="AU168" s="1069"/>
      <c r="AV168" s="1069"/>
      <c r="AW168" s="1069"/>
      <c r="AX168" s="1069"/>
      <c r="AY168" s="1069"/>
      <c r="AZ168" s="1069"/>
      <c r="BA168" s="1069"/>
      <c r="BB168" s="1069"/>
      <c r="BC168" s="1069"/>
    </row>
    <row r="169" spans="1:55" x14ac:dyDescent="0.2">
      <c r="A169" s="1069"/>
      <c r="B169" s="1069"/>
      <c r="C169" s="1069"/>
      <c r="D169" s="1069"/>
      <c r="E169" s="1069"/>
      <c r="F169" s="1069"/>
      <c r="G169" s="1069"/>
      <c r="H169" s="1069"/>
      <c r="I169" s="1069"/>
      <c r="J169" s="1069"/>
      <c r="K169" s="1069"/>
      <c r="L169" s="1069"/>
      <c r="M169" s="1069"/>
      <c r="N169" s="1069"/>
      <c r="O169" s="1069"/>
      <c r="P169" s="1069"/>
      <c r="Q169" s="1069"/>
      <c r="R169" s="1069"/>
      <c r="S169" s="1069"/>
      <c r="T169" s="1069"/>
      <c r="U169" s="1069"/>
      <c r="V169" s="1069"/>
      <c r="W169" s="1069"/>
      <c r="X169" s="1069"/>
      <c r="Y169" s="1069"/>
      <c r="Z169" s="1069"/>
      <c r="AA169" s="1069"/>
      <c r="AB169" s="1069"/>
      <c r="AC169" s="1069"/>
      <c r="AD169" s="1069"/>
      <c r="AE169" s="1069"/>
      <c r="AF169" s="1069"/>
      <c r="AG169" s="1069"/>
      <c r="AH169" s="1069"/>
      <c r="AI169" s="1069"/>
      <c r="AJ169" s="1069"/>
      <c r="AK169" s="1069"/>
      <c r="AL169" s="1069"/>
      <c r="AM169" s="1069"/>
      <c r="AN169" s="1069"/>
      <c r="AO169" s="1069"/>
      <c r="AP169" s="1069"/>
      <c r="AQ169" s="1069"/>
      <c r="AR169" s="1069"/>
      <c r="AS169" s="1069"/>
      <c r="AT169" s="1069"/>
      <c r="AU169" s="1069"/>
      <c r="AV169" s="1069"/>
      <c r="AW169" s="1069"/>
      <c r="AX169" s="1069"/>
      <c r="AY169" s="1069"/>
      <c r="AZ169" s="1069"/>
      <c r="BA169" s="1069"/>
      <c r="BB169" s="1069"/>
      <c r="BC169" s="1069"/>
    </row>
    <row r="170" spans="1:55" x14ac:dyDescent="0.2">
      <c r="A170" s="1069"/>
      <c r="B170" s="1069"/>
      <c r="C170" s="1069"/>
      <c r="D170" s="1069"/>
      <c r="E170" s="1069"/>
      <c r="F170" s="1069"/>
      <c r="G170" s="1069"/>
      <c r="H170" s="1069"/>
      <c r="I170" s="1069"/>
      <c r="J170" s="1069"/>
      <c r="K170" s="1069"/>
      <c r="L170" s="1069"/>
      <c r="M170" s="1069"/>
      <c r="N170" s="1069"/>
      <c r="O170" s="1069"/>
      <c r="P170" s="1069"/>
      <c r="Q170" s="1069"/>
      <c r="R170" s="1069"/>
      <c r="S170" s="1069"/>
      <c r="T170" s="1069"/>
      <c r="U170" s="1069"/>
      <c r="V170" s="1069"/>
      <c r="W170" s="1069"/>
      <c r="X170" s="1069"/>
      <c r="Y170" s="1069"/>
      <c r="Z170" s="1069"/>
      <c r="AA170" s="1069"/>
      <c r="AB170" s="1069"/>
      <c r="AC170" s="1069"/>
      <c r="AD170" s="1069"/>
      <c r="AE170" s="1069"/>
      <c r="AF170" s="1069"/>
      <c r="AG170" s="1069"/>
      <c r="AH170" s="1069"/>
      <c r="AI170" s="1069"/>
      <c r="AJ170" s="1069"/>
      <c r="AK170" s="1069"/>
      <c r="AL170" s="1069"/>
      <c r="AM170" s="1069"/>
      <c r="AN170" s="1069"/>
      <c r="AO170" s="1069"/>
      <c r="AP170" s="1069"/>
      <c r="AQ170" s="1069"/>
      <c r="AR170" s="1069"/>
      <c r="AS170" s="1069"/>
      <c r="AT170" s="1069"/>
      <c r="AU170" s="1069"/>
      <c r="AV170" s="1069"/>
      <c r="AW170" s="1069"/>
      <c r="AX170" s="1069"/>
      <c r="AY170" s="1069"/>
      <c r="AZ170" s="1069"/>
      <c r="BA170" s="1069"/>
      <c r="BB170" s="1069"/>
      <c r="BC170" s="1069"/>
    </row>
    <row r="171" spans="1:55" x14ac:dyDescent="0.2">
      <c r="A171" s="1069"/>
      <c r="B171" s="1069"/>
      <c r="C171" s="1069"/>
      <c r="D171" s="1069"/>
      <c r="E171" s="1069"/>
      <c r="F171" s="1069"/>
      <c r="G171" s="1069"/>
      <c r="H171" s="1069"/>
      <c r="I171" s="1069"/>
      <c r="J171" s="1069"/>
      <c r="K171" s="1069"/>
      <c r="L171" s="1069"/>
      <c r="M171" s="1069"/>
      <c r="N171" s="1069"/>
      <c r="O171" s="1069"/>
      <c r="P171" s="1069"/>
      <c r="Q171" s="1069"/>
      <c r="R171" s="1069"/>
      <c r="S171" s="1069"/>
      <c r="T171" s="1069"/>
      <c r="U171" s="1069"/>
      <c r="V171" s="1069"/>
      <c r="W171" s="1069"/>
      <c r="X171" s="1069"/>
      <c r="Y171" s="1069"/>
      <c r="Z171" s="1069"/>
      <c r="AA171" s="1069"/>
      <c r="AB171" s="1069"/>
      <c r="AC171" s="1069"/>
      <c r="AD171" s="1069"/>
      <c r="AE171" s="1069"/>
      <c r="AF171" s="1069"/>
      <c r="AG171" s="1069"/>
      <c r="AH171" s="1069"/>
      <c r="AI171" s="1069"/>
      <c r="AJ171" s="1069"/>
      <c r="AK171" s="1069"/>
      <c r="AL171" s="1069"/>
      <c r="AM171" s="1069"/>
      <c r="AN171" s="1069"/>
      <c r="AO171" s="1069"/>
      <c r="AP171" s="1069"/>
      <c r="AQ171" s="1069"/>
      <c r="AR171" s="1069"/>
      <c r="AS171" s="1069"/>
      <c r="AT171" s="1069"/>
      <c r="AU171" s="1069"/>
      <c r="AV171" s="1069"/>
      <c r="AW171" s="1069"/>
      <c r="AX171" s="1069"/>
      <c r="AY171" s="1069"/>
      <c r="AZ171" s="1069"/>
      <c r="BA171" s="1069"/>
      <c r="BB171" s="1069"/>
      <c r="BC171" s="1069"/>
    </row>
    <row r="172" spans="1:55" x14ac:dyDescent="0.2">
      <c r="A172" s="1069"/>
      <c r="B172" s="1069"/>
      <c r="C172" s="1069"/>
      <c r="D172" s="1069"/>
      <c r="E172" s="1069"/>
      <c r="F172" s="1069"/>
      <c r="G172" s="1069"/>
      <c r="H172" s="1069"/>
      <c r="I172" s="1069"/>
      <c r="J172" s="1069"/>
      <c r="K172" s="1069"/>
      <c r="L172" s="1069"/>
      <c r="M172" s="1069"/>
      <c r="N172" s="1069"/>
      <c r="O172" s="1069"/>
      <c r="P172" s="1069"/>
      <c r="Q172" s="1069"/>
      <c r="R172" s="1069"/>
      <c r="S172" s="1069"/>
      <c r="T172" s="1069"/>
      <c r="U172" s="1069"/>
      <c r="V172" s="1069"/>
      <c r="W172" s="1069"/>
      <c r="X172" s="1069"/>
      <c r="Y172" s="1069"/>
      <c r="Z172" s="1069"/>
      <c r="AA172" s="1069"/>
      <c r="AB172" s="1069"/>
      <c r="AC172" s="1069"/>
      <c r="AD172" s="1069"/>
      <c r="AE172" s="1069"/>
      <c r="AF172" s="1069"/>
      <c r="AG172" s="1069"/>
      <c r="AH172" s="1069"/>
      <c r="AI172" s="1069"/>
      <c r="AJ172" s="1069"/>
      <c r="AK172" s="1069"/>
      <c r="AL172" s="1069"/>
      <c r="AM172" s="1069"/>
      <c r="AN172" s="1069"/>
      <c r="AO172" s="1069"/>
      <c r="AP172" s="1069"/>
      <c r="AQ172" s="1069"/>
      <c r="AR172" s="1069"/>
      <c r="AS172" s="1069"/>
      <c r="AT172" s="1069"/>
      <c r="AU172" s="1069"/>
      <c r="AV172" s="1069"/>
      <c r="AW172" s="1069"/>
      <c r="AX172" s="1069"/>
      <c r="AY172" s="1069"/>
      <c r="AZ172" s="1069"/>
      <c r="BA172" s="1069"/>
      <c r="BB172" s="1069"/>
      <c r="BC172" s="1069"/>
    </row>
    <row r="173" spans="1:55" x14ac:dyDescent="0.2">
      <c r="A173" s="1069"/>
      <c r="B173" s="1069"/>
      <c r="C173" s="1069"/>
      <c r="D173" s="1069"/>
      <c r="E173" s="1069"/>
      <c r="F173" s="1069"/>
      <c r="G173" s="1069"/>
      <c r="H173" s="1069"/>
      <c r="I173" s="1069"/>
      <c r="J173" s="1069"/>
      <c r="K173" s="1069"/>
      <c r="L173" s="1069"/>
      <c r="M173" s="1069"/>
      <c r="N173" s="1069"/>
      <c r="O173" s="1069"/>
      <c r="P173" s="1069"/>
      <c r="Q173" s="1069"/>
      <c r="R173" s="1069"/>
      <c r="S173" s="1069"/>
      <c r="T173" s="1069"/>
      <c r="U173" s="1069"/>
      <c r="V173" s="1069"/>
      <c r="W173" s="1069"/>
      <c r="X173" s="1069"/>
      <c r="Y173" s="1069"/>
      <c r="Z173" s="1069"/>
      <c r="AA173" s="1069"/>
      <c r="AB173" s="1069"/>
      <c r="AC173" s="1069"/>
      <c r="AD173" s="1069"/>
      <c r="AE173" s="1069"/>
      <c r="AF173" s="1069"/>
      <c r="AG173" s="1069"/>
      <c r="AH173" s="1069"/>
      <c r="AI173" s="1069"/>
      <c r="AJ173" s="1069"/>
      <c r="AK173" s="1069"/>
      <c r="AL173" s="1069"/>
      <c r="AM173" s="1069"/>
      <c r="AN173" s="1069"/>
      <c r="AO173" s="1069"/>
      <c r="AP173" s="1069"/>
      <c r="AQ173" s="1069"/>
      <c r="AR173" s="1069"/>
      <c r="AS173" s="1069"/>
      <c r="AT173" s="1069"/>
      <c r="AU173" s="1069"/>
      <c r="AV173" s="1069"/>
      <c r="AW173" s="1069"/>
      <c r="AX173" s="1069"/>
      <c r="AY173" s="1069"/>
      <c r="AZ173" s="1069"/>
      <c r="BA173" s="1069"/>
      <c r="BB173" s="1069"/>
      <c r="BC173" s="1069"/>
    </row>
    <row r="174" spans="1:55" x14ac:dyDescent="0.2">
      <c r="A174" s="1069"/>
      <c r="B174" s="1069"/>
      <c r="C174" s="1069"/>
      <c r="D174" s="1069"/>
      <c r="E174" s="1069"/>
      <c r="F174" s="1069"/>
      <c r="G174" s="1069"/>
      <c r="H174" s="1069"/>
      <c r="I174" s="1069"/>
      <c r="J174" s="1069"/>
      <c r="K174" s="1069"/>
      <c r="L174" s="1069"/>
      <c r="M174" s="1069"/>
      <c r="N174" s="1069"/>
      <c r="O174" s="1069"/>
      <c r="P174" s="1069"/>
      <c r="Q174" s="1069"/>
      <c r="R174" s="1069"/>
      <c r="S174" s="1069"/>
      <c r="T174" s="1069"/>
      <c r="U174" s="1069"/>
      <c r="V174" s="1069"/>
      <c r="W174" s="1069"/>
      <c r="X174" s="1069"/>
      <c r="Y174" s="1069"/>
      <c r="Z174" s="1069"/>
      <c r="AA174" s="1069"/>
      <c r="AB174" s="1069"/>
      <c r="AC174" s="1069"/>
      <c r="AD174" s="1069"/>
      <c r="AE174" s="1069"/>
      <c r="AF174" s="1069"/>
      <c r="AG174" s="1069"/>
      <c r="AH174" s="1069"/>
      <c r="AI174" s="1069"/>
      <c r="AJ174" s="1069"/>
      <c r="AK174" s="1069"/>
      <c r="AL174" s="1069"/>
      <c r="AM174" s="1069"/>
      <c r="AN174" s="1069"/>
      <c r="AO174" s="1069"/>
      <c r="AP174" s="1069"/>
      <c r="AQ174" s="1069"/>
      <c r="AR174" s="1069"/>
      <c r="AS174" s="1069"/>
      <c r="AT174" s="1069"/>
      <c r="AU174" s="1069"/>
      <c r="AV174" s="1069"/>
      <c r="AW174" s="1069"/>
      <c r="AX174" s="1069"/>
      <c r="AY174" s="1069"/>
      <c r="AZ174" s="1069"/>
      <c r="BA174" s="1069"/>
      <c r="BB174" s="1069"/>
      <c r="BC174" s="1069"/>
    </row>
    <row r="175" spans="1:55" x14ac:dyDescent="0.2">
      <c r="A175" s="1069"/>
      <c r="B175" s="1069"/>
      <c r="C175" s="1069"/>
      <c r="D175" s="1069"/>
      <c r="E175" s="1069"/>
      <c r="F175" s="1069"/>
      <c r="G175" s="1069"/>
      <c r="H175" s="1069"/>
      <c r="I175" s="1069"/>
      <c r="J175" s="1069"/>
      <c r="K175" s="1069"/>
      <c r="L175" s="1069"/>
      <c r="M175" s="1069"/>
      <c r="N175" s="1069"/>
      <c r="O175" s="1069"/>
      <c r="P175" s="1069"/>
      <c r="Q175" s="1069"/>
      <c r="R175" s="1069"/>
      <c r="S175" s="1069"/>
      <c r="T175" s="1069"/>
      <c r="U175" s="1069"/>
      <c r="V175" s="1069"/>
      <c r="W175" s="1069"/>
      <c r="X175" s="1069"/>
      <c r="Y175" s="1069"/>
      <c r="Z175" s="1069"/>
      <c r="AA175" s="1069"/>
      <c r="AB175" s="1069"/>
      <c r="AC175" s="1069"/>
      <c r="AD175" s="1069"/>
      <c r="AE175" s="1069"/>
      <c r="AF175" s="1069"/>
      <c r="AG175" s="1069"/>
      <c r="AH175" s="1069"/>
      <c r="AI175" s="1069"/>
      <c r="AJ175" s="1069"/>
      <c r="AK175" s="1069"/>
      <c r="AL175" s="1069"/>
      <c r="AM175" s="1069"/>
      <c r="AN175" s="1069"/>
      <c r="AO175" s="1069"/>
      <c r="AP175" s="1069"/>
      <c r="AQ175" s="1069"/>
      <c r="AR175" s="1069"/>
      <c r="AS175" s="1069"/>
      <c r="AT175" s="1069"/>
      <c r="AU175" s="1069"/>
      <c r="AV175" s="1069"/>
      <c r="AW175" s="1069"/>
      <c r="AX175" s="1069"/>
      <c r="AY175" s="1069"/>
      <c r="AZ175" s="1069"/>
      <c r="BA175" s="1069"/>
      <c r="BB175" s="1069"/>
      <c r="BC175" s="1069"/>
    </row>
    <row r="176" spans="1:55" x14ac:dyDescent="0.2">
      <c r="A176" s="1069"/>
      <c r="B176" s="1069"/>
      <c r="C176" s="1069"/>
      <c r="D176" s="1069"/>
      <c r="E176" s="1069"/>
      <c r="F176" s="1069"/>
      <c r="G176" s="1069"/>
      <c r="H176" s="1069"/>
      <c r="I176" s="1069"/>
      <c r="J176" s="1069"/>
      <c r="K176" s="1069"/>
      <c r="L176" s="1069"/>
      <c r="M176" s="1069"/>
      <c r="N176" s="1069"/>
      <c r="O176" s="1069"/>
      <c r="P176" s="1069"/>
      <c r="Q176" s="1069"/>
      <c r="R176" s="1069"/>
      <c r="S176" s="1069"/>
      <c r="T176" s="1069"/>
      <c r="U176" s="1069"/>
      <c r="V176" s="1069"/>
      <c r="W176" s="1069"/>
      <c r="X176" s="1069"/>
      <c r="Y176" s="1069"/>
      <c r="Z176" s="1069"/>
      <c r="AA176" s="1069"/>
      <c r="AB176" s="1069"/>
      <c r="AC176" s="1069"/>
      <c r="AD176" s="1069"/>
      <c r="AE176" s="1069"/>
      <c r="AF176" s="1069"/>
      <c r="AG176" s="1069"/>
      <c r="AH176" s="1069"/>
      <c r="AI176" s="1069"/>
      <c r="AJ176" s="1069"/>
      <c r="AK176" s="1069"/>
      <c r="AL176" s="1069"/>
      <c r="AM176" s="1069"/>
      <c r="AN176" s="1069"/>
      <c r="AO176" s="1069"/>
      <c r="AP176" s="1069"/>
      <c r="AQ176" s="1069"/>
      <c r="AR176" s="1069"/>
      <c r="AS176" s="1069"/>
      <c r="AT176" s="1069"/>
      <c r="AU176" s="1069"/>
      <c r="AV176" s="1069"/>
      <c r="AW176" s="1069"/>
      <c r="AX176" s="1069"/>
      <c r="AY176" s="1069"/>
      <c r="AZ176" s="1069"/>
      <c r="BA176" s="1069"/>
      <c r="BB176" s="1069"/>
      <c r="BC176" s="1069"/>
    </row>
    <row r="177" spans="1:55" x14ac:dyDescent="0.2">
      <c r="A177" s="1069"/>
      <c r="B177" s="1069"/>
      <c r="C177" s="1069"/>
      <c r="D177" s="1069"/>
      <c r="E177" s="1069"/>
      <c r="F177" s="1069"/>
      <c r="G177" s="1069"/>
      <c r="H177" s="1069"/>
      <c r="I177" s="1069"/>
      <c r="J177" s="1069"/>
      <c r="K177" s="1069"/>
      <c r="L177" s="1069"/>
      <c r="M177" s="1069"/>
      <c r="N177" s="1069"/>
      <c r="O177" s="1069"/>
      <c r="P177" s="1069"/>
      <c r="Q177" s="1069"/>
      <c r="R177" s="1069"/>
      <c r="S177" s="1069"/>
      <c r="T177" s="1069"/>
      <c r="U177" s="1069"/>
      <c r="V177" s="1069"/>
      <c r="W177" s="1069"/>
      <c r="X177" s="1069"/>
      <c r="Y177" s="1069"/>
      <c r="Z177" s="1069"/>
      <c r="AA177" s="1069"/>
      <c r="AB177" s="1069"/>
      <c r="AC177" s="1069"/>
      <c r="AD177" s="1069"/>
      <c r="AE177" s="1069"/>
      <c r="AF177" s="1069"/>
      <c r="AG177" s="1069"/>
      <c r="AH177" s="1069"/>
      <c r="AI177" s="1069"/>
      <c r="AJ177" s="1069"/>
      <c r="AK177" s="1069"/>
      <c r="AL177" s="1069"/>
      <c r="AM177" s="1069"/>
      <c r="AN177" s="1069"/>
      <c r="AO177" s="1069"/>
      <c r="AP177" s="1069"/>
      <c r="AQ177" s="1069"/>
      <c r="AR177" s="1069"/>
      <c r="AS177" s="1069"/>
      <c r="AT177" s="1069"/>
      <c r="AU177" s="1069"/>
      <c r="AV177" s="1069"/>
      <c r="AW177" s="1069"/>
      <c r="AX177" s="1069"/>
      <c r="AY177" s="1069"/>
      <c r="AZ177" s="1069"/>
      <c r="BA177" s="1069"/>
      <c r="BB177" s="1069"/>
      <c r="BC177" s="1069"/>
    </row>
    <row r="178" spans="1:55" x14ac:dyDescent="0.2">
      <c r="A178" s="1069"/>
      <c r="B178" s="1069"/>
      <c r="C178" s="1069"/>
      <c r="D178" s="1069"/>
      <c r="E178" s="1069"/>
      <c r="F178" s="1069"/>
      <c r="G178" s="1069"/>
      <c r="H178" s="1069"/>
      <c r="I178" s="1069"/>
      <c r="J178" s="1069"/>
      <c r="K178" s="1069"/>
      <c r="L178" s="1069"/>
      <c r="M178" s="1069"/>
      <c r="N178" s="1069"/>
      <c r="O178" s="1069"/>
      <c r="P178" s="1069"/>
      <c r="Q178" s="1069"/>
      <c r="R178" s="1069"/>
      <c r="S178" s="1069"/>
      <c r="T178" s="1069"/>
      <c r="U178" s="1069"/>
      <c r="V178" s="1069"/>
      <c r="W178" s="1069"/>
      <c r="X178" s="1069"/>
      <c r="Y178" s="1069"/>
      <c r="Z178" s="1069"/>
      <c r="AA178" s="1069"/>
      <c r="AB178" s="1069"/>
      <c r="AC178" s="1069"/>
      <c r="AD178" s="1069"/>
      <c r="AE178" s="1069"/>
      <c r="AF178" s="1069"/>
      <c r="AG178" s="1069"/>
      <c r="AH178" s="1069"/>
      <c r="AI178" s="1069"/>
      <c r="AJ178" s="1069"/>
      <c r="AK178" s="1069"/>
      <c r="AL178" s="1069"/>
      <c r="AM178" s="1069"/>
      <c r="AN178" s="1069"/>
      <c r="AO178" s="1069"/>
      <c r="AP178" s="1069"/>
      <c r="AQ178" s="1069"/>
      <c r="AR178" s="1069"/>
      <c r="AS178" s="1069"/>
      <c r="AT178" s="1069"/>
      <c r="AU178" s="1069"/>
      <c r="AV178" s="1069"/>
      <c r="AW178" s="1069"/>
      <c r="AX178" s="1069"/>
      <c r="AY178" s="1069"/>
      <c r="AZ178" s="1069"/>
      <c r="BA178" s="1069"/>
      <c r="BB178" s="1069"/>
      <c r="BC178" s="1069"/>
    </row>
    <row r="179" spans="1:55" x14ac:dyDescent="0.2">
      <c r="A179" s="1069"/>
      <c r="B179" s="1069"/>
      <c r="C179" s="1069"/>
      <c r="D179" s="1069"/>
      <c r="E179" s="1069"/>
      <c r="F179" s="1069"/>
      <c r="G179" s="1069"/>
      <c r="H179" s="1069"/>
      <c r="I179" s="1069"/>
      <c r="J179" s="1069"/>
      <c r="K179" s="1069"/>
      <c r="L179" s="1069"/>
      <c r="M179" s="1069"/>
      <c r="N179" s="1069"/>
      <c r="O179" s="1069"/>
      <c r="P179" s="1069"/>
      <c r="Q179" s="1069"/>
      <c r="R179" s="1069"/>
      <c r="S179" s="1069"/>
      <c r="T179" s="1069"/>
      <c r="U179" s="1069"/>
      <c r="V179" s="1069"/>
      <c r="W179" s="1069"/>
      <c r="X179" s="1069"/>
      <c r="Y179" s="1069"/>
      <c r="Z179" s="1069"/>
      <c r="AA179" s="1069"/>
      <c r="AB179" s="1069"/>
      <c r="AC179" s="1069"/>
      <c r="AD179" s="1069"/>
      <c r="AE179" s="1069"/>
      <c r="AF179" s="1069"/>
      <c r="AG179" s="1069"/>
      <c r="AH179" s="1069"/>
      <c r="AI179" s="1069"/>
      <c r="AJ179" s="1069"/>
      <c r="AK179" s="1069"/>
      <c r="AL179" s="1069"/>
      <c r="AM179" s="1069"/>
      <c r="AN179" s="1069"/>
      <c r="AO179" s="1069"/>
      <c r="AP179" s="1069"/>
      <c r="AQ179" s="1069"/>
      <c r="AR179" s="1069"/>
      <c r="AS179" s="1069"/>
      <c r="AT179" s="1069"/>
      <c r="AU179" s="1069"/>
      <c r="AV179" s="1069"/>
      <c r="AW179" s="1069"/>
      <c r="AX179" s="1069"/>
      <c r="AY179" s="1069"/>
      <c r="AZ179" s="1069"/>
      <c r="BA179" s="1069"/>
      <c r="BB179" s="1069"/>
      <c r="BC179" s="1069"/>
    </row>
    <row r="180" spans="1:55" x14ac:dyDescent="0.2">
      <c r="A180" s="1069"/>
      <c r="B180" s="1069"/>
      <c r="C180" s="1069"/>
      <c r="D180" s="1069"/>
      <c r="E180" s="1069"/>
      <c r="F180" s="1069"/>
      <c r="G180" s="1069"/>
      <c r="H180" s="1069"/>
      <c r="I180" s="1069"/>
      <c r="J180" s="1069"/>
      <c r="K180" s="1069"/>
      <c r="L180" s="1069"/>
      <c r="M180" s="1069"/>
      <c r="N180" s="1069"/>
      <c r="O180" s="1069"/>
      <c r="P180" s="1069"/>
      <c r="Q180" s="1069"/>
      <c r="R180" s="1069"/>
      <c r="S180" s="1069"/>
      <c r="T180" s="1069"/>
      <c r="U180" s="1069"/>
      <c r="V180" s="1069"/>
      <c r="W180" s="1069"/>
      <c r="X180" s="1069"/>
      <c r="Y180" s="1069"/>
      <c r="Z180" s="1069"/>
      <c r="AA180" s="1069"/>
      <c r="AB180" s="1069"/>
      <c r="AC180" s="1069"/>
      <c r="AD180" s="1069"/>
      <c r="AE180" s="1069"/>
      <c r="AF180" s="1069"/>
      <c r="AG180" s="1069"/>
      <c r="AH180" s="1069"/>
      <c r="AI180" s="1069"/>
      <c r="AJ180" s="1069"/>
      <c r="AK180" s="1069"/>
      <c r="AL180" s="1069"/>
      <c r="AM180" s="1069"/>
      <c r="AN180" s="1069"/>
      <c r="AO180" s="1069"/>
      <c r="AP180" s="1069"/>
      <c r="AQ180" s="1069"/>
      <c r="AR180" s="1069"/>
      <c r="AS180" s="1069"/>
      <c r="AT180" s="1069"/>
      <c r="AU180" s="1069"/>
      <c r="AV180" s="1069"/>
      <c r="AW180" s="1069"/>
      <c r="AX180" s="1069"/>
      <c r="AY180" s="1069"/>
      <c r="AZ180" s="1069"/>
      <c r="BA180" s="1069"/>
      <c r="BB180" s="1069"/>
      <c r="BC180" s="1069"/>
    </row>
    <row r="181" spans="1:55" x14ac:dyDescent="0.2">
      <c r="A181" s="1069"/>
      <c r="B181" s="1069"/>
      <c r="C181" s="1069"/>
      <c r="D181" s="1069"/>
      <c r="E181" s="1069"/>
      <c r="F181" s="1069"/>
      <c r="G181" s="1069"/>
      <c r="H181" s="1069"/>
      <c r="I181" s="1069"/>
      <c r="J181" s="1069"/>
      <c r="K181" s="1069"/>
      <c r="L181" s="1069"/>
      <c r="M181" s="1069"/>
      <c r="N181" s="1069"/>
      <c r="O181" s="1069"/>
      <c r="P181" s="1069"/>
      <c r="Q181" s="1069"/>
      <c r="R181" s="1069"/>
      <c r="S181" s="1069"/>
      <c r="T181" s="1069"/>
      <c r="U181" s="1069"/>
      <c r="V181" s="1069"/>
      <c r="W181" s="1069"/>
      <c r="X181" s="1069"/>
      <c r="Y181" s="1069"/>
      <c r="Z181" s="1069"/>
      <c r="AA181" s="1069"/>
      <c r="AB181" s="1069"/>
      <c r="AC181" s="1069"/>
      <c r="AD181" s="1069"/>
      <c r="AE181" s="1069"/>
      <c r="AF181" s="1069"/>
      <c r="AG181" s="1069"/>
      <c r="AH181" s="1069"/>
      <c r="AI181" s="1069"/>
      <c r="AJ181" s="1069"/>
      <c r="AK181" s="1069"/>
      <c r="AL181" s="1069"/>
      <c r="AM181" s="1069"/>
      <c r="AN181" s="1069"/>
      <c r="AO181" s="1069"/>
      <c r="AP181" s="1069"/>
      <c r="AQ181" s="1069"/>
      <c r="AR181" s="1069"/>
      <c r="AS181" s="1069"/>
      <c r="AT181" s="1069"/>
      <c r="AU181" s="1069"/>
      <c r="AV181" s="1069"/>
      <c r="AW181" s="1069"/>
      <c r="AX181" s="1069"/>
      <c r="AY181" s="1069"/>
      <c r="AZ181" s="1069"/>
      <c r="BA181" s="1069"/>
      <c r="BB181" s="1069"/>
      <c r="BC181" s="1069"/>
    </row>
    <row r="182" spans="1:55" x14ac:dyDescent="0.2">
      <c r="A182" s="1069"/>
      <c r="B182" s="1069"/>
      <c r="C182" s="1069"/>
      <c r="D182" s="1069"/>
      <c r="E182" s="1069"/>
      <c r="F182" s="1069"/>
      <c r="G182" s="1069"/>
      <c r="H182" s="1069"/>
      <c r="I182" s="1069"/>
      <c r="J182" s="1069"/>
      <c r="K182" s="1069"/>
      <c r="L182" s="1069"/>
      <c r="M182" s="1069"/>
      <c r="N182" s="1069"/>
      <c r="O182" s="1069"/>
      <c r="P182" s="1069"/>
      <c r="Q182" s="1069"/>
      <c r="R182" s="1069"/>
      <c r="S182" s="1069"/>
      <c r="T182" s="1069"/>
      <c r="U182" s="1069"/>
      <c r="V182" s="1069"/>
      <c r="W182" s="1069"/>
      <c r="X182" s="1069"/>
      <c r="Y182" s="1069"/>
      <c r="Z182" s="1069"/>
      <c r="AA182" s="1069"/>
      <c r="AB182" s="1069"/>
      <c r="AC182" s="1069"/>
      <c r="AD182" s="1069"/>
      <c r="AE182" s="1069"/>
      <c r="AF182" s="1069"/>
      <c r="AG182" s="1069"/>
      <c r="AH182" s="1069"/>
      <c r="AI182" s="1069"/>
      <c r="AJ182" s="1069"/>
      <c r="AK182" s="1069"/>
      <c r="AL182" s="1069"/>
      <c r="AM182" s="1069"/>
      <c r="AN182" s="1069"/>
      <c r="AO182" s="1069"/>
      <c r="AP182" s="1069"/>
      <c r="AQ182" s="1069"/>
      <c r="AR182" s="1069"/>
      <c r="AS182" s="1069"/>
      <c r="AT182" s="1069"/>
      <c r="AU182" s="1069"/>
      <c r="AV182" s="1069"/>
      <c r="AW182" s="1069"/>
      <c r="AX182" s="1069"/>
      <c r="AY182" s="1069"/>
      <c r="AZ182" s="1069"/>
      <c r="BA182" s="1069"/>
      <c r="BB182" s="1069"/>
      <c r="BC182" s="1069"/>
    </row>
    <row r="183" spans="1:55" x14ac:dyDescent="0.2">
      <c r="A183" s="1069"/>
      <c r="B183" s="1069"/>
      <c r="C183" s="1069"/>
      <c r="D183" s="1069"/>
      <c r="E183" s="1069"/>
      <c r="F183" s="1069"/>
      <c r="G183" s="1069"/>
      <c r="H183" s="1069"/>
      <c r="I183" s="1069"/>
      <c r="J183" s="1069"/>
      <c r="K183" s="1069"/>
      <c r="L183" s="1069"/>
      <c r="M183" s="1069"/>
      <c r="N183" s="1069"/>
      <c r="O183" s="1069"/>
      <c r="P183" s="1069"/>
      <c r="Q183" s="1069"/>
      <c r="R183" s="1069"/>
      <c r="S183" s="1069"/>
      <c r="T183" s="1069"/>
      <c r="U183" s="1069"/>
      <c r="V183" s="1069"/>
      <c r="W183" s="1069"/>
      <c r="X183" s="1069"/>
      <c r="Y183" s="1069"/>
      <c r="Z183" s="1069"/>
      <c r="AA183" s="1069"/>
      <c r="AB183" s="1069"/>
      <c r="AC183" s="1069"/>
      <c r="AD183" s="1069"/>
      <c r="AE183" s="1069"/>
      <c r="AF183" s="1069"/>
      <c r="AG183" s="1069"/>
      <c r="AH183" s="1069"/>
      <c r="AI183" s="1069"/>
      <c r="AJ183" s="1069"/>
      <c r="AK183" s="1069"/>
      <c r="AL183" s="1069"/>
      <c r="AM183" s="1069"/>
      <c r="AN183" s="1069"/>
      <c r="AO183" s="1069"/>
      <c r="AP183" s="1069"/>
      <c r="AQ183" s="1069"/>
      <c r="AR183" s="1069"/>
      <c r="AS183" s="1069"/>
      <c r="AT183" s="1069"/>
      <c r="AU183" s="1069"/>
      <c r="AV183" s="1069"/>
      <c r="AW183" s="1069"/>
      <c r="AX183" s="1069"/>
      <c r="AY183" s="1069"/>
      <c r="AZ183" s="1069"/>
      <c r="BA183" s="1069"/>
      <c r="BB183" s="1069"/>
      <c r="BC183" s="1069"/>
    </row>
    <row r="184" spans="1:55" x14ac:dyDescent="0.2">
      <c r="A184" s="1069"/>
      <c r="B184" s="1069"/>
      <c r="C184" s="1069"/>
      <c r="D184" s="1069"/>
      <c r="E184" s="1069"/>
      <c r="F184" s="1069"/>
      <c r="G184" s="1069"/>
      <c r="H184" s="1069"/>
      <c r="I184" s="1069"/>
      <c r="J184" s="1069"/>
      <c r="K184" s="1069"/>
      <c r="L184" s="1069"/>
      <c r="M184" s="1069"/>
      <c r="N184" s="1069"/>
      <c r="O184" s="1069"/>
      <c r="P184" s="1069"/>
      <c r="Q184" s="1069"/>
      <c r="R184" s="1069"/>
      <c r="S184" s="1069"/>
      <c r="T184" s="1069"/>
      <c r="U184" s="1069"/>
      <c r="V184" s="1069"/>
      <c r="W184" s="1069"/>
      <c r="X184" s="1069"/>
      <c r="Y184" s="1069"/>
      <c r="Z184" s="1069"/>
      <c r="AA184" s="1069"/>
      <c r="AB184" s="1069"/>
      <c r="AC184" s="1069"/>
      <c r="AD184" s="1069"/>
      <c r="AE184" s="1069"/>
      <c r="AF184" s="1069"/>
      <c r="AG184" s="1069"/>
      <c r="AH184" s="1069"/>
      <c r="AI184" s="1069"/>
      <c r="AJ184" s="1069"/>
      <c r="AK184" s="1069"/>
      <c r="AL184" s="1069"/>
      <c r="AM184" s="1069"/>
      <c r="AN184" s="1069"/>
      <c r="AO184" s="1069"/>
      <c r="AP184" s="1069"/>
      <c r="AQ184" s="1069"/>
      <c r="AR184" s="1069"/>
      <c r="AS184" s="1069"/>
      <c r="AT184" s="1069"/>
      <c r="AU184" s="1069"/>
      <c r="AV184" s="1069"/>
      <c r="AW184" s="1069"/>
      <c r="AX184" s="1069"/>
      <c r="AY184" s="1069"/>
      <c r="AZ184" s="1069"/>
      <c r="BA184" s="1069"/>
      <c r="BB184" s="1069"/>
      <c r="BC184" s="1069"/>
    </row>
    <row r="185" spans="1:55" x14ac:dyDescent="0.2">
      <c r="A185" s="1069"/>
      <c r="B185" s="1069"/>
      <c r="C185" s="1069"/>
      <c r="D185" s="1069"/>
      <c r="E185" s="1069"/>
      <c r="F185" s="1069"/>
      <c r="G185" s="1069"/>
      <c r="H185" s="1069"/>
      <c r="I185" s="1069"/>
      <c r="J185" s="1069"/>
      <c r="K185" s="1069"/>
      <c r="L185" s="1069"/>
      <c r="M185" s="1069"/>
      <c r="N185" s="1069"/>
      <c r="O185" s="1069"/>
      <c r="P185" s="1069"/>
      <c r="Q185" s="1069"/>
      <c r="R185" s="1069"/>
      <c r="S185" s="1069"/>
      <c r="T185" s="1069"/>
      <c r="U185" s="1069"/>
      <c r="V185" s="1069"/>
      <c r="W185" s="1069"/>
      <c r="X185" s="1069"/>
      <c r="Y185" s="1069"/>
      <c r="Z185" s="1069"/>
      <c r="AA185" s="1069"/>
      <c r="AB185" s="1069"/>
      <c r="AC185" s="1069"/>
      <c r="AD185" s="1069"/>
      <c r="AE185" s="1069"/>
      <c r="AF185" s="1069"/>
      <c r="AG185" s="1069"/>
      <c r="AH185" s="1069"/>
      <c r="AI185" s="1069"/>
      <c r="AJ185" s="1069"/>
      <c r="AK185" s="1069"/>
      <c r="AL185" s="1069"/>
      <c r="AM185" s="1069"/>
      <c r="AN185" s="1069"/>
      <c r="AO185" s="1069"/>
      <c r="AP185" s="1069"/>
      <c r="AQ185" s="1069"/>
      <c r="AR185" s="1069"/>
      <c r="AS185" s="1069"/>
      <c r="AT185" s="1069"/>
      <c r="AU185" s="1069"/>
      <c r="AV185" s="1069"/>
      <c r="AW185" s="1069"/>
      <c r="AX185" s="1069"/>
      <c r="AY185" s="1069"/>
      <c r="AZ185" s="1069"/>
      <c r="BA185" s="1069"/>
      <c r="BB185" s="1069"/>
      <c r="BC185" s="1069"/>
    </row>
    <row r="186" spans="1:55" x14ac:dyDescent="0.2">
      <c r="A186" s="1069"/>
      <c r="B186" s="1069"/>
      <c r="C186" s="1069"/>
      <c r="D186" s="1069"/>
      <c r="E186" s="1069"/>
      <c r="F186" s="1069"/>
      <c r="G186" s="1069"/>
      <c r="H186" s="1069"/>
      <c r="I186" s="1069"/>
      <c r="J186" s="1069"/>
      <c r="K186" s="1069"/>
      <c r="L186" s="1069"/>
      <c r="M186" s="1069"/>
      <c r="N186" s="1069"/>
      <c r="O186" s="1069"/>
      <c r="P186" s="1069"/>
      <c r="Q186" s="1069"/>
      <c r="R186" s="1069"/>
      <c r="S186" s="1069"/>
      <c r="T186" s="1069"/>
      <c r="U186" s="1069"/>
      <c r="V186" s="1069"/>
      <c r="W186" s="1069"/>
      <c r="X186" s="1069"/>
      <c r="Y186" s="1069"/>
      <c r="Z186" s="1069"/>
      <c r="AA186" s="1069"/>
      <c r="AB186" s="1069"/>
      <c r="AC186" s="1069"/>
      <c r="AD186" s="1069"/>
      <c r="AE186" s="1069"/>
      <c r="AF186" s="1069"/>
      <c r="AG186" s="1069"/>
      <c r="AH186" s="1069"/>
      <c r="AI186" s="1069"/>
      <c r="AJ186" s="1069"/>
      <c r="AK186" s="1069"/>
      <c r="AL186" s="1069"/>
      <c r="AM186" s="1069"/>
      <c r="AN186" s="1069"/>
      <c r="AO186" s="1069"/>
      <c r="AP186" s="1069"/>
      <c r="AQ186" s="1069"/>
      <c r="AR186" s="1069"/>
      <c r="AS186" s="1069"/>
      <c r="AT186" s="1069"/>
      <c r="AU186" s="1069"/>
      <c r="AV186" s="1069"/>
      <c r="AW186" s="1069"/>
      <c r="AX186" s="1069"/>
      <c r="AY186" s="1069"/>
      <c r="AZ186" s="1069"/>
      <c r="BA186" s="1069"/>
      <c r="BB186" s="1069"/>
      <c r="BC186" s="1069"/>
    </row>
    <row r="187" spans="1:55" x14ac:dyDescent="0.2">
      <c r="A187" s="1069"/>
      <c r="B187" s="1069"/>
      <c r="C187" s="1069"/>
      <c r="D187" s="1069"/>
      <c r="E187" s="1069"/>
      <c r="F187" s="1069"/>
      <c r="G187" s="1069"/>
      <c r="H187" s="1069"/>
      <c r="I187" s="1069"/>
      <c r="J187" s="1069"/>
      <c r="K187" s="1069"/>
      <c r="L187" s="1069"/>
      <c r="M187" s="1069"/>
      <c r="N187" s="1069"/>
      <c r="O187" s="1069"/>
      <c r="P187" s="1069"/>
      <c r="Q187" s="1069"/>
      <c r="R187" s="1069"/>
      <c r="S187" s="1069"/>
      <c r="T187" s="1069"/>
      <c r="U187" s="1069"/>
      <c r="V187" s="1069"/>
      <c r="W187" s="1069"/>
      <c r="X187" s="1069"/>
      <c r="Y187" s="1069"/>
      <c r="Z187" s="1069"/>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1069"/>
      <c r="BA187" s="1069"/>
      <c r="BB187" s="1069"/>
      <c r="BC187" s="1069"/>
    </row>
    <row r="188" spans="1:55" x14ac:dyDescent="0.2">
      <c r="A188" s="1069"/>
      <c r="B188" s="1069"/>
      <c r="C188" s="1069"/>
      <c r="D188" s="1069"/>
      <c r="E188" s="1069"/>
      <c r="F188" s="1069"/>
      <c r="G188" s="1069"/>
      <c r="H188" s="1069"/>
      <c r="I188" s="1069"/>
      <c r="J188" s="1069"/>
      <c r="K188" s="1069"/>
      <c r="L188" s="1069"/>
      <c r="M188" s="1069"/>
      <c r="N188" s="1069"/>
      <c r="O188" s="1069"/>
      <c r="P188" s="1069"/>
      <c r="Q188" s="1069"/>
      <c r="R188" s="1069"/>
      <c r="S188" s="1069"/>
      <c r="T188" s="1069"/>
      <c r="U188" s="1069"/>
      <c r="V188" s="1069"/>
      <c r="W188" s="1069"/>
      <c r="X188" s="1069"/>
      <c r="Y188" s="1069"/>
      <c r="Z188" s="1069"/>
      <c r="AA188" s="1069"/>
      <c r="AB188" s="1069"/>
      <c r="AC188" s="1069"/>
      <c r="AD188" s="1069"/>
      <c r="AE188" s="1069"/>
      <c r="AF188" s="1069"/>
      <c r="AG188" s="1069"/>
      <c r="AH188" s="1069"/>
      <c r="AI188" s="1069"/>
      <c r="AJ188" s="1069"/>
      <c r="AK188" s="1069"/>
      <c r="AL188" s="1069"/>
      <c r="AM188" s="1069"/>
      <c r="AN188" s="1069"/>
      <c r="AO188" s="1069"/>
      <c r="AP188" s="1069"/>
      <c r="AQ188" s="1069"/>
      <c r="AR188" s="1069"/>
      <c r="AS188" s="1069"/>
      <c r="AT188" s="1069"/>
      <c r="AU188" s="1069"/>
      <c r="AV188" s="1069"/>
      <c r="AW188" s="1069"/>
      <c r="AX188" s="1069"/>
      <c r="AY188" s="1069"/>
      <c r="AZ188" s="1069"/>
      <c r="BA188" s="1069"/>
      <c r="BB188" s="1069"/>
      <c r="BC188" s="1069"/>
    </row>
    <row r="189" spans="1:55" x14ac:dyDescent="0.2">
      <c r="A189" s="1069"/>
      <c r="B189" s="1069"/>
      <c r="C189" s="1069"/>
      <c r="D189" s="1069"/>
      <c r="E189" s="1069"/>
      <c r="F189" s="1069"/>
      <c r="G189" s="1069"/>
      <c r="H189" s="1069"/>
      <c r="I189" s="1069"/>
      <c r="J189" s="1069"/>
      <c r="K189" s="1069"/>
      <c r="L189" s="1069"/>
      <c r="M189" s="1069"/>
      <c r="N189" s="1069"/>
      <c r="O189" s="1069"/>
      <c r="P189" s="1069"/>
      <c r="Q189" s="1069"/>
      <c r="R189" s="1069"/>
      <c r="S189" s="1069"/>
      <c r="T189" s="1069"/>
      <c r="U189" s="1069"/>
      <c r="V189" s="1069"/>
      <c r="W189" s="1069"/>
      <c r="X189" s="1069"/>
      <c r="Y189" s="1069"/>
      <c r="Z189" s="1069"/>
      <c r="AA189" s="1069"/>
      <c r="AB189" s="1069"/>
      <c r="AC189" s="1069"/>
      <c r="AD189" s="1069"/>
      <c r="AE189" s="1069"/>
      <c r="AF189" s="1069"/>
      <c r="AG189" s="1069"/>
      <c r="AH189" s="1069"/>
      <c r="AI189" s="1069"/>
      <c r="AJ189" s="1069"/>
      <c r="AK189" s="1069"/>
      <c r="AL189" s="1069"/>
      <c r="AM189" s="1069"/>
      <c r="AN189" s="1069"/>
      <c r="AO189" s="1069"/>
      <c r="AP189" s="1069"/>
      <c r="AQ189" s="1069"/>
      <c r="AR189" s="1069"/>
      <c r="AS189" s="1069"/>
      <c r="AT189" s="1069"/>
      <c r="AU189" s="1069"/>
      <c r="AV189" s="1069"/>
      <c r="AW189" s="1069"/>
      <c r="AX189" s="1069"/>
      <c r="AY189" s="1069"/>
      <c r="AZ189" s="1069"/>
      <c r="BA189" s="1069"/>
      <c r="BB189" s="1069"/>
      <c r="BC189" s="1069"/>
    </row>
    <row r="190" spans="1:55" x14ac:dyDescent="0.2">
      <c r="A190" s="1069"/>
      <c r="B190" s="1069"/>
      <c r="C190" s="1069"/>
      <c r="D190" s="1069"/>
      <c r="E190" s="1069"/>
      <c r="F190" s="1069"/>
      <c r="G190" s="1069"/>
      <c r="H190" s="1069"/>
      <c r="I190" s="1069"/>
      <c r="J190" s="1069"/>
      <c r="K190" s="1069"/>
      <c r="L190" s="1069"/>
      <c r="M190" s="1069"/>
      <c r="N190" s="1069"/>
      <c r="O190" s="1069"/>
      <c r="P190" s="1069"/>
      <c r="Q190" s="1069"/>
      <c r="R190" s="1069"/>
      <c r="S190" s="1069"/>
      <c r="T190" s="1069"/>
      <c r="U190" s="1069"/>
      <c r="V190" s="1069"/>
      <c r="W190" s="1069"/>
      <c r="X190" s="1069"/>
      <c r="Y190" s="1069"/>
      <c r="Z190" s="1069"/>
      <c r="AA190" s="1069"/>
      <c r="AB190" s="1069"/>
      <c r="AC190" s="1069"/>
      <c r="AD190" s="1069"/>
      <c r="AE190" s="1069"/>
      <c r="AF190" s="1069"/>
      <c r="AG190" s="1069"/>
      <c r="AH190" s="1069"/>
      <c r="AI190" s="1069"/>
      <c r="AJ190" s="1069"/>
      <c r="AK190" s="1069"/>
      <c r="AL190" s="1069"/>
      <c r="AM190" s="1069"/>
      <c r="AN190" s="1069"/>
      <c r="AO190" s="1069"/>
      <c r="AP190" s="1069"/>
      <c r="AQ190" s="1069"/>
      <c r="AR190" s="1069"/>
      <c r="AS190" s="1069"/>
      <c r="AT190" s="1069"/>
      <c r="AU190" s="1069"/>
      <c r="AV190" s="1069"/>
      <c r="AW190" s="1069"/>
      <c r="AX190" s="1069"/>
      <c r="AY190" s="1069"/>
      <c r="AZ190" s="1069"/>
      <c r="BA190" s="1069"/>
      <c r="BB190" s="1069"/>
      <c r="BC190" s="1069"/>
    </row>
    <row r="191" spans="1:55" x14ac:dyDescent="0.2">
      <c r="A191" s="1069"/>
      <c r="B191" s="1069"/>
      <c r="C191" s="1069"/>
      <c r="D191" s="1069"/>
      <c r="E191" s="1069"/>
      <c r="F191" s="1069"/>
      <c r="G191" s="1069"/>
      <c r="H191" s="1069"/>
      <c r="I191" s="1069"/>
      <c r="J191" s="1069"/>
      <c r="K191" s="1069"/>
      <c r="L191" s="1069"/>
      <c r="M191" s="1069"/>
      <c r="N191" s="1069"/>
      <c r="O191" s="1069"/>
      <c r="P191" s="1069"/>
      <c r="Q191" s="1069"/>
      <c r="R191" s="1069"/>
      <c r="S191" s="1069"/>
      <c r="T191" s="1069"/>
      <c r="U191" s="1069"/>
      <c r="V191" s="1069"/>
      <c r="W191" s="1069"/>
      <c r="X191" s="1069"/>
      <c r="Y191" s="1069"/>
      <c r="Z191" s="1069"/>
      <c r="AA191" s="1069"/>
      <c r="AB191" s="1069"/>
      <c r="AC191" s="1069"/>
      <c r="AD191" s="1069"/>
      <c r="AE191" s="1069"/>
      <c r="AF191" s="1069"/>
      <c r="AG191" s="1069"/>
      <c r="AH191" s="1069"/>
      <c r="AI191" s="1069"/>
      <c r="AJ191" s="1069"/>
      <c r="AK191" s="1069"/>
      <c r="AL191" s="1069"/>
      <c r="AM191" s="1069"/>
      <c r="AN191" s="1069"/>
      <c r="AO191" s="1069"/>
      <c r="AP191" s="1069"/>
      <c r="AQ191" s="1069"/>
      <c r="AR191" s="1069"/>
      <c r="AS191" s="1069"/>
      <c r="AT191" s="1069"/>
      <c r="AU191" s="1069"/>
      <c r="AV191" s="1069"/>
      <c r="AW191" s="1069"/>
      <c r="AX191" s="1069"/>
      <c r="AY191" s="1069"/>
      <c r="AZ191" s="1069"/>
      <c r="BA191" s="1069"/>
      <c r="BB191" s="1069"/>
      <c r="BC191" s="1069"/>
    </row>
    <row r="192" spans="1:55" x14ac:dyDescent="0.2">
      <c r="A192" s="1069"/>
      <c r="B192" s="1069"/>
      <c r="C192" s="1069"/>
      <c r="D192" s="1069"/>
      <c r="E192" s="1069"/>
      <c r="F192" s="1069"/>
      <c r="G192" s="1069"/>
      <c r="H192" s="1069"/>
      <c r="I192" s="1069"/>
      <c r="J192" s="1069"/>
      <c r="K192" s="1069"/>
      <c r="L192" s="1069"/>
      <c r="M192" s="1069"/>
      <c r="N192" s="1069"/>
      <c r="O192" s="1069"/>
      <c r="P192" s="1069"/>
      <c r="Q192" s="1069"/>
      <c r="R192" s="1069"/>
      <c r="S192" s="1069"/>
      <c r="T192" s="1069"/>
      <c r="U192" s="1069"/>
      <c r="V192" s="1069"/>
      <c r="W192" s="1069"/>
      <c r="X192" s="1069"/>
      <c r="Y192" s="1069"/>
      <c r="Z192" s="1069"/>
      <c r="AA192" s="1069"/>
      <c r="AB192" s="1069"/>
      <c r="AC192" s="1069"/>
      <c r="AD192" s="1069"/>
      <c r="AE192" s="1069"/>
      <c r="AF192" s="1069"/>
      <c r="AG192" s="1069"/>
      <c r="AH192" s="1069"/>
      <c r="AI192" s="1069"/>
      <c r="AJ192" s="1069"/>
      <c r="AK192" s="1069"/>
      <c r="AL192" s="1069"/>
      <c r="AM192" s="1069"/>
      <c r="AN192" s="1069"/>
      <c r="AO192" s="1069"/>
      <c r="AP192" s="1069"/>
      <c r="AQ192" s="1069"/>
      <c r="AR192" s="1069"/>
      <c r="AS192" s="1069"/>
      <c r="AT192" s="1069"/>
      <c r="AU192" s="1069"/>
      <c r="AV192" s="1069"/>
      <c r="AW192" s="1069"/>
      <c r="AX192" s="1069"/>
      <c r="AY192" s="1069"/>
      <c r="AZ192" s="1069"/>
      <c r="BA192" s="1069"/>
      <c r="BB192" s="1069"/>
      <c r="BC192" s="1069"/>
    </row>
    <row r="193" spans="1:55" x14ac:dyDescent="0.2">
      <c r="A193" s="1069"/>
      <c r="B193" s="1069"/>
      <c r="C193" s="1069"/>
      <c r="D193" s="1069"/>
      <c r="E193" s="1069"/>
      <c r="F193" s="1069"/>
      <c r="G193" s="1069"/>
      <c r="H193" s="1069"/>
      <c r="I193" s="1069"/>
      <c r="J193" s="1069"/>
      <c r="K193" s="1069"/>
      <c r="L193" s="1069"/>
      <c r="M193" s="1069"/>
      <c r="N193" s="1069"/>
      <c r="O193" s="1069"/>
      <c r="P193" s="1069"/>
      <c r="Q193" s="1069"/>
      <c r="R193" s="1069"/>
      <c r="S193" s="1069"/>
      <c r="T193" s="1069"/>
      <c r="U193" s="1069"/>
      <c r="V193" s="1069"/>
      <c r="W193" s="1069"/>
      <c r="X193" s="1069"/>
      <c r="Y193" s="1069"/>
      <c r="Z193" s="1069"/>
      <c r="AA193" s="1069"/>
      <c r="AB193" s="1069"/>
      <c r="AC193" s="1069"/>
      <c r="AD193" s="1069"/>
      <c r="AE193" s="1069"/>
      <c r="AF193" s="1069"/>
      <c r="AG193" s="1069"/>
      <c r="AH193" s="1069"/>
      <c r="AI193" s="1069"/>
      <c r="AJ193" s="1069"/>
      <c r="AK193" s="1069"/>
      <c r="AL193" s="1069"/>
      <c r="AM193" s="1069"/>
      <c r="AN193" s="1069"/>
      <c r="AO193" s="1069"/>
      <c r="AP193" s="1069"/>
      <c r="AQ193" s="1069"/>
      <c r="AR193" s="1069"/>
      <c r="AS193" s="1069"/>
      <c r="AT193" s="1069"/>
      <c r="AU193" s="1069"/>
      <c r="AV193" s="1069"/>
      <c r="AW193" s="1069"/>
      <c r="AX193" s="1069"/>
      <c r="AY193" s="1069"/>
      <c r="AZ193" s="1069"/>
      <c r="BA193" s="1069"/>
      <c r="BB193" s="1069"/>
      <c r="BC193" s="1069"/>
    </row>
    <row r="194" spans="1:55" x14ac:dyDescent="0.2">
      <c r="A194" s="1069"/>
      <c r="B194" s="1069"/>
      <c r="C194" s="1069"/>
      <c r="D194" s="1069"/>
      <c r="E194" s="1069"/>
      <c r="F194" s="1069"/>
      <c r="G194" s="1069"/>
      <c r="H194" s="1069"/>
      <c r="I194" s="1069"/>
      <c r="J194" s="1069"/>
      <c r="K194" s="1069"/>
      <c r="L194" s="1069"/>
      <c r="M194" s="1069"/>
      <c r="N194" s="1069"/>
      <c r="O194" s="1069"/>
      <c r="P194" s="1069"/>
      <c r="Q194" s="1069"/>
      <c r="R194" s="1069"/>
      <c r="S194" s="1069"/>
      <c r="T194" s="1069"/>
      <c r="U194" s="1069"/>
      <c r="V194" s="1069"/>
      <c r="W194" s="1069"/>
      <c r="X194" s="1069"/>
      <c r="Y194" s="1069"/>
      <c r="Z194" s="1069"/>
      <c r="AA194" s="1069"/>
      <c r="AB194" s="1069"/>
      <c r="AC194" s="1069"/>
      <c r="AD194" s="1069"/>
      <c r="AE194" s="1069"/>
      <c r="AF194" s="1069"/>
      <c r="AG194" s="1069"/>
      <c r="AH194" s="1069"/>
      <c r="AI194" s="1069"/>
      <c r="AJ194" s="1069"/>
      <c r="AK194" s="1069"/>
      <c r="AL194" s="1069"/>
      <c r="AM194" s="1069"/>
      <c r="AN194" s="1069"/>
      <c r="AO194" s="1069"/>
      <c r="AP194" s="1069"/>
      <c r="AQ194" s="1069"/>
      <c r="AR194" s="1069"/>
      <c r="AS194" s="1069"/>
      <c r="AT194" s="1069"/>
      <c r="AU194" s="1069"/>
      <c r="AV194" s="1069"/>
      <c r="AW194" s="1069"/>
      <c r="AX194" s="1069"/>
      <c r="AY194" s="1069"/>
      <c r="AZ194" s="1069"/>
      <c r="BA194" s="1069"/>
      <c r="BB194" s="1069"/>
      <c r="BC194" s="1069"/>
    </row>
    <row r="195" spans="1:55" x14ac:dyDescent="0.2">
      <c r="A195" s="1069"/>
      <c r="B195" s="1069"/>
      <c r="C195" s="1069"/>
      <c r="D195" s="1069"/>
      <c r="E195" s="1069"/>
      <c r="F195" s="1069"/>
      <c r="G195" s="1069"/>
      <c r="H195" s="1069"/>
      <c r="I195" s="1069"/>
      <c r="J195" s="1069"/>
      <c r="K195" s="1069"/>
      <c r="L195" s="1069"/>
      <c r="M195" s="1069"/>
      <c r="N195" s="1069"/>
      <c r="O195" s="1069"/>
      <c r="P195" s="1069"/>
      <c r="Q195" s="1069"/>
      <c r="R195" s="1069"/>
      <c r="S195" s="1069"/>
      <c r="T195" s="1069"/>
      <c r="U195" s="1069"/>
      <c r="V195" s="1069"/>
      <c r="W195" s="1069"/>
      <c r="X195" s="1069"/>
      <c r="Y195" s="1069"/>
      <c r="Z195" s="1069"/>
      <c r="AA195" s="1069"/>
      <c r="AB195" s="1069"/>
      <c r="AC195" s="1069"/>
      <c r="AD195" s="1069"/>
      <c r="AE195" s="1069"/>
      <c r="AF195" s="1069"/>
      <c r="AG195" s="1069"/>
      <c r="AH195" s="1069"/>
      <c r="AI195" s="1069"/>
      <c r="AJ195" s="1069"/>
      <c r="AK195" s="1069"/>
      <c r="AL195" s="1069"/>
      <c r="AM195" s="1069"/>
      <c r="AN195" s="1069"/>
      <c r="AO195" s="1069"/>
      <c r="AP195" s="1069"/>
      <c r="AQ195" s="1069"/>
      <c r="AR195" s="1069"/>
      <c r="AS195" s="1069"/>
      <c r="AT195" s="1069"/>
      <c r="AU195" s="1069"/>
      <c r="AV195" s="1069"/>
      <c r="AW195" s="1069"/>
      <c r="AX195" s="1069"/>
      <c r="AY195" s="1069"/>
      <c r="AZ195" s="1069"/>
      <c r="BA195" s="1069"/>
      <c r="BB195" s="1069"/>
      <c r="BC195" s="1069"/>
    </row>
    <row r="196" spans="1:55" x14ac:dyDescent="0.2">
      <c r="A196" s="1069"/>
      <c r="B196" s="1069"/>
      <c r="C196" s="1069"/>
      <c r="D196" s="1069"/>
      <c r="E196" s="1069"/>
      <c r="F196" s="1069"/>
      <c r="G196" s="1069"/>
      <c r="H196" s="1069"/>
      <c r="I196" s="1069"/>
      <c r="J196" s="1069"/>
      <c r="K196" s="1069"/>
      <c r="L196" s="1069"/>
      <c r="M196" s="1069"/>
      <c r="N196" s="1069"/>
      <c r="O196" s="1069"/>
      <c r="P196" s="1069"/>
      <c r="Q196" s="1069"/>
      <c r="R196" s="1069"/>
      <c r="S196" s="1069"/>
      <c r="T196" s="1069"/>
      <c r="U196" s="1069"/>
      <c r="V196" s="1069"/>
      <c r="W196" s="1069"/>
      <c r="X196" s="1069"/>
      <c r="Y196" s="1069"/>
      <c r="Z196" s="1069"/>
      <c r="AA196" s="1069"/>
      <c r="AB196" s="1069"/>
      <c r="AC196" s="1069"/>
      <c r="AD196" s="1069"/>
      <c r="AE196" s="1069"/>
      <c r="AF196" s="1069"/>
      <c r="AG196" s="1069"/>
      <c r="AH196" s="1069"/>
      <c r="AI196" s="1069"/>
      <c r="AJ196" s="1069"/>
      <c r="AK196" s="1069"/>
      <c r="AL196" s="1069"/>
      <c r="AM196" s="1069"/>
      <c r="AN196" s="1069"/>
      <c r="AO196" s="1069"/>
      <c r="AP196" s="1069"/>
      <c r="AQ196" s="1069"/>
      <c r="AR196" s="1069"/>
      <c r="AS196" s="1069"/>
      <c r="AT196" s="1069"/>
      <c r="AU196" s="1069"/>
      <c r="AV196" s="1069"/>
      <c r="AW196" s="1069"/>
      <c r="AX196" s="1069"/>
      <c r="AY196" s="1069"/>
      <c r="AZ196" s="1069"/>
      <c r="BA196" s="1069"/>
      <c r="BB196" s="1069"/>
      <c r="BC196" s="1069"/>
    </row>
    <row r="197" spans="1:55" x14ac:dyDescent="0.2">
      <c r="A197" s="1069"/>
      <c r="B197" s="1069"/>
      <c r="C197" s="1069"/>
      <c r="D197" s="1069"/>
      <c r="E197" s="1069"/>
      <c r="F197" s="1069"/>
      <c r="G197" s="1069"/>
      <c r="H197" s="1069"/>
      <c r="I197" s="1069"/>
      <c r="J197" s="1069"/>
      <c r="K197" s="1069"/>
      <c r="L197" s="1069"/>
      <c r="M197" s="1069"/>
      <c r="N197" s="1069"/>
      <c r="O197" s="1069"/>
      <c r="P197" s="1069"/>
      <c r="Q197" s="1069"/>
      <c r="R197" s="1069"/>
      <c r="S197" s="1069"/>
      <c r="T197" s="1069"/>
      <c r="U197" s="1069"/>
      <c r="V197" s="1069"/>
      <c r="W197" s="1069"/>
      <c r="X197" s="1069"/>
      <c r="Y197" s="1069"/>
      <c r="Z197" s="1069"/>
      <c r="AA197" s="1069"/>
      <c r="AB197" s="1069"/>
      <c r="AC197" s="1069"/>
      <c r="AD197" s="1069"/>
      <c r="AE197" s="1069"/>
      <c r="AF197" s="1069"/>
      <c r="AG197" s="1069"/>
      <c r="AH197" s="1069"/>
      <c r="AI197" s="1069"/>
      <c r="AJ197" s="1069"/>
      <c r="AK197" s="1069"/>
      <c r="AL197" s="1069"/>
      <c r="AM197" s="1069"/>
      <c r="AN197" s="1069"/>
      <c r="AO197" s="1069"/>
      <c r="AP197" s="1069"/>
      <c r="AQ197" s="1069"/>
      <c r="AR197" s="1069"/>
      <c r="AS197" s="1069"/>
      <c r="AT197" s="1069"/>
      <c r="AU197" s="1069"/>
      <c r="AV197" s="1069"/>
      <c r="AW197" s="1069"/>
      <c r="AX197" s="1069"/>
      <c r="AY197" s="1069"/>
      <c r="AZ197" s="1069"/>
      <c r="BA197" s="1069"/>
      <c r="BB197" s="1069"/>
      <c r="BC197" s="1069"/>
    </row>
    <row r="198" spans="1:55" x14ac:dyDescent="0.2">
      <c r="A198" s="1069"/>
      <c r="B198" s="1069"/>
      <c r="C198" s="1069"/>
      <c r="D198" s="1069"/>
      <c r="E198" s="1069"/>
      <c r="F198" s="1069"/>
      <c r="G198" s="1069"/>
      <c r="H198" s="1069"/>
      <c r="I198" s="1069"/>
      <c r="J198" s="1069"/>
      <c r="K198" s="1069"/>
      <c r="L198" s="1069"/>
      <c r="M198" s="1069"/>
      <c r="N198" s="1069"/>
      <c r="O198" s="1069"/>
      <c r="P198" s="1069"/>
      <c r="Q198" s="1069"/>
      <c r="R198" s="1069"/>
      <c r="S198" s="1069"/>
      <c r="T198" s="1069"/>
      <c r="U198" s="1069"/>
      <c r="V198" s="1069"/>
      <c r="W198" s="1069"/>
      <c r="X198" s="1069"/>
      <c r="Y198" s="1069"/>
      <c r="Z198" s="1069"/>
      <c r="AA198" s="1069"/>
      <c r="AB198" s="1069"/>
      <c r="AC198" s="1069"/>
      <c r="AD198" s="1069"/>
      <c r="AE198" s="1069"/>
      <c r="AF198" s="1069"/>
      <c r="AG198" s="1069"/>
      <c r="AH198" s="1069"/>
      <c r="AI198" s="1069"/>
      <c r="AJ198" s="1069"/>
      <c r="AK198" s="1069"/>
      <c r="AL198" s="1069"/>
      <c r="AM198" s="1069"/>
      <c r="AN198" s="1069"/>
      <c r="AO198" s="1069"/>
      <c r="AP198" s="1069"/>
      <c r="AQ198" s="1069"/>
      <c r="AR198" s="1069"/>
      <c r="AS198" s="1069"/>
      <c r="AT198" s="1069"/>
      <c r="AU198" s="1069"/>
      <c r="AV198" s="1069"/>
      <c r="AW198" s="1069"/>
      <c r="AX198" s="1069"/>
      <c r="AY198" s="1069"/>
      <c r="AZ198" s="1069"/>
      <c r="BA198" s="1069"/>
      <c r="BB198" s="1069"/>
      <c r="BC198" s="1069"/>
    </row>
    <row r="199" spans="1:55" x14ac:dyDescent="0.2">
      <c r="A199" s="1069"/>
      <c r="B199" s="1069"/>
      <c r="C199" s="1069"/>
      <c r="D199" s="1069"/>
      <c r="E199" s="1069"/>
      <c r="F199" s="1069"/>
      <c r="G199" s="1069"/>
      <c r="H199" s="1069"/>
      <c r="I199" s="1069"/>
      <c r="J199" s="1069"/>
      <c r="K199" s="1069"/>
      <c r="L199" s="1069"/>
      <c r="M199" s="1069"/>
      <c r="N199" s="1069"/>
      <c r="O199" s="1069"/>
      <c r="P199" s="1069"/>
      <c r="Q199" s="1069"/>
      <c r="R199" s="1069"/>
      <c r="S199" s="1069"/>
      <c r="T199" s="1069"/>
      <c r="U199" s="1069"/>
      <c r="V199" s="1069"/>
      <c r="W199" s="1069"/>
      <c r="X199" s="1069"/>
      <c r="Y199" s="1069"/>
      <c r="Z199" s="1069"/>
      <c r="AA199" s="1069"/>
      <c r="AB199" s="1069"/>
      <c r="AC199" s="1069"/>
      <c r="AD199" s="1069"/>
      <c r="AE199" s="1069"/>
      <c r="AF199" s="1069"/>
      <c r="AG199" s="1069"/>
      <c r="AH199" s="1069"/>
      <c r="AI199" s="1069"/>
      <c r="AJ199" s="1069"/>
      <c r="AK199" s="1069"/>
      <c r="AL199" s="1069"/>
      <c r="AM199" s="1069"/>
      <c r="AN199" s="1069"/>
      <c r="AO199" s="1069"/>
      <c r="AP199" s="1069"/>
      <c r="AQ199" s="1069"/>
      <c r="AR199" s="1069"/>
      <c r="AS199" s="1069"/>
      <c r="AT199" s="1069"/>
      <c r="AU199" s="1069"/>
      <c r="AV199" s="1069"/>
      <c r="AW199" s="1069"/>
      <c r="AX199" s="1069"/>
      <c r="AY199" s="1069"/>
      <c r="AZ199" s="1069"/>
      <c r="BA199" s="1069"/>
      <c r="BB199" s="1069"/>
      <c r="BC199" s="1069"/>
    </row>
    <row r="200" spans="1:55" x14ac:dyDescent="0.2">
      <c r="A200" s="1069"/>
      <c r="B200" s="1069"/>
      <c r="C200" s="1069"/>
      <c r="D200" s="1069"/>
      <c r="E200" s="1069"/>
      <c r="F200" s="1069"/>
      <c r="G200" s="1069"/>
      <c r="H200" s="1069"/>
      <c r="I200" s="1069"/>
      <c r="J200" s="1069"/>
      <c r="K200" s="1069"/>
      <c r="L200" s="1069"/>
      <c r="M200" s="1069"/>
      <c r="N200" s="1069"/>
      <c r="O200" s="1069"/>
      <c r="P200" s="1069"/>
      <c r="Q200" s="1069"/>
      <c r="R200" s="1069"/>
      <c r="S200" s="1069"/>
      <c r="T200" s="1069"/>
      <c r="U200" s="1069"/>
      <c r="V200" s="1069"/>
      <c r="W200" s="1069"/>
      <c r="X200" s="1069"/>
      <c r="Y200" s="1069"/>
      <c r="Z200" s="1069"/>
      <c r="AA200" s="1069"/>
      <c r="AB200" s="1069"/>
      <c r="AC200" s="1069"/>
      <c r="AD200" s="1069"/>
      <c r="AE200" s="1069"/>
      <c r="AF200" s="1069"/>
      <c r="AG200" s="1069"/>
      <c r="AH200" s="1069"/>
      <c r="AI200" s="1069"/>
      <c r="AJ200" s="1069"/>
      <c r="AK200" s="1069"/>
      <c r="AL200" s="1069"/>
      <c r="AM200" s="1069"/>
      <c r="AN200" s="1069"/>
      <c r="AO200" s="1069"/>
      <c r="AP200" s="1069"/>
      <c r="AQ200" s="1069"/>
      <c r="AR200" s="1069"/>
      <c r="AS200" s="1069"/>
      <c r="AT200" s="1069"/>
      <c r="AU200" s="1069"/>
      <c r="AV200" s="1069"/>
      <c r="AW200" s="1069"/>
      <c r="AX200" s="1069"/>
      <c r="AY200" s="1069"/>
      <c r="AZ200" s="1069"/>
      <c r="BA200" s="1069"/>
      <c r="BB200" s="1069"/>
      <c r="BC200" s="1069"/>
    </row>
  </sheetData>
  <sheetProtection algorithmName="SHA-512" hashValue="7qsLlo9SjA27+jLwZ7d5glU2ClPxapBWRqdArUq78gtQlYEgA4bdKeACWBxmpU6WjmYtoRIQmHxdz62jxCJyFA==" saltValue="JAO1vZ4Z8vfMYN8ZUnFWXg==" spinCount="100000" sheet="1" objects="1" scenarios="1"/>
  <mergeCells count="2">
    <mergeCell ref="B2:G2"/>
    <mergeCell ref="C7:G7"/>
  </mergeCells>
  <pageMargins left="0.70866141732283472" right="0.70866141732283472" top="0.74803149606299213" bottom="0.74803149606299213" header="0.31496062992125984" footer="0.31496062992125984"/>
  <pageSetup paperSize="9" scale="60" orientation="portrait" r:id="rId1"/>
  <headerFooter>
    <oddFooter>&amp;C&amp;"Calibri"&amp;11&amp;K000000&amp;G_x000D_&amp;1#&amp;"Calibri"&amp;10&amp;K000000 For internal use only</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2">
    <tabColor theme="3" tint="-0.499984740745262"/>
  </sheetPr>
  <dimension ref="A1:BC200"/>
  <sheetViews>
    <sheetView showGridLines="0" workbookViewId="0">
      <selection activeCell="C3" sqref="C3"/>
    </sheetView>
  </sheetViews>
  <sheetFormatPr defaultColWidth="9.140625" defaultRowHeight="12.75" x14ac:dyDescent="0.2"/>
  <cols>
    <col min="1" max="1" width="4.28515625" style="92" customWidth="1"/>
    <col min="2" max="2" width="22.5703125" style="92" bestFit="1" customWidth="1"/>
    <col min="3" max="3" width="32.5703125" style="92" customWidth="1"/>
    <col min="4" max="16384" width="9.140625" style="92"/>
  </cols>
  <sheetData>
    <row r="1" spans="1:55" ht="13.5" thickBot="1" x14ac:dyDescent="0.25">
      <c r="A1" s="412"/>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12"/>
      <c r="AI1" s="412"/>
      <c r="AJ1" s="412"/>
      <c r="AK1" s="412"/>
      <c r="AL1" s="412"/>
      <c r="AM1" s="412"/>
      <c r="AN1" s="412"/>
      <c r="AO1" s="412"/>
      <c r="AP1" s="412"/>
      <c r="AQ1" s="412"/>
      <c r="AR1" s="412"/>
      <c r="AS1" s="412"/>
      <c r="AT1" s="412"/>
      <c r="AU1" s="412"/>
      <c r="AV1" s="412"/>
      <c r="AW1" s="412"/>
      <c r="AX1" s="412"/>
      <c r="AY1" s="412"/>
      <c r="AZ1" s="412"/>
      <c r="BA1" s="412"/>
      <c r="BB1" s="412"/>
      <c r="BC1" s="412"/>
    </row>
    <row r="2" spans="1:55" ht="15.75" x14ac:dyDescent="0.2">
      <c r="A2" s="412"/>
      <c r="B2" s="1876" t="s">
        <v>2041</v>
      </c>
      <c r="C2" s="1877"/>
      <c r="D2" s="412"/>
      <c r="E2" s="412"/>
      <c r="F2" s="412"/>
      <c r="G2" s="412"/>
      <c r="H2" s="412"/>
      <c r="I2" s="412"/>
      <c r="J2" s="412"/>
      <c r="K2" s="412"/>
      <c r="L2" s="412"/>
      <c r="M2" s="412"/>
      <c r="N2" s="412"/>
      <c r="O2" s="412"/>
      <c r="P2" s="412"/>
      <c r="Q2" s="412"/>
      <c r="R2" s="412"/>
      <c r="S2" s="412"/>
      <c r="T2" s="412"/>
      <c r="U2" s="412"/>
      <c r="V2" s="412"/>
      <c r="W2" s="412"/>
      <c r="X2" s="412"/>
      <c r="Y2" s="412"/>
      <c r="Z2" s="412"/>
      <c r="AA2" s="412"/>
      <c r="AB2" s="412"/>
      <c r="AC2" s="412"/>
      <c r="AD2" s="412"/>
      <c r="AE2" s="412"/>
      <c r="AF2" s="412"/>
      <c r="AG2" s="412"/>
      <c r="AH2" s="412"/>
      <c r="AI2" s="412"/>
      <c r="AJ2" s="412"/>
      <c r="AK2" s="412"/>
      <c r="AL2" s="412"/>
      <c r="AM2" s="412"/>
      <c r="AN2" s="412"/>
      <c r="AO2" s="412"/>
      <c r="AP2" s="412"/>
      <c r="AQ2" s="412"/>
      <c r="AR2" s="412"/>
      <c r="AS2" s="412"/>
      <c r="AT2" s="412"/>
      <c r="AU2" s="412"/>
      <c r="AV2" s="412"/>
      <c r="AW2" s="412"/>
      <c r="AX2" s="412"/>
      <c r="AY2" s="412"/>
      <c r="AZ2" s="412"/>
      <c r="BA2" s="412"/>
      <c r="BB2" s="412"/>
      <c r="BC2" s="412"/>
    </row>
    <row r="3" spans="1:55" x14ac:dyDescent="0.2">
      <c r="A3" s="412"/>
      <c r="B3" s="1072" t="s">
        <v>2041</v>
      </c>
      <c r="C3" s="1073"/>
      <c r="D3" s="412"/>
      <c r="E3" s="412"/>
      <c r="F3" s="412"/>
      <c r="G3" s="412"/>
      <c r="H3" s="412"/>
      <c r="I3" s="412"/>
      <c r="J3" s="412"/>
      <c r="K3" s="412"/>
      <c r="L3" s="412"/>
      <c r="M3" s="412"/>
      <c r="N3" s="412"/>
      <c r="O3" s="412"/>
      <c r="P3" s="412"/>
      <c r="Q3" s="412"/>
      <c r="R3" s="412"/>
      <c r="S3" s="412"/>
      <c r="T3" s="412"/>
      <c r="U3" s="412"/>
      <c r="V3" s="412"/>
      <c r="W3" s="412"/>
      <c r="X3" s="412"/>
      <c r="Y3" s="412"/>
      <c r="Z3" s="412"/>
      <c r="AA3" s="412"/>
      <c r="AB3" s="412"/>
      <c r="AC3" s="412"/>
      <c r="AD3" s="412"/>
      <c r="AE3" s="412"/>
      <c r="AF3" s="412"/>
      <c r="AG3" s="412"/>
      <c r="AH3" s="412"/>
      <c r="AI3" s="412"/>
      <c r="AJ3" s="412"/>
      <c r="AK3" s="412"/>
      <c r="AL3" s="412"/>
      <c r="AM3" s="412"/>
      <c r="AN3" s="412"/>
      <c r="AO3" s="412"/>
      <c r="AP3" s="412"/>
      <c r="AQ3" s="412"/>
      <c r="AR3" s="412"/>
      <c r="AS3" s="412"/>
      <c r="AT3" s="412"/>
      <c r="AU3" s="412"/>
      <c r="AV3" s="412"/>
      <c r="AW3" s="412"/>
      <c r="AX3" s="412"/>
      <c r="AY3" s="412"/>
      <c r="AZ3" s="412"/>
      <c r="BA3" s="412"/>
      <c r="BB3" s="412"/>
      <c r="BC3" s="412"/>
    </row>
    <row r="4" spans="1:55" x14ac:dyDescent="0.2">
      <c r="A4" s="412"/>
      <c r="B4" s="1072" t="s">
        <v>1337</v>
      </c>
      <c r="C4" s="1073"/>
      <c r="D4" s="412"/>
      <c r="E4" s="412"/>
      <c r="F4" s="412"/>
      <c r="G4" s="412"/>
      <c r="H4" s="412"/>
      <c r="I4" s="412"/>
      <c r="J4" s="412"/>
      <c r="K4" s="412"/>
      <c r="L4" s="412"/>
      <c r="M4" s="412"/>
      <c r="N4" s="412"/>
      <c r="O4" s="412"/>
      <c r="P4" s="412"/>
      <c r="Q4" s="412"/>
      <c r="R4" s="412"/>
      <c r="S4" s="412"/>
      <c r="T4" s="412"/>
      <c r="U4" s="412"/>
      <c r="V4" s="412"/>
      <c r="W4" s="412"/>
      <c r="X4" s="412"/>
      <c r="Y4" s="412"/>
      <c r="Z4" s="412"/>
      <c r="AA4" s="412"/>
      <c r="AB4" s="412"/>
      <c r="AC4" s="412"/>
      <c r="AD4" s="412"/>
      <c r="AE4" s="412"/>
      <c r="AF4" s="412"/>
      <c r="AG4" s="412"/>
      <c r="AH4" s="412"/>
      <c r="AI4" s="412"/>
      <c r="AJ4" s="412"/>
      <c r="AK4" s="412"/>
      <c r="AL4" s="412"/>
      <c r="AM4" s="412"/>
      <c r="AN4" s="412"/>
      <c r="AO4" s="412"/>
      <c r="AP4" s="412"/>
      <c r="AQ4" s="412"/>
      <c r="AR4" s="412"/>
      <c r="AS4" s="412"/>
      <c r="AT4" s="412"/>
      <c r="AU4" s="412"/>
      <c r="AV4" s="412"/>
      <c r="AW4" s="412"/>
      <c r="AX4" s="412"/>
      <c r="AY4" s="412"/>
      <c r="AZ4" s="412"/>
      <c r="BA4" s="412"/>
      <c r="BB4" s="412"/>
      <c r="BC4" s="412"/>
    </row>
    <row r="5" spans="1:55" x14ac:dyDescent="0.2">
      <c r="A5" s="412"/>
      <c r="B5" s="1072" t="s">
        <v>1670</v>
      </c>
      <c r="C5" s="1073"/>
      <c r="D5" s="412"/>
      <c r="E5" s="412"/>
      <c r="F5" s="412"/>
      <c r="G5" s="412"/>
      <c r="H5" s="412"/>
      <c r="I5" s="412"/>
      <c r="J5" s="412"/>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2"/>
      <c r="AP5" s="412"/>
      <c r="AQ5" s="412"/>
      <c r="AR5" s="412"/>
      <c r="AS5" s="412"/>
      <c r="AT5" s="412"/>
      <c r="AU5" s="412"/>
      <c r="AV5" s="412"/>
      <c r="AW5" s="412"/>
      <c r="AX5" s="412"/>
      <c r="AY5" s="412"/>
      <c r="AZ5" s="412"/>
      <c r="BA5" s="412"/>
      <c r="BB5" s="412"/>
      <c r="BC5" s="412"/>
    </row>
    <row r="6" spans="1:55" x14ac:dyDescent="0.2">
      <c r="A6" s="412"/>
      <c r="B6" s="1072" t="s">
        <v>2042</v>
      </c>
      <c r="C6" s="1073"/>
      <c r="D6" s="412"/>
      <c r="E6" s="412"/>
      <c r="F6" s="412"/>
      <c r="G6" s="412"/>
      <c r="H6" s="412"/>
      <c r="I6" s="412"/>
      <c r="J6" s="412"/>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2"/>
      <c r="AP6" s="412"/>
      <c r="AQ6" s="412"/>
      <c r="AR6" s="412"/>
      <c r="AS6" s="412"/>
      <c r="AT6" s="412"/>
      <c r="AU6" s="412"/>
      <c r="AV6" s="412"/>
      <c r="AW6" s="412"/>
      <c r="AX6" s="412"/>
      <c r="AY6" s="412"/>
      <c r="AZ6" s="412"/>
      <c r="BA6" s="412"/>
      <c r="BB6" s="412"/>
      <c r="BC6" s="412"/>
    </row>
    <row r="7" spans="1:55" x14ac:dyDescent="0.2">
      <c r="A7" s="412"/>
      <c r="B7" s="1072" t="s">
        <v>2043</v>
      </c>
      <c r="C7" s="1073"/>
      <c r="D7" s="412"/>
      <c r="E7" s="412"/>
      <c r="F7" s="412"/>
      <c r="G7" s="412"/>
      <c r="H7" s="412"/>
      <c r="I7" s="412"/>
      <c r="J7" s="412"/>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2"/>
      <c r="AP7" s="412"/>
      <c r="AQ7" s="412"/>
      <c r="AR7" s="412"/>
      <c r="AS7" s="412"/>
      <c r="AT7" s="412"/>
      <c r="AU7" s="412"/>
      <c r="AV7" s="412"/>
      <c r="AW7" s="412"/>
      <c r="AX7" s="412"/>
      <c r="AY7" s="412"/>
      <c r="AZ7" s="412"/>
      <c r="BA7" s="412"/>
      <c r="BB7" s="412"/>
      <c r="BC7" s="412"/>
    </row>
    <row r="8" spans="1:55" x14ac:dyDescent="0.2">
      <c r="A8" s="412"/>
      <c r="B8" s="1072" t="s">
        <v>2044</v>
      </c>
      <c r="C8" s="1073"/>
      <c r="D8" s="412"/>
      <c r="E8" s="412"/>
      <c r="F8" s="412"/>
      <c r="G8" s="412"/>
      <c r="H8" s="412"/>
      <c r="I8" s="412"/>
      <c r="J8" s="412"/>
      <c r="K8" s="412"/>
      <c r="L8" s="412"/>
      <c r="M8" s="412"/>
      <c r="N8" s="412"/>
      <c r="O8" s="412"/>
      <c r="P8" s="412"/>
      <c r="Q8" s="412"/>
      <c r="R8" s="412"/>
      <c r="S8" s="412"/>
      <c r="T8" s="412"/>
      <c r="U8" s="412"/>
      <c r="V8" s="412"/>
      <c r="W8" s="412"/>
      <c r="X8" s="412"/>
      <c r="Y8" s="412"/>
      <c r="Z8" s="412"/>
      <c r="AA8" s="412"/>
      <c r="AB8" s="412"/>
      <c r="AC8" s="412"/>
      <c r="AD8" s="412"/>
      <c r="AE8" s="412"/>
      <c r="AF8" s="412"/>
      <c r="AG8" s="412"/>
      <c r="AH8" s="412"/>
      <c r="AI8" s="412"/>
      <c r="AJ8" s="412"/>
      <c r="AK8" s="412"/>
      <c r="AL8" s="412"/>
      <c r="AM8" s="412"/>
      <c r="AN8" s="412"/>
      <c r="AO8" s="412"/>
      <c r="AP8" s="412"/>
      <c r="AQ8" s="412"/>
      <c r="AR8" s="412"/>
      <c r="AS8" s="412"/>
      <c r="AT8" s="412"/>
      <c r="AU8" s="412"/>
      <c r="AV8" s="412"/>
      <c r="AW8" s="412"/>
      <c r="AX8" s="412"/>
      <c r="AY8" s="412"/>
      <c r="AZ8" s="412"/>
      <c r="BA8" s="412"/>
      <c r="BB8" s="412"/>
      <c r="BC8" s="412"/>
    </row>
    <row r="9" spans="1:55" x14ac:dyDescent="0.2">
      <c r="A9" s="412"/>
      <c r="B9" s="1072" t="s">
        <v>2045</v>
      </c>
      <c r="C9" s="1073"/>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AQ9" s="412"/>
      <c r="AR9" s="412"/>
      <c r="AS9" s="412"/>
      <c r="AT9" s="412"/>
      <c r="AU9" s="412"/>
      <c r="AV9" s="412"/>
      <c r="AW9" s="412"/>
      <c r="AX9" s="412"/>
      <c r="AY9" s="412"/>
      <c r="AZ9" s="412"/>
      <c r="BA9" s="412"/>
      <c r="BB9" s="412"/>
      <c r="BC9" s="412"/>
    </row>
    <row r="10" spans="1:55" x14ac:dyDescent="0.2">
      <c r="A10" s="412"/>
      <c r="B10" s="1072" t="s">
        <v>2046</v>
      </c>
      <c r="C10" s="1073"/>
      <c r="D10" s="412"/>
      <c r="E10" s="412"/>
      <c r="F10" s="412"/>
      <c r="G10" s="412"/>
      <c r="H10" s="412"/>
      <c r="I10" s="412"/>
      <c r="J10" s="412"/>
      <c r="K10" s="412"/>
      <c r="L10" s="412"/>
      <c r="M10" s="412"/>
      <c r="N10" s="412"/>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AQ10" s="412"/>
      <c r="AR10" s="412"/>
      <c r="AS10" s="412"/>
      <c r="AT10" s="412"/>
      <c r="AU10" s="412"/>
      <c r="AV10" s="412"/>
      <c r="AW10" s="412"/>
      <c r="AX10" s="412"/>
      <c r="AY10" s="412"/>
      <c r="AZ10" s="412"/>
      <c r="BA10" s="412"/>
      <c r="BB10" s="412"/>
      <c r="BC10" s="412"/>
    </row>
    <row r="11" spans="1:55" x14ac:dyDescent="0.2">
      <c r="A11" s="412"/>
      <c r="B11" s="1072" t="s">
        <v>2047</v>
      </c>
      <c r="C11" s="1073"/>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AQ11" s="412"/>
      <c r="AR11" s="412"/>
      <c r="AS11" s="412"/>
      <c r="AT11" s="412"/>
      <c r="AU11" s="412"/>
      <c r="AV11" s="412"/>
      <c r="AW11" s="412"/>
      <c r="AX11" s="412"/>
      <c r="AY11" s="412"/>
      <c r="AZ11" s="412"/>
      <c r="BA11" s="412"/>
      <c r="BB11" s="412"/>
      <c r="BC11" s="412"/>
    </row>
    <row r="12" spans="1:55" x14ac:dyDescent="0.2">
      <c r="A12" s="412"/>
      <c r="B12" s="1072" t="s">
        <v>2048</v>
      </c>
      <c r="C12" s="1073"/>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AQ12" s="412"/>
      <c r="AR12" s="412"/>
      <c r="AS12" s="412"/>
      <c r="AT12" s="412"/>
      <c r="AU12" s="412"/>
      <c r="AV12" s="412"/>
      <c r="AW12" s="412"/>
      <c r="AX12" s="412"/>
      <c r="AY12" s="412"/>
      <c r="AZ12" s="412"/>
      <c r="BA12" s="412"/>
      <c r="BB12" s="412"/>
      <c r="BC12" s="412"/>
    </row>
    <row r="13" spans="1:55" x14ac:dyDescent="0.2">
      <c r="A13" s="412"/>
      <c r="B13" s="1072" t="s">
        <v>2049</v>
      </c>
      <c r="C13" s="1073"/>
      <c r="D13" s="412"/>
      <c r="E13" s="412"/>
      <c r="F13" s="412"/>
      <c r="G13" s="412"/>
      <c r="H13" s="412"/>
      <c r="I13" s="412"/>
      <c r="J13" s="412"/>
      <c r="K13" s="412"/>
      <c r="L13" s="412"/>
      <c r="M13" s="412"/>
      <c r="N13" s="412"/>
      <c r="O13" s="412"/>
      <c r="P13" s="412"/>
      <c r="Q13" s="412"/>
      <c r="R13" s="412"/>
      <c r="S13" s="412"/>
      <c r="T13" s="412"/>
      <c r="U13" s="412"/>
      <c r="V13" s="412"/>
      <c r="W13" s="412"/>
      <c r="X13" s="412"/>
      <c r="Y13" s="412"/>
      <c r="Z13" s="412"/>
      <c r="AA13" s="412"/>
      <c r="AB13" s="412"/>
      <c r="AC13" s="412"/>
      <c r="AD13" s="412"/>
      <c r="AE13" s="412"/>
      <c r="AF13" s="412"/>
      <c r="AG13" s="412"/>
      <c r="AH13" s="412"/>
      <c r="AI13" s="412"/>
      <c r="AJ13" s="412"/>
      <c r="AK13" s="412"/>
      <c r="AL13" s="412"/>
      <c r="AM13" s="412"/>
      <c r="AN13" s="412"/>
      <c r="AO13" s="412"/>
      <c r="AP13" s="412"/>
      <c r="AQ13" s="412"/>
      <c r="AR13" s="412"/>
      <c r="AS13" s="412"/>
      <c r="AT13" s="412"/>
      <c r="AU13" s="412"/>
      <c r="AV13" s="412"/>
      <c r="AW13" s="412"/>
      <c r="AX13" s="412"/>
      <c r="AY13" s="412"/>
      <c r="AZ13" s="412"/>
      <c r="BA13" s="412"/>
      <c r="BB13" s="412"/>
      <c r="BC13" s="412"/>
    </row>
    <row r="14" spans="1:55" x14ac:dyDescent="0.2">
      <c r="A14" s="412"/>
      <c r="B14" s="1072" t="s">
        <v>2050</v>
      </c>
      <c r="C14" s="1073"/>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2"/>
      <c r="AT14" s="412"/>
      <c r="AU14" s="412"/>
      <c r="AV14" s="412"/>
      <c r="AW14" s="412"/>
      <c r="AX14" s="412"/>
      <c r="AY14" s="412"/>
      <c r="AZ14" s="412"/>
      <c r="BA14" s="412"/>
      <c r="BB14" s="412"/>
      <c r="BC14" s="412"/>
    </row>
    <row r="15" spans="1:55" ht="13.5" thickBot="1" x14ac:dyDescent="0.25">
      <c r="A15" s="412"/>
      <c r="B15" s="1074" t="s">
        <v>1330</v>
      </c>
      <c r="C15" s="1075"/>
      <c r="D15" s="412"/>
      <c r="E15" s="412"/>
      <c r="F15" s="412"/>
      <c r="G15" s="412"/>
      <c r="H15" s="412"/>
      <c r="I15" s="412"/>
      <c r="J15" s="412"/>
      <c r="K15" s="412"/>
      <c r="L15" s="412"/>
      <c r="M15" s="412"/>
      <c r="N15" s="412"/>
      <c r="O15" s="412"/>
      <c r="P15" s="412"/>
      <c r="Q15" s="412"/>
      <c r="R15" s="412"/>
      <c r="S15" s="412"/>
      <c r="T15" s="412"/>
      <c r="U15" s="412"/>
      <c r="V15" s="412"/>
      <c r="W15" s="412"/>
      <c r="X15" s="412"/>
      <c r="Y15" s="412"/>
      <c r="Z15" s="412"/>
      <c r="AA15" s="412"/>
      <c r="AB15" s="412"/>
      <c r="AC15" s="412"/>
      <c r="AD15" s="412"/>
      <c r="AE15" s="412"/>
      <c r="AF15" s="412"/>
      <c r="AG15" s="412"/>
      <c r="AH15" s="412"/>
      <c r="AI15" s="412"/>
      <c r="AJ15" s="412"/>
      <c r="AK15" s="412"/>
      <c r="AL15" s="412"/>
      <c r="AM15" s="412"/>
      <c r="AN15" s="412"/>
      <c r="AO15" s="412"/>
      <c r="AP15" s="412"/>
      <c r="AQ15" s="412"/>
      <c r="AR15" s="412"/>
      <c r="AS15" s="412"/>
      <c r="AT15" s="412"/>
      <c r="AU15" s="412"/>
      <c r="AV15" s="412"/>
      <c r="AW15" s="412"/>
      <c r="AX15" s="412"/>
      <c r="AY15" s="412"/>
      <c r="AZ15" s="412"/>
      <c r="BA15" s="412"/>
      <c r="BB15" s="412"/>
      <c r="BC15" s="412"/>
    </row>
    <row r="16" spans="1:55" x14ac:dyDescent="0.2">
      <c r="A16" s="412"/>
      <c r="B16" s="412"/>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2"/>
      <c r="BC16" s="412"/>
    </row>
    <row r="17" spans="1:55" x14ac:dyDescent="0.2">
      <c r="A17" s="412"/>
      <c r="B17" s="412"/>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AQ17" s="412"/>
      <c r="AR17" s="412"/>
      <c r="AS17" s="412"/>
      <c r="AT17" s="412"/>
      <c r="AU17" s="412"/>
      <c r="AV17" s="412"/>
      <c r="AW17" s="412"/>
      <c r="AX17" s="412"/>
      <c r="AY17" s="412"/>
      <c r="AZ17" s="412"/>
      <c r="BA17" s="412"/>
      <c r="BB17" s="412"/>
      <c r="BC17" s="412"/>
    </row>
    <row r="18" spans="1:55" x14ac:dyDescent="0.2">
      <c r="A18" s="412"/>
      <c r="B18" s="412"/>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AQ18" s="412"/>
      <c r="AR18" s="412"/>
      <c r="AS18" s="412"/>
      <c r="AT18" s="412"/>
      <c r="AU18" s="412"/>
      <c r="AV18" s="412"/>
      <c r="AW18" s="412"/>
      <c r="AX18" s="412"/>
      <c r="AY18" s="412"/>
      <c r="AZ18" s="412"/>
      <c r="BA18" s="412"/>
      <c r="BB18" s="412"/>
      <c r="BC18" s="412"/>
    </row>
    <row r="19" spans="1:55" x14ac:dyDescent="0.2">
      <c r="A19" s="412"/>
      <c r="B19" s="412"/>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AQ19" s="412"/>
      <c r="AR19" s="412"/>
      <c r="AS19" s="412"/>
      <c r="AT19" s="412"/>
      <c r="AU19" s="412"/>
      <c r="AV19" s="412"/>
      <c r="AW19" s="412"/>
      <c r="AX19" s="412"/>
      <c r="AY19" s="412"/>
      <c r="AZ19" s="412"/>
      <c r="BA19" s="412"/>
      <c r="BB19" s="412"/>
      <c r="BC19" s="412"/>
    </row>
    <row r="20" spans="1:55" x14ac:dyDescent="0.2">
      <c r="A20" s="412"/>
      <c r="B20" s="412"/>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AQ20" s="412"/>
      <c r="AR20" s="412"/>
      <c r="AS20" s="412"/>
      <c r="AT20" s="412"/>
      <c r="AU20" s="412"/>
      <c r="AV20" s="412"/>
      <c r="AW20" s="412"/>
      <c r="AX20" s="412"/>
      <c r="AY20" s="412"/>
      <c r="AZ20" s="412"/>
      <c r="BA20" s="412"/>
      <c r="BB20" s="412"/>
      <c r="BC20" s="412"/>
    </row>
    <row r="21" spans="1:55" x14ac:dyDescent="0.2">
      <c r="A21" s="412"/>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2"/>
      <c r="BC21" s="412"/>
    </row>
    <row r="22" spans="1:55" x14ac:dyDescent="0.2">
      <c r="A22" s="412"/>
      <c r="B22" s="412"/>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AQ22" s="412"/>
      <c r="AR22" s="412"/>
      <c r="AS22" s="412"/>
      <c r="AT22" s="412"/>
      <c r="AU22" s="412"/>
      <c r="AV22" s="412"/>
      <c r="AW22" s="412"/>
      <c r="AX22" s="412"/>
      <c r="AY22" s="412"/>
      <c r="AZ22" s="412"/>
      <c r="BA22" s="412"/>
      <c r="BB22" s="412"/>
      <c r="BC22" s="412"/>
    </row>
    <row r="23" spans="1:55" x14ac:dyDescent="0.2">
      <c r="A23" s="412"/>
      <c r="B23" s="412"/>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AQ23" s="412"/>
      <c r="AR23" s="412"/>
      <c r="AS23" s="412"/>
      <c r="AT23" s="412"/>
      <c r="AU23" s="412"/>
      <c r="AV23" s="412"/>
      <c r="AW23" s="412"/>
      <c r="AX23" s="412"/>
      <c r="AY23" s="412"/>
      <c r="AZ23" s="412"/>
      <c r="BA23" s="412"/>
      <c r="BB23" s="412"/>
      <c r="BC23" s="412"/>
    </row>
    <row r="24" spans="1:55" x14ac:dyDescent="0.2">
      <c r="A24" s="412"/>
      <c r="B24" s="412"/>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AQ24" s="412"/>
      <c r="AR24" s="412"/>
      <c r="AS24" s="412"/>
      <c r="AT24" s="412"/>
      <c r="AU24" s="412"/>
      <c r="AV24" s="412"/>
      <c r="AW24" s="412"/>
      <c r="AX24" s="412"/>
      <c r="AY24" s="412"/>
      <c r="AZ24" s="412"/>
      <c r="BA24" s="412"/>
      <c r="BB24" s="412"/>
      <c r="BC24" s="412"/>
    </row>
    <row r="25" spans="1:55" x14ac:dyDescent="0.2">
      <c r="A25" s="412"/>
      <c r="B25" s="412"/>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AQ25" s="412"/>
      <c r="AR25" s="412"/>
      <c r="AS25" s="412"/>
      <c r="AT25" s="412"/>
      <c r="AU25" s="412"/>
      <c r="AV25" s="412"/>
      <c r="AW25" s="412"/>
      <c r="AX25" s="412"/>
      <c r="AY25" s="412"/>
      <c r="AZ25" s="412"/>
      <c r="BA25" s="412"/>
      <c r="BB25" s="412"/>
      <c r="BC25" s="412"/>
    </row>
    <row r="26" spans="1:55" x14ac:dyDescent="0.2">
      <c r="A26" s="412"/>
      <c r="B26" s="412"/>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AQ26" s="412"/>
      <c r="AR26" s="412"/>
      <c r="AS26" s="412"/>
      <c r="AT26" s="412"/>
      <c r="AU26" s="412"/>
      <c r="AV26" s="412"/>
      <c r="AW26" s="412"/>
      <c r="AX26" s="412"/>
      <c r="AY26" s="412"/>
      <c r="AZ26" s="412"/>
      <c r="BA26" s="412"/>
      <c r="BB26" s="412"/>
      <c r="BC26" s="412"/>
    </row>
    <row r="27" spans="1:55" x14ac:dyDescent="0.2">
      <c r="A27" s="412"/>
      <c r="B27" s="412"/>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AQ27" s="412"/>
      <c r="AR27" s="412"/>
      <c r="AS27" s="412"/>
      <c r="AT27" s="412"/>
      <c r="AU27" s="412"/>
      <c r="AV27" s="412"/>
      <c r="AW27" s="412"/>
      <c r="AX27" s="412"/>
      <c r="AY27" s="412"/>
      <c r="AZ27" s="412"/>
      <c r="BA27" s="412"/>
      <c r="BB27" s="412"/>
      <c r="BC27" s="412"/>
    </row>
    <row r="28" spans="1:55" x14ac:dyDescent="0.2">
      <c r="A28" s="412"/>
      <c r="B28" s="412"/>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AQ28" s="412"/>
      <c r="AR28" s="412"/>
      <c r="AS28" s="412"/>
      <c r="AT28" s="412"/>
      <c r="AU28" s="412"/>
      <c r="AV28" s="412"/>
      <c r="AW28" s="412"/>
      <c r="AX28" s="412"/>
      <c r="AY28" s="412"/>
      <c r="AZ28" s="412"/>
      <c r="BA28" s="412"/>
      <c r="BB28" s="412"/>
      <c r="BC28" s="412"/>
    </row>
    <row r="29" spans="1:55" x14ac:dyDescent="0.2">
      <c r="A29" s="412"/>
      <c r="B29" s="412"/>
      <c r="C29" s="412"/>
      <c r="D29" s="412"/>
      <c r="E29" s="412"/>
      <c r="F29" s="412"/>
      <c r="G29" s="412"/>
      <c r="H29" s="412"/>
      <c r="I29" s="412"/>
      <c r="J29" s="412"/>
      <c r="K29" s="412"/>
      <c r="L29" s="412"/>
      <c r="M29" s="412"/>
      <c r="N29" s="412"/>
      <c r="O29" s="412"/>
      <c r="P29" s="412"/>
      <c r="Q29" s="412"/>
      <c r="R29" s="412"/>
      <c r="S29" s="412"/>
      <c r="T29" s="412"/>
      <c r="U29" s="412"/>
      <c r="V29" s="412"/>
      <c r="W29" s="412"/>
      <c r="X29" s="412"/>
      <c r="Y29" s="412"/>
      <c r="Z29" s="412"/>
      <c r="AA29" s="412"/>
      <c r="AB29" s="412"/>
      <c r="AC29" s="412"/>
      <c r="AD29" s="412"/>
      <c r="AE29" s="412"/>
      <c r="AF29" s="412"/>
      <c r="AG29" s="412"/>
      <c r="AH29" s="412"/>
      <c r="AI29" s="412"/>
      <c r="AJ29" s="412"/>
      <c r="AK29" s="412"/>
      <c r="AL29" s="412"/>
      <c r="AM29" s="412"/>
      <c r="AN29" s="412"/>
      <c r="AO29" s="412"/>
      <c r="AP29" s="412"/>
      <c r="AQ29" s="412"/>
      <c r="AR29" s="412"/>
      <c r="AS29" s="412"/>
      <c r="AT29" s="412"/>
      <c r="AU29" s="412"/>
      <c r="AV29" s="412"/>
      <c r="AW29" s="412"/>
      <c r="AX29" s="412"/>
      <c r="AY29" s="412"/>
      <c r="AZ29" s="412"/>
      <c r="BA29" s="412"/>
      <c r="BB29" s="412"/>
      <c r="BC29" s="412"/>
    </row>
    <row r="30" spans="1:55" x14ac:dyDescent="0.2">
      <c r="A30" s="412"/>
      <c r="B30" s="412"/>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AQ30" s="412"/>
      <c r="AR30" s="412"/>
      <c r="AS30" s="412"/>
      <c r="AT30" s="412"/>
      <c r="AU30" s="412"/>
      <c r="AV30" s="412"/>
      <c r="AW30" s="412"/>
      <c r="AX30" s="412"/>
      <c r="AY30" s="412"/>
      <c r="AZ30" s="412"/>
      <c r="BA30" s="412"/>
      <c r="BB30" s="412"/>
      <c r="BC30" s="412"/>
    </row>
    <row r="31" spans="1:55" x14ac:dyDescent="0.2">
      <c r="A31" s="412"/>
      <c r="B31" s="412"/>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AQ31" s="412"/>
      <c r="AR31" s="412"/>
      <c r="AS31" s="412"/>
      <c r="AT31" s="412"/>
      <c r="AU31" s="412"/>
      <c r="AV31" s="412"/>
      <c r="AW31" s="412"/>
      <c r="AX31" s="412"/>
      <c r="AY31" s="412"/>
      <c r="AZ31" s="412"/>
      <c r="BA31" s="412"/>
      <c r="BB31" s="412"/>
      <c r="BC31" s="412"/>
    </row>
    <row r="32" spans="1:55" x14ac:dyDescent="0.2">
      <c r="A32" s="412"/>
      <c r="B32" s="412"/>
      <c r="C32" s="412"/>
      <c r="D32" s="412"/>
      <c r="E32" s="412"/>
      <c r="F32" s="412"/>
      <c r="G32" s="412"/>
      <c r="H32" s="412"/>
      <c r="I32" s="412"/>
      <c r="J32" s="412"/>
      <c r="K32" s="412"/>
      <c r="L32" s="412"/>
      <c r="M32" s="412"/>
      <c r="N32" s="412"/>
      <c r="O32" s="412"/>
      <c r="P32" s="412"/>
      <c r="Q32" s="412"/>
      <c r="R32" s="412"/>
      <c r="S32" s="412"/>
      <c r="T32" s="412"/>
      <c r="U32" s="412"/>
      <c r="V32" s="412"/>
      <c r="W32" s="412"/>
      <c r="X32" s="412"/>
      <c r="Y32" s="412"/>
      <c r="Z32" s="412"/>
      <c r="AA32" s="412"/>
      <c r="AB32" s="412"/>
      <c r="AC32" s="412"/>
      <c r="AD32" s="412"/>
      <c r="AE32" s="412"/>
      <c r="AF32" s="412"/>
      <c r="AG32" s="412"/>
      <c r="AH32" s="412"/>
      <c r="AI32" s="412"/>
      <c r="AJ32" s="412"/>
      <c r="AK32" s="412"/>
      <c r="AL32" s="412"/>
      <c r="AM32" s="412"/>
      <c r="AN32" s="412"/>
      <c r="AO32" s="412"/>
      <c r="AP32" s="412"/>
      <c r="AQ32" s="412"/>
      <c r="AR32" s="412"/>
      <c r="AS32" s="412"/>
      <c r="AT32" s="412"/>
      <c r="AU32" s="412"/>
      <c r="AV32" s="412"/>
      <c r="AW32" s="412"/>
      <c r="AX32" s="412"/>
      <c r="AY32" s="412"/>
      <c r="AZ32" s="412"/>
      <c r="BA32" s="412"/>
      <c r="BB32" s="412"/>
      <c r="BC32" s="412"/>
    </row>
    <row r="33" spans="1:55" x14ac:dyDescent="0.2">
      <c r="A33" s="412"/>
      <c r="B33" s="412"/>
      <c r="C33" s="412"/>
      <c r="D33" s="412"/>
      <c r="E33" s="412"/>
      <c r="F33" s="412"/>
      <c r="G33" s="412"/>
      <c r="H33" s="412"/>
      <c r="I33" s="412"/>
      <c r="J33" s="412"/>
      <c r="K33" s="412"/>
      <c r="L33" s="412"/>
      <c r="M33" s="412"/>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2"/>
      <c r="AK33" s="412"/>
      <c r="AL33" s="412"/>
      <c r="AM33" s="412"/>
      <c r="AN33" s="412"/>
      <c r="AO33" s="412"/>
      <c r="AP33" s="412"/>
      <c r="AQ33" s="412"/>
      <c r="AR33" s="412"/>
      <c r="AS33" s="412"/>
      <c r="AT33" s="412"/>
      <c r="AU33" s="412"/>
      <c r="AV33" s="412"/>
      <c r="AW33" s="412"/>
      <c r="AX33" s="412"/>
      <c r="AY33" s="412"/>
      <c r="AZ33" s="412"/>
      <c r="BA33" s="412"/>
      <c r="BB33" s="412"/>
      <c r="BC33" s="412"/>
    </row>
    <row r="34" spans="1:55" x14ac:dyDescent="0.2">
      <c r="A34" s="412"/>
      <c r="B34" s="412"/>
      <c r="C34" s="412"/>
      <c r="D34" s="412"/>
      <c r="E34" s="412"/>
      <c r="F34" s="412"/>
      <c r="G34" s="412"/>
      <c r="H34" s="412"/>
      <c r="I34" s="412"/>
      <c r="J34" s="412"/>
      <c r="K34" s="412"/>
      <c r="L34" s="412"/>
      <c r="M34" s="412"/>
      <c r="N34" s="412"/>
      <c r="O34" s="412"/>
      <c r="P34" s="412"/>
      <c r="Q34" s="412"/>
      <c r="R34" s="412"/>
      <c r="S34" s="412"/>
      <c r="T34" s="412"/>
      <c r="U34" s="412"/>
      <c r="V34" s="412"/>
      <c r="W34" s="412"/>
      <c r="X34" s="412"/>
      <c r="Y34" s="412"/>
      <c r="Z34" s="412"/>
      <c r="AA34" s="412"/>
      <c r="AB34" s="412"/>
      <c r="AC34" s="412"/>
      <c r="AD34" s="412"/>
      <c r="AE34" s="412"/>
      <c r="AF34" s="412"/>
      <c r="AG34" s="412"/>
      <c r="AH34" s="412"/>
      <c r="AI34" s="412"/>
      <c r="AJ34" s="412"/>
      <c r="AK34" s="412"/>
      <c r="AL34" s="412"/>
      <c r="AM34" s="412"/>
      <c r="AN34" s="412"/>
      <c r="AO34" s="412"/>
      <c r="AP34" s="412"/>
      <c r="AQ34" s="412"/>
      <c r="AR34" s="412"/>
      <c r="AS34" s="412"/>
      <c r="AT34" s="412"/>
      <c r="AU34" s="412"/>
      <c r="AV34" s="412"/>
      <c r="AW34" s="412"/>
      <c r="AX34" s="412"/>
      <c r="AY34" s="412"/>
      <c r="AZ34" s="412"/>
      <c r="BA34" s="412"/>
      <c r="BB34" s="412"/>
      <c r="BC34" s="412"/>
    </row>
    <row r="35" spans="1:55" x14ac:dyDescent="0.2">
      <c r="A35" s="412"/>
      <c r="B35" s="412"/>
      <c r="C35" s="412"/>
      <c r="D35" s="412"/>
      <c r="E35" s="412"/>
      <c r="F35" s="412"/>
      <c r="G35" s="412"/>
      <c r="H35" s="412"/>
      <c r="I35" s="412"/>
      <c r="J35" s="412"/>
      <c r="K35" s="412"/>
      <c r="L35" s="412"/>
      <c r="M35" s="412"/>
      <c r="N35" s="412"/>
      <c r="O35" s="412"/>
      <c r="P35" s="412"/>
      <c r="Q35" s="412"/>
      <c r="R35" s="412"/>
      <c r="S35" s="412"/>
      <c r="T35" s="412"/>
      <c r="U35" s="412"/>
      <c r="V35" s="412"/>
      <c r="W35" s="412"/>
      <c r="X35" s="412"/>
      <c r="Y35" s="412"/>
      <c r="Z35" s="412"/>
      <c r="AA35" s="412"/>
      <c r="AB35" s="412"/>
      <c r="AC35" s="412"/>
      <c r="AD35" s="412"/>
      <c r="AE35" s="412"/>
      <c r="AF35" s="412"/>
      <c r="AG35" s="412"/>
      <c r="AH35" s="412"/>
      <c r="AI35" s="412"/>
      <c r="AJ35" s="412"/>
      <c r="AK35" s="412"/>
      <c r="AL35" s="412"/>
      <c r="AM35" s="412"/>
      <c r="AN35" s="412"/>
      <c r="AO35" s="412"/>
      <c r="AP35" s="412"/>
      <c r="AQ35" s="412"/>
      <c r="AR35" s="412"/>
      <c r="AS35" s="412"/>
      <c r="AT35" s="412"/>
      <c r="AU35" s="412"/>
      <c r="AV35" s="412"/>
      <c r="AW35" s="412"/>
      <c r="AX35" s="412"/>
      <c r="AY35" s="412"/>
      <c r="AZ35" s="412"/>
      <c r="BA35" s="412"/>
      <c r="BB35" s="412"/>
      <c r="BC35" s="412"/>
    </row>
    <row r="36" spans="1:55" x14ac:dyDescent="0.2">
      <c r="A36" s="412"/>
      <c r="B36" s="412"/>
      <c r="C36" s="412"/>
      <c r="D36" s="412"/>
      <c r="E36" s="412"/>
      <c r="F36" s="412"/>
      <c r="G36" s="412"/>
      <c r="H36" s="412"/>
      <c r="I36" s="412"/>
      <c r="J36" s="412"/>
      <c r="K36" s="412"/>
      <c r="L36" s="412"/>
      <c r="M36" s="412"/>
      <c r="N36" s="412"/>
      <c r="O36" s="412"/>
      <c r="P36" s="412"/>
      <c r="Q36" s="412"/>
      <c r="R36" s="412"/>
      <c r="S36" s="412"/>
      <c r="T36" s="412"/>
      <c r="U36" s="412"/>
      <c r="V36" s="412"/>
      <c r="W36" s="412"/>
      <c r="X36" s="412"/>
      <c r="Y36" s="412"/>
      <c r="Z36" s="412"/>
      <c r="AA36" s="412"/>
      <c r="AB36" s="412"/>
      <c r="AC36" s="412"/>
      <c r="AD36" s="412"/>
      <c r="AE36" s="412"/>
      <c r="AF36" s="412"/>
      <c r="AG36" s="412"/>
      <c r="AH36" s="412"/>
      <c r="AI36" s="412"/>
      <c r="AJ36" s="412"/>
      <c r="AK36" s="412"/>
      <c r="AL36" s="412"/>
      <c r="AM36" s="412"/>
      <c r="AN36" s="412"/>
      <c r="AO36" s="412"/>
      <c r="AP36" s="412"/>
      <c r="AQ36" s="412"/>
      <c r="AR36" s="412"/>
      <c r="AS36" s="412"/>
      <c r="AT36" s="412"/>
      <c r="AU36" s="412"/>
      <c r="AV36" s="412"/>
      <c r="AW36" s="412"/>
      <c r="AX36" s="412"/>
      <c r="AY36" s="412"/>
      <c r="AZ36" s="412"/>
      <c r="BA36" s="412"/>
      <c r="BB36" s="412"/>
      <c r="BC36" s="412"/>
    </row>
    <row r="37" spans="1:55" x14ac:dyDescent="0.2">
      <c r="A37" s="412"/>
      <c r="B37" s="412"/>
      <c r="C37" s="412"/>
      <c r="D37" s="412"/>
      <c r="E37" s="412"/>
      <c r="F37" s="412"/>
      <c r="G37" s="412"/>
      <c r="H37" s="412"/>
      <c r="I37" s="412"/>
      <c r="J37" s="412"/>
      <c r="K37" s="412"/>
      <c r="L37" s="412"/>
      <c r="M37" s="412"/>
      <c r="N37" s="412"/>
      <c r="O37" s="412"/>
      <c r="P37" s="412"/>
      <c r="Q37" s="412"/>
      <c r="R37" s="412"/>
      <c r="S37" s="412"/>
      <c r="T37" s="412"/>
      <c r="U37" s="412"/>
      <c r="V37" s="412"/>
      <c r="W37" s="412"/>
      <c r="X37" s="412"/>
      <c r="Y37" s="412"/>
      <c r="Z37" s="412"/>
      <c r="AA37" s="412"/>
      <c r="AB37" s="412"/>
      <c r="AC37" s="412"/>
      <c r="AD37" s="412"/>
      <c r="AE37" s="412"/>
      <c r="AF37" s="412"/>
      <c r="AG37" s="412"/>
      <c r="AH37" s="412"/>
      <c r="AI37" s="412"/>
      <c r="AJ37" s="412"/>
      <c r="AK37" s="412"/>
      <c r="AL37" s="412"/>
      <c r="AM37" s="412"/>
      <c r="AN37" s="412"/>
      <c r="AO37" s="412"/>
      <c r="AP37" s="412"/>
      <c r="AQ37" s="412"/>
      <c r="AR37" s="412"/>
      <c r="AS37" s="412"/>
      <c r="AT37" s="412"/>
      <c r="AU37" s="412"/>
      <c r="AV37" s="412"/>
      <c r="AW37" s="412"/>
      <c r="AX37" s="412"/>
      <c r="AY37" s="412"/>
      <c r="AZ37" s="412"/>
      <c r="BA37" s="412"/>
      <c r="BB37" s="412"/>
      <c r="BC37" s="412"/>
    </row>
    <row r="38" spans="1:55" x14ac:dyDescent="0.2">
      <c r="A38" s="412"/>
      <c r="B38" s="412"/>
      <c r="C38" s="412"/>
      <c r="D38" s="412"/>
      <c r="E38" s="412"/>
      <c r="F38" s="412"/>
      <c r="G38" s="412"/>
      <c r="H38" s="412"/>
      <c r="I38" s="412"/>
      <c r="J38" s="412"/>
      <c r="K38" s="412"/>
      <c r="L38" s="412"/>
      <c r="M38" s="412"/>
      <c r="N38" s="412"/>
      <c r="O38" s="412"/>
      <c r="P38" s="412"/>
      <c r="Q38" s="412"/>
      <c r="R38" s="412"/>
      <c r="S38" s="412"/>
      <c r="T38" s="412"/>
      <c r="U38" s="412"/>
      <c r="V38" s="412"/>
      <c r="W38" s="412"/>
      <c r="X38" s="412"/>
      <c r="Y38" s="412"/>
      <c r="Z38" s="412"/>
      <c r="AA38" s="412"/>
      <c r="AB38" s="412"/>
      <c r="AC38" s="412"/>
      <c r="AD38" s="412"/>
      <c r="AE38" s="412"/>
      <c r="AF38" s="412"/>
      <c r="AG38" s="412"/>
      <c r="AH38" s="412"/>
      <c r="AI38" s="412"/>
      <c r="AJ38" s="412"/>
      <c r="AK38" s="412"/>
      <c r="AL38" s="412"/>
      <c r="AM38" s="412"/>
      <c r="AN38" s="412"/>
      <c r="AO38" s="412"/>
      <c r="AP38" s="412"/>
      <c r="AQ38" s="412"/>
      <c r="AR38" s="412"/>
      <c r="AS38" s="412"/>
      <c r="AT38" s="412"/>
      <c r="AU38" s="412"/>
      <c r="AV38" s="412"/>
      <c r="AW38" s="412"/>
      <c r="AX38" s="412"/>
      <c r="AY38" s="412"/>
      <c r="AZ38" s="412"/>
      <c r="BA38" s="412"/>
      <c r="BB38" s="412"/>
      <c r="BC38" s="412"/>
    </row>
    <row r="39" spans="1:55" x14ac:dyDescent="0.2">
      <c r="A39" s="412"/>
      <c r="B39" s="412"/>
      <c r="C39" s="412"/>
      <c r="D39" s="412"/>
      <c r="E39" s="412"/>
      <c r="F39" s="412"/>
      <c r="G39" s="412"/>
      <c r="H39" s="412"/>
      <c r="I39" s="412"/>
      <c r="J39" s="412"/>
      <c r="K39" s="412"/>
      <c r="L39" s="412"/>
      <c r="M39" s="412"/>
      <c r="N39" s="412"/>
      <c r="O39" s="412"/>
      <c r="P39" s="412"/>
      <c r="Q39" s="412"/>
      <c r="R39" s="412"/>
      <c r="S39" s="412"/>
      <c r="T39" s="412"/>
      <c r="U39" s="412"/>
      <c r="V39" s="412"/>
      <c r="W39" s="412"/>
      <c r="X39" s="412"/>
      <c r="Y39" s="412"/>
      <c r="Z39" s="412"/>
      <c r="AA39" s="412"/>
      <c r="AB39" s="412"/>
      <c r="AC39" s="412"/>
      <c r="AD39" s="412"/>
      <c r="AE39" s="412"/>
      <c r="AF39" s="412"/>
      <c r="AG39" s="412"/>
      <c r="AH39" s="412"/>
      <c r="AI39" s="412"/>
      <c r="AJ39" s="412"/>
      <c r="AK39" s="412"/>
      <c r="AL39" s="412"/>
      <c r="AM39" s="412"/>
      <c r="AN39" s="412"/>
      <c r="AO39" s="412"/>
      <c r="AP39" s="412"/>
      <c r="AQ39" s="412"/>
      <c r="AR39" s="412"/>
      <c r="AS39" s="412"/>
      <c r="AT39" s="412"/>
      <c r="AU39" s="412"/>
      <c r="AV39" s="412"/>
      <c r="AW39" s="412"/>
      <c r="AX39" s="412"/>
      <c r="AY39" s="412"/>
      <c r="AZ39" s="412"/>
      <c r="BA39" s="412"/>
      <c r="BB39" s="412"/>
      <c r="BC39" s="412"/>
    </row>
    <row r="40" spans="1:55" x14ac:dyDescent="0.2">
      <c r="A40" s="412"/>
      <c r="B40" s="412"/>
      <c r="C40" s="412"/>
      <c r="D40" s="412"/>
      <c r="E40" s="412"/>
      <c r="F40" s="412"/>
      <c r="G40" s="412"/>
      <c r="H40" s="412"/>
      <c r="I40" s="412"/>
      <c r="J40" s="412"/>
      <c r="K40" s="412"/>
      <c r="L40" s="412"/>
      <c r="M40" s="412"/>
      <c r="N40" s="412"/>
      <c r="O40" s="412"/>
      <c r="P40" s="412"/>
      <c r="Q40" s="412"/>
      <c r="R40" s="412"/>
      <c r="S40" s="412"/>
      <c r="T40" s="412"/>
      <c r="U40" s="412"/>
      <c r="V40" s="412"/>
      <c r="W40" s="412"/>
      <c r="X40" s="412"/>
      <c r="Y40" s="412"/>
      <c r="Z40" s="412"/>
      <c r="AA40" s="412"/>
      <c r="AB40" s="412"/>
      <c r="AC40" s="412"/>
      <c r="AD40" s="412"/>
      <c r="AE40" s="412"/>
      <c r="AF40" s="412"/>
      <c r="AG40" s="412"/>
      <c r="AH40" s="412"/>
      <c r="AI40" s="412"/>
      <c r="AJ40" s="412"/>
      <c r="AK40" s="412"/>
      <c r="AL40" s="412"/>
      <c r="AM40" s="412"/>
      <c r="AN40" s="412"/>
      <c r="AO40" s="412"/>
      <c r="AP40" s="412"/>
      <c r="AQ40" s="412"/>
      <c r="AR40" s="412"/>
      <c r="AS40" s="412"/>
      <c r="AT40" s="412"/>
      <c r="AU40" s="412"/>
      <c r="AV40" s="412"/>
      <c r="AW40" s="412"/>
      <c r="AX40" s="412"/>
      <c r="AY40" s="412"/>
      <c r="AZ40" s="412"/>
      <c r="BA40" s="412"/>
      <c r="BB40" s="412"/>
      <c r="BC40" s="412"/>
    </row>
    <row r="41" spans="1:55" x14ac:dyDescent="0.2">
      <c r="A41" s="412"/>
      <c r="B41" s="412"/>
      <c r="C41" s="412"/>
      <c r="D41" s="412"/>
      <c r="E41" s="412"/>
      <c r="F41" s="412"/>
      <c r="G41" s="412"/>
      <c r="H41" s="412"/>
      <c r="I41" s="412"/>
      <c r="J41" s="412"/>
      <c r="K41" s="412"/>
      <c r="L41" s="412"/>
      <c r="M41" s="412"/>
      <c r="N41" s="412"/>
      <c r="O41" s="412"/>
      <c r="P41" s="412"/>
      <c r="Q41" s="412"/>
      <c r="R41" s="412"/>
      <c r="S41" s="412"/>
      <c r="T41" s="412"/>
      <c r="U41" s="412"/>
      <c r="V41" s="412"/>
      <c r="W41" s="412"/>
      <c r="X41" s="412"/>
      <c r="Y41" s="412"/>
      <c r="Z41" s="412"/>
      <c r="AA41" s="412"/>
      <c r="AB41" s="412"/>
      <c r="AC41" s="412"/>
      <c r="AD41" s="412"/>
      <c r="AE41" s="412"/>
      <c r="AF41" s="412"/>
      <c r="AG41" s="412"/>
      <c r="AH41" s="412"/>
      <c r="AI41" s="412"/>
      <c r="AJ41" s="412"/>
      <c r="AK41" s="412"/>
      <c r="AL41" s="412"/>
      <c r="AM41" s="412"/>
      <c r="AN41" s="412"/>
      <c r="AO41" s="412"/>
      <c r="AP41" s="412"/>
      <c r="AQ41" s="412"/>
      <c r="AR41" s="412"/>
      <c r="AS41" s="412"/>
      <c r="AT41" s="412"/>
      <c r="AU41" s="412"/>
      <c r="AV41" s="412"/>
      <c r="AW41" s="412"/>
      <c r="AX41" s="412"/>
      <c r="AY41" s="412"/>
      <c r="AZ41" s="412"/>
      <c r="BA41" s="412"/>
      <c r="BB41" s="412"/>
      <c r="BC41" s="412"/>
    </row>
    <row r="42" spans="1:55" x14ac:dyDescent="0.2">
      <c r="A42" s="412"/>
      <c r="B42" s="412"/>
      <c r="C42" s="412"/>
      <c r="D42" s="412"/>
      <c r="E42" s="412"/>
      <c r="F42" s="412"/>
      <c r="G42" s="412"/>
      <c r="H42" s="412"/>
      <c r="I42" s="412"/>
      <c r="J42" s="412"/>
      <c r="K42" s="412"/>
      <c r="L42" s="412"/>
      <c r="M42" s="412"/>
      <c r="N42" s="412"/>
      <c r="O42" s="412"/>
      <c r="P42" s="412"/>
      <c r="Q42" s="412"/>
      <c r="R42" s="412"/>
      <c r="S42" s="412"/>
      <c r="T42" s="412"/>
      <c r="U42" s="412"/>
      <c r="V42" s="412"/>
      <c r="W42" s="412"/>
      <c r="X42" s="412"/>
      <c r="Y42" s="412"/>
      <c r="Z42" s="412"/>
      <c r="AA42" s="412"/>
      <c r="AB42" s="412"/>
      <c r="AC42" s="412"/>
      <c r="AD42" s="412"/>
      <c r="AE42" s="412"/>
      <c r="AF42" s="412"/>
      <c r="AG42" s="412"/>
      <c r="AH42" s="412"/>
      <c r="AI42" s="412"/>
      <c r="AJ42" s="412"/>
      <c r="AK42" s="412"/>
      <c r="AL42" s="412"/>
      <c r="AM42" s="412"/>
      <c r="AN42" s="412"/>
      <c r="AO42" s="412"/>
      <c r="AP42" s="412"/>
      <c r="AQ42" s="412"/>
      <c r="AR42" s="412"/>
      <c r="AS42" s="412"/>
      <c r="AT42" s="412"/>
      <c r="AU42" s="412"/>
      <c r="AV42" s="412"/>
      <c r="AW42" s="412"/>
      <c r="AX42" s="412"/>
      <c r="AY42" s="412"/>
      <c r="AZ42" s="412"/>
      <c r="BA42" s="412"/>
      <c r="BB42" s="412"/>
      <c r="BC42" s="412"/>
    </row>
    <row r="43" spans="1:55" x14ac:dyDescent="0.2">
      <c r="A43" s="412"/>
      <c r="B43" s="412"/>
      <c r="C43" s="412"/>
      <c r="D43" s="412"/>
      <c r="E43" s="412"/>
      <c r="F43" s="412"/>
      <c r="G43" s="412"/>
      <c r="H43" s="412"/>
      <c r="I43" s="412"/>
      <c r="J43" s="412"/>
      <c r="K43" s="412"/>
      <c r="L43" s="412"/>
      <c r="M43" s="412"/>
      <c r="N43" s="412"/>
      <c r="O43" s="412"/>
      <c r="P43" s="412"/>
      <c r="Q43" s="412"/>
      <c r="R43" s="412"/>
      <c r="S43" s="412"/>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row>
    <row r="44" spans="1:55" x14ac:dyDescent="0.2">
      <c r="A44" s="412"/>
      <c r="B44" s="412"/>
      <c r="C44" s="412"/>
      <c r="D44" s="412"/>
      <c r="E44" s="412"/>
      <c r="F44" s="412"/>
      <c r="G44" s="412"/>
      <c r="H44" s="412"/>
      <c r="I44" s="412"/>
      <c r="J44" s="412"/>
      <c r="K44" s="412"/>
      <c r="L44" s="412"/>
      <c r="M44" s="412"/>
      <c r="N44" s="412"/>
      <c r="O44" s="412"/>
      <c r="P44" s="412"/>
      <c r="Q44" s="412"/>
      <c r="R44" s="412"/>
      <c r="S44" s="412"/>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row>
    <row r="45" spans="1:55" x14ac:dyDescent="0.2">
      <c r="A45" s="412"/>
      <c r="B45" s="412"/>
      <c r="C45" s="412"/>
      <c r="D45" s="412"/>
      <c r="E45" s="412"/>
      <c r="F45" s="412"/>
      <c r="G45" s="412"/>
      <c r="H45" s="412"/>
      <c r="I45" s="412"/>
      <c r="J45" s="412"/>
      <c r="K45" s="412"/>
      <c r="L45" s="412"/>
      <c r="M45" s="412"/>
      <c r="N45" s="412"/>
      <c r="O45" s="412"/>
      <c r="P45" s="412"/>
      <c r="Q45" s="412"/>
      <c r="R45" s="412"/>
      <c r="S45" s="412"/>
      <c r="T45" s="412"/>
      <c r="U45" s="412"/>
      <c r="V45" s="412"/>
      <c r="W45" s="412"/>
      <c r="X45" s="412"/>
      <c r="Y45" s="412"/>
      <c r="Z45" s="412"/>
      <c r="AA45" s="412"/>
      <c r="AB45" s="412"/>
      <c r="AC45" s="412"/>
      <c r="AD45" s="412"/>
      <c r="AE45" s="412"/>
      <c r="AF45" s="412"/>
      <c r="AG45" s="412"/>
      <c r="AH45" s="412"/>
      <c r="AI45" s="412"/>
      <c r="AJ45" s="412"/>
      <c r="AK45" s="412"/>
      <c r="AL45" s="412"/>
      <c r="AM45" s="412"/>
      <c r="AN45" s="412"/>
      <c r="AO45" s="412"/>
      <c r="AP45" s="412"/>
      <c r="AQ45" s="412"/>
      <c r="AR45" s="412"/>
      <c r="AS45" s="412"/>
      <c r="AT45" s="412"/>
      <c r="AU45" s="412"/>
      <c r="AV45" s="412"/>
      <c r="AW45" s="412"/>
      <c r="AX45" s="412"/>
      <c r="AY45" s="412"/>
      <c r="AZ45" s="412"/>
      <c r="BA45" s="412"/>
      <c r="BB45" s="412"/>
      <c r="BC45" s="412"/>
    </row>
    <row r="46" spans="1:55" x14ac:dyDescent="0.2">
      <c r="A46" s="412"/>
      <c r="B46" s="412"/>
      <c r="C46" s="412"/>
      <c r="D46" s="412"/>
      <c r="E46" s="412"/>
      <c r="F46" s="412"/>
      <c r="G46" s="412"/>
      <c r="H46" s="412"/>
      <c r="I46" s="412"/>
      <c r="J46" s="412"/>
      <c r="K46" s="412"/>
      <c r="L46" s="412"/>
      <c r="M46" s="412"/>
      <c r="N46" s="412"/>
      <c r="O46" s="412"/>
      <c r="P46" s="412"/>
      <c r="Q46" s="412"/>
      <c r="R46" s="412"/>
      <c r="S46" s="412"/>
      <c r="T46" s="412"/>
      <c r="U46" s="412"/>
      <c r="V46" s="412"/>
      <c r="W46" s="412"/>
      <c r="X46" s="412"/>
      <c r="Y46" s="412"/>
      <c r="Z46" s="412"/>
      <c r="AA46" s="412"/>
      <c r="AB46" s="412"/>
      <c r="AC46" s="412"/>
      <c r="AD46" s="412"/>
      <c r="AE46" s="412"/>
      <c r="AF46" s="412"/>
      <c r="AG46" s="412"/>
      <c r="AH46" s="412"/>
      <c r="AI46" s="412"/>
      <c r="AJ46" s="412"/>
      <c r="AK46" s="412"/>
      <c r="AL46" s="412"/>
      <c r="AM46" s="412"/>
      <c r="AN46" s="412"/>
      <c r="AO46" s="412"/>
      <c r="AP46" s="412"/>
      <c r="AQ46" s="412"/>
      <c r="AR46" s="412"/>
      <c r="AS46" s="412"/>
      <c r="AT46" s="412"/>
      <c r="AU46" s="412"/>
      <c r="AV46" s="412"/>
      <c r="AW46" s="412"/>
      <c r="AX46" s="412"/>
      <c r="AY46" s="412"/>
      <c r="AZ46" s="412"/>
      <c r="BA46" s="412"/>
      <c r="BB46" s="412"/>
      <c r="BC46" s="412"/>
    </row>
    <row r="47" spans="1:55" x14ac:dyDescent="0.2">
      <c r="A47" s="412"/>
      <c r="B47" s="412"/>
      <c r="C47" s="412"/>
      <c r="D47" s="412"/>
      <c r="E47" s="412"/>
      <c r="F47" s="412"/>
      <c r="G47" s="412"/>
      <c r="H47" s="412"/>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c r="BC47" s="412"/>
    </row>
    <row r="48" spans="1:55" x14ac:dyDescent="0.2">
      <c r="A48" s="412"/>
      <c r="B48" s="412"/>
      <c r="C48" s="412"/>
      <c r="D48" s="412"/>
      <c r="E48" s="412"/>
      <c r="F48" s="412"/>
      <c r="G48" s="412"/>
      <c r="H48" s="412"/>
      <c r="I48" s="412"/>
      <c r="J48" s="412"/>
      <c r="K48" s="412"/>
      <c r="L48" s="412"/>
      <c r="M48" s="412"/>
      <c r="N48" s="412"/>
      <c r="O48" s="412"/>
      <c r="P48" s="412"/>
      <c r="Q48" s="412"/>
      <c r="R48" s="412"/>
      <c r="S48" s="412"/>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2"/>
      <c r="BA48" s="412"/>
      <c r="BB48" s="412"/>
      <c r="BC48" s="412"/>
    </row>
    <row r="49" spans="1:55" x14ac:dyDescent="0.2">
      <c r="A49" s="412"/>
      <c r="B49" s="412"/>
      <c r="C49" s="412"/>
      <c r="D49" s="412"/>
      <c r="E49" s="412"/>
      <c r="F49" s="412"/>
      <c r="G49" s="412"/>
      <c r="H49" s="412"/>
      <c r="I49" s="412"/>
      <c r="J49" s="412"/>
      <c r="K49" s="412"/>
      <c r="L49" s="412"/>
      <c r="M49" s="412"/>
      <c r="N49" s="412"/>
      <c r="O49" s="412"/>
      <c r="P49" s="412"/>
      <c r="Q49" s="412"/>
      <c r="R49" s="412"/>
      <c r="S49" s="412"/>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2"/>
      <c r="BA49" s="412"/>
      <c r="BB49" s="412"/>
      <c r="BC49" s="412"/>
    </row>
    <row r="50" spans="1:55" x14ac:dyDescent="0.2">
      <c r="A50" s="412"/>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2"/>
      <c r="BC50" s="412"/>
    </row>
    <row r="51" spans="1:55" x14ac:dyDescent="0.2">
      <c r="A51" s="412"/>
      <c r="B51" s="412"/>
      <c r="C51" s="412"/>
      <c r="D51" s="412"/>
      <c r="E51" s="412"/>
      <c r="F51" s="412"/>
      <c r="G51" s="412"/>
      <c r="H51" s="412"/>
      <c r="I51" s="412"/>
      <c r="J51" s="412"/>
      <c r="K51" s="412"/>
      <c r="L51" s="412"/>
      <c r="M51" s="412"/>
      <c r="N51" s="412"/>
      <c r="O51" s="412"/>
      <c r="P51" s="412"/>
      <c r="Q51" s="412"/>
      <c r="R51" s="412"/>
      <c r="S51" s="412"/>
      <c r="T51" s="412"/>
      <c r="U51" s="412"/>
      <c r="V51" s="412"/>
      <c r="W51" s="412"/>
      <c r="X51" s="412"/>
      <c r="Y51" s="412"/>
      <c r="Z51" s="412"/>
      <c r="AA51" s="412"/>
      <c r="AB51" s="412"/>
      <c r="AC51" s="412"/>
      <c r="AD51" s="412"/>
      <c r="AE51" s="412"/>
      <c r="AF51" s="412"/>
      <c r="AG51" s="412"/>
      <c r="AH51" s="412"/>
      <c r="AI51" s="412"/>
      <c r="AJ51" s="412"/>
      <c r="AK51" s="412"/>
      <c r="AL51" s="412"/>
      <c r="AM51" s="412"/>
      <c r="AN51" s="412"/>
      <c r="AO51" s="412"/>
      <c r="AP51" s="412"/>
      <c r="AQ51" s="412"/>
      <c r="AR51" s="412"/>
      <c r="AS51" s="412"/>
      <c r="AT51" s="412"/>
      <c r="AU51" s="412"/>
      <c r="AV51" s="412"/>
      <c r="AW51" s="412"/>
      <c r="AX51" s="412"/>
      <c r="AY51" s="412"/>
      <c r="AZ51" s="412"/>
      <c r="BA51" s="412"/>
      <c r="BB51" s="412"/>
      <c r="BC51" s="412"/>
    </row>
    <row r="52" spans="1:55" x14ac:dyDescent="0.2">
      <c r="A52" s="412"/>
      <c r="B52" s="412"/>
      <c r="C52" s="412"/>
      <c r="D52" s="412"/>
      <c r="E52" s="412"/>
      <c r="F52" s="412"/>
      <c r="G52" s="412"/>
      <c r="H52" s="412"/>
      <c r="I52" s="412"/>
      <c r="J52" s="412"/>
      <c r="K52" s="412"/>
      <c r="L52" s="412"/>
      <c r="M52" s="412"/>
      <c r="N52" s="412"/>
      <c r="O52" s="412"/>
      <c r="P52" s="412"/>
      <c r="Q52" s="412"/>
      <c r="R52" s="412"/>
      <c r="S52" s="412"/>
      <c r="T52" s="412"/>
      <c r="U52" s="412"/>
      <c r="V52" s="412"/>
      <c r="W52" s="412"/>
      <c r="X52" s="412"/>
      <c r="Y52" s="412"/>
      <c r="Z52" s="412"/>
      <c r="AA52" s="412"/>
      <c r="AB52" s="412"/>
      <c r="AC52" s="412"/>
      <c r="AD52" s="412"/>
      <c r="AE52" s="412"/>
      <c r="AF52" s="412"/>
      <c r="AG52" s="412"/>
      <c r="AH52" s="412"/>
      <c r="AI52" s="412"/>
      <c r="AJ52" s="412"/>
      <c r="AK52" s="412"/>
      <c r="AL52" s="412"/>
      <c r="AM52" s="412"/>
      <c r="AN52" s="412"/>
      <c r="AO52" s="412"/>
      <c r="AP52" s="412"/>
      <c r="AQ52" s="412"/>
      <c r="AR52" s="412"/>
      <c r="AS52" s="412"/>
      <c r="AT52" s="412"/>
      <c r="AU52" s="412"/>
      <c r="AV52" s="412"/>
      <c r="AW52" s="412"/>
      <c r="AX52" s="412"/>
      <c r="AY52" s="412"/>
      <c r="AZ52" s="412"/>
      <c r="BA52" s="412"/>
      <c r="BB52" s="412"/>
      <c r="BC52" s="412"/>
    </row>
    <row r="53" spans="1:55" x14ac:dyDescent="0.2">
      <c r="A53" s="412"/>
      <c r="B53" s="412"/>
      <c r="C53" s="412"/>
      <c r="D53" s="412"/>
      <c r="E53" s="412"/>
      <c r="F53" s="412"/>
      <c r="G53" s="412"/>
      <c r="H53" s="412"/>
      <c r="I53" s="412"/>
      <c r="J53" s="412"/>
      <c r="K53" s="412"/>
      <c r="L53" s="412"/>
      <c r="M53" s="412"/>
      <c r="N53" s="412"/>
      <c r="O53" s="412"/>
      <c r="P53" s="412"/>
      <c r="Q53" s="412"/>
      <c r="R53" s="412"/>
      <c r="S53" s="412"/>
      <c r="T53" s="412"/>
      <c r="U53" s="412"/>
      <c r="V53" s="412"/>
      <c r="W53" s="412"/>
      <c r="X53" s="412"/>
      <c r="Y53" s="412"/>
      <c r="Z53" s="412"/>
      <c r="AA53" s="412"/>
      <c r="AB53" s="412"/>
      <c r="AC53" s="412"/>
      <c r="AD53" s="412"/>
      <c r="AE53" s="412"/>
      <c r="AF53" s="412"/>
      <c r="AG53" s="412"/>
      <c r="AH53" s="412"/>
      <c r="AI53" s="412"/>
      <c r="AJ53" s="412"/>
      <c r="AK53" s="412"/>
      <c r="AL53" s="412"/>
      <c r="AM53" s="412"/>
      <c r="AN53" s="412"/>
      <c r="AO53" s="412"/>
      <c r="AP53" s="412"/>
      <c r="AQ53" s="412"/>
      <c r="AR53" s="412"/>
      <c r="AS53" s="412"/>
      <c r="AT53" s="412"/>
      <c r="AU53" s="412"/>
      <c r="AV53" s="412"/>
      <c r="AW53" s="412"/>
      <c r="AX53" s="412"/>
      <c r="AY53" s="412"/>
      <c r="AZ53" s="412"/>
      <c r="BA53" s="412"/>
      <c r="BB53" s="412"/>
      <c r="BC53" s="412"/>
    </row>
    <row r="54" spans="1:55" x14ac:dyDescent="0.2">
      <c r="A54" s="412"/>
      <c r="B54" s="412"/>
      <c r="C54" s="412"/>
      <c r="D54" s="412"/>
      <c r="E54" s="412"/>
      <c r="F54" s="412"/>
      <c r="G54" s="412"/>
      <c r="H54" s="412"/>
      <c r="I54" s="412"/>
      <c r="J54" s="412"/>
      <c r="K54" s="412"/>
      <c r="L54" s="412"/>
      <c r="M54" s="412"/>
      <c r="N54" s="412"/>
      <c r="O54" s="412"/>
      <c r="P54" s="412"/>
      <c r="Q54" s="412"/>
      <c r="R54" s="412"/>
      <c r="S54" s="412"/>
      <c r="T54" s="412"/>
      <c r="U54" s="412"/>
      <c r="V54" s="412"/>
      <c r="W54" s="412"/>
      <c r="X54" s="412"/>
      <c r="Y54" s="412"/>
      <c r="Z54" s="412"/>
      <c r="AA54" s="412"/>
      <c r="AB54" s="412"/>
      <c r="AC54" s="412"/>
      <c r="AD54" s="412"/>
      <c r="AE54" s="412"/>
      <c r="AF54" s="412"/>
      <c r="AG54" s="412"/>
      <c r="AH54" s="412"/>
      <c r="AI54" s="412"/>
      <c r="AJ54" s="412"/>
      <c r="AK54" s="412"/>
      <c r="AL54" s="412"/>
      <c r="AM54" s="412"/>
      <c r="AN54" s="412"/>
      <c r="AO54" s="412"/>
      <c r="AP54" s="412"/>
      <c r="AQ54" s="412"/>
      <c r="AR54" s="412"/>
      <c r="AS54" s="412"/>
      <c r="AT54" s="412"/>
      <c r="AU54" s="412"/>
      <c r="AV54" s="412"/>
      <c r="AW54" s="412"/>
      <c r="AX54" s="412"/>
      <c r="AY54" s="412"/>
      <c r="AZ54" s="412"/>
      <c r="BA54" s="412"/>
      <c r="BB54" s="412"/>
      <c r="BC54" s="412"/>
    </row>
    <row r="55" spans="1:55" x14ac:dyDescent="0.2">
      <c r="A55" s="412"/>
      <c r="B55" s="412"/>
      <c r="C55" s="412"/>
      <c r="D55" s="412"/>
      <c r="E55" s="412"/>
      <c r="F55" s="412"/>
      <c r="G55" s="412"/>
      <c r="H55" s="412"/>
      <c r="I55" s="412"/>
      <c r="J55" s="412"/>
      <c r="K55" s="412"/>
      <c r="L55" s="412"/>
      <c r="M55" s="412"/>
      <c r="N55" s="412"/>
      <c r="O55" s="412"/>
      <c r="P55" s="412"/>
      <c r="Q55" s="412"/>
      <c r="R55" s="412"/>
      <c r="S55" s="412"/>
      <c r="T55" s="412"/>
      <c r="U55" s="412"/>
      <c r="V55" s="412"/>
      <c r="W55" s="412"/>
      <c r="X55" s="412"/>
      <c r="Y55" s="412"/>
      <c r="Z55" s="412"/>
      <c r="AA55" s="412"/>
      <c r="AB55" s="412"/>
      <c r="AC55" s="412"/>
      <c r="AD55" s="412"/>
      <c r="AE55" s="412"/>
      <c r="AF55" s="412"/>
      <c r="AG55" s="412"/>
      <c r="AH55" s="412"/>
      <c r="AI55" s="412"/>
      <c r="AJ55" s="412"/>
      <c r="AK55" s="412"/>
      <c r="AL55" s="412"/>
      <c r="AM55" s="412"/>
      <c r="AN55" s="412"/>
      <c r="AO55" s="412"/>
      <c r="AP55" s="412"/>
      <c r="AQ55" s="412"/>
      <c r="AR55" s="412"/>
      <c r="AS55" s="412"/>
      <c r="AT55" s="412"/>
      <c r="AU55" s="412"/>
      <c r="AV55" s="412"/>
      <c r="AW55" s="412"/>
      <c r="AX55" s="412"/>
      <c r="AY55" s="412"/>
      <c r="AZ55" s="412"/>
      <c r="BA55" s="412"/>
      <c r="BB55" s="412"/>
      <c r="BC55" s="412"/>
    </row>
    <row r="56" spans="1:55" x14ac:dyDescent="0.2">
      <c r="A56" s="412"/>
      <c r="B56" s="412"/>
      <c r="C56" s="412"/>
      <c r="D56" s="412"/>
      <c r="E56" s="412"/>
      <c r="F56" s="412"/>
      <c r="G56" s="412"/>
      <c r="H56" s="412"/>
      <c r="I56" s="412"/>
      <c r="J56" s="412"/>
      <c r="K56" s="412"/>
      <c r="L56" s="412"/>
      <c r="M56" s="412"/>
      <c r="N56" s="412"/>
      <c r="O56" s="412"/>
      <c r="P56" s="412"/>
      <c r="Q56" s="412"/>
      <c r="R56" s="412"/>
      <c r="S56" s="412"/>
      <c r="T56" s="412"/>
      <c r="U56" s="412"/>
      <c r="V56" s="412"/>
      <c r="W56" s="412"/>
      <c r="X56" s="412"/>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2"/>
      <c r="BC56" s="412"/>
    </row>
    <row r="57" spans="1:55" x14ac:dyDescent="0.2">
      <c r="A57" s="412"/>
      <c r="B57" s="412"/>
      <c r="C57" s="412"/>
      <c r="D57" s="412"/>
      <c r="E57" s="412"/>
      <c r="F57" s="412"/>
      <c r="G57" s="412"/>
      <c r="H57" s="412"/>
      <c r="I57" s="412"/>
      <c r="J57" s="412"/>
      <c r="K57" s="412"/>
      <c r="L57" s="412"/>
      <c r="M57" s="412"/>
      <c r="N57" s="412"/>
      <c r="O57" s="412"/>
      <c r="P57" s="412"/>
      <c r="Q57" s="412"/>
      <c r="R57" s="412"/>
      <c r="S57" s="412"/>
      <c r="T57" s="412"/>
      <c r="U57" s="412"/>
      <c r="V57" s="412"/>
      <c r="W57" s="412"/>
      <c r="X57" s="412"/>
      <c r="Y57" s="412"/>
      <c r="Z57" s="412"/>
      <c r="AA57" s="412"/>
      <c r="AB57" s="412"/>
      <c r="AC57" s="412"/>
      <c r="AD57" s="412"/>
      <c r="AE57" s="412"/>
      <c r="AF57" s="412"/>
      <c r="AG57" s="412"/>
      <c r="AH57" s="412"/>
      <c r="AI57" s="412"/>
      <c r="AJ57" s="412"/>
      <c r="AK57" s="412"/>
      <c r="AL57" s="412"/>
      <c r="AM57" s="412"/>
      <c r="AN57" s="412"/>
      <c r="AO57" s="412"/>
      <c r="AP57" s="412"/>
      <c r="AQ57" s="412"/>
      <c r="AR57" s="412"/>
      <c r="AS57" s="412"/>
      <c r="AT57" s="412"/>
      <c r="AU57" s="412"/>
      <c r="AV57" s="412"/>
      <c r="AW57" s="412"/>
      <c r="AX57" s="412"/>
      <c r="AY57" s="412"/>
      <c r="AZ57" s="412"/>
      <c r="BA57" s="412"/>
      <c r="BB57" s="412"/>
      <c r="BC57" s="412"/>
    </row>
    <row r="58" spans="1:55" x14ac:dyDescent="0.2">
      <c r="A58" s="412"/>
      <c r="B58" s="412"/>
      <c r="C58" s="412"/>
      <c r="D58" s="412"/>
      <c r="E58" s="412"/>
      <c r="F58" s="412"/>
      <c r="G58" s="412"/>
      <c r="H58" s="412"/>
      <c r="I58" s="412"/>
      <c r="J58" s="412"/>
      <c r="K58" s="412"/>
      <c r="L58" s="412"/>
      <c r="M58" s="412"/>
      <c r="N58" s="412"/>
      <c r="O58" s="412"/>
      <c r="P58" s="412"/>
      <c r="Q58" s="412"/>
      <c r="R58" s="412"/>
      <c r="S58" s="412"/>
      <c r="T58" s="412"/>
      <c r="U58" s="412"/>
      <c r="V58" s="412"/>
      <c r="W58" s="412"/>
      <c r="X58" s="412"/>
      <c r="Y58" s="412"/>
      <c r="Z58" s="412"/>
      <c r="AA58" s="412"/>
      <c r="AB58" s="412"/>
      <c r="AC58" s="412"/>
      <c r="AD58" s="412"/>
      <c r="AE58" s="412"/>
      <c r="AF58" s="412"/>
      <c r="AG58" s="412"/>
      <c r="AH58" s="412"/>
      <c r="AI58" s="412"/>
      <c r="AJ58" s="412"/>
      <c r="AK58" s="412"/>
      <c r="AL58" s="412"/>
      <c r="AM58" s="412"/>
      <c r="AN58" s="412"/>
      <c r="AO58" s="412"/>
      <c r="AP58" s="412"/>
      <c r="AQ58" s="412"/>
      <c r="AR58" s="412"/>
      <c r="AS58" s="412"/>
      <c r="AT58" s="412"/>
      <c r="AU58" s="412"/>
      <c r="AV58" s="412"/>
      <c r="AW58" s="412"/>
      <c r="AX58" s="412"/>
      <c r="AY58" s="412"/>
      <c r="AZ58" s="412"/>
      <c r="BA58" s="412"/>
      <c r="BB58" s="412"/>
      <c r="BC58" s="412"/>
    </row>
    <row r="59" spans="1:55" x14ac:dyDescent="0.2">
      <c r="A59" s="412"/>
      <c r="B59" s="412"/>
      <c r="C59" s="412"/>
      <c r="D59" s="412"/>
      <c r="E59" s="412"/>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2"/>
      <c r="AJ59" s="412"/>
      <c r="AK59" s="412"/>
      <c r="AL59" s="412"/>
      <c r="AM59" s="412"/>
      <c r="AN59" s="412"/>
      <c r="AO59" s="412"/>
      <c r="AP59" s="412"/>
      <c r="AQ59" s="412"/>
      <c r="AR59" s="412"/>
      <c r="AS59" s="412"/>
      <c r="AT59" s="412"/>
      <c r="AU59" s="412"/>
      <c r="AV59" s="412"/>
      <c r="AW59" s="412"/>
      <c r="AX59" s="412"/>
      <c r="AY59" s="412"/>
      <c r="AZ59" s="412"/>
      <c r="BA59" s="412"/>
      <c r="BB59" s="412"/>
      <c r="BC59" s="412"/>
    </row>
    <row r="60" spans="1:55" x14ac:dyDescent="0.2">
      <c r="A60" s="412"/>
      <c r="B60" s="412"/>
      <c r="C60" s="412"/>
      <c r="D60" s="412"/>
      <c r="E60" s="412"/>
      <c r="F60" s="412"/>
      <c r="G60" s="412"/>
      <c r="H60" s="412"/>
      <c r="I60" s="412"/>
      <c r="J60" s="412"/>
      <c r="K60" s="412"/>
      <c r="L60" s="412"/>
      <c r="M60" s="412"/>
      <c r="N60" s="412"/>
      <c r="O60" s="412"/>
      <c r="P60" s="412"/>
      <c r="Q60" s="412"/>
      <c r="R60" s="412"/>
      <c r="S60" s="412"/>
      <c r="T60" s="412"/>
      <c r="U60" s="412"/>
      <c r="V60" s="412"/>
      <c r="W60" s="412"/>
      <c r="X60" s="412"/>
      <c r="Y60" s="412"/>
      <c r="Z60" s="412"/>
      <c r="AA60" s="412"/>
      <c r="AB60" s="412"/>
      <c r="AC60" s="412"/>
      <c r="AD60" s="412"/>
      <c r="AE60" s="412"/>
      <c r="AF60" s="412"/>
      <c r="AG60" s="412"/>
      <c r="AH60" s="412"/>
      <c r="AI60" s="412"/>
      <c r="AJ60" s="412"/>
      <c r="AK60" s="412"/>
      <c r="AL60" s="412"/>
      <c r="AM60" s="412"/>
      <c r="AN60" s="412"/>
      <c r="AO60" s="412"/>
      <c r="AP60" s="412"/>
      <c r="AQ60" s="412"/>
      <c r="AR60" s="412"/>
      <c r="AS60" s="412"/>
      <c r="AT60" s="412"/>
      <c r="AU60" s="412"/>
      <c r="AV60" s="412"/>
      <c r="AW60" s="412"/>
      <c r="AX60" s="412"/>
      <c r="AY60" s="412"/>
      <c r="AZ60" s="412"/>
      <c r="BA60" s="412"/>
      <c r="BB60" s="412"/>
      <c r="BC60" s="412"/>
    </row>
    <row r="61" spans="1:55" x14ac:dyDescent="0.2">
      <c r="A61" s="412"/>
      <c r="B61" s="412"/>
      <c r="C61" s="412"/>
      <c r="D61" s="412"/>
      <c r="E61" s="412"/>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2"/>
      <c r="AJ61" s="412"/>
      <c r="AK61" s="412"/>
      <c r="AL61" s="412"/>
      <c r="AM61" s="412"/>
      <c r="AN61" s="412"/>
      <c r="AO61" s="412"/>
      <c r="AP61" s="412"/>
      <c r="AQ61" s="412"/>
      <c r="AR61" s="412"/>
      <c r="AS61" s="412"/>
      <c r="AT61" s="412"/>
      <c r="AU61" s="412"/>
      <c r="AV61" s="412"/>
      <c r="AW61" s="412"/>
      <c r="AX61" s="412"/>
      <c r="AY61" s="412"/>
      <c r="AZ61" s="412"/>
      <c r="BA61" s="412"/>
      <c r="BB61" s="412"/>
      <c r="BC61" s="412"/>
    </row>
    <row r="62" spans="1:55" x14ac:dyDescent="0.2">
      <c r="A62" s="412"/>
      <c r="B62" s="412"/>
      <c r="C62" s="412"/>
      <c r="D62" s="412"/>
      <c r="E62" s="412"/>
      <c r="F62" s="412"/>
      <c r="G62" s="412"/>
      <c r="H62" s="412"/>
      <c r="I62" s="412"/>
      <c r="J62" s="412"/>
      <c r="K62" s="412"/>
      <c r="L62" s="412"/>
      <c r="M62" s="412"/>
      <c r="N62" s="412"/>
      <c r="O62" s="412"/>
      <c r="P62" s="412"/>
      <c r="Q62" s="412"/>
      <c r="R62" s="412"/>
      <c r="S62" s="412"/>
      <c r="T62" s="412"/>
      <c r="U62" s="412"/>
      <c r="V62" s="412"/>
      <c r="W62" s="412"/>
      <c r="X62" s="412"/>
      <c r="Y62" s="412"/>
      <c r="Z62" s="412"/>
      <c r="AA62" s="412"/>
      <c r="AB62" s="412"/>
      <c r="AC62" s="412"/>
      <c r="AD62" s="412"/>
      <c r="AE62" s="412"/>
      <c r="AF62" s="412"/>
      <c r="AG62" s="412"/>
      <c r="AH62" s="412"/>
      <c r="AI62" s="412"/>
      <c r="AJ62" s="412"/>
      <c r="AK62" s="412"/>
      <c r="AL62" s="412"/>
      <c r="AM62" s="412"/>
      <c r="AN62" s="412"/>
      <c r="AO62" s="412"/>
      <c r="AP62" s="412"/>
      <c r="AQ62" s="412"/>
      <c r="AR62" s="412"/>
      <c r="AS62" s="412"/>
      <c r="AT62" s="412"/>
      <c r="AU62" s="412"/>
      <c r="AV62" s="412"/>
      <c r="AW62" s="412"/>
      <c r="AX62" s="412"/>
      <c r="AY62" s="412"/>
      <c r="AZ62" s="412"/>
      <c r="BA62" s="412"/>
      <c r="BB62" s="412"/>
      <c r="BC62" s="412"/>
    </row>
    <row r="63" spans="1:55" x14ac:dyDescent="0.2">
      <c r="A63" s="412"/>
      <c r="B63" s="412"/>
      <c r="C63" s="412"/>
      <c r="D63" s="412"/>
      <c r="E63" s="412"/>
      <c r="F63" s="412"/>
      <c r="G63" s="412"/>
      <c r="H63" s="412"/>
      <c r="I63" s="412"/>
      <c r="J63" s="412"/>
      <c r="K63" s="412"/>
      <c r="L63" s="412"/>
      <c r="M63" s="412"/>
      <c r="N63" s="412"/>
      <c r="O63" s="412"/>
      <c r="P63" s="412"/>
      <c r="Q63" s="412"/>
      <c r="R63" s="412"/>
      <c r="S63" s="412"/>
      <c r="T63" s="412"/>
      <c r="U63" s="412"/>
      <c r="V63" s="412"/>
      <c r="W63" s="412"/>
      <c r="X63" s="412"/>
      <c r="Y63" s="412"/>
      <c r="Z63" s="412"/>
      <c r="AA63" s="412"/>
      <c r="AB63" s="412"/>
      <c r="AC63" s="412"/>
      <c r="AD63" s="412"/>
      <c r="AE63" s="412"/>
      <c r="AF63" s="412"/>
      <c r="AG63" s="412"/>
      <c r="AH63" s="412"/>
      <c r="AI63" s="412"/>
      <c r="AJ63" s="412"/>
      <c r="AK63" s="412"/>
      <c r="AL63" s="412"/>
      <c r="AM63" s="412"/>
      <c r="AN63" s="412"/>
      <c r="AO63" s="412"/>
      <c r="AP63" s="412"/>
      <c r="AQ63" s="412"/>
      <c r="AR63" s="412"/>
      <c r="AS63" s="412"/>
      <c r="AT63" s="412"/>
      <c r="AU63" s="412"/>
      <c r="AV63" s="412"/>
      <c r="AW63" s="412"/>
      <c r="AX63" s="412"/>
      <c r="AY63" s="412"/>
      <c r="AZ63" s="412"/>
      <c r="BA63" s="412"/>
      <c r="BB63" s="412"/>
      <c r="BC63" s="412"/>
    </row>
    <row r="64" spans="1:55" x14ac:dyDescent="0.2">
      <c r="A64" s="412"/>
      <c r="B64" s="412"/>
      <c r="C64" s="412"/>
      <c r="D64" s="412"/>
      <c r="E64" s="412"/>
      <c r="F64" s="412"/>
      <c r="G64" s="412"/>
      <c r="H64" s="412"/>
      <c r="I64" s="412"/>
      <c r="J64" s="412"/>
      <c r="K64" s="412"/>
      <c r="L64" s="412"/>
      <c r="M64" s="412"/>
      <c r="N64" s="412"/>
      <c r="O64" s="412"/>
      <c r="P64" s="412"/>
      <c r="Q64" s="412"/>
      <c r="R64" s="412"/>
      <c r="S64" s="412"/>
      <c r="T64" s="412"/>
      <c r="U64" s="412"/>
      <c r="V64" s="412"/>
      <c r="W64" s="412"/>
      <c r="X64" s="412"/>
      <c r="Y64" s="412"/>
      <c r="Z64" s="412"/>
      <c r="AA64" s="412"/>
      <c r="AB64" s="412"/>
      <c r="AC64" s="412"/>
      <c r="AD64" s="412"/>
      <c r="AE64" s="412"/>
      <c r="AF64" s="412"/>
      <c r="AG64" s="412"/>
      <c r="AH64" s="412"/>
      <c r="AI64" s="412"/>
      <c r="AJ64" s="412"/>
      <c r="AK64" s="412"/>
      <c r="AL64" s="412"/>
      <c r="AM64" s="412"/>
      <c r="AN64" s="412"/>
      <c r="AO64" s="412"/>
      <c r="AP64" s="412"/>
      <c r="AQ64" s="412"/>
      <c r="AR64" s="412"/>
      <c r="AS64" s="412"/>
      <c r="AT64" s="412"/>
      <c r="AU64" s="412"/>
      <c r="AV64" s="412"/>
      <c r="AW64" s="412"/>
      <c r="AX64" s="412"/>
      <c r="AY64" s="412"/>
      <c r="AZ64" s="412"/>
      <c r="BA64" s="412"/>
      <c r="BB64" s="412"/>
      <c r="BC64" s="412"/>
    </row>
    <row r="65" spans="1:55" x14ac:dyDescent="0.2">
      <c r="A65" s="412"/>
      <c r="B65" s="412"/>
      <c r="C65" s="412"/>
      <c r="D65" s="412"/>
      <c r="E65" s="412"/>
      <c r="F65" s="412"/>
      <c r="G65" s="412"/>
      <c r="H65" s="412"/>
      <c r="I65" s="412"/>
      <c r="J65" s="412"/>
      <c r="K65" s="412"/>
      <c r="L65" s="412"/>
      <c r="M65" s="412"/>
      <c r="N65" s="412"/>
      <c r="O65" s="412"/>
      <c r="P65" s="412"/>
      <c r="Q65" s="412"/>
      <c r="R65" s="412"/>
      <c r="S65" s="412"/>
      <c r="T65" s="412"/>
      <c r="U65" s="412"/>
      <c r="V65" s="412"/>
      <c r="W65" s="412"/>
      <c r="X65" s="412"/>
      <c r="Y65" s="412"/>
      <c r="Z65" s="412"/>
      <c r="AA65" s="412"/>
      <c r="AB65" s="412"/>
      <c r="AC65" s="412"/>
      <c r="AD65" s="412"/>
      <c r="AE65" s="412"/>
      <c r="AF65" s="412"/>
      <c r="AG65" s="412"/>
      <c r="AH65" s="412"/>
      <c r="AI65" s="412"/>
      <c r="AJ65" s="412"/>
      <c r="AK65" s="412"/>
      <c r="AL65" s="412"/>
      <c r="AM65" s="412"/>
      <c r="AN65" s="412"/>
      <c r="AO65" s="412"/>
      <c r="AP65" s="412"/>
      <c r="AQ65" s="412"/>
      <c r="AR65" s="412"/>
      <c r="AS65" s="412"/>
      <c r="AT65" s="412"/>
      <c r="AU65" s="412"/>
      <c r="AV65" s="412"/>
      <c r="AW65" s="412"/>
      <c r="AX65" s="412"/>
      <c r="AY65" s="412"/>
      <c r="AZ65" s="412"/>
      <c r="BA65" s="412"/>
      <c r="BB65" s="412"/>
      <c r="BC65" s="412"/>
    </row>
    <row r="66" spans="1:55" x14ac:dyDescent="0.2">
      <c r="A66" s="412"/>
      <c r="B66" s="412"/>
      <c r="C66" s="412"/>
      <c r="D66" s="412"/>
      <c r="E66" s="412"/>
      <c r="F66" s="412"/>
      <c r="G66" s="412"/>
      <c r="H66" s="412"/>
      <c r="I66" s="412"/>
      <c r="J66" s="412"/>
      <c r="K66" s="412"/>
      <c r="L66" s="412"/>
      <c r="M66" s="412"/>
      <c r="N66" s="412"/>
      <c r="O66" s="412"/>
      <c r="P66" s="412"/>
      <c r="Q66" s="412"/>
      <c r="R66" s="412"/>
      <c r="S66" s="412"/>
      <c r="T66" s="412"/>
      <c r="U66" s="412"/>
      <c r="V66" s="412"/>
      <c r="W66" s="412"/>
      <c r="X66" s="412"/>
      <c r="Y66" s="412"/>
      <c r="Z66" s="412"/>
      <c r="AA66" s="412"/>
      <c r="AB66" s="412"/>
      <c r="AC66" s="412"/>
      <c r="AD66" s="412"/>
      <c r="AE66" s="412"/>
      <c r="AF66" s="412"/>
      <c r="AG66" s="412"/>
      <c r="AH66" s="412"/>
      <c r="AI66" s="412"/>
      <c r="AJ66" s="412"/>
      <c r="AK66" s="412"/>
      <c r="AL66" s="412"/>
      <c r="AM66" s="412"/>
      <c r="AN66" s="412"/>
      <c r="AO66" s="412"/>
      <c r="AP66" s="412"/>
      <c r="AQ66" s="412"/>
      <c r="AR66" s="412"/>
      <c r="AS66" s="412"/>
      <c r="AT66" s="412"/>
      <c r="AU66" s="412"/>
      <c r="AV66" s="412"/>
      <c r="AW66" s="412"/>
      <c r="AX66" s="412"/>
      <c r="AY66" s="412"/>
      <c r="AZ66" s="412"/>
      <c r="BA66" s="412"/>
      <c r="BB66" s="412"/>
      <c r="BC66" s="412"/>
    </row>
    <row r="67" spans="1:55" x14ac:dyDescent="0.2">
      <c r="A67" s="412"/>
      <c r="B67" s="412"/>
      <c r="C67" s="412"/>
      <c r="D67" s="412"/>
      <c r="E67" s="412"/>
      <c r="F67" s="412"/>
      <c r="G67" s="412"/>
      <c r="H67" s="412"/>
      <c r="I67" s="412"/>
      <c r="J67" s="412"/>
      <c r="K67" s="412"/>
      <c r="L67" s="412"/>
      <c r="M67" s="412"/>
      <c r="N67" s="412"/>
      <c r="O67" s="412"/>
      <c r="P67" s="412"/>
      <c r="Q67" s="412"/>
      <c r="R67" s="412"/>
      <c r="S67" s="412"/>
      <c r="T67" s="412"/>
      <c r="U67" s="412"/>
      <c r="V67" s="412"/>
      <c r="W67" s="412"/>
      <c r="X67" s="412"/>
      <c r="Y67" s="412"/>
      <c r="Z67" s="412"/>
      <c r="AA67" s="412"/>
      <c r="AB67" s="412"/>
      <c r="AC67" s="412"/>
      <c r="AD67" s="412"/>
      <c r="AE67" s="412"/>
      <c r="AF67" s="412"/>
      <c r="AG67" s="412"/>
      <c r="AH67" s="412"/>
      <c r="AI67" s="412"/>
      <c r="AJ67" s="412"/>
      <c r="AK67" s="412"/>
      <c r="AL67" s="412"/>
      <c r="AM67" s="412"/>
      <c r="AN67" s="412"/>
      <c r="AO67" s="412"/>
      <c r="AP67" s="412"/>
      <c r="AQ67" s="412"/>
      <c r="AR67" s="412"/>
      <c r="AS67" s="412"/>
      <c r="AT67" s="412"/>
      <c r="AU67" s="412"/>
      <c r="AV67" s="412"/>
      <c r="AW67" s="412"/>
      <c r="AX67" s="412"/>
      <c r="AY67" s="412"/>
      <c r="AZ67" s="412"/>
      <c r="BA67" s="412"/>
      <c r="BB67" s="412"/>
      <c r="BC67" s="412"/>
    </row>
    <row r="68" spans="1:55" x14ac:dyDescent="0.2">
      <c r="A68" s="412"/>
      <c r="B68" s="412"/>
      <c r="C68" s="412"/>
      <c r="D68" s="412"/>
      <c r="E68" s="412"/>
      <c r="F68" s="412"/>
      <c r="G68" s="412"/>
      <c r="H68" s="412"/>
      <c r="I68" s="412"/>
      <c r="J68" s="412"/>
      <c r="K68" s="412"/>
      <c r="L68" s="412"/>
      <c r="M68" s="412"/>
      <c r="N68" s="412"/>
      <c r="O68" s="412"/>
      <c r="P68" s="412"/>
      <c r="Q68" s="412"/>
      <c r="R68" s="412"/>
      <c r="S68" s="412"/>
      <c r="T68" s="412"/>
      <c r="U68" s="412"/>
      <c r="V68" s="412"/>
      <c r="W68" s="412"/>
      <c r="X68" s="412"/>
      <c r="Y68" s="412"/>
      <c r="Z68" s="412"/>
      <c r="AA68" s="412"/>
      <c r="AB68" s="412"/>
      <c r="AC68" s="412"/>
      <c r="AD68" s="412"/>
      <c r="AE68" s="412"/>
      <c r="AF68" s="412"/>
      <c r="AG68" s="412"/>
      <c r="AH68" s="412"/>
      <c r="AI68" s="412"/>
      <c r="AJ68" s="412"/>
      <c r="AK68" s="412"/>
      <c r="AL68" s="412"/>
      <c r="AM68" s="412"/>
      <c r="AN68" s="412"/>
      <c r="AO68" s="412"/>
      <c r="AP68" s="412"/>
      <c r="AQ68" s="412"/>
      <c r="AR68" s="412"/>
      <c r="AS68" s="412"/>
      <c r="AT68" s="412"/>
      <c r="AU68" s="412"/>
      <c r="AV68" s="412"/>
      <c r="AW68" s="412"/>
      <c r="AX68" s="412"/>
      <c r="AY68" s="412"/>
      <c r="AZ68" s="412"/>
      <c r="BA68" s="412"/>
      <c r="BB68" s="412"/>
      <c r="BC68" s="412"/>
    </row>
    <row r="69" spans="1:55" x14ac:dyDescent="0.2">
      <c r="A69" s="412"/>
      <c r="B69" s="412"/>
      <c r="C69" s="412"/>
      <c r="D69" s="412"/>
      <c r="E69" s="412"/>
      <c r="F69" s="412"/>
      <c r="G69" s="412"/>
      <c r="H69" s="412"/>
      <c r="I69" s="412"/>
      <c r="J69" s="412"/>
      <c r="K69" s="412"/>
      <c r="L69" s="412"/>
      <c r="M69" s="412"/>
      <c r="N69" s="412"/>
      <c r="O69" s="412"/>
      <c r="P69" s="412"/>
      <c r="Q69" s="412"/>
      <c r="R69" s="412"/>
      <c r="S69" s="412"/>
      <c r="T69" s="412"/>
      <c r="U69" s="412"/>
      <c r="V69" s="412"/>
      <c r="W69" s="412"/>
      <c r="X69" s="412"/>
      <c r="Y69" s="412"/>
      <c r="Z69" s="412"/>
      <c r="AA69" s="412"/>
      <c r="AB69" s="412"/>
      <c r="AC69" s="412"/>
      <c r="AD69" s="412"/>
      <c r="AE69" s="412"/>
      <c r="AF69" s="412"/>
      <c r="AG69" s="412"/>
      <c r="AH69" s="412"/>
      <c r="AI69" s="412"/>
      <c r="AJ69" s="412"/>
      <c r="AK69" s="412"/>
      <c r="AL69" s="412"/>
      <c r="AM69" s="412"/>
      <c r="AN69" s="412"/>
      <c r="AO69" s="412"/>
      <c r="AP69" s="412"/>
      <c r="AQ69" s="412"/>
      <c r="AR69" s="412"/>
      <c r="AS69" s="412"/>
      <c r="AT69" s="412"/>
      <c r="AU69" s="412"/>
      <c r="AV69" s="412"/>
      <c r="AW69" s="412"/>
      <c r="AX69" s="412"/>
      <c r="AY69" s="412"/>
      <c r="AZ69" s="412"/>
      <c r="BA69" s="412"/>
      <c r="BB69" s="412"/>
      <c r="BC69" s="412"/>
    </row>
    <row r="70" spans="1:55" x14ac:dyDescent="0.2">
      <c r="A70" s="412"/>
      <c r="B70" s="412"/>
      <c r="C70" s="412"/>
      <c r="D70" s="412"/>
      <c r="E70" s="412"/>
      <c r="F70" s="412"/>
      <c r="G70" s="412"/>
      <c r="H70" s="412"/>
      <c r="I70" s="412"/>
      <c r="J70" s="412"/>
      <c r="K70" s="412"/>
      <c r="L70" s="412"/>
      <c r="M70" s="412"/>
      <c r="N70" s="412"/>
      <c r="O70" s="412"/>
      <c r="P70" s="412"/>
      <c r="Q70" s="412"/>
      <c r="R70" s="412"/>
      <c r="S70" s="412"/>
      <c r="T70" s="412"/>
      <c r="U70" s="412"/>
      <c r="V70" s="412"/>
      <c r="W70" s="412"/>
      <c r="X70" s="412"/>
      <c r="Y70" s="412"/>
      <c r="Z70" s="412"/>
      <c r="AA70" s="412"/>
      <c r="AB70" s="412"/>
      <c r="AC70" s="412"/>
      <c r="AD70" s="412"/>
      <c r="AE70" s="412"/>
      <c r="AF70" s="412"/>
      <c r="AG70" s="412"/>
      <c r="AH70" s="412"/>
      <c r="AI70" s="412"/>
      <c r="AJ70" s="412"/>
      <c r="AK70" s="412"/>
      <c r="AL70" s="412"/>
      <c r="AM70" s="412"/>
      <c r="AN70" s="412"/>
      <c r="AO70" s="412"/>
      <c r="AP70" s="412"/>
      <c r="AQ70" s="412"/>
      <c r="AR70" s="412"/>
      <c r="AS70" s="412"/>
      <c r="AT70" s="412"/>
      <c r="AU70" s="412"/>
      <c r="AV70" s="412"/>
      <c r="AW70" s="412"/>
      <c r="AX70" s="412"/>
      <c r="AY70" s="412"/>
      <c r="AZ70" s="412"/>
      <c r="BA70" s="412"/>
      <c r="BB70" s="412"/>
      <c r="BC70" s="412"/>
    </row>
    <row r="71" spans="1:55" x14ac:dyDescent="0.2">
      <c r="A71" s="412"/>
      <c r="B71" s="412"/>
      <c r="C71" s="412"/>
      <c r="D71" s="412"/>
      <c r="E71" s="412"/>
      <c r="F71" s="412"/>
      <c r="G71" s="412"/>
      <c r="H71" s="412"/>
      <c r="I71" s="412"/>
      <c r="J71" s="412"/>
      <c r="K71" s="412"/>
      <c r="L71" s="412"/>
      <c r="M71" s="412"/>
      <c r="N71" s="412"/>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c r="AW71" s="412"/>
      <c r="AX71" s="412"/>
      <c r="AY71" s="412"/>
      <c r="AZ71" s="412"/>
      <c r="BA71" s="412"/>
      <c r="BB71" s="412"/>
      <c r="BC71" s="412"/>
    </row>
    <row r="72" spans="1:55" x14ac:dyDescent="0.2">
      <c r="A72" s="412"/>
      <c r="B72" s="412"/>
      <c r="C72" s="412"/>
      <c r="D72" s="412"/>
      <c r="E72" s="412"/>
      <c r="F72" s="412"/>
      <c r="G72" s="412"/>
      <c r="H72" s="412"/>
      <c r="I72" s="412"/>
      <c r="J72" s="412"/>
      <c r="K72" s="412"/>
      <c r="L72" s="412"/>
      <c r="M72" s="412"/>
      <c r="N72" s="412"/>
      <c r="O72" s="412"/>
      <c r="P72" s="412"/>
      <c r="Q72" s="412"/>
      <c r="R72" s="412"/>
      <c r="S72" s="412"/>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412"/>
      <c r="AV72" s="412"/>
      <c r="AW72" s="412"/>
      <c r="AX72" s="412"/>
      <c r="AY72" s="412"/>
      <c r="AZ72" s="412"/>
      <c r="BA72" s="412"/>
      <c r="BB72" s="412"/>
      <c r="BC72" s="412"/>
    </row>
    <row r="73" spans="1:55" x14ac:dyDescent="0.2">
      <c r="A73" s="412"/>
      <c r="B73" s="412"/>
      <c r="C73" s="412"/>
      <c r="D73" s="412"/>
      <c r="E73" s="412"/>
      <c r="F73" s="412"/>
      <c r="G73" s="412"/>
      <c r="H73" s="412"/>
      <c r="I73" s="412"/>
      <c r="J73" s="412"/>
      <c r="K73" s="412"/>
      <c r="L73" s="412"/>
      <c r="M73" s="412"/>
      <c r="N73" s="412"/>
      <c r="O73" s="412"/>
      <c r="P73" s="412"/>
      <c r="Q73" s="412"/>
      <c r="R73" s="412"/>
      <c r="S73" s="412"/>
      <c r="T73" s="412"/>
      <c r="U73" s="412"/>
      <c r="V73" s="412"/>
      <c r="W73" s="412"/>
      <c r="X73" s="412"/>
      <c r="Y73" s="412"/>
      <c r="Z73" s="412"/>
      <c r="AA73" s="412"/>
      <c r="AB73" s="412"/>
      <c r="AC73" s="412"/>
      <c r="AD73" s="412"/>
      <c r="AE73" s="412"/>
      <c r="AF73" s="412"/>
      <c r="AG73" s="412"/>
      <c r="AH73" s="412"/>
      <c r="AI73" s="412"/>
      <c r="AJ73" s="412"/>
      <c r="AK73" s="412"/>
      <c r="AL73" s="412"/>
      <c r="AM73" s="412"/>
      <c r="AN73" s="412"/>
      <c r="AO73" s="412"/>
      <c r="AP73" s="412"/>
      <c r="AQ73" s="412"/>
      <c r="AR73" s="412"/>
      <c r="AS73" s="412"/>
      <c r="AT73" s="412"/>
      <c r="AU73" s="412"/>
      <c r="AV73" s="412"/>
      <c r="AW73" s="412"/>
      <c r="AX73" s="412"/>
      <c r="AY73" s="412"/>
      <c r="AZ73" s="412"/>
      <c r="BA73" s="412"/>
      <c r="BB73" s="412"/>
      <c r="BC73" s="412"/>
    </row>
    <row r="74" spans="1:55" x14ac:dyDescent="0.2">
      <c r="A74" s="412"/>
      <c r="B74" s="412"/>
      <c r="C74" s="412"/>
      <c r="D74" s="412"/>
      <c r="E74" s="412"/>
      <c r="F74" s="412"/>
      <c r="G74" s="412"/>
      <c r="H74" s="412"/>
      <c r="I74" s="412"/>
      <c r="J74" s="412"/>
      <c r="K74" s="412"/>
      <c r="L74" s="412"/>
      <c r="M74" s="412"/>
      <c r="N74" s="412"/>
      <c r="O74" s="412"/>
      <c r="P74" s="412"/>
      <c r="Q74" s="412"/>
      <c r="R74" s="412"/>
      <c r="S74" s="412"/>
      <c r="T74" s="412"/>
      <c r="U74" s="412"/>
      <c r="V74" s="412"/>
      <c r="W74" s="412"/>
      <c r="X74" s="412"/>
      <c r="Y74" s="412"/>
      <c r="Z74" s="412"/>
      <c r="AA74" s="412"/>
      <c r="AB74" s="412"/>
      <c r="AC74" s="412"/>
      <c r="AD74" s="412"/>
      <c r="AE74" s="412"/>
      <c r="AF74" s="412"/>
      <c r="AG74" s="412"/>
      <c r="AH74" s="412"/>
      <c r="AI74" s="412"/>
      <c r="AJ74" s="412"/>
      <c r="AK74" s="412"/>
      <c r="AL74" s="412"/>
      <c r="AM74" s="412"/>
      <c r="AN74" s="412"/>
      <c r="AO74" s="412"/>
      <c r="AP74" s="412"/>
      <c r="AQ74" s="412"/>
      <c r="AR74" s="412"/>
      <c r="AS74" s="412"/>
      <c r="AT74" s="412"/>
      <c r="AU74" s="412"/>
      <c r="AV74" s="412"/>
      <c r="AW74" s="412"/>
      <c r="AX74" s="412"/>
      <c r="AY74" s="412"/>
      <c r="AZ74" s="412"/>
      <c r="BA74" s="412"/>
      <c r="BB74" s="412"/>
      <c r="BC74" s="412"/>
    </row>
    <row r="75" spans="1:55" x14ac:dyDescent="0.2">
      <c r="A75" s="412"/>
      <c r="B75" s="412"/>
      <c r="C75" s="412"/>
      <c r="D75" s="412"/>
      <c r="E75" s="412"/>
      <c r="F75" s="412"/>
      <c r="G75" s="412"/>
      <c r="H75" s="412"/>
      <c r="I75" s="412"/>
      <c r="J75" s="412"/>
      <c r="K75" s="412"/>
      <c r="L75" s="412"/>
      <c r="M75" s="412"/>
      <c r="N75" s="412"/>
      <c r="O75" s="412"/>
      <c r="P75" s="412"/>
      <c r="Q75" s="412"/>
      <c r="R75" s="412"/>
      <c r="S75" s="412"/>
      <c r="T75" s="412"/>
      <c r="U75" s="412"/>
      <c r="V75" s="412"/>
      <c r="W75" s="412"/>
      <c r="X75" s="412"/>
      <c r="Y75" s="412"/>
      <c r="Z75" s="412"/>
      <c r="AA75" s="412"/>
      <c r="AB75" s="412"/>
      <c r="AC75" s="412"/>
      <c r="AD75" s="412"/>
      <c r="AE75" s="412"/>
      <c r="AF75" s="412"/>
      <c r="AG75" s="412"/>
      <c r="AH75" s="412"/>
      <c r="AI75" s="412"/>
      <c r="AJ75" s="412"/>
      <c r="AK75" s="412"/>
      <c r="AL75" s="412"/>
      <c r="AM75" s="412"/>
      <c r="AN75" s="412"/>
      <c r="AO75" s="412"/>
      <c r="AP75" s="412"/>
      <c r="AQ75" s="412"/>
      <c r="AR75" s="412"/>
      <c r="AS75" s="412"/>
      <c r="AT75" s="412"/>
      <c r="AU75" s="412"/>
      <c r="AV75" s="412"/>
      <c r="AW75" s="412"/>
      <c r="AX75" s="412"/>
      <c r="AY75" s="412"/>
      <c r="AZ75" s="412"/>
      <c r="BA75" s="412"/>
      <c r="BB75" s="412"/>
      <c r="BC75" s="412"/>
    </row>
    <row r="76" spans="1:55" x14ac:dyDescent="0.2">
      <c r="A76" s="412"/>
      <c r="B76" s="412"/>
      <c r="C76" s="412"/>
      <c r="D76" s="412"/>
      <c r="E76" s="412"/>
      <c r="F76" s="412"/>
      <c r="G76" s="412"/>
      <c r="H76" s="412"/>
      <c r="I76" s="412"/>
      <c r="J76" s="412"/>
      <c r="K76" s="412"/>
      <c r="L76" s="412"/>
      <c r="M76" s="412"/>
      <c r="N76" s="412"/>
      <c r="O76" s="412"/>
      <c r="P76" s="412"/>
      <c r="Q76" s="412"/>
      <c r="R76" s="412"/>
      <c r="S76" s="412"/>
      <c r="T76" s="412"/>
      <c r="U76" s="412"/>
      <c r="V76" s="412"/>
      <c r="W76" s="412"/>
      <c r="X76" s="412"/>
      <c r="Y76" s="412"/>
      <c r="Z76" s="412"/>
      <c r="AA76" s="412"/>
      <c r="AB76" s="412"/>
      <c r="AC76" s="412"/>
      <c r="AD76" s="412"/>
      <c r="AE76" s="412"/>
      <c r="AF76" s="412"/>
      <c r="AG76" s="412"/>
      <c r="AH76" s="412"/>
      <c r="AI76" s="412"/>
      <c r="AJ76" s="412"/>
      <c r="AK76" s="412"/>
      <c r="AL76" s="412"/>
      <c r="AM76" s="412"/>
      <c r="AN76" s="412"/>
      <c r="AO76" s="412"/>
      <c r="AP76" s="412"/>
      <c r="AQ76" s="412"/>
      <c r="AR76" s="412"/>
      <c r="AS76" s="412"/>
      <c r="AT76" s="412"/>
      <c r="AU76" s="412"/>
      <c r="AV76" s="412"/>
      <c r="AW76" s="412"/>
      <c r="AX76" s="412"/>
      <c r="AY76" s="412"/>
      <c r="AZ76" s="412"/>
      <c r="BA76" s="412"/>
      <c r="BB76" s="412"/>
      <c r="BC76" s="412"/>
    </row>
    <row r="77" spans="1:55" x14ac:dyDescent="0.2">
      <c r="A77" s="412"/>
      <c r="B77" s="412"/>
      <c r="C77" s="412"/>
      <c r="D77" s="412"/>
      <c r="E77" s="412"/>
      <c r="F77" s="412"/>
      <c r="G77" s="412"/>
      <c r="H77" s="412"/>
      <c r="I77" s="412"/>
      <c r="J77" s="412"/>
      <c r="K77" s="412"/>
      <c r="L77" s="412"/>
      <c r="M77" s="412"/>
      <c r="N77" s="412"/>
      <c r="O77" s="412"/>
      <c r="P77" s="412"/>
      <c r="Q77" s="412"/>
      <c r="R77" s="412"/>
      <c r="S77" s="412"/>
      <c r="T77" s="412"/>
      <c r="U77" s="412"/>
      <c r="V77" s="412"/>
      <c r="W77" s="412"/>
      <c r="X77" s="412"/>
      <c r="Y77" s="412"/>
      <c r="Z77" s="412"/>
      <c r="AA77" s="412"/>
      <c r="AB77" s="412"/>
      <c r="AC77" s="412"/>
      <c r="AD77" s="412"/>
      <c r="AE77" s="412"/>
      <c r="AF77" s="412"/>
      <c r="AG77" s="412"/>
      <c r="AH77" s="412"/>
      <c r="AI77" s="412"/>
      <c r="AJ77" s="412"/>
      <c r="AK77" s="412"/>
      <c r="AL77" s="412"/>
      <c r="AM77" s="412"/>
      <c r="AN77" s="412"/>
      <c r="AO77" s="412"/>
      <c r="AP77" s="412"/>
      <c r="AQ77" s="412"/>
      <c r="AR77" s="412"/>
      <c r="AS77" s="412"/>
      <c r="AT77" s="412"/>
      <c r="AU77" s="412"/>
      <c r="AV77" s="412"/>
      <c r="AW77" s="412"/>
      <c r="AX77" s="412"/>
      <c r="AY77" s="412"/>
      <c r="AZ77" s="412"/>
      <c r="BA77" s="412"/>
      <c r="BB77" s="412"/>
      <c r="BC77" s="412"/>
    </row>
    <row r="78" spans="1:55" x14ac:dyDescent="0.2">
      <c r="A78" s="412"/>
      <c r="B78" s="412"/>
      <c r="C78" s="412"/>
      <c r="D78" s="412"/>
      <c r="E78" s="412"/>
      <c r="F78" s="412"/>
      <c r="G78" s="412"/>
      <c r="H78" s="412"/>
      <c r="I78" s="412"/>
      <c r="J78" s="412"/>
      <c r="K78" s="412"/>
      <c r="L78" s="412"/>
      <c r="M78" s="412"/>
      <c r="N78" s="412"/>
      <c r="O78" s="412"/>
      <c r="P78" s="412"/>
      <c r="Q78" s="412"/>
      <c r="R78" s="412"/>
      <c r="S78" s="412"/>
      <c r="T78" s="412"/>
      <c r="U78" s="412"/>
      <c r="V78" s="412"/>
      <c r="W78" s="412"/>
      <c r="X78" s="412"/>
      <c r="Y78" s="412"/>
      <c r="Z78" s="412"/>
      <c r="AA78" s="412"/>
      <c r="AB78" s="412"/>
      <c r="AC78" s="412"/>
      <c r="AD78" s="412"/>
      <c r="AE78" s="412"/>
      <c r="AF78" s="412"/>
      <c r="AG78" s="412"/>
      <c r="AH78" s="412"/>
      <c r="AI78" s="412"/>
      <c r="AJ78" s="412"/>
      <c r="AK78" s="412"/>
      <c r="AL78" s="412"/>
      <c r="AM78" s="412"/>
      <c r="AN78" s="412"/>
      <c r="AO78" s="412"/>
      <c r="AP78" s="412"/>
      <c r="AQ78" s="412"/>
      <c r="AR78" s="412"/>
      <c r="AS78" s="412"/>
      <c r="AT78" s="412"/>
      <c r="AU78" s="412"/>
      <c r="AV78" s="412"/>
      <c r="AW78" s="412"/>
      <c r="AX78" s="412"/>
      <c r="AY78" s="412"/>
      <c r="AZ78" s="412"/>
      <c r="BA78" s="412"/>
      <c r="BB78" s="412"/>
      <c r="BC78" s="412"/>
    </row>
    <row r="79" spans="1:55" x14ac:dyDescent="0.2">
      <c r="A79" s="412"/>
      <c r="B79" s="412"/>
      <c r="C79" s="412"/>
      <c r="D79" s="412"/>
      <c r="E79" s="412"/>
      <c r="F79" s="412"/>
      <c r="G79" s="412"/>
      <c r="H79" s="412"/>
      <c r="I79" s="412"/>
      <c r="J79" s="412"/>
      <c r="K79" s="412"/>
      <c r="L79" s="412"/>
      <c r="M79" s="412"/>
      <c r="N79" s="412"/>
      <c r="O79" s="412"/>
      <c r="P79" s="412"/>
      <c r="Q79" s="412"/>
      <c r="R79" s="412"/>
      <c r="S79" s="412"/>
      <c r="T79" s="412"/>
      <c r="U79" s="412"/>
      <c r="V79" s="412"/>
      <c r="W79" s="412"/>
      <c r="X79" s="412"/>
      <c r="Y79" s="412"/>
      <c r="Z79" s="412"/>
      <c r="AA79" s="412"/>
      <c r="AB79" s="412"/>
      <c r="AC79" s="412"/>
      <c r="AD79" s="412"/>
      <c r="AE79" s="412"/>
      <c r="AF79" s="412"/>
      <c r="AG79" s="412"/>
      <c r="AH79" s="412"/>
      <c r="AI79" s="412"/>
      <c r="AJ79" s="412"/>
      <c r="AK79" s="412"/>
      <c r="AL79" s="412"/>
      <c r="AM79" s="412"/>
      <c r="AN79" s="412"/>
      <c r="AO79" s="412"/>
      <c r="AP79" s="412"/>
      <c r="AQ79" s="412"/>
      <c r="AR79" s="412"/>
      <c r="AS79" s="412"/>
      <c r="AT79" s="412"/>
      <c r="AU79" s="412"/>
      <c r="AV79" s="412"/>
      <c r="AW79" s="412"/>
      <c r="AX79" s="412"/>
      <c r="AY79" s="412"/>
      <c r="AZ79" s="412"/>
      <c r="BA79" s="412"/>
      <c r="BB79" s="412"/>
      <c r="BC79" s="412"/>
    </row>
    <row r="80" spans="1:55" x14ac:dyDescent="0.2">
      <c r="A80" s="412"/>
      <c r="B80" s="412"/>
      <c r="C80" s="412"/>
      <c r="D80" s="412"/>
      <c r="E80" s="412"/>
      <c r="F80" s="412"/>
      <c r="G80" s="412"/>
      <c r="H80" s="412"/>
      <c r="I80" s="412"/>
      <c r="J80" s="412"/>
      <c r="K80" s="412"/>
      <c r="L80" s="412"/>
      <c r="M80" s="412"/>
      <c r="N80" s="412"/>
      <c r="O80" s="412"/>
      <c r="P80" s="412"/>
      <c r="Q80" s="412"/>
      <c r="R80" s="412"/>
      <c r="S80" s="412"/>
      <c r="T80" s="412"/>
      <c r="U80" s="412"/>
      <c r="V80" s="412"/>
      <c r="W80" s="412"/>
      <c r="X80" s="412"/>
      <c r="Y80" s="412"/>
      <c r="Z80" s="412"/>
      <c r="AA80" s="412"/>
      <c r="AB80" s="412"/>
      <c r="AC80" s="412"/>
      <c r="AD80" s="412"/>
      <c r="AE80" s="412"/>
      <c r="AF80" s="412"/>
      <c r="AG80" s="412"/>
      <c r="AH80" s="412"/>
      <c r="AI80" s="412"/>
      <c r="AJ80" s="412"/>
      <c r="AK80" s="412"/>
      <c r="AL80" s="412"/>
      <c r="AM80" s="412"/>
      <c r="AN80" s="412"/>
      <c r="AO80" s="412"/>
      <c r="AP80" s="412"/>
      <c r="AQ80" s="412"/>
      <c r="AR80" s="412"/>
      <c r="AS80" s="412"/>
      <c r="AT80" s="412"/>
      <c r="AU80" s="412"/>
      <c r="AV80" s="412"/>
      <c r="AW80" s="412"/>
      <c r="AX80" s="412"/>
      <c r="AY80" s="412"/>
      <c r="AZ80" s="412"/>
      <c r="BA80" s="412"/>
      <c r="BB80" s="412"/>
      <c r="BC80" s="412"/>
    </row>
    <row r="81" spans="1:55" x14ac:dyDescent="0.2">
      <c r="A81" s="412"/>
      <c r="B81" s="412"/>
      <c r="C81" s="412"/>
      <c r="D81" s="412"/>
      <c r="E81" s="412"/>
      <c r="F81" s="412"/>
      <c r="G81" s="412"/>
      <c r="H81" s="412"/>
      <c r="I81" s="412"/>
      <c r="J81" s="412"/>
      <c r="K81" s="412"/>
      <c r="L81" s="412"/>
      <c r="M81" s="412"/>
      <c r="N81" s="412"/>
      <c r="O81" s="412"/>
      <c r="P81" s="412"/>
      <c r="Q81" s="412"/>
      <c r="R81" s="412"/>
      <c r="S81" s="412"/>
      <c r="T81" s="412"/>
      <c r="U81" s="412"/>
      <c r="V81" s="412"/>
      <c r="W81" s="412"/>
      <c r="X81" s="412"/>
      <c r="Y81" s="412"/>
      <c r="Z81" s="412"/>
      <c r="AA81" s="412"/>
      <c r="AB81" s="412"/>
      <c r="AC81" s="412"/>
      <c r="AD81" s="412"/>
      <c r="AE81" s="412"/>
      <c r="AF81" s="412"/>
      <c r="AG81" s="412"/>
      <c r="AH81" s="412"/>
      <c r="AI81" s="412"/>
      <c r="AJ81" s="412"/>
      <c r="AK81" s="412"/>
      <c r="AL81" s="412"/>
      <c r="AM81" s="412"/>
      <c r="AN81" s="412"/>
      <c r="AO81" s="412"/>
      <c r="AP81" s="412"/>
      <c r="AQ81" s="412"/>
      <c r="AR81" s="412"/>
      <c r="AS81" s="412"/>
      <c r="AT81" s="412"/>
      <c r="AU81" s="412"/>
      <c r="AV81" s="412"/>
      <c r="AW81" s="412"/>
      <c r="AX81" s="412"/>
      <c r="AY81" s="412"/>
      <c r="AZ81" s="412"/>
      <c r="BA81" s="412"/>
      <c r="BB81" s="412"/>
      <c r="BC81" s="412"/>
    </row>
    <row r="82" spans="1:55" x14ac:dyDescent="0.2">
      <c r="A82" s="412"/>
      <c r="B82" s="412"/>
      <c r="C82" s="412"/>
      <c r="D82" s="412"/>
      <c r="E82" s="412"/>
      <c r="F82" s="412"/>
      <c r="G82" s="412"/>
      <c r="H82" s="412"/>
      <c r="I82" s="412"/>
      <c r="J82" s="412"/>
      <c r="K82" s="412"/>
      <c r="L82" s="412"/>
      <c r="M82" s="412"/>
      <c r="N82" s="412"/>
      <c r="O82" s="412"/>
      <c r="P82" s="412"/>
      <c r="Q82" s="412"/>
      <c r="R82" s="412"/>
      <c r="S82" s="412"/>
      <c r="T82" s="412"/>
      <c r="U82" s="412"/>
      <c r="V82" s="412"/>
      <c r="W82" s="412"/>
      <c r="X82" s="412"/>
      <c r="Y82" s="412"/>
      <c r="Z82" s="412"/>
      <c r="AA82" s="412"/>
      <c r="AB82" s="412"/>
      <c r="AC82" s="412"/>
      <c r="AD82" s="412"/>
      <c r="AE82" s="412"/>
      <c r="AF82" s="412"/>
      <c r="AG82" s="412"/>
      <c r="AH82" s="412"/>
      <c r="AI82" s="412"/>
      <c r="AJ82" s="412"/>
      <c r="AK82" s="412"/>
      <c r="AL82" s="412"/>
      <c r="AM82" s="412"/>
      <c r="AN82" s="412"/>
      <c r="AO82" s="412"/>
      <c r="AP82" s="412"/>
      <c r="AQ82" s="412"/>
      <c r="AR82" s="412"/>
      <c r="AS82" s="412"/>
      <c r="AT82" s="412"/>
      <c r="AU82" s="412"/>
      <c r="AV82" s="412"/>
      <c r="AW82" s="412"/>
      <c r="AX82" s="412"/>
      <c r="AY82" s="412"/>
      <c r="AZ82" s="412"/>
      <c r="BA82" s="412"/>
      <c r="BB82" s="412"/>
      <c r="BC82" s="412"/>
    </row>
    <row r="83" spans="1:55" x14ac:dyDescent="0.2">
      <c r="A83" s="412"/>
      <c r="B83" s="412"/>
      <c r="C83" s="412"/>
      <c r="D83" s="412"/>
      <c r="E83" s="412"/>
      <c r="F83" s="412"/>
      <c r="G83" s="412"/>
      <c r="H83" s="412"/>
      <c r="I83" s="412"/>
      <c r="J83" s="412"/>
      <c r="K83" s="412"/>
      <c r="L83" s="412"/>
      <c r="M83" s="412"/>
      <c r="N83" s="412"/>
      <c r="O83" s="412"/>
      <c r="P83" s="412"/>
      <c r="Q83" s="412"/>
      <c r="R83" s="412"/>
      <c r="S83" s="412"/>
      <c r="T83" s="412"/>
      <c r="U83" s="412"/>
      <c r="V83" s="412"/>
      <c r="W83" s="412"/>
      <c r="X83" s="412"/>
      <c r="Y83" s="412"/>
      <c r="Z83" s="412"/>
      <c r="AA83" s="412"/>
      <c r="AB83" s="412"/>
      <c r="AC83" s="412"/>
      <c r="AD83" s="412"/>
      <c r="AE83" s="412"/>
      <c r="AF83" s="412"/>
      <c r="AG83" s="412"/>
      <c r="AH83" s="412"/>
      <c r="AI83" s="412"/>
      <c r="AJ83" s="412"/>
      <c r="AK83" s="412"/>
      <c r="AL83" s="412"/>
      <c r="AM83" s="412"/>
      <c r="AN83" s="412"/>
      <c r="AO83" s="412"/>
      <c r="AP83" s="412"/>
      <c r="AQ83" s="412"/>
      <c r="AR83" s="412"/>
      <c r="AS83" s="412"/>
      <c r="AT83" s="412"/>
      <c r="AU83" s="412"/>
      <c r="AV83" s="412"/>
      <c r="AW83" s="412"/>
      <c r="AX83" s="412"/>
      <c r="AY83" s="412"/>
      <c r="AZ83" s="412"/>
      <c r="BA83" s="412"/>
      <c r="BB83" s="412"/>
      <c r="BC83" s="412"/>
    </row>
    <row r="84" spans="1:55" x14ac:dyDescent="0.2">
      <c r="A84" s="412"/>
      <c r="B84" s="412"/>
      <c r="C84" s="412"/>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c r="AH84" s="412"/>
      <c r="AI84" s="412"/>
      <c r="AJ84" s="412"/>
      <c r="AK84" s="412"/>
      <c r="AL84" s="412"/>
      <c r="AM84" s="412"/>
      <c r="AN84" s="412"/>
      <c r="AO84" s="412"/>
      <c r="AP84" s="412"/>
      <c r="AQ84" s="412"/>
      <c r="AR84" s="412"/>
      <c r="AS84" s="412"/>
      <c r="AT84" s="412"/>
      <c r="AU84" s="412"/>
      <c r="AV84" s="412"/>
      <c r="AW84" s="412"/>
      <c r="AX84" s="412"/>
      <c r="AY84" s="412"/>
      <c r="AZ84" s="412"/>
      <c r="BA84" s="412"/>
      <c r="BB84" s="412"/>
      <c r="BC84" s="412"/>
    </row>
    <row r="85" spans="1:55" x14ac:dyDescent="0.2">
      <c r="A85" s="412"/>
      <c r="B85" s="412"/>
      <c r="C85" s="412"/>
      <c r="D85" s="412"/>
      <c r="E85" s="412"/>
      <c r="F85" s="412"/>
      <c r="G85" s="412"/>
      <c r="H85" s="412"/>
      <c r="I85" s="412"/>
      <c r="J85" s="412"/>
      <c r="K85" s="412"/>
      <c r="L85" s="412"/>
      <c r="M85" s="412"/>
      <c r="N85" s="412"/>
      <c r="O85" s="412"/>
      <c r="P85" s="412"/>
      <c r="Q85" s="412"/>
      <c r="R85" s="412"/>
      <c r="S85" s="412"/>
      <c r="T85" s="412"/>
      <c r="U85" s="412"/>
      <c r="V85" s="412"/>
      <c r="W85" s="412"/>
      <c r="X85" s="412"/>
      <c r="Y85" s="412"/>
      <c r="Z85" s="412"/>
      <c r="AA85" s="412"/>
      <c r="AB85" s="412"/>
      <c r="AC85" s="412"/>
      <c r="AD85" s="412"/>
      <c r="AE85" s="412"/>
      <c r="AF85" s="412"/>
      <c r="AG85" s="412"/>
      <c r="AH85" s="412"/>
      <c r="AI85" s="412"/>
      <c r="AJ85" s="412"/>
      <c r="AK85" s="412"/>
      <c r="AL85" s="412"/>
      <c r="AM85" s="412"/>
      <c r="AN85" s="412"/>
      <c r="AO85" s="412"/>
      <c r="AP85" s="412"/>
      <c r="AQ85" s="412"/>
      <c r="AR85" s="412"/>
      <c r="AS85" s="412"/>
      <c r="AT85" s="412"/>
      <c r="AU85" s="412"/>
      <c r="AV85" s="412"/>
      <c r="AW85" s="412"/>
      <c r="AX85" s="412"/>
      <c r="AY85" s="412"/>
      <c r="AZ85" s="412"/>
      <c r="BA85" s="412"/>
      <c r="BB85" s="412"/>
      <c r="BC85" s="412"/>
    </row>
    <row r="86" spans="1:55" x14ac:dyDescent="0.2">
      <c r="A86" s="412"/>
      <c r="B86" s="412"/>
      <c r="C86" s="412"/>
      <c r="D86" s="412"/>
      <c r="E86" s="412"/>
      <c r="F86" s="412"/>
      <c r="G86" s="412"/>
      <c r="H86" s="412"/>
      <c r="I86" s="412"/>
      <c r="J86" s="412"/>
      <c r="K86" s="412"/>
      <c r="L86" s="412"/>
      <c r="M86" s="412"/>
      <c r="N86" s="412"/>
      <c r="O86" s="412"/>
      <c r="P86" s="412"/>
      <c r="Q86" s="412"/>
      <c r="R86" s="412"/>
      <c r="S86" s="412"/>
      <c r="T86" s="412"/>
      <c r="U86" s="412"/>
      <c r="V86" s="412"/>
      <c r="W86" s="412"/>
      <c r="X86" s="412"/>
      <c r="Y86" s="412"/>
      <c r="Z86" s="412"/>
      <c r="AA86" s="412"/>
      <c r="AB86" s="412"/>
      <c r="AC86" s="412"/>
      <c r="AD86" s="412"/>
      <c r="AE86" s="412"/>
      <c r="AF86" s="412"/>
      <c r="AG86" s="412"/>
      <c r="AH86" s="412"/>
      <c r="AI86" s="412"/>
      <c r="AJ86" s="412"/>
      <c r="AK86" s="412"/>
      <c r="AL86" s="412"/>
      <c r="AM86" s="412"/>
      <c r="AN86" s="412"/>
      <c r="AO86" s="412"/>
      <c r="AP86" s="412"/>
      <c r="AQ86" s="412"/>
      <c r="AR86" s="412"/>
      <c r="AS86" s="412"/>
      <c r="AT86" s="412"/>
      <c r="AU86" s="412"/>
      <c r="AV86" s="412"/>
      <c r="AW86" s="412"/>
      <c r="AX86" s="412"/>
      <c r="AY86" s="412"/>
      <c r="AZ86" s="412"/>
      <c r="BA86" s="412"/>
      <c r="BB86" s="412"/>
      <c r="BC86" s="412"/>
    </row>
    <row r="87" spans="1:55" x14ac:dyDescent="0.2">
      <c r="A87" s="412"/>
      <c r="B87" s="412"/>
      <c r="C87" s="412"/>
      <c r="D87" s="412"/>
      <c r="E87" s="412"/>
      <c r="F87" s="412"/>
      <c r="G87" s="412"/>
      <c r="H87" s="412"/>
      <c r="I87" s="412"/>
      <c r="J87" s="412"/>
      <c r="K87" s="412"/>
      <c r="L87" s="412"/>
      <c r="M87" s="412"/>
      <c r="N87" s="412"/>
      <c r="O87" s="412"/>
      <c r="P87" s="412"/>
      <c r="Q87" s="412"/>
      <c r="R87" s="412"/>
      <c r="S87" s="412"/>
      <c r="T87" s="412"/>
      <c r="U87" s="412"/>
      <c r="V87" s="412"/>
      <c r="W87" s="412"/>
      <c r="X87" s="412"/>
      <c r="Y87" s="412"/>
      <c r="Z87" s="412"/>
      <c r="AA87" s="412"/>
      <c r="AB87" s="412"/>
      <c r="AC87" s="412"/>
      <c r="AD87" s="412"/>
      <c r="AE87" s="412"/>
      <c r="AF87" s="412"/>
      <c r="AG87" s="412"/>
      <c r="AH87" s="412"/>
      <c r="AI87" s="412"/>
      <c r="AJ87" s="412"/>
      <c r="AK87" s="412"/>
      <c r="AL87" s="412"/>
      <c r="AM87" s="412"/>
      <c r="AN87" s="412"/>
      <c r="AO87" s="412"/>
      <c r="AP87" s="412"/>
      <c r="AQ87" s="412"/>
      <c r="AR87" s="412"/>
      <c r="AS87" s="412"/>
      <c r="AT87" s="412"/>
      <c r="AU87" s="412"/>
      <c r="AV87" s="412"/>
      <c r="AW87" s="412"/>
      <c r="AX87" s="412"/>
      <c r="AY87" s="412"/>
      <c r="AZ87" s="412"/>
      <c r="BA87" s="412"/>
      <c r="BB87" s="412"/>
      <c r="BC87" s="412"/>
    </row>
    <row r="88" spans="1:55" x14ac:dyDescent="0.2">
      <c r="A88" s="412"/>
      <c r="B88" s="412"/>
      <c r="C88" s="412"/>
      <c r="D88" s="412"/>
      <c r="E88" s="412"/>
      <c r="F88" s="412"/>
      <c r="G88" s="412"/>
      <c r="H88" s="412"/>
      <c r="I88" s="412"/>
      <c r="J88" s="412"/>
      <c r="K88" s="412"/>
      <c r="L88" s="412"/>
      <c r="M88" s="412"/>
      <c r="N88" s="412"/>
      <c r="O88" s="412"/>
      <c r="P88" s="412"/>
      <c r="Q88" s="412"/>
      <c r="R88" s="412"/>
      <c r="S88" s="412"/>
      <c r="T88" s="412"/>
      <c r="U88" s="412"/>
      <c r="V88" s="412"/>
      <c r="W88" s="412"/>
      <c r="X88" s="412"/>
      <c r="Y88" s="412"/>
      <c r="Z88" s="412"/>
      <c r="AA88" s="412"/>
      <c r="AB88" s="412"/>
      <c r="AC88" s="412"/>
      <c r="AD88" s="412"/>
      <c r="AE88" s="412"/>
      <c r="AF88" s="412"/>
      <c r="AG88" s="412"/>
      <c r="AH88" s="412"/>
      <c r="AI88" s="412"/>
      <c r="AJ88" s="412"/>
      <c r="AK88" s="412"/>
      <c r="AL88" s="412"/>
      <c r="AM88" s="412"/>
      <c r="AN88" s="412"/>
      <c r="AO88" s="412"/>
      <c r="AP88" s="412"/>
      <c r="AQ88" s="412"/>
      <c r="AR88" s="412"/>
      <c r="AS88" s="412"/>
      <c r="AT88" s="412"/>
      <c r="AU88" s="412"/>
      <c r="AV88" s="412"/>
      <c r="AW88" s="412"/>
      <c r="AX88" s="412"/>
      <c r="AY88" s="412"/>
      <c r="AZ88" s="412"/>
      <c r="BA88" s="412"/>
      <c r="BB88" s="412"/>
      <c r="BC88" s="412"/>
    </row>
    <row r="89" spans="1:55" x14ac:dyDescent="0.2">
      <c r="A89" s="412"/>
      <c r="B89" s="412"/>
      <c r="C89" s="412"/>
      <c r="D89" s="412"/>
      <c r="E89" s="412"/>
      <c r="F89" s="412"/>
      <c r="G89" s="412"/>
      <c r="H89" s="412"/>
      <c r="I89" s="412"/>
      <c r="J89" s="412"/>
      <c r="K89" s="412"/>
      <c r="L89" s="412"/>
      <c r="M89" s="412"/>
      <c r="N89" s="412"/>
      <c r="O89" s="412"/>
      <c r="P89" s="412"/>
      <c r="Q89" s="412"/>
      <c r="R89" s="412"/>
      <c r="S89" s="412"/>
      <c r="T89" s="412"/>
      <c r="U89" s="412"/>
      <c r="V89" s="412"/>
      <c r="W89" s="412"/>
      <c r="X89" s="412"/>
      <c r="Y89" s="412"/>
      <c r="Z89" s="412"/>
      <c r="AA89" s="412"/>
      <c r="AB89" s="412"/>
      <c r="AC89" s="412"/>
      <c r="AD89" s="412"/>
      <c r="AE89" s="412"/>
      <c r="AF89" s="412"/>
      <c r="AG89" s="412"/>
      <c r="AH89" s="412"/>
      <c r="AI89" s="412"/>
      <c r="AJ89" s="412"/>
      <c r="AK89" s="412"/>
      <c r="AL89" s="412"/>
      <c r="AM89" s="412"/>
      <c r="AN89" s="412"/>
      <c r="AO89" s="412"/>
      <c r="AP89" s="412"/>
      <c r="AQ89" s="412"/>
      <c r="AR89" s="412"/>
      <c r="AS89" s="412"/>
      <c r="AT89" s="412"/>
      <c r="AU89" s="412"/>
      <c r="AV89" s="412"/>
      <c r="AW89" s="412"/>
      <c r="AX89" s="412"/>
      <c r="AY89" s="412"/>
      <c r="AZ89" s="412"/>
      <c r="BA89" s="412"/>
      <c r="BB89" s="412"/>
      <c r="BC89" s="412"/>
    </row>
    <row r="90" spans="1:55" x14ac:dyDescent="0.2">
      <c r="A90" s="412"/>
      <c r="B90" s="412"/>
      <c r="C90" s="412"/>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412"/>
      <c r="AM90" s="412"/>
      <c r="AN90" s="412"/>
      <c r="AO90" s="412"/>
      <c r="AP90" s="412"/>
      <c r="AQ90" s="412"/>
      <c r="AR90" s="412"/>
      <c r="AS90" s="412"/>
      <c r="AT90" s="412"/>
      <c r="AU90" s="412"/>
      <c r="AV90" s="412"/>
      <c r="AW90" s="412"/>
      <c r="AX90" s="412"/>
      <c r="AY90" s="412"/>
      <c r="AZ90" s="412"/>
      <c r="BA90" s="412"/>
      <c r="BB90" s="412"/>
      <c r="BC90" s="412"/>
    </row>
    <row r="91" spans="1:55" x14ac:dyDescent="0.2">
      <c r="A91" s="412"/>
      <c r="B91" s="412"/>
      <c r="C91" s="412"/>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row>
    <row r="92" spans="1:55" x14ac:dyDescent="0.2">
      <c r="A92" s="412"/>
      <c r="B92" s="412"/>
      <c r="C92" s="412"/>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412"/>
      <c r="AM92" s="412"/>
      <c r="AN92" s="412"/>
      <c r="AO92" s="412"/>
      <c r="AP92" s="412"/>
      <c r="AQ92" s="412"/>
      <c r="AR92" s="412"/>
      <c r="AS92" s="412"/>
      <c r="AT92" s="412"/>
      <c r="AU92" s="412"/>
      <c r="AV92" s="412"/>
      <c r="AW92" s="412"/>
      <c r="AX92" s="412"/>
      <c r="AY92" s="412"/>
      <c r="AZ92" s="412"/>
      <c r="BA92" s="412"/>
      <c r="BB92" s="412"/>
      <c r="BC92" s="412"/>
    </row>
    <row r="93" spans="1:55" x14ac:dyDescent="0.2">
      <c r="A93" s="412"/>
      <c r="B93" s="412"/>
      <c r="C93" s="412"/>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412"/>
      <c r="AM93" s="412"/>
      <c r="AN93" s="412"/>
      <c r="AO93" s="412"/>
      <c r="AP93" s="412"/>
      <c r="AQ93" s="412"/>
      <c r="AR93" s="412"/>
      <c r="AS93" s="412"/>
      <c r="AT93" s="412"/>
      <c r="AU93" s="412"/>
      <c r="AV93" s="412"/>
      <c r="AW93" s="412"/>
      <c r="AX93" s="412"/>
      <c r="AY93" s="412"/>
      <c r="AZ93" s="412"/>
      <c r="BA93" s="412"/>
      <c r="BB93" s="412"/>
      <c r="BC93" s="412"/>
    </row>
    <row r="94" spans="1:55" x14ac:dyDescent="0.2">
      <c r="A94" s="412"/>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row>
    <row r="95" spans="1:55" x14ac:dyDescent="0.2">
      <c r="A95" s="412"/>
      <c r="B95" s="412"/>
      <c r="C95" s="412"/>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412"/>
      <c r="AM95" s="412"/>
      <c r="AN95" s="412"/>
      <c r="AO95" s="412"/>
      <c r="AP95" s="412"/>
      <c r="AQ95" s="412"/>
      <c r="AR95" s="412"/>
      <c r="AS95" s="412"/>
      <c r="AT95" s="412"/>
      <c r="AU95" s="412"/>
      <c r="AV95" s="412"/>
      <c r="AW95" s="412"/>
      <c r="AX95" s="412"/>
      <c r="AY95" s="412"/>
      <c r="AZ95" s="412"/>
      <c r="BA95" s="412"/>
      <c r="BB95" s="412"/>
      <c r="BC95" s="412"/>
    </row>
    <row r="96" spans="1:55" x14ac:dyDescent="0.2">
      <c r="A96" s="412"/>
      <c r="B96" s="412"/>
      <c r="C96" s="412"/>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412"/>
      <c r="AN96" s="412"/>
      <c r="AO96" s="412"/>
      <c r="AP96" s="412"/>
      <c r="AQ96" s="412"/>
      <c r="AR96" s="412"/>
      <c r="AS96" s="412"/>
      <c r="AT96" s="412"/>
      <c r="AU96" s="412"/>
      <c r="AV96" s="412"/>
      <c r="AW96" s="412"/>
      <c r="AX96" s="412"/>
      <c r="AY96" s="412"/>
      <c r="AZ96" s="412"/>
      <c r="BA96" s="412"/>
      <c r="BB96" s="412"/>
      <c r="BC96" s="412"/>
    </row>
    <row r="97" spans="1:55" x14ac:dyDescent="0.2">
      <c r="A97" s="412"/>
      <c r="B97" s="412"/>
      <c r="C97" s="412"/>
      <c r="D97" s="412"/>
      <c r="E97" s="412"/>
      <c r="F97" s="412"/>
      <c r="G97" s="412"/>
      <c r="H97" s="412"/>
      <c r="I97" s="412"/>
      <c r="J97" s="412"/>
      <c r="K97" s="412"/>
      <c r="L97" s="412"/>
      <c r="M97" s="412"/>
      <c r="N97" s="412"/>
      <c r="O97" s="412"/>
      <c r="P97" s="412"/>
      <c r="Q97" s="412"/>
      <c r="R97" s="412"/>
      <c r="S97" s="412"/>
      <c r="T97" s="412"/>
      <c r="U97" s="412"/>
      <c r="V97" s="412"/>
      <c r="W97" s="412"/>
      <c r="X97" s="412"/>
      <c r="Y97" s="412"/>
      <c r="Z97" s="412"/>
      <c r="AA97" s="412"/>
      <c r="AB97" s="412"/>
      <c r="AC97" s="412"/>
      <c r="AD97" s="412"/>
      <c r="AE97" s="412"/>
      <c r="AF97" s="412"/>
      <c r="AG97" s="412"/>
      <c r="AH97" s="412"/>
      <c r="AI97" s="412"/>
      <c r="AJ97" s="412"/>
      <c r="AK97" s="412"/>
      <c r="AL97" s="412"/>
      <c r="AM97" s="412"/>
      <c r="AN97" s="412"/>
      <c r="AO97" s="412"/>
      <c r="AP97" s="412"/>
      <c r="AQ97" s="412"/>
      <c r="AR97" s="412"/>
      <c r="AS97" s="412"/>
      <c r="AT97" s="412"/>
      <c r="AU97" s="412"/>
      <c r="AV97" s="412"/>
      <c r="AW97" s="412"/>
      <c r="AX97" s="412"/>
      <c r="AY97" s="412"/>
      <c r="AZ97" s="412"/>
      <c r="BA97" s="412"/>
      <c r="BB97" s="412"/>
      <c r="BC97" s="412"/>
    </row>
    <row r="98" spans="1:55" x14ac:dyDescent="0.2">
      <c r="A98" s="412"/>
      <c r="B98" s="412"/>
      <c r="C98" s="412"/>
      <c r="D98" s="412"/>
      <c r="E98" s="412"/>
      <c r="F98" s="412"/>
      <c r="G98" s="412"/>
      <c r="H98" s="412"/>
      <c r="I98" s="412"/>
      <c r="J98" s="412"/>
      <c r="K98" s="412"/>
      <c r="L98" s="412"/>
      <c r="M98" s="412"/>
      <c r="N98" s="412"/>
      <c r="O98" s="412"/>
      <c r="P98" s="412"/>
      <c r="Q98" s="412"/>
      <c r="R98" s="412"/>
      <c r="S98" s="412"/>
      <c r="T98" s="412"/>
      <c r="U98" s="412"/>
      <c r="V98" s="412"/>
      <c r="W98" s="412"/>
      <c r="X98" s="412"/>
      <c r="Y98" s="412"/>
      <c r="Z98" s="412"/>
      <c r="AA98" s="412"/>
      <c r="AB98" s="412"/>
      <c r="AC98" s="412"/>
      <c r="AD98" s="412"/>
      <c r="AE98" s="412"/>
      <c r="AF98" s="412"/>
      <c r="AG98" s="412"/>
      <c r="AH98" s="412"/>
      <c r="AI98" s="412"/>
      <c r="AJ98" s="412"/>
      <c r="AK98" s="412"/>
      <c r="AL98" s="412"/>
      <c r="AM98" s="412"/>
      <c r="AN98" s="412"/>
      <c r="AO98" s="412"/>
      <c r="AP98" s="412"/>
      <c r="AQ98" s="412"/>
      <c r="AR98" s="412"/>
      <c r="AS98" s="412"/>
      <c r="AT98" s="412"/>
      <c r="AU98" s="412"/>
      <c r="AV98" s="412"/>
      <c r="AW98" s="412"/>
      <c r="AX98" s="412"/>
      <c r="AY98" s="412"/>
      <c r="AZ98" s="412"/>
      <c r="BA98" s="412"/>
      <c r="BB98" s="412"/>
      <c r="BC98" s="412"/>
    </row>
    <row r="99" spans="1:55" x14ac:dyDescent="0.2">
      <c r="A99" s="412"/>
      <c r="B99" s="412"/>
      <c r="C99" s="412"/>
      <c r="D99" s="412"/>
      <c r="E99" s="412"/>
      <c r="F99" s="412"/>
      <c r="G99" s="412"/>
      <c r="H99" s="412"/>
      <c r="I99" s="412"/>
      <c r="J99" s="412"/>
      <c r="K99" s="412"/>
      <c r="L99" s="412"/>
      <c r="M99" s="412"/>
      <c r="N99" s="412"/>
      <c r="O99" s="412"/>
      <c r="P99" s="412"/>
      <c r="Q99" s="412"/>
      <c r="R99" s="412"/>
      <c r="S99" s="412"/>
      <c r="T99" s="412"/>
      <c r="U99" s="412"/>
      <c r="V99" s="412"/>
      <c r="W99" s="412"/>
      <c r="X99" s="412"/>
      <c r="Y99" s="412"/>
      <c r="Z99" s="412"/>
      <c r="AA99" s="412"/>
      <c r="AB99" s="412"/>
      <c r="AC99" s="412"/>
      <c r="AD99" s="412"/>
      <c r="AE99" s="412"/>
      <c r="AF99" s="412"/>
      <c r="AG99" s="412"/>
      <c r="AH99" s="412"/>
      <c r="AI99" s="412"/>
      <c r="AJ99" s="412"/>
      <c r="AK99" s="412"/>
      <c r="AL99" s="412"/>
      <c r="AM99" s="412"/>
      <c r="AN99" s="412"/>
      <c r="AO99" s="412"/>
      <c r="AP99" s="412"/>
      <c r="AQ99" s="412"/>
      <c r="AR99" s="412"/>
      <c r="AS99" s="412"/>
      <c r="AT99" s="412"/>
      <c r="AU99" s="412"/>
      <c r="AV99" s="412"/>
      <c r="AW99" s="412"/>
      <c r="AX99" s="412"/>
      <c r="AY99" s="412"/>
      <c r="AZ99" s="412"/>
      <c r="BA99" s="412"/>
      <c r="BB99" s="412"/>
      <c r="BC99" s="412"/>
    </row>
    <row r="100" spans="1:55" x14ac:dyDescent="0.2">
      <c r="A100" s="412"/>
      <c r="B100" s="412"/>
      <c r="C100" s="412"/>
      <c r="D100" s="412"/>
      <c r="E100" s="412"/>
      <c r="F100" s="412"/>
      <c r="G100" s="412"/>
      <c r="H100" s="412"/>
      <c r="I100" s="412"/>
      <c r="J100" s="412"/>
      <c r="K100" s="412"/>
      <c r="L100" s="412"/>
      <c r="M100" s="412"/>
      <c r="N100" s="412"/>
      <c r="O100" s="412"/>
      <c r="P100" s="412"/>
      <c r="Q100" s="412"/>
      <c r="R100" s="412"/>
      <c r="S100" s="412"/>
      <c r="T100" s="412"/>
      <c r="U100" s="412"/>
      <c r="V100" s="412"/>
      <c r="W100" s="412"/>
      <c r="X100" s="412"/>
      <c r="Y100" s="412"/>
      <c r="Z100" s="412"/>
      <c r="AA100" s="412"/>
      <c r="AB100" s="412"/>
      <c r="AC100" s="412"/>
      <c r="AD100" s="412"/>
      <c r="AE100" s="412"/>
      <c r="AF100" s="412"/>
      <c r="AG100" s="412"/>
      <c r="AH100" s="412"/>
      <c r="AI100" s="412"/>
      <c r="AJ100" s="412"/>
      <c r="AK100" s="412"/>
      <c r="AL100" s="412"/>
      <c r="AM100" s="412"/>
      <c r="AN100" s="412"/>
      <c r="AO100" s="412"/>
      <c r="AP100" s="412"/>
      <c r="AQ100" s="412"/>
      <c r="AR100" s="412"/>
      <c r="AS100" s="412"/>
      <c r="AT100" s="412"/>
      <c r="AU100" s="412"/>
      <c r="AV100" s="412"/>
      <c r="AW100" s="412"/>
      <c r="AX100" s="412"/>
      <c r="AY100" s="412"/>
      <c r="AZ100" s="412"/>
      <c r="BA100" s="412"/>
      <c r="BB100" s="412"/>
      <c r="BC100" s="412"/>
    </row>
    <row r="101" spans="1:55" x14ac:dyDescent="0.2">
      <c r="A101" s="412"/>
      <c r="B101" s="412"/>
      <c r="C101" s="412"/>
      <c r="D101" s="412"/>
      <c r="E101" s="412"/>
      <c r="F101" s="412"/>
      <c r="G101" s="412"/>
      <c r="H101" s="412"/>
      <c r="I101" s="412"/>
      <c r="J101" s="412"/>
      <c r="K101" s="412"/>
      <c r="L101" s="412"/>
      <c r="M101" s="412"/>
      <c r="N101" s="412"/>
      <c r="O101" s="412"/>
      <c r="P101" s="412"/>
      <c r="Q101" s="412"/>
      <c r="R101" s="412"/>
      <c r="S101" s="412"/>
      <c r="T101" s="412"/>
      <c r="U101" s="412"/>
      <c r="V101" s="412"/>
      <c r="W101" s="412"/>
      <c r="X101" s="412"/>
      <c r="Y101" s="412"/>
      <c r="Z101" s="412"/>
      <c r="AA101" s="412"/>
      <c r="AB101" s="412"/>
      <c r="AC101" s="412"/>
      <c r="AD101" s="412"/>
      <c r="AE101" s="412"/>
      <c r="AF101" s="412"/>
      <c r="AG101" s="412"/>
      <c r="AH101" s="412"/>
      <c r="AI101" s="412"/>
      <c r="AJ101" s="412"/>
      <c r="AK101" s="412"/>
      <c r="AL101" s="412"/>
      <c r="AM101" s="412"/>
      <c r="AN101" s="412"/>
      <c r="AO101" s="412"/>
      <c r="AP101" s="412"/>
      <c r="AQ101" s="412"/>
      <c r="AR101" s="412"/>
      <c r="AS101" s="412"/>
      <c r="AT101" s="412"/>
      <c r="AU101" s="412"/>
      <c r="AV101" s="412"/>
      <c r="AW101" s="412"/>
      <c r="AX101" s="412"/>
      <c r="AY101" s="412"/>
      <c r="AZ101" s="412"/>
      <c r="BA101" s="412"/>
      <c r="BB101" s="412"/>
      <c r="BC101" s="412"/>
    </row>
    <row r="102" spans="1:55" x14ac:dyDescent="0.2">
      <c r="A102" s="412"/>
      <c r="B102" s="412"/>
      <c r="C102" s="412"/>
      <c r="D102" s="412"/>
      <c r="E102" s="412"/>
      <c r="F102" s="412"/>
      <c r="G102" s="412"/>
      <c r="H102" s="412"/>
      <c r="I102" s="412"/>
      <c r="J102" s="412"/>
      <c r="K102" s="412"/>
      <c r="L102" s="412"/>
      <c r="M102" s="412"/>
      <c r="N102" s="412"/>
      <c r="O102" s="412"/>
      <c r="P102" s="412"/>
      <c r="Q102" s="412"/>
      <c r="R102" s="412"/>
      <c r="S102" s="412"/>
      <c r="T102" s="412"/>
      <c r="U102" s="412"/>
      <c r="V102" s="412"/>
      <c r="W102" s="412"/>
      <c r="X102" s="412"/>
      <c r="Y102" s="412"/>
      <c r="Z102" s="412"/>
      <c r="AA102" s="412"/>
      <c r="AB102" s="412"/>
      <c r="AC102" s="412"/>
      <c r="AD102" s="412"/>
      <c r="AE102" s="412"/>
      <c r="AF102" s="412"/>
      <c r="AG102" s="412"/>
      <c r="AH102" s="412"/>
      <c r="AI102" s="412"/>
      <c r="AJ102" s="412"/>
      <c r="AK102" s="412"/>
      <c r="AL102" s="412"/>
      <c r="AM102" s="412"/>
      <c r="AN102" s="412"/>
      <c r="AO102" s="412"/>
      <c r="AP102" s="412"/>
      <c r="AQ102" s="412"/>
      <c r="AR102" s="412"/>
      <c r="AS102" s="412"/>
      <c r="AT102" s="412"/>
      <c r="AU102" s="412"/>
      <c r="AV102" s="412"/>
      <c r="AW102" s="412"/>
      <c r="AX102" s="412"/>
      <c r="AY102" s="412"/>
      <c r="AZ102" s="412"/>
      <c r="BA102" s="412"/>
      <c r="BB102" s="412"/>
      <c r="BC102" s="412"/>
    </row>
    <row r="103" spans="1:55" x14ac:dyDescent="0.2">
      <c r="A103" s="412"/>
      <c r="B103" s="412"/>
      <c r="C103" s="412"/>
      <c r="D103" s="412"/>
      <c r="E103" s="412"/>
      <c r="F103" s="412"/>
      <c r="G103" s="412"/>
      <c r="H103" s="412"/>
      <c r="I103" s="412"/>
      <c r="J103" s="412"/>
      <c r="K103" s="412"/>
      <c r="L103" s="412"/>
      <c r="M103" s="412"/>
      <c r="N103" s="412"/>
      <c r="O103" s="412"/>
      <c r="P103" s="412"/>
      <c r="Q103" s="412"/>
      <c r="R103" s="412"/>
      <c r="S103" s="412"/>
      <c r="T103" s="412"/>
      <c r="U103" s="412"/>
      <c r="V103" s="412"/>
      <c r="W103" s="412"/>
      <c r="X103" s="412"/>
      <c r="Y103" s="412"/>
      <c r="Z103" s="412"/>
      <c r="AA103" s="412"/>
      <c r="AB103" s="412"/>
      <c r="AC103" s="412"/>
      <c r="AD103" s="412"/>
      <c r="AE103" s="412"/>
      <c r="AF103" s="412"/>
      <c r="AG103" s="412"/>
      <c r="AH103" s="412"/>
      <c r="AI103" s="412"/>
      <c r="AJ103" s="412"/>
      <c r="AK103" s="412"/>
      <c r="AL103" s="412"/>
      <c r="AM103" s="412"/>
      <c r="AN103" s="412"/>
      <c r="AO103" s="412"/>
      <c r="AP103" s="412"/>
      <c r="AQ103" s="412"/>
      <c r="AR103" s="412"/>
      <c r="AS103" s="412"/>
      <c r="AT103" s="412"/>
      <c r="AU103" s="412"/>
      <c r="AV103" s="412"/>
      <c r="AW103" s="412"/>
      <c r="AX103" s="412"/>
      <c r="AY103" s="412"/>
      <c r="AZ103" s="412"/>
      <c r="BA103" s="412"/>
      <c r="BB103" s="412"/>
      <c r="BC103" s="412"/>
    </row>
    <row r="104" spans="1:55" x14ac:dyDescent="0.2">
      <c r="A104" s="412"/>
      <c r="B104" s="412"/>
      <c r="C104" s="412"/>
      <c r="D104" s="412"/>
      <c r="E104" s="412"/>
      <c r="F104" s="412"/>
      <c r="G104" s="412"/>
      <c r="H104" s="412"/>
      <c r="I104" s="412"/>
      <c r="J104" s="412"/>
      <c r="K104" s="412"/>
      <c r="L104" s="412"/>
      <c r="M104" s="412"/>
      <c r="N104" s="412"/>
      <c r="O104" s="412"/>
      <c r="P104" s="412"/>
      <c r="Q104" s="412"/>
      <c r="R104" s="412"/>
      <c r="S104" s="412"/>
      <c r="T104" s="412"/>
      <c r="U104" s="412"/>
      <c r="V104" s="412"/>
      <c r="W104" s="412"/>
      <c r="X104" s="412"/>
      <c r="Y104" s="412"/>
      <c r="Z104" s="412"/>
      <c r="AA104" s="412"/>
      <c r="AB104" s="412"/>
      <c r="AC104" s="412"/>
      <c r="AD104" s="412"/>
      <c r="AE104" s="412"/>
      <c r="AF104" s="412"/>
      <c r="AG104" s="412"/>
      <c r="AH104" s="412"/>
      <c r="AI104" s="412"/>
      <c r="AJ104" s="412"/>
      <c r="AK104" s="412"/>
      <c r="AL104" s="412"/>
      <c r="AM104" s="412"/>
      <c r="AN104" s="412"/>
      <c r="AO104" s="412"/>
      <c r="AP104" s="412"/>
      <c r="AQ104" s="412"/>
      <c r="AR104" s="412"/>
      <c r="AS104" s="412"/>
      <c r="AT104" s="412"/>
      <c r="AU104" s="412"/>
      <c r="AV104" s="412"/>
      <c r="AW104" s="412"/>
      <c r="AX104" s="412"/>
      <c r="AY104" s="412"/>
      <c r="AZ104" s="412"/>
      <c r="BA104" s="412"/>
      <c r="BB104" s="412"/>
      <c r="BC104" s="412"/>
    </row>
    <row r="105" spans="1:55" x14ac:dyDescent="0.2">
      <c r="A105" s="412"/>
      <c r="B105" s="412"/>
      <c r="C105" s="412"/>
      <c r="D105" s="412"/>
      <c r="E105" s="412"/>
      <c r="F105" s="412"/>
      <c r="G105" s="412"/>
      <c r="H105" s="412"/>
      <c r="I105" s="412"/>
      <c r="J105" s="412"/>
      <c r="K105" s="412"/>
      <c r="L105" s="412"/>
      <c r="M105" s="412"/>
      <c r="N105" s="412"/>
      <c r="O105" s="412"/>
      <c r="P105" s="412"/>
      <c r="Q105" s="412"/>
      <c r="R105" s="412"/>
      <c r="S105" s="412"/>
      <c r="T105" s="412"/>
      <c r="U105" s="412"/>
      <c r="V105" s="412"/>
      <c r="W105" s="412"/>
      <c r="X105" s="412"/>
      <c r="Y105" s="412"/>
      <c r="Z105" s="412"/>
      <c r="AA105" s="412"/>
      <c r="AB105" s="412"/>
      <c r="AC105" s="412"/>
      <c r="AD105" s="412"/>
      <c r="AE105" s="412"/>
      <c r="AF105" s="412"/>
      <c r="AG105" s="412"/>
      <c r="AH105" s="412"/>
      <c r="AI105" s="412"/>
      <c r="AJ105" s="412"/>
      <c r="AK105" s="412"/>
      <c r="AL105" s="412"/>
      <c r="AM105" s="412"/>
      <c r="AN105" s="412"/>
      <c r="AO105" s="412"/>
      <c r="AP105" s="412"/>
      <c r="AQ105" s="412"/>
      <c r="AR105" s="412"/>
      <c r="AS105" s="412"/>
      <c r="AT105" s="412"/>
      <c r="AU105" s="412"/>
      <c r="AV105" s="412"/>
      <c r="AW105" s="412"/>
      <c r="AX105" s="412"/>
      <c r="AY105" s="412"/>
      <c r="AZ105" s="412"/>
      <c r="BA105" s="412"/>
      <c r="BB105" s="412"/>
      <c r="BC105" s="412"/>
    </row>
    <row r="106" spans="1:55" x14ac:dyDescent="0.2">
      <c r="A106" s="412"/>
      <c r="B106" s="412"/>
      <c r="C106" s="412"/>
      <c r="D106" s="412"/>
      <c r="E106" s="412"/>
      <c r="F106" s="412"/>
      <c r="G106" s="412"/>
      <c r="H106" s="412"/>
      <c r="I106" s="412"/>
      <c r="J106" s="412"/>
      <c r="K106" s="412"/>
      <c r="L106" s="412"/>
      <c r="M106" s="412"/>
      <c r="N106" s="412"/>
      <c r="O106" s="412"/>
      <c r="P106" s="412"/>
      <c r="Q106" s="412"/>
      <c r="R106" s="412"/>
      <c r="S106" s="412"/>
      <c r="T106" s="412"/>
      <c r="U106" s="412"/>
      <c r="V106" s="412"/>
      <c r="W106" s="412"/>
      <c r="X106" s="412"/>
      <c r="Y106" s="412"/>
      <c r="Z106" s="412"/>
      <c r="AA106" s="412"/>
      <c r="AB106" s="412"/>
      <c r="AC106" s="412"/>
      <c r="AD106" s="412"/>
      <c r="AE106" s="412"/>
      <c r="AF106" s="412"/>
      <c r="AG106" s="412"/>
      <c r="AH106" s="412"/>
      <c r="AI106" s="412"/>
      <c r="AJ106" s="412"/>
      <c r="AK106" s="412"/>
      <c r="AL106" s="412"/>
      <c r="AM106" s="412"/>
      <c r="AN106" s="412"/>
      <c r="AO106" s="412"/>
      <c r="AP106" s="412"/>
      <c r="AQ106" s="412"/>
      <c r="AR106" s="412"/>
      <c r="AS106" s="412"/>
      <c r="AT106" s="412"/>
      <c r="AU106" s="412"/>
      <c r="AV106" s="412"/>
      <c r="AW106" s="412"/>
      <c r="AX106" s="412"/>
      <c r="AY106" s="412"/>
      <c r="AZ106" s="412"/>
      <c r="BA106" s="412"/>
      <c r="BB106" s="412"/>
      <c r="BC106" s="412"/>
    </row>
    <row r="107" spans="1:55" x14ac:dyDescent="0.2">
      <c r="A107" s="412"/>
      <c r="B107" s="412"/>
      <c r="C107" s="412"/>
      <c r="D107" s="412"/>
      <c r="E107" s="412"/>
      <c r="F107" s="412"/>
      <c r="G107" s="412"/>
      <c r="H107" s="412"/>
      <c r="I107" s="412"/>
      <c r="J107" s="412"/>
      <c r="K107" s="412"/>
      <c r="L107" s="412"/>
      <c r="M107" s="412"/>
      <c r="N107" s="412"/>
      <c r="O107" s="412"/>
      <c r="P107" s="412"/>
      <c r="Q107" s="412"/>
      <c r="R107" s="412"/>
      <c r="S107" s="412"/>
      <c r="T107" s="412"/>
      <c r="U107" s="412"/>
      <c r="V107" s="412"/>
      <c r="W107" s="412"/>
      <c r="X107" s="412"/>
      <c r="Y107" s="412"/>
      <c r="Z107" s="412"/>
      <c r="AA107" s="412"/>
      <c r="AB107" s="412"/>
      <c r="AC107" s="412"/>
      <c r="AD107" s="412"/>
      <c r="AE107" s="412"/>
      <c r="AF107" s="412"/>
      <c r="AG107" s="412"/>
      <c r="AH107" s="412"/>
      <c r="AI107" s="412"/>
      <c r="AJ107" s="412"/>
      <c r="AK107" s="412"/>
      <c r="AL107" s="412"/>
      <c r="AM107" s="412"/>
      <c r="AN107" s="412"/>
      <c r="AO107" s="412"/>
      <c r="AP107" s="412"/>
      <c r="AQ107" s="412"/>
      <c r="AR107" s="412"/>
      <c r="AS107" s="412"/>
      <c r="AT107" s="412"/>
      <c r="AU107" s="412"/>
      <c r="AV107" s="412"/>
      <c r="AW107" s="412"/>
      <c r="AX107" s="412"/>
      <c r="AY107" s="412"/>
      <c r="AZ107" s="412"/>
      <c r="BA107" s="412"/>
      <c r="BB107" s="412"/>
      <c r="BC107" s="412"/>
    </row>
    <row r="108" spans="1:55" x14ac:dyDescent="0.2">
      <c r="A108" s="412"/>
      <c r="B108" s="412"/>
      <c r="C108" s="412"/>
      <c r="D108" s="412"/>
      <c r="E108" s="412"/>
      <c r="F108" s="412"/>
      <c r="G108" s="412"/>
      <c r="H108" s="412"/>
      <c r="I108" s="412"/>
      <c r="J108" s="412"/>
      <c r="K108" s="412"/>
      <c r="L108" s="412"/>
      <c r="M108" s="412"/>
      <c r="N108" s="412"/>
      <c r="O108" s="412"/>
      <c r="P108" s="412"/>
      <c r="Q108" s="412"/>
      <c r="R108" s="412"/>
      <c r="S108" s="412"/>
      <c r="T108" s="412"/>
      <c r="U108" s="412"/>
      <c r="V108" s="412"/>
      <c r="W108" s="412"/>
      <c r="X108" s="412"/>
      <c r="Y108" s="412"/>
      <c r="Z108" s="412"/>
      <c r="AA108" s="412"/>
      <c r="AB108" s="412"/>
      <c r="AC108" s="412"/>
      <c r="AD108" s="412"/>
      <c r="AE108" s="412"/>
      <c r="AF108" s="412"/>
      <c r="AG108" s="412"/>
      <c r="AH108" s="412"/>
      <c r="AI108" s="412"/>
      <c r="AJ108" s="412"/>
      <c r="AK108" s="412"/>
      <c r="AL108" s="412"/>
      <c r="AM108" s="412"/>
      <c r="AN108" s="412"/>
      <c r="AO108" s="412"/>
      <c r="AP108" s="412"/>
      <c r="AQ108" s="412"/>
      <c r="AR108" s="412"/>
      <c r="AS108" s="412"/>
      <c r="AT108" s="412"/>
      <c r="AU108" s="412"/>
      <c r="AV108" s="412"/>
      <c r="AW108" s="412"/>
      <c r="AX108" s="412"/>
      <c r="AY108" s="412"/>
      <c r="AZ108" s="412"/>
      <c r="BA108" s="412"/>
      <c r="BB108" s="412"/>
      <c r="BC108" s="412"/>
    </row>
    <row r="109" spans="1:55" x14ac:dyDescent="0.2">
      <c r="A109" s="412"/>
      <c r="B109" s="412"/>
      <c r="C109" s="412"/>
      <c r="D109" s="412"/>
      <c r="E109" s="412"/>
      <c r="F109" s="412"/>
      <c r="G109" s="412"/>
      <c r="H109" s="412"/>
      <c r="I109" s="412"/>
      <c r="J109" s="412"/>
      <c r="K109" s="412"/>
      <c r="L109" s="412"/>
      <c r="M109" s="412"/>
      <c r="N109" s="412"/>
      <c r="O109" s="412"/>
      <c r="P109" s="412"/>
      <c r="Q109" s="412"/>
      <c r="R109" s="412"/>
      <c r="S109" s="412"/>
      <c r="T109" s="412"/>
      <c r="U109" s="412"/>
      <c r="V109" s="412"/>
      <c r="W109" s="412"/>
      <c r="X109" s="412"/>
      <c r="Y109" s="412"/>
      <c r="Z109" s="412"/>
      <c r="AA109" s="412"/>
      <c r="AB109" s="412"/>
      <c r="AC109" s="412"/>
      <c r="AD109" s="412"/>
      <c r="AE109" s="412"/>
      <c r="AF109" s="412"/>
      <c r="AG109" s="412"/>
      <c r="AH109" s="412"/>
      <c r="AI109" s="412"/>
      <c r="AJ109" s="412"/>
      <c r="AK109" s="412"/>
      <c r="AL109" s="412"/>
      <c r="AM109" s="412"/>
      <c r="AN109" s="412"/>
      <c r="AO109" s="412"/>
      <c r="AP109" s="412"/>
      <c r="AQ109" s="412"/>
      <c r="AR109" s="412"/>
      <c r="AS109" s="412"/>
      <c r="AT109" s="412"/>
      <c r="AU109" s="412"/>
      <c r="AV109" s="412"/>
      <c r="AW109" s="412"/>
      <c r="AX109" s="412"/>
      <c r="AY109" s="412"/>
      <c r="AZ109" s="412"/>
      <c r="BA109" s="412"/>
      <c r="BB109" s="412"/>
      <c r="BC109" s="412"/>
    </row>
    <row r="110" spans="1:55" x14ac:dyDescent="0.2">
      <c r="A110" s="412"/>
      <c r="B110" s="412"/>
      <c r="C110" s="412"/>
      <c r="D110" s="412"/>
      <c r="E110" s="412"/>
      <c r="F110" s="412"/>
      <c r="G110" s="412"/>
      <c r="H110" s="412"/>
      <c r="I110" s="412"/>
      <c r="J110" s="412"/>
      <c r="K110" s="412"/>
      <c r="L110" s="412"/>
      <c r="M110" s="412"/>
      <c r="N110" s="412"/>
      <c r="O110" s="412"/>
      <c r="P110" s="412"/>
      <c r="Q110" s="412"/>
      <c r="R110" s="412"/>
      <c r="S110" s="412"/>
      <c r="T110" s="412"/>
      <c r="U110" s="412"/>
      <c r="V110" s="412"/>
      <c r="W110" s="412"/>
      <c r="X110" s="412"/>
      <c r="Y110" s="412"/>
      <c r="Z110" s="412"/>
      <c r="AA110" s="412"/>
      <c r="AB110" s="412"/>
      <c r="AC110" s="412"/>
      <c r="AD110" s="412"/>
      <c r="AE110" s="412"/>
      <c r="AF110" s="412"/>
      <c r="AG110" s="412"/>
      <c r="AH110" s="412"/>
      <c r="AI110" s="412"/>
      <c r="AJ110" s="412"/>
      <c r="AK110" s="412"/>
      <c r="AL110" s="412"/>
      <c r="AM110" s="412"/>
      <c r="AN110" s="412"/>
      <c r="AO110" s="412"/>
      <c r="AP110" s="412"/>
      <c r="AQ110" s="412"/>
      <c r="AR110" s="412"/>
      <c r="AS110" s="412"/>
      <c r="AT110" s="412"/>
      <c r="AU110" s="412"/>
      <c r="AV110" s="412"/>
      <c r="AW110" s="412"/>
      <c r="AX110" s="412"/>
      <c r="AY110" s="412"/>
      <c r="AZ110" s="412"/>
      <c r="BA110" s="412"/>
      <c r="BB110" s="412"/>
      <c r="BC110" s="412"/>
    </row>
    <row r="111" spans="1:55" x14ac:dyDescent="0.2">
      <c r="A111" s="412"/>
      <c r="B111" s="412"/>
      <c r="C111" s="412"/>
      <c r="D111" s="412"/>
      <c r="E111" s="412"/>
      <c r="F111" s="412"/>
      <c r="G111" s="412"/>
      <c r="H111" s="412"/>
      <c r="I111" s="412"/>
      <c r="J111" s="412"/>
      <c r="K111" s="412"/>
      <c r="L111" s="412"/>
      <c r="M111" s="412"/>
      <c r="N111" s="412"/>
      <c r="O111" s="412"/>
      <c r="P111" s="412"/>
      <c r="Q111" s="412"/>
      <c r="R111" s="412"/>
      <c r="S111" s="412"/>
      <c r="T111" s="412"/>
      <c r="U111" s="412"/>
      <c r="V111" s="412"/>
      <c r="W111" s="412"/>
      <c r="X111" s="412"/>
      <c r="Y111" s="412"/>
      <c r="Z111" s="412"/>
      <c r="AA111" s="412"/>
      <c r="AB111" s="412"/>
      <c r="AC111" s="412"/>
      <c r="AD111" s="412"/>
      <c r="AE111" s="412"/>
      <c r="AF111" s="412"/>
      <c r="AG111" s="412"/>
      <c r="AH111" s="412"/>
      <c r="AI111" s="412"/>
      <c r="AJ111" s="412"/>
      <c r="AK111" s="412"/>
      <c r="AL111" s="412"/>
      <c r="AM111" s="412"/>
      <c r="AN111" s="412"/>
      <c r="AO111" s="412"/>
      <c r="AP111" s="412"/>
      <c r="AQ111" s="412"/>
      <c r="AR111" s="412"/>
      <c r="AS111" s="412"/>
      <c r="AT111" s="412"/>
      <c r="AU111" s="412"/>
      <c r="AV111" s="412"/>
      <c r="AW111" s="412"/>
      <c r="AX111" s="412"/>
      <c r="AY111" s="412"/>
      <c r="AZ111" s="412"/>
      <c r="BA111" s="412"/>
      <c r="BB111" s="412"/>
      <c r="BC111" s="412"/>
    </row>
    <row r="112" spans="1:55" x14ac:dyDescent="0.2">
      <c r="A112" s="412"/>
      <c r="B112" s="412"/>
      <c r="C112" s="412"/>
      <c r="D112" s="412"/>
      <c r="E112" s="412"/>
      <c r="F112" s="412"/>
      <c r="G112" s="412"/>
      <c r="H112" s="412"/>
      <c r="I112" s="412"/>
      <c r="J112" s="412"/>
      <c r="K112" s="412"/>
      <c r="L112" s="412"/>
      <c r="M112" s="412"/>
      <c r="N112" s="412"/>
      <c r="O112" s="412"/>
      <c r="P112" s="412"/>
      <c r="Q112" s="412"/>
      <c r="R112" s="412"/>
      <c r="S112" s="412"/>
      <c r="T112" s="412"/>
      <c r="U112" s="412"/>
      <c r="V112" s="412"/>
      <c r="W112" s="412"/>
      <c r="X112" s="412"/>
      <c r="Y112" s="412"/>
      <c r="Z112" s="412"/>
      <c r="AA112" s="412"/>
      <c r="AB112" s="412"/>
      <c r="AC112" s="412"/>
      <c r="AD112" s="412"/>
      <c r="AE112" s="412"/>
      <c r="AF112" s="412"/>
      <c r="AG112" s="412"/>
      <c r="AH112" s="412"/>
      <c r="AI112" s="412"/>
      <c r="AJ112" s="412"/>
      <c r="AK112" s="412"/>
      <c r="AL112" s="412"/>
      <c r="AM112" s="412"/>
      <c r="AN112" s="412"/>
      <c r="AO112" s="412"/>
      <c r="AP112" s="412"/>
      <c r="AQ112" s="412"/>
      <c r="AR112" s="412"/>
      <c r="AS112" s="412"/>
      <c r="AT112" s="412"/>
      <c r="AU112" s="412"/>
      <c r="AV112" s="412"/>
      <c r="AW112" s="412"/>
      <c r="AX112" s="412"/>
      <c r="AY112" s="412"/>
      <c r="AZ112" s="412"/>
      <c r="BA112" s="412"/>
      <c r="BB112" s="412"/>
      <c r="BC112" s="412"/>
    </row>
    <row r="113" spans="1:55" x14ac:dyDescent="0.2">
      <c r="A113" s="412"/>
      <c r="B113" s="412"/>
      <c r="C113" s="412"/>
      <c r="D113" s="412"/>
      <c r="E113" s="412"/>
      <c r="F113" s="412"/>
      <c r="G113" s="412"/>
      <c r="H113" s="412"/>
      <c r="I113" s="412"/>
      <c r="J113" s="412"/>
      <c r="K113" s="412"/>
      <c r="L113" s="412"/>
      <c r="M113" s="412"/>
      <c r="N113" s="412"/>
      <c r="O113" s="412"/>
      <c r="P113" s="412"/>
      <c r="Q113" s="412"/>
      <c r="R113" s="412"/>
      <c r="S113" s="412"/>
      <c r="T113" s="412"/>
      <c r="U113" s="412"/>
      <c r="V113" s="412"/>
      <c r="W113" s="412"/>
      <c r="X113" s="412"/>
      <c r="Y113" s="412"/>
      <c r="Z113" s="412"/>
      <c r="AA113" s="412"/>
      <c r="AB113" s="412"/>
      <c r="AC113" s="412"/>
      <c r="AD113" s="412"/>
      <c r="AE113" s="412"/>
      <c r="AF113" s="412"/>
      <c r="AG113" s="412"/>
      <c r="AH113" s="412"/>
      <c r="AI113" s="412"/>
      <c r="AJ113" s="412"/>
      <c r="AK113" s="412"/>
      <c r="AL113" s="412"/>
      <c r="AM113" s="412"/>
      <c r="AN113" s="412"/>
      <c r="AO113" s="412"/>
      <c r="AP113" s="412"/>
      <c r="AQ113" s="412"/>
      <c r="AR113" s="412"/>
      <c r="AS113" s="412"/>
      <c r="AT113" s="412"/>
      <c r="AU113" s="412"/>
      <c r="AV113" s="412"/>
      <c r="AW113" s="412"/>
      <c r="AX113" s="412"/>
      <c r="AY113" s="412"/>
      <c r="AZ113" s="412"/>
      <c r="BA113" s="412"/>
      <c r="BB113" s="412"/>
      <c r="BC113" s="412"/>
    </row>
    <row r="114" spans="1:55" x14ac:dyDescent="0.2">
      <c r="A114" s="412"/>
      <c r="B114" s="412"/>
      <c r="C114" s="412"/>
      <c r="D114" s="412"/>
      <c r="E114" s="412"/>
      <c r="F114" s="412"/>
      <c r="G114" s="412"/>
      <c r="H114" s="412"/>
      <c r="I114" s="412"/>
      <c r="J114" s="412"/>
      <c r="K114" s="412"/>
      <c r="L114" s="412"/>
      <c r="M114" s="412"/>
      <c r="N114" s="412"/>
      <c r="O114" s="412"/>
      <c r="P114" s="412"/>
      <c r="Q114" s="412"/>
      <c r="R114" s="412"/>
      <c r="S114" s="412"/>
      <c r="T114" s="412"/>
      <c r="U114" s="412"/>
      <c r="V114" s="412"/>
      <c r="W114" s="412"/>
      <c r="X114" s="412"/>
      <c r="Y114" s="412"/>
      <c r="Z114" s="412"/>
      <c r="AA114" s="412"/>
      <c r="AB114" s="412"/>
      <c r="AC114" s="412"/>
      <c r="AD114" s="412"/>
      <c r="AE114" s="412"/>
      <c r="AF114" s="412"/>
      <c r="AG114" s="412"/>
      <c r="AH114" s="412"/>
      <c r="AI114" s="412"/>
      <c r="AJ114" s="412"/>
      <c r="AK114" s="412"/>
      <c r="AL114" s="412"/>
      <c r="AM114" s="412"/>
      <c r="AN114" s="412"/>
      <c r="AO114" s="412"/>
      <c r="AP114" s="412"/>
      <c r="AQ114" s="412"/>
      <c r="AR114" s="412"/>
      <c r="AS114" s="412"/>
      <c r="AT114" s="412"/>
      <c r="AU114" s="412"/>
      <c r="AV114" s="412"/>
      <c r="AW114" s="412"/>
      <c r="AX114" s="412"/>
      <c r="AY114" s="412"/>
      <c r="AZ114" s="412"/>
      <c r="BA114" s="412"/>
      <c r="BB114" s="412"/>
      <c r="BC114" s="412"/>
    </row>
    <row r="115" spans="1:55" x14ac:dyDescent="0.2">
      <c r="A115" s="412"/>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12"/>
      <c r="X115" s="412"/>
      <c r="Y115" s="412"/>
      <c r="Z115" s="412"/>
      <c r="AA115" s="412"/>
      <c r="AB115" s="412"/>
      <c r="AC115" s="412"/>
      <c r="AD115" s="412"/>
      <c r="AE115" s="412"/>
      <c r="AF115" s="412"/>
      <c r="AG115" s="412"/>
      <c r="AH115" s="412"/>
      <c r="AI115" s="412"/>
      <c r="AJ115" s="412"/>
      <c r="AK115" s="412"/>
      <c r="AL115" s="412"/>
      <c r="AM115" s="412"/>
      <c r="AN115" s="412"/>
      <c r="AO115" s="412"/>
      <c r="AP115" s="412"/>
      <c r="AQ115" s="412"/>
      <c r="AR115" s="412"/>
      <c r="AS115" s="412"/>
      <c r="AT115" s="412"/>
      <c r="AU115" s="412"/>
      <c r="AV115" s="412"/>
      <c r="AW115" s="412"/>
      <c r="AX115" s="412"/>
      <c r="AY115" s="412"/>
      <c r="AZ115" s="412"/>
      <c r="BA115" s="412"/>
      <c r="BB115" s="412"/>
      <c r="BC115" s="412"/>
    </row>
    <row r="116" spans="1:55" x14ac:dyDescent="0.2">
      <c r="A116" s="412"/>
      <c r="B116" s="412"/>
      <c r="C116" s="412"/>
      <c r="D116" s="412"/>
      <c r="E116" s="412"/>
      <c r="F116" s="412"/>
      <c r="G116" s="412"/>
      <c r="H116" s="412"/>
      <c r="I116" s="412"/>
      <c r="J116" s="412"/>
      <c r="K116" s="412"/>
      <c r="L116" s="412"/>
      <c r="M116" s="412"/>
      <c r="N116" s="412"/>
      <c r="O116" s="412"/>
      <c r="P116" s="412"/>
      <c r="Q116" s="412"/>
      <c r="R116" s="412"/>
      <c r="S116" s="412"/>
      <c r="T116" s="412"/>
      <c r="U116" s="412"/>
      <c r="V116" s="412"/>
      <c r="W116" s="412"/>
      <c r="X116" s="412"/>
      <c r="Y116" s="412"/>
      <c r="Z116" s="412"/>
      <c r="AA116" s="412"/>
      <c r="AB116" s="412"/>
      <c r="AC116" s="412"/>
      <c r="AD116" s="412"/>
      <c r="AE116" s="412"/>
      <c r="AF116" s="412"/>
      <c r="AG116" s="412"/>
      <c r="AH116" s="412"/>
      <c r="AI116" s="412"/>
      <c r="AJ116" s="412"/>
      <c r="AK116" s="412"/>
      <c r="AL116" s="412"/>
      <c r="AM116" s="412"/>
      <c r="AN116" s="412"/>
      <c r="AO116" s="412"/>
      <c r="AP116" s="412"/>
      <c r="AQ116" s="412"/>
      <c r="AR116" s="412"/>
      <c r="AS116" s="412"/>
      <c r="AT116" s="412"/>
      <c r="AU116" s="412"/>
      <c r="AV116" s="412"/>
      <c r="AW116" s="412"/>
      <c r="AX116" s="412"/>
      <c r="AY116" s="412"/>
      <c r="AZ116" s="412"/>
      <c r="BA116" s="412"/>
      <c r="BB116" s="412"/>
      <c r="BC116" s="412"/>
    </row>
    <row r="117" spans="1:55" x14ac:dyDescent="0.2">
      <c r="A117" s="412"/>
      <c r="B117" s="412"/>
      <c r="C117" s="412"/>
      <c r="D117" s="412"/>
      <c r="E117" s="412"/>
      <c r="F117" s="412"/>
      <c r="G117" s="412"/>
      <c r="H117" s="412"/>
      <c r="I117" s="412"/>
      <c r="J117" s="412"/>
      <c r="K117" s="412"/>
      <c r="L117" s="412"/>
      <c r="M117" s="412"/>
      <c r="N117" s="412"/>
      <c r="O117" s="412"/>
      <c r="P117" s="412"/>
      <c r="Q117" s="412"/>
      <c r="R117" s="412"/>
      <c r="S117" s="412"/>
      <c r="T117" s="412"/>
      <c r="U117" s="412"/>
      <c r="V117" s="412"/>
      <c r="W117" s="412"/>
      <c r="X117" s="412"/>
      <c r="Y117" s="412"/>
      <c r="Z117" s="412"/>
      <c r="AA117" s="412"/>
      <c r="AB117" s="412"/>
      <c r="AC117" s="412"/>
      <c r="AD117" s="412"/>
      <c r="AE117" s="412"/>
      <c r="AF117" s="412"/>
      <c r="AG117" s="412"/>
      <c r="AH117" s="412"/>
      <c r="AI117" s="412"/>
      <c r="AJ117" s="412"/>
      <c r="AK117" s="412"/>
      <c r="AL117" s="412"/>
      <c r="AM117" s="412"/>
      <c r="AN117" s="412"/>
      <c r="AO117" s="412"/>
      <c r="AP117" s="412"/>
      <c r="AQ117" s="412"/>
      <c r="AR117" s="412"/>
      <c r="AS117" s="412"/>
      <c r="AT117" s="412"/>
      <c r="AU117" s="412"/>
      <c r="AV117" s="412"/>
      <c r="AW117" s="412"/>
      <c r="AX117" s="412"/>
      <c r="AY117" s="412"/>
      <c r="AZ117" s="412"/>
      <c r="BA117" s="412"/>
      <c r="BB117" s="412"/>
      <c r="BC117" s="412"/>
    </row>
    <row r="118" spans="1:55" x14ac:dyDescent="0.2">
      <c r="A118" s="412"/>
      <c r="B118" s="412"/>
      <c r="C118" s="412"/>
      <c r="D118" s="412"/>
      <c r="E118" s="412"/>
      <c r="F118" s="412"/>
      <c r="G118" s="412"/>
      <c r="H118" s="412"/>
      <c r="I118" s="412"/>
      <c r="J118" s="412"/>
      <c r="K118" s="412"/>
      <c r="L118" s="412"/>
      <c r="M118" s="412"/>
      <c r="N118" s="412"/>
      <c r="O118" s="412"/>
      <c r="P118" s="412"/>
      <c r="Q118" s="412"/>
      <c r="R118" s="412"/>
      <c r="S118" s="412"/>
      <c r="T118" s="412"/>
      <c r="U118" s="412"/>
      <c r="V118" s="412"/>
      <c r="W118" s="412"/>
      <c r="X118" s="412"/>
      <c r="Y118" s="412"/>
      <c r="Z118" s="412"/>
      <c r="AA118" s="412"/>
      <c r="AB118" s="412"/>
      <c r="AC118" s="412"/>
      <c r="AD118" s="412"/>
      <c r="AE118" s="412"/>
      <c r="AF118" s="412"/>
      <c r="AG118" s="412"/>
      <c r="AH118" s="412"/>
      <c r="AI118" s="412"/>
      <c r="AJ118" s="412"/>
      <c r="AK118" s="412"/>
      <c r="AL118" s="412"/>
      <c r="AM118" s="412"/>
      <c r="AN118" s="412"/>
      <c r="AO118" s="412"/>
      <c r="AP118" s="412"/>
      <c r="AQ118" s="412"/>
      <c r="AR118" s="412"/>
      <c r="AS118" s="412"/>
      <c r="AT118" s="412"/>
      <c r="AU118" s="412"/>
      <c r="AV118" s="412"/>
      <c r="AW118" s="412"/>
      <c r="AX118" s="412"/>
      <c r="AY118" s="412"/>
      <c r="AZ118" s="412"/>
      <c r="BA118" s="412"/>
      <c r="BB118" s="412"/>
      <c r="BC118" s="412"/>
    </row>
    <row r="119" spans="1:55" x14ac:dyDescent="0.2">
      <c r="A119" s="412"/>
      <c r="B119" s="412"/>
      <c r="C119" s="412"/>
      <c r="D119" s="412"/>
      <c r="E119" s="412"/>
      <c r="F119" s="412"/>
      <c r="G119" s="412"/>
      <c r="H119" s="412"/>
      <c r="I119" s="412"/>
      <c r="J119" s="412"/>
      <c r="K119" s="412"/>
      <c r="L119" s="412"/>
      <c r="M119" s="412"/>
      <c r="N119" s="412"/>
      <c r="O119" s="412"/>
      <c r="P119" s="412"/>
      <c r="Q119" s="412"/>
      <c r="R119" s="412"/>
      <c r="S119" s="412"/>
      <c r="T119" s="412"/>
      <c r="U119" s="412"/>
      <c r="V119" s="412"/>
      <c r="W119" s="412"/>
      <c r="X119" s="412"/>
      <c r="Y119" s="412"/>
      <c r="Z119" s="412"/>
      <c r="AA119" s="412"/>
      <c r="AB119" s="412"/>
      <c r="AC119" s="412"/>
      <c r="AD119" s="412"/>
      <c r="AE119" s="412"/>
      <c r="AF119" s="412"/>
      <c r="AG119" s="412"/>
      <c r="AH119" s="412"/>
      <c r="AI119" s="412"/>
      <c r="AJ119" s="412"/>
      <c r="AK119" s="412"/>
      <c r="AL119" s="412"/>
      <c r="AM119" s="412"/>
      <c r="AN119" s="412"/>
      <c r="AO119" s="412"/>
      <c r="AP119" s="412"/>
      <c r="AQ119" s="412"/>
      <c r="AR119" s="412"/>
      <c r="AS119" s="412"/>
      <c r="AT119" s="412"/>
      <c r="AU119" s="412"/>
      <c r="AV119" s="412"/>
      <c r="AW119" s="412"/>
      <c r="AX119" s="412"/>
      <c r="AY119" s="412"/>
      <c r="AZ119" s="412"/>
      <c r="BA119" s="412"/>
      <c r="BB119" s="412"/>
      <c r="BC119" s="412"/>
    </row>
    <row r="120" spans="1:55" x14ac:dyDescent="0.2">
      <c r="A120" s="412"/>
      <c r="B120" s="412"/>
      <c r="C120" s="412"/>
      <c r="D120" s="412"/>
      <c r="E120" s="412"/>
      <c r="F120" s="412"/>
      <c r="G120" s="412"/>
      <c r="H120" s="412"/>
      <c r="I120" s="412"/>
      <c r="J120" s="412"/>
      <c r="K120" s="412"/>
      <c r="L120" s="412"/>
      <c r="M120" s="412"/>
      <c r="N120" s="412"/>
      <c r="O120" s="412"/>
      <c r="P120" s="412"/>
      <c r="Q120" s="412"/>
      <c r="R120" s="412"/>
      <c r="S120" s="412"/>
      <c r="T120" s="412"/>
      <c r="U120" s="412"/>
      <c r="V120" s="412"/>
      <c r="W120" s="412"/>
      <c r="X120" s="412"/>
      <c r="Y120" s="412"/>
      <c r="Z120" s="412"/>
      <c r="AA120" s="412"/>
      <c r="AB120" s="412"/>
      <c r="AC120" s="412"/>
      <c r="AD120" s="412"/>
      <c r="AE120" s="412"/>
      <c r="AF120" s="412"/>
      <c r="AG120" s="412"/>
      <c r="AH120" s="412"/>
      <c r="AI120" s="412"/>
      <c r="AJ120" s="412"/>
      <c r="AK120" s="412"/>
      <c r="AL120" s="412"/>
      <c r="AM120" s="412"/>
      <c r="AN120" s="412"/>
      <c r="AO120" s="412"/>
      <c r="AP120" s="412"/>
      <c r="AQ120" s="412"/>
      <c r="AR120" s="412"/>
      <c r="AS120" s="412"/>
      <c r="AT120" s="412"/>
      <c r="AU120" s="412"/>
      <c r="AV120" s="412"/>
      <c r="AW120" s="412"/>
      <c r="AX120" s="412"/>
      <c r="AY120" s="412"/>
      <c r="AZ120" s="412"/>
      <c r="BA120" s="412"/>
      <c r="BB120" s="412"/>
      <c r="BC120" s="412"/>
    </row>
    <row r="121" spans="1:55" x14ac:dyDescent="0.2">
      <c r="A121" s="412"/>
      <c r="B121" s="412"/>
      <c r="C121" s="412"/>
      <c r="D121" s="412"/>
      <c r="E121" s="412"/>
      <c r="F121" s="412"/>
      <c r="G121" s="412"/>
      <c r="H121" s="412"/>
      <c r="I121" s="412"/>
      <c r="J121" s="412"/>
      <c r="K121" s="412"/>
      <c r="L121" s="412"/>
      <c r="M121" s="412"/>
      <c r="N121" s="412"/>
      <c r="O121" s="412"/>
      <c r="P121" s="412"/>
      <c r="Q121" s="412"/>
      <c r="R121" s="412"/>
      <c r="S121" s="412"/>
      <c r="T121" s="412"/>
      <c r="U121" s="412"/>
      <c r="V121" s="412"/>
      <c r="W121" s="412"/>
      <c r="X121" s="412"/>
      <c r="Y121" s="412"/>
      <c r="Z121" s="412"/>
      <c r="AA121" s="412"/>
      <c r="AB121" s="412"/>
      <c r="AC121" s="412"/>
      <c r="AD121" s="412"/>
      <c r="AE121" s="412"/>
      <c r="AF121" s="412"/>
      <c r="AG121" s="412"/>
      <c r="AH121" s="412"/>
      <c r="AI121" s="412"/>
      <c r="AJ121" s="412"/>
      <c r="AK121" s="412"/>
      <c r="AL121" s="412"/>
      <c r="AM121" s="412"/>
      <c r="AN121" s="412"/>
      <c r="AO121" s="412"/>
      <c r="AP121" s="412"/>
      <c r="AQ121" s="412"/>
      <c r="AR121" s="412"/>
      <c r="AS121" s="412"/>
      <c r="AT121" s="412"/>
      <c r="AU121" s="412"/>
      <c r="AV121" s="412"/>
      <c r="AW121" s="412"/>
      <c r="AX121" s="412"/>
      <c r="AY121" s="412"/>
      <c r="AZ121" s="412"/>
      <c r="BA121" s="412"/>
      <c r="BB121" s="412"/>
      <c r="BC121" s="412"/>
    </row>
    <row r="122" spans="1:55" x14ac:dyDescent="0.2">
      <c r="A122" s="412"/>
      <c r="B122" s="412"/>
      <c r="C122" s="412"/>
      <c r="D122" s="412"/>
      <c r="E122" s="412"/>
      <c r="F122" s="412"/>
      <c r="G122" s="412"/>
      <c r="H122" s="412"/>
      <c r="I122" s="412"/>
      <c r="J122" s="412"/>
      <c r="K122" s="412"/>
      <c r="L122" s="412"/>
      <c r="M122" s="412"/>
      <c r="N122" s="412"/>
      <c r="O122" s="412"/>
      <c r="P122" s="412"/>
      <c r="Q122" s="412"/>
      <c r="R122" s="412"/>
      <c r="S122" s="412"/>
      <c r="T122" s="412"/>
      <c r="U122" s="412"/>
      <c r="V122" s="412"/>
      <c r="W122" s="412"/>
      <c r="X122" s="412"/>
      <c r="Y122" s="412"/>
      <c r="Z122" s="412"/>
      <c r="AA122" s="412"/>
      <c r="AB122" s="412"/>
      <c r="AC122" s="412"/>
      <c r="AD122" s="412"/>
      <c r="AE122" s="412"/>
      <c r="AF122" s="412"/>
      <c r="AG122" s="412"/>
      <c r="AH122" s="412"/>
      <c r="AI122" s="412"/>
      <c r="AJ122" s="412"/>
      <c r="AK122" s="412"/>
      <c r="AL122" s="412"/>
      <c r="AM122" s="412"/>
      <c r="AN122" s="412"/>
      <c r="AO122" s="412"/>
      <c r="AP122" s="412"/>
      <c r="AQ122" s="412"/>
      <c r="AR122" s="412"/>
      <c r="AS122" s="412"/>
      <c r="AT122" s="412"/>
      <c r="AU122" s="412"/>
      <c r="AV122" s="412"/>
      <c r="AW122" s="412"/>
      <c r="AX122" s="412"/>
      <c r="AY122" s="412"/>
      <c r="AZ122" s="412"/>
      <c r="BA122" s="412"/>
      <c r="BB122" s="412"/>
      <c r="BC122" s="412"/>
    </row>
    <row r="123" spans="1:55" x14ac:dyDescent="0.2">
      <c r="A123" s="412"/>
      <c r="B123" s="412"/>
      <c r="C123" s="412"/>
      <c r="D123" s="412"/>
      <c r="E123" s="412"/>
      <c r="F123" s="412"/>
      <c r="G123" s="412"/>
      <c r="H123" s="412"/>
      <c r="I123" s="412"/>
      <c r="J123" s="412"/>
      <c r="K123" s="412"/>
      <c r="L123" s="412"/>
      <c r="M123" s="412"/>
      <c r="N123" s="412"/>
      <c r="O123" s="412"/>
      <c r="P123" s="412"/>
      <c r="Q123" s="412"/>
      <c r="R123" s="412"/>
      <c r="S123" s="412"/>
      <c r="T123" s="412"/>
      <c r="U123" s="412"/>
      <c r="V123" s="412"/>
      <c r="W123" s="412"/>
      <c r="X123" s="412"/>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c r="AV123" s="412"/>
      <c r="AW123" s="412"/>
      <c r="AX123" s="412"/>
      <c r="AY123" s="412"/>
      <c r="AZ123" s="412"/>
      <c r="BA123" s="412"/>
      <c r="BB123" s="412"/>
      <c r="BC123" s="412"/>
    </row>
    <row r="124" spans="1:55" x14ac:dyDescent="0.2">
      <c r="A124" s="412"/>
      <c r="B124" s="412"/>
      <c r="C124" s="412"/>
      <c r="D124" s="412"/>
      <c r="E124" s="412"/>
      <c r="F124" s="412"/>
      <c r="G124" s="412"/>
      <c r="H124" s="412"/>
      <c r="I124" s="412"/>
      <c r="J124" s="412"/>
      <c r="K124" s="412"/>
      <c r="L124" s="412"/>
      <c r="M124" s="412"/>
      <c r="N124" s="412"/>
      <c r="O124" s="412"/>
      <c r="P124" s="412"/>
      <c r="Q124" s="412"/>
      <c r="R124" s="412"/>
      <c r="S124" s="412"/>
      <c r="T124" s="412"/>
      <c r="U124" s="412"/>
      <c r="V124" s="412"/>
      <c r="W124" s="412"/>
      <c r="X124" s="412"/>
      <c r="Y124" s="412"/>
      <c r="Z124" s="412"/>
      <c r="AA124" s="412"/>
      <c r="AB124" s="412"/>
      <c r="AC124" s="412"/>
      <c r="AD124" s="412"/>
      <c r="AE124" s="412"/>
      <c r="AF124" s="412"/>
      <c r="AG124" s="412"/>
      <c r="AH124" s="412"/>
      <c r="AI124" s="412"/>
      <c r="AJ124" s="412"/>
      <c r="AK124" s="412"/>
      <c r="AL124" s="412"/>
      <c r="AM124" s="412"/>
      <c r="AN124" s="412"/>
      <c r="AO124" s="412"/>
      <c r="AP124" s="412"/>
      <c r="AQ124" s="412"/>
      <c r="AR124" s="412"/>
      <c r="AS124" s="412"/>
      <c r="AT124" s="412"/>
      <c r="AU124" s="412"/>
      <c r="AV124" s="412"/>
      <c r="AW124" s="412"/>
      <c r="AX124" s="412"/>
      <c r="AY124" s="412"/>
      <c r="AZ124" s="412"/>
      <c r="BA124" s="412"/>
      <c r="BB124" s="412"/>
      <c r="BC124" s="412"/>
    </row>
    <row r="125" spans="1:55" x14ac:dyDescent="0.2">
      <c r="A125" s="412"/>
      <c r="B125" s="412"/>
      <c r="C125" s="412"/>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row>
    <row r="126" spans="1:55" x14ac:dyDescent="0.2">
      <c r="A126" s="412"/>
      <c r="B126" s="412"/>
      <c r="C126" s="412"/>
      <c r="D126" s="412"/>
      <c r="E126" s="412"/>
      <c r="F126" s="412"/>
      <c r="G126" s="412"/>
      <c r="H126" s="412"/>
      <c r="I126" s="412"/>
      <c r="J126" s="412"/>
      <c r="K126" s="412"/>
      <c r="L126" s="412"/>
      <c r="M126" s="412"/>
      <c r="N126" s="412"/>
      <c r="O126" s="412"/>
      <c r="P126" s="412"/>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412"/>
      <c r="AO126" s="412"/>
      <c r="AP126" s="412"/>
      <c r="AQ126" s="412"/>
      <c r="AR126" s="412"/>
      <c r="AS126" s="412"/>
      <c r="AT126" s="412"/>
      <c r="AU126" s="412"/>
      <c r="AV126" s="412"/>
      <c r="AW126" s="412"/>
      <c r="AX126" s="412"/>
      <c r="AY126" s="412"/>
      <c r="AZ126" s="412"/>
      <c r="BA126" s="412"/>
      <c r="BB126" s="412"/>
      <c r="BC126" s="412"/>
    </row>
    <row r="127" spans="1:55" x14ac:dyDescent="0.2">
      <c r="A127" s="412"/>
      <c r="B127" s="412"/>
      <c r="C127" s="412"/>
      <c r="D127" s="412"/>
      <c r="E127" s="412"/>
      <c r="F127" s="412"/>
      <c r="G127" s="412"/>
      <c r="H127" s="412"/>
      <c r="I127" s="412"/>
      <c r="J127" s="412"/>
      <c r="K127" s="412"/>
      <c r="L127" s="412"/>
      <c r="M127" s="412"/>
      <c r="N127" s="412"/>
      <c r="O127" s="412"/>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row>
    <row r="128" spans="1:55" x14ac:dyDescent="0.2">
      <c r="A128" s="412"/>
      <c r="B128" s="412"/>
      <c r="C128" s="412"/>
      <c r="D128" s="412"/>
      <c r="E128" s="412"/>
      <c r="F128" s="412"/>
      <c r="G128" s="412"/>
      <c r="H128" s="412"/>
      <c r="I128" s="412"/>
      <c r="J128" s="412"/>
      <c r="K128" s="412"/>
      <c r="L128" s="412"/>
      <c r="M128" s="412"/>
      <c r="N128" s="412"/>
      <c r="O128" s="412"/>
      <c r="P128" s="412"/>
      <c r="Q128" s="412"/>
      <c r="R128" s="412"/>
      <c r="S128" s="412"/>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412"/>
      <c r="AO128" s="412"/>
      <c r="AP128" s="412"/>
      <c r="AQ128" s="412"/>
      <c r="AR128" s="412"/>
      <c r="AS128" s="412"/>
      <c r="AT128" s="412"/>
      <c r="AU128" s="412"/>
      <c r="AV128" s="412"/>
      <c r="AW128" s="412"/>
      <c r="AX128" s="412"/>
      <c r="AY128" s="412"/>
      <c r="AZ128" s="412"/>
      <c r="BA128" s="412"/>
      <c r="BB128" s="412"/>
      <c r="BC128" s="412"/>
    </row>
    <row r="129" spans="1:55" x14ac:dyDescent="0.2">
      <c r="A129" s="412"/>
      <c r="B129" s="412"/>
      <c r="C129" s="412"/>
      <c r="D129" s="412"/>
      <c r="E129" s="412"/>
      <c r="F129" s="412"/>
      <c r="G129" s="412"/>
      <c r="H129" s="412"/>
      <c r="I129" s="412"/>
      <c r="J129" s="412"/>
      <c r="K129" s="412"/>
      <c r="L129" s="412"/>
      <c r="M129" s="412"/>
      <c r="N129" s="412"/>
      <c r="O129" s="412"/>
      <c r="P129" s="412"/>
      <c r="Q129" s="412"/>
      <c r="R129" s="412"/>
      <c r="S129" s="412"/>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412"/>
      <c r="AO129" s="412"/>
      <c r="AP129" s="412"/>
      <c r="AQ129" s="412"/>
      <c r="AR129" s="412"/>
      <c r="AS129" s="412"/>
      <c r="AT129" s="412"/>
      <c r="AU129" s="412"/>
      <c r="AV129" s="412"/>
      <c r="AW129" s="412"/>
      <c r="AX129" s="412"/>
      <c r="AY129" s="412"/>
      <c r="AZ129" s="412"/>
      <c r="BA129" s="412"/>
      <c r="BB129" s="412"/>
      <c r="BC129" s="412"/>
    </row>
    <row r="130" spans="1:55" x14ac:dyDescent="0.2">
      <c r="A130" s="412"/>
      <c r="B130" s="412"/>
      <c r="C130" s="412"/>
      <c r="D130" s="412"/>
      <c r="E130" s="412"/>
      <c r="F130" s="412"/>
      <c r="G130" s="412"/>
      <c r="H130" s="412"/>
      <c r="I130" s="412"/>
      <c r="J130" s="412"/>
      <c r="K130" s="412"/>
      <c r="L130" s="412"/>
      <c r="M130" s="412"/>
      <c r="N130" s="412"/>
      <c r="O130" s="412"/>
      <c r="P130" s="412"/>
      <c r="Q130" s="412"/>
      <c r="R130" s="412"/>
      <c r="S130" s="412"/>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row>
    <row r="131" spans="1:55" x14ac:dyDescent="0.2">
      <c r="A131" s="412"/>
      <c r="B131" s="412"/>
      <c r="C131" s="412"/>
      <c r="D131" s="412"/>
      <c r="E131" s="412"/>
      <c r="F131" s="412"/>
      <c r="G131" s="412"/>
      <c r="H131" s="412"/>
      <c r="I131" s="412"/>
      <c r="J131" s="412"/>
      <c r="K131" s="412"/>
      <c r="L131" s="412"/>
      <c r="M131" s="412"/>
      <c r="N131" s="412"/>
      <c r="O131" s="412"/>
      <c r="P131" s="412"/>
      <c r="Q131" s="412"/>
      <c r="R131" s="412"/>
      <c r="S131" s="412"/>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412"/>
      <c r="AO131" s="412"/>
      <c r="AP131" s="412"/>
      <c r="AQ131" s="412"/>
      <c r="AR131" s="412"/>
      <c r="AS131" s="412"/>
      <c r="AT131" s="412"/>
      <c r="AU131" s="412"/>
      <c r="AV131" s="412"/>
      <c r="AW131" s="412"/>
      <c r="AX131" s="412"/>
      <c r="AY131" s="412"/>
      <c r="AZ131" s="412"/>
      <c r="BA131" s="412"/>
      <c r="BB131" s="412"/>
      <c r="BC131" s="412"/>
    </row>
    <row r="132" spans="1:55" x14ac:dyDescent="0.2">
      <c r="A132" s="412"/>
      <c r="B132" s="412"/>
      <c r="C132" s="412"/>
      <c r="D132" s="412"/>
      <c r="E132" s="412"/>
      <c r="F132" s="412"/>
      <c r="G132" s="412"/>
      <c r="H132" s="412"/>
      <c r="I132" s="412"/>
      <c r="J132" s="412"/>
      <c r="K132" s="412"/>
      <c r="L132" s="412"/>
      <c r="M132" s="412"/>
      <c r="N132" s="412"/>
      <c r="O132" s="412"/>
      <c r="P132" s="412"/>
      <c r="Q132" s="412"/>
      <c r="R132" s="412"/>
      <c r="S132" s="412"/>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412"/>
      <c r="AO132" s="412"/>
      <c r="AP132" s="412"/>
      <c r="AQ132" s="412"/>
      <c r="AR132" s="412"/>
      <c r="AS132" s="412"/>
      <c r="AT132" s="412"/>
      <c r="AU132" s="412"/>
      <c r="AV132" s="412"/>
      <c r="AW132" s="412"/>
      <c r="AX132" s="412"/>
      <c r="AY132" s="412"/>
      <c r="AZ132" s="412"/>
      <c r="BA132" s="412"/>
      <c r="BB132" s="412"/>
      <c r="BC132" s="412"/>
    </row>
    <row r="133" spans="1:55" x14ac:dyDescent="0.2">
      <c r="A133" s="412"/>
      <c r="B133" s="412"/>
      <c r="C133" s="412"/>
      <c r="D133" s="412"/>
      <c r="E133" s="412"/>
      <c r="F133" s="412"/>
      <c r="G133" s="412"/>
      <c r="H133" s="412"/>
      <c r="I133" s="412"/>
      <c r="J133" s="412"/>
      <c r="K133" s="412"/>
      <c r="L133" s="412"/>
      <c r="M133" s="412"/>
      <c r="N133" s="412"/>
      <c r="O133" s="412"/>
      <c r="P133" s="412"/>
      <c r="Q133" s="412"/>
      <c r="R133" s="412"/>
      <c r="S133" s="412"/>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412"/>
      <c r="AO133" s="412"/>
      <c r="AP133" s="412"/>
      <c r="AQ133" s="412"/>
      <c r="AR133" s="412"/>
      <c r="AS133" s="412"/>
      <c r="AT133" s="412"/>
      <c r="AU133" s="412"/>
      <c r="AV133" s="412"/>
      <c r="AW133" s="412"/>
      <c r="AX133" s="412"/>
      <c r="AY133" s="412"/>
      <c r="AZ133" s="412"/>
      <c r="BA133" s="412"/>
      <c r="BB133" s="412"/>
      <c r="BC133" s="412"/>
    </row>
    <row r="134" spans="1:55" x14ac:dyDescent="0.2">
      <c r="A134" s="412"/>
      <c r="B134" s="412"/>
      <c r="C134" s="412"/>
      <c r="D134" s="412"/>
      <c r="E134" s="412"/>
      <c r="F134" s="412"/>
      <c r="G134" s="412"/>
      <c r="H134" s="412"/>
      <c r="I134" s="412"/>
      <c r="J134" s="412"/>
      <c r="K134" s="412"/>
      <c r="L134" s="412"/>
      <c r="M134" s="412"/>
      <c r="N134" s="412"/>
      <c r="O134" s="412"/>
      <c r="P134" s="412"/>
      <c r="Q134" s="412"/>
      <c r="R134" s="412"/>
      <c r="S134" s="412"/>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412"/>
      <c r="AO134" s="412"/>
      <c r="AP134" s="412"/>
      <c r="AQ134" s="412"/>
      <c r="AR134" s="412"/>
      <c r="AS134" s="412"/>
      <c r="AT134" s="412"/>
      <c r="AU134" s="412"/>
      <c r="AV134" s="412"/>
      <c r="AW134" s="412"/>
      <c r="AX134" s="412"/>
      <c r="AY134" s="412"/>
      <c r="AZ134" s="412"/>
      <c r="BA134" s="412"/>
      <c r="BB134" s="412"/>
      <c r="BC134" s="412"/>
    </row>
    <row r="135" spans="1:55" x14ac:dyDescent="0.2">
      <c r="A135" s="412"/>
      <c r="B135" s="412"/>
      <c r="C135" s="412"/>
      <c r="D135" s="412"/>
      <c r="E135" s="412"/>
      <c r="F135" s="412"/>
      <c r="G135" s="412"/>
      <c r="H135" s="412"/>
      <c r="I135" s="412"/>
      <c r="J135" s="412"/>
      <c r="K135" s="412"/>
      <c r="L135" s="412"/>
      <c r="M135" s="412"/>
      <c r="N135" s="412"/>
      <c r="O135" s="412"/>
      <c r="P135" s="412"/>
      <c r="Q135" s="412"/>
      <c r="R135" s="412"/>
      <c r="S135" s="412"/>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412"/>
      <c r="AO135" s="412"/>
      <c r="AP135" s="412"/>
      <c r="AQ135" s="412"/>
      <c r="AR135" s="412"/>
      <c r="AS135" s="412"/>
      <c r="AT135" s="412"/>
      <c r="AU135" s="412"/>
      <c r="AV135" s="412"/>
      <c r="AW135" s="412"/>
      <c r="AX135" s="412"/>
      <c r="AY135" s="412"/>
      <c r="AZ135" s="412"/>
      <c r="BA135" s="412"/>
      <c r="BB135" s="412"/>
      <c r="BC135" s="412"/>
    </row>
    <row r="136" spans="1:55" x14ac:dyDescent="0.2">
      <c r="A136" s="412"/>
      <c r="B136" s="412"/>
      <c r="C136" s="412"/>
      <c r="D136" s="412"/>
      <c r="E136" s="412"/>
      <c r="F136" s="412"/>
      <c r="G136" s="412"/>
      <c r="H136" s="412"/>
      <c r="I136" s="412"/>
      <c r="J136" s="412"/>
      <c r="K136" s="412"/>
      <c r="L136" s="412"/>
      <c r="M136" s="412"/>
      <c r="N136" s="412"/>
      <c r="O136" s="412"/>
      <c r="P136" s="412"/>
      <c r="Q136" s="412"/>
      <c r="R136" s="412"/>
      <c r="S136" s="412"/>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412"/>
      <c r="AO136" s="412"/>
      <c r="AP136" s="412"/>
      <c r="AQ136" s="412"/>
      <c r="AR136" s="412"/>
      <c r="AS136" s="412"/>
      <c r="AT136" s="412"/>
      <c r="AU136" s="412"/>
      <c r="AV136" s="412"/>
      <c r="AW136" s="412"/>
      <c r="AX136" s="412"/>
      <c r="AY136" s="412"/>
      <c r="AZ136" s="412"/>
      <c r="BA136" s="412"/>
      <c r="BB136" s="412"/>
      <c r="BC136" s="412"/>
    </row>
    <row r="137" spans="1:55" x14ac:dyDescent="0.2">
      <c r="A137" s="412"/>
      <c r="B137" s="412"/>
      <c r="C137" s="412"/>
      <c r="D137" s="412"/>
      <c r="E137" s="412"/>
      <c r="F137" s="412"/>
      <c r="G137" s="412"/>
      <c r="H137" s="412"/>
      <c r="I137" s="412"/>
      <c r="J137" s="412"/>
      <c r="K137" s="412"/>
      <c r="L137" s="412"/>
      <c r="M137" s="412"/>
      <c r="N137" s="412"/>
      <c r="O137" s="412"/>
      <c r="P137" s="412"/>
      <c r="Q137" s="412"/>
      <c r="R137" s="412"/>
      <c r="S137" s="412"/>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c r="AR137" s="412"/>
      <c r="AS137" s="412"/>
      <c r="AT137" s="412"/>
      <c r="AU137" s="412"/>
      <c r="AV137" s="412"/>
      <c r="AW137" s="412"/>
      <c r="AX137" s="412"/>
      <c r="AY137" s="412"/>
      <c r="AZ137" s="412"/>
      <c r="BA137" s="412"/>
      <c r="BB137" s="412"/>
      <c r="BC137" s="412"/>
    </row>
    <row r="138" spans="1:55" x14ac:dyDescent="0.2">
      <c r="A138" s="412"/>
      <c r="B138" s="412"/>
      <c r="C138" s="412"/>
      <c r="D138" s="412"/>
      <c r="E138" s="412"/>
      <c r="F138" s="412"/>
      <c r="G138" s="412"/>
      <c r="H138" s="412"/>
      <c r="I138" s="412"/>
      <c r="J138" s="412"/>
      <c r="K138" s="412"/>
      <c r="L138" s="412"/>
      <c r="M138" s="412"/>
      <c r="N138" s="412"/>
      <c r="O138" s="412"/>
      <c r="P138" s="412"/>
      <c r="Q138" s="412"/>
      <c r="R138" s="412"/>
      <c r="S138" s="412"/>
      <c r="T138" s="412"/>
      <c r="U138" s="412"/>
      <c r="V138" s="412"/>
      <c r="W138" s="412"/>
      <c r="X138" s="412"/>
      <c r="Y138" s="412"/>
      <c r="Z138" s="412"/>
      <c r="AA138" s="412"/>
      <c r="AB138" s="412"/>
      <c r="AC138" s="412"/>
      <c r="AD138" s="412"/>
      <c r="AE138" s="412"/>
      <c r="AF138" s="412"/>
      <c r="AG138" s="412"/>
      <c r="AH138" s="412"/>
      <c r="AI138" s="412"/>
      <c r="AJ138" s="412"/>
      <c r="AK138" s="412"/>
      <c r="AL138" s="412"/>
      <c r="AM138" s="412"/>
      <c r="AN138" s="412"/>
      <c r="AO138" s="412"/>
      <c r="AP138" s="412"/>
      <c r="AQ138" s="412"/>
      <c r="AR138" s="412"/>
      <c r="AS138" s="412"/>
      <c r="AT138" s="412"/>
      <c r="AU138" s="412"/>
      <c r="AV138" s="412"/>
      <c r="AW138" s="412"/>
      <c r="AX138" s="412"/>
      <c r="AY138" s="412"/>
      <c r="AZ138" s="412"/>
      <c r="BA138" s="412"/>
      <c r="BB138" s="412"/>
      <c r="BC138" s="412"/>
    </row>
    <row r="139" spans="1:55" x14ac:dyDescent="0.2">
      <c r="A139" s="412"/>
      <c r="B139" s="412"/>
      <c r="C139" s="412"/>
      <c r="D139" s="412"/>
      <c r="E139" s="412"/>
      <c r="F139" s="412"/>
      <c r="G139" s="412"/>
      <c r="H139" s="412"/>
      <c r="I139" s="412"/>
      <c r="J139" s="412"/>
      <c r="K139" s="412"/>
      <c r="L139" s="412"/>
      <c r="M139" s="412"/>
      <c r="N139" s="412"/>
      <c r="O139" s="412"/>
      <c r="P139" s="412"/>
      <c r="Q139" s="412"/>
      <c r="R139" s="412"/>
      <c r="S139" s="412"/>
      <c r="T139" s="412"/>
      <c r="U139" s="412"/>
      <c r="V139" s="412"/>
      <c r="W139" s="412"/>
      <c r="X139" s="412"/>
      <c r="Y139" s="412"/>
      <c r="Z139" s="412"/>
      <c r="AA139" s="412"/>
      <c r="AB139" s="412"/>
      <c r="AC139" s="412"/>
      <c r="AD139" s="412"/>
      <c r="AE139" s="412"/>
      <c r="AF139" s="412"/>
      <c r="AG139" s="412"/>
      <c r="AH139" s="412"/>
      <c r="AI139" s="412"/>
      <c r="AJ139" s="412"/>
      <c r="AK139" s="412"/>
      <c r="AL139" s="412"/>
      <c r="AM139" s="412"/>
      <c r="AN139" s="412"/>
      <c r="AO139" s="412"/>
      <c r="AP139" s="412"/>
      <c r="AQ139" s="412"/>
      <c r="AR139" s="412"/>
      <c r="AS139" s="412"/>
      <c r="AT139" s="412"/>
      <c r="AU139" s="412"/>
      <c r="AV139" s="412"/>
      <c r="AW139" s="412"/>
      <c r="AX139" s="412"/>
      <c r="AY139" s="412"/>
      <c r="AZ139" s="412"/>
      <c r="BA139" s="412"/>
      <c r="BB139" s="412"/>
      <c r="BC139" s="412"/>
    </row>
    <row r="140" spans="1:55" x14ac:dyDescent="0.2">
      <c r="A140" s="412"/>
      <c r="B140" s="412"/>
      <c r="C140" s="412"/>
      <c r="D140" s="412"/>
      <c r="E140" s="412"/>
      <c r="F140" s="412"/>
      <c r="G140" s="412"/>
      <c r="H140" s="412"/>
      <c r="I140" s="412"/>
      <c r="J140" s="412"/>
      <c r="K140" s="412"/>
      <c r="L140" s="412"/>
      <c r="M140" s="412"/>
      <c r="N140" s="412"/>
      <c r="O140" s="412"/>
      <c r="P140" s="412"/>
      <c r="Q140" s="412"/>
      <c r="R140" s="412"/>
      <c r="S140" s="412"/>
      <c r="T140" s="412"/>
      <c r="U140" s="412"/>
      <c r="V140" s="412"/>
      <c r="W140" s="412"/>
      <c r="X140" s="412"/>
      <c r="Y140" s="412"/>
      <c r="Z140" s="412"/>
      <c r="AA140" s="412"/>
      <c r="AB140" s="412"/>
      <c r="AC140" s="412"/>
      <c r="AD140" s="412"/>
      <c r="AE140" s="412"/>
      <c r="AF140" s="412"/>
      <c r="AG140" s="412"/>
      <c r="AH140" s="412"/>
      <c r="AI140" s="412"/>
      <c r="AJ140" s="412"/>
      <c r="AK140" s="412"/>
      <c r="AL140" s="412"/>
      <c r="AM140" s="412"/>
      <c r="AN140" s="412"/>
      <c r="AO140" s="412"/>
      <c r="AP140" s="412"/>
      <c r="AQ140" s="412"/>
      <c r="AR140" s="412"/>
      <c r="AS140" s="412"/>
      <c r="AT140" s="412"/>
      <c r="AU140" s="412"/>
      <c r="AV140" s="412"/>
      <c r="AW140" s="412"/>
      <c r="AX140" s="412"/>
      <c r="AY140" s="412"/>
      <c r="AZ140" s="412"/>
      <c r="BA140" s="412"/>
      <c r="BB140" s="412"/>
      <c r="BC140" s="412"/>
    </row>
    <row r="141" spans="1:55" x14ac:dyDescent="0.2">
      <c r="A141" s="412"/>
      <c r="B141" s="412"/>
      <c r="C141" s="412"/>
      <c r="D141" s="412"/>
      <c r="E141" s="412"/>
      <c r="F141" s="412"/>
      <c r="G141" s="412"/>
      <c r="H141" s="412"/>
      <c r="I141" s="412"/>
      <c r="J141" s="412"/>
      <c r="K141" s="412"/>
      <c r="L141" s="412"/>
      <c r="M141" s="412"/>
      <c r="N141" s="412"/>
      <c r="O141" s="412"/>
      <c r="P141" s="412"/>
      <c r="Q141" s="412"/>
      <c r="R141" s="412"/>
      <c r="S141" s="412"/>
      <c r="T141" s="412"/>
      <c r="U141" s="412"/>
      <c r="V141" s="412"/>
      <c r="W141" s="412"/>
      <c r="X141" s="412"/>
      <c r="Y141" s="412"/>
      <c r="Z141" s="412"/>
      <c r="AA141" s="412"/>
      <c r="AB141" s="412"/>
      <c r="AC141" s="412"/>
      <c r="AD141" s="412"/>
      <c r="AE141" s="412"/>
      <c r="AF141" s="412"/>
      <c r="AG141" s="412"/>
      <c r="AH141" s="412"/>
      <c r="AI141" s="412"/>
      <c r="AJ141" s="412"/>
      <c r="AK141" s="412"/>
      <c r="AL141" s="412"/>
      <c r="AM141" s="412"/>
      <c r="AN141" s="412"/>
      <c r="AO141" s="412"/>
      <c r="AP141" s="412"/>
      <c r="AQ141" s="412"/>
      <c r="AR141" s="412"/>
      <c r="AS141" s="412"/>
      <c r="AT141" s="412"/>
      <c r="AU141" s="412"/>
      <c r="AV141" s="412"/>
      <c r="AW141" s="412"/>
      <c r="AX141" s="412"/>
      <c r="AY141" s="412"/>
      <c r="AZ141" s="412"/>
      <c r="BA141" s="412"/>
      <c r="BB141" s="412"/>
      <c r="BC141" s="412"/>
    </row>
    <row r="142" spans="1:55" x14ac:dyDescent="0.2">
      <c r="A142" s="412"/>
      <c r="B142" s="412"/>
      <c r="C142" s="412"/>
      <c r="D142" s="412"/>
      <c r="E142" s="412"/>
      <c r="F142" s="412"/>
      <c r="G142" s="412"/>
      <c r="H142" s="412"/>
      <c r="I142" s="412"/>
      <c r="J142" s="412"/>
      <c r="K142" s="412"/>
      <c r="L142" s="412"/>
      <c r="M142" s="412"/>
      <c r="N142" s="412"/>
      <c r="O142" s="412"/>
      <c r="P142" s="412"/>
      <c r="Q142" s="412"/>
      <c r="R142" s="412"/>
      <c r="S142" s="412"/>
      <c r="T142" s="412"/>
      <c r="U142" s="412"/>
      <c r="V142" s="412"/>
      <c r="W142" s="412"/>
      <c r="X142" s="412"/>
      <c r="Y142" s="412"/>
      <c r="Z142" s="412"/>
      <c r="AA142" s="412"/>
      <c r="AB142" s="412"/>
      <c r="AC142" s="412"/>
      <c r="AD142" s="412"/>
      <c r="AE142" s="412"/>
      <c r="AF142" s="412"/>
      <c r="AG142" s="412"/>
      <c r="AH142" s="412"/>
      <c r="AI142" s="412"/>
      <c r="AJ142" s="412"/>
      <c r="AK142" s="412"/>
      <c r="AL142" s="412"/>
      <c r="AM142" s="412"/>
      <c r="AN142" s="412"/>
      <c r="AO142" s="412"/>
      <c r="AP142" s="412"/>
      <c r="AQ142" s="412"/>
      <c r="AR142" s="412"/>
      <c r="AS142" s="412"/>
      <c r="AT142" s="412"/>
      <c r="AU142" s="412"/>
      <c r="AV142" s="412"/>
      <c r="AW142" s="412"/>
      <c r="AX142" s="412"/>
      <c r="AY142" s="412"/>
      <c r="AZ142" s="412"/>
      <c r="BA142" s="412"/>
      <c r="BB142" s="412"/>
      <c r="BC142" s="412"/>
    </row>
    <row r="143" spans="1:55" x14ac:dyDescent="0.2">
      <c r="A143" s="412"/>
      <c r="B143" s="412"/>
      <c r="C143" s="412"/>
      <c r="D143" s="412"/>
      <c r="E143" s="412"/>
      <c r="F143" s="412"/>
      <c r="G143" s="412"/>
      <c r="H143" s="412"/>
      <c r="I143" s="412"/>
      <c r="J143" s="412"/>
      <c r="K143" s="412"/>
      <c r="L143" s="412"/>
      <c r="M143" s="412"/>
      <c r="N143" s="412"/>
      <c r="O143" s="412"/>
      <c r="P143" s="412"/>
      <c r="Q143" s="412"/>
      <c r="R143" s="412"/>
      <c r="S143" s="412"/>
      <c r="T143" s="412"/>
      <c r="U143" s="412"/>
      <c r="V143" s="412"/>
      <c r="W143" s="412"/>
      <c r="X143" s="412"/>
      <c r="Y143" s="412"/>
      <c r="Z143" s="412"/>
      <c r="AA143" s="412"/>
      <c r="AB143" s="412"/>
      <c r="AC143" s="412"/>
      <c r="AD143" s="412"/>
      <c r="AE143" s="412"/>
      <c r="AF143" s="412"/>
      <c r="AG143" s="412"/>
      <c r="AH143" s="412"/>
      <c r="AI143" s="412"/>
      <c r="AJ143" s="412"/>
      <c r="AK143" s="412"/>
      <c r="AL143" s="412"/>
      <c r="AM143" s="412"/>
      <c r="AN143" s="412"/>
      <c r="AO143" s="412"/>
      <c r="AP143" s="412"/>
      <c r="AQ143" s="412"/>
      <c r="AR143" s="412"/>
      <c r="AS143" s="412"/>
      <c r="AT143" s="412"/>
      <c r="AU143" s="412"/>
      <c r="AV143" s="412"/>
      <c r="AW143" s="412"/>
      <c r="AX143" s="412"/>
      <c r="AY143" s="412"/>
      <c r="AZ143" s="412"/>
      <c r="BA143" s="412"/>
      <c r="BB143" s="412"/>
      <c r="BC143" s="412"/>
    </row>
    <row r="144" spans="1:55" x14ac:dyDescent="0.2">
      <c r="A144" s="412"/>
      <c r="B144" s="412"/>
      <c r="C144" s="412"/>
      <c r="D144" s="412"/>
      <c r="E144" s="412"/>
      <c r="F144" s="412"/>
      <c r="G144" s="412"/>
      <c r="H144" s="412"/>
      <c r="I144" s="412"/>
      <c r="J144" s="412"/>
      <c r="K144" s="412"/>
      <c r="L144" s="412"/>
      <c r="M144" s="412"/>
      <c r="N144" s="412"/>
      <c r="O144" s="412"/>
      <c r="P144" s="412"/>
      <c r="Q144" s="412"/>
      <c r="R144" s="412"/>
      <c r="S144" s="412"/>
      <c r="T144" s="412"/>
      <c r="U144" s="412"/>
      <c r="V144" s="412"/>
      <c r="W144" s="412"/>
      <c r="X144" s="412"/>
      <c r="Y144" s="412"/>
      <c r="Z144" s="412"/>
      <c r="AA144" s="412"/>
      <c r="AB144" s="412"/>
      <c r="AC144" s="412"/>
      <c r="AD144" s="412"/>
      <c r="AE144" s="412"/>
      <c r="AF144" s="412"/>
      <c r="AG144" s="412"/>
      <c r="AH144" s="412"/>
      <c r="AI144" s="412"/>
      <c r="AJ144" s="412"/>
      <c r="AK144" s="412"/>
      <c r="AL144" s="412"/>
      <c r="AM144" s="412"/>
      <c r="AN144" s="412"/>
      <c r="AO144" s="412"/>
      <c r="AP144" s="412"/>
      <c r="AQ144" s="412"/>
      <c r="AR144" s="412"/>
      <c r="AS144" s="412"/>
      <c r="AT144" s="412"/>
      <c r="AU144" s="412"/>
      <c r="AV144" s="412"/>
      <c r="AW144" s="412"/>
      <c r="AX144" s="412"/>
      <c r="AY144" s="412"/>
      <c r="AZ144" s="412"/>
      <c r="BA144" s="412"/>
      <c r="BB144" s="412"/>
      <c r="BC144" s="412"/>
    </row>
    <row r="145" spans="1:55" x14ac:dyDescent="0.2">
      <c r="A145" s="412"/>
      <c r="B145" s="412"/>
      <c r="C145" s="412"/>
      <c r="D145" s="412"/>
      <c r="E145" s="412"/>
      <c r="F145" s="412"/>
      <c r="G145" s="412"/>
      <c r="H145" s="412"/>
      <c r="I145" s="412"/>
      <c r="J145" s="412"/>
      <c r="K145" s="412"/>
      <c r="L145" s="412"/>
      <c r="M145" s="412"/>
      <c r="N145" s="412"/>
      <c r="O145" s="412"/>
      <c r="P145" s="412"/>
      <c r="Q145" s="412"/>
      <c r="R145" s="412"/>
      <c r="S145" s="412"/>
      <c r="T145" s="412"/>
      <c r="U145" s="412"/>
      <c r="V145" s="412"/>
      <c r="W145" s="412"/>
      <c r="X145" s="412"/>
      <c r="Y145" s="412"/>
      <c r="Z145" s="412"/>
      <c r="AA145" s="412"/>
      <c r="AB145" s="412"/>
      <c r="AC145" s="412"/>
      <c r="AD145" s="412"/>
      <c r="AE145" s="412"/>
      <c r="AF145" s="412"/>
      <c r="AG145" s="412"/>
      <c r="AH145" s="412"/>
      <c r="AI145" s="412"/>
      <c r="AJ145" s="412"/>
      <c r="AK145" s="412"/>
      <c r="AL145" s="412"/>
      <c r="AM145" s="412"/>
      <c r="AN145" s="412"/>
      <c r="AO145" s="412"/>
      <c r="AP145" s="412"/>
      <c r="AQ145" s="412"/>
      <c r="AR145" s="412"/>
      <c r="AS145" s="412"/>
      <c r="AT145" s="412"/>
      <c r="AU145" s="412"/>
      <c r="AV145" s="412"/>
      <c r="AW145" s="412"/>
      <c r="AX145" s="412"/>
      <c r="AY145" s="412"/>
      <c r="AZ145" s="412"/>
      <c r="BA145" s="412"/>
      <c r="BB145" s="412"/>
      <c r="BC145" s="412"/>
    </row>
    <row r="146" spans="1:55" x14ac:dyDescent="0.2">
      <c r="A146" s="412"/>
      <c r="B146" s="412"/>
      <c r="C146" s="412"/>
      <c r="D146" s="412"/>
      <c r="E146" s="412"/>
      <c r="F146" s="412"/>
      <c r="G146" s="412"/>
      <c r="H146" s="412"/>
      <c r="I146" s="412"/>
      <c r="J146" s="412"/>
      <c r="K146" s="412"/>
      <c r="L146" s="412"/>
      <c r="M146" s="412"/>
      <c r="N146" s="412"/>
      <c r="O146" s="412"/>
      <c r="P146" s="412"/>
      <c r="Q146" s="412"/>
      <c r="R146" s="412"/>
      <c r="S146" s="412"/>
      <c r="T146" s="412"/>
      <c r="U146" s="412"/>
      <c r="V146" s="412"/>
      <c r="W146" s="412"/>
      <c r="X146" s="412"/>
      <c r="Y146" s="412"/>
      <c r="Z146" s="412"/>
      <c r="AA146" s="412"/>
      <c r="AB146" s="412"/>
      <c r="AC146" s="412"/>
      <c r="AD146" s="412"/>
      <c r="AE146" s="412"/>
      <c r="AF146" s="412"/>
      <c r="AG146" s="412"/>
      <c r="AH146" s="412"/>
      <c r="AI146" s="412"/>
      <c r="AJ146" s="412"/>
      <c r="AK146" s="412"/>
      <c r="AL146" s="412"/>
      <c r="AM146" s="412"/>
      <c r="AN146" s="412"/>
      <c r="AO146" s="412"/>
      <c r="AP146" s="412"/>
      <c r="AQ146" s="412"/>
      <c r="AR146" s="412"/>
      <c r="AS146" s="412"/>
      <c r="AT146" s="412"/>
      <c r="AU146" s="412"/>
      <c r="AV146" s="412"/>
      <c r="AW146" s="412"/>
      <c r="AX146" s="412"/>
      <c r="AY146" s="412"/>
      <c r="AZ146" s="412"/>
      <c r="BA146" s="412"/>
      <c r="BB146" s="412"/>
      <c r="BC146" s="412"/>
    </row>
    <row r="147" spans="1:55" x14ac:dyDescent="0.2">
      <c r="A147" s="412"/>
      <c r="B147" s="412"/>
      <c r="C147" s="412"/>
      <c r="D147" s="412"/>
      <c r="E147" s="412"/>
      <c r="F147" s="412"/>
      <c r="G147" s="412"/>
      <c r="H147" s="412"/>
      <c r="I147" s="412"/>
      <c r="J147" s="412"/>
      <c r="K147" s="412"/>
      <c r="L147" s="412"/>
      <c r="M147" s="412"/>
      <c r="N147" s="412"/>
      <c r="O147" s="412"/>
      <c r="P147" s="412"/>
      <c r="Q147" s="412"/>
      <c r="R147" s="412"/>
      <c r="S147" s="412"/>
      <c r="T147" s="412"/>
      <c r="U147" s="412"/>
      <c r="V147" s="412"/>
      <c r="W147" s="412"/>
      <c r="X147" s="412"/>
      <c r="Y147" s="412"/>
      <c r="Z147" s="412"/>
      <c r="AA147" s="412"/>
      <c r="AB147" s="412"/>
      <c r="AC147" s="412"/>
      <c r="AD147" s="412"/>
      <c r="AE147" s="412"/>
      <c r="AF147" s="412"/>
      <c r="AG147" s="412"/>
      <c r="AH147" s="412"/>
      <c r="AI147" s="412"/>
      <c r="AJ147" s="412"/>
      <c r="AK147" s="412"/>
      <c r="AL147" s="412"/>
      <c r="AM147" s="412"/>
      <c r="AN147" s="412"/>
      <c r="AO147" s="412"/>
      <c r="AP147" s="412"/>
      <c r="AQ147" s="412"/>
      <c r="AR147" s="412"/>
      <c r="AS147" s="412"/>
      <c r="AT147" s="412"/>
      <c r="AU147" s="412"/>
      <c r="AV147" s="412"/>
      <c r="AW147" s="412"/>
      <c r="AX147" s="412"/>
      <c r="AY147" s="412"/>
      <c r="AZ147" s="412"/>
      <c r="BA147" s="412"/>
      <c r="BB147" s="412"/>
      <c r="BC147" s="412"/>
    </row>
    <row r="148" spans="1:55" x14ac:dyDescent="0.2">
      <c r="A148" s="412"/>
      <c r="B148" s="412"/>
      <c r="C148" s="412"/>
      <c r="D148" s="412"/>
      <c r="E148" s="412"/>
      <c r="F148" s="412"/>
      <c r="G148" s="412"/>
      <c r="H148" s="412"/>
      <c r="I148" s="412"/>
      <c r="J148" s="412"/>
      <c r="K148" s="412"/>
      <c r="L148" s="412"/>
      <c r="M148" s="412"/>
      <c r="N148" s="412"/>
      <c r="O148" s="412"/>
      <c r="P148" s="412"/>
      <c r="Q148" s="412"/>
      <c r="R148" s="412"/>
      <c r="S148" s="412"/>
      <c r="T148" s="412"/>
      <c r="U148" s="412"/>
      <c r="V148" s="412"/>
      <c r="W148" s="412"/>
      <c r="X148" s="412"/>
      <c r="Y148" s="412"/>
      <c r="Z148" s="412"/>
      <c r="AA148" s="412"/>
      <c r="AB148" s="412"/>
      <c r="AC148" s="412"/>
      <c r="AD148" s="412"/>
      <c r="AE148" s="412"/>
      <c r="AF148" s="412"/>
      <c r="AG148" s="412"/>
      <c r="AH148" s="412"/>
      <c r="AI148" s="412"/>
      <c r="AJ148" s="412"/>
      <c r="AK148" s="412"/>
      <c r="AL148" s="412"/>
      <c r="AM148" s="412"/>
      <c r="AN148" s="412"/>
      <c r="AO148" s="412"/>
      <c r="AP148" s="412"/>
      <c r="AQ148" s="412"/>
      <c r="AR148" s="412"/>
      <c r="AS148" s="412"/>
      <c r="AT148" s="412"/>
      <c r="AU148" s="412"/>
      <c r="AV148" s="412"/>
      <c r="AW148" s="412"/>
      <c r="AX148" s="412"/>
      <c r="AY148" s="412"/>
      <c r="AZ148" s="412"/>
      <c r="BA148" s="412"/>
      <c r="BB148" s="412"/>
      <c r="BC148" s="412"/>
    </row>
    <row r="149" spans="1:55" x14ac:dyDescent="0.2">
      <c r="A149" s="412"/>
      <c r="B149" s="412"/>
      <c r="C149" s="412"/>
      <c r="D149" s="412"/>
      <c r="E149" s="412"/>
      <c r="F149" s="412"/>
      <c r="G149" s="412"/>
      <c r="H149" s="412"/>
      <c r="I149" s="412"/>
      <c r="J149" s="412"/>
      <c r="K149" s="412"/>
      <c r="L149" s="412"/>
      <c r="M149" s="412"/>
      <c r="N149" s="412"/>
      <c r="O149" s="412"/>
      <c r="P149" s="412"/>
      <c r="Q149" s="412"/>
      <c r="R149" s="412"/>
      <c r="S149" s="412"/>
      <c r="T149" s="412"/>
      <c r="U149" s="412"/>
      <c r="V149" s="412"/>
      <c r="W149" s="412"/>
      <c r="X149" s="412"/>
      <c r="Y149" s="412"/>
      <c r="Z149" s="412"/>
      <c r="AA149" s="412"/>
      <c r="AB149" s="412"/>
      <c r="AC149" s="412"/>
      <c r="AD149" s="412"/>
      <c r="AE149" s="412"/>
      <c r="AF149" s="412"/>
      <c r="AG149" s="412"/>
      <c r="AH149" s="412"/>
      <c r="AI149" s="412"/>
      <c r="AJ149" s="412"/>
      <c r="AK149" s="412"/>
      <c r="AL149" s="412"/>
      <c r="AM149" s="412"/>
      <c r="AN149" s="412"/>
      <c r="AO149" s="412"/>
      <c r="AP149" s="412"/>
      <c r="AQ149" s="412"/>
      <c r="AR149" s="412"/>
      <c r="AS149" s="412"/>
      <c r="AT149" s="412"/>
      <c r="AU149" s="412"/>
      <c r="AV149" s="412"/>
      <c r="AW149" s="412"/>
      <c r="AX149" s="412"/>
      <c r="AY149" s="412"/>
      <c r="AZ149" s="412"/>
      <c r="BA149" s="412"/>
      <c r="BB149" s="412"/>
      <c r="BC149" s="412"/>
    </row>
    <row r="150" spans="1:55" x14ac:dyDescent="0.2">
      <c r="A150" s="412"/>
      <c r="B150" s="412"/>
      <c r="C150" s="412"/>
      <c r="D150" s="412"/>
      <c r="E150" s="412"/>
      <c r="F150" s="412"/>
      <c r="G150" s="412"/>
      <c r="H150" s="412"/>
      <c r="I150" s="412"/>
      <c r="J150" s="412"/>
      <c r="K150" s="412"/>
      <c r="L150" s="412"/>
      <c r="M150" s="412"/>
      <c r="N150" s="412"/>
      <c r="O150" s="412"/>
      <c r="P150" s="412"/>
      <c r="Q150" s="412"/>
      <c r="R150" s="412"/>
      <c r="S150" s="412"/>
      <c r="T150" s="412"/>
      <c r="U150" s="412"/>
      <c r="V150" s="412"/>
      <c r="W150" s="412"/>
      <c r="X150" s="412"/>
      <c r="Y150" s="412"/>
      <c r="Z150" s="412"/>
      <c r="AA150" s="412"/>
      <c r="AB150" s="412"/>
      <c r="AC150" s="412"/>
      <c r="AD150" s="412"/>
      <c r="AE150" s="412"/>
      <c r="AF150" s="412"/>
      <c r="AG150" s="412"/>
      <c r="AH150" s="412"/>
      <c r="AI150" s="412"/>
      <c r="AJ150" s="412"/>
      <c r="AK150" s="412"/>
      <c r="AL150" s="412"/>
      <c r="AM150" s="412"/>
      <c r="AN150" s="412"/>
      <c r="AO150" s="412"/>
      <c r="AP150" s="412"/>
      <c r="AQ150" s="412"/>
      <c r="AR150" s="412"/>
      <c r="AS150" s="412"/>
      <c r="AT150" s="412"/>
      <c r="AU150" s="412"/>
      <c r="AV150" s="412"/>
      <c r="AW150" s="412"/>
      <c r="AX150" s="412"/>
      <c r="AY150" s="412"/>
      <c r="AZ150" s="412"/>
      <c r="BA150" s="412"/>
      <c r="BB150" s="412"/>
      <c r="BC150" s="412"/>
    </row>
    <row r="151" spans="1:55" x14ac:dyDescent="0.2">
      <c r="A151" s="412"/>
      <c r="B151" s="412"/>
      <c r="C151" s="412"/>
      <c r="D151" s="412"/>
      <c r="E151" s="412"/>
      <c r="F151" s="412"/>
      <c r="G151" s="412"/>
      <c r="H151" s="412"/>
      <c r="I151" s="412"/>
      <c r="J151" s="412"/>
      <c r="K151" s="412"/>
      <c r="L151" s="412"/>
      <c r="M151" s="412"/>
      <c r="N151" s="412"/>
      <c r="O151" s="412"/>
      <c r="P151" s="412"/>
      <c r="Q151" s="412"/>
      <c r="R151" s="412"/>
      <c r="S151" s="412"/>
      <c r="T151" s="412"/>
      <c r="U151" s="412"/>
      <c r="V151" s="412"/>
      <c r="W151" s="412"/>
      <c r="X151" s="412"/>
      <c r="Y151" s="412"/>
      <c r="Z151" s="412"/>
      <c r="AA151" s="412"/>
      <c r="AB151" s="412"/>
      <c r="AC151" s="412"/>
      <c r="AD151" s="412"/>
      <c r="AE151" s="412"/>
      <c r="AF151" s="412"/>
      <c r="AG151" s="412"/>
      <c r="AH151" s="412"/>
      <c r="AI151" s="412"/>
      <c r="AJ151" s="412"/>
      <c r="AK151" s="412"/>
      <c r="AL151" s="412"/>
      <c r="AM151" s="412"/>
      <c r="AN151" s="412"/>
      <c r="AO151" s="412"/>
      <c r="AP151" s="412"/>
      <c r="AQ151" s="412"/>
      <c r="AR151" s="412"/>
      <c r="AS151" s="412"/>
      <c r="AT151" s="412"/>
      <c r="AU151" s="412"/>
      <c r="AV151" s="412"/>
      <c r="AW151" s="412"/>
      <c r="AX151" s="412"/>
      <c r="AY151" s="412"/>
      <c r="AZ151" s="412"/>
      <c r="BA151" s="412"/>
      <c r="BB151" s="412"/>
      <c r="BC151" s="412"/>
    </row>
    <row r="152" spans="1:55" x14ac:dyDescent="0.2">
      <c r="A152" s="412"/>
      <c r="B152" s="412"/>
      <c r="C152" s="412"/>
      <c r="D152" s="412"/>
      <c r="E152" s="412"/>
      <c r="F152" s="412"/>
      <c r="G152" s="412"/>
      <c r="H152" s="412"/>
      <c r="I152" s="412"/>
      <c r="J152" s="412"/>
      <c r="K152" s="412"/>
      <c r="L152" s="412"/>
      <c r="M152" s="412"/>
      <c r="N152" s="412"/>
      <c r="O152" s="412"/>
      <c r="P152" s="412"/>
      <c r="Q152" s="412"/>
      <c r="R152" s="412"/>
      <c r="S152" s="412"/>
      <c r="T152" s="412"/>
      <c r="U152" s="412"/>
      <c r="V152" s="412"/>
      <c r="W152" s="412"/>
      <c r="X152" s="412"/>
      <c r="Y152" s="412"/>
      <c r="Z152" s="412"/>
      <c r="AA152" s="412"/>
      <c r="AB152" s="412"/>
      <c r="AC152" s="412"/>
      <c r="AD152" s="412"/>
      <c r="AE152" s="412"/>
      <c r="AF152" s="412"/>
      <c r="AG152" s="412"/>
      <c r="AH152" s="412"/>
      <c r="AI152" s="412"/>
      <c r="AJ152" s="412"/>
      <c r="AK152" s="412"/>
      <c r="AL152" s="412"/>
      <c r="AM152" s="412"/>
      <c r="AN152" s="412"/>
      <c r="AO152" s="412"/>
      <c r="AP152" s="412"/>
      <c r="AQ152" s="412"/>
      <c r="AR152" s="412"/>
      <c r="AS152" s="412"/>
      <c r="AT152" s="412"/>
      <c r="AU152" s="412"/>
      <c r="AV152" s="412"/>
      <c r="AW152" s="412"/>
      <c r="AX152" s="412"/>
      <c r="AY152" s="412"/>
      <c r="AZ152" s="412"/>
      <c r="BA152" s="412"/>
      <c r="BB152" s="412"/>
      <c r="BC152" s="412"/>
    </row>
    <row r="153" spans="1:55" x14ac:dyDescent="0.2">
      <c r="A153" s="412"/>
      <c r="B153" s="412"/>
      <c r="C153" s="412"/>
      <c r="D153" s="412"/>
      <c r="E153" s="412"/>
      <c r="F153" s="412"/>
      <c r="G153" s="412"/>
      <c r="H153" s="412"/>
      <c r="I153" s="412"/>
      <c r="J153" s="412"/>
      <c r="K153" s="412"/>
      <c r="L153" s="412"/>
      <c r="M153" s="412"/>
      <c r="N153" s="412"/>
      <c r="O153" s="412"/>
      <c r="P153" s="412"/>
      <c r="Q153" s="412"/>
      <c r="R153" s="412"/>
      <c r="S153" s="412"/>
      <c r="T153" s="412"/>
      <c r="U153" s="412"/>
      <c r="V153" s="412"/>
      <c r="W153" s="412"/>
      <c r="X153" s="412"/>
      <c r="Y153" s="412"/>
      <c r="Z153" s="412"/>
      <c r="AA153" s="412"/>
      <c r="AB153" s="412"/>
      <c r="AC153" s="412"/>
      <c r="AD153" s="412"/>
      <c r="AE153" s="412"/>
      <c r="AF153" s="412"/>
      <c r="AG153" s="412"/>
      <c r="AH153" s="412"/>
      <c r="AI153" s="412"/>
      <c r="AJ153" s="412"/>
      <c r="AK153" s="412"/>
      <c r="AL153" s="412"/>
      <c r="AM153" s="412"/>
      <c r="AN153" s="412"/>
      <c r="AO153" s="412"/>
      <c r="AP153" s="412"/>
      <c r="AQ153" s="412"/>
      <c r="AR153" s="412"/>
      <c r="AS153" s="412"/>
      <c r="AT153" s="412"/>
      <c r="AU153" s="412"/>
      <c r="AV153" s="412"/>
      <c r="AW153" s="412"/>
      <c r="AX153" s="412"/>
      <c r="AY153" s="412"/>
      <c r="AZ153" s="412"/>
      <c r="BA153" s="412"/>
      <c r="BB153" s="412"/>
      <c r="BC153" s="412"/>
    </row>
    <row r="154" spans="1:55" x14ac:dyDescent="0.2">
      <c r="A154" s="412"/>
      <c r="B154" s="412"/>
      <c r="C154" s="412"/>
      <c r="D154" s="412"/>
      <c r="E154" s="412"/>
      <c r="F154" s="412"/>
      <c r="G154" s="412"/>
      <c r="H154" s="412"/>
      <c r="I154" s="412"/>
      <c r="J154" s="412"/>
      <c r="K154" s="412"/>
      <c r="L154" s="412"/>
      <c r="M154" s="412"/>
      <c r="N154" s="412"/>
      <c r="O154" s="412"/>
      <c r="P154" s="412"/>
      <c r="Q154" s="412"/>
      <c r="R154" s="412"/>
      <c r="S154" s="412"/>
      <c r="T154" s="412"/>
      <c r="U154" s="412"/>
      <c r="V154" s="412"/>
      <c r="W154" s="412"/>
      <c r="X154" s="412"/>
      <c r="Y154" s="412"/>
      <c r="Z154" s="412"/>
      <c r="AA154" s="412"/>
      <c r="AB154" s="412"/>
      <c r="AC154" s="412"/>
      <c r="AD154" s="412"/>
      <c r="AE154" s="412"/>
      <c r="AF154" s="412"/>
      <c r="AG154" s="412"/>
      <c r="AH154" s="412"/>
      <c r="AI154" s="412"/>
      <c r="AJ154" s="412"/>
      <c r="AK154" s="412"/>
      <c r="AL154" s="412"/>
      <c r="AM154" s="412"/>
      <c r="AN154" s="412"/>
      <c r="AO154" s="412"/>
      <c r="AP154" s="412"/>
      <c r="AQ154" s="412"/>
      <c r="AR154" s="412"/>
      <c r="AS154" s="412"/>
      <c r="AT154" s="412"/>
      <c r="AU154" s="412"/>
      <c r="AV154" s="412"/>
      <c r="AW154" s="412"/>
      <c r="AX154" s="412"/>
      <c r="AY154" s="412"/>
      <c r="AZ154" s="412"/>
      <c r="BA154" s="412"/>
      <c r="BB154" s="412"/>
      <c r="BC154" s="412"/>
    </row>
    <row r="155" spans="1:55" x14ac:dyDescent="0.2">
      <c r="A155" s="412"/>
      <c r="B155" s="412"/>
      <c r="C155" s="412"/>
      <c r="D155" s="412"/>
      <c r="E155" s="412"/>
      <c r="F155" s="412"/>
      <c r="G155" s="412"/>
      <c r="H155" s="412"/>
      <c r="I155" s="412"/>
      <c r="J155" s="412"/>
      <c r="K155" s="412"/>
      <c r="L155" s="412"/>
      <c r="M155" s="412"/>
      <c r="N155" s="412"/>
      <c r="O155" s="412"/>
      <c r="P155" s="412"/>
      <c r="Q155" s="412"/>
      <c r="R155" s="412"/>
      <c r="S155" s="412"/>
      <c r="T155" s="412"/>
      <c r="U155" s="412"/>
      <c r="V155" s="412"/>
      <c r="W155" s="412"/>
      <c r="X155" s="412"/>
      <c r="Y155" s="412"/>
      <c r="Z155" s="412"/>
      <c r="AA155" s="412"/>
      <c r="AB155" s="412"/>
      <c r="AC155" s="412"/>
      <c r="AD155" s="412"/>
      <c r="AE155" s="412"/>
      <c r="AF155" s="412"/>
      <c r="AG155" s="412"/>
      <c r="AH155" s="412"/>
      <c r="AI155" s="412"/>
      <c r="AJ155" s="412"/>
      <c r="AK155" s="412"/>
      <c r="AL155" s="412"/>
      <c r="AM155" s="412"/>
      <c r="AN155" s="412"/>
      <c r="AO155" s="412"/>
      <c r="AP155" s="412"/>
      <c r="AQ155" s="412"/>
      <c r="AR155" s="412"/>
      <c r="AS155" s="412"/>
      <c r="AT155" s="412"/>
      <c r="AU155" s="412"/>
      <c r="AV155" s="412"/>
      <c r="AW155" s="412"/>
      <c r="AX155" s="412"/>
      <c r="AY155" s="412"/>
      <c r="AZ155" s="412"/>
      <c r="BA155" s="412"/>
      <c r="BB155" s="412"/>
      <c r="BC155" s="412"/>
    </row>
    <row r="156" spans="1:55" x14ac:dyDescent="0.2">
      <c r="A156" s="412"/>
      <c r="B156" s="412"/>
      <c r="C156" s="412"/>
      <c r="D156" s="412"/>
      <c r="E156" s="412"/>
      <c r="F156" s="412"/>
      <c r="G156" s="412"/>
      <c r="H156" s="412"/>
      <c r="I156" s="412"/>
      <c r="J156" s="412"/>
      <c r="K156" s="412"/>
      <c r="L156" s="412"/>
      <c r="M156" s="412"/>
      <c r="N156" s="412"/>
      <c r="O156" s="412"/>
      <c r="P156" s="412"/>
      <c r="Q156" s="412"/>
      <c r="R156" s="412"/>
      <c r="S156" s="412"/>
      <c r="T156" s="412"/>
      <c r="U156" s="412"/>
      <c r="V156" s="412"/>
      <c r="W156" s="412"/>
      <c r="X156" s="412"/>
      <c r="Y156" s="412"/>
      <c r="Z156" s="412"/>
      <c r="AA156" s="412"/>
      <c r="AB156" s="412"/>
      <c r="AC156" s="412"/>
      <c r="AD156" s="412"/>
      <c r="AE156" s="412"/>
      <c r="AF156" s="412"/>
      <c r="AG156" s="412"/>
      <c r="AH156" s="412"/>
      <c r="AI156" s="412"/>
      <c r="AJ156" s="412"/>
      <c r="AK156" s="412"/>
      <c r="AL156" s="412"/>
      <c r="AM156" s="412"/>
      <c r="AN156" s="412"/>
      <c r="AO156" s="412"/>
      <c r="AP156" s="412"/>
      <c r="AQ156" s="412"/>
      <c r="AR156" s="412"/>
      <c r="AS156" s="412"/>
      <c r="AT156" s="412"/>
      <c r="AU156" s="412"/>
      <c r="AV156" s="412"/>
      <c r="AW156" s="412"/>
      <c r="AX156" s="412"/>
      <c r="AY156" s="412"/>
      <c r="AZ156" s="412"/>
      <c r="BA156" s="412"/>
      <c r="BB156" s="412"/>
      <c r="BC156" s="412"/>
    </row>
    <row r="157" spans="1:55" x14ac:dyDescent="0.2">
      <c r="A157" s="412"/>
      <c r="B157" s="412"/>
      <c r="C157" s="412"/>
      <c r="D157" s="412"/>
      <c r="E157" s="412"/>
      <c r="F157" s="412"/>
      <c r="G157" s="412"/>
      <c r="H157" s="412"/>
      <c r="I157" s="412"/>
      <c r="J157" s="412"/>
      <c r="K157" s="412"/>
      <c r="L157" s="412"/>
      <c r="M157" s="412"/>
      <c r="N157" s="412"/>
      <c r="O157" s="412"/>
      <c r="P157" s="412"/>
      <c r="Q157" s="412"/>
      <c r="R157" s="412"/>
      <c r="S157" s="412"/>
      <c r="T157" s="412"/>
      <c r="U157" s="412"/>
      <c r="V157" s="412"/>
      <c r="W157" s="412"/>
      <c r="X157" s="412"/>
      <c r="Y157" s="412"/>
      <c r="Z157" s="412"/>
      <c r="AA157" s="412"/>
      <c r="AB157" s="412"/>
      <c r="AC157" s="412"/>
      <c r="AD157" s="412"/>
      <c r="AE157" s="412"/>
      <c r="AF157" s="412"/>
      <c r="AG157" s="412"/>
      <c r="AH157" s="412"/>
      <c r="AI157" s="412"/>
      <c r="AJ157" s="412"/>
      <c r="AK157" s="412"/>
      <c r="AL157" s="412"/>
      <c r="AM157" s="412"/>
      <c r="AN157" s="412"/>
      <c r="AO157" s="412"/>
      <c r="AP157" s="412"/>
      <c r="AQ157" s="412"/>
      <c r="AR157" s="412"/>
      <c r="AS157" s="412"/>
      <c r="AT157" s="412"/>
      <c r="AU157" s="412"/>
      <c r="AV157" s="412"/>
      <c r="AW157" s="412"/>
      <c r="AX157" s="412"/>
      <c r="AY157" s="412"/>
      <c r="AZ157" s="412"/>
      <c r="BA157" s="412"/>
      <c r="BB157" s="412"/>
      <c r="BC157" s="412"/>
    </row>
    <row r="158" spans="1:55" x14ac:dyDescent="0.2">
      <c r="A158" s="412"/>
      <c r="B158" s="412"/>
      <c r="C158" s="412"/>
      <c r="D158" s="412"/>
      <c r="E158" s="412"/>
      <c r="F158" s="412"/>
      <c r="G158" s="412"/>
      <c r="H158" s="412"/>
      <c r="I158" s="412"/>
      <c r="J158" s="412"/>
      <c r="K158" s="412"/>
      <c r="L158" s="412"/>
      <c r="M158" s="412"/>
      <c r="N158" s="412"/>
      <c r="O158" s="412"/>
      <c r="P158" s="412"/>
      <c r="Q158" s="412"/>
      <c r="R158" s="412"/>
      <c r="S158" s="412"/>
      <c r="T158" s="412"/>
      <c r="U158" s="412"/>
      <c r="V158" s="412"/>
      <c r="W158" s="412"/>
      <c r="X158" s="412"/>
      <c r="Y158" s="412"/>
      <c r="Z158" s="412"/>
      <c r="AA158" s="412"/>
      <c r="AB158" s="412"/>
      <c r="AC158" s="412"/>
      <c r="AD158" s="412"/>
      <c r="AE158" s="412"/>
      <c r="AF158" s="412"/>
      <c r="AG158" s="412"/>
      <c r="AH158" s="412"/>
      <c r="AI158" s="412"/>
      <c r="AJ158" s="412"/>
      <c r="AK158" s="412"/>
      <c r="AL158" s="412"/>
      <c r="AM158" s="412"/>
      <c r="AN158" s="412"/>
      <c r="AO158" s="412"/>
      <c r="AP158" s="412"/>
      <c r="AQ158" s="412"/>
      <c r="AR158" s="412"/>
      <c r="AS158" s="412"/>
      <c r="AT158" s="412"/>
      <c r="AU158" s="412"/>
      <c r="AV158" s="412"/>
      <c r="AW158" s="412"/>
      <c r="AX158" s="412"/>
      <c r="AY158" s="412"/>
      <c r="AZ158" s="412"/>
      <c r="BA158" s="412"/>
      <c r="BB158" s="412"/>
      <c r="BC158" s="412"/>
    </row>
    <row r="159" spans="1:55" x14ac:dyDescent="0.2">
      <c r="A159" s="412"/>
      <c r="B159" s="412"/>
      <c r="C159" s="412"/>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row>
    <row r="160" spans="1:55" x14ac:dyDescent="0.2">
      <c r="A160" s="412"/>
      <c r="B160" s="412"/>
      <c r="C160" s="412"/>
      <c r="D160" s="412"/>
      <c r="E160" s="412"/>
      <c r="F160" s="412"/>
      <c r="G160" s="412"/>
      <c r="H160" s="412"/>
      <c r="I160" s="412"/>
      <c r="J160" s="412"/>
      <c r="K160" s="412"/>
      <c r="L160" s="412"/>
      <c r="M160" s="412"/>
      <c r="N160" s="412"/>
      <c r="O160" s="412"/>
      <c r="P160" s="412"/>
      <c r="Q160" s="412"/>
      <c r="R160" s="412"/>
      <c r="S160" s="412"/>
      <c r="T160" s="412"/>
      <c r="U160" s="412"/>
      <c r="V160" s="412"/>
      <c r="W160" s="412"/>
      <c r="X160" s="412"/>
      <c r="Y160" s="412"/>
      <c r="Z160" s="412"/>
      <c r="AA160" s="412"/>
      <c r="AB160" s="412"/>
      <c r="AC160" s="412"/>
      <c r="AD160" s="412"/>
      <c r="AE160" s="412"/>
      <c r="AF160" s="412"/>
      <c r="AG160" s="412"/>
      <c r="AH160" s="412"/>
      <c r="AI160" s="412"/>
      <c r="AJ160" s="412"/>
      <c r="AK160" s="412"/>
      <c r="AL160" s="412"/>
      <c r="AM160" s="412"/>
      <c r="AN160" s="412"/>
      <c r="AO160" s="412"/>
      <c r="AP160" s="412"/>
      <c r="AQ160" s="412"/>
      <c r="AR160" s="412"/>
      <c r="AS160" s="412"/>
      <c r="AT160" s="412"/>
      <c r="AU160" s="412"/>
      <c r="AV160" s="412"/>
      <c r="AW160" s="412"/>
      <c r="AX160" s="412"/>
      <c r="AY160" s="412"/>
      <c r="AZ160" s="412"/>
      <c r="BA160" s="412"/>
      <c r="BB160" s="412"/>
      <c r="BC160" s="412"/>
    </row>
    <row r="161" spans="1:55" x14ac:dyDescent="0.2">
      <c r="A161" s="412"/>
      <c r="B161" s="412"/>
      <c r="C161" s="412"/>
      <c r="D161" s="412"/>
      <c r="E161" s="412"/>
      <c r="F161" s="412"/>
      <c r="G161" s="412"/>
      <c r="H161" s="412"/>
      <c r="I161" s="412"/>
      <c r="J161" s="412"/>
      <c r="K161" s="412"/>
      <c r="L161" s="412"/>
      <c r="M161" s="412"/>
      <c r="N161" s="412"/>
      <c r="O161" s="412"/>
      <c r="P161" s="412"/>
      <c r="Q161" s="412"/>
      <c r="R161" s="412"/>
      <c r="S161" s="412"/>
      <c r="T161" s="412"/>
      <c r="U161" s="412"/>
      <c r="V161" s="412"/>
      <c r="W161" s="412"/>
      <c r="X161" s="412"/>
      <c r="Y161" s="412"/>
      <c r="Z161" s="412"/>
      <c r="AA161" s="412"/>
      <c r="AB161" s="412"/>
      <c r="AC161" s="412"/>
      <c r="AD161" s="412"/>
      <c r="AE161" s="412"/>
      <c r="AF161" s="412"/>
      <c r="AG161" s="412"/>
      <c r="AH161" s="412"/>
      <c r="AI161" s="412"/>
      <c r="AJ161" s="412"/>
      <c r="AK161" s="412"/>
      <c r="AL161" s="412"/>
      <c r="AM161" s="412"/>
      <c r="AN161" s="412"/>
      <c r="AO161" s="412"/>
      <c r="AP161" s="412"/>
      <c r="AQ161" s="412"/>
      <c r="AR161" s="412"/>
      <c r="AS161" s="412"/>
      <c r="AT161" s="412"/>
      <c r="AU161" s="412"/>
      <c r="AV161" s="412"/>
      <c r="AW161" s="412"/>
      <c r="AX161" s="412"/>
      <c r="AY161" s="412"/>
      <c r="AZ161" s="412"/>
      <c r="BA161" s="412"/>
      <c r="BB161" s="412"/>
      <c r="BC161" s="412"/>
    </row>
    <row r="162" spans="1:55" x14ac:dyDescent="0.2">
      <c r="A162" s="412"/>
      <c r="B162" s="412"/>
      <c r="C162" s="412"/>
      <c r="D162" s="412"/>
      <c r="E162" s="412"/>
      <c r="F162" s="412"/>
      <c r="G162" s="412"/>
      <c r="H162" s="412"/>
      <c r="I162" s="412"/>
      <c r="J162" s="412"/>
      <c r="K162" s="412"/>
      <c r="L162" s="412"/>
      <c r="M162" s="412"/>
      <c r="N162" s="412"/>
      <c r="O162" s="412"/>
      <c r="P162" s="412"/>
      <c r="Q162" s="412"/>
      <c r="R162" s="412"/>
      <c r="S162" s="412"/>
      <c r="T162" s="412"/>
      <c r="U162" s="412"/>
      <c r="V162" s="412"/>
      <c r="W162" s="412"/>
      <c r="X162" s="412"/>
      <c r="Y162" s="412"/>
      <c r="Z162" s="412"/>
      <c r="AA162" s="412"/>
      <c r="AB162" s="412"/>
      <c r="AC162" s="412"/>
      <c r="AD162" s="412"/>
      <c r="AE162" s="412"/>
      <c r="AF162" s="412"/>
      <c r="AG162" s="412"/>
      <c r="AH162" s="412"/>
      <c r="AI162" s="412"/>
      <c r="AJ162" s="412"/>
      <c r="AK162" s="412"/>
      <c r="AL162" s="412"/>
      <c r="AM162" s="412"/>
      <c r="AN162" s="412"/>
      <c r="AO162" s="412"/>
      <c r="AP162" s="412"/>
      <c r="AQ162" s="412"/>
      <c r="AR162" s="412"/>
      <c r="AS162" s="412"/>
      <c r="AT162" s="412"/>
      <c r="AU162" s="412"/>
      <c r="AV162" s="412"/>
      <c r="AW162" s="412"/>
      <c r="AX162" s="412"/>
      <c r="AY162" s="412"/>
      <c r="AZ162" s="412"/>
      <c r="BA162" s="412"/>
      <c r="BB162" s="412"/>
      <c r="BC162" s="412"/>
    </row>
    <row r="163" spans="1:55" x14ac:dyDescent="0.2">
      <c r="A163" s="412"/>
      <c r="B163" s="412"/>
      <c r="C163" s="412"/>
      <c r="D163" s="412"/>
      <c r="E163" s="412"/>
      <c r="F163" s="412"/>
      <c r="G163" s="412"/>
      <c r="H163" s="412"/>
      <c r="I163" s="412"/>
      <c r="J163" s="412"/>
      <c r="K163" s="412"/>
      <c r="L163" s="412"/>
      <c r="M163" s="412"/>
      <c r="N163" s="412"/>
      <c r="O163" s="412"/>
      <c r="P163" s="412"/>
      <c r="Q163" s="412"/>
      <c r="R163" s="412"/>
      <c r="S163" s="412"/>
      <c r="T163" s="412"/>
      <c r="U163" s="412"/>
      <c r="V163" s="412"/>
      <c r="W163" s="412"/>
      <c r="X163" s="412"/>
      <c r="Y163" s="412"/>
      <c r="Z163" s="412"/>
      <c r="AA163" s="412"/>
      <c r="AB163" s="412"/>
      <c r="AC163" s="412"/>
      <c r="AD163" s="412"/>
      <c r="AE163" s="412"/>
      <c r="AF163" s="412"/>
      <c r="AG163" s="412"/>
      <c r="AH163" s="412"/>
      <c r="AI163" s="412"/>
      <c r="AJ163" s="412"/>
      <c r="AK163" s="412"/>
      <c r="AL163" s="412"/>
      <c r="AM163" s="412"/>
      <c r="AN163" s="412"/>
      <c r="AO163" s="412"/>
      <c r="AP163" s="412"/>
      <c r="AQ163" s="412"/>
      <c r="AR163" s="412"/>
      <c r="AS163" s="412"/>
      <c r="AT163" s="412"/>
      <c r="AU163" s="412"/>
      <c r="AV163" s="412"/>
      <c r="AW163" s="412"/>
      <c r="AX163" s="412"/>
      <c r="AY163" s="412"/>
      <c r="AZ163" s="412"/>
      <c r="BA163" s="412"/>
      <c r="BB163" s="412"/>
      <c r="BC163" s="412"/>
    </row>
    <row r="164" spans="1:55" x14ac:dyDescent="0.2">
      <c r="A164" s="412"/>
      <c r="B164" s="412"/>
      <c r="C164" s="412"/>
      <c r="D164" s="412"/>
      <c r="E164" s="412"/>
      <c r="F164" s="412"/>
      <c r="G164" s="412"/>
      <c r="H164" s="412"/>
      <c r="I164" s="412"/>
      <c r="J164" s="412"/>
      <c r="K164" s="412"/>
      <c r="L164" s="412"/>
      <c r="M164" s="412"/>
      <c r="N164" s="412"/>
      <c r="O164" s="412"/>
      <c r="P164" s="412"/>
      <c r="Q164" s="412"/>
      <c r="R164" s="412"/>
      <c r="S164" s="412"/>
      <c r="T164" s="412"/>
      <c r="U164" s="412"/>
      <c r="V164" s="412"/>
      <c r="W164" s="412"/>
      <c r="X164" s="412"/>
      <c r="Y164" s="412"/>
      <c r="Z164" s="412"/>
      <c r="AA164" s="412"/>
      <c r="AB164" s="412"/>
      <c r="AC164" s="412"/>
      <c r="AD164" s="412"/>
      <c r="AE164" s="412"/>
      <c r="AF164" s="412"/>
      <c r="AG164" s="412"/>
      <c r="AH164" s="412"/>
      <c r="AI164" s="412"/>
      <c r="AJ164" s="412"/>
      <c r="AK164" s="412"/>
      <c r="AL164" s="412"/>
      <c r="AM164" s="412"/>
      <c r="AN164" s="412"/>
      <c r="AO164" s="412"/>
      <c r="AP164" s="412"/>
      <c r="AQ164" s="412"/>
      <c r="AR164" s="412"/>
      <c r="AS164" s="412"/>
      <c r="AT164" s="412"/>
      <c r="AU164" s="412"/>
      <c r="AV164" s="412"/>
      <c r="AW164" s="412"/>
      <c r="AX164" s="412"/>
      <c r="AY164" s="412"/>
      <c r="AZ164" s="412"/>
      <c r="BA164" s="412"/>
      <c r="BB164" s="412"/>
      <c r="BC164" s="412"/>
    </row>
    <row r="165" spans="1:55" x14ac:dyDescent="0.2">
      <c r="A165" s="412"/>
      <c r="B165" s="412"/>
      <c r="C165" s="412"/>
      <c r="D165" s="412"/>
      <c r="E165" s="412"/>
      <c r="F165" s="412"/>
      <c r="G165" s="412"/>
      <c r="H165" s="412"/>
      <c r="I165" s="412"/>
      <c r="J165" s="412"/>
      <c r="K165" s="412"/>
      <c r="L165" s="412"/>
      <c r="M165" s="412"/>
      <c r="N165" s="412"/>
      <c r="O165" s="412"/>
      <c r="P165" s="412"/>
      <c r="Q165" s="412"/>
      <c r="R165" s="412"/>
      <c r="S165" s="412"/>
      <c r="T165" s="412"/>
      <c r="U165" s="412"/>
      <c r="V165" s="412"/>
      <c r="W165" s="412"/>
      <c r="X165" s="412"/>
      <c r="Y165" s="412"/>
      <c r="Z165" s="412"/>
      <c r="AA165" s="412"/>
      <c r="AB165" s="412"/>
      <c r="AC165" s="412"/>
      <c r="AD165" s="412"/>
      <c r="AE165" s="412"/>
      <c r="AF165" s="412"/>
      <c r="AG165" s="412"/>
      <c r="AH165" s="412"/>
      <c r="AI165" s="412"/>
      <c r="AJ165" s="412"/>
      <c r="AK165" s="412"/>
      <c r="AL165" s="412"/>
      <c r="AM165" s="412"/>
      <c r="AN165" s="412"/>
      <c r="AO165" s="412"/>
      <c r="AP165" s="412"/>
      <c r="AQ165" s="412"/>
      <c r="AR165" s="412"/>
      <c r="AS165" s="412"/>
      <c r="AT165" s="412"/>
      <c r="AU165" s="412"/>
      <c r="AV165" s="412"/>
      <c r="AW165" s="412"/>
      <c r="AX165" s="412"/>
      <c r="AY165" s="412"/>
      <c r="AZ165" s="412"/>
      <c r="BA165" s="412"/>
      <c r="BB165" s="412"/>
      <c r="BC165" s="412"/>
    </row>
    <row r="166" spans="1:55" x14ac:dyDescent="0.2">
      <c r="A166" s="412"/>
      <c r="B166" s="412"/>
      <c r="C166" s="412"/>
      <c r="D166" s="412"/>
      <c r="E166" s="412"/>
      <c r="F166" s="412"/>
      <c r="G166" s="412"/>
      <c r="H166" s="412"/>
      <c r="I166" s="412"/>
      <c r="J166" s="412"/>
      <c r="K166" s="412"/>
      <c r="L166" s="412"/>
      <c r="M166" s="412"/>
      <c r="N166" s="412"/>
      <c r="O166" s="412"/>
      <c r="P166" s="412"/>
      <c r="Q166" s="412"/>
      <c r="R166" s="412"/>
      <c r="S166" s="412"/>
      <c r="T166" s="412"/>
      <c r="U166" s="412"/>
      <c r="V166" s="412"/>
      <c r="W166" s="412"/>
      <c r="X166" s="412"/>
      <c r="Y166" s="412"/>
      <c r="Z166" s="412"/>
      <c r="AA166" s="412"/>
      <c r="AB166" s="412"/>
      <c r="AC166" s="412"/>
      <c r="AD166" s="412"/>
      <c r="AE166" s="412"/>
      <c r="AF166" s="412"/>
      <c r="AG166" s="412"/>
      <c r="AH166" s="412"/>
      <c r="AI166" s="412"/>
      <c r="AJ166" s="412"/>
      <c r="AK166" s="412"/>
      <c r="AL166" s="412"/>
      <c r="AM166" s="412"/>
      <c r="AN166" s="412"/>
      <c r="AO166" s="412"/>
      <c r="AP166" s="412"/>
      <c r="AQ166" s="412"/>
      <c r="AR166" s="412"/>
      <c r="AS166" s="412"/>
      <c r="AT166" s="412"/>
      <c r="AU166" s="412"/>
      <c r="AV166" s="412"/>
      <c r="AW166" s="412"/>
      <c r="AX166" s="412"/>
      <c r="AY166" s="412"/>
      <c r="AZ166" s="412"/>
      <c r="BA166" s="412"/>
      <c r="BB166" s="412"/>
      <c r="BC166" s="412"/>
    </row>
    <row r="167" spans="1:55" x14ac:dyDescent="0.2">
      <c r="A167" s="412"/>
      <c r="B167" s="412"/>
      <c r="C167" s="412"/>
      <c r="D167" s="412"/>
      <c r="E167" s="412"/>
      <c r="F167" s="412"/>
      <c r="G167" s="412"/>
      <c r="H167" s="412"/>
      <c r="I167" s="412"/>
      <c r="J167" s="412"/>
      <c r="K167" s="412"/>
      <c r="L167" s="412"/>
      <c r="M167" s="412"/>
      <c r="N167" s="412"/>
      <c r="O167" s="412"/>
      <c r="P167" s="412"/>
      <c r="Q167" s="412"/>
      <c r="R167" s="412"/>
      <c r="S167" s="412"/>
      <c r="T167" s="412"/>
      <c r="U167" s="412"/>
      <c r="V167" s="412"/>
      <c r="W167" s="412"/>
      <c r="X167" s="412"/>
      <c r="Y167" s="412"/>
      <c r="Z167" s="412"/>
      <c r="AA167" s="412"/>
      <c r="AB167" s="412"/>
      <c r="AC167" s="412"/>
      <c r="AD167" s="412"/>
      <c r="AE167" s="412"/>
      <c r="AF167" s="412"/>
      <c r="AG167" s="412"/>
      <c r="AH167" s="412"/>
      <c r="AI167" s="412"/>
      <c r="AJ167" s="412"/>
      <c r="AK167" s="412"/>
      <c r="AL167" s="412"/>
      <c r="AM167" s="412"/>
      <c r="AN167" s="412"/>
      <c r="AO167" s="412"/>
      <c r="AP167" s="412"/>
      <c r="AQ167" s="412"/>
      <c r="AR167" s="412"/>
      <c r="AS167" s="412"/>
      <c r="AT167" s="412"/>
      <c r="AU167" s="412"/>
      <c r="AV167" s="412"/>
      <c r="AW167" s="412"/>
      <c r="AX167" s="412"/>
      <c r="AY167" s="412"/>
      <c r="AZ167" s="412"/>
      <c r="BA167" s="412"/>
      <c r="BB167" s="412"/>
      <c r="BC167" s="412"/>
    </row>
    <row r="168" spans="1:55" x14ac:dyDescent="0.2">
      <c r="A168" s="412"/>
      <c r="B168" s="412"/>
      <c r="C168" s="412"/>
      <c r="D168" s="412"/>
      <c r="E168" s="412"/>
      <c r="F168" s="412"/>
      <c r="G168" s="412"/>
      <c r="H168" s="412"/>
      <c r="I168" s="412"/>
      <c r="J168" s="412"/>
      <c r="K168" s="412"/>
      <c r="L168" s="412"/>
      <c r="M168" s="412"/>
      <c r="N168" s="412"/>
      <c r="O168" s="412"/>
      <c r="P168" s="412"/>
      <c r="Q168" s="412"/>
      <c r="R168" s="412"/>
      <c r="S168" s="412"/>
      <c r="T168" s="412"/>
      <c r="U168" s="412"/>
      <c r="V168" s="412"/>
      <c r="W168" s="412"/>
      <c r="X168" s="412"/>
      <c r="Y168" s="412"/>
      <c r="Z168" s="412"/>
      <c r="AA168" s="412"/>
      <c r="AB168" s="412"/>
      <c r="AC168" s="412"/>
      <c r="AD168" s="412"/>
      <c r="AE168" s="412"/>
      <c r="AF168" s="412"/>
      <c r="AG168" s="412"/>
      <c r="AH168" s="412"/>
      <c r="AI168" s="412"/>
      <c r="AJ168" s="412"/>
      <c r="AK168" s="412"/>
      <c r="AL168" s="412"/>
      <c r="AM168" s="412"/>
      <c r="AN168" s="412"/>
      <c r="AO168" s="412"/>
      <c r="AP168" s="412"/>
      <c r="AQ168" s="412"/>
      <c r="AR168" s="412"/>
      <c r="AS168" s="412"/>
      <c r="AT168" s="412"/>
      <c r="AU168" s="412"/>
      <c r="AV168" s="412"/>
      <c r="AW168" s="412"/>
      <c r="AX168" s="412"/>
      <c r="AY168" s="412"/>
      <c r="AZ168" s="412"/>
      <c r="BA168" s="412"/>
      <c r="BB168" s="412"/>
      <c r="BC168" s="412"/>
    </row>
    <row r="169" spans="1:55" x14ac:dyDescent="0.2">
      <c r="A169" s="412"/>
      <c r="B169" s="412"/>
      <c r="C169" s="412"/>
      <c r="D169" s="412"/>
      <c r="E169" s="412"/>
      <c r="F169" s="412"/>
      <c r="G169" s="412"/>
      <c r="H169" s="412"/>
      <c r="I169" s="412"/>
      <c r="J169" s="412"/>
      <c r="K169" s="412"/>
      <c r="L169" s="412"/>
      <c r="M169" s="412"/>
      <c r="N169" s="412"/>
      <c r="O169" s="412"/>
      <c r="P169" s="412"/>
      <c r="Q169" s="412"/>
      <c r="R169" s="412"/>
      <c r="S169" s="412"/>
      <c r="T169" s="412"/>
      <c r="U169" s="412"/>
      <c r="V169" s="412"/>
      <c r="W169" s="412"/>
      <c r="X169" s="412"/>
      <c r="Y169" s="412"/>
      <c r="Z169" s="412"/>
      <c r="AA169" s="412"/>
      <c r="AB169" s="412"/>
      <c r="AC169" s="412"/>
      <c r="AD169" s="412"/>
      <c r="AE169" s="412"/>
      <c r="AF169" s="412"/>
      <c r="AG169" s="412"/>
      <c r="AH169" s="412"/>
      <c r="AI169" s="412"/>
      <c r="AJ169" s="412"/>
      <c r="AK169" s="412"/>
      <c r="AL169" s="412"/>
      <c r="AM169" s="412"/>
      <c r="AN169" s="412"/>
      <c r="AO169" s="412"/>
      <c r="AP169" s="412"/>
      <c r="AQ169" s="412"/>
      <c r="AR169" s="412"/>
      <c r="AS169" s="412"/>
      <c r="AT169" s="412"/>
      <c r="AU169" s="412"/>
      <c r="AV169" s="412"/>
      <c r="AW169" s="412"/>
      <c r="AX169" s="412"/>
      <c r="AY169" s="412"/>
      <c r="AZ169" s="412"/>
      <c r="BA169" s="412"/>
      <c r="BB169" s="412"/>
      <c r="BC169" s="412"/>
    </row>
    <row r="170" spans="1:55" x14ac:dyDescent="0.2">
      <c r="A170" s="412"/>
      <c r="B170" s="412"/>
      <c r="C170" s="412"/>
      <c r="D170" s="412"/>
      <c r="E170" s="412"/>
      <c r="F170" s="412"/>
      <c r="G170" s="412"/>
      <c r="H170" s="412"/>
      <c r="I170" s="412"/>
      <c r="J170" s="412"/>
      <c r="K170" s="412"/>
      <c r="L170" s="412"/>
      <c r="M170" s="412"/>
      <c r="N170" s="412"/>
      <c r="O170" s="412"/>
      <c r="P170" s="412"/>
      <c r="Q170" s="412"/>
      <c r="R170" s="412"/>
      <c r="S170" s="412"/>
      <c r="T170" s="412"/>
      <c r="U170" s="412"/>
      <c r="V170" s="412"/>
      <c r="W170" s="412"/>
      <c r="X170" s="412"/>
      <c r="Y170" s="412"/>
      <c r="Z170" s="412"/>
      <c r="AA170" s="412"/>
      <c r="AB170" s="412"/>
      <c r="AC170" s="412"/>
      <c r="AD170" s="412"/>
      <c r="AE170" s="412"/>
      <c r="AF170" s="412"/>
      <c r="AG170" s="412"/>
      <c r="AH170" s="412"/>
      <c r="AI170" s="412"/>
      <c r="AJ170" s="412"/>
      <c r="AK170" s="412"/>
      <c r="AL170" s="412"/>
      <c r="AM170" s="412"/>
      <c r="AN170" s="412"/>
      <c r="AO170" s="412"/>
      <c r="AP170" s="412"/>
      <c r="AQ170" s="412"/>
      <c r="AR170" s="412"/>
      <c r="AS170" s="412"/>
      <c r="AT170" s="412"/>
      <c r="AU170" s="412"/>
      <c r="AV170" s="412"/>
      <c r="AW170" s="412"/>
      <c r="AX170" s="412"/>
      <c r="AY170" s="412"/>
      <c r="AZ170" s="412"/>
      <c r="BA170" s="412"/>
      <c r="BB170" s="412"/>
      <c r="BC170" s="412"/>
    </row>
    <row r="171" spans="1:55" x14ac:dyDescent="0.2">
      <c r="A171" s="412"/>
      <c r="B171" s="412"/>
      <c r="C171" s="412"/>
      <c r="D171" s="412"/>
      <c r="E171" s="412"/>
      <c r="F171" s="412"/>
      <c r="G171" s="412"/>
      <c r="H171" s="412"/>
      <c r="I171" s="412"/>
      <c r="J171" s="412"/>
      <c r="K171" s="412"/>
      <c r="L171" s="412"/>
      <c r="M171" s="412"/>
      <c r="N171" s="412"/>
      <c r="O171" s="412"/>
      <c r="P171" s="412"/>
      <c r="Q171" s="412"/>
      <c r="R171" s="412"/>
      <c r="S171" s="412"/>
      <c r="T171" s="412"/>
      <c r="U171" s="412"/>
      <c r="V171" s="412"/>
      <c r="W171" s="412"/>
      <c r="X171" s="412"/>
      <c r="Y171" s="412"/>
      <c r="Z171" s="412"/>
      <c r="AA171" s="412"/>
      <c r="AB171" s="412"/>
      <c r="AC171" s="412"/>
      <c r="AD171" s="412"/>
      <c r="AE171" s="412"/>
      <c r="AF171" s="412"/>
      <c r="AG171" s="412"/>
      <c r="AH171" s="412"/>
      <c r="AI171" s="412"/>
      <c r="AJ171" s="412"/>
      <c r="AK171" s="412"/>
      <c r="AL171" s="412"/>
      <c r="AM171" s="412"/>
      <c r="AN171" s="412"/>
      <c r="AO171" s="412"/>
      <c r="AP171" s="412"/>
      <c r="AQ171" s="412"/>
      <c r="AR171" s="412"/>
      <c r="AS171" s="412"/>
      <c r="AT171" s="412"/>
      <c r="AU171" s="412"/>
      <c r="AV171" s="412"/>
      <c r="AW171" s="412"/>
      <c r="AX171" s="412"/>
      <c r="AY171" s="412"/>
      <c r="AZ171" s="412"/>
      <c r="BA171" s="412"/>
      <c r="BB171" s="412"/>
      <c r="BC171" s="412"/>
    </row>
    <row r="172" spans="1:55" x14ac:dyDescent="0.2">
      <c r="A172" s="412"/>
      <c r="B172" s="412"/>
      <c r="C172" s="412"/>
      <c r="D172" s="412"/>
      <c r="E172" s="412"/>
      <c r="F172" s="412"/>
      <c r="G172" s="412"/>
      <c r="H172" s="412"/>
      <c r="I172" s="412"/>
      <c r="J172" s="412"/>
      <c r="K172" s="412"/>
      <c r="L172" s="412"/>
      <c r="M172" s="412"/>
      <c r="N172" s="412"/>
      <c r="O172" s="412"/>
      <c r="P172" s="412"/>
      <c r="Q172" s="412"/>
      <c r="R172" s="412"/>
      <c r="S172" s="412"/>
      <c r="T172" s="412"/>
      <c r="U172" s="412"/>
      <c r="V172" s="412"/>
      <c r="W172" s="412"/>
      <c r="X172" s="412"/>
      <c r="Y172" s="412"/>
      <c r="Z172" s="412"/>
      <c r="AA172" s="412"/>
      <c r="AB172" s="412"/>
      <c r="AC172" s="412"/>
      <c r="AD172" s="412"/>
      <c r="AE172" s="412"/>
      <c r="AF172" s="412"/>
      <c r="AG172" s="412"/>
      <c r="AH172" s="412"/>
      <c r="AI172" s="412"/>
      <c r="AJ172" s="412"/>
      <c r="AK172" s="412"/>
      <c r="AL172" s="412"/>
      <c r="AM172" s="412"/>
      <c r="AN172" s="412"/>
      <c r="AO172" s="412"/>
      <c r="AP172" s="412"/>
      <c r="AQ172" s="412"/>
      <c r="AR172" s="412"/>
      <c r="AS172" s="412"/>
      <c r="AT172" s="412"/>
      <c r="AU172" s="412"/>
      <c r="AV172" s="412"/>
      <c r="AW172" s="412"/>
      <c r="AX172" s="412"/>
      <c r="AY172" s="412"/>
      <c r="AZ172" s="412"/>
      <c r="BA172" s="412"/>
      <c r="BB172" s="412"/>
      <c r="BC172" s="412"/>
    </row>
    <row r="173" spans="1:55" x14ac:dyDescent="0.2">
      <c r="A173" s="412"/>
      <c r="B173" s="412"/>
      <c r="C173" s="412"/>
      <c r="D173" s="412"/>
      <c r="E173" s="412"/>
      <c r="F173" s="412"/>
      <c r="G173" s="412"/>
      <c r="H173" s="412"/>
      <c r="I173" s="412"/>
      <c r="J173" s="412"/>
      <c r="K173" s="412"/>
      <c r="L173" s="412"/>
      <c r="M173" s="412"/>
      <c r="N173" s="412"/>
      <c r="O173" s="412"/>
      <c r="P173" s="412"/>
      <c r="Q173" s="412"/>
      <c r="R173" s="412"/>
      <c r="S173" s="412"/>
      <c r="T173" s="412"/>
      <c r="U173" s="412"/>
      <c r="V173" s="412"/>
      <c r="W173" s="412"/>
      <c r="X173" s="412"/>
      <c r="Y173" s="412"/>
      <c r="Z173" s="412"/>
      <c r="AA173" s="412"/>
      <c r="AB173" s="412"/>
      <c r="AC173" s="412"/>
      <c r="AD173" s="412"/>
      <c r="AE173" s="412"/>
      <c r="AF173" s="412"/>
      <c r="AG173" s="412"/>
      <c r="AH173" s="412"/>
      <c r="AI173" s="412"/>
      <c r="AJ173" s="412"/>
      <c r="AK173" s="412"/>
      <c r="AL173" s="412"/>
      <c r="AM173" s="412"/>
      <c r="AN173" s="412"/>
      <c r="AO173" s="412"/>
      <c r="AP173" s="412"/>
      <c r="AQ173" s="412"/>
      <c r="AR173" s="412"/>
      <c r="AS173" s="412"/>
      <c r="AT173" s="412"/>
      <c r="AU173" s="412"/>
      <c r="AV173" s="412"/>
      <c r="AW173" s="412"/>
      <c r="AX173" s="412"/>
      <c r="AY173" s="412"/>
      <c r="AZ173" s="412"/>
      <c r="BA173" s="412"/>
      <c r="BB173" s="412"/>
      <c r="BC173" s="412"/>
    </row>
    <row r="174" spans="1:55" x14ac:dyDescent="0.2">
      <c r="A174" s="412"/>
      <c r="B174" s="412"/>
      <c r="C174" s="412"/>
      <c r="D174" s="412"/>
      <c r="E174" s="412"/>
      <c r="F174" s="412"/>
      <c r="G174" s="412"/>
      <c r="H174" s="412"/>
      <c r="I174" s="412"/>
      <c r="J174" s="412"/>
      <c r="K174" s="412"/>
      <c r="L174" s="412"/>
      <c r="M174" s="412"/>
      <c r="N174" s="412"/>
      <c r="O174" s="412"/>
      <c r="P174" s="412"/>
      <c r="Q174" s="412"/>
      <c r="R174" s="412"/>
      <c r="S174" s="412"/>
      <c r="T174" s="412"/>
      <c r="U174" s="412"/>
      <c r="V174" s="412"/>
      <c r="W174" s="412"/>
      <c r="X174" s="412"/>
      <c r="Y174" s="412"/>
      <c r="Z174" s="412"/>
      <c r="AA174" s="412"/>
      <c r="AB174" s="412"/>
      <c r="AC174" s="412"/>
      <c r="AD174" s="412"/>
      <c r="AE174" s="412"/>
      <c r="AF174" s="412"/>
      <c r="AG174" s="412"/>
      <c r="AH174" s="412"/>
      <c r="AI174" s="412"/>
      <c r="AJ174" s="412"/>
      <c r="AK174" s="412"/>
      <c r="AL174" s="412"/>
      <c r="AM174" s="412"/>
      <c r="AN174" s="412"/>
      <c r="AO174" s="412"/>
      <c r="AP174" s="412"/>
      <c r="AQ174" s="412"/>
      <c r="AR174" s="412"/>
      <c r="AS174" s="412"/>
      <c r="AT174" s="412"/>
      <c r="AU174" s="412"/>
      <c r="AV174" s="412"/>
      <c r="AW174" s="412"/>
      <c r="AX174" s="412"/>
      <c r="AY174" s="412"/>
      <c r="AZ174" s="412"/>
      <c r="BA174" s="412"/>
      <c r="BB174" s="412"/>
      <c r="BC174" s="412"/>
    </row>
    <row r="175" spans="1:55" x14ac:dyDescent="0.2">
      <c r="A175" s="412"/>
      <c r="B175" s="412"/>
      <c r="C175" s="412"/>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row>
    <row r="176" spans="1:55" x14ac:dyDescent="0.2">
      <c r="A176" s="412"/>
      <c r="B176" s="412"/>
      <c r="C176" s="412"/>
      <c r="D176" s="412"/>
      <c r="E176" s="412"/>
      <c r="F176" s="412"/>
      <c r="G176" s="412"/>
      <c r="H176" s="412"/>
      <c r="I176" s="412"/>
      <c r="J176" s="412"/>
      <c r="K176" s="412"/>
      <c r="L176" s="412"/>
      <c r="M176" s="412"/>
      <c r="N176" s="412"/>
      <c r="O176" s="412"/>
      <c r="P176" s="412"/>
      <c r="Q176" s="412"/>
      <c r="R176" s="412"/>
      <c r="S176" s="412"/>
      <c r="T176" s="412"/>
      <c r="U176" s="412"/>
      <c r="V176" s="412"/>
      <c r="W176" s="412"/>
      <c r="X176" s="412"/>
      <c r="Y176" s="412"/>
      <c r="Z176" s="412"/>
      <c r="AA176" s="412"/>
      <c r="AB176" s="412"/>
      <c r="AC176" s="412"/>
      <c r="AD176" s="412"/>
      <c r="AE176" s="412"/>
      <c r="AF176" s="412"/>
      <c r="AG176" s="412"/>
      <c r="AH176" s="412"/>
      <c r="AI176" s="412"/>
      <c r="AJ176" s="412"/>
      <c r="AK176" s="412"/>
      <c r="AL176" s="412"/>
      <c r="AM176" s="412"/>
      <c r="AN176" s="412"/>
      <c r="AO176" s="412"/>
      <c r="AP176" s="412"/>
      <c r="AQ176" s="412"/>
      <c r="AR176" s="412"/>
      <c r="AS176" s="412"/>
      <c r="AT176" s="412"/>
      <c r="AU176" s="412"/>
      <c r="AV176" s="412"/>
      <c r="AW176" s="412"/>
      <c r="AX176" s="412"/>
      <c r="AY176" s="412"/>
      <c r="AZ176" s="412"/>
      <c r="BA176" s="412"/>
      <c r="BB176" s="412"/>
      <c r="BC176" s="412"/>
    </row>
    <row r="177" spans="1:55" x14ac:dyDescent="0.2">
      <c r="A177" s="412"/>
      <c r="B177" s="412"/>
      <c r="C177" s="412"/>
      <c r="D177" s="412"/>
      <c r="E177" s="412"/>
      <c r="F177" s="412"/>
      <c r="G177" s="412"/>
      <c r="H177" s="412"/>
      <c r="I177" s="412"/>
      <c r="J177" s="412"/>
      <c r="K177" s="412"/>
      <c r="L177" s="412"/>
      <c r="M177" s="412"/>
      <c r="N177" s="412"/>
      <c r="O177" s="412"/>
      <c r="P177" s="412"/>
      <c r="Q177" s="412"/>
      <c r="R177" s="412"/>
      <c r="S177" s="412"/>
      <c r="T177" s="412"/>
      <c r="U177" s="412"/>
      <c r="V177" s="412"/>
      <c r="W177" s="412"/>
      <c r="X177" s="412"/>
      <c r="Y177" s="412"/>
      <c r="Z177" s="412"/>
      <c r="AA177" s="412"/>
      <c r="AB177" s="412"/>
      <c r="AC177" s="412"/>
      <c r="AD177" s="412"/>
      <c r="AE177" s="412"/>
      <c r="AF177" s="412"/>
      <c r="AG177" s="412"/>
      <c r="AH177" s="412"/>
      <c r="AI177" s="412"/>
      <c r="AJ177" s="412"/>
      <c r="AK177" s="412"/>
      <c r="AL177" s="412"/>
      <c r="AM177" s="412"/>
      <c r="AN177" s="412"/>
      <c r="AO177" s="412"/>
      <c r="AP177" s="412"/>
      <c r="AQ177" s="412"/>
      <c r="AR177" s="412"/>
      <c r="AS177" s="412"/>
      <c r="AT177" s="412"/>
      <c r="AU177" s="412"/>
      <c r="AV177" s="412"/>
      <c r="AW177" s="412"/>
      <c r="AX177" s="412"/>
      <c r="AY177" s="412"/>
      <c r="AZ177" s="412"/>
      <c r="BA177" s="412"/>
      <c r="BB177" s="412"/>
      <c r="BC177" s="412"/>
    </row>
    <row r="178" spans="1:55" x14ac:dyDescent="0.2">
      <c r="A178" s="412"/>
      <c r="B178" s="412"/>
      <c r="C178" s="412"/>
      <c r="D178" s="412"/>
      <c r="E178" s="412"/>
      <c r="F178" s="412"/>
      <c r="G178" s="412"/>
      <c r="H178" s="412"/>
      <c r="I178" s="412"/>
      <c r="J178" s="412"/>
      <c r="K178" s="412"/>
      <c r="L178" s="412"/>
      <c r="M178" s="412"/>
      <c r="N178" s="412"/>
      <c r="O178" s="412"/>
      <c r="P178" s="412"/>
      <c r="Q178" s="412"/>
      <c r="R178" s="412"/>
      <c r="S178" s="412"/>
      <c r="T178" s="412"/>
      <c r="U178" s="412"/>
      <c r="V178" s="412"/>
      <c r="W178" s="412"/>
      <c r="X178" s="412"/>
      <c r="Y178" s="412"/>
      <c r="Z178" s="412"/>
      <c r="AA178" s="412"/>
      <c r="AB178" s="412"/>
      <c r="AC178" s="412"/>
      <c r="AD178" s="412"/>
      <c r="AE178" s="412"/>
      <c r="AF178" s="412"/>
      <c r="AG178" s="412"/>
      <c r="AH178" s="412"/>
      <c r="AI178" s="412"/>
      <c r="AJ178" s="412"/>
      <c r="AK178" s="412"/>
      <c r="AL178" s="412"/>
      <c r="AM178" s="412"/>
      <c r="AN178" s="412"/>
      <c r="AO178" s="412"/>
      <c r="AP178" s="412"/>
      <c r="AQ178" s="412"/>
      <c r="AR178" s="412"/>
      <c r="AS178" s="412"/>
      <c r="AT178" s="412"/>
      <c r="AU178" s="412"/>
      <c r="AV178" s="412"/>
      <c r="AW178" s="412"/>
      <c r="AX178" s="412"/>
      <c r="AY178" s="412"/>
      <c r="AZ178" s="412"/>
      <c r="BA178" s="412"/>
      <c r="BB178" s="412"/>
      <c r="BC178" s="412"/>
    </row>
    <row r="179" spans="1:55" x14ac:dyDescent="0.2">
      <c r="A179" s="412"/>
      <c r="B179" s="412"/>
      <c r="C179" s="412"/>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row>
    <row r="180" spans="1:55" x14ac:dyDescent="0.2">
      <c r="A180" s="412"/>
      <c r="B180" s="412"/>
      <c r="C180" s="412"/>
      <c r="D180" s="412"/>
      <c r="E180" s="412"/>
      <c r="F180" s="412"/>
      <c r="G180" s="412"/>
      <c r="H180" s="412"/>
      <c r="I180" s="412"/>
      <c r="J180" s="412"/>
      <c r="K180" s="412"/>
      <c r="L180" s="412"/>
      <c r="M180" s="412"/>
      <c r="N180" s="412"/>
      <c r="O180" s="412"/>
      <c r="P180" s="412"/>
      <c r="Q180" s="412"/>
      <c r="R180" s="412"/>
      <c r="S180" s="412"/>
      <c r="T180" s="412"/>
      <c r="U180" s="412"/>
      <c r="V180" s="412"/>
      <c r="W180" s="412"/>
      <c r="X180" s="412"/>
      <c r="Y180" s="412"/>
      <c r="Z180" s="412"/>
      <c r="AA180" s="412"/>
      <c r="AB180" s="412"/>
      <c r="AC180" s="412"/>
      <c r="AD180" s="412"/>
      <c r="AE180" s="412"/>
      <c r="AF180" s="412"/>
      <c r="AG180" s="412"/>
      <c r="AH180" s="412"/>
      <c r="AI180" s="412"/>
      <c r="AJ180" s="412"/>
      <c r="AK180" s="412"/>
      <c r="AL180" s="412"/>
      <c r="AM180" s="412"/>
      <c r="AN180" s="412"/>
      <c r="AO180" s="412"/>
      <c r="AP180" s="412"/>
      <c r="AQ180" s="412"/>
      <c r="AR180" s="412"/>
      <c r="AS180" s="412"/>
      <c r="AT180" s="412"/>
      <c r="AU180" s="412"/>
      <c r="AV180" s="412"/>
      <c r="AW180" s="412"/>
      <c r="AX180" s="412"/>
      <c r="AY180" s="412"/>
      <c r="AZ180" s="412"/>
      <c r="BA180" s="412"/>
      <c r="BB180" s="412"/>
      <c r="BC180" s="412"/>
    </row>
    <row r="181" spans="1:55" x14ac:dyDescent="0.2">
      <c r="A181" s="412"/>
      <c r="B181" s="412"/>
      <c r="C181" s="412"/>
      <c r="D181" s="412"/>
      <c r="E181" s="412"/>
      <c r="F181" s="412"/>
      <c r="G181" s="412"/>
      <c r="H181" s="412"/>
      <c r="I181" s="412"/>
      <c r="J181" s="412"/>
      <c r="K181" s="412"/>
      <c r="L181" s="412"/>
      <c r="M181" s="412"/>
      <c r="N181" s="412"/>
      <c r="O181" s="412"/>
      <c r="P181" s="412"/>
      <c r="Q181" s="412"/>
      <c r="R181" s="412"/>
      <c r="S181" s="412"/>
      <c r="T181" s="412"/>
      <c r="U181" s="412"/>
      <c r="V181" s="412"/>
      <c r="W181" s="412"/>
      <c r="X181" s="412"/>
      <c r="Y181" s="412"/>
      <c r="Z181" s="412"/>
      <c r="AA181" s="412"/>
      <c r="AB181" s="412"/>
      <c r="AC181" s="412"/>
      <c r="AD181" s="412"/>
      <c r="AE181" s="412"/>
      <c r="AF181" s="412"/>
      <c r="AG181" s="412"/>
      <c r="AH181" s="412"/>
      <c r="AI181" s="412"/>
      <c r="AJ181" s="412"/>
      <c r="AK181" s="412"/>
      <c r="AL181" s="412"/>
      <c r="AM181" s="412"/>
      <c r="AN181" s="412"/>
      <c r="AO181" s="412"/>
      <c r="AP181" s="412"/>
      <c r="AQ181" s="412"/>
      <c r="AR181" s="412"/>
      <c r="AS181" s="412"/>
      <c r="AT181" s="412"/>
      <c r="AU181" s="412"/>
      <c r="AV181" s="412"/>
      <c r="AW181" s="412"/>
      <c r="AX181" s="412"/>
      <c r="AY181" s="412"/>
      <c r="AZ181" s="412"/>
      <c r="BA181" s="412"/>
      <c r="BB181" s="412"/>
      <c r="BC181" s="412"/>
    </row>
    <row r="182" spans="1:55" x14ac:dyDescent="0.2">
      <c r="A182" s="412"/>
      <c r="B182" s="412"/>
      <c r="C182" s="412"/>
      <c r="D182" s="412"/>
      <c r="E182" s="412"/>
      <c r="F182" s="412"/>
      <c r="G182" s="412"/>
      <c r="H182" s="412"/>
      <c r="I182" s="412"/>
      <c r="J182" s="412"/>
      <c r="K182" s="412"/>
      <c r="L182" s="412"/>
      <c r="M182" s="412"/>
      <c r="N182" s="412"/>
      <c r="O182" s="412"/>
      <c r="P182" s="412"/>
      <c r="Q182" s="412"/>
      <c r="R182" s="412"/>
      <c r="S182" s="412"/>
      <c r="T182" s="412"/>
      <c r="U182" s="412"/>
      <c r="V182" s="412"/>
      <c r="W182" s="412"/>
      <c r="X182" s="412"/>
      <c r="Y182" s="412"/>
      <c r="Z182" s="412"/>
      <c r="AA182" s="412"/>
      <c r="AB182" s="412"/>
      <c r="AC182" s="412"/>
      <c r="AD182" s="412"/>
      <c r="AE182" s="412"/>
      <c r="AF182" s="412"/>
      <c r="AG182" s="412"/>
      <c r="AH182" s="412"/>
      <c r="AI182" s="412"/>
      <c r="AJ182" s="412"/>
      <c r="AK182" s="412"/>
      <c r="AL182" s="412"/>
      <c r="AM182" s="412"/>
      <c r="AN182" s="412"/>
      <c r="AO182" s="412"/>
      <c r="AP182" s="412"/>
      <c r="AQ182" s="412"/>
      <c r="AR182" s="412"/>
      <c r="AS182" s="412"/>
      <c r="AT182" s="412"/>
      <c r="AU182" s="412"/>
      <c r="AV182" s="412"/>
      <c r="AW182" s="412"/>
      <c r="AX182" s="412"/>
      <c r="AY182" s="412"/>
      <c r="AZ182" s="412"/>
      <c r="BA182" s="412"/>
      <c r="BB182" s="412"/>
      <c r="BC182" s="412"/>
    </row>
    <row r="183" spans="1:55" x14ac:dyDescent="0.2">
      <c r="A183" s="412"/>
      <c r="B183" s="412"/>
      <c r="C183" s="412"/>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row>
    <row r="184" spans="1:55" x14ac:dyDescent="0.2">
      <c r="A184" s="412"/>
      <c r="B184" s="412"/>
      <c r="C184" s="412"/>
      <c r="D184" s="412"/>
      <c r="E184" s="412"/>
      <c r="F184" s="412"/>
      <c r="G184" s="412"/>
      <c r="H184" s="412"/>
      <c r="I184" s="412"/>
      <c r="J184" s="412"/>
      <c r="K184" s="412"/>
      <c r="L184" s="412"/>
      <c r="M184" s="412"/>
      <c r="N184" s="412"/>
      <c r="O184" s="412"/>
      <c r="P184" s="412"/>
      <c r="Q184" s="412"/>
      <c r="R184" s="412"/>
      <c r="S184" s="412"/>
      <c r="T184" s="412"/>
      <c r="U184" s="412"/>
      <c r="V184" s="412"/>
      <c r="W184" s="412"/>
      <c r="X184" s="412"/>
      <c r="Y184" s="412"/>
      <c r="Z184" s="412"/>
      <c r="AA184" s="412"/>
      <c r="AB184" s="412"/>
      <c r="AC184" s="412"/>
      <c r="AD184" s="412"/>
      <c r="AE184" s="412"/>
      <c r="AF184" s="412"/>
      <c r="AG184" s="412"/>
      <c r="AH184" s="412"/>
      <c r="AI184" s="412"/>
      <c r="AJ184" s="412"/>
      <c r="AK184" s="412"/>
      <c r="AL184" s="412"/>
      <c r="AM184" s="412"/>
      <c r="AN184" s="412"/>
      <c r="AO184" s="412"/>
      <c r="AP184" s="412"/>
      <c r="AQ184" s="412"/>
      <c r="AR184" s="412"/>
      <c r="AS184" s="412"/>
      <c r="AT184" s="412"/>
      <c r="AU184" s="412"/>
      <c r="AV184" s="412"/>
      <c r="AW184" s="412"/>
      <c r="AX184" s="412"/>
      <c r="AY184" s="412"/>
      <c r="AZ184" s="412"/>
      <c r="BA184" s="412"/>
      <c r="BB184" s="412"/>
      <c r="BC184" s="412"/>
    </row>
    <row r="185" spans="1:55" x14ac:dyDescent="0.2">
      <c r="A185" s="412"/>
      <c r="B185" s="412"/>
      <c r="C185" s="412"/>
      <c r="D185" s="412"/>
      <c r="E185" s="412"/>
      <c r="F185" s="412"/>
      <c r="G185" s="412"/>
      <c r="H185" s="412"/>
      <c r="I185" s="412"/>
      <c r="J185" s="412"/>
      <c r="K185" s="412"/>
      <c r="L185" s="412"/>
      <c r="M185" s="412"/>
      <c r="N185" s="412"/>
      <c r="O185" s="412"/>
      <c r="P185" s="412"/>
      <c r="Q185" s="412"/>
      <c r="R185" s="412"/>
      <c r="S185" s="412"/>
      <c r="T185" s="412"/>
      <c r="U185" s="412"/>
      <c r="V185" s="412"/>
      <c r="W185" s="412"/>
      <c r="X185" s="412"/>
      <c r="Y185" s="412"/>
      <c r="Z185" s="412"/>
      <c r="AA185" s="412"/>
      <c r="AB185" s="412"/>
      <c r="AC185" s="412"/>
      <c r="AD185" s="412"/>
      <c r="AE185" s="412"/>
      <c r="AF185" s="412"/>
      <c r="AG185" s="412"/>
      <c r="AH185" s="412"/>
      <c r="AI185" s="412"/>
      <c r="AJ185" s="412"/>
      <c r="AK185" s="412"/>
      <c r="AL185" s="412"/>
      <c r="AM185" s="412"/>
      <c r="AN185" s="412"/>
      <c r="AO185" s="412"/>
      <c r="AP185" s="412"/>
      <c r="AQ185" s="412"/>
      <c r="AR185" s="412"/>
      <c r="AS185" s="412"/>
      <c r="AT185" s="412"/>
      <c r="AU185" s="412"/>
      <c r="AV185" s="412"/>
      <c r="AW185" s="412"/>
      <c r="AX185" s="412"/>
      <c r="AY185" s="412"/>
      <c r="AZ185" s="412"/>
      <c r="BA185" s="412"/>
      <c r="BB185" s="412"/>
      <c r="BC185" s="412"/>
    </row>
    <row r="186" spans="1:55" x14ac:dyDescent="0.2">
      <c r="A186" s="412"/>
      <c r="B186" s="412"/>
      <c r="C186" s="412"/>
      <c r="D186" s="412"/>
      <c r="E186" s="412"/>
      <c r="F186" s="412"/>
      <c r="G186" s="412"/>
      <c r="H186" s="412"/>
      <c r="I186" s="412"/>
      <c r="J186" s="412"/>
      <c r="K186" s="412"/>
      <c r="L186" s="412"/>
      <c r="M186" s="412"/>
      <c r="N186" s="412"/>
      <c r="O186" s="412"/>
      <c r="P186" s="412"/>
      <c r="Q186" s="412"/>
      <c r="R186" s="412"/>
      <c r="S186" s="412"/>
      <c r="T186" s="412"/>
      <c r="U186" s="412"/>
      <c r="V186" s="412"/>
      <c r="W186" s="412"/>
      <c r="X186" s="412"/>
      <c r="Y186" s="412"/>
      <c r="Z186" s="412"/>
      <c r="AA186" s="412"/>
      <c r="AB186" s="412"/>
      <c r="AC186" s="412"/>
      <c r="AD186" s="412"/>
      <c r="AE186" s="412"/>
      <c r="AF186" s="412"/>
      <c r="AG186" s="412"/>
      <c r="AH186" s="412"/>
      <c r="AI186" s="412"/>
      <c r="AJ186" s="412"/>
      <c r="AK186" s="412"/>
      <c r="AL186" s="412"/>
      <c r="AM186" s="412"/>
      <c r="AN186" s="412"/>
      <c r="AO186" s="412"/>
      <c r="AP186" s="412"/>
      <c r="AQ186" s="412"/>
      <c r="AR186" s="412"/>
      <c r="AS186" s="412"/>
      <c r="AT186" s="412"/>
      <c r="AU186" s="412"/>
      <c r="AV186" s="412"/>
      <c r="AW186" s="412"/>
      <c r="AX186" s="412"/>
      <c r="AY186" s="412"/>
      <c r="AZ186" s="412"/>
      <c r="BA186" s="412"/>
      <c r="BB186" s="412"/>
      <c r="BC186" s="412"/>
    </row>
    <row r="187" spans="1:55" x14ac:dyDescent="0.2">
      <c r="A187" s="412"/>
      <c r="B187" s="412"/>
      <c r="C187" s="412"/>
      <c r="D187" s="412"/>
      <c r="E187" s="412"/>
      <c r="F187" s="412"/>
      <c r="G187" s="412"/>
      <c r="H187" s="412"/>
      <c r="I187" s="412"/>
      <c r="J187" s="412"/>
      <c r="K187" s="412"/>
      <c r="L187" s="412"/>
      <c r="M187" s="412"/>
      <c r="N187" s="412"/>
      <c r="O187" s="412"/>
      <c r="P187" s="412"/>
      <c r="Q187" s="412"/>
      <c r="R187" s="412"/>
      <c r="S187" s="412"/>
      <c r="T187" s="412"/>
      <c r="U187" s="412"/>
      <c r="V187" s="412"/>
      <c r="W187" s="412"/>
      <c r="X187" s="412"/>
      <c r="Y187" s="412"/>
      <c r="Z187" s="412"/>
      <c r="AA187" s="412"/>
      <c r="AB187" s="412"/>
      <c r="AC187" s="412"/>
      <c r="AD187" s="412"/>
      <c r="AE187" s="412"/>
      <c r="AF187" s="412"/>
      <c r="AG187" s="412"/>
      <c r="AH187" s="412"/>
      <c r="AI187" s="412"/>
      <c r="AJ187" s="412"/>
      <c r="AK187" s="412"/>
      <c r="AL187" s="412"/>
      <c r="AM187" s="412"/>
      <c r="AN187" s="412"/>
      <c r="AO187" s="412"/>
      <c r="AP187" s="412"/>
      <c r="AQ187" s="412"/>
      <c r="AR187" s="412"/>
      <c r="AS187" s="412"/>
      <c r="AT187" s="412"/>
      <c r="AU187" s="412"/>
      <c r="AV187" s="412"/>
      <c r="AW187" s="412"/>
      <c r="AX187" s="412"/>
      <c r="AY187" s="412"/>
      <c r="AZ187" s="412"/>
      <c r="BA187" s="412"/>
      <c r="BB187" s="412"/>
      <c r="BC187" s="412"/>
    </row>
    <row r="188" spans="1:55" x14ac:dyDescent="0.2">
      <c r="A188" s="412"/>
      <c r="B188" s="412"/>
      <c r="C188" s="412"/>
      <c r="D188" s="412"/>
      <c r="E188" s="412"/>
      <c r="F188" s="412"/>
      <c r="G188" s="412"/>
      <c r="H188" s="412"/>
      <c r="I188" s="412"/>
      <c r="J188" s="412"/>
      <c r="K188" s="412"/>
      <c r="L188" s="412"/>
      <c r="M188" s="412"/>
      <c r="N188" s="412"/>
      <c r="O188" s="412"/>
      <c r="P188" s="412"/>
      <c r="Q188" s="412"/>
      <c r="R188" s="412"/>
      <c r="S188" s="412"/>
      <c r="T188" s="412"/>
      <c r="U188" s="412"/>
      <c r="V188" s="412"/>
      <c r="W188" s="412"/>
      <c r="X188" s="412"/>
      <c r="Y188" s="412"/>
      <c r="Z188" s="412"/>
      <c r="AA188" s="412"/>
      <c r="AB188" s="412"/>
      <c r="AC188" s="412"/>
      <c r="AD188" s="412"/>
      <c r="AE188" s="412"/>
      <c r="AF188" s="412"/>
      <c r="AG188" s="412"/>
      <c r="AH188" s="412"/>
      <c r="AI188" s="412"/>
      <c r="AJ188" s="412"/>
      <c r="AK188" s="412"/>
      <c r="AL188" s="412"/>
      <c r="AM188" s="412"/>
      <c r="AN188" s="412"/>
      <c r="AO188" s="412"/>
      <c r="AP188" s="412"/>
      <c r="AQ188" s="412"/>
      <c r="AR188" s="412"/>
      <c r="AS188" s="412"/>
      <c r="AT188" s="412"/>
      <c r="AU188" s="412"/>
      <c r="AV188" s="412"/>
      <c r="AW188" s="412"/>
      <c r="AX188" s="412"/>
      <c r="AY188" s="412"/>
      <c r="AZ188" s="412"/>
      <c r="BA188" s="412"/>
      <c r="BB188" s="412"/>
      <c r="BC188" s="412"/>
    </row>
    <row r="189" spans="1:55" x14ac:dyDescent="0.2">
      <c r="A189" s="412"/>
      <c r="B189" s="412"/>
      <c r="C189" s="412"/>
      <c r="D189" s="412"/>
      <c r="E189" s="412"/>
      <c r="F189" s="412"/>
      <c r="G189" s="412"/>
      <c r="H189" s="412"/>
      <c r="I189" s="412"/>
      <c r="J189" s="412"/>
      <c r="K189" s="412"/>
      <c r="L189" s="412"/>
      <c r="M189" s="412"/>
      <c r="N189" s="412"/>
      <c r="O189" s="412"/>
      <c r="P189" s="412"/>
      <c r="Q189" s="412"/>
      <c r="R189" s="412"/>
      <c r="S189" s="412"/>
      <c r="T189" s="412"/>
      <c r="U189" s="412"/>
      <c r="V189" s="412"/>
      <c r="W189" s="412"/>
      <c r="X189" s="412"/>
      <c r="Y189" s="412"/>
      <c r="Z189" s="412"/>
      <c r="AA189" s="412"/>
      <c r="AB189" s="412"/>
      <c r="AC189" s="412"/>
      <c r="AD189" s="412"/>
      <c r="AE189" s="412"/>
      <c r="AF189" s="412"/>
      <c r="AG189" s="412"/>
      <c r="AH189" s="412"/>
      <c r="AI189" s="412"/>
      <c r="AJ189" s="412"/>
      <c r="AK189" s="412"/>
      <c r="AL189" s="412"/>
      <c r="AM189" s="412"/>
      <c r="AN189" s="412"/>
      <c r="AO189" s="412"/>
      <c r="AP189" s="412"/>
      <c r="AQ189" s="412"/>
      <c r="AR189" s="412"/>
      <c r="AS189" s="412"/>
      <c r="AT189" s="412"/>
      <c r="AU189" s="412"/>
      <c r="AV189" s="412"/>
      <c r="AW189" s="412"/>
      <c r="AX189" s="412"/>
      <c r="AY189" s="412"/>
      <c r="AZ189" s="412"/>
      <c r="BA189" s="412"/>
      <c r="BB189" s="412"/>
      <c r="BC189" s="412"/>
    </row>
    <row r="190" spans="1:55" x14ac:dyDescent="0.2">
      <c r="A190" s="412"/>
      <c r="B190" s="412"/>
      <c r="C190" s="412"/>
      <c r="D190" s="412"/>
      <c r="E190" s="412"/>
      <c r="F190" s="412"/>
      <c r="G190" s="412"/>
      <c r="H190" s="412"/>
      <c r="I190" s="412"/>
      <c r="J190" s="412"/>
      <c r="K190" s="412"/>
      <c r="L190" s="412"/>
      <c r="M190" s="412"/>
      <c r="N190" s="412"/>
      <c r="O190" s="412"/>
      <c r="P190" s="412"/>
      <c r="Q190" s="412"/>
      <c r="R190" s="412"/>
      <c r="S190" s="412"/>
      <c r="T190" s="412"/>
      <c r="U190" s="412"/>
      <c r="V190" s="412"/>
      <c r="W190" s="412"/>
      <c r="X190" s="412"/>
      <c r="Y190" s="412"/>
      <c r="Z190" s="412"/>
      <c r="AA190" s="412"/>
      <c r="AB190" s="412"/>
      <c r="AC190" s="412"/>
      <c r="AD190" s="412"/>
      <c r="AE190" s="412"/>
      <c r="AF190" s="412"/>
      <c r="AG190" s="412"/>
      <c r="AH190" s="412"/>
      <c r="AI190" s="412"/>
      <c r="AJ190" s="412"/>
      <c r="AK190" s="412"/>
      <c r="AL190" s="412"/>
      <c r="AM190" s="412"/>
      <c r="AN190" s="412"/>
      <c r="AO190" s="412"/>
      <c r="AP190" s="412"/>
      <c r="AQ190" s="412"/>
      <c r="AR190" s="412"/>
      <c r="AS190" s="412"/>
      <c r="AT190" s="412"/>
      <c r="AU190" s="412"/>
      <c r="AV190" s="412"/>
      <c r="AW190" s="412"/>
      <c r="AX190" s="412"/>
      <c r="AY190" s="412"/>
      <c r="AZ190" s="412"/>
      <c r="BA190" s="412"/>
      <c r="BB190" s="412"/>
      <c r="BC190" s="412"/>
    </row>
    <row r="191" spans="1:55" x14ac:dyDescent="0.2">
      <c r="A191" s="412"/>
      <c r="B191" s="412"/>
      <c r="C191" s="412"/>
      <c r="D191" s="412"/>
      <c r="E191" s="412"/>
      <c r="F191" s="412"/>
      <c r="G191" s="412"/>
      <c r="H191" s="412"/>
      <c r="I191" s="412"/>
      <c r="J191" s="412"/>
      <c r="K191" s="412"/>
      <c r="L191" s="412"/>
      <c r="M191" s="412"/>
      <c r="N191" s="412"/>
      <c r="O191" s="412"/>
      <c r="P191" s="412"/>
      <c r="Q191" s="412"/>
      <c r="R191" s="412"/>
      <c r="S191" s="412"/>
      <c r="T191" s="412"/>
      <c r="U191" s="412"/>
      <c r="V191" s="412"/>
      <c r="W191" s="412"/>
      <c r="X191" s="412"/>
      <c r="Y191" s="412"/>
      <c r="Z191" s="412"/>
      <c r="AA191" s="412"/>
      <c r="AB191" s="412"/>
      <c r="AC191" s="412"/>
      <c r="AD191" s="412"/>
      <c r="AE191" s="412"/>
      <c r="AF191" s="412"/>
      <c r="AG191" s="412"/>
      <c r="AH191" s="412"/>
      <c r="AI191" s="412"/>
      <c r="AJ191" s="412"/>
      <c r="AK191" s="412"/>
      <c r="AL191" s="412"/>
      <c r="AM191" s="412"/>
      <c r="AN191" s="412"/>
      <c r="AO191" s="412"/>
      <c r="AP191" s="412"/>
      <c r="AQ191" s="412"/>
      <c r="AR191" s="412"/>
      <c r="AS191" s="412"/>
      <c r="AT191" s="412"/>
      <c r="AU191" s="412"/>
      <c r="AV191" s="412"/>
      <c r="AW191" s="412"/>
      <c r="AX191" s="412"/>
      <c r="AY191" s="412"/>
      <c r="AZ191" s="412"/>
      <c r="BA191" s="412"/>
      <c r="BB191" s="412"/>
      <c r="BC191" s="412"/>
    </row>
    <row r="192" spans="1:55" x14ac:dyDescent="0.2">
      <c r="A192" s="412"/>
      <c r="B192" s="412"/>
      <c r="C192" s="412"/>
      <c r="D192" s="412"/>
      <c r="E192" s="412"/>
      <c r="F192" s="412"/>
      <c r="G192" s="412"/>
      <c r="H192" s="412"/>
      <c r="I192" s="412"/>
      <c r="J192" s="412"/>
      <c r="K192" s="412"/>
      <c r="L192" s="412"/>
      <c r="M192" s="412"/>
      <c r="N192" s="412"/>
      <c r="O192" s="412"/>
      <c r="P192" s="412"/>
      <c r="Q192" s="412"/>
      <c r="R192" s="412"/>
      <c r="S192" s="412"/>
      <c r="T192" s="412"/>
      <c r="U192" s="412"/>
      <c r="V192" s="412"/>
      <c r="W192" s="412"/>
      <c r="X192" s="412"/>
      <c r="Y192" s="412"/>
      <c r="Z192" s="412"/>
      <c r="AA192" s="412"/>
      <c r="AB192" s="412"/>
      <c r="AC192" s="412"/>
      <c r="AD192" s="412"/>
      <c r="AE192" s="412"/>
      <c r="AF192" s="412"/>
      <c r="AG192" s="412"/>
      <c r="AH192" s="412"/>
      <c r="AI192" s="412"/>
      <c r="AJ192" s="412"/>
      <c r="AK192" s="412"/>
      <c r="AL192" s="412"/>
      <c r="AM192" s="412"/>
      <c r="AN192" s="412"/>
      <c r="AO192" s="412"/>
      <c r="AP192" s="412"/>
      <c r="AQ192" s="412"/>
      <c r="AR192" s="412"/>
      <c r="AS192" s="412"/>
      <c r="AT192" s="412"/>
      <c r="AU192" s="412"/>
      <c r="AV192" s="412"/>
      <c r="AW192" s="412"/>
      <c r="AX192" s="412"/>
      <c r="AY192" s="412"/>
      <c r="AZ192" s="412"/>
      <c r="BA192" s="412"/>
      <c r="BB192" s="412"/>
      <c r="BC192" s="412"/>
    </row>
    <row r="193" spans="1:55" x14ac:dyDescent="0.2">
      <c r="A193" s="412"/>
      <c r="B193" s="412"/>
      <c r="C193" s="412"/>
      <c r="D193" s="412"/>
      <c r="E193" s="412"/>
      <c r="F193" s="412"/>
      <c r="G193" s="412"/>
      <c r="H193" s="412"/>
      <c r="I193" s="412"/>
      <c r="J193" s="412"/>
      <c r="K193" s="412"/>
      <c r="L193" s="412"/>
      <c r="M193" s="412"/>
      <c r="N193" s="412"/>
      <c r="O193" s="412"/>
      <c r="P193" s="412"/>
      <c r="Q193" s="412"/>
      <c r="R193" s="412"/>
      <c r="S193" s="412"/>
      <c r="T193" s="412"/>
      <c r="U193" s="412"/>
      <c r="V193" s="412"/>
      <c r="W193" s="412"/>
      <c r="X193" s="412"/>
      <c r="Y193" s="412"/>
      <c r="Z193" s="412"/>
      <c r="AA193" s="412"/>
      <c r="AB193" s="412"/>
      <c r="AC193" s="412"/>
      <c r="AD193" s="412"/>
      <c r="AE193" s="412"/>
      <c r="AF193" s="412"/>
      <c r="AG193" s="412"/>
      <c r="AH193" s="412"/>
      <c r="AI193" s="412"/>
      <c r="AJ193" s="412"/>
      <c r="AK193" s="412"/>
      <c r="AL193" s="412"/>
      <c r="AM193" s="412"/>
      <c r="AN193" s="412"/>
      <c r="AO193" s="412"/>
      <c r="AP193" s="412"/>
      <c r="AQ193" s="412"/>
      <c r="AR193" s="412"/>
      <c r="AS193" s="412"/>
      <c r="AT193" s="412"/>
      <c r="AU193" s="412"/>
      <c r="AV193" s="412"/>
      <c r="AW193" s="412"/>
      <c r="AX193" s="412"/>
      <c r="AY193" s="412"/>
      <c r="AZ193" s="412"/>
      <c r="BA193" s="412"/>
      <c r="BB193" s="412"/>
      <c r="BC193" s="412"/>
    </row>
    <row r="194" spans="1:55" x14ac:dyDescent="0.2">
      <c r="A194" s="412"/>
      <c r="B194" s="412"/>
      <c r="C194" s="412"/>
      <c r="D194" s="412"/>
      <c r="E194" s="412"/>
      <c r="F194" s="412"/>
      <c r="G194" s="412"/>
      <c r="H194" s="412"/>
      <c r="I194" s="412"/>
      <c r="J194" s="412"/>
      <c r="K194" s="412"/>
      <c r="L194" s="412"/>
      <c r="M194" s="412"/>
      <c r="N194" s="412"/>
      <c r="O194" s="412"/>
      <c r="P194" s="412"/>
      <c r="Q194" s="412"/>
      <c r="R194" s="412"/>
      <c r="S194" s="412"/>
      <c r="T194" s="412"/>
      <c r="U194" s="412"/>
      <c r="V194" s="412"/>
      <c r="W194" s="412"/>
      <c r="X194" s="412"/>
      <c r="Y194" s="412"/>
      <c r="Z194" s="412"/>
      <c r="AA194" s="412"/>
      <c r="AB194" s="412"/>
      <c r="AC194" s="412"/>
      <c r="AD194" s="412"/>
      <c r="AE194" s="412"/>
      <c r="AF194" s="412"/>
      <c r="AG194" s="412"/>
      <c r="AH194" s="412"/>
      <c r="AI194" s="412"/>
      <c r="AJ194" s="412"/>
      <c r="AK194" s="412"/>
      <c r="AL194" s="412"/>
      <c r="AM194" s="412"/>
      <c r="AN194" s="412"/>
      <c r="AO194" s="412"/>
      <c r="AP194" s="412"/>
      <c r="AQ194" s="412"/>
      <c r="AR194" s="412"/>
      <c r="AS194" s="412"/>
      <c r="AT194" s="412"/>
      <c r="AU194" s="412"/>
      <c r="AV194" s="412"/>
      <c r="AW194" s="412"/>
      <c r="AX194" s="412"/>
      <c r="AY194" s="412"/>
      <c r="AZ194" s="412"/>
      <c r="BA194" s="412"/>
      <c r="BB194" s="412"/>
      <c r="BC194" s="412"/>
    </row>
    <row r="195" spans="1:55" x14ac:dyDescent="0.2">
      <c r="A195" s="412"/>
      <c r="B195" s="412"/>
      <c r="C195" s="412"/>
      <c r="D195" s="412"/>
      <c r="E195" s="412"/>
      <c r="F195" s="412"/>
      <c r="G195" s="412"/>
      <c r="H195" s="412"/>
      <c r="I195" s="412"/>
      <c r="J195" s="412"/>
      <c r="K195" s="412"/>
      <c r="L195" s="412"/>
      <c r="M195" s="412"/>
      <c r="N195" s="412"/>
      <c r="O195" s="412"/>
      <c r="P195" s="412"/>
      <c r="Q195" s="412"/>
      <c r="R195" s="412"/>
      <c r="S195" s="412"/>
      <c r="T195" s="412"/>
      <c r="U195" s="412"/>
      <c r="V195" s="412"/>
      <c r="W195" s="412"/>
      <c r="X195" s="412"/>
      <c r="Y195" s="412"/>
      <c r="Z195" s="412"/>
      <c r="AA195" s="412"/>
      <c r="AB195" s="412"/>
      <c r="AC195" s="412"/>
      <c r="AD195" s="412"/>
      <c r="AE195" s="412"/>
      <c r="AF195" s="412"/>
      <c r="AG195" s="412"/>
      <c r="AH195" s="412"/>
      <c r="AI195" s="412"/>
      <c r="AJ195" s="412"/>
      <c r="AK195" s="412"/>
      <c r="AL195" s="412"/>
      <c r="AM195" s="412"/>
      <c r="AN195" s="412"/>
      <c r="AO195" s="412"/>
      <c r="AP195" s="412"/>
      <c r="AQ195" s="412"/>
      <c r="AR195" s="412"/>
      <c r="AS195" s="412"/>
      <c r="AT195" s="412"/>
      <c r="AU195" s="412"/>
      <c r="AV195" s="412"/>
      <c r="AW195" s="412"/>
      <c r="AX195" s="412"/>
      <c r="AY195" s="412"/>
      <c r="AZ195" s="412"/>
      <c r="BA195" s="412"/>
      <c r="BB195" s="412"/>
      <c r="BC195" s="412"/>
    </row>
    <row r="196" spans="1:55" x14ac:dyDescent="0.2">
      <c r="A196" s="412"/>
      <c r="B196" s="412"/>
      <c r="C196" s="412"/>
      <c r="D196" s="412"/>
      <c r="E196" s="412"/>
      <c r="F196" s="412"/>
      <c r="G196" s="412"/>
      <c r="H196" s="412"/>
      <c r="I196" s="412"/>
      <c r="J196" s="412"/>
      <c r="K196" s="412"/>
      <c r="L196" s="412"/>
      <c r="M196" s="412"/>
      <c r="N196" s="412"/>
      <c r="O196" s="412"/>
      <c r="P196" s="412"/>
      <c r="Q196" s="412"/>
      <c r="R196" s="412"/>
      <c r="S196" s="412"/>
      <c r="T196" s="412"/>
      <c r="U196" s="412"/>
      <c r="V196" s="412"/>
      <c r="W196" s="412"/>
      <c r="X196" s="412"/>
      <c r="Y196" s="412"/>
      <c r="Z196" s="412"/>
      <c r="AA196" s="412"/>
      <c r="AB196" s="412"/>
      <c r="AC196" s="412"/>
      <c r="AD196" s="412"/>
      <c r="AE196" s="412"/>
      <c r="AF196" s="412"/>
      <c r="AG196" s="412"/>
      <c r="AH196" s="412"/>
      <c r="AI196" s="412"/>
      <c r="AJ196" s="412"/>
      <c r="AK196" s="412"/>
      <c r="AL196" s="412"/>
      <c r="AM196" s="412"/>
      <c r="AN196" s="412"/>
      <c r="AO196" s="412"/>
      <c r="AP196" s="412"/>
      <c r="AQ196" s="412"/>
      <c r="AR196" s="412"/>
      <c r="AS196" s="412"/>
      <c r="AT196" s="412"/>
      <c r="AU196" s="412"/>
      <c r="AV196" s="412"/>
      <c r="AW196" s="412"/>
      <c r="AX196" s="412"/>
      <c r="AY196" s="412"/>
      <c r="AZ196" s="412"/>
      <c r="BA196" s="412"/>
      <c r="BB196" s="412"/>
      <c r="BC196" s="412"/>
    </row>
    <row r="197" spans="1:55" x14ac:dyDescent="0.2">
      <c r="A197" s="412"/>
      <c r="B197" s="412"/>
      <c r="C197" s="412"/>
      <c r="D197" s="412"/>
      <c r="E197" s="412"/>
      <c r="F197" s="412"/>
      <c r="G197" s="412"/>
      <c r="H197" s="412"/>
      <c r="I197" s="412"/>
      <c r="J197" s="412"/>
      <c r="K197" s="412"/>
      <c r="L197" s="412"/>
      <c r="M197" s="412"/>
      <c r="N197" s="412"/>
      <c r="O197" s="412"/>
      <c r="P197" s="412"/>
      <c r="Q197" s="412"/>
      <c r="R197" s="412"/>
      <c r="S197" s="412"/>
      <c r="T197" s="412"/>
      <c r="U197" s="412"/>
      <c r="V197" s="412"/>
      <c r="W197" s="412"/>
      <c r="X197" s="412"/>
      <c r="Y197" s="412"/>
      <c r="Z197" s="412"/>
      <c r="AA197" s="412"/>
      <c r="AB197" s="412"/>
      <c r="AC197" s="412"/>
      <c r="AD197" s="412"/>
      <c r="AE197" s="412"/>
      <c r="AF197" s="412"/>
      <c r="AG197" s="412"/>
      <c r="AH197" s="412"/>
      <c r="AI197" s="412"/>
      <c r="AJ197" s="412"/>
      <c r="AK197" s="412"/>
      <c r="AL197" s="412"/>
      <c r="AM197" s="412"/>
      <c r="AN197" s="412"/>
      <c r="AO197" s="412"/>
      <c r="AP197" s="412"/>
      <c r="AQ197" s="412"/>
      <c r="AR197" s="412"/>
      <c r="AS197" s="412"/>
      <c r="AT197" s="412"/>
      <c r="AU197" s="412"/>
      <c r="AV197" s="412"/>
      <c r="AW197" s="412"/>
      <c r="AX197" s="412"/>
      <c r="AY197" s="412"/>
      <c r="AZ197" s="412"/>
      <c r="BA197" s="412"/>
      <c r="BB197" s="412"/>
      <c r="BC197" s="412"/>
    </row>
    <row r="198" spans="1:55" x14ac:dyDescent="0.2">
      <c r="A198" s="412"/>
      <c r="B198" s="412"/>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2"/>
      <c r="Y198" s="412"/>
      <c r="Z198" s="412"/>
      <c r="AA198" s="412"/>
      <c r="AB198" s="412"/>
      <c r="AC198" s="412"/>
      <c r="AD198" s="412"/>
      <c r="AE198" s="412"/>
      <c r="AF198" s="412"/>
      <c r="AG198" s="412"/>
      <c r="AH198" s="412"/>
      <c r="AI198" s="412"/>
      <c r="AJ198" s="412"/>
      <c r="AK198" s="412"/>
      <c r="AL198" s="412"/>
      <c r="AM198" s="412"/>
      <c r="AN198" s="412"/>
      <c r="AO198" s="412"/>
      <c r="AP198" s="412"/>
      <c r="AQ198" s="412"/>
      <c r="AR198" s="412"/>
      <c r="AS198" s="412"/>
      <c r="AT198" s="412"/>
      <c r="AU198" s="412"/>
      <c r="AV198" s="412"/>
      <c r="AW198" s="412"/>
      <c r="AX198" s="412"/>
      <c r="AY198" s="412"/>
      <c r="AZ198" s="412"/>
      <c r="BA198" s="412"/>
      <c r="BB198" s="412"/>
      <c r="BC198" s="412"/>
    </row>
    <row r="199" spans="1:55" x14ac:dyDescent="0.2">
      <c r="A199" s="412"/>
      <c r="B199" s="412"/>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2"/>
      <c r="Y199" s="412"/>
      <c r="Z199" s="412"/>
      <c r="AA199" s="412"/>
      <c r="AB199" s="412"/>
      <c r="AC199" s="412"/>
      <c r="AD199" s="412"/>
      <c r="AE199" s="412"/>
      <c r="AF199" s="412"/>
      <c r="AG199" s="412"/>
      <c r="AH199" s="412"/>
      <c r="AI199" s="412"/>
      <c r="AJ199" s="412"/>
      <c r="AK199" s="412"/>
      <c r="AL199" s="412"/>
      <c r="AM199" s="412"/>
      <c r="AN199" s="412"/>
      <c r="AO199" s="412"/>
      <c r="AP199" s="412"/>
      <c r="AQ199" s="412"/>
      <c r="AR199" s="412"/>
      <c r="AS199" s="412"/>
      <c r="AT199" s="412"/>
      <c r="AU199" s="412"/>
      <c r="AV199" s="412"/>
      <c r="AW199" s="412"/>
      <c r="AX199" s="412"/>
      <c r="AY199" s="412"/>
      <c r="AZ199" s="412"/>
      <c r="BA199" s="412"/>
      <c r="BB199" s="412"/>
      <c r="BC199" s="412"/>
    </row>
    <row r="200" spans="1:55" x14ac:dyDescent="0.2">
      <c r="A200" s="412"/>
      <c r="B200" s="412"/>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2"/>
      <c r="Y200" s="412"/>
      <c r="Z200" s="412"/>
      <c r="AA200" s="412"/>
      <c r="AB200" s="412"/>
      <c r="AC200" s="412"/>
      <c r="AD200" s="412"/>
      <c r="AE200" s="412"/>
      <c r="AF200" s="412"/>
      <c r="AG200" s="412"/>
      <c r="AH200" s="412"/>
      <c r="AI200" s="412"/>
      <c r="AJ200" s="412"/>
      <c r="AK200" s="412"/>
      <c r="AL200" s="412"/>
      <c r="AM200" s="412"/>
      <c r="AN200" s="412"/>
      <c r="AO200" s="412"/>
      <c r="AP200" s="412"/>
      <c r="AQ200" s="412"/>
      <c r="AR200" s="412"/>
      <c r="AS200" s="412"/>
      <c r="AT200" s="412"/>
      <c r="AU200" s="412"/>
      <c r="AV200" s="412"/>
      <c r="AW200" s="412"/>
      <c r="AX200" s="412"/>
      <c r="AY200" s="412"/>
      <c r="AZ200" s="412"/>
      <c r="BA200" s="412"/>
      <c r="BB200" s="412"/>
      <c r="BC200" s="412"/>
    </row>
  </sheetData>
  <sheetProtection algorithmName="SHA-512" hashValue="0HIU+xT2fQUa/cXUyGxu/gSFzUbtVphGQu34oQC4of1XPdyNfbErD0fdehY3/dR4eaD9yvuqXUjy6OpfADoIog==" saltValue="OevOvQMyPbJ0/lqDDuy0nA==" spinCount="100000" sheet="1" objects="1" scenarios="1"/>
  <mergeCells count="1">
    <mergeCell ref="B2:C2"/>
  </mergeCells>
  <pageMargins left="0.70866141732283472" right="0.70866141732283472" top="0.74803149606299213" bottom="0.74803149606299213" header="0.31496062992125984" footer="0.31496062992125984"/>
  <pageSetup paperSize="9" orientation="portrait" r:id="rId1"/>
  <headerFooter>
    <oddFooter>&amp;C&amp;"Calibri"&amp;11&amp;K000000&amp;G_x000D_&amp;1#&amp;"Calibri"&amp;10&amp;K000000 For internal use only</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B1:E38"/>
  <sheetViews>
    <sheetView topLeftCell="A19" workbookViewId="0">
      <selection activeCell="C7" sqref="C7:E7"/>
    </sheetView>
  </sheetViews>
  <sheetFormatPr defaultColWidth="9.140625" defaultRowHeight="12.75" x14ac:dyDescent="0.2"/>
  <cols>
    <col min="1" max="1" width="2.85546875" style="300" customWidth="1"/>
    <col min="2" max="2" width="6.7109375" style="300" customWidth="1"/>
    <col min="3" max="3" width="66.85546875" style="300" customWidth="1"/>
    <col min="4" max="4" width="18.7109375" style="300" customWidth="1"/>
    <col min="5" max="5" width="18.28515625" style="300" customWidth="1"/>
    <col min="6" max="6" width="3.28515625" style="300" customWidth="1"/>
    <col min="7" max="16384" width="9.140625" style="300"/>
  </cols>
  <sheetData>
    <row r="1" spans="2:5" ht="10.5" customHeight="1" thickBot="1" x14ac:dyDescent="0.25"/>
    <row r="2" spans="2:5" ht="12.75" customHeight="1" x14ac:dyDescent="0.2">
      <c r="B2" s="1635" t="str">
        <f>'Borrower Details'!A2</f>
        <v>Mortgage-Magnus</v>
      </c>
      <c r="C2" s="1903"/>
      <c r="D2" s="1641" t="s">
        <v>3</v>
      </c>
      <c r="E2" s="1893"/>
    </row>
    <row r="3" spans="2:5" ht="12.75" customHeight="1" x14ac:dyDescent="0.2">
      <c r="B3" s="1904"/>
      <c r="C3" s="1905"/>
      <c r="D3" s="1642"/>
      <c r="E3" s="1894"/>
    </row>
    <row r="4" spans="2:5" ht="12.75" customHeight="1" thickBot="1" x14ac:dyDescent="0.25">
      <c r="B4" s="1906"/>
      <c r="C4" s="1907"/>
      <c r="D4" s="1892"/>
      <c r="E4" s="1895"/>
    </row>
    <row r="5" spans="2:5" ht="15.75" x14ac:dyDescent="0.2">
      <c r="B5" s="1900" t="s">
        <v>2528</v>
      </c>
      <c r="C5" s="1901"/>
      <c r="D5" s="1901"/>
      <c r="E5" s="1902"/>
    </row>
    <row r="6" spans="2:5" x14ac:dyDescent="0.2">
      <c r="B6" s="340">
        <v>1</v>
      </c>
      <c r="C6" s="1898"/>
      <c r="D6" s="1898"/>
      <c r="E6" s="1899"/>
    </row>
    <row r="7" spans="2:5" x14ac:dyDescent="0.2">
      <c r="B7" s="340">
        <v>2</v>
      </c>
      <c r="C7" s="1896"/>
      <c r="D7" s="1896"/>
      <c r="E7" s="1897"/>
    </row>
    <row r="8" spans="2:5" x14ac:dyDescent="0.2">
      <c r="B8" s="340">
        <v>3</v>
      </c>
      <c r="C8" s="1896"/>
      <c r="D8" s="1896"/>
      <c r="E8" s="1897"/>
    </row>
    <row r="9" spans="2:5" x14ac:dyDescent="0.2">
      <c r="B9" s="340">
        <v>4</v>
      </c>
      <c r="C9" s="1896"/>
      <c r="D9" s="1896"/>
      <c r="E9" s="1897"/>
    </row>
    <row r="10" spans="2:5" x14ac:dyDescent="0.2">
      <c r="B10" s="340">
        <v>5</v>
      </c>
      <c r="C10" s="1896"/>
      <c r="D10" s="1896"/>
      <c r="E10" s="1897"/>
    </row>
    <row r="11" spans="2:5" x14ac:dyDescent="0.2">
      <c r="B11" s="340">
        <v>6</v>
      </c>
      <c r="C11" s="1896"/>
      <c r="D11" s="1896"/>
      <c r="E11" s="1897"/>
    </row>
    <row r="12" spans="2:5" x14ac:dyDescent="0.2">
      <c r="B12" s="340">
        <v>7</v>
      </c>
      <c r="C12" s="1896"/>
      <c r="D12" s="1896"/>
      <c r="E12" s="1897"/>
    </row>
    <row r="13" spans="2:5" x14ac:dyDescent="0.2">
      <c r="B13" s="340">
        <v>8</v>
      </c>
      <c r="C13" s="1896"/>
      <c r="D13" s="1896"/>
      <c r="E13" s="1897"/>
    </row>
    <row r="14" spans="2:5" x14ac:dyDescent="0.2">
      <c r="B14" s="340">
        <v>9</v>
      </c>
      <c r="C14" s="1896"/>
      <c r="D14" s="1896"/>
      <c r="E14" s="1897"/>
    </row>
    <row r="15" spans="2:5" x14ac:dyDescent="0.2">
      <c r="B15" s="340">
        <v>10</v>
      </c>
      <c r="C15" s="1896"/>
      <c r="D15" s="1896"/>
      <c r="E15" s="1897"/>
    </row>
    <row r="16" spans="2:5" x14ac:dyDescent="0.2">
      <c r="B16" s="340">
        <v>11</v>
      </c>
      <c r="C16" s="1896"/>
      <c r="D16" s="1896"/>
      <c r="E16" s="1897"/>
    </row>
    <row r="17" spans="2:5" x14ac:dyDescent="0.2">
      <c r="B17" s="340">
        <v>12</v>
      </c>
      <c r="C17" s="1896"/>
      <c r="D17" s="1896"/>
      <c r="E17" s="1897"/>
    </row>
    <row r="18" spans="2:5" x14ac:dyDescent="0.2">
      <c r="B18" s="340">
        <v>13</v>
      </c>
      <c r="C18" s="1896"/>
      <c r="D18" s="1896"/>
      <c r="E18" s="1897"/>
    </row>
    <row r="19" spans="2:5" x14ac:dyDescent="0.2">
      <c r="B19" s="340">
        <v>14</v>
      </c>
      <c r="C19" s="1896"/>
      <c r="D19" s="1896"/>
      <c r="E19" s="1897"/>
    </row>
    <row r="20" spans="2:5" x14ac:dyDescent="0.2">
      <c r="B20" s="340">
        <v>15</v>
      </c>
      <c r="C20" s="1896"/>
      <c r="D20" s="1896"/>
      <c r="E20" s="1897"/>
    </row>
    <row r="21" spans="2:5" x14ac:dyDescent="0.2">
      <c r="B21" s="340">
        <v>16</v>
      </c>
      <c r="C21" s="1896"/>
      <c r="D21" s="1896"/>
      <c r="E21" s="1897"/>
    </row>
    <row r="22" spans="2:5" x14ac:dyDescent="0.2">
      <c r="B22" s="340">
        <v>17</v>
      </c>
      <c r="C22" s="1896"/>
      <c r="D22" s="1896"/>
      <c r="E22" s="1897"/>
    </row>
    <row r="23" spans="2:5" x14ac:dyDescent="0.2">
      <c r="B23" s="340">
        <v>18</v>
      </c>
      <c r="C23" s="1896"/>
      <c r="D23" s="1896"/>
      <c r="E23" s="1897"/>
    </row>
    <row r="24" spans="2:5" x14ac:dyDescent="0.2">
      <c r="B24" s="340">
        <v>19</v>
      </c>
      <c r="C24" s="1896"/>
      <c r="D24" s="1896"/>
      <c r="E24" s="1897"/>
    </row>
    <row r="25" spans="2:5" x14ac:dyDescent="0.2">
      <c r="B25" s="340">
        <v>20</v>
      </c>
      <c r="C25" s="1896"/>
      <c r="D25" s="1896"/>
      <c r="E25" s="1897"/>
    </row>
    <row r="26" spans="2:5" x14ac:dyDescent="0.2">
      <c r="B26" s="340">
        <v>21</v>
      </c>
      <c r="C26" s="1896"/>
      <c r="D26" s="1896"/>
      <c r="E26" s="1897"/>
    </row>
    <row r="27" spans="2:5" x14ac:dyDescent="0.2">
      <c r="B27" s="340">
        <v>22</v>
      </c>
      <c r="C27" s="1896"/>
      <c r="D27" s="1896"/>
      <c r="E27" s="1897"/>
    </row>
    <row r="28" spans="2:5" x14ac:dyDescent="0.2">
      <c r="B28" s="340">
        <v>23</v>
      </c>
      <c r="C28" s="1896"/>
      <c r="D28" s="1896"/>
      <c r="E28" s="1897"/>
    </row>
    <row r="29" spans="2:5" ht="13.5" thickBot="1" x14ac:dyDescent="0.25">
      <c r="B29" s="340">
        <v>24</v>
      </c>
      <c r="C29" s="1896"/>
      <c r="D29" s="1896"/>
      <c r="E29" s="1897"/>
    </row>
    <row r="30" spans="2:5" ht="15.75" x14ac:dyDescent="0.2">
      <c r="B30" s="1890" t="s">
        <v>492</v>
      </c>
      <c r="C30" s="1884"/>
      <c r="D30" s="1884" t="s">
        <v>493</v>
      </c>
      <c r="E30" s="1885"/>
    </row>
    <row r="31" spans="2:5" x14ac:dyDescent="0.2">
      <c r="B31" s="1891" t="s">
        <v>494</v>
      </c>
      <c r="C31" s="1888"/>
      <c r="D31" s="891" t="s">
        <v>505</v>
      </c>
      <c r="E31" s="341"/>
    </row>
    <row r="32" spans="2:5" x14ac:dyDescent="0.2">
      <c r="B32" s="1891" t="s">
        <v>495</v>
      </c>
      <c r="C32" s="1888"/>
      <c r="D32" s="891" t="s">
        <v>2</v>
      </c>
      <c r="E32" s="341"/>
    </row>
    <row r="33" spans="2:5" ht="12.75" customHeight="1" x14ac:dyDescent="0.2">
      <c r="B33" s="1878" t="s">
        <v>496</v>
      </c>
      <c r="C33" s="1879"/>
      <c r="D33" s="1888" t="s">
        <v>484</v>
      </c>
      <c r="E33" s="1886"/>
    </row>
    <row r="34" spans="2:5" ht="12.75" customHeight="1" x14ac:dyDescent="0.2">
      <c r="B34" s="1880"/>
      <c r="C34" s="1881"/>
      <c r="D34" s="1888"/>
      <c r="E34" s="1886"/>
    </row>
    <row r="35" spans="2:5" ht="12.75" customHeight="1" x14ac:dyDescent="0.2">
      <c r="B35" s="1880"/>
      <c r="C35" s="1881"/>
      <c r="D35" s="1888"/>
      <c r="E35" s="1886"/>
    </row>
    <row r="36" spans="2:5" ht="12.75" customHeight="1" thickBot="1" x14ac:dyDescent="0.25">
      <c r="B36" s="1882"/>
      <c r="C36" s="1883"/>
      <c r="D36" s="1889"/>
      <c r="E36" s="1887"/>
    </row>
    <row r="37" spans="2:5" x14ac:dyDescent="0.2">
      <c r="B37" s="342"/>
    </row>
    <row r="38" spans="2:5" x14ac:dyDescent="0.2">
      <c r="B38" s="342"/>
    </row>
  </sheetData>
  <sheetProtection algorithmName="SHA-512" hashValue="e4J/a6VEFpcBLGzlPcLHYxCJIClZUq8V5vipy/4+jep++s1Bw0e+J8exupa/9+ft8apcSKN1fXyJD5CiZXTd1A==" saltValue="zixVsZmrx9dOzYy1zk9Glw==" spinCount="100000" sheet="1" objects="1" scenarios="1"/>
  <mergeCells count="35">
    <mergeCell ref="C22:E22"/>
    <mergeCell ref="C28:E28"/>
    <mergeCell ref="C29:E29"/>
    <mergeCell ref="C23:E23"/>
    <mergeCell ref="C16:E16"/>
    <mergeCell ref="C17:E17"/>
    <mergeCell ref="C19:E19"/>
    <mergeCell ref="C21:E21"/>
    <mergeCell ref="C18:E18"/>
    <mergeCell ref="C24:E24"/>
    <mergeCell ref="C25:E25"/>
    <mergeCell ref="C26:E26"/>
    <mergeCell ref="D2:D4"/>
    <mergeCell ref="E2:E4"/>
    <mergeCell ref="C14:E14"/>
    <mergeCell ref="C20:E20"/>
    <mergeCell ref="C27:E27"/>
    <mergeCell ref="C6:E6"/>
    <mergeCell ref="C7:E7"/>
    <mergeCell ref="C8:E8"/>
    <mergeCell ref="C10:E10"/>
    <mergeCell ref="C9:E9"/>
    <mergeCell ref="C11:E11"/>
    <mergeCell ref="C12:E12"/>
    <mergeCell ref="B5:E5"/>
    <mergeCell ref="B2:C4"/>
    <mergeCell ref="C13:E13"/>
    <mergeCell ref="C15:E15"/>
    <mergeCell ref="B33:C36"/>
    <mergeCell ref="D30:E30"/>
    <mergeCell ref="E33:E36"/>
    <mergeCell ref="D33:D36"/>
    <mergeCell ref="B30:C30"/>
    <mergeCell ref="B31:C31"/>
    <mergeCell ref="B32:C32"/>
  </mergeCells>
  <pageMargins left="0.27" right="0.28000000000000003" top="0.75" bottom="0.75" header="0.3" footer="0.3"/>
  <pageSetup paperSize="9" scale="90"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BC200"/>
  <sheetViews>
    <sheetView workbookViewId="0">
      <selection activeCell="F3" sqref="F3"/>
    </sheetView>
  </sheetViews>
  <sheetFormatPr defaultRowHeight="12.75" x14ac:dyDescent="0.2"/>
  <cols>
    <col min="1" max="1" width="2.28515625" customWidth="1"/>
    <col min="2" max="2" width="34.85546875" bestFit="1" customWidth="1"/>
    <col min="4" max="4" width="23.85546875" bestFit="1" customWidth="1"/>
  </cols>
  <sheetData>
    <row r="1" spans="1:55" x14ac:dyDescent="0.2">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98"/>
      <c r="B2" s="98" t="s">
        <v>1805</v>
      </c>
      <c r="C2" s="98"/>
      <c r="D2" s="98" t="s">
        <v>802</v>
      </c>
      <c r="E2" s="98"/>
      <c r="F2" s="98" t="s">
        <v>201</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98"/>
      <c r="B3" s="98" t="s">
        <v>209</v>
      </c>
      <c r="C3" s="98"/>
      <c r="D3" s="98" t="s">
        <v>1811</v>
      </c>
      <c r="E3" s="98"/>
      <c r="F3" s="98" t="s">
        <v>84</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98"/>
      <c r="B4" s="98" t="s">
        <v>1806</v>
      </c>
      <c r="C4" s="98"/>
      <c r="D4" s="98" t="s">
        <v>1812</v>
      </c>
      <c r="E4" s="98"/>
      <c r="F4" s="98" t="s">
        <v>85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98"/>
      <c r="B5" s="98" t="s">
        <v>1807</v>
      </c>
      <c r="C5" s="98"/>
      <c r="D5" s="98" t="s">
        <v>1813</v>
      </c>
      <c r="E5" s="98"/>
      <c r="F5" s="98" t="s">
        <v>86</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98"/>
      <c r="B6" s="98" t="s">
        <v>403</v>
      </c>
      <c r="C6" s="98"/>
      <c r="D6" s="98" t="s">
        <v>1817</v>
      </c>
      <c r="E6" s="98"/>
      <c r="F6" s="98" t="s">
        <v>165</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98"/>
      <c r="B7" s="98" t="s">
        <v>1808</v>
      </c>
      <c r="C7" s="98"/>
      <c r="D7" s="98" t="s">
        <v>1814</v>
      </c>
      <c r="E7" s="98"/>
      <c r="F7" s="98" t="s">
        <v>87</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98"/>
      <c r="B8" s="98" t="s">
        <v>1809</v>
      </c>
      <c r="C8" s="98"/>
      <c r="D8" s="98" t="s">
        <v>1816</v>
      </c>
      <c r="E8" s="98"/>
      <c r="F8" s="98" t="s">
        <v>163</v>
      </c>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98"/>
      <c r="B9" s="98" t="s">
        <v>1810</v>
      </c>
      <c r="C9" s="98"/>
      <c r="D9" s="98" t="s">
        <v>1815</v>
      </c>
      <c r="E9" s="98"/>
      <c r="F9" s="98" t="s">
        <v>88</v>
      </c>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98"/>
      <c r="B10" s="98"/>
      <c r="C10" s="98"/>
      <c r="D10" s="98"/>
      <c r="E10" s="98"/>
      <c r="F10" s="98" t="s">
        <v>89</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98"/>
      <c r="B11" s="98"/>
      <c r="C11" s="98"/>
      <c r="D11" s="98"/>
      <c r="E11" s="98"/>
      <c r="F11" s="98" t="s">
        <v>154</v>
      </c>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98"/>
      <c r="B12" s="98"/>
      <c r="C12" s="98"/>
      <c r="D12" s="98"/>
      <c r="E12" s="98"/>
      <c r="F12" s="98" t="s">
        <v>144</v>
      </c>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98"/>
      <c r="B13" s="98"/>
      <c r="C13" s="98"/>
      <c r="D13" s="98"/>
      <c r="E13" s="98"/>
      <c r="F13" s="98" t="s">
        <v>172</v>
      </c>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98"/>
      <c r="B14" s="98"/>
      <c r="C14" s="98"/>
      <c r="D14" s="98"/>
      <c r="E14" s="98"/>
      <c r="F14" s="98" t="s">
        <v>159</v>
      </c>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98"/>
      <c r="B15" s="98"/>
      <c r="C15" s="98"/>
      <c r="D15" s="98"/>
      <c r="E15" s="98"/>
      <c r="F15" s="98" t="s">
        <v>90</v>
      </c>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98"/>
      <c r="B16" s="98"/>
      <c r="C16" s="98"/>
      <c r="D16" s="98"/>
      <c r="E16" s="98"/>
      <c r="F16" s="98" t="s">
        <v>91</v>
      </c>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98"/>
      <c r="B17" s="98"/>
      <c r="C17" s="98"/>
      <c r="D17" s="98"/>
      <c r="E17" s="98"/>
      <c r="F17" s="98" t="s">
        <v>93</v>
      </c>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98"/>
      <c r="B18" s="98"/>
      <c r="C18" s="98"/>
      <c r="D18" s="98"/>
      <c r="E18" s="98"/>
      <c r="F18" s="98" t="s">
        <v>94</v>
      </c>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98"/>
      <c r="B19" s="98"/>
      <c r="C19" s="98"/>
      <c r="D19" s="98"/>
      <c r="E19" s="98"/>
      <c r="F19" s="98" t="s">
        <v>95</v>
      </c>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98"/>
      <c r="B20" s="98"/>
      <c r="C20" s="98"/>
      <c r="D20" s="98"/>
      <c r="E20" s="98"/>
      <c r="F20" s="98" t="s">
        <v>96</v>
      </c>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98"/>
      <c r="B21" s="98"/>
      <c r="C21" s="98"/>
      <c r="D21" s="98"/>
      <c r="E21" s="98"/>
      <c r="F21" s="98" t="s">
        <v>97</v>
      </c>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98"/>
      <c r="B22" s="98"/>
      <c r="C22" s="98"/>
      <c r="D22" s="98"/>
      <c r="E22" s="98"/>
      <c r="F22" s="98" t="s">
        <v>98</v>
      </c>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98"/>
      <c r="B23" s="98"/>
      <c r="C23" s="98"/>
      <c r="D23" s="98"/>
      <c r="E23" s="98"/>
      <c r="F23" s="98" t="s">
        <v>156</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98"/>
      <c r="B24" s="98"/>
      <c r="C24" s="98"/>
      <c r="D24" s="98"/>
      <c r="E24" s="98"/>
      <c r="F24" s="98" t="s">
        <v>157</v>
      </c>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98"/>
      <c r="B25" s="98"/>
      <c r="C25" s="98"/>
      <c r="D25" s="98"/>
      <c r="E25" s="98"/>
      <c r="F25" s="98" t="s">
        <v>175</v>
      </c>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98"/>
      <c r="B26" s="98"/>
      <c r="C26" s="98"/>
      <c r="D26" s="98"/>
      <c r="E26" s="98"/>
      <c r="F26" s="98" t="s">
        <v>142</v>
      </c>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98"/>
      <c r="B27" s="98"/>
      <c r="C27" s="98"/>
      <c r="D27" s="98"/>
      <c r="E27" s="98"/>
      <c r="F27" s="98" t="s">
        <v>99</v>
      </c>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98"/>
      <c r="B28" s="98"/>
      <c r="C28" s="98"/>
      <c r="D28" s="98"/>
      <c r="E28" s="98"/>
      <c r="F28" s="98" t="s">
        <v>155</v>
      </c>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98"/>
      <c r="B29" s="98"/>
      <c r="C29" s="98"/>
      <c r="D29" s="98"/>
      <c r="E29" s="98"/>
      <c r="F29" s="98" t="s">
        <v>100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98"/>
      <c r="B30" s="98"/>
      <c r="C30" s="98"/>
      <c r="D30" s="98"/>
      <c r="E30" s="98"/>
      <c r="F30" s="98" t="s">
        <v>101</v>
      </c>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98"/>
      <c r="B31" s="98"/>
      <c r="C31" s="98"/>
      <c r="D31" s="98"/>
      <c r="E31" s="98"/>
      <c r="F31" s="98" t="s">
        <v>102</v>
      </c>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98"/>
      <c r="B32" s="98"/>
      <c r="C32" s="98"/>
      <c r="D32" s="98"/>
      <c r="E32" s="98"/>
      <c r="F32" s="98" t="s">
        <v>146</v>
      </c>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98"/>
      <c r="B33" s="98"/>
      <c r="C33" s="98"/>
      <c r="D33" s="98"/>
      <c r="E33" s="98"/>
      <c r="F33" s="98" t="s">
        <v>103</v>
      </c>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98"/>
      <c r="B34" s="98"/>
      <c r="C34" s="98"/>
      <c r="D34" s="98"/>
      <c r="E34" s="98"/>
      <c r="F34" s="98" t="s">
        <v>145</v>
      </c>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98"/>
      <c r="B35" s="98"/>
      <c r="C35" s="98"/>
      <c r="D35" s="98"/>
      <c r="E35" s="98"/>
      <c r="F35" s="98" t="s">
        <v>104</v>
      </c>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98"/>
      <c r="B36" s="98"/>
      <c r="C36" s="98"/>
      <c r="D36" s="98"/>
      <c r="E36" s="98"/>
      <c r="F36" s="98" t="s">
        <v>148</v>
      </c>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98"/>
      <c r="B37" s="98"/>
      <c r="C37" s="98"/>
      <c r="D37" s="98"/>
      <c r="E37" s="98"/>
      <c r="F37" s="98" t="s">
        <v>150</v>
      </c>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98"/>
      <c r="B38" s="98"/>
      <c r="C38" s="98"/>
      <c r="D38" s="98"/>
      <c r="E38" s="98"/>
      <c r="F38" s="98" t="s">
        <v>105</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98"/>
      <c r="B39" s="98"/>
      <c r="C39" s="98"/>
      <c r="D39" s="98"/>
      <c r="E39" s="98"/>
      <c r="F39" s="98" t="s">
        <v>106</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98"/>
      <c r="B40" s="98"/>
      <c r="C40" s="98"/>
      <c r="D40" s="98"/>
      <c r="E40" s="98"/>
      <c r="F40" s="98" t="s">
        <v>107</v>
      </c>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98"/>
      <c r="B41" s="98"/>
      <c r="C41" s="98"/>
      <c r="D41" s="98"/>
      <c r="E41" s="98"/>
      <c r="F41" s="98" t="s">
        <v>108</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98"/>
      <c r="B42" s="98"/>
      <c r="C42" s="98"/>
      <c r="D42" s="98"/>
      <c r="E42" s="98"/>
      <c r="F42" s="98" t="s">
        <v>109</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98"/>
      <c r="B43" s="98"/>
      <c r="C43" s="98"/>
      <c r="D43" s="98"/>
      <c r="E43" s="98"/>
      <c r="F43" s="98" t="s">
        <v>164</v>
      </c>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98"/>
      <c r="B44" s="98"/>
      <c r="C44" s="98"/>
      <c r="D44" s="98"/>
      <c r="E44" s="98"/>
      <c r="F44" s="98" t="s">
        <v>110</v>
      </c>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98"/>
      <c r="B45" s="98"/>
      <c r="C45" s="98"/>
      <c r="D45" s="98"/>
      <c r="E45" s="98"/>
      <c r="F45" s="98" t="s">
        <v>168</v>
      </c>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98"/>
      <c r="B46" s="98"/>
      <c r="C46" s="98"/>
      <c r="D46" s="98"/>
      <c r="E46" s="98"/>
      <c r="F46" s="98" t="s">
        <v>111</v>
      </c>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98"/>
      <c r="B47" s="98"/>
      <c r="C47" s="98"/>
      <c r="D47" s="98"/>
      <c r="E47" s="98"/>
      <c r="F47" s="98" t="s">
        <v>112</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98"/>
      <c r="B48" s="98"/>
      <c r="C48" s="98"/>
      <c r="D48" s="98"/>
      <c r="E48" s="98"/>
      <c r="F48" s="98" t="s">
        <v>160</v>
      </c>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98"/>
      <c r="B49" s="98"/>
      <c r="C49" s="98"/>
      <c r="D49" s="98"/>
      <c r="E49" s="98"/>
      <c r="F49" s="98" t="s">
        <v>113</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98"/>
      <c r="B50" s="98"/>
      <c r="C50" s="98"/>
      <c r="D50" s="98"/>
      <c r="E50" s="98"/>
      <c r="F50" s="98" t="s">
        <v>114</v>
      </c>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98"/>
      <c r="B51" s="98"/>
      <c r="C51" s="98"/>
      <c r="D51" s="98"/>
      <c r="E51" s="98"/>
      <c r="F51" s="98" t="s">
        <v>152</v>
      </c>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98"/>
      <c r="B52" s="98"/>
      <c r="C52" s="98"/>
      <c r="D52" s="98"/>
      <c r="E52" s="98"/>
      <c r="F52" s="98" t="s">
        <v>115</v>
      </c>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98"/>
      <c r="B53" s="98"/>
      <c r="C53" s="98"/>
      <c r="D53" s="98"/>
      <c r="E53" s="98"/>
      <c r="F53" s="98" t="s">
        <v>116</v>
      </c>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98"/>
      <c r="B54" s="98"/>
      <c r="C54" s="98"/>
      <c r="D54" s="98"/>
      <c r="E54" s="98"/>
      <c r="F54" s="98" t="s">
        <v>151</v>
      </c>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98"/>
      <c r="B55" s="98"/>
      <c r="C55" s="98"/>
      <c r="D55" s="98"/>
      <c r="E55" s="98"/>
      <c r="F55" s="98" t="s">
        <v>117</v>
      </c>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98"/>
      <c r="B56" s="98"/>
      <c r="C56" s="98"/>
      <c r="D56" s="98"/>
      <c r="E56" s="98"/>
      <c r="F56" s="98" t="s">
        <v>173</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98"/>
      <c r="B57" s="98"/>
      <c r="C57" s="98"/>
      <c r="D57" s="98"/>
      <c r="E57" s="98"/>
      <c r="F57" s="98" t="s">
        <v>118</v>
      </c>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98"/>
      <c r="B58" s="98"/>
      <c r="C58" s="98"/>
      <c r="D58" s="98"/>
      <c r="E58" s="98"/>
      <c r="F58" s="98" t="s">
        <v>193</v>
      </c>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98"/>
      <c r="B59" s="98"/>
      <c r="C59" s="98"/>
      <c r="D59" s="98"/>
      <c r="E59" s="98"/>
      <c r="F59" s="98" t="s">
        <v>158</v>
      </c>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98"/>
      <c r="B60" s="98"/>
      <c r="C60" s="98"/>
      <c r="D60" s="98"/>
      <c r="E60" s="98"/>
      <c r="F60" s="98" t="s">
        <v>119</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98"/>
      <c r="B61" s="98"/>
      <c r="C61" s="98"/>
      <c r="D61" s="98"/>
      <c r="E61" s="98"/>
      <c r="F61" s="98" t="s">
        <v>120</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98"/>
      <c r="B62" s="98"/>
      <c r="C62" s="98"/>
      <c r="D62" s="98"/>
      <c r="E62" s="98"/>
      <c r="F62" s="98" t="s">
        <v>166</v>
      </c>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98"/>
      <c r="B63" s="98"/>
      <c r="C63" s="98"/>
      <c r="D63" s="98"/>
      <c r="E63" s="98"/>
      <c r="F63" s="98" t="s">
        <v>162</v>
      </c>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98"/>
      <c r="B64" s="98"/>
      <c r="C64" s="98"/>
      <c r="D64" s="98"/>
      <c r="E64" s="98"/>
      <c r="F64" s="98" t="s">
        <v>161</v>
      </c>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98"/>
      <c r="B65" s="98"/>
      <c r="C65" s="98"/>
      <c r="D65" s="98"/>
      <c r="E65" s="98"/>
      <c r="F65" s="98" t="s">
        <v>121</v>
      </c>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98"/>
      <c r="B66" s="98"/>
      <c r="C66" s="98"/>
      <c r="D66" s="98"/>
      <c r="E66" s="98"/>
      <c r="F66" s="98" t="s">
        <v>122</v>
      </c>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98"/>
      <c r="B67" s="98"/>
      <c r="C67" s="98"/>
      <c r="D67" s="98"/>
      <c r="E67" s="98"/>
      <c r="F67" s="98" t="s">
        <v>123</v>
      </c>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98"/>
      <c r="B68" s="98"/>
      <c r="C68" s="98"/>
      <c r="D68" s="98"/>
      <c r="E68" s="98"/>
      <c r="F68" s="98" t="s">
        <v>124</v>
      </c>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98"/>
      <c r="B69" s="98"/>
      <c r="C69" s="98"/>
      <c r="D69" s="98"/>
      <c r="E69" s="98"/>
      <c r="F69" s="98" t="s">
        <v>147</v>
      </c>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98"/>
      <c r="B70" s="98"/>
      <c r="C70" s="98"/>
      <c r="D70" s="98"/>
      <c r="E70" s="98"/>
      <c r="F70" s="98" t="s">
        <v>143</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98"/>
      <c r="B71" s="98"/>
      <c r="C71" s="98"/>
      <c r="D71" s="98"/>
      <c r="E71" s="98"/>
      <c r="F71" s="98" t="s">
        <v>125</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98"/>
      <c r="B72" s="98"/>
      <c r="C72" s="98"/>
      <c r="D72" s="98"/>
      <c r="E72" s="98"/>
      <c r="F72" s="98" t="s">
        <v>126</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98"/>
      <c r="B73" s="98"/>
      <c r="C73" s="98"/>
      <c r="D73" s="98"/>
      <c r="E73" s="98"/>
      <c r="F73" s="98" t="s">
        <v>127</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98"/>
      <c r="B74" s="98"/>
      <c r="C74" s="98"/>
      <c r="D74" s="98"/>
      <c r="E74" s="98"/>
      <c r="F74" s="98" t="s">
        <v>167</v>
      </c>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98"/>
      <c r="B75" s="98"/>
      <c r="C75" s="98"/>
      <c r="D75" s="98"/>
      <c r="E75" s="98"/>
      <c r="F75" s="98" t="s">
        <v>128</v>
      </c>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98"/>
      <c r="B76" s="98"/>
      <c r="C76" s="98"/>
      <c r="D76" s="98"/>
      <c r="E76" s="98"/>
      <c r="F76" s="98" t="s">
        <v>129</v>
      </c>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98"/>
      <c r="B77" s="98"/>
      <c r="C77" s="98"/>
      <c r="D77" s="98"/>
      <c r="E77" s="98"/>
      <c r="F77" s="98" t="s">
        <v>153</v>
      </c>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98"/>
      <c r="B78" s="98"/>
      <c r="C78" s="98"/>
      <c r="D78" s="98"/>
      <c r="E78" s="98"/>
      <c r="F78" s="98" t="s">
        <v>130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98"/>
      <c r="B79" s="98"/>
      <c r="C79" s="98"/>
      <c r="D79" s="98"/>
      <c r="E79" s="98"/>
      <c r="F79" s="98" t="s">
        <v>171</v>
      </c>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98"/>
      <c r="B80" s="98"/>
      <c r="C80" s="98"/>
      <c r="D80" s="98"/>
      <c r="E80" s="98"/>
      <c r="F80" s="98" t="s">
        <v>170</v>
      </c>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98"/>
      <c r="B81" s="98"/>
      <c r="C81" s="98"/>
      <c r="D81" s="98"/>
      <c r="E81" s="98"/>
      <c r="F81" s="98" t="s">
        <v>149</v>
      </c>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98"/>
      <c r="B82" s="98"/>
      <c r="C82" s="98"/>
      <c r="D82" s="98"/>
      <c r="E82" s="98"/>
      <c r="F82" s="98" t="s">
        <v>131</v>
      </c>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98"/>
      <c r="B83" s="98"/>
      <c r="C83" s="98"/>
      <c r="D83" s="98"/>
      <c r="E83" s="98"/>
      <c r="F83" s="98" t="s">
        <v>132</v>
      </c>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98"/>
      <c r="B84" s="98"/>
      <c r="C84" s="98"/>
      <c r="D84" s="98"/>
      <c r="E84" s="98"/>
      <c r="F84" s="98" t="s">
        <v>169</v>
      </c>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98"/>
      <c r="B85" s="98"/>
      <c r="C85" s="98"/>
      <c r="D85" s="98"/>
      <c r="E85" s="98"/>
      <c r="F85" s="98" t="s">
        <v>133</v>
      </c>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98"/>
      <c r="B86" s="98"/>
      <c r="C86" s="98"/>
      <c r="D86" s="98"/>
      <c r="E86" s="98"/>
      <c r="F86" s="98" t="s">
        <v>134</v>
      </c>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98"/>
      <c r="B87" s="98"/>
      <c r="C87" s="98"/>
      <c r="D87" s="98"/>
      <c r="E87" s="98"/>
      <c r="F87" s="98" t="s">
        <v>135</v>
      </c>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98"/>
      <c r="B88" s="98"/>
      <c r="C88" s="98"/>
      <c r="D88" s="98"/>
      <c r="E88" s="98"/>
      <c r="F88" s="98" t="s">
        <v>174</v>
      </c>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9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9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9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pageSetUpPr fitToPage="1"/>
  </sheetPr>
  <dimension ref="A1:O93"/>
  <sheetViews>
    <sheetView showGridLines="0" zoomScale="80" zoomScaleNormal="80" zoomScaleSheetLayoutView="70" workbookViewId="0">
      <selection activeCell="F13" sqref="F13:H13"/>
    </sheetView>
  </sheetViews>
  <sheetFormatPr defaultColWidth="9.140625" defaultRowHeight="15" x14ac:dyDescent="0.2"/>
  <cols>
    <col min="1" max="1" width="36.140625" style="11" customWidth="1"/>
    <col min="2" max="2" width="21.5703125" style="11" customWidth="1"/>
    <col min="3" max="3" width="15.140625" style="11" customWidth="1"/>
    <col min="4" max="4" width="14.85546875" style="11" customWidth="1"/>
    <col min="5" max="5" width="18.85546875" style="11" customWidth="1"/>
    <col min="6" max="6" width="10.5703125" style="11" customWidth="1"/>
    <col min="7" max="7" width="13.5703125" style="11" customWidth="1"/>
    <col min="8" max="8" width="12.140625" style="11" customWidth="1"/>
    <col min="9" max="9" width="25.7109375" style="11" customWidth="1"/>
    <col min="10" max="10" width="21.85546875" style="11" customWidth="1"/>
    <col min="11" max="11" width="14.5703125" style="11" customWidth="1"/>
    <col min="12" max="12" width="16.7109375" style="11" customWidth="1"/>
    <col min="13" max="13" width="14.140625" style="11" customWidth="1"/>
    <col min="14" max="14" width="9.140625" style="11" customWidth="1"/>
    <col min="15" max="15" width="9.140625" style="5" hidden="1" customWidth="1"/>
    <col min="16" max="17" width="9.140625" style="11"/>
    <col min="18" max="18" width="9.140625" style="11" customWidth="1"/>
    <col min="19" max="16384" width="9.140625" style="11"/>
  </cols>
  <sheetData>
    <row r="1" spans="1:15" ht="5.25" customHeight="1" thickBot="1" x14ac:dyDescent="0.25"/>
    <row r="2" spans="1:15" ht="14.25" customHeight="1" x14ac:dyDescent="0.2">
      <c r="A2" s="1953" t="str">
        <f>'Product Details'!B3</f>
        <v>Mortgage-Magnus</v>
      </c>
      <c r="B2" s="1954"/>
      <c r="C2" s="1954"/>
      <c r="D2" s="1949" t="s">
        <v>49</v>
      </c>
      <c r="E2" s="1949"/>
      <c r="F2" s="1949"/>
      <c r="G2" s="1949"/>
      <c r="H2" s="1949"/>
      <c r="I2" s="1949"/>
      <c r="J2" s="1949" t="s">
        <v>3</v>
      </c>
      <c r="K2" s="1893"/>
      <c r="O2" s="5" t="s">
        <v>201</v>
      </c>
    </row>
    <row r="3" spans="1:15" ht="15" customHeight="1" x14ac:dyDescent="0.2">
      <c r="A3" s="1955"/>
      <c r="B3" s="1956"/>
      <c r="C3" s="1956"/>
      <c r="D3" s="1950"/>
      <c r="E3" s="1950"/>
      <c r="F3" s="1950"/>
      <c r="G3" s="1950"/>
      <c r="H3" s="1950"/>
      <c r="I3" s="1950"/>
      <c r="J3" s="1950"/>
      <c r="K3" s="1894"/>
      <c r="O3" s="5" t="s">
        <v>84</v>
      </c>
    </row>
    <row r="4" spans="1:15" ht="14.25" customHeight="1" x14ac:dyDescent="0.2">
      <c r="A4" s="1957"/>
      <c r="B4" s="1958"/>
      <c r="C4" s="1958"/>
      <c r="D4" s="1951"/>
      <c r="E4" s="1951"/>
      <c r="F4" s="1951"/>
      <c r="G4" s="1951"/>
      <c r="H4" s="1951"/>
      <c r="I4" s="1951"/>
      <c r="J4" s="1951"/>
      <c r="K4" s="1952"/>
      <c r="O4" s="5" t="s">
        <v>85</v>
      </c>
    </row>
    <row r="5" spans="1:15" ht="14.25" customHeight="1" x14ac:dyDescent="0.2">
      <c r="A5" s="1355" t="s">
        <v>1892</v>
      </c>
      <c r="B5" s="1927"/>
      <c r="C5" s="1929"/>
      <c r="D5" s="1959" t="s">
        <v>1893</v>
      </c>
      <c r="E5" s="1960"/>
      <c r="F5" s="1968"/>
      <c r="G5" s="1969"/>
      <c r="H5" s="1970"/>
      <c r="I5" s="1356" t="s">
        <v>1894</v>
      </c>
      <c r="J5" s="1961"/>
      <c r="K5" s="1962"/>
      <c r="O5" s="5" t="s">
        <v>86</v>
      </c>
    </row>
    <row r="6" spans="1:15" ht="14.25" customHeight="1" thickBot="1" x14ac:dyDescent="0.25">
      <c r="A6" s="1357" t="s">
        <v>1895</v>
      </c>
      <c r="B6" s="1927"/>
      <c r="C6" s="1929"/>
      <c r="D6" s="1963" t="s">
        <v>1896</v>
      </c>
      <c r="E6" s="1964"/>
      <c r="F6" s="1965"/>
      <c r="G6" s="1966"/>
      <c r="H6" s="1967"/>
      <c r="I6" s="1356" t="s">
        <v>1897</v>
      </c>
      <c r="J6" s="1961"/>
      <c r="K6" s="1962"/>
      <c r="O6" s="216" t="s">
        <v>165</v>
      </c>
    </row>
    <row r="7" spans="1:15" ht="18" customHeight="1" thickBot="1" x14ac:dyDescent="0.25">
      <c r="A7" s="1932" t="s">
        <v>1</v>
      </c>
      <c r="B7" s="1933"/>
      <c r="C7" s="1933"/>
      <c r="D7" s="1933"/>
      <c r="E7" s="1933"/>
      <c r="F7" s="1933"/>
      <c r="G7" s="1933"/>
      <c r="H7" s="1933"/>
      <c r="I7" s="1933"/>
      <c r="J7" s="1933"/>
      <c r="K7" s="1934"/>
      <c r="O7" s="5" t="s">
        <v>87</v>
      </c>
    </row>
    <row r="8" spans="1:15" ht="18" customHeight="1" x14ac:dyDescent="0.2">
      <c r="A8" s="1358" t="s">
        <v>298</v>
      </c>
      <c r="B8" s="1910"/>
      <c r="C8" s="1911"/>
      <c r="D8" s="1911"/>
      <c r="E8" s="1911"/>
      <c r="F8" s="1911"/>
      <c r="G8" s="1911"/>
      <c r="H8" s="1912"/>
      <c r="I8" s="1359" t="s">
        <v>1818</v>
      </c>
      <c r="J8" s="1908"/>
      <c r="K8" s="1909"/>
      <c r="O8" s="216" t="s">
        <v>163</v>
      </c>
    </row>
    <row r="9" spans="1:15" ht="18" customHeight="1" x14ac:dyDescent="0.2">
      <c r="A9" s="1360" t="s">
        <v>46</v>
      </c>
      <c r="B9" s="1935"/>
      <c r="C9" s="1935"/>
      <c r="D9" s="1935"/>
      <c r="E9" s="1935"/>
      <c r="F9" s="1935"/>
      <c r="G9" s="1935"/>
      <c r="H9" s="1935"/>
      <c r="I9" s="1935"/>
      <c r="J9" s="1935"/>
      <c r="K9" s="1936"/>
      <c r="O9" s="5" t="s">
        <v>88</v>
      </c>
    </row>
    <row r="10" spans="1:15" ht="18" customHeight="1" x14ac:dyDescent="0.2">
      <c r="A10" s="1360" t="s">
        <v>3253</v>
      </c>
      <c r="B10" s="1935"/>
      <c r="C10" s="1935"/>
      <c r="D10" s="1935"/>
      <c r="E10" s="1935"/>
      <c r="F10" s="1935"/>
      <c r="G10" s="1935"/>
      <c r="H10" s="1935"/>
      <c r="I10" s="1935"/>
      <c r="J10" s="1935"/>
      <c r="K10" s="1936"/>
      <c r="O10" s="5" t="s">
        <v>89</v>
      </c>
    </row>
    <row r="11" spans="1:15" ht="18" customHeight="1" x14ac:dyDescent="0.2">
      <c r="A11" s="1360" t="s">
        <v>141</v>
      </c>
      <c r="B11" s="1946">
        <f>'Business Profile'!D14</f>
        <v>0</v>
      </c>
      <c r="C11" s="1946"/>
      <c r="D11" s="1946"/>
      <c r="E11" s="1946"/>
      <c r="F11" s="1946"/>
      <c r="G11" s="1946"/>
      <c r="H11" s="1946"/>
      <c r="I11" s="1946"/>
      <c r="J11" s="1946"/>
      <c r="K11" s="1947"/>
      <c r="O11" s="216" t="s">
        <v>154</v>
      </c>
    </row>
    <row r="12" spans="1:15" ht="18" customHeight="1" x14ac:dyDescent="0.2">
      <c r="A12" s="1361" t="s">
        <v>41</v>
      </c>
      <c r="B12" s="1944">
        <f>'Business Profile'!D10</f>
        <v>0</v>
      </c>
      <c r="C12" s="1945"/>
      <c r="D12" s="1941" t="s">
        <v>48</v>
      </c>
      <c r="E12" s="1941"/>
      <c r="F12" s="1938">
        <f>ROC!E3</f>
        <v>0</v>
      </c>
      <c r="G12" s="1939"/>
      <c r="H12" s="1939"/>
      <c r="I12" s="1617" t="s">
        <v>486</v>
      </c>
      <c r="J12" s="1939">
        <f>'Business Profile'!G3</f>
        <v>0</v>
      </c>
      <c r="K12" s="1940"/>
      <c r="O12" s="216" t="s">
        <v>144</v>
      </c>
    </row>
    <row r="13" spans="1:15" ht="18" customHeight="1" x14ac:dyDescent="0.2">
      <c r="A13" s="1360" t="s">
        <v>35</v>
      </c>
      <c r="B13" s="1948">
        <f>'Business Profile'!D9</f>
        <v>0</v>
      </c>
      <c r="C13" s="1948"/>
      <c r="D13" s="1941" t="s">
        <v>47</v>
      </c>
      <c r="E13" s="1941"/>
      <c r="F13" s="1939">
        <f>'Business Profile'!G11</f>
        <v>0</v>
      </c>
      <c r="G13" s="1939"/>
      <c r="H13" s="1939"/>
      <c r="I13" s="1617" t="s">
        <v>1903</v>
      </c>
      <c r="J13" s="1942"/>
      <c r="K13" s="1943"/>
      <c r="O13" s="216" t="s">
        <v>172</v>
      </c>
    </row>
    <row r="14" spans="1:15" ht="18" customHeight="1" x14ac:dyDescent="0.2">
      <c r="A14" s="1362" t="s">
        <v>1900</v>
      </c>
      <c r="B14" s="1925"/>
      <c r="C14" s="1925"/>
      <c r="D14" s="1926" t="s">
        <v>1901</v>
      </c>
      <c r="E14" s="1926"/>
      <c r="F14" s="1927"/>
      <c r="G14" s="1928"/>
      <c r="H14" s="1929"/>
      <c r="I14" s="1363" t="s">
        <v>42</v>
      </c>
      <c r="J14" s="1930">
        <f>'Business Profile'!D7</f>
        <v>0</v>
      </c>
      <c r="K14" s="1931"/>
      <c r="O14" s="216" t="s">
        <v>159</v>
      </c>
    </row>
    <row r="15" spans="1:15" ht="18" customHeight="1" x14ac:dyDescent="0.2">
      <c r="A15" s="1362" t="s">
        <v>1902</v>
      </c>
      <c r="B15" s="1925"/>
      <c r="C15" s="1925"/>
      <c r="D15" s="1926" t="s">
        <v>1898</v>
      </c>
      <c r="E15" s="1926"/>
      <c r="F15" s="1922"/>
      <c r="G15" s="1922"/>
      <c r="H15" s="1922"/>
      <c r="I15" s="1363" t="s">
        <v>1899</v>
      </c>
      <c r="J15" s="1923"/>
      <c r="K15" s="1924"/>
      <c r="O15" s="5" t="s">
        <v>90</v>
      </c>
    </row>
    <row r="16" spans="1:15" ht="18" customHeight="1" thickBot="1" x14ac:dyDescent="0.25">
      <c r="A16" s="1364" t="s">
        <v>0</v>
      </c>
      <c r="B16" s="1991">
        <f>'Business Profile'!D11</f>
        <v>0</v>
      </c>
      <c r="C16" s="1991"/>
      <c r="D16" s="1979" t="s">
        <v>194</v>
      </c>
      <c r="E16" s="1979"/>
      <c r="F16" s="1937">
        <f>'Business Profile'!G10</f>
        <v>0</v>
      </c>
      <c r="G16" s="1937"/>
      <c r="H16" s="1937"/>
      <c r="I16" s="1365" t="s">
        <v>43</v>
      </c>
      <c r="J16" s="1974">
        <f>'Business Profile'!D18</f>
        <v>0</v>
      </c>
      <c r="K16" s="1975"/>
      <c r="O16" s="5" t="s">
        <v>91</v>
      </c>
    </row>
    <row r="17" spans="1:15" ht="18" customHeight="1" thickBot="1" x14ac:dyDescent="0.25">
      <c r="A17" s="1932" t="s">
        <v>51</v>
      </c>
      <c r="B17" s="1933"/>
      <c r="C17" s="1933"/>
      <c r="D17" s="1933"/>
      <c r="E17" s="1933"/>
      <c r="F17" s="1933"/>
      <c r="G17" s="1933"/>
      <c r="H17" s="1933"/>
      <c r="I17" s="1933"/>
      <c r="J17" s="1933"/>
      <c r="K17" s="1934"/>
      <c r="O17" s="5" t="s">
        <v>93</v>
      </c>
    </row>
    <row r="18" spans="1:15" ht="81.75" customHeight="1" x14ac:dyDescent="0.2">
      <c r="A18" s="1992" t="s">
        <v>54</v>
      </c>
      <c r="B18" s="1993"/>
      <c r="C18" s="1985">
        <f>'Business Profile'!D17</f>
        <v>0</v>
      </c>
      <c r="D18" s="1986"/>
      <c r="E18" s="1986"/>
      <c r="F18" s="1986"/>
      <c r="G18" s="1986"/>
      <c r="H18" s="1986"/>
      <c r="I18" s="1986"/>
      <c r="J18" s="1986"/>
      <c r="K18" s="1987"/>
      <c r="O18" s="5" t="s">
        <v>94</v>
      </c>
    </row>
    <row r="19" spans="1:15" ht="18" customHeight="1" x14ac:dyDescent="0.2">
      <c r="A19" s="1983" t="s">
        <v>50</v>
      </c>
      <c r="B19" s="1984"/>
      <c r="C19" s="1988"/>
      <c r="D19" s="1989"/>
      <c r="E19" s="1989"/>
      <c r="F19" s="1989"/>
      <c r="G19" s="1989"/>
      <c r="H19" s="1989"/>
      <c r="I19" s="1989"/>
      <c r="J19" s="1989"/>
      <c r="K19" s="1990"/>
      <c r="O19" s="5" t="s">
        <v>95</v>
      </c>
    </row>
    <row r="20" spans="1:15" x14ac:dyDescent="0.2">
      <c r="A20" s="1983" t="s">
        <v>707</v>
      </c>
      <c r="B20" s="1984"/>
      <c r="C20" s="1980"/>
      <c r="D20" s="1981"/>
      <c r="E20" s="1981"/>
      <c r="F20" s="1981"/>
      <c r="G20" s="1981"/>
      <c r="H20" s="1981"/>
      <c r="I20" s="1981"/>
      <c r="J20" s="1981"/>
      <c r="K20" s="1982"/>
      <c r="O20" s="5" t="s">
        <v>96</v>
      </c>
    </row>
    <row r="21" spans="1:15" ht="18" customHeight="1" x14ac:dyDescent="0.2">
      <c r="A21" s="1999" t="s">
        <v>37</v>
      </c>
      <c r="B21" s="2000"/>
      <c r="C21" s="1980"/>
      <c r="D21" s="1981"/>
      <c r="E21" s="1981"/>
      <c r="F21" s="1981"/>
      <c r="G21" s="1981"/>
      <c r="H21" s="1981"/>
      <c r="I21" s="1981"/>
      <c r="J21" s="1981"/>
      <c r="K21" s="1982"/>
    </row>
    <row r="22" spans="1:15" ht="18" customHeight="1" x14ac:dyDescent="0.2">
      <c r="A22" s="1999" t="s">
        <v>36</v>
      </c>
      <c r="B22" s="2000"/>
      <c r="C22" s="1980"/>
      <c r="D22" s="1981"/>
      <c r="E22" s="1981"/>
      <c r="F22" s="1981"/>
      <c r="G22" s="1981"/>
      <c r="H22" s="1981"/>
      <c r="I22" s="1981"/>
      <c r="J22" s="1981"/>
      <c r="K22" s="1982"/>
      <c r="O22" s="5" t="s">
        <v>97</v>
      </c>
    </row>
    <row r="23" spans="1:15" ht="18" customHeight="1" thickBot="1" x14ac:dyDescent="0.25">
      <c r="A23" s="2004" t="s">
        <v>38</v>
      </c>
      <c r="B23" s="2005"/>
      <c r="C23" s="2001"/>
      <c r="D23" s="2002"/>
      <c r="E23" s="2002"/>
      <c r="F23" s="2002"/>
      <c r="G23" s="2002"/>
      <c r="H23" s="2002"/>
      <c r="I23" s="2002"/>
      <c r="J23" s="2002"/>
      <c r="K23" s="2003"/>
      <c r="O23" s="5" t="s">
        <v>98</v>
      </c>
    </row>
    <row r="24" spans="1:15" ht="18" customHeight="1" thickBot="1" x14ac:dyDescent="0.25">
      <c r="A24" s="1932" t="s">
        <v>831</v>
      </c>
      <c r="B24" s="1933"/>
      <c r="C24" s="1933"/>
      <c r="D24" s="1933"/>
      <c r="E24" s="1933"/>
      <c r="F24" s="1933"/>
      <c r="G24" s="1933"/>
      <c r="H24" s="1933"/>
      <c r="I24" s="1933"/>
      <c r="J24" s="1933"/>
      <c r="K24" s="1934"/>
      <c r="O24" s="216" t="s">
        <v>156</v>
      </c>
    </row>
    <row r="25" spans="1:15" ht="34.5" customHeight="1" x14ac:dyDescent="0.2">
      <c r="A25" s="1913" t="s">
        <v>1904</v>
      </c>
      <c r="B25" s="1914"/>
      <c r="C25" s="1915"/>
      <c r="D25" s="1916"/>
      <c r="E25" s="1916"/>
      <c r="F25" s="1917"/>
      <c r="G25" s="1914" t="s">
        <v>1905</v>
      </c>
      <c r="H25" s="1914"/>
      <c r="I25" s="1914"/>
      <c r="J25" s="1915"/>
      <c r="K25" s="1921"/>
      <c r="O25" s="216" t="s">
        <v>157</v>
      </c>
    </row>
    <row r="26" spans="1:15" ht="45.75" customHeight="1" x14ac:dyDescent="0.2">
      <c r="A26" s="1913" t="s">
        <v>178</v>
      </c>
      <c r="B26" s="1914"/>
      <c r="C26" s="1915"/>
      <c r="D26" s="1916"/>
      <c r="E26" s="1916"/>
      <c r="F26" s="1917"/>
      <c r="G26" s="1914" t="s">
        <v>1906</v>
      </c>
      <c r="H26" s="1914"/>
      <c r="I26" s="1978"/>
      <c r="J26" s="1976"/>
      <c r="K26" s="1977"/>
      <c r="O26" s="216" t="s">
        <v>175</v>
      </c>
    </row>
    <row r="27" spans="1:15" x14ac:dyDescent="0.2">
      <c r="A27" s="1913" t="s">
        <v>1907</v>
      </c>
      <c r="B27" s="1914"/>
      <c r="C27" s="1915"/>
      <c r="D27" s="1916"/>
      <c r="E27" s="1916"/>
      <c r="F27" s="1917"/>
      <c r="G27" s="1918" t="s">
        <v>1908</v>
      </c>
      <c r="H27" s="1919"/>
      <c r="I27" s="1920"/>
      <c r="J27" s="1915"/>
      <c r="K27" s="1921"/>
      <c r="O27" s="216" t="s">
        <v>142</v>
      </c>
    </row>
    <row r="28" spans="1:15" x14ac:dyDescent="0.2">
      <c r="A28" s="1913" t="s">
        <v>1909</v>
      </c>
      <c r="B28" s="1914"/>
      <c r="C28" s="1915"/>
      <c r="D28" s="1916"/>
      <c r="E28" s="1916"/>
      <c r="F28" s="1917"/>
      <c r="G28" s="1918" t="s">
        <v>1910</v>
      </c>
      <c r="H28" s="1919"/>
      <c r="I28" s="1920"/>
      <c r="J28" s="1915"/>
      <c r="K28" s="1921"/>
      <c r="O28" s="216" t="s">
        <v>99</v>
      </c>
    </row>
    <row r="29" spans="1:15" x14ac:dyDescent="0.2">
      <c r="A29" s="1913" t="s">
        <v>2569</v>
      </c>
      <c r="B29" s="1914"/>
      <c r="C29" s="1915"/>
      <c r="D29" s="1916"/>
      <c r="E29" s="1916"/>
      <c r="F29" s="1917"/>
      <c r="G29" s="1918" t="s">
        <v>2570</v>
      </c>
      <c r="H29" s="1919"/>
      <c r="I29" s="1920"/>
      <c r="J29" s="1915"/>
      <c r="K29" s="1921"/>
      <c r="O29" s="216"/>
    </row>
    <row r="30" spans="1:15" ht="15.75" x14ac:dyDescent="0.2">
      <c r="A30" s="1971" t="s">
        <v>1911</v>
      </c>
      <c r="B30" s="1972"/>
      <c r="C30" s="1972"/>
      <c r="D30" s="1972"/>
      <c r="E30" s="1972"/>
      <c r="F30" s="1972"/>
      <c r="G30" s="1972"/>
      <c r="H30" s="1972"/>
      <c r="I30" s="1972"/>
      <c r="J30" s="1972"/>
      <c r="K30" s="1973"/>
      <c r="O30" s="216" t="s">
        <v>155</v>
      </c>
    </row>
    <row r="31" spans="1:15" ht="47.25" x14ac:dyDescent="0.2">
      <c r="A31" s="1366" t="s">
        <v>200</v>
      </c>
      <c r="B31" s="1367" t="s">
        <v>2</v>
      </c>
      <c r="C31" s="1368" t="s">
        <v>1305</v>
      </c>
      <c r="D31" s="1369" t="s">
        <v>1912</v>
      </c>
      <c r="E31" s="1370" t="s">
        <v>1306</v>
      </c>
      <c r="F31" s="1369" t="s">
        <v>21</v>
      </c>
      <c r="G31" s="1369" t="s">
        <v>52</v>
      </c>
      <c r="H31" s="1369" t="s">
        <v>138</v>
      </c>
      <c r="I31" s="1369" t="s">
        <v>1913</v>
      </c>
      <c r="J31" s="1369" t="s">
        <v>1914</v>
      </c>
      <c r="K31" s="1367" t="s">
        <v>1915</v>
      </c>
      <c r="L31" s="1367" t="s">
        <v>3141</v>
      </c>
      <c r="M31" s="1367" t="s">
        <v>3142</v>
      </c>
      <c r="O31" s="5" t="s">
        <v>100</v>
      </c>
    </row>
    <row r="32" spans="1:15" x14ac:dyDescent="0.2">
      <c r="A32" s="1371"/>
      <c r="B32" s="1376" t="str">
        <f>IF(KYC!D8="", "", KYC!D8)</f>
        <v/>
      </c>
      <c r="C32" s="1377" t="str">
        <f>IF(KYC!D11="", "", KYC!D11)</f>
        <v/>
      </c>
      <c r="D32" s="892"/>
      <c r="E32" s="1378" t="str">
        <f>IF(KYC!D9="", "", KYC!D9)</f>
        <v/>
      </c>
      <c r="F32" s="191"/>
      <c r="G32" s="892"/>
      <c r="H32" s="892"/>
      <c r="I32" s="192"/>
      <c r="J32" s="22"/>
      <c r="K32" s="892"/>
      <c r="L32" s="892"/>
      <c r="M32" s="892"/>
      <c r="O32" s="5" t="s">
        <v>101</v>
      </c>
    </row>
    <row r="33" spans="1:15" x14ac:dyDescent="0.2">
      <c r="A33" s="1371"/>
      <c r="B33" s="1376" t="str">
        <f>IF(KYC!D21="", "", KYC!D21)</f>
        <v/>
      </c>
      <c r="C33" s="1377" t="str">
        <f>IF(KYC!D24="", "", KYC!D24)</f>
        <v/>
      </c>
      <c r="D33" s="892"/>
      <c r="E33" s="1378" t="str">
        <f>IF(KYC!D22="", "", KYC!D22)</f>
        <v/>
      </c>
      <c r="F33" s="191"/>
      <c r="G33" s="892"/>
      <c r="H33" s="892"/>
      <c r="I33" s="192"/>
      <c r="J33" s="22"/>
      <c r="K33" s="892"/>
      <c r="L33" s="892"/>
      <c r="M33" s="892"/>
      <c r="O33" s="5" t="s">
        <v>102</v>
      </c>
    </row>
    <row r="34" spans="1:15" x14ac:dyDescent="0.2">
      <c r="A34" s="1371"/>
      <c r="B34" s="1376" t="str">
        <f>IF(KYC!D34="", "", KYC!D34)</f>
        <v/>
      </c>
      <c r="C34" s="1377" t="str">
        <f>IF(KYC!D37="", "", KYC!D37)</f>
        <v/>
      </c>
      <c r="D34" s="892"/>
      <c r="E34" s="1378" t="str">
        <f>IF(KYC!D35="", "", KYC!D35)</f>
        <v/>
      </c>
      <c r="F34" s="191"/>
      <c r="G34" s="892"/>
      <c r="H34" s="892"/>
      <c r="I34" s="192"/>
      <c r="J34" s="22"/>
      <c r="K34" s="892"/>
      <c r="L34" s="892"/>
      <c r="M34" s="892"/>
      <c r="O34" s="216" t="s">
        <v>146</v>
      </c>
    </row>
    <row r="35" spans="1:15" x14ac:dyDescent="0.2">
      <c r="A35" s="1371"/>
      <c r="B35" s="1376" t="str">
        <f>IF(KYC!D47="", "", KYC!D47)</f>
        <v/>
      </c>
      <c r="C35" s="1377" t="str">
        <f>IF(KYC!D50="", "", KYC!D50)</f>
        <v/>
      </c>
      <c r="D35" s="892"/>
      <c r="E35" s="1378" t="str">
        <f>IF(KYC!D48="", "", KYC!D48)</f>
        <v/>
      </c>
      <c r="F35" s="191"/>
      <c r="G35" s="892"/>
      <c r="H35" s="892"/>
      <c r="I35" s="193"/>
      <c r="J35" s="193"/>
      <c r="K35" s="892"/>
      <c r="L35" s="892"/>
      <c r="M35" s="892"/>
      <c r="O35" s="5" t="s">
        <v>103</v>
      </c>
    </row>
    <row r="36" spans="1:15" x14ac:dyDescent="0.2">
      <c r="A36" s="1371"/>
      <c r="B36" s="1376" t="str">
        <f>IF(KYC!D60="", "", KYC!D60)</f>
        <v/>
      </c>
      <c r="C36" s="1377" t="str">
        <f>IF(KYC!D63="", "", KYC!D63)</f>
        <v/>
      </c>
      <c r="D36" s="892"/>
      <c r="E36" s="1378" t="str">
        <f>IF(KYC!D61="", "", KYC!D61)</f>
        <v/>
      </c>
      <c r="F36" s="191"/>
      <c r="G36" s="892"/>
      <c r="H36" s="892"/>
      <c r="I36" s="193"/>
      <c r="J36" s="193"/>
      <c r="K36" s="892"/>
      <c r="L36" s="892"/>
      <c r="M36" s="892"/>
      <c r="O36" s="216" t="s">
        <v>145</v>
      </c>
    </row>
    <row r="37" spans="1:15" x14ac:dyDescent="0.2">
      <c r="A37" s="1371"/>
      <c r="B37" s="190"/>
      <c r="C37" s="893"/>
      <c r="D37" s="892"/>
      <c r="E37" s="1372"/>
      <c r="F37" s="191"/>
      <c r="G37" s="892"/>
      <c r="H37" s="892"/>
      <c r="I37" s="193"/>
      <c r="J37" s="193"/>
      <c r="K37" s="892"/>
      <c r="L37" s="892"/>
      <c r="M37" s="892"/>
      <c r="O37" s="5" t="s">
        <v>104</v>
      </c>
    </row>
    <row r="38" spans="1:15" x14ac:dyDescent="0.2">
      <c r="A38" s="1371"/>
      <c r="B38" s="190"/>
      <c r="C38" s="892"/>
      <c r="D38" s="892"/>
      <c r="E38" s="1372"/>
      <c r="F38" s="191"/>
      <c r="G38" s="892"/>
      <c r="H38" s="892"/>
      <c r="I38" s="193"/>
      <c r="J38" s="193"/>
      <c r="K38" s="892"/>
      <c r="L38" s="892"/>
      <c r="M38" s="892"/>
      <c r="O38" s="216" t="s">
        <v>148</v>
      </c>
    </row>
    <row r="39" spans="1:15" x14ac:dyDescent="0.2">
      <c r="A39" s="1371"/>
      <c r="B39" s="190"/>
      <c r="C39" s="892"/>
      <c r="D39" s="892"/>
      <c r="E39" s="1372"/>
      <c r="F39" s="191"/>
      <c r="G39" s="892"/>
      <c r="H39" s="892"/>
      <c r="I39" s="193"/>
      <c r="J39" s="193"/>
      <c r="K39" s="892"/>
      <c r="L39" s="892"/>
      <c r="M39" s="892"/>
      <c r="O39" s="216" t="s">
        <v>150</v>
      </c>
    </row>
    <row r="40" spans="1:15" ht="31.5" customHeight="1" x14ac:dyDescent="0.2">
      <c r="A40" s="1373" t="s">
        <v>3143</v>
      </c>
      <c r="B40" s="190"/>
      <c r="C40" s="1994" t="s">
        <v>3246</v>
      </c>
      <c r="D40" s="1995"/>
      <c r="E40" s="1995"/>
      <c r="F40" s="1995"/>
      <c r="G40" s="1995"/>
      <c r="H40" s="1995"/>
      <c r="I40" s="1996"/>
      <c r="J40" s="407"/>
      <c r="K40" s="407"/>
      <c r="L40" s="1374" t="s">
        <v>1916</v>
      </c>
      <c r="M40" s="1379" t="str">
        <f>IFERROR(AVERAGE(M32:M39),"")</f>
        <v/>
      </c>
      <c r="O40" s="5" t="s">
        <v>105</v>
      </c>
    </row>
    <row r="41" spans="1:15" ht="18" customHeight="1" x14ac:dyDescent="0.2">
      <c r="A41" s="1373" t="s">
        <v>3144</v>
      </c>
      <c r="B41" s="190"/>
      <c r="C41" s="1374" t="s">
        <v>55</v>
      </c>
      <c r="D41" s="892"/>
      <c r="E41" s="1374" t="s">
        <v>3244</v>
      </c>
      <c r="F41" s="892"/>
      <c r="G41" s="1997" t="s">
        <v>3245</v>
      </c>
      <c r="H41" s="1998"/>
      <c r="I41" s="892"/>
      <c r="J41" s="1375" t="s">
        <v>3247</v>
      </c>
      <c r="K41" s="868"/>
      <c r="L41" s="408"/>
      <c r="M41" s="409"/>
      <c r="O41" s="5" t="s">
        <v>106</v>
      </c>
    </row>
    <row r="42" spans="1:15" x14ac:dyDescent="0.2">
      <c r="O42" s="5" t="s">
        <v>107</v>
      </c>
    </row>
    <row r="43" spans="1:15" x14ac:dyDescent="0.2">
      <c r="O43" s="5" t="s">
        <v>108</v>
      </c>
    </row>
    <row r="44" spans="1:15" x14ac:dyDescent="0.2">
      <c r="O44" s="5" t="s">
        <v>109</v>
      </c>
    </row>
    <row r="45" spans="1:15" x14ac:dyDescent="0.2">
      <c r="O45" s="216" t="s">
        <v>164</v>
      </c>
    </row>
    <row r="46" spans="1:15" x14ac:dyDescent="0.2">
      <c r="O46" s="5" t="s">
        <v>110</v>
      </c>
    </row>
    <row r="47" spans="1:15" x14ac:dyDescent="0.2">
      <c r="O47" s="216" t="s">
        <v>168</v>
      </c>
    </row>
    <row r="48" spans="1:15" x14ac:dyDescent="0.2">
      <c r="O48" s="5" t="s">
        <v>111</v>
      </c>
    </row>
    <row r="49" spans="15:15" x14ac:dyDescent="0.2">
      <c r="O49" s="5" t="s">
        <v>112</v>
      </c>
    </row>
    <row r="50" spans="15:15" x14ac:dyDescent="0.2">
      <c r="O50" s="216" t="s">
        <v>160</v>
      </c>
    </row>
    <row r="51" spans="15:15" x14ac:dyDescent="0.2">
      <c r="O51" s="5" t="s">
        <v>113</v>
      </c>
    </row>
    <row r="52" spans="15:15" x14ac:dyDescent="0.2">
      <c r="O52" s="5" t="s">
        <v>114</v>
      </c>
    </row>
    <row r="53" spans="15:15" x14ac:dyDescent="0.2">
      <c r="O53" s="216" t="s">
        <v>152</v>
      </c>
    </row>
    <row r="54" spans="15:15" x14ac:dyDescent="0.2">
      <c r="O54" s="5" t="s">
        <v>115</v>
      </c>
    </row>
    <row r="55" spans="15:15" x14ac:dyDescent="0.2">
      <c r="O55" s="5" t="s">
        <v>116</v>
      </c>
    </row>
    <row r="56" spans="15:15" x14ac:dyDescent="0.2">
      <c r="O56" s="216" t="s">
        <v>151</v>
      </c>
    </row>
    <row r="57" spans="15:15" x14ac:dyDescent="0.2">
      <c r="O57" s="5" t="s">
        <v>117</v>
      </c>
    </row>
    <row r="58" spans="15:15" x14ac:dyDescent="0.2">
      <c r="O58" s="216" t="s">
        <v>173</v>
      </c>
    </row>
    <row r="59" spans="15:15" x14ac:dyDescent="0.2">
      <c r="O59" s="5" t="s">
        <v>118</v>
      </c>
    </row>
    <row r="60" spans="15:15" x14ac:dyDescent="0.2">
      <c r="O60" s="5" t="s">
        <v>193</v>
      </c>
    </row>
    <row r="61" spans="15:15" x14ac:dyDescent="0.2">
      <c r="O61" s="216" t="s">
        <v>158</v>
      </c>
    </row>
    <row r="62" spans="15:15" x14ac:dyDescent="0.2">
      <c r="O62" s="5" t="s">
        <v>119</v>
      </c>
    </row>
    <row r="63" spans="15:15" x14ac:dyDescent="0.2">
      <c r="O63" s="5" t="s">
        <v>120</v>
      </c>
    </row>
    <row r="64" spans="15:15" x14ac:dyDescent="0.2">
      <c r="O64" s="216" t="s">
        <v>166</v>
      </c>
    </row>
    <row r="65" spans="15:15" x14ac:dyDescent="0.2">
      <c r="O65" s="216" t="s">
        <v>162</v>
      </c>
    </row>
    <row r="66" spans="15:15" x14ac:dyDescent="0.2">
      <c r="O66" s="216" t="s">
        <v>161</v>
      </c>
    </row>
    <row r="67" spans="15:15" x14ac:dyDescent="0.2">
      <c r="O67" s="5" t="s">
        <v>121</v>
      </c>
    </row>
    <row r="68" spans="15:15" x14ac:dyDescent="0.2">
      <c r="O68" s="5" t="s">
        <v>122</v>
      </c>
    </row>
    <row r="69" spans="15:15" x14ac:dyDescent="0.2">
      <c r="O69" s="5" t="s">
        <v>123</v>
      </c>
    </row>
    <row r="70" spans="15:15" x14ac:dyDescent="0.2">
      <c r="O70" s="5" t="s">
        <v>124</v>
      </c>
    </row>
    <row r="71" spans="15:15" x14ac:dyDescent="0.2">
      <c r="O71" s="216" t="s">
        <v>147</v>
      </c>
    </row>
    <row r="72" spans="15:15" x14ac:dyDescent="0.2">
      <c r="O72" s="216" t="s">
        <v>143</v>
      </c>
    </row>
    <row r="73" spans="15:15" x14ac:dyDescent="0.2">
      <c r="O73" s="5" t="s">
        <v>125</v>
      </c>
    </row>
    <row r="74" spans="15:15" x14ac:dyDescent="0.2">
      <c r="O74" s="5" t="s">
        <v>126</v>
      </c>
    </row>
    <row r="75" spans="15:15" x14ac:dyDescent="0.2">
      <c r="O75" s="5" t="s">
        <v>127</v>
      </c>
    </row>
    <row r="76" spans="15:15" x14ac:dyDescent="0.2">
      <c r="O76" s="216" t="s">
        <v>167</v>
      </c>
    </row>
    <row r="77" spans="15:15" x14ac:dyDescent="0.2">
      <c r="O77" s="5" t="s">
        <v>128</v>
      </c>
    </row>
    <row r="78" spans="15:15" x14ac:dyDescent="0.2">
      <c r="O78" s="5" t="s">
        <v>129</v>
      </c>
    </row>
    <row r="79" spans="15:15" x14ac:dyDescent="0.2">
      <c r="O79" s="216" t="s">
        <v>153</v>
      </c>
    </row>
    <row r="80" spans="15:15" x14ac:dyDescent="0.2">
      <c r="O80" s="5" t="s">
        <v>130</v>
      </c>
    </row>
    <row r="81" spans="15:15" x14ac:dyDescent="0.2">
      <c r="O81" s="216" t="s">
        <v>171</v>
      </c>
    </row>
    <row r="82" spans="15:15" x14ac:dyDescent="0.2">
      <c r="O82" s="216" t="s">
        <v>170</v>
      </c>
    </row>
    <row r="83" spans="15:15" x14ac:dyDescent="0.2">
      <c r="O83" s="216" t="s">
        <v>149</v>
      </c>
    </row>
    <row r="84" spans="15:15" x14ac:dyDescent="0.2">
      <c r="O84" s="5" t="s">
        <v>131</v>
      </c>
    </row>
    <row r="85" spans="15:15" x14ac:dyDescent="0.2">
      <c r="O85" s="5" t="s">
        <v>132</v>
      </c>
    </row>
    <row r="86" spans="15:15" x14ac:dyDescent="0.2">
      <c r="O86" s="216" t="s">
        <v>169</v>
      </c>
    </row>
    <row r="87" spans="15:15" x14ac:dyDescent="0.2">
      <c r="O87" s="5" t="s">
        <v>133</v>
      </c>
    </row>
    <row r="88" spans="15:15" x14ac:dyDescent="0.2">
      <c r="O88" s="5" t="s">
        <v>134</v>
      </c>
    </row>
    <row r="89" spans="15:15" x14ac:dyDescent="0.2">
      <c r="O89" s="5" t="s">
        <v>135</v>
      </c>
    </row>
    <row r="90" spans="15:15" x14ac:dyDescent="0.2">
      <c r="O90" s="216" t="s">
        <v>174</v>
      </c>
    </row>
    <row r="91" spans="15:15" ht="14.25" x14ac:dyDescent="0.2">
      <c r="O91" s="217"/>
    </row>
    <row r="92" spans="15:15" ht="14.25" x14ac:dyDescent="0.2">
      <c r="O92" s="217"/>
    </row>
    <row r="93" spans="15:15" ht="14.25" x14ac:dyDescent="0.2">
      <c r="O93" s="217"/>
    </row>
  </sheetData>
  <sheetProtection algorithmName="SHA-512" hashValue="wz5SeUvb4+oD7UwM6253y/tgklz/LcvmX3oRxELpEFCBCrU+rHZeU+03awmI10Ts/m2jGCCVP/wOHJ2xHOyJqQ==" saltValue="+ioomFDjvobuCXZkkzYaKg==" spinCount="100000" sheet="1" objects="1" scenarios="1"/>
  <sortState xmlns:xlrd2="http://schemas.microsoft.com/office/spreadsheetml/2017/richdata2" ref="O2:O38">
    <sortCondition ref="O1:O37"/>
  </sortState>
  <mergeCells count="75">
    <mergeCell ref="C40:I40"/>
    <mergeCell ref="G41:H41"/>
    <mergeCell ref="A19:B19"/>
    <mergeCell ref="C25:F25"/>
    <mergeCell ref="C26:F26"/>
    <mergeCell ref="A21:B21"/>
    <mergeCell ref="A22:B22"/>
    <mergeCell ref="C21:K21"/>
    <mergeCell ref="C22:K22"/>
    <mergeCell ref="C23:K23"/>
    <mergeCell ref="A23:B23"/>
    <mergeCell ref="A29:B29"/>
    <mergeCell ref="C29:F29"/>
    <mergeCell ref="G29:I29"/>
    <mergeCell ref="J29:K29"/>
    <mergeCell ref="A28:B28"/>
    <mergeCell ref="A30:K30"/>
    <mergeCell ref="A25:B25"/>
    <mergeCell ref="J16:K16"/>
    <mergeCell ref="A24:K24"/>
    <mergeCell ref="J25:K25"/>
    <mergeCell ref="J26:K26"/>
    <mergeCell ref="A26:B26"/>
    <mergeCell ref="G26:I26"/>
    <mergeCell ref="G25:I25"/>
    <mergeCell ref="D16:E16"/>
    <mergeCell ref="C20:K20"/>
    <mergeCell ref="A20:B20"/>
    <mergeCell ref="C18:K18"/>
    <mergeCell ref="C19:K19"/>
    <mergeCell ref="B16:C16"/>
    <mergeCell ref="A18:B18"/>
    <mergeCell ref="B11:K11"/>
    <mergeCell ref="B13:C13"/>
    <mergeCell ref="B10:K10"/>
    <mergeCell ref="J2:J4"/>
    <mergeCell ref="K2:K4"/>
    <mergeCell ref="A2:C4"/>
    <mergeCell ref="D2:I4"/>
    <mergeCell ref="A7:K7"/>
    <mergeCell ref="B5:C5"/>
    <mergeCell ref="D5:E5"/>
    <mergeCell ref="J5:K5"/>
    <mergeCell ref="B6:C6"/>
    <mergeCell ref="D6:E6"/>
    <mergeCell ref="F6:H6"/>
    <mergeCell ref="J6:K6"/>
    <mergeCell ref="F5:H5"/>
    <mergeCell ref="C28:F28"/>
    <mergeCell ref="G28:I28"/>
    <mergeCell ref="J28:K28"/>
    <mergeCell ref="F16:H16"/>
    <mergeCell ref="F12:H12"/>
    <mergeCell ref="J12:K12"/>
    <mergeCell ref="D13:E13"/>
    <mergeCell ref="D12:E12"/>
    <mergeCell ref="J13:K13"/>
    <mergeCell ref="B12:C12"/>
    <mergeCell ref="F13:H13"/>
    <mergeCell ref="J8:K8"/>
    <mergeCell ref="B8:H8"/>
    <mergeCell ref="A27:B27"/>
    <mergeCell ref="C27:F27"/>
    <mergeCell ref="G27:I27"/>
    <mergeCell ref="J27:K27"/>
    <mergeCell ref="F15:H15"/>
    <mergeCell ref="J15:K15"/>
    <mergeCell ref="B14:C14"/>
    <mergeCell ref="D14:E14"/>
    <mergeCell ref="F14:H14"/>
    <mergeCell ref="J14:K14"/>
    <mergeCell ref="A17:K17"/>
    <mergeCell ref="B15:C15"/>
    <mergeCell ref="D15:E15"/>
    <mergeCell ref="B9:K9"/>
  </mergeCells>
  <dataValidations count="13">
    <dataValidation type="list" allowBlank="1" showInputMessage="1" showErrorMessage="1" sqref="F13:H13" xr:uid="{00000000-0002-0000-1200-000000000000}">
      <formula1>"Yes, No"</formula1>
    </dataValidation>
    <dataValidation type="list" allowBlank="1" showInputMessage="1" showErrorMessage="1" sqref="B16:C16" xr:uid="{00000000-0002-0000-1200-000001000000}">
      <formula1>Sector</formula1>
    </dataValidation>
    <dataValidation type="list" allowBlank="1" showInputMessage="1" showErrorMessage="1" sqref="F16:H16" xr:uid="{00000000-0002-0000-1200-000002000000}">
      <formula1>"Manufacturing,Trading,Service"</formula1>
    </dataValidation>
    <dataValidation type="list" allowBlank="1" showInputMessage="1" showErrorMessage="1" sqref="C20:K20" xr:uid="{00000000-0002-0000-1200-000003000000}">
      <formula1>"HRP, Non HRP"</formula1>
    </dataValidation>
    <dataValidation type="list" allowBlank="1" showInputMessage="1" showErrorMessage="1" sqref="B12:C12" xr:uid="{00000000-0002-0000-1200-000004000000}">
      <formula1>Constitution</formula1>
    </dataValidation>
    <dataValidation type="list" allowBlank="1" showInputMessage="1" showErrorMessage="1" sqref="B5:C5" xr:uid="{00000000-0002-0000-1200-000005000000}">
      <formula1>"New, Renewal, Enhancement"</formula1>
    </dataValidation>
    <dataValidation type="list" allowBlank="1" showInputMessage="1" showErrorMessage="1" sqref="B6:C6 B15:C15 F14:G14" xr:uid="{00000000-0002-0000-1200-000006000000}">
      <formula1>"Yes,No"</formula1>
    </dataValidation>
    <dataValidation type="list" allowBlank="1" showInputMessage="1" showErrorMessage="1" sqref="A32:A39" xr:uid="{00000000-0002-0000-1200-000007000000}">
      <formula1>"Proprietor,Partner,Director, Shareholder, Director and Shareholder, Guarantor (property owenr), Guarantor (non property owner)"</formula1>
    </dataValidation>
    <dataValidation type="list" allowBlank="1" showInputMessage="1" showErrorMessage="1" sqref="H32:H39" xr:uid="{00000000-0002-0000-1200-000008000000}">
      <formula1>"Married, Unmarried, Other, NA"</formula1>
    </dataValidation>
    <dataValidation type="list" allowBlank="1" showInputMessage="1" showErrorMessage="1" sqref="G32:G39" xr:uid="{00000000-0002-0000-1200-000009000000}">
      <formula1>"Male,Female"</formula1>
    </dataValidation>
    <dataValidation type="list" allowBlank="1" showInputMessage="1" showErrorMessage="1" sqref="J28:K28" xr:uid="{00000000-0002-0000-1200-00000A000000}">
      <formula1>"Yes,No,Partial"</formula1>
    </dataValidation>
    <dataValidation type="list" allowBlank="1" showInputMessage="1" showErrorMessage="1" sqref="C28:F28" xr:uid="{00000000-0002-0000-1200-00000B000000}">
      <formula1>"BT of facility, BT of facility and collateral, No BT"</formula1>
    </dataValidation>
    <dataValidation type="list" allowBlank="1" showInputMessage="1" showErrorMessage="1" sqref="I41" xr:uid="{00000000-0002-0000-1200-00000C000000}">
      <formula1>"Medium Term Working Capital, Working Capital"</formula1>
    </dataValidation>
  </dataValidations>
  <printOptions horizontalCentered="1" verticalCentered="1"/>
  <pageMargins left="0" right="0" top="0" bottom="0" header="0" footer="0"/>
  <pageSetup paperSize="9" scale="62" orientation="landscape"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pageSetUpPr fitToPage="1"/>
  </sheetPr>
  <dimension ref="A1:S112"/>
  <sheetViews>
    <sheetView showGridLines="0" zoomScale="80" zoomScaleNormal="80" zoomScaleSheetLayoutView="71" workbookViewId="0">
      <selection sqref="A1:D3"/>
    </sheetView>
  </sheetViews>
  <sheetFormatPr defaultColWidth="0" defaultRowHeight="15" x14ac:dyDescent="0.2"/>
  <cols>
    <col min="1" max="1" width="40" style="5" customWidth="1"/>
    <col min="2" max="2" width="33" style="5" customWidth="1"/>
    <col min="3" max="3" width="25" style="5" customWidth="1"/>
    <col min="4" max="4" width="31.5703125" style="5" customWidth="1"/>
    <col min="5" max="5" width="30.28515625" style="5" customWidth="1"/>
    <col min="6" max="6" width="31.42578125" style="5" customWidth="1"/>
    <col min="7" max="7" width="22" style="5" customWidth="1"/>
    <col min="8" max="8" width="23.7109375" style="5" customWidth="1"/>
    <col min="9" max="9" width="19.28515625" style="5" customWidth="1"/>
    <col min="10" max="10" width="14.42578125" style="5" bestFit="1" customWidth="1"/>
    <col min="11" max="14" width="9.28515625" style="5" customWidth="1"/>
    <col min="15" max="16384" width="9.28515625" style="5" hidden="1"/>
  </cols>
  <sheetData>
    <row r="1" spans="1:7" x14ac:dyDescent="0.2">
      <c r="A1" s="2044" t="str">
        <f>'Borrower Details'!A2</f>
        <v>Mortgage-Magnus</v>
      </c>
      <c r="B1" s="2045"/>
      <c r="C1" s="2045"/>
      <c r="D1" s="2045"/>
      <c r="E1" s="2053" t="s">
        <v>3</v>
      </c>
      <c r="F1" s="1078"/>
    </row>
    <row r="2" spans="1:7" x14ac:dyDescent="0.2">
      <c r="A2" s="2046"/>
      <c r="B2" s="2047"/>
      <c r="C2" s="2047"/>
      <c r="D2" s="2047"/>
      <c r="E2" s="2054"/>
      <c r="F2" s="1079"/>
    </row>
    <row r="3" spans="1:7" ht="15.75" thickBot="1" x14ac:dyDescent="0.25">
      <c r="A3" s="2048"/>
      <c r="B3" s="2049"/>
      <c r="C3" s="2049"/>
      <c r="D3" s="2049"/>
      <c r="E3" s="2055"/>
      <c r="F3" s="1080"/>
    </row>
    <row r="4" spans="1:7" ht="21" customHeight="1" x14ac:dyDescent="0.2">
      <c r="A4" s="2006" t="s">
        <v>2517</v>
      </c>
      <c r="B4" s="2007"/>
      <c r="C4" s="2007"/>
      <c r="D4" s="2007"/>
      <c r="E4" s="2007"/>
      <c r="F4" s="2008"/>
    </row>
    <row r="5" spans="1:7" ht="24" customHeight="1" thickBot="1" x14ac:dyDescent="0.25">
      <c r="A5" s="1081" t="s">
        <v>1091</v>
      </c>
      <c r="B5" s="2050">
        <f>'Borrower Details'!B8</f>
        <v>0</v>
      </c>
      <c r="C5" s="2051"/>
      <c r="D5" s="2051"/>
      <c r="E5" s="2051"/>
      <c r="F5" s="2052"/>
    </row>
    <row r="6" spans="1:7" ht="25.15" customHeight="1" thickBot="1" x14ac:dyDescent="0.25">
      <c r="A6" s="2056" t="s">
        <v>56</v>
      </c>
      <c r="B6" s="2057"/>
      <c r="C6" s="2057"/>
      <c r="D6" s="2057"/>
      <c r="E6" s="2057"/>
      <c r="F6" s="2058"/>
    </row>
    <row r="7" spans="1:7" ht="38.25" customHeight="1" x14ac:dyDescent="0.2">
      <c r="A7" s="1082" t="s">
        <v>1875</v>
      </c>
      <c r="B7" s="1083" t="s">
        <v>1876</v>
      </c>
      <c r="C7" s="1083" t="s">
        <v>1877</v>
      </c>
      <c r="D7" s="1084" t="s">
        <v>55</v>
      </c>
      <c r="E7" s="2059"/>
      <c r="F7" s="2060"/>
    </row>
    <row r="8" spans="1:7" ht="22.5" customHeight="1" x14ac:dyDescent="0.2">
      <c r="A8" s="1085" t="s">
        <v>1878</v>
      </c>
      <c r="B8" s="3"/>
      <c r="C8" s="185"/>
      <c r="D8" s="17"/>
      <c r="E8" s="2061"/>
      <c r="F8" s="2062"/>
    </row>
    <row r="9" spans="1:7" ht="22.5" customHeight="1" x14ac:dyDescent="0.2">
      <c r="A9" s="1085" t="s">
        <v>1879</v>
      </c>
      <c r="B9" s="3"/>
      <c r="C9" s="185"/>
      <c r="D9" s="17"/>
      <c r="E9" s="2061"/>
      <c r="F9" s="2062"/>
      <c r="G9" s="5" t="s">
        <v>1917</v>
      </c>
    </row>
    <row r="10" spans="1:7" ht="22.5" customHeight="1" x14ac:dyDescent="0.2">
      <c r="A10" s="1085" t="s">
        <v>1880</v>
      </c>
      <c r="B10" s="3"/>
      <c r="C10" s="185"/>
      <c r="D10" s="17"/>
      <c r="E10" s="2061"/>
      <c r="F10" s="2062"/>
    </row>
    <row r="11" spans="1:7" ht="22.5" customHeight="1" x14ac:dyDescent="0.2">
      <c r="A11" s="1085" t="s">
        <v>1881</v>
      </c>
      <c r="B11" s="3"/>
      <c r="C11" s="185"/>
      <c r="D11" s="17"/>
      <c r="E11" s="2061"/>
      <c r="F11" s="2062"/>
    </row>
    <row r="12" spans="1:7" ht="22.5" customHeight="1" x14ac:dyDescent="0.2">
      <c r="A12" s="1085" t="s">
        <v>1882</v>
      </c>
      <c r="B12" s="3"/>
      <c r="C12" s="185"/>
      <c r="D12" s="17"/>
      <c r="E12" s="2061"/>
      <c r="F12" s="2062"/>
    </row>
    <row r="13" spans="1:7" ht="36" customHeight="1" x14ac:dyDescent="0.2">
      <c r="A13" s="1085" t="s">
        <v>1883</v>
      </c>
      <c r="B13" s="3"/>
      <c r="C13" s="185"/>
      <c r="D13" s="17"/>
      <c r="E13" s="2061"/>
      <c r="F13" s="2062"/>
    </row>
    <row r="14" spans="1:7" ht="22.5" customHeight="1" x14ac:dyDescent="0.2">
      <c r="A14" s="1085" t="s">
        <v>1884</v>
      </c>
      <c r="B14" s="3"/>
      <c r="C14" s="185"/>
      <c r="D14" s="17"/>
      <c r="E14" s="2061"/>
      <c r="F14" s="2062"/>
    </row>
    <row r="15" spans="1:7" ht="22.5" customHeight="1" x14ac:dyDescent="0.2">
      <c r="A15" s="1085" t="s">
        <v>1885</v>
      </c>
      <c r="B15" s="3"/>
      <c r="C15" s="185"/>
      <c r="D15" s="17"/>
      <c r="E15" s="2061"/>
      <c r="F15" s="2062"/>
    </row>
    <row r="16" spans="1:7" ht="22.5" customHeight="1" x14ac:dyDescent="0.2">
      <c r="A16" s="1085" t="s">
        <v>1885</v>
      </c>
      <c r="B16" s="3"/>
      <c r="C16" s="185"/>
      <c r="D16" s="17"/>
      <c r="E16" s="2061"/>
      <c r="F16" s="2062"/>
    </row>
    <row r="17" spans="1:19" ht="22.5" customHeight="1" x14ac:dyDescent="0.2">
      <c r="A17" s="1085" t="s">
        <v>1885</v>
      </c>
      <c r="B17" s="3"/>
      <c r="C17" s="185"/>
      <c r="D17" s="17"/>
      <c r="E17" s="2061"/>
      <c r="F17" s="2062"/>
    </row>
    <row r="18" spans="1:19" ht="22.5" customHeight="1" thickBot="1" x14ac:dyDescent="0.25">
      <c r="A18" s="2065" t="s">
        <v>1886</v>
      </c>
      <c r="B18" s="2066"/>
      <c r="C18" s="2067"/>
      <c r="D18" s="186"/>
      <c r="E18" s="2063"/>
      <c r="F18" s="2064"/>
    </row>
    <row r="19" spans="1:19" ht="37.5" customHeight="1" x14ac:dyDescent="0.2">
      <c r="A19" s="1086" t="s">
        <v>1887</v>
      </c>
      <c r="B19" s="2068" t="s">
        <v>1888</v>
      </c>
      <c r="C19" s="2068"/>
      <c r="D19" s="187" t="s">
        <v>1889</v>
      </c>
      <c r="E19" s="188" t="s">
        <v>1890</v>
      </c>
      <c r="F19" s="189" t="s">
        <v>1891</v>
      </c>
    </row>
    <row r="20" spans="1:19" ht="25.15" customHeight="1" thickBot="1" x14ac:dyDescent="0.25">
      <c r="A20" s="2036" t="s">
        <v>1918</v>
      </c>
      <c r="B20" s="2037"/>
      <c r="C20" s="2037"/>
      <c r="D20" s="2037"/>
      <c r="E20" s="2037"/>
      <c r="F20" s="2038"/>
    </row>
    <row r="21" spans="1:19" ht="54" customHeight="1" thickBot="1" x14ac:dyDescent="0.25">
      <c r="A21" s="1087" t="s">
        <v>25</v>
      </c>
      <c r="B21" s="2069" t="s">
        <v>24</v>
      </c>
      <c r="C21" s="2069"/>
      <c r="D21" s="1088" t="s">
        <v>195</v>
      </c>
      <c r="E21" s="1088" t="s">
        <v>1919</v>
      </c>
      <c r="F21" s="1089" t="s">
        <v>57</v>
      </c>
      <c r="G21" s="194"/>
      <c r="H21" s="194"/>
      <c r="I21" s="194"/>
      <c r="J21" s="194"/>
      <c r="K21" s="194"/>
      <c r="L21" s="194"/>
    </row>
    <row r="22" spans="1:19" ht="22.5" customHeight="1" x14ac:dyDescent="0.2">
      <c r="A22" s="252"/>
      <c r="B22" s="2039" t="e">
        <f t="shared" ref="B22:B29" si="0">VLOOKUP(A22,$H$22:$I$36,2,0)</f>
        <v>#N/A</v>
      </c>
      <c r="C22" s="2039"/>
      <c r="D22" s="195"/>
      <c r="E22" s="196"/>
      <c r="F22" s="1380">
        <f t="shared" ref="F22:F29" si="1">D22*E22</f>
        <v>0</v>
      </c>
      <c r="G22" s="251" t="s">
        <v>1921</v>
      </c>
      <c r="H22" s="1090" t="s">
        <v>1922</v>
      </c>
      <c r="I22" s="1090" t="s">
        <v>1923</v>
      </c>
      <c r="J22" s="197"/>
      <c r="K22" s="197"/>
      <c r="L22" s="197"/>
    </row>
    <row r="23" spans="1:19" ht="22.5" customHeight="1" x14ac:dyDescent="0.2">
      <c r="A23" s="252"/>
      <c r="B23" s="2039" t="e">
        <f t="shared" si="0"/>
        <v>#N/A</v>
      </c>
      <c r="C23" s="2039"/>
      <c r="D23" s="195"/>
      <c r="E23" s="196"/>
      <c r="F23" s="1381">
        <f t="shared" si="1"/>
        <v>0</v>
      </c>
      <c r="G23" s="251"/>
      <c r="H23" s="1090" t="s">
        <v>1924</v>
      </c>
      <c r="I23" s="1090" t="s">
        <v>1923</v>
      </c>
      <c r="J23" s="197"/>
      <c r="K23" s="197"/>
      <c r="L23" s="197"/>
      <c r="Q23" s="5" t="s">
        <v>1925</v>
      </c>
      <c r="R23" s="1382">
        <f>IF(B41="",1,IF(B41="Individual",1,IF(B41="Firm",1,2)))</f>
        <v>1</v>
      </c>
    </row>
    <row r="24" spans="1:19" ht="22.5" customHeight="1" x14ac:dyDescent="0.2">
      <c r="A24" s="252"/>
      <c r="B24" s="2039" t="e">
        <f t="shared" si="0"/>
        <v>#N/A</v>
      </c>
      <c r="C24" s="2039"/>
      <c r="D24" s="195"/>
      <c r="E24" s="196"/>
      <c r="F24" s="1381">
        <f t="shared" si="1"/>
        <v>0</v>
      </c>
      <c r="G24" s="251"/>
      <c r="H24" s="1090" t="s">
        <v>1926</v>
      </c>
      <c r="I24" s="1090" t="s">
        <v>1927</v>
      </c>
      <c r="J24" s="197"/>
      <c r="K24" s="197"/>
      <c r="L24" s="197"/>
      <c r="Q24" s="5" t="s">
        <v>1928</v>
      </c>
      <c r="R24" s="1382">
        <f>IF(B51="",1,IF(B51="Individual",1,IF(B51="Firm",1,2)))</f>
        <v>1</v>
      </c>
    </row>
    <row r="25" spans="1:19" ht="22.5" customHeight="1" x14ac:dyDescent="0.2">
      <c r="A25" s="252"/>
      <c r="B25" s="2039" t="e">
        <f t="shared" si="0"/>
        <v>#N/A</v>
      </c>
      <c r="C25" s="2039"/>
      <c r="D25" s="195"/>
      <c r="E25" s="196"/>
      <c r="F25" s="1381">
        <f t="shared" si="1"/>
        <v>0</v>
      </c>
      <c r="G25" s="251"/>
      <c r="H25" s="1090" t="s">
        <v>1929</v>
      </c>
      <c r="I25" s="1090" t="s">
        <v>1930</v>
      </c>
      <c r="J25" s="197"/>
      <c r="K25" s="197"/>
      <c r="L25" s="197"/>
      <c r="Q25" s="5" t="s">
        <v>1931</v>
      </c>
      <c r="R25" s="1382">
        <f>IF(B61="",1,IF(B61="Individual",1,IF(B61="Firm",1,2)))</f>
        <v>1</v>
      </c>
    </row>
    <row r="26" spans="1:19" ht="22.5" customHeight="1" x14ac:dyDescent="0.2">
      <c r="A26" s="252"/>
      <c r="B26" s="2039" t="e">
        <f t="shared" si="0"/>
        <v>#N/A</v>
      </c>
      <c r="C26" s="2039"/>
      <c r="D26" s="195"/>
      <c r="E26" s="196"/>
      <c r="F26" s="1381">
        <f t="shared" si="1"/>
        <v>0</v>
      </c>
      <c r="G26" s="251"/>
      <c r="H26" s="1090" t="s">
        <v>1932</v>
      </c>
      <c r="I26" s="1090" t="s">
        <v>1933</v>
      </c>
      <c r="J26" s="197"/>
      <c r="K26" s="197"/>
      <c r="L26" s="197"/>
      <c r="Q26" s="5" t="s">
        <v>1934</v>
      </c>
      <c r="R26" s="1382">
        <f>IF(B71="",1,IF(B71="Individual",1,IF(B71="Firm",1,2)))</f>
        <v>1</v>
      </c>
    </row>
    <row r="27" spans="1:19" ht="22.5" customHeight="1" x14ac:dyDescent="0.2">
      <c r="A27" s="252"/>
      <c r="B27" s="2039" t="e">
        <f t="shared" si="0"/>
        <v>#N/A</v>
      </c>
      <c r="C27" s="2039"/>
      <c r="D27" s="195"/>
      <c r="E27" s="196"/>
      <c r="F27" s="1381">
        <f t="shared" si="1"/>
        <v>0</v>
      </c>
      <c r="G27" s="251"/>
      <c r="H27" s="1090" t="s">
        <v>1935</v>
      </c>
      <c r="I27" s="1090" t="s">
        <v>1933</v>
      </c>
      <c r="J27" s="197"/>
      <c r="K27" s="197"/>
      <c r="L27" s="197"/>
      <c r="Q27" s="5" t="s">
        <v>1936</v>
      </c>
      <c r="R27" s="1382">
        <f>IF(B81="",1,IF(B81="Individual",1,IF(B81="Firm",1,2)))</f>
        <v>1</v>
      </c>
      <c r="S27" s="1382">
        <f>MAX(R23:R27)</f>
        <v>1</v>
      </c>
    </row>
    <row r="28" spans="1:19" ht="22.5" customHeight="1" x14ac:dyDescent="0.2">
      <c r="A28" s="252"/>
      <c r="B28" s="2039" t="e">
        <f t="shared" si="0"/>
        <v>#N/A</v>
      </c>
      <c r="C28" s="2039"/>
      <c r="D28" s="195"/>
      <c r="E28" s="196"/>
      <c r="F28" s="1381">
        <f t="shared" si="1"/>
        <v>0</v>
      </c>
      <c r="G28" s="251"/>
      <c r="H28" s="1090" t="s">
        <v>1937</v>
      </c>
      <c r="I28" s="1090" t="s">
        <v>1933</v>
      </c>
      <c r="J28" s="197"/>
      <c r="K28" s="197"/>
      <c r="L28" s="197"/>
    </row>
    <row r="29" spans="1:19" ht="22.5" customHeight="1" x14ac:dyDescent="0.2">
      <c r="A29" s="252"/>
      <c r="B29" s="2039" t="e">
        <f t="shared" si="0"/>
        <v>#N/A</v>
      </c>
      <c r="C29" s="2039"/>
      <c r="D29" s="195"/>
      <c r="E29" s="196"/>
      <c r="F29" s="1381">
        <f t="shared" si="1"/>
        <v>0</v>
      </c>
      <c r="G29" s="251"/>
      <c r="H29" s="1090" t="s">
        <v>1938</v>
      </c>
      <c r="I29" s="1090" t="s">
        <v>1930</v>
      </c>
      <c r="J29" s="197"/>
      <c r="K29" s="197"/>
      <c r="L29" s="197"/>
    </row>
    <row r="30" spans="1:19" ht="22.5" customHeight="1" x14ac:dyDescent="0.2">
      <c r="A30" s="2040" t="s">
        <v>1939</v>
      </c>
      <c r="B30" s="2041"/>
      <c r="C30" s="2041"/>
      <c r="D30" s="2041"/>
      <c r="E30" s="2041"/>
      <c r="F30" s="1381">
        <f>SUM(F22:F29)</f>
        <v>0</v>
      </c>
      <c r="G30" s="198"/>
      <c r="H30" s="1090" t="s">
        <v>1940</v>
      </c>
      <c r="I30" s="1090" t="s">
        <v>1941</v>
      </c>
      <c r="J30" s="197"/>
      <c r="K30" s="197"/>
      <c r="L30" s="197"/>
    </row>
    <row r="31" spans="1:19" ht="22.5" customHeight="1" x14ac:dyDescent="0.2">
      <c r="A31" s="2040" t="s">
        <v>1942</v>
      </c>
      <c r="B31" s="2041"/>
      <c r="C31" s="2041"/>
      <c r="D31" s="2041"/>
      <c r="E31" s="2041"/>
      <c r="F31" s="23"/>
      <c r="G31" s="251"/>
      <c r="H31" s="1091" t="s">
        <v>1943</v>
      </c>
      <c r="I31" s="1091" t="s">
        <v>1944</v>
      </c>
      <c r="J31" s="197"/>
      <c r="K31" s="197"/>
      <c r="L31" s="197"/>
    </row>
    <row r="32" spans="1:19" ht="22.5" customHeight="1" thickBot="1" x14ac:dyDescent="0.25">
      <c r="A32" s="2042" t="s">
        <v>1945</v>
      </c>
      <c r="B32" s="2043"/>
      <c r="C32" s="2043"/>
      <c r="D32" s="2043"/>
      <c r="E32" s="2043"/>
      <c r="F32" s="1383">
        <f>F30-F31</f>
        <v>0</v>
      </c>
      <c r="G32" s="251"/>
      <c r="H32" s="1090" t="s">
        <v>1946</v>
      </c>
      <c r="I32" s="1090" t="s">
        <v>1947</v>
      </c>
      <c r="J32" s="197"/>
      <c r="K32" s="197"/>
      <c r="L32" s="197"/>
    </row>
    <row r="33" spans="1:12" ht="22.5" customHeight="1" thickBot="1" x14ac:dyDescent="0.25">
      <c r="A33" s="2036" t="s">
        <v>1948</v>
      </c>
      <c r="B33" s="2037"/>
      <c r="C33" s="2037"/>
      <c r="D33" s="2037"/>
      <c r="E33" s="2037"/>
      <c r="F33" s="2038"/>
      <c r="G33" s="198"/>
      <c r="H33" s="1090" t="s">
        <v>1920</v>
      </c>
      <c r="I33" s="1090" t="s">
        <v>1949</v>
      </c>
      <c r="J33" s="197"/>
      <c r="K33" s="197"/>
      <c r="L33" s="197"/>
    </row>
    <row r="34" spans="1:12" ht="42" customHeight="1" x14ac:dyDescent="0.2">
      <c r="A34" s="1092" t="s">
        <v>1950</v>
      </c>
      <c r="B34" s="2028"/>
      <c r="C34" s="2028"/>
      <c r="D34" s="2028"/>
      <c r="E34" s="1093" t="s">
        <v>1951</v>
      </c>
      <c r="F34" s="68"/>
      <c r="G34" s="198"/>
      <c r="H34" s="1091" t="s">
        <v>1952</v>
      </c>
      <c r="I34" s="1090" t="s">
        <v>1953</v>
      </c>
      <c r="J34" s="197"/>
      <c r="K34" s="197"/>
      <c r="L34" s="197"/>
    </row>
    <row r="35" spans="1:12" ht="22.5" customHeight="1" x14ac:dyDescent="0.2">
      <c r="A35" s="1094" t="s">
        <v>1954</v>
      </c>
      <c r="B35" s="9"/>
      <c r="C35" s="1095" t="s">
        <v>1955</v>
      </c>
      <c r="D35" s="9"/>
      <c r="E35" s="1096" t="s">
        <v>1956</v>
      </c>
      <c r="F35" s="10"/>
      <c r="G35" s="198"/>
      <c r="H35" s="1091" t="s">
        <v>1957</v>
      </c>
      <c r="I35" s="1091" t="s">
        <v>1958</v>
      </c>
      <c r="J35" s="197"/>
      <c r="K35" s="197"/>
      <c r="L35" s="197"/>
    </row>
    <row r="36" spans="1:12" ht="22.5" customHeight="1" x14ac:dyDescent="0.2">
      <c r="A36" s="1097" t="s">
        <v>1959</v>
      </c>
      <c r="B36" s="199"/>
      <c r="C36" s="1095" t="s">
        <v>1960</v>
      </c>
      <c r="D36" s="9"/>
      <c r="E36" s="1096" t="s">
        <v>1961</v>
      </c>
      <c r="F36" s="10"/>
      <c r="G36" s="198"/>
      <c r="H36" s="1091" t="s">
        <v>3206</v>
      </c>
      <c r="I36" s="1098" t="s">
        <v>3207</v>
      </c>
      <c r="J36" s="197"/>
      <c r="K36" s="197"/>
      <c r="L36" s="197"/>
    </row>
    <row r="37" spans="1:12" ht="22.5" customHeight="1" x14ac:dyDescent="0.2">
      <c r="A37" s="1094" t="s">
        <v>1962</v>
      </c>
      <c r="B37" s="9"/>
      <c r="C37" s="1095" t="s">
        <v>1955</v>
      </c>
      <c r="D37" s="9"/>
      <c r="E37" s="1096" t="s">
        <v>1956</v>
      </c>
      <c r="F37" s="10"/>
      <c r="G37" s="198"/>
      <c r="H37" s="200"/>
      <c r="I37" s="200"/>
      <c r="J37" s="197"/>
      <c r="K37" s="197"/>
      <c r="L37" s="197"/>
    </row>
    <row r="38" spans="1:12" ht="22.5" customHeight="1" x14ac:dyDescent="0.2">
      <c r="A38" s="1097" t="s">
        <v>1959</v>
      </c>
      <c r="B38" s="9"/>
      <c r="C38" s="1095" t="s">
        <v>1960</v>
      </c>
      <c r="D38" s="9"/>
      <c r="E38" s="1096" t="s">
        <v>1961</v>
      </c>
      <c r="F38" s="10"/>
      <c r="G38" s="198"/>
      <c r="H38" s="200"/>
      <c r="I38" s="200"/>
      <c r="J38" s="197"/>
      <c r="K38" s="197"/>
      <c r="L38" s="197"/>
    </row>
    <row r="39" spans="1:12" ht="22.5" customHeight="1" x14ac:dyDescent="0.2">
      <c r="A39" s="1097" t="s">
        <v>1963</v>
      </c>
      <c r="B39" s="9"/>
      <c r="C39" s="1095" t="s">
        <v>1306</v>
      </c>
      <c r="D39" s="9"/>
      <c r="E39" s="1096" t="s">
        <v>1305</v>
      </c>
      <c r="F39" s="201"/>
      <c r="G39" s="198"/>
      <c r="H39" s="200"/>
      <c r="I39" s="200"/>
      <c r="J39" s="197"/>
      <c r="K39" s="197"/>
      <c r="L39" s="197"/>
    </row>
    <row r="40" spans="1:12" ht="33" customHeight="1" x14ac:dyDescent="0.2">
      <c r="A40" s="1097" t="s">
        <v>2568</v>
      </c>
      <c r="B40" s="9"/>
      <c r="C40" s="1095" t="s">
        <v>2550</v>
      </c>
      <c r="D40" s="9"/>
      <c r="E40" s="1096"/>
      <c r="F40" s="201"/>
      <c r="G40" s="198"/>
      <c r="H40" s="200"/>
      <c r="I40" s="200"/>
      <c r="J40" s="197"/>
      <c r="K40" s="197"/>
      <c r="L40" s="197"/>
    </row>
    <row r="41" spans="1:12" ht="34.5" customHeight="1" x14ac:dyDescent="0.2">
      <c r="A41" s="1097" t="s">
        <v>1964</v>
      </c>
      <c r="B41" s="9"/>
      <c r="C41" s="1099" t="s">
        <v>1965</v>
      </c>
      <c r="D41" s="9"/>
      <c r="E41" s="1096" t="s">
        <v>1966</v>
      </c>
      <c r="F41" s="10"/>
      <c r="G41" s="198"/>
      <c r="H41" s="200"/>
      <c r="I41" s="200"/>
      <c r="J41" s="197"/>
      <c r="K41" s="197"/>
      <c r="L41" s="197"/>
    </row>
    <row r="42" spans="1:12" ht="22.5" customHeight="1" x14ac:dyDescent="0.2">
      <c r="A42" s="1097" t="s">
        <v>1967</v>
      </c>
      <c r="B42" s="2035"/>
      <c r="C42" s="2035"/>
      <c r="D42" s="2035"/>
      <c r="E42" s="1096" t="s">
        <v>1968</v>
      </c>
      <c r="F42" s="10"/>
      <c r="G42" s="198"/>
      <c r="H42" s="200"/>
      <c r="I42" s="200"/>
      <c r="J42" s="197"/>
      <c r="K42" s="197"/>
      <c r="L42" s="197"/>
    </row>
    <row r="43" spans="1:12" ht="34.5" customHeight="1" thickBot="1" x14ac:dyDescent="0.25">
      <c r="A43" s="2033" t="s">
        <v>1969</v>
      </c>
      <c r="B43" s="2034"/>
      <c r="C43" s="1100" t="s">
        <v>1970</v>
      </c>
      <c r="D43" s="202"/>
      <c r="E43" s="1100" t="s">
        <v>1971</v>
      </c>
      <c r="F43" s="202"/>
      <c r="G43" s="203" t="s">
        <v>1972</v>
      </c>
      <c r="H43" s="200"/>
      <c r="I43" s="200"/>
      <c r="J43" s="197"/>
      <c r="K43" s="197"/>
      <c r="L43" s="197"/>
    </row>
    <row r="44" spans="1:12" ht="22.5" customHeight="1" x14ac:dyDescent="0.2">
      <c r="A44" s="1092" t="s">
        <v>1973</v>
      </c>
      <c r="B44" s="2028"/>
      <c r="C44" s="2028"/>
      <c r="D44" s="2028"/>
      <c r="E44" s="1093" t="s">
        <v>1974</v>
      </c>
      <c r="F44" s="68"/>
      <c r="G44" s="198"/>
      <c r="H44" s="200"/>
      <c r="I44" s="200"/>
      <c r="J44" s="197"/>
      <c r="K44" s="197"/>
      <c r="L44" s="197"/>
    </row>
    <row r="45" spans="1:12" ht="22.5" customHeight="1" x14ac:dyDescent="0.2">
      <c r="A45" s="1094" t="s">
        <v>1975</v>
      </c>
      <c r="B45" s="9"/>
      <c r="C45" s="1095" t="s">
        <v>1976</v>
      </c>
      <c r="D45" s="9"/>
      <c r="E45" s="1096" t="s">
        <v>1977</v>
      </c>
      <c r="F45" s="10"/>
      <c r="G45" s="198"/>
      <c r="H45" s="200"/>
      <c r="I45" s="200"/>
      <c r="J45" s="197"/>
      <c r="K45" s="197"/>
      <c r="L45" s="197"/>
    </row>
    <row r="46" spans="1:12" ht="22.5" customHeight="1" x14ac:dyDescent="0.2">
      <c r="A46" s="1097" t="s">
        <v>1978</v>
      </c>
      <c r="B46" s="199"/>
      <c r="C46" s="1095" t="s">
        <v>1979</v>
      </c>
      <c r="D46" s="9"/>
      <c r="E46" s="1096" t="s">
        <v>1980</v>
      </c>
      <c r="F46" s="10"/>
      <c r="G46" s="198"/>
      <c r="H46" s="200"/>
      <c r="I46" s="200"/>
      <c r="J46" s="197"/>
      <c r="K46" s="197"/>
      <c r="L46" s="197"/>
    </row>
    <row r="47" spans="1:12" ht="22.5" customHeight="1" x14ac:dyDescent="0.2">
      <c r="A47" s="1094" t="s">
        <v>1981</v>
      </c>
      <c r="B47" s="9"/>
      <c r="C47" s="1095" t="s">
        <v>1976</v>
      </c>
      <c r="D47" s="9"/>
      <c r="E47" s="1096" t="s">
        <v>1977</v>
      </c>
      <c r="F47" s="10"/>
      <c r="G47" s="198"/>
      <c r="H47" s="200"/>
      <c r="I47" s="200"/>
      <c r="J47" s="197"/>
      <c r="K47" s="197"/>
      <c r="L47" s="197"/>
    </row>
    <row r="48" spans="1:12" ht="21.75" customHeight="1" x14ac:dyDescent="0.2">
      <c r="A48" s="1097" t="s">
        <v>1978</v>
      </c>
      <c r="B48" s="9"/>
      <c r="C48" s="1095" t="s">
        <v>1979</v>
      </c>
      <c r="D48" s="9"/>
      <c r="E48" s="1096" t="s">
        <v>1980</v>
      </c>
      <c r="F48" s="10"/>
      <c r="G48" s="198"/>
      <c r="H48" s="200"/>
      <c r="I48" s="200"/>
      <c r="J48" s="197"/>
      <c r="K48" s="197"/>
      <c r="L48" s="197"/>
    </row>
    <row r="49" spans="1:12" ht="32.25" customHeight="1" x14ac:dyDescent="0.2">
      <c r="A49" s="1097" t="s">
        <v>1963</v>
      </c>
      <c r="B49" s="9"/>
      <c r="C49" s="1095" t="s">
        <v>1306</v>
      </c>
      <c r="D49" s="9"/>
      <c r="E49" s="1096" t="s">
        <v>1305</v>
      </c>
      <c r="F49" s="201"/>
      <c r="G49" s="198"/>
      <c r="H49" s="200"/>
      <c r="I49" s="200"/>
      <c r="J49" s="197"/>
      <c r="K49" s="197"/>
      <c r="L49" s="197"/>
    </row>
    <row r="50" spans="1:12" ht="34.5" customHeight="1" x14ac:dyDescent="0.2">
      <c r="A50" s="1097" t="s">
        <v>2568</v>
      </c>
      <c r="B50" s="9"/>
      <c r="C50" s="1095" t="s">
        <v>2550</v>
      </c>
      <c r="D50" s="9"/>
      <c r="E50" s="1096"/>
      <c r="F50" s="201"/>
      <c r="G50" s="198"/>
      <c r="H50" s="200"/>
      <c r="I50" s="200"/>
      <c r="J50" s="197"/>
      <c r="K50" s="197"/>
      <c r="L50" s="197"/>
    </row>
    <row r="51" spans="1:12" ht="22.5" customHeight="1" x14ac:dyDescent="0.2">
      <c r="A51" s="1097" t="s">
        <v>1964</v>
      </c>
      <c r="B51" s="9"/>
      <c r="C51" s="1099" t="s">
        <v>1965</v>
      </c>
      <c r="D51" s="9"/>
      <c r="E51" s="1096" t="s">
        <v>1982</v>
      </c>
      <c r="F51" s="10"/>
      <c r="G51" s="198"/>
      <c r="H51" s="200"/>
      <c r="I51" s="200"/>
      <c r="J51" s="197"/>
      <c r="K51" s="197"/>
      <c r="L51" s="197"/>
    </row>
    <row r="52" spans="1:12" ht="36" customHeight="1" x14ac:dyDescent="0.2">
      <c r="A52" s="1097" t="s">
        <v>1967</v>
      </c>
      <c r="B52" s="2035"/>
      <c r="C52" s="2035"/>
      <c r="D52" s="2035"/>
      <c r="E52" s="1096" t="s">
        <v>1968</v>
      </c>
      <c r="F52" s="10"/>
      <c r="G52" s="198"/>
      <c r="H52" s="200"/>
      <c r="I52" s="200"/>
      <c r="J52" s="197"/>
      <c r="K52" s="197"/>
      <c r="L52" s="197"/>
    </row>
    <row r="53" spans="1:12" ht="22.5" customHeight="1" thickBot="1" x14ac:dyDescent="0.25">
      <c r="A53" s="2033" t="s">
        <v>1983</v>
      </c>
      <c r="B53" s="2034"/>
      <c r="C53" s="1100" t="s">
        <v>1970</v>
      </c>
      <c r="D53" s="202"/>
      <c r="E53" s="1100" t="s">
        <v>1971</v>
      </c>
      <c r="F53" s="202"/>
      <c r="G53" s="203" t="s">
        <v>1972</v>
      </c>
      <c r="H53" s="200"/>
      <c r="I53" s="200"/>
      <c r="J53" s="197"/>
      <c r="K53" s="197"/>
      <c r="L53" s="197"/>
    </row>
    <row r="54" spans="1:12" ht="22.5" customHeight="1" x14ac:dyDescent="0.2">
      <c r="A54" s="1092" t="s">
        <v>1984</v>
      </c>
      <c r="B54" s="2028"/>
      <c r="C54" s="2028"/>
      <c r="D54" s="2028"/>
      <c r="E54" s="1093" t="s">
        <v>1985</v>
      </c>
      <c r="F54" s="68"/>
      <c r="G54" s="198"/>
      <c r="H54" s="200"/>
      <c r="I54" s="200"/>
      <c r="J54" s="197"/>
      <c r="K54" s="197"/>
      <c r="L54" s="197"/>
    </row>
    <row r="55" spans="1:12" ht="22.5" customHeight="1" x14ac:dyDescent="0.2">
      <c r="A55" s="1094" t="s">
        <v>1986</v>
      </c>
      <c r="B55" s="9"/>
      <c r="C55" s="1095" t="s">
        <v>1987</v>
      </c>
      <c r="D55" s="9"/>
      <c r="E55" s="1096" t="s">
        <v>1988</v>
      </c>
      <c r="F55" s="10"/>
      <c r="G55" s="198"/>
      <c r="H55" s="200"/>
      <c r="I55" s="200"/>
      <c r="J55" s="197"/>
      <c r="K55" s="197"/>
      <c r="L55" s="197"/>
    </row>
    <row r="56" spans="1:12" ht="22.5" customHeight="1" x14ac:dyDescent="0.2">
      <c r="A56" s="1097" t="s">
        <v>1989</v>
      </c>
      <c r="B56" s="199"/>
      <c r="C56" s="1095" t="s">
        <v>1990</v>
      </c>
      <c r="D56" s="9"/>
      <c r="E56" s="1096" t="s">
        <v>1991</v>
      </c>
      <c r="F56" s="10"/>
      <c r="G56" s="198"/>
      <c r="H56" s="200"/>
      <c r="I56" s="200"/>
      <c r="J56" s="197"/>
      <c r="K56" s="197"/>
      <c r="L56" s="197"/>
    </row>
    <row r="57" spans="1:12" ht="27" customHeight="1" x14ac:dyDescent="0.2">
      <c r="A57" s="1094" t="s">
        <v>1992</v>
      </c>
      <c r="B57" s="9"/>
      <c r="C57" s="1095" t="s">
        <v>1987</v>
      </c>
      <c r="D57" s="9"/>
      <c r="E57" s="1096" t="s">
        <v>1988</v>
      </c>
      <c r="F57" s="10"/>
      <c r="G57" s="198"/>
      <c r="H57" s="200"/>
      <c r="I57" s="200"/>
      <c r="J57" s="197"/>
      <c r="K57" s="197"/>
      <c r="L57" s="197"/>
    </row>
    <row r="58" spans="1:12" ht="34.5" customHeight="1" x14ac:dyDescent="0.2">
      <c r="A58" s="1097" t="s">
        <v>1989</v>
      </c>
      <c r="B58" s="9"/>
      <c r="C58" s="1095" t="s">
        <v>1990</v>
      </c>
      <c r="D58" s="9"/>
      <c r="E58" s="1096" t="s">
        <v>1991</v>
      </c>
      <c r="F58" s="10"/>
      <c r="G58" s="198"/>
      <c r="H58" s="200"/>
      <c r="I58" s="200"/>
      <c r="J58" s="197"/>
      <c r="K58" s="197"/>
      <c r="L58" s="197"/>
    </row>
    <row r="59" spans="1:12" ht="34.5" customHeight="1" x14ac:dyDescent="0.2">
      <c r="A59" s="1097" t="s">
        <v>1963</v>
      </c>
      <c r="B59" s="9"/>
      <c r="C59" s="1095" t="s">
        <v>1306</v>
      </c>
      <c r="D59" s="9"/>
      <c r="E59" s="1096" t="s">
        <v>1305</v>
      </c>
      <c r="F59" s="201"/>
      <c r="G59" s="198"/>
      <c r="H59" s="200"/>
      <c r="I59" s="200"/>
      <c r="J59" s="197"/>
      <c r="K59" s="197"/>
      <c r="L59" s="197"/>
    </row>
    <row r="60" spans="1:12" ht="22.5" customHeight="1" x14ac:dyDescent="0.2">
      <c r="A60" s="1097" t="s">
        <v>2568</v>
      </c>
      <c r="B60" s="9"/>
      <c r="C60" s="1095" t="s">
        <v>2550</v>
      </c>
      <c r="D60" s="9"/>
      <c r="E60" s="1096"/>
      <c r="F60" s="201"/>
      <c r="G60" s="198"/>
      <c r="H60" s="200"/>
      <c r="I60" s="200"/>
      <c r="J60" s="197"/>
      <c r="K60" s="197"/>
      <c r="L60" s="197"/>
    </row>
    <row r="61" spans="1:12" ht="29.65" customHeight="1" x14ac:dyDescent="0.2">
      <c r="A61" s="1097" t="s">
        <v>1964</v>
      </c>
      <c r="B61" s="9"/>
      <c r="C61" s="1099" t="s">
        <v>1965</v>
      </c>
      <c r="D61" s="9"/>
      <c r="E61" s="1096" t="s">
        <v>1993</v>
      </c>
      <c r="F61" s="10"/>
      <c r="G61" s="198"/>
      <c r="H61" s="200"/>
      <c r="I61" s="200"/>
      <c r="J61" s="197"/>
      <c r="K61" s="197"/>
      <c r="L61" s="197"/>
    </row>
    <row r="62" spans="1:12" ht="22.5" customHeight="1" x14ac:dyDescent="0.2">
      <c r="A62" s="1097" t="s">
        <v>1967</v>
      </c>
      <c r="B62" s="2035"/>
      <c r="C62" s="2035"/>
      <c r="D62" s="2035"/>
      <c r="E62" s="1096" t="s">
        <v>1968</v>
      </c>
      <c r="F62" s="10"/>
      <c r="G62" s="198"/>
      <c r="H62" s="200"/>
      <c r="I62" s="200"/>
      <c r="J62" s="197"/>
      <c r="K62" s="197"/>
      <c r="L62" s="197"/>
    </row>
    <row r="63" spans="1:12" ht="22.5" customHeight="1" thickBot="1" x14ac:dyDescent="0.25">
      <c r="A63" s="2033" t="s">
        <v>1994</v>
      </c>
      <c r="B63" s="2034"/>
      <c r="C63" s="1100" t="s">
        <v>1970</v>
      </c>
      <c r="D63" s="202"/>
      <c r="E63" s="1100" t="s">
        <v>1971</v>
      </c>
      <c r="F63" s="202"/>
      <c r="G63" s="203" t="s">
        <v>1972</v>
      </c>
      <c r="H63" s="200"/>
      <c r="I63" s="200"/>
      <c r="J63" s="197"/>
      <c r="K63" s="197"/>
      <c r="L63" s="197"/>
    </row>
    <row r="64" spans="1:12" ht="22.5" customHeight="1" x14ac:dyDescent="0.2">
      <c r="A64" s="1092" t="s">
        <v>1995</v>
      </c>
      <c r="B64" s="2028"/>
      <c r="C64" s="2028"/>
      <c r="D64" s="2028"/>
      <c r="E64" s="1093" t="s">
        <v>1996</v>
      </c>
      <c r="F64" s="68"/>
      <c r="G64" s="203"/>
      <c r="H64" s="200"/>
      <c r="I64" s="200"/>
      <c r="J64" s="197"/>
      <c r="K64" s="197"/>
      <c r="L64" s="197"/>
    </row>
    <row r="65" spans="1:12" ht="22.5" customHeight="1" x14ac:dyDescent="0.2">
      <c r="A65" s="1094" t="s">
        <v>1997</v>
      </c>
      <c r="B65" s="9"/>
      <c r="C65" s="1095" t="s">
        <v>1998</v>
      </c>
      <c r="D65" s="9"/>
      <c r="E65" s="1096" t="s">
        <v>1999</v>
      </c>
      <c r="F65" s="10"/>
      <c r="G65" s="203"/>
      <c r="H65" s="200"/>
      <c r="I65" s="200"/>
      <c r="J65" s="197"/>
      <c r="K65" s="197"/>
      <c r="L65" s="197"/>
    </row>
    <row r="66" spans="1:12" ht="22.5" customHeight="1" x14ac:dyDescent="0.2">
      <c r="A66" s="1097" t="s">
        <v>2000</v>
      </c>
      <c r="B66" s="199"/>
      <c r="C66" s="1095" t="s">
        <v>2001</v>
      </c>
      <c r="D66" s="9"/>
      <c r="E66" s="1096" t="s">
        <v>2002</v>
      </c>
      <c r="F66" s="10"/>
      <c r="G66" s="203"/>
      <c r="H66" s="200"/>
      <c r="I66" s="200"/>
      <c r="J66" s="197"/>
      <c r="K66" s="197"/>
      <c r="L66" s="197"/>
    </row>
    <row r="67" spans="1:12" ht="22.5" customHeight="1" x14ac:dyDescent="0.2">
      <c r="A67" s="1094" t="s">
        <v>2003</v>
      </c>
      <c r="B67" s="9"/>
      <c r="C67" s="1095" t="s">
        <v>1998</v>
      </c>
      <c r="D67" s="9"/>
      <c r="E67" s="1096" t="s">
        <v>1999</v>
      </c>
      <c r="F67" s="10"/>
      <c r="G67" s="203"/>
      <c r="H67" s="200"/>
      <c r="I67" s="200"/>
      <c r="J67" s="197"/>
      <c r="K67" s="197"/>
      <c r="L67" s="197"/>
    </row>
    <row r="68" spans="1:12" ht="22.5" customHeight="1" x14ac:dyDescent="0.2">
      <c r="A68" s="1097" t="s">
        <v>2000</v>
      </c>
      <c r="B68" s="9"/>
      <c r="C68" s="1095" t="s">
        <v>2001</v>
      </c>
      <c r="D68" s="9"/>
      <c r="E68" s="1096" t="s">
        <v>2002</v>
      </c>
      <c r="F68" s="10"/>
      <c r="G68" s="203"/>
      <c r="H68" s="200"/>
      <c r="I68" s="200"/>
      <c r="J68" s="197"/>
      <c r="K68" s="197"/>
      <c r="L68" s="197"/>
    </row>
    <row r="69" spans="1:12" ht="22.5" customHeight="1" x14ac:dyDescent="0.2">
      <c r="A69" s="1097" t="s">
        <v>1963</v>
      </c>
      <c r="B69" s="9"/>
      <c r="C69" s="1095" t="s">
        <v>1306</v>
      </c>
      <c r="D69" s="9"/>
      <c r="E69" s="1096" t="s">
        <v>1305</v>
      </c>
      <c r="F69" s="201"/>
      <c r="G69" s="203"/>
      <c r="H69" s="200"/>
      <c r="I69" s="200"/>
      <c r="J69" s="197"/>
      <c r="K69" s="197"/>
      <c r="L69" s="197"/>
    </row>
    <row r="70" spans="1:12" ht="27" customHeight="1" x14ac:dyDescent="0.2">
      <c r="A70" s="1097" t="s">
        <v>2568</v>
      </c>
      <c r="B70" s="9"/>
      <c r="C70" s="1095" t="s">
        <v>2550</v>
      </c>
      <c r="D70" s="9"/>
      <c r="E70" s="1096"/>
      <c r="F70" s="201"/>
      <c r="G70" s="198"/>
      <c r="H70" s="200"/>
      <c r="I70" s="200"/>
      <c r="J70" s="197"/>
      <c r="K70" s="197"/>
      <c r="L70" s="197"/>
    </row>
    <row r="71" spans="1:12" ht="22.5" customHeight="1" x14ac:dyDescent="0.2">
      <c r="A71" s="1097" t="s">
        <v>1964</v>
      </c>
      <c r="B71" s="9"/>
      <c r="C71" s="1099" t="s">
        <v>1965</v>
      </c>
      <c r="D71" s="9"/>
      <c r="E71" s="1096" t="s">
        <v>2004</v>
      </c>
      <c r="F71" s="10"/>
      <c r="G71" s="203"/>
      <c r="H71" s="200"/>
      <c r="I71" s="200"/>
      <c r="J71" s="197"/>
      <c r="K71" s="197"/>
      <c r="L71" s="197"/>
    </row>
    <row r="72" spans="1:12" ht="22.5" customHeight="1" x14ac:dyDescent="0.2">
      <c r="A72" s="1097" t="s">
        <v>1967</v>
      </c>
      <c r="B72" s="2035"/>
      <c r="C72" s="2035"/>
      <c r="D72" s="2035"/>
      <c r="E72" s="1096" t="s">
        <v>1968</v>
      </c>
      <c r="F72" s="10"/>
      <c r="G72" s="203"/>
      <c r="H72" s="200"/>
      <c r="I72" s="200"/>
      <c r="J72" s="197"/>
      <c r="K72" s="197"/>
      <c r="L72" s="197"/>
    </row>
    <row r="73" spans="1:12" ht="22.5" customHeight="1" thickBot="1" x14ac:dyDescent="0.25">
      <c r="A73" s="2033" t="s">
        <v>2005</v>
      </c>
      <c r="B73" s="2034"/>
      <c r="C73" s="1100" t="s">
        <v>1970</v>
      </c>
      <c r="D73" s="202"/>
      <c r="E73" s="1100" t="s">
        <v>1971</v>
      </c>
      <c r="F73" s="202"/>
      <c r="G73" s="203"/>
      <c r="H73" s="200"/>
      <c r="I73" s="200"/>
      <c r="J73" s="197"/>
      <c r="K73" s="197"/>
      <c r="L73" s="197"/>
    </row>
    <row r="74" spans="1:12" ht="22.5" customHeight="1" x14ac:dyDescent="0.2">
      <c r="A74" s="1092" t="s">
        <v>2006</v>
      </c>
      <c r="B74" s="2028"/>
      <c r="C74" s="2028"/>
      <c r="D74" s="2028"/>
      <c r="E74" s="1093" t="s">
        <v>2007</v>
      </c>
      <c r="F74" s="68"/>
      <c r="G74" s="203"/>
      <c r="H74" s="200"/>
      <c r="I74" s="200"/>
      <c r="J74" s="197"/>
      <c r="K74" s="197"/>
      <c r="L74" s="197"/>
    </row>
    <row r="75" spans="1:12" ht="22.5" customHeight="1" x14ac:dyDescent="0.2">
      <c r="A75" s="1094" t="s">
        <v>2008</v>
      </c>
      <c r="B75" s="9"/>
      <c r="C75" s="1095" t="s">
        <v>2009</v>
      </c>
      <c r="D75" s="9"/>
      <c r="E75" s="1096" t="s">
        <v>2010</v>
      </c>
      <c r="F75" s="10"/>
      <c r="G75" s="203"/>
      <c r="H75" s="200"/>
      <c r="I75" s="200"/>
      <c r="J75" s="197"/>
      <c r="K75" s="197"/>
      <c r="L75" s="197"/>
    </row>
    <row r="76" spans="1:12" ht="22.5" customHeight="1" x14ac:dyDescent="0.2">
      <c r="A76" s="1097" t="s">
        <v>2011</v>
      </c>
      <c r="B76" s="199"/>
      <c r="C76" s="1095" t="s">
        <v>2012</v>
      </c>
      <c r="D76" s="9"/>
      <c r="E76" s="1096" t="s">
        <v>2013</v>
      </c>
      <c r="F76" s="10"/>
      <c r="G76" s="203"/>
      <c r="H76" s="200"/>
      <c r="I76" s="200"/>
      <c r="J76" s="197"/>
      <c r="K76" s="197"/>
      <c r="L76" s="197"/>
    </row>
    <row r="77" spans="1:12" ht="22.5" customHeight="1" x14ac:dyDescent="0.2">
      <c r="A77" s="1094" t="s">
        <v>2014</v>
      </c>
      <c r="B77" s="9"/>
      <c r="C77" s="1095" t="s">
        <v>2009</v>
      </c>
      <c r="D77" s="9"/>
      <c r="E77" s="1096" t="s">
        <v>2010</v>
      </c>
      <c r="F77" s="10"/>
      <c r="G77" s="203"/>
      <c r="H77" s="200"/>
      <c r="I77" s="200"/>
      <c r="J77" s="197"/>
      <c r="K77" s="197"/>
      <c r="L77" s="197"/>
    </row>
    <row r="78" spans="1:12" ht="22.5" customHeight="1" x14ac:dyDescent="0.2">
      <c r="A78" s="1097" t="s">
        <v>2011</v>
      </c>
      <c r="B78" s="9"/>
      <c r="C78" s="1095" t="s">
        <v>2012</v>
      </c>
      <c r="D78" s="9"/>
      <c r="E78" s="1096" t="s">
        <v>2013</v>
      </c>
      <c r="F78" s="10"/>
      <c r="G78" s="203"/>
      <c r="H78" s="200"/>
      <c r="I78" s="200"/>
      <c r="J78" s="197"/>
      <c r="K78" s="197"/>
      <c r="L78" s="197"/>
    </row>
    <row r="79" spans="1:12" ht="22.5" customHeight="1" x14ac:dyDescent="0.2">
      <c r="A79" s="1097" t="s">
        <v>1963</v>
      </c>
      <c r="B79" s="9"/>
      <c r="C79" s="1095" t="s">
        <v>1306</v>
      </c>
      <c r="D79" s="9"/>
      <c r="E79" s="1096" t="s">
        <v>1305</v>
      </c>
      <c r="F79" s="201"/>
      <c r="G79" s="203"/>
      <c r="H79" s="200"/>
      <c r="I79" s="200"/>
      <c r="J79" s="197"/>
      <c r="K79" s="197"/>
      <c r="L79" s="197"/>
    </row>
    <row r="80" spans="1:12" ht="22.5" customHeight="1" x14ac:dyDescent="0.2">
      <c r="A80" s="1097" t="s">
        <v>2568</v>
      </c>
      <c r="B80" s="9"/>
      <c r="C80" s="1095" t="s">
        <v>2550</v>
      </c>
      <c r="D80" s="9"/>
      <c r="E80" s="1096"/>
      <c r="F80" s="201"/>
      <c r="G80" s="198"/>
      <c r="H80" s="200"/>
      <c r="I80" s="200"/>
      <c r="J80" s="197"/>
      <c r="K80" s="197"/>
      <c r="L80" s="197"/>
    </row>
    <row r="81" spans="1:12" ht="22.5" customHeight="1" x14ac:dyDescent="0.2">
      <c r="A81" s="1097" t="s">
        <v>1964</v>
      </c>
      <c r="B81" s="9"/>
      <c r="C81" s="1099" t="s">
        <v>1965</v>
      </c>
      <c r="D81" s="9"/>
      <c r="E81" s="1096" t="s">
        <v>2015</v>
      </c>
      <c r="F81" s="10"/>
      <c r="G81" s="203"/>
      <c r="H81" s="200"/>
      <c r="I81" s="200"/>
      <c r="J81" s="197"/>
      <c r="K81" s="197"/>
      <c r="L81" s="197"/>
    </row>
    <row r="82" spans="1:12" ht="22.5" customHeight="1" x14ac:dyDescent="0.2">
      <c r="A82" s="1097" t="s">
        <v>1967</v>
      </c>
      <c r="B82" s="2035"/>
      <c r="C82" s="2035"/>
      <c r="D82" s="2035"/>
      <c r="E82" s="1096" t="s">
        <v>1968</v>
      </c>
      <c r="F82" s="10"/>
      <c r="G82" s="203"/>
      <c r="H82" s="200"/>
      <c r="I82" s="200"/>
      <c r="J82" s="197"/>
      <c r="K82" s="197"/>
      <c r="L82" s="197"/>
    </row>
    <row r="83" spans="1:12" ht="22.5" customHeight="1" thickBot="1" x14ac:dyDescent="0.25">
      <c r="A83" s="2033" t="s">
        <v>2016</v>
      </c>
      <c r="B83" s="2034"/>
      <c r="C83" s="1100" t="s">
        <v>1970</v>
      </c>
      <c r="D83" s="202"/>
      <c r="E83" s="1100" t="s">
        <v>1971</v>
      </c>
      <c r="F83" s="202"/>
      <c r="G83" s="203"/>
      <c r="H83" s="200"/>
      <c r="I83" s="200"/>
      <c r="J83" s="197"/>
      <c r="K83" s="197"/>
      <c r="L83" s="197"/>
    </row>
    <row r="84" spans="1:12" ht="22.5" customHeight="1" thickBot="1" x14ac:dyDescent="0.25">
      <c r="A84" s="2023" t="s">
        <v>192</v>
      </c>
      <c r="B84" s="2024"/>
      <c r="C84" s="2024"/>
      <c r="D84" s="2024"/>
      <c r="E84" s="2024"/>
      <c r="F84" s="2025"/>
      <c r="G84" s="198"/>
      <c r="H84" s="200"/>
      <c r="I84" s="200"/>
      <c r="J84" s="197"/>
      <c r="K84" s="197"/>
      <c r="L84" s="197"/>
    </row>
    <row r="85" spans="1:12" ht="22.5" customHeight="1" x14ac:dyDescent="0.2">
      <c r="A85" s="1101" t="s">
        <v>189</v>
      </c>
      <c r="B85" s="204"/>
      <c r="C85" s="1102" t="s">
        <v>136</v>
      </c>
      <c r="D85" s="6"/>
      <c r="E85" s="1102" t="s">
        <v>188</v>
      </c>
      <c r="F85" s="7"/>
      <c r="G85" s="198"/>
      <c r="H85" s="200"/>
      <c r="I85" s="200"/>
      <c r="J85" s="197"/>
      <c r="K85" s="197"/>
      <c r="L85" s="197"/>
    </row>
    <row r="86" spans="1:12" ht="22.5" customHeight="1" thickBot="1" x14ac:dyDescent="0.25">
      <c r="A86" s="1103" t="s">
        <v>92</v>
      </c>
      <c r="B86" s="184"/>
      <c r="C86" s="1104" t="s">
        <v>140</v>
      </c>
      <c r="D86" s="205"/>
      <c r="E86" s="2026"/>
      <c r="F86" s="2027"/>
      <c r="G86" s="198"/>
      <c r="H86" s="200"/>
      <c r="I86" s="200"/>
      <c r="J86" s="197"/>
      <c r="K86" s="197"/>
      <c r="L86" s="197"/>
    </row>
    <row r="87" spans="1:12" ht="22.5" customHeight="1" x14ac:dyDescent="0.2">
      <c r="A87" s="1101" t="s">
        <v>190</v>
      </c>
      <c r="B87" s="204"/>
      <c r="C87" s="1102" t="s">
        <v>136</v>
      </c>
      <c r="D87" s="6"/>
      <c r="E87" s="1102" t="s">
        <v>188</v>
      </c>
      <c r="F87" s="7"/>
      <c r="G87" s="198"/>
      <c r="H87" s="200"/>
      <c r="I87" s="200"/>
      <c r="J87" s="197"/>
      <c r="K87" s="197"/>
      <c r="L87" s="197"/>
    </row>
    <row r="88" spans="1:12" ht="22.5" customHeight="1" thickBot="1" x14ac:dyDescent="0.25">
      <c r="A88" s="1105" t="s">
        <v>92</v>
      </c>
      <c r="B88" s="206"/>
      <c r="C88" s="1106" t="s">
        <v>140</v>
      </c>
      <c r="D88" s="207"/>
      <c r="E88" s="2026"/>
      <c r="F88" s="2027"/>
      <c r="G88" s="198"/>
      <c r="H88" s="200"/>
      <c r="I88" s="200"/>
      <c r="J88" s="197"/>
      <c r="K88" s="197"/>
      <c r="L88" s="197"/>
    </row>
    <row r="89" spans="1:12" ht="22.5" customHeight="1" x14ac:dyDescent="0.2">
      <c r="A89" s="1107" t="s">
        <v>191</v>
      </c>
      <c r="B89" s="204"/>
      <c r="C89" s="1108" t="s">
        <v>136</v>
      </c>
      <c r="D89" s="8"/>
      <c r="E89" s="1108" t="s">
        <v>188</v>
      </c>
      <c r="F89" s="7"/>
      <c r="G89" s="198"/>
      <c r="H89" s="200"/>
      <c r="I89" s="200"/>
      <c r="J89" s="197"/>
      <c r="K89" s="197"/>
      <c r="L89" s="197"/>
    </row>
    <row r="90" spans="1:12" ht="25.15" customHeight="1" thickBot="1" x14ac:dyDescent="0.25">
      <c r="A90" s="1105" t="s">
        <v>92</v>
      </c>
      <c r="B90" s="206"/>
      <c r="C90" s="1106" t="s">
        <v>140</v>
      </c>
      <c r="D90" s="207"/>
      <c r="E90" s="2026"/>
      <c r="F90" s="2027"/>
      <c r="G90" s="198"/>
    </row>
    <row r="91" spans="1:12" ht="30.75" customHeight="1" x14ac:dyDescent="0.2">
      <c r="A91" s="1107" t="s">
        <v>295</v>
      </c>
      <c r="B91" s="204"/>
      <c r="C91" s="1108" t="s">
        <v>136</v>
      </c>
      <c r="D91" s="8"/>
      <c r="E91" s="1108" t="s">
        <v>188</v>
      </c>
      <c r="F91" s="7"/>
      <c r="G91" s="198"/>
    </row>
    <row r="92" spans="1:12" ht="15.75" thickBot="1" x14ac:dyDescent="0.25">
      <c r="A92" s="1105" t="s">
        <v>92</v>
      </c>
      <c r="B92" s="206"/>
      <c r="C92" s="1106" t="s">
        <v>140</v>
      </c>
      <c r="D92" s="207"/>
      <c r="E92" s="2026"/>
      <c r="F92" s="2027"/>
      <c r="G92" s="198"/>
    </row>
    <row r="93" spans="1:12" ht="22.5" customHeight="1" x14ac:dyDescent="0.2">
      <c r="A93" s="1107" t="s">
        <v>2017</v>
      </c>
      <c r="B93" s="204"/>
      <c r="C93" s="1108" t="s">
        <v>136</v>
      </c>
      <c r="D93" s="8"/>
      <c r="E93" s="1108" t="s">
        <v>188</v>
      </c>
      <c r="F93" s="7"/>
      <c r="G93" s="198"/>
    </row>
    <row r="94" spans="1:12" ht="20.25" customHeight="1" thickBot="1" x14ac:dyDescent="0.25">
      <c r="A94" s="1105" t="s">
        <v>92</v>
      </c>
      <c r="B94" s="206"/>
      <c r="C94" s="1106" t="s">
        <v>140</v>
      </c>
      <c r="D94" s="207"/>
      <c r="E94" s="2026"/>
      <c r="F94" s="2027"/>
      <c r="G94" s="198"/>
    </row>
    <row r="95" spans="1:12" ht="25.15" customHeight="1" thickBot="1" x14ac:dyDescent="0.25">
      <c r="A95" s="2023" t="s">
        <v>2018</v>
      </c>
      <c r="B95" s="2024"/>
      <c r="C95" s="2024"/>
      <c r="D95" s="2024"/>
      <c r="E95" s="2024"/>
      <c r="F95" s="2025"/>
      <c r="G95" s="5" t="s">
        <v>2019</v>
      </c>
    </row>
    <row r="96" spans="1:12" ht="22.5" customHeight="1" x14ac:dyDescent="0.2">
      <c r="A96" s="1109" t="s">
        <v>2020</v>
      </c>
      <c r="B96" s="2028"/>
      <c r="C96" s="2028"/>
      <c r="D96" s="1110" t="s">
        <v>2021</v>
      </c>
      <c r="E96" s="2029"/>
      <c r="F96" s="2030"/>
    </row>
    <row r="97" spans="1:7" ht="22.5" customHeight="1" x14ac:dyDescent="0.2">
      <c r="A97" s="1111" t="s">
        <v>802</v>
      </c>
      <c r="B97" s="2031"/>
      <c r="C97" s="2031"/>
      <c r="D97" s="1112" t="s">
        <v>2022</v>
      </c>
      <c r="E97" s="2032"/>
      <c r="F97" s="2019"/>
    </row>
    <row r="98" spans="1:7" ht="22.5" customHeight="1" x14ac:dyDescent="0.2">
      <c r="A98" s="1111" t="s">
        <v>2023</v>
      </c>
      <c r="B98" s="2017"/>
      <c r="C98" s="2017"/>
      <c r="D98" s="1112" t="s">
        <v>2024</v>
      </c>
      <c r="E98" s="2018"/>
      <c r="F98" s="2019"/>
    </row>
    <row r="99" spans="1:7" ht="25.15" customHeight="1" thickBot="1" x14ac:dyDescent="0.25">
      <c r="A99" s="1113" t="s">
        <v>2025</v>
      </c>
      <c r="B99" s="2020"/>
      <c r="C99" s="2020"/>
      <c r="D99" s="1114" t="s">
        <v>1915</v>
      </c>
      <c r="E99" s="2021"/>
      <c r="F99" s="2022"/>
    </row>
    <row r="100" spans="1:7" ht="22.5" customHeight="1" thickBot="1" x14ac:dyDescent="0.25">
      <c r="A100" s="2023" t="s">
        <v>2026</v>
      </c>
      <c r="B100" s="2024"/>
      <c r="C100" s="2024"/>
      <c r="D100" s="2024"/>
      <c r="E100" s="2024"/>
      <c r="F100" s="2025"/>
    </row>
    <row r="101" spans="1:7" ht="22.5" customHeight="1" x14ac:dyDescent="0.2">
      <c r="A101" s="1111" t="s">
        <v>2027</v>
      </c>
      <c r="B101" s="2009"/>
      <c r="C101" s="2010"/>
      <c r="D101" s="2011"/>
      <c r="E101" s="1112" t="s">
        <v>2028</v>
      </c>
      <c r="F101" s="208"/>
      <c r="G101" s="2012" t="s">
        <v>2029</v>
      </c>
    </row>
    <row r="102" spans="1:7" ht="30.75" customHeight="1" thickBot="1" x14ac:dyDescent="0.25">
      <c r="A102" s="1111" t="s">
        <v>2030</v>
      </c>
      <c r="B102" s="2009"/>
      <c r="C102" s="2010"/>
      <c r="D102" s="2011"/>
      <c r="E102" s="1112" t="s">
        <v>2031</v>
      </c>
      <c r="F102" s="208"/>
      <c r="G102" s="2013"/>
    </row>
    <row r="103" spans="1:7" ht="22.5" customHeight="1" thickBot="1" x14ac:dyDescent="0.25">
      <c r="A103" s="1113" t="s">
        <v>2032</v>
      </c>
      <c r="B103" s="2014"/>
      <c r="C103" s="2015"/>
      <c r="D103" s="2016"/>
      <c r="E103" s="1114" t="s">
        <v>2033</v>
      </c>
      <c r="F103" s="209"/>
    </row>
    <row r="104" spans="1:7" ht="22.5" customHeight="1" x14ac:dyDescent="0.2"/>
    <row r="105" spans="1:7" ht="22.5" customHeight="1" x14ac:dyDescent="0.2"/>
    <row r="106" spans="1:7" ht="21.75" customHeight="1" x14ac:dyDescent="0.2"/>
    <row r="107" spans="1:7" ht="43.5" customHeight="1" x14ac:dyDescent="0.2"/>
    <row r="108" spans="1:7" ht="76.5" customHeight="1" x14ac:dyDescent="0.2"/>
    <row r="109" spans="1:7" ht="76.5" customHeight="1" x14ac:dyDescent="0.2"/>
    <row r="110" spans="1:7" ht="69.75" customHeight="1" x14ac:dyDescent="0.2"/>
    <row r="111" spans="1:7" ht="22.5" customHeight="1" x14ac:dyDescent="0.2"/>
    <row r="112" spans="1:7" ht="22.5" customHeight="1" x14ac:dyDescent="0.2"/>
  </sheetData>
  <sheetProtection algorithmName="SHA-512" hashValue="qkIStCB9Pn4F0/02egPAdViJlLdozSDU7duty5pxS6AeswIdgMOgxZnQgsZRTbJ3T/2ssMcMi+agRd0aQsCblQ==" saltValue="HB5J+Xsm3xqXcB1NdwZlvg==" spinCount="100000" sheet="1" objects="1" scenarios="1" selectLockedCells="1"/>
  <mergeCells count="57">
    <mergeCell ref="A63:B63"/>
    <mergeCell ref="A1:D3"/>
    <mergeCell ref="B5:F5"/>
    <mergeCell ref="E1:E3"/>
    <mergeCell ref="A6:F6"/>
    <mergeCell ref="B29:C29"/>
    <mergeCell ref="B27:C27"/>
    <mergeCell ref="E7:F18"/>
    <mergeCell ref="A18:C18"/>
    <mergeCell ref="B19:C19"/>
    <mergeCell ref="A20:F20"/>
    <mergeCell ref="B21:C21"/>
    <mergeCell ref="B22:C22"/>
    <mergeCell ref="B23:C23"/>
    <mergeCell ref="B24:C24"/>
    <mergeCell ref="B25:C25"/>
    <mergeCell ref="B26:C26"/>
    <mergeCell ref="B28:C28"/>
    <mergeCell ref="A30:E30"/>
    <mergeCell ref="A31:E31"/>
    <mergeCell ref="A32:E32"/>
    <mergeCell ref="A33:F33"/>
    <mergeCell ref="B62:D62"/>
    <mergeCell ref="B42:D42"/>
    <mergeCell ref="B54:D54"/>
    <mergeCell ref="B34:D34"/>
    <mergeCell ref="A43:B43"/>
    <mergeCell ref="B44:D44"/>
    <mergeCell ref="B52:D52"/>
    <mergeCell ref="A53:B53"/>
    <mergeCell ref="B64:D64"/>
    <mergeCell ref="B72:D72"/>
    <mergeCell ref="A73:B73"/>
    <mergeCell ref="B74:D74"/>
    <mergeCell ref="B82:D82"/>
    <mergeCell ref="A83:B83"/>
    <mergeCell ref="A84:F84"/>
    <mergeCell ref="E86:F86"/>
    <mergeCell ref="E90:F90"/>
    <mergeCell ref="E92:F92"/>
    <mergeCell ref="E88:F88"/>
    <mergeCell ref="A4:F4"/>
    <mergeCell ref="B101:D101"/>
    <mergeCell ref="G101:G102"/>
    <mergeCell ref="B102:D102"/>
    <mergeCell ref="B103:D103"/>
    <mergeCell ref="B98:C98"/>
    <mergeCell ref="E98:F98"/>
    <mergeCell ref="B99:C99"/>
    <mergeCell ref="E99:F99"/>
    <mergeCell ref="A100:F100"/>
    <mergeCell ref="E94:F94"/>
    <mergeCell ref="A95:F95"/>
    <mergeCell ref="B96:C96"/>
    <mergeCell ref="E96:F96"/>
    <mergeCell ref="B97:C97"/>
    <mergeCell ref="E97:F97"/>
  </mergeCells>
  <conditionalFormatting sqref="F83">
    <cfRule type="cellIs" dxfId="324" priority="1" operator="equal">
      <formula>""</formula>
    </cfRule>
  </conditionalFormatting>
  <conditionalFormatting sqref="B19:C19 D18">
    <cfRule type="cellIs" dxfId="323" priority="11" operator="equal">
      <formula>""</formula>
    </cfRule>
  </conditionalFormatting>
  <conditionalFormatting sqref="D43">
    <cfRule type="cellIs" dxfId="322" priority="10" operator="equal">
      <formula>""</formula>
    </cfRule>
  </conditionalFormatting>
  <conditionalFormatting sqref="F43">
    <cfRule type="cellIs" dxfId="321" priority="9" operator="equal">
      <formula>""</formula>
    </cfRule>
  </conditionalFormatting>
  <conditionalFormatting sqref="D53">
    <cfRule type="cellIs" dxfId="320" priority="8" operator="equal">
      <formula>""</formula>
    </cfRule>
  </conditionalFormatting>
  <conditionalFormatting sqref="F53">
    <cfRule type="cellIs" dxfId="319" priority="7" operator="equal">
      <formula>""</formula>
    </cfRule>
  </conditionalFormatting>
  <conditionalFormatting sqref="D63">
    <cfRule type="cellIs" dxfId="318" priority="6" operator="equal">
      <formula>""</formula>
    </cfRule>
  </conditionalFormatting>
  <conditionalFormatting sqref="F63">
    <cfRule type="cellIs" dxfId="317" priority="5" operator="equal">
      <formula>""</formula>
    </cfRule>
  </conditionalFormatting>
  <conditionalFormatting sqref="D73">
    <cfRule type="cellIs" dxfId="316" priority="4" operator="equal">
      <formula>""</formula>
    </cfRule>
  </conditionalFormatting>
  <conditionalFormatting sqref="F73">
    <cfRule type="cellIs" dxfId="315" priority="3" operator="equal">
      <formula>""</formula>
    </cfRule>
  </conditionalFormatting>
  <conditionalFormatting sqref="D83">
    <cfRule type="cellIs" dxfId="314" priority="2" operator="equal">
      <formula>""</formula>
    </cfRule>
  </conditionalFormatting>
  <dataValidations count="9">
    <dataValidation type="list" allowBlank="1" showInputMessage="1" showErrorMessage="1" sqref="D86 D88 D90 D92 D94" xr:uid="{00000000-0002-0000-1300-000000000000}">
      <formula1>"Home Loan, LAP, Personal Loan, BIL, SBOD"</formula1>
    </dataValidation>
    <dataValidation type="list" allowBlank="1" showInputMessage="1" showErrorMessage="1" sqref="B19:C19" xr:uid="{00000000-0002-0000-1300-000001000000}">
      <formula1>"Stock and Book Debts, Current Assets, Plant and Machinery, Current Assets and Plant and Machinery, NA"</formula1>
    </dataValidation>
    <dataValidation type="list" allowBlank="1" showInputMessage="1" showErrorMessage="1" sqref="E19" xr:uid="{00000000-0002-0000-1300-000002000000}">
      <formula1>"Working capital Finance, Working capital Finance and Forex Hedging,Buying Commercial Property, Buying Industrial Property, Purchasing Fixed Assets, Other"</formula1>
    </dataValidation>
    <dataValidation type="list" allowBlank="1" showInputMessage="1" showErrorMessage="1" sqref="F34 F44 F54 F64 F74" xr:uid="{00000000-0002-0000-1300-000003000000}">
      <formula1>"Self Occupied Residential 19R,  Self Occupied Commercial 20C,  Let Out Residential 19R,  Let Out Commercial 20C, Vacant Residential 19R, Vacant Commercial 20C, Godown 19G, Residential Plot 19P, Factory (Land &amp; Building) 19F"</formula1>
    </dataValidation>
    <dataValidation type="list" allowBlank="1" showInputMessage="1" showErrorMessage="1" sqref="B41 B51 B61 B71 B81" xr:uid="{00000000-0002-0000-1300-000004000000}">
      <formula1>"Individual, Firm, Private Limited Co, Limited Co, LLP"</formula1>
    </dataValidation>
    <dataValidation type="list" allowBlank="1" showInputMessage="1" showErrorMessage="1" sqref="A22:A29" xr:uid="{00000000-0002-0000-1300-000005000000}">
      <formula1>$H$22:$H$36</formula1>
    </dataValidation>
    <dataValidation type="list" allowBlank="1" showInputMessage="1" showErrorMessage="1" sqref="F41 F51 F61 F71 F81" xr:uid="{00000000-0002-0000-1300-000006000000}">
      <formula1>"Residential, Commercial, Residendial cum commercial"</formula1>
    </dataValidation>
    <dataValidation type="list" allowBlank="1" showInputMessage="1" showErrorMessage="1" sqref="B97:C97" xr:uid="{00000000-0002-0000-1300-000007000000}">
      <formula1>"Individual,Proprietorship,Partnership, Pvt. Ltd Co.,Ltd.Co., Individual &amp; Non Individual, More than 1 non individual"</formula1>
    </dataValidation>
    <dataValidation type="list" allowBlank="1" showInputMessage="1" showErrorMessage="1" sqref="B40 B50 B60 B70 B80" xr:uid="{00000000-0002-0000-1300-000008000000}">
      <formula1>"Yes,No"</formula1>
    </dataValidation>
  </dataValidations>
  <printOptions horizontalCentered="1" verticalCentered="1"/>
  <pageMargins left="0" right="0" top="0" bottom="0" header="0" footer="0"/>
  <pageSetup paperSize="9" scale="37"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pageSetUpPr fitToPage="1"/>
  </sheetPr>
  <dimension ref="A1:BF200"/>
  <sheetViews>
    <sheetView showGridLines="0" topLeftCell="A16" workbookViewId="0">
      <selection activeCell="C19" sqref="C19"/>
    </sheetView>
  </sheetViews>
  <sheetFormatPr defaultRowHeight="12.75" x14ac:dyDescent="0.2"/>
  <cols>
    <col min="1" max="1" width="9.140625" style="93"/>
    <col min="2" max="2" width="32.42578125" customWidth="1"/>
    <col min="3" max="3" width="16.28515625" customWidth="1"/>
    <col min="4" max="4" width="9.140625" customWidth="1"/>
    <col min="5" max="5" width="16.42578125" customWidth="1"/>
    <col min="6" max="40" width="9.140625" customWidth="1"/>
  </cols>
  <sheetData>
    <row r="1" spans="1:55" s="100" customFormat="1" x14ac:dyDescent="0.2">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s="93" customFormat="1" ht="13.5" thickBot="1" x14ac:dyDescent="0.25">
      <c r="A2" s="98"/>
      <c r="B2" s="2070" t="s">
        <v>2512</v>
      </c>
      <c r="C2" s="2070"/>
      <c r="D2" s="2071"/>
      <c r="E2" s="2071"/>
      <c r="F2" s="2071"/>
      <c r="G2" s="2071"/>
      <c r="H2" s="2071"/>
      <c r="I2" s="2070"/>
      <c r="J2" s="2070"/>
      <c r="K2" s="2070"/>
      <c r="L2" s="2070"/>
      <c r="M2" s="2070"/>
      <c r="N2" s="2071"/>
      <c r="O2" s="2071"/>
      <c r="P2" s="2071"/>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s="93" customFormat="1" ht="13.5" thickBot="1" x14ac:dyDescent="0.25">
      <c r="A3" s="98"/>
      <c r="B3" s="1115" t="s">
        <v>1039</v>
      </c>
      <c r="C3" s="281" t="s">
        <v>705</v>
      </c>
      <c r="D3" s="98"/>
      <c r="E3" s="98"/>
      <c r="F3" s="98"/>
      <c r="G3" s="98"/>
      <c r="H3" s="98"/>
      <c r="I3" s="1116" t="s">
        <v>1071</v>
      </c>
      <c r="J3" s="1117"/>
      <c r="K3" s="1117"/>
      <c r="L3" s="1117"/>
      <c r="M3" s="111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s="93" customFormat="1" ht="13.5" thickBot="1" x14ac:dyDescent="0.25">
      <c r="A4" s="98"/>
      <c r="B4" s="98"/>
      <c r="C4" s="98"/>
      <c r="D4" s="98"/>
      <c r="E4" s="98"/>
      <c r="F4" s="98"/>
      <c r="G4" s="98"/>
      <c r="H4" s="98"/>
      <c r="I4" s="2072"/>
      <c r="J4" s="2073"/>
      <c r="K4" s="2073"/>
      <c r="L4" s="2073"/>
      <c r="M4" s="2074"/>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s="93" customFormat="1" ht="13.5" thickBot="1" x14ac:dyDescent="0.25">
      <c r="A5" s="98"/>
      <c r="B5" s="1119" t="s">
        <v>1070</v>
      </c>
      <c r="C5" s="98"/>
      <c r="D5" s="98"/>
      <c r="E5" s="98"/>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s="93" customFormat="1" x14ac:dyDescent="0.2">
      <c r="A6" s="98">
        <v>1</v>
      </c>
      <c r="B6" s="1120" t="s">
        <v>1055</v>
      </c>
      <c r="C6" s="1118"/>
      <c r="D6" s="98"/>
      <c r="E6" s="98"/>
      <c r="F6" s="98"/>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s="93" customFormat="1" x14ac:dyDescent="0.2">
      <c r="A7" s="98"/>
      <c r="B7" s="1121" t="s">
        <v>1065</v>
      </c>
      <c r="C7" s="275" t="s">
        <v>1085</v>
      </c>
      <c r="D7" s="98"/>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s="93" customFormat="1" x14ac:dyDescent="0.2">
      <c r="A8" s="98"/>
      <c r="B8" s="1121" t="s">
        <v>1066</v>
      </c>
      <c r="C8" s="276"/>
      <c r="D8" s="98"/>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s="96" customFormat="1" x14ac:dyDescent="0.2">
      <c r="A9" s="1122"/>
      <c r="B9" s="1123" t="s">
        <v>1067</v>
      </c>
      <c r="C9" s="277"/>
      <c r="D9" s="1122"/>
      <c r="E9" s="1122"/>
      <c r="F9" s="1122"/>
      <c r="G9" s="1122"/>
      <c r="H9" s="1122"/>
      <c r="I9" s="98"/>
      <c r="J9" s="98"/>
      <c r="K9" s="98"/>
      <c r="L9" s="98"/>
      <c r="M9" s="98"/>
      <c r="N9" s="98"/>
      <c r="O9" s="1122"/>
      <c r="P9" s="1122"/>
      <c r="Q9" s="1122"/>
      <c r="R9" s="1122"/>
      <c r="S9" s="1122"/>
      <c r="T9" s="1122"/>
      <c r="U9" s="1122"/>
      <c r="V9" s="1122"/>
      <c r="W9" s="1122"/>
      <c r="X9" s="1122"/>
      <c r="Y9" s="1122"/>
      <c r="Z9" s="1122"/>
      <c r="AA9" s="1122"/>
      <c r="AB9" s="1122"/>
      <c r="AC9" s="1122"/>
      <c r="AD9" s="1122"/>
      <c r="AE9" s="1122"/>
      <c r="AF9" s="1122"/>
      <c r="AG9" s="1122"/>
      <c r="AH9" s="1122"/>
      <c r="AI9" s="1122"/>
      <c r="AJ9" s="1122"/>
      <c r="AK9" s="1122"/>
      <c r="AL9" s="1122"/>
      <c r="AM9" s="1122"/>
      <c r="AN9" s="1122"/>
      <c r="AO9" s="1122"/>
      <c r="AP9" s="1122"/>
      <c r="AQ9" s="1122"/>
      <c r="AR9" s="1122"/>
      <c r="AS9" s="1122"/>
      <c r="AT9" s="1122"/>
      <c r="AU9" s="1122"/>
      <c r="AV9" s="1122"/>
      <c r="AW9" s="1122"/>
      <c r="AX9" s="1122"/>
      <c r="AY9" s="1122"/>
      <c r="AZ9" s="1122"/>
      <c r="BA9" s="1122"/>
      <c r="BB9" s="1122"/>
      <c r="BC9" s="1122"/>
    </row>
    <row r="10" spans="1:55" s="94" customFormat="1" x14ac:dyDescent="0.2">
      <c r="A10" s="98">
        <v>2</v>
      </c>
      <c r="B10" s="1124" t="s">
        <v>821</v>
      </c>
      <c r="C10" s="1125"/>
      <c r="D10" s="1126"/>
      <c r="E10" s="1126"/>
      <c r="F10" s="1127"/>
      <c r="G10" s="1127"/>
      <c r="H10" s="1127"/>
      <c r="I10" s="98"/>
      <c r="J10" s="98"/>
      <c r="K10" s="98"/>
      <c r="L10" s="98"/>
      <c r="M10" s="98"/>
      <c r="N10" s="98"/>
      <c r="O10" s="1127"/>
      <c r="P10" s="1127"/>
      <c r="Q10" s="1127"/>
      <c r="R10" s="1127"/>
      <c r="S10" s="1127"/>
      <c r="T10" s="1127"/>
      <c r="U10" s="1127"/>
      <c r="V10" s="1127"/>
      <c r="W10" s="1127"/>
      <c r="X10" s="1127"/>
      <c r="Y10" s="1127"/>
      <c r="Z10" s="1127"/>
      <c r="AA10" s="1127"/>
      <c r="AB10" s="1127"/>
      <c r="AC10" s="1127"/>
      <c r="AD10" s="1127"/>
      <c r="AE10" s="1127"/>
      <c r="AF10" s="1127"/>
      <c r="AG10" s="1127"/>
      <c r="AH10" s="1127"/>
      <c r="AI10" s="1127"/>
      <c r="AJ10" s="1127"/>
      <c r="AK10" s="1127"/>
      <c r="AL10" s="1127"/>
      <c r="AM10" s="1127"/>
      <c r="AN10" s="1127"/>
      <c r="AO10" s="1127"/>
      <c r="AP10" s="1127"/>
      <c r="AQ10" s="1127"/>
      <c r="AR10" s="1127"/>
      <c r="AS10" s="1127"/>
      <c r="AT10" s="1127"/>
      <c r="AU10" s="1127"/>
      <c r="AV10" s="1127"/>
      <c r="AW10" s="1127"/>
      <c r="AX10" s="1127"/>
      <c r="AY10" s="1127"/>
      <c r="AZ10" s="1127"/>
      <c r="BA10" s="1127"/>
      <c r="BB10" s="1127"/>
      <c r="BC10" s="1127"/>
    </row>
    <row r="11" spans="1:55" s="94" customFormat="1" x14ac:dyDescent="0.2">
      <c r="A11" s="1127"/>
      <c r="B11" s="1121" t="s">
        <v>1065</v>
      </c>
      <c r="C11" s="278"/>
      <c r="D11" s="1126"/>
      <c r="E11" s="1126"/>
      <c r="F11" s="1127"/>
      <c r="G11" s="1127"/>
      <c r="H11" s="1127"/>
      <c r="I11" s="98"/>
      <c r="J11" s="98"/>
      <c r="K11" s="98"/>
      <c r="L11" s="98"/>
      <c r="M11" s="98"/>
      <c r="N11" s="98"/>
      <c r="O11" s="1127"/>
      <c r="P11" s="1127"/>
      <c r="Q11" s="1127"/>
      <c r="R11" s="1127"/>
      <c r="S11" s="1127"/>
      <c r="T11" s="1127"/>
      <c r="U11" s="1127"/>
      <c r="V11" s="1127"/>
      <c r="W11" s="1127"/>
      <c r="X11" s="1127"/>
      <c r="Y11" s="1127"/>
      <c r="Z11" s="1127"/>
      <c r="AA11" s="1127"/>
      <c r="AB11" s="1127"/>
      <c r="AC11" s="1127"/>
      <c r="AD11" s="1127"/>
      <c r="AE11" s="1127"/>
      <c r="AF11" s="1127"/>
      <c r="AG11" s="1127"/>
      <c r="AH11" s="1127"/>
      <c r="AI11" s="1127"/>
      <c r="AJ11" s="1127"/>
      <c r="AK11" s="1127"/>
      <c r="AL11" s="1127"/>
      <c r="AM11" s="1127"/>
      <c r="AN11" s="1127"/>
      <c r="AO11" s="1127"/>
      <c r="AP11" s="1127"/>
      <c r="AQ11" s="1127"/>
      <c r="AR11" s="1127"/>
      <c r="AS11" s="1127"/>
      <c r="AT11" s="1127"/>
      <c r="AU11" s="1127"/>
      <c r="AV11" s="1127"/>
      <c r="AW11" s="1127"/>
      <c r="AX11" s="1127"/>
      <c r="AY11" s="1127"/>
      <c r="AZ11" s="1127"/>
      <c r="BA11" s="1127"/>
      <c r="BB11" s="1127"/>
      <c r="BC11" s="1127"/>
    </row>
    <row r="12" spans="1:55" s="94" customFormat="1" x14ac:dyDescent="0.2">
      <c r="A12" s="1127"/>
      <c r="B12" s="1121" t="s">
        <v>1066</v>
      </c>
      <c r="C12" s="278"/>
      <c r="D12" s="1126"/>
      <c r="E12" s="1126"/>
      <c r="F12" s="1127"/>
      <c r="G12" s="1127"/>
      <c r="H12" s="1127"/>
      <c r="I12" s="98"/>
      <c r="J12" s="98"/>
      <c r="K12" s="98"/>
      <c r="L12" s="98"/>
      <c r="M12" s="98"/>
      <c r="N12" s="98"/>
      <c r="O12" s="1127"/>
      <c r="P12" s="1127"/>
      <c r="Q12" s="1127"/>
      <c r="R12" s="1127"/>
      <c r="S12" s="1127"/>
      <c r="T12" s="1127"/>
      <c r="U12" s="1127"/>
      <c r="V12" s="1127"/>
      <c r="W12" s="1127"/>
      <c r="X12" s="1127"/>
      <c r="Y12" s="1127"/>
      <c r="Z12" s="1127"/>
      <c r="AA12" s="1127"/>
      <c r="AB12" s="1127"/>
      <c r="AC12" s="1127"/>
      <c r="AD12" s="1127"/>
      <c r="AE12" s="1127"/>
      <c r="AF12" s="1127"/>
      <c r="AG12" s="1127"/>
      <c r="AH12" s="1127"/>
      <c r="AI12" s="1127"/>
      <c r="AJ12" s="1127"/>
      <c r="AK12" s="1127"/>
      <c r="AL12" s="1127"/>
      <c r="AM12" s="1127"/>
      <c r="AN12" s="1127"/>
      <c r="AO12" s="1127"/>
      <c r="AP12" s="1127"/>
      <c r="AQ12" s="1127"/>
      <c r="AR12" s="1127"/>
      <c r="AS12" s="1127"/>
      <c r="AT12" s="1127"/>
      <c r="AU12" s="1127"/>
      <c r="AV12" s="1127"/>
      <c r="AW12" s="1127"/>
      <c r="AX12" s="1127"/>
      <c r="AY12" s="1127"/>
      <c r="AZ12" s="1127"/>
      <c r="BA12" s="1127"/>
      <c r="BB12" s="1127"/>
      <c r="BC12" s="1127"/>
    </row>
    <row r="13" spans="1:55" s="94" customFormat="1" x14ac:dyDescent="0.2">
      <c r="A13" s="1127"/>
      <c r="B13" s="1123" t="s">
        <v>1067</v>
      </c>
      <c r="C13" s="278"/>
      <c r="D13" s="1126"/>
      <c r="E13" s="1126"/>
      <c r="F13" s="1127"/>
      <c r="G13" s="1127"/>
      <c r="H13" s="1127"/>
      <c r="I13" s="1127"/>
      <c r="J13" s="1127"/>
      <c r="K13" s="1127"/>
      <c r="L13" s="1127"/>
      <c r="M13" s="1127"/>
      <c r="N13" s="1127"/>
      <c r="O13" s="1127"/>
      <c r="P13" s="1127"/>
      <c r="Q13" s="1127"/>
      <c r="R13" s="1127"/>
      <c r="S13" s="1127"/>
      <c r="T13" s="1127"/>
      <c r="U13" s="1127"/>
      <c r="V13" s="1127"/>
      <c r="W13" s="1127"/>
      <c r="X13" s="1127"/>
      <c r="Y13" s="1127"/>
      <c r="Z13" s="1127"/>
      <c r="AA13" s="1127"/>
      <c r="AB13" s="1127"/>
      <c r="AC13" s="1127"/>
      <c r="AD13" s="1127"/>
      <c r="AE13" s="1127"/>
      <c r="AF13" s="1127"/>
      <c r="AG13" s="1127"/>
      <c r="AH13" s="1127"/>
      <c r="AI13" s="1127"/>
      <c r="AJ13" s="1127"/>
      <c r="AK13" s="1127"/>
      <c r="AL13" s="1127"/>
      <c r="AM13" s="1127"/>
      <c r="AN13" s="1127"/>
      <c r="AO13" s="1127"/>
      <c r="AP13" s="1127"/>
      <c r="AQ13" s="1127"/>
      <c r="AR13" s="1127"/>
      <c r="AS13" s="1127"/>
      <c r="AT13" s="1127"/>
      <c r="AU13" s="1127"/>
      <c r="AV13" s="1127"/>
      <c r="AW13" s="1127"/>
      <c r="AX13" s="1127"/>
      <c r="AY13" s="1127"/>
      <c r="AZ13" s="1127"/>
      <c r="BA13" s="1127"/>
      <c r="BB13" s="1127"/>
      <c r="BC13" s="1127"/>
    </row>
    <row r="14" spans="1:55" s="94" customFormat="1" ht="54.75" customHeight="1" x14ac:dyDescent="0.2">
      <c r="A14" s="441">
        <v>3</v>
      </c>
      <c r="B14" s="1128" t="s">
        <v>1068</v>
      </c>
      <c r="C14" s="279"/>
      <c r="D14" s="1127"/>
      <c r="E14" s="1126"/>
      <c r="F14" s="1127"/>
      <c r="G14" s="1127"/>
      <c r="H14" s="1127"/>
      <c r="I14" s="1127"/>
      <c r="J14" s="1127"/>
      <c r="K14" s="1127"/>
      <c r="L14" s="1127"/>
      <c r="M14" s="1127"/>
      <c r="N14" s="1127"/>
      <c r="O14" s="1127"/>
      <c r="P14" s="1127"/>
      <c r="Q14" s="1127"/>
      <c r="R14" s="1127"/>
      <c r="S14" s="1127"/>
      <c r="T14" s="1127"/>
      <c r="U14" s="1127"/>
      <c r="V14" s="1127"/>
      <c r="W14" s="1127"/>
      <c r="X14" s="1127"/>
      <c r="Y14" s="1127"/>
      <c r="Z14" s="1127"/>
      <c r="AA14" s="1127"/>
      <c r="AB14" s="1127"/>
      <c r="AC14" s="1127"/>
      <c r="AD14" s="1127"/>
      <c r="AE14" s="1127"/>
      <c r="AF14" s="1127"/>
      <c r="AG14" s="1127"/>
      <c r="AH14" s="1127"/>
      <c r="AI14" s="1127"/>
      <c r="AJ14" s="1127"/>
      <c r="AK14" s="1127"/>
      <c r="AL14" s="1127"/>
      <c r="AM14" s="1127"/>
      <c r="AN14" s="1127"/>
      <c r="AO14" s="1127"/>
      <c r="AP14" s="1127"/>
      <c r="AQ14" s="1127"/>
      <c r="AR14" s="1127"/>
      <c r="AS14" s="1127"/>
      <c r="AT14" s="1127"/>
      <c r="AU14" s="1127"/>
      <c r="AV14" s="1127"/>
      <c r="AW14" s="1127"/>
      <c r="AX14" s="1127"/>
      <c r="AY14" s="1127"/>
      <c r="AZ14" s="1127"/>
      <c r="BA14" s="1127"/>
      <c r="BB14" s="1127"/>
      <c r="BC14" s="1127"/>
    </row>
    <row r="15" spans="1:55" s="94" customFormat="1" ht="13.5" thickBot="1" x14ac:dyDescent="0.25">
      <c r="A15" s="98">
        <v>4</v>
      </c>
      <c r="B15" s="1129" t="s">
        <v>1069</v>
      </c>
      <c r="C15" s="280"/>
      <c r="D15" s="1127"/>
      <c r="E15" s="1126"/>
      <c r="F15" s="1127"/>
      <c r="G15" s="1127"/>
      <c r="H15" s="1127"/>
      <c r="I15" s="1127"/>
      <c r="J15" s="1127"/>
      <c r="K15" s="1127"/>
      <c r="L15" s="1127"/>
      <c r="M15" s="1127"/>
      <c r="N15" s="1127"/>
      <c r="O15" s="1127"/>
      <c r="P15" s="1127"/>
      <c r="Q15" s="1127"/>
      <c r="R15" s="1127"/>
      <c r="S15" s="1127"/>
      <c r="T15" s="1127"/>
      <c r="U15" s="1127"/>
      <c r="V15" s="1127"/>
      <c r="W15" s="1127"/>
      <c r="X15" s="1127"/>
      <c r="Y15" s="1127"/>
      <c r="Z15" s="1127"/>
      <c r="AA15" s="1127"/>
      <c r="AB15" s="1127"/>
      <c r="AC15" s="1127"/>
      <c r="AD15" s="1127"/>
      <c r="AE15" s="1127"/>
      <c r="AF15" s="1127"/>
      <c r="AG15" s="1127"/>
      <c r="AH15" s="1127"/>
      <c r="AI15" s="1127"/>
      <c r="AJ15" s="1127"/>
      <c r="AK15" s="1127"/>
      <c r="AL15" s="1127"/>
      <c r="AM15" s="1127"/>
      <c r="AN15" s="1127"/>
      <c r="AO15" s="1127"/>
      <c r="AP15" s="1127"/>
      <c r="AQ15" s="1127"/>
      <c r="AR15" s="1127"/>
      <c r="AS15" s="1127"/>
      <c r="AT15" s="1127"/>
      <c r="AU15" s="1127"/>
      <c r="AV15" s="1127"/>
      <c r="AW15" s="1127"/>
      <c r="AX15" s="1127"/>
      <c r="AY15" s="1127"/>
      <c r="AZ15" s="1127"/>
      <c r="BA15" s="1127"/>
      <c r="BB15" s="1127"/>
      <c r="BC15" s="1127"/>
    </row>
    <row r="16" spans="1:55" s="94" customFormat="1" ht="13.5" thickBot="1" x14ac:dyDescent="0.25">
      <c r="A16" s="1127"/>
      <c r="B16" s="1130"/>
      <c r="C16" s="1126"/>
      <c r="D16" s="1127"/>
      <c r="E16" s="1126"/>
      <c r="F16" s="1127"/>
      <c r="G16" s="1127"/>
      <c r="H16" s="1127"/>
      <c r="I16" s="1127"/>
      <c r="J16" s="1127"/>
      <c r="K16" s="1127"/>
      <c r="L16" s="1127"/>
      <c r="M16" s="1127"/>
      <c r="N16" s="1127"/>
      <c r="O16" s="1127"/>
      <c r="P16" s="1127"/>
      <c r="Q16" s="1127"/>
      <c r="R16" s="1127"/>
      <c r="S16" s="1127"/>
      <c r="T16" s="1127"/>
      <c r="U16" s="1127"/>
      <c r="V16" s="1127"/>
      <c r="W16" s="1127"/>
      <c r="X16" s="1127"/>
      <c r="Y16" s="1127"/>
      <c r="Z16" s="1127"/>
      <c r="AA16" s="1127"/>
      <c r="AB16" s="1127"/>
      <c r="AC16" s="1127"/>
      <c r="AD16" s="1127"/>
      <c r="AE16" s="1127"/>
      <c r="AF16" s="1127"/>
      <c r="AG16" s="1127"/>
      <c r="AH16" s="1127"/>
      <c r="AI16" s="1127"/>
      <c r="AJ16" s="1127"/>
      <c r="AK16" s="1127"/>
      <c r="AL16" s="1127"/>
      <c r="AM16" s="1127"/>
      <c r="AN16" s="1127"/>
      <c r="AO16" s="1127"/>
      <c r="AP16" s="1127"/>
      <c r="AQ16" s="1127"/>
      <c r="AR16" s="1127"/>
      <c r="AS16" s="1127"/>
      <c r="AT16" s="1127"/>
      <c r="AU16" s="1127"/>
      <c r="AV16" s="1127"/>
      <c r="AW16" s="1127"/>
      <c r="AX16" s="1127"/>
      <c r="AY16" s="1127"/>
      <c r="AZ16" s="1127"/>
      <c r="BA16" s="1127"/>
      <c r="BB16" s="1127"/>
      <c r="BC16" s="1127"/>
    </row>
    <row r="17" spans="1:58" ht="104.25" customHeight="1" x14ac:dyDescent="0.2">
      <c r="A17" s="1131" t="s">
        <v>293</v>
      </c>
      <c r="B17" s="1132" t="s">
        <v>1034</v>
      </c>
      <c r="C17" s="1133" t="s">
        <v>1035</v>
      </c>
      <c r="D17" s="1133" t="s">
        <v>1036</v>
      </c>
      <c r="E17" s="1132" t="s">
        <v>802</v>
      </c>
      <c r="F17" s="1132" t="s">
        <v>803</v>
      </c>
      <c r="G17" s="1132" t="s">
        <v>804</v>
      </c>
      <c r="H17" s="1132" t="s">
        <v>805</v>
      </c>
      <c r="I17" s="1132" t="s">
        <v>806</v>
      </c>
      <c r="J17" s="1132" t="s">
        <v>807</v>
      </c>
      <c r="K17" s="1132" t="s">
        <v>808</v>
      </c>
      <c r="L17" s="1132" t="s">
        <v>809</v>
      </c>
      <c r="M17" s="1132" t="s">
        <v>810</v>
      </c>
      <c r="N17" s="1133" t="s">
        <v>811</v>
      </c>
      <c r="O17" s="1133" t="s">
        <v>1037</v>
      </c>
      <c r="P17" s="1132" t="s">
        <v>812</v>
      </c>
      <c r="Q17" s="1132" t="s">
        <v>813</v>
      </c>
      <c r="R17" s="1132" t="s">
        <v>814</v>
      </c>
      <c r="S17" s="1133" t="s">
        <v>1038</v>
      </c>
      <c r="T17" s="1132" t="s">
        <v>1039</v>
      </c>
      <c r="U17" s="1133" t="s">
        <v>1040</v>
      </c>
      <c r="V17" s="1133" t="s">
        <v>1041</v>
      </c>
      <c r="W17" s="1133" t="s">
        <v>1042</v>
      </c>
      <c r="X17" s="1133" t="s">
        <v>1043</v>
      </c>
      <c r="Y17" s="1132" t="s">
        <v>1044</v>
      </c>
      <c r="Z17" s="1132" t="s">
        <v>815</v>
      </c>
      <c r="AA17" s="1132" t="s">
        <v>816</v>
      </c>
      <c r="AB17" s="1132" t="s">
        <v>817</v>
      </c>
      <c r="AC17" s="1133" t="s">
        <v>1045</v>
      </c>
      <c r="AD17" s="1133" t="s">
        <v>1046</v>
      </c>
      <c r="AE17" s="1133" t="s">
        <v>1047</v>
      </c>
      <c r="AF17" s="1133" t="s">
        <v>1048</v>
      </c>
      <c r="AG17" s="1133" t="s">
        <v>1049</v>
      </c>
      <c r="AH17" s="1133" t="s">
        <v>1050</v>
      </c>
      <c r="AI17" s="1133" t="s">
        <v>1051</v>
      </c>
      <c r="AJ17" s="1133" t="s">
        <v>1052</v>
      </c>
      <c r="AK17" s="1133" t="s">
        <v>1053</v>
      </c>
      <c r="AL17" s="1133" t="s">
        <v>1050</v>
      </c>
      <c r="AM17" s="1133" t="s">
        <v>1054</v>
      </c>
      <c r="AN17" s="1133" t="s">
        <v>1055</v>
      </c>
      <c r="AO17" s="1132" t="s">
        <v>818</v>
      </c>
      <c r="AP17" s="1132" t="s">
        <v>819</v>
      </c>
      <c r="AQ17" s="1132" t="s">
        <v>820</v>
      </c>
      <c r="AR17" s="1133" t="s">
        <v>821</v>
      </c>
      <c r="AS17" s="1132" t="s">
        <v>818</v>
      </c>
      <c r="AT17" s="1132" t="s">
        <v>819</v>
      </c>
      <c r="AU17" s="1132" t="s">
        <v>822</v>
      </c>
      <c r="AV17" s="1132" t="s">
        <v>823</v>
      </c>
      <c r="AW17" s="1132" t="s">
        <v>824</v>
      </c>
      <c r="AX17" s="1132" t="s">
        <v>825</v>
      </c>
      <c r="AY17" s="1132" t="s">
        <v>826</v>
      </c>
      <c r="AZ17" s="1132" t="s">
        <v>827</v>
      </c>
      <c r="BA17" s="1132" t="s">
        <v>828</v>
      </c>
      <c r="BB17" s="1132" t="s">
        <v>829</v>
      </c>
      <c r="BC17" s="1132" t="s">
        <v>830</v>
      </c>
      <c r="BD17" s="271" t="s">
        <v>1056</v>
      </c>
      <c r="BE17" s="271" t="s">
        <v>1057</v>
      </c>
      <c r="BF17" s="272" t="s">
        <v>1058</v>
      </c>
    </row>
    <row r="18" spans="1:58" x14ac:dyDescent="0.2">
      <c r="A18" s="1134" t="s">
        <v>1059</v>
      </c>
      <c r="B18" s="1384">
        <f>'Borrower Details'!B8</f>
        <v>0</v>
      </c>
      <c r="C18" s="1135" t="s">
        <v>1059</v>
      </c>
      <c r="D18" s="1135" t="s">
        <v>1059</v>
      </c>
      <c r="E18" s="1384">
        <f>'Borrower Details'!B12</f>
        <v>0</v>
      </c>
      <c r="F18" s="1384" t="str">
        <f>'Borrower Details'!B32&amp;" "&amp;'Borrower Details'!B33&amp;" "&amp;'Borrower Details'!B34&amp;" "&amp;'Borrower Details'!B35&amp;" "&amp;'Borrower Details'!B36&amp;" "&amp;'Borrower Details'!B37</f>
        <v xml:space="preserve">     </v>
      </c>
      <c r="G18" s="1135" t="s">
        <v>1062</v>
      </c>
      <c r="H18" s="1384">
        <f>'Borrower Details'!B16</f>
        <v>0</v>
      </c>
      <c r="I18" s="1135" t="s">
        <v>1062</v>
      </c>
      <c r="J18" s="1385">
        <f>'Borrower Details'!C25</f>
        <v>0</v>
      </c>
      <c r="K18" s="1136"/>
      <c r="L18" s="1384">
        <f>'Borrower Details'!C23</f>
        <v>0</v>
      </c>
      <c r="M18" s="1135" t="s">
        <v>1062</v>
      </c>
      <c r="N18" s="1135" t="s">
        <v>1061</v>
      </c>
      <c r="O18" s="1135" t="s">
        <v>1059</v>
      </c>
      <c r="P18" s="1386" t="str">
        <f>Rating_NonIndividuals!I34</f>
        <v>C3</v>
      </c>
      <c r="Q18" s="1135" t="s">
        <v>609</v>
      </c>
      <c r="R18" s="1384" t="e">
        <f>#REF!</f>
        <v>#REF!</v>
      </c>
      <c r="S18" s="1135" t="s">
        <v>1059</v>
      </c>
      <c r="T18" s="1384" t="str">
        <f>C3</f>
        <v xml:space="preserve"> </v>
      </c>
      <c r="U18" s="1135" t="s">
        <v>1059</v>
      </c>
      <c r="V18" s="1135" t="s">
        <v>1059</v>
      </c>
      <c r="W18" s="1135" t="s">
        <v>1059</v>
      </c>
      <c r="X18" s="1135" t="s">
        <v>1059</v>
      </c>
      <c r="Y18" s="1135" t="s">
        <v>1063</v>
      </c>
      <c r="Z18" s="1135" t="s">
        <v>1062</v>
      </c>
      <c r="AA18" s="1135" t="s">
        <v>832</v>
      </c>
      <c r="AB18" s="1137" t="s">
        <v>1072</v>
      </c>
      <c r="AC18" s="1135" t="s">
        <v>1060</v>
      </c>
      <c r="AD18" s="1135" t="s">
        <v>1059</v>
      </c>
      <c r="AE18" s="1135" t="s">
        <v>1059</v>
      </c>
      <c r="AF18" s="1135" t="s">
        <v>1059</v>
      </c>
      <c r="AG18" s="1135" t="s">
        <v>1059</v>
      </c>
      <c r="AH18" s="1135" t="s">
        <v>1059</v>
      </c>
      <c r="AI18" s="1135" t="s">
        <v>1059</v>
      </c>
      <c r="AJ18" s="1135" t="s">
        <v>1059</v>
      </c>
      <c r="AK18" s="1135" t="s">
        <v>1059</v>
      </c>
      <c r="AL18" s="1135" t="s">
        <v>1059</v>
      </c>
      <c r="AM18" s="1135" t="s">
        <v>1060</v>
      </c>
      <c r="AN18" s="1135" t="s">
        <v>1060</v>
      </c>
      <c r="AO18" s="1384" t="str">
        <f>C7</f>
        <v xml:space="preserve">  </v>
      </c>
      <c r="AP18" s="1384">
        <f>C8</f>
        <v>0</v>
      </c>
      <c r="AQ18" s="1384">
        <f>C9</f>
        <v>0</v>
      </c>
      <c r="AR18" s="1135" t="s">
        <v>1060</v>
      </c>
      <c r="AS18" s="1384">
        <f>C11</f>
        <v>0</v>
      </c>
      <c r="AT18" s="1384">
        <f>C12</f>
        <v>0</v>
      </c>
      <c r="AU18" s="1384">
        <f>C13</f>
        <v>0</v>
      </c>
      <c r="AV18" s="1384">
        <f>C14</f>
        <v>0</v>
      </c>
      <c r="AW18" s="1384">
        <f>C14</f>
        <v>0</v>
      </c>
      <c r="AX18" s="1135" t="s">
        <v>834</v>
      </c>
      <c r="AY18" s="463" t="s">
        <v>609</v>
      </c>
      <c r="AZ18" s="463" t="s">
        <v>609</v>
      </c>
      <c r="BA18" s="463" t="s">
        <v>609</v>
      </c>
      <c r="BB18" s="463" t="s">
        <v>609</v>
      </c>
      <c r="BC18" s="1135" t="s">
        <v>834</v>
      </c>
      <c r="BD18" s="12">
        <f>I4</f>
        <v>0</v>
      </c>
      <c r="BE18" s="270" t="s">
        <v>1062</v>
      </c>
      <c r="BF18" s="273" t="s">
        <v>1062</v>
      </c>
    </row>
    <row r="19" spans="1:58" ht="13.5" thickBot="1" x14ac:dyDescent="0.25">
      <c r="A19" s="1138"/>
      <c r="B19" s="1139"/>
      <c r="C19" s="1139"/>
      <c r="D19" s="1139"/>
      <c r="E19" s="1139"/>
      <c r="F19" s="1140"/>
      <c r="G19" s="1139"/>
      <c r="H19" s="1139"/>
      <c r="I19" s="1139"/>
      <c r="J19" s="1139"/>
      <c r="K19" s="1139"/>
      <c r="L19" s="1139"/>
      <c r="M19" s="1139"/>
      <c r="N19" s="1139"/>
      <c r="O19" s="1139"/>
      <c r="P19" s="1139"/>
      <c r="Q19" s="1139"/>
      <c r="R19" s="1139"/>
      <c r="S19" s="1139"/>
      <c r="T19" s="1139"/>
      <c r="U19" s="1139"/>
      <c r="V19" s="1139"/>
      <c r="W19" s="1139"/>
      <c r="X19" s="1139"/>
      <c r="Y19" s="1139"/>
      <c r="Z19" s="1139"/>
      <c r="AA19" s="1139"/>
      <c r="AB19" s="1139"/>
      <c r="AC19" s="1139"/>
      <c r="AD19" s="1139"/>
      <c r="AE19" s="1139"/>
      <c r="AF19" s="1139"/>
      <c r="AG19" s="1139"/>
      <c r="AH19" s="1139"/>
      <c r="AI19" s="1139"/>
      <c r="AJ19" s="1139"/>
      <c r="AK19" s="1139"/>
      <c r="AL19" s="1139"/>
      <c r="AM19" s="1139"/>
      <c r="AN19" s="1139"/>
      <c r="AO19" s="1139"/>
      <c r="AP19" s="1139"/>
      <c r="AQ19" s="1139"/>
      <c r="AR19" s="1139"/>
      <c r="AS19" s="1139"/>
      <c r="AT19" s="1139"/>
      <c r="AU19" s="1139"/>
      <c r="AV19" s="1139"/>
      <c r="AW19" s="1139"/>
      <c r="AX19" s="1139"/>
      <c r="AY19" s="1139"/>
      <c r="AZ19" s="1139"/>
      <c r="BA19" s="1139"/>
      <c r="BB19" s="1139"/>
      <c r="BC19" s="1139"/>
      <c r="BD19" s="274"/>
      <c r="BE19" s="274"/>
      <c r="BF19" s="215"/>
    </row>
    <row r="20" spans="1:58" x14ac:dyDescent="0.2">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8" x14ac:dyDescent="0.2">
      <c r="A21" s="1141" t="s">
        <v>1061</v>
      </c>
      <c r="B21" s="1142" t="s">
        <v>833</v>
      </c>
      <c r="C21" s="98"/>
      <c r="D21" s="98"/>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8" x14ac:dyDescent="0.2">
      <c r="A22" s="98" t="s">
        <v>1063</v>
      </c>
      <c r="B22" s="98" t="s">
        <v>1064</v>
      </c>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8" x14ac:dyDescent="0.2">
      <c r="A23" s="1143" t="s">
        <v>1072</v>
      </c>
      <c r="B23" s="1142" t="s">
        <v>1033</v>
      </c>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8" x14ac:dyDescent="0.2">
      <c r="A24" s="98"/>
      <c r="B24" s="98"/>
      <c r="C24" s="98"/>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8" x14ac:dyDescent="0.2">
      <c r="A25" s="98"/>
      <c r="B25" s="98"/>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8" x14ac:dyDescent="0.2">
      <c r="A26" s="98"/>
      <c r="B26" s="98"/>
      <c r="C26" s="98"/>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8" x14ac:dyDescent="0.2">
      <c r="A27" s="98"/>
      <c r="B27" s="98"/>
      <c r="C27" s="98"/>
      <c r="D27" s="98"/>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8" x14ac:dyDescent="0.2">
      <c r="A28" s="98"/>
      <c r="B28" s="98"/>
      <c r="C28" s="98"/>
      <c r="D28" s="98"/>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8" x14ac:dyDescent="0.2">
      <c r="A29" s="98"/>
      <c r="B29" s="98"/>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8" x14ac:dyDescent="0.2">
      <c r="A30" s="98"/>
      <c r="B30" s="98"/>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8" x14ac:dyDescent="0.2">
      <c r="A31" s="98"/>
      <c r="B31" s="98"/>
      <c r="C31" s="98"/>
      <c r="D31" s="98"/>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8" x14ac:dyDescent="0.2">
      <c r="A32" s="98"/>
      <c r="B32" s="98"/>
      <c r="C32" s="98"/>
      <c r="D32" s="98"/>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98"/>
      <c r="B33" s="98"/>
      <c r="C33" s="98"/>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98"/>
      <c r="B34" s="98"/>
      <c r="C34" s="98"/>
      <c r="D34" s="98"/>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98"/>
      <c r="B35" s="98"/>
      <c r="C35" s="98"/>
      <c r="D35" s="98"/>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98"/>
      <c r="B36" s="98"/>
      <c r="C36" s="98"/>
      <c r="D36" s="98"/>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98"/>
      <c r="B37" s="98"/>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98"/>
      <c r="B38" s="98"/>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98"/>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98"/>
      <c r="B40" s="98"/>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98"/>
      <c r="B41" s="98"/>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98"/>
      <c r="B42" s="98"/>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98"/>
      <c r="B43" s="98"/>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98"/>
      <c r="B44" s="9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98"/>
      <c r="B45" s="98"/>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98"/>
      <c r="B46" s="98"/>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98"/>
      <c r="B47" s="98"/>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98"/>
      <c r="B48" s="98"/>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98"/>
      <c r="B49" s="98"/>
      <c r="C49" s="98"/>
      <c r="D49" s="98"/>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98"/>
      <c r="B50" s="98"/>
      <c r="C50" s="98"/>
      <c r="D50" s="98"/>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98"/>
      <c r="B51" s="98"/>
      <c r="C51" s="98"/>
      <c r="D51" s="98"/>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98"/>
      <c r="B52" s="98"/>
      <c r="C52" s="98"/>
      <c r="D52" s="98"/>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98"/>
      <c r="B53" s="98"/>
      <c r="C53" s="98"/>
      <c r="D53" s="98"/>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98"/>
      <c r="B55" s="98"/>
      <c r="C55" s="98"/>
      <c r="D55" s="98"/>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98"/>
      <c r="B56" s="98"/>
      <c r="C56" s="98"/>
      <c r="D56" s="98"/>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98"/>
      <c r="B57" s="98"/>
      <c r="C57" s="98"/>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98"/>
      <c r="B58" s="98"/>
      <c r="C58" s="98"/>
      <c r="D58" s="98"/>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9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9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98"/>
      <c r="B61" s="98"/>
      <c r="C61" s="98"/>
      <c r="D61" s="98"/>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98"/>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98"/>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98"/>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98"/>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98"/>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98"/>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98"/>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98"/>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98"/>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98"/>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98"/>
      <c r="B73" s="98"/>
      <c r="C73" s="98"/>
      <c r="D73" s="98"/>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9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9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9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9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9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9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9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9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9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9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9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9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9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9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9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9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9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sheetProtection algorithmName="SHA-512" hashValue="F/BAAIRGSXQFlfuR9ZQx8ZUMUf/PkrDrsNjqohW6B1Ske99cyQ8mgBuQL1AfK8nAUAqbytuz4OAqP/kB+l4V+A==" saltValue="x2FloZJPyA02jhIPmvwKqA==" spinCount="100000" sheet="1" objects="1" scenarios="1"/>
  <mergeCells count="2">
    <mergeCell ref="B2:P2"/>
    <mergeCell ref="I4:M4"/>
  </mergeCells>
  <pageMargins left="0.25" right="0.25" top="0.75" bottom="0.75" header="0.3" footer="0.3"/>
  <pageSetup paperSize="9" scale="26" fitToHeight="0" orientation="landscape" horizontalDpi="4294967292" verticalDpi="4294967292"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BC200"/>
  <sheetViews>
    <sheetView zoomScale="75" zoomScaleNormal="75" workbookViewId="0">
      <selection activeCell="C7" sqref="C7"/>
    </sheetView>
  </sheetViews>
  <sheetFormatPr defaultColWidth="9.140625" defaultRowHeight="0" customHeight="1" zeroHeight="1" x14ac:dyDescent="0.2"/>
  <cols>
    <col min="1" max="1" width="53.140625" style="65" customWidth="1"/>
    <col min="2" max="5" width="23.85546875" style="65" customWidth="1"/>
    <col min="6" max="8" width="18.28515625" style="65" customWidth="1"/>
    <col min="9" max="9" width="38.42578125" style="65" customWidth="1"/>
    <col min="10" max="10" width="16.140625" style="783" hidden="1" customWidth="1"/>
    <col min="11" max="12" width="9.140625" style="65" customWidth="1"/>
    <col min="13" max="13" width="25.140625" style="65" customWidth="1"/>
    <col min="14" max="16384" width="9.140625" style="65"/>
  </cols>
  <sheetData>
    <row r="1" spans="1:55" ht="14.25" customHeight="1" x14ac:dyDescent="0.2">
      <c r="A1" s="2107" t="str">
        <f>'Borrower Details'!A2</f>
        <v>Mortgage-Magnus</v>
      </c>
      <c r="B1" s="2108"/>
      <c r="C1" s="2108"/>
      <c r="D1" s="2108"/>
      <c r="E1" s="2108"/>
      <c r="F1" s="414"/>
      <c r="G1" s="414"/>
      <c r="H1" s="414"/>
      <c r="I1" s="415"/>
      <c r="J1" s="422"/>
      <c r="K1" s="2113" t="s">
        <v>186</v>
      </c>
      <c r="L1" s="2113"/>
      <c r="M1" s="2113"/>
      <c r="N1" s="422"/>
      <c r="O1" s="422"/>
      <c r="P1" s="422"/>
      <c r="Q1" s="422"/>
      <c r="R1" s="422"/>
      <c r="S1" s="422"/>
      <c r="T1" s="422"/>
      <c r="U1" s="422"/>
      <c r="V1" s="422"/>
      <c r="W1" s="422"/>
      <c r="X1" s="422"/>
      <c r="Y1" s="422"/>
      <c r="Z1" s="422"/>
      <c r="AA1" s="422"/>
      <c r="AB1" s="422"/>
      <c r="AC1" s="422"/>
      <c r="AD1" s="422"/>
      <c r="AE1" s="422"/>
      <c r="AF1" s="422"/>
      <c r="AG1" s="422"/>
      <c r="AH1" s="422"/>
      <c r="AI1" s="422"/>
      <c r="AJ1" s="422"/>
      <c r="AK1" s="422"/>
      <c r="AL1" s="422"/>
      <c r="AM1" s="422"/>
      <c r="AN1" s="422"/>
      <c r="AO1" s="422"/>
      <c r="AP1" s="422"/>
      <c r="AQ1" s="422"/>
      <c r="AR1" s="422"/>
      <c r="AS1" s="422"/>
      <c r="AT1" s="422"/>
      <c r="AU1" s="422"/>
      <c r="AV1" s="422"/>
      <c r="AW1" s="422"/>
      <c r="AX1" s="422"/>
      <c r="AY1" s="422"/>
      <c r="AZ1" s="422"/>
      <c r="BA1" s="422"/>
      <c r="BB1" s="422"/>
      <c r="BC1" s="422"/>
    </row>
    <row r="2" spans="1:55" ht="18" x14ac:dyDescent="0.2">
      <c r="A2" s="2109"/>
      <c r="B2" s="2110"/>
      <c r="C2" s="2110"/>
      <c r="D2" s="2110"/>
      <c r="E2" s="2110"/>
      <c r="F2" s="416"/>
      <c r="G2" s="416"/>
      <c r="H2" s="416"/>
      <c r="I2" s="417" t="s">
        <v>3</v>
      </c>
      <c r="J2" s="422"/>
      <c r="K2" s="2113"/>
      <c r="L2" s="2113"/>
      <c r="M2" s="2113"/>
      <c r="N2" s="422"/>
      <c r="O2" s="422"/>
      <c r="P2" s="422"/>
      <c r="Q2" s="422"/>
      <c r="R2" s="422"/>
      <c r="S2" s="422"/>
      <c r="T2" s="422"/>
      <c r="U2" s="422"/>
      <c r="V2" s="422"/>
      <c r="W2" s="422"/>
      <c r="X2" s="422"/>
      <c r="Y2" s="422"/>
      <c r="Z2" s="422"/>
      <c r="AA2" s="422"/>
      <c r="AB2" s="422"/>
      <c r="AC2" s="422"/>
      <c r="AD2" s="422"/>
      <c r="AE2" s="422"/>
      <c r="AF2" s="422"/>
      <c r="AG2" s="422"/>
      <c r="AH2" s="422"/>
      <c r="AI2" s="422"/>
      <c r="AJ2" s="422"/>
      <c r="AK2" s="422"/>
      <c r="AL2" s="422"/>
      <c r="AM2" s="422"/>
      <c r="AN2" s="422"/>
      <c r="AO2" s="422"/>
      <c r="AP2" s="422"/>
      <c r="AQ2" s="422"/>
      <c r="AR2" s="422"/>
      <c r="AS2" s="422"/>
      <c r="AT2" s="422"/>
      <c r="AU2" s="422"/>
      <c r="AV2" s="422"/>
      <c r="AW2" s="422"/>
      <c r="AX2" s="422"/>
      <c r="AY2" s="422"/>
      <c r="AZ2" s="422"/>
      <c r="BA2" s="422"/>
      <c r="BB2" s="422"/>
      <c r="BC2" s="422"/>
    </row>
    <row r="3" spans="1:55" ht="14.25" customHeight="1" x14ac:dyDescent="0.2">
      <c r="A3" s="2111"/>
      <c r="B3" s="2112"/>
      <c r="C3" s="2112"/>
      <c r="D3" s="2112"/>
      <c r="E3" s="2112"/>
      <c r="F3" s="416"/>
      <c r="G3" s="416"/>
      <c r="H3" s="416"/>
      <c r="I3" s="418"/>
      <c r="J3" s="422"/>
      <c r="K3" s="2113"/>
      <c r="L3" s="2113"/>
      <c r="M3" s="2113"/>
      <c r="N3" s="422"/>
      <c r="O3" s="422"/>
      <c r="P3" s="422"/>
      <c r="Q3" s="422"/>
      <c r="R3" s="422"/>
      <c r="S3" s="422"/>
      <c r="T3" s="422"/>
      <c r="U3" s="422"/>
      <c r="V3" s="422"/>
      <c r="W3" s="422"/>
      <c r="X3" s="422"/>
      <c r="Y3" s="422"/>
      <c r="Z3" s="422"/>
      <c r="AA3" s="422"/>
      <c r="AB3" s="422"/>
      <c r="AC3" s="422"/>
      <c r="AD3" s="422"/>
      <c r="AE3" s="422"/>
      <c r="AF3" s="422"/>
      <c r="AG3" s="422"/>
      <c r="AH3" s="422"/>
      <c r="AI3" s="422"/>
      <c r="AJ3" s="422"/>
      <c r="AK3" s="422"/>
      <c r="AL3" s="422"/>
      <c r="AM3" s="422"/>
      <c r="AN3" s="422"/>
      <c r="AO3" s="422"/>
      <c r="AP3" s="422"/>
      <c r="AQ3" s="422"/>
      <c r="AR3" s="422"/>
      <c r="AS3" s="422"/>
      <c r="AT3" s="422"/>
      <c r="AU3" s="422"/>
      <c r="AV3" s="422"/>
      <c r="AW3" s="422"/>
      <c r="AX3" s="422"/>
      <c r="AY3" s="422"/>
      <c r="AZ3" s="422"/>
      <c r="BA3" s="422"/>
      <c r="BB3" s="422"/>
      <c r="BC3" s="422"/>
    </row>
    <row r="4" spans="1:55" ht="15.75" x14ac:dyDescent="0.2">
      <c r="A4" s="869" t="str">
        <f>'Borrower Details'!A8</f>
        <v>Name of  Main Applicant</v>
      </c>
      <c r="B4" s="2122">
        <f>'Borrower Details'!B8</f>
        <v>0</v>
      </c>
      <c r="C4" s="2123"/>
      <c r="D4" s="2123"/>
      <c r="E4" s="2123"/>
      <c r="F4" s="421" t="s">
        <v>3252</v>
      </c>
      <c r="G4" s="849"/>
      <c r="H4" s="421" t="s">
        <v>1821</v>
      </c>
      <c r="I4" s="738"/>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c r="AI4" s="422"/>
      <c r="AJ4" s="422"/>
      <c r="AK4" s="422"/>
      <c r="AL4" s="422"/>
      <c r="AM4" s="422"/>
      <c r="AN4" s="422"/>
      <c r="AO4" s="422"/>
      <c r="AP4" s="422"/>
      <c r="AQ4" s="422"/>
      <c r="AR4" s="422"/>
      <c r="AS4" s="422"/>
      <c r="AT4" s="422"/>
      <c r="AU4" s="422"/>
      <c r="AV4" s="422"/>
      <c r="AW4" s="422"/>
      <c r="AX4" s="422"/>
      <c r="AY4" s="422"/>
      <c r="AZ4" s="422"/>
      <c r="BA4" s="422"/>
      <c r="BB4" s="422"/>
      <c r="BC4" s="422"/>
    </row>
    <row r="5" spans="1:55" ht="24.95" customHeight="1" x14ac:dyDescent="0.2">
      <c r="A5" s="2114" t="s">
        <v>58</v>
      </c>
      <c r="B5" s="2115"/>
      <c r="C5" s="2115"/>
      <c r="D5" s="2115"/>
      <c r="E5" s="2116"/>
      <c r="F5" s="2116"/>
      <c r="G5" s="2116"/>
      <c r="H5" s="2117"/>
      <c r="I5" s="2118"/>
      <c r="J5" s="422"/>
      <c r="K5" s="422"/>
      <c r="L5" s="422"/>
      <c r="M5" s="422"/>
      <c r="N5" s="422"/>
      <c r="O5" s="422"/>
      <c r="P5" s="422"/>
      <c r="Q5" s="422"/>
      <c r="R5" s="422"/>
      <c r="S5" s="422"/>
      <c r="T5" s="422"/>
      <c r="U5" s="422"/>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row>
    <row r="6" spans="1:55" ht="24.95" customHeight="1" x14ac:dyDescent="0.2">
      <c r="A6" s="423" t="s">
        <v>3254</v>
      </c>
      <c r="B6" s="740" t="s">
        <v>3255</v>
      </c>
      <c r="C6" s="740" t="s">
        <v>3256</v>
      </c>
      <c r="D6" s="740" t="s">
        <v>3257</v>
      </c>
      <c r="E6" s="740" t="s">
        <v>3258</v>
      </c>
      <c r="F6" s="1144"/>
      <c r="G6" s="1144"/>
      <c r="H6" s="1144"/>
      <c r="I6" s="46"/>
      <c r="J6" s="422" t="s">
        <v>3326</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2"/>
      <c r="AP6" s="422"/>
      <c r="AQ6" s="422"/>
      <c r="AR6" s="422"/>
      <c r="AS6" s="422"/>
      <c r="AT6" s="422"/>
      <c r="AU6" s="422"/>
      <c r="AV6" s="422"/>
      <c r="AW6" s="422"/>
      <c r="AX6" s="422"/>
      <c r="AY6" s="422"/>
      <c r="AZ6" s="422"/>
      <c r="BA6" s="422"/>
      <c r="BB6" s="422"/>
      <c r="BC6" s="422"/>
    </row>
    <row r="7" spans="1:55" ht="31.5" customHeight="1" x14ac:dyDescent="0.2">
      <c r="A7" s="423" t="s">
        <v>3259</v>
      </c>
      <c r="B7" s="870">
        <f>EDATE(C7,12)</f>
        <v>43922</v>
      </c>
      <c r="C7" s="870">
        <v>43556</v>
      </c>
      <c r="D7" s="870">
        <f>EDATE(C7,-12)</f>
        <v>43191</v>
      </c>
      <c r="E7" s="870">
        <f t="shared" ref="E7" si="0">EDATE(D7,-12)</f>
        <v>42826</v>
      </c>
      <c r="F7" s="871" t="str">
        <f>YEAR(B7) &amp; " to " &amp; YEAR(C7)</f>
        <v>2020 to 2019</v>
      </c>
      <c r="G7" s="871" t="str">
        <f xml:space="preserve"> YEAR(C7) &amp; " to " &amp; YEAR(D7)</f>
        <v>2019 to 2018</v>
      </c>
      <c r="H7" s="871" t="str">
        <f>YEAR(D7) &amp; " to " &amp; YEAR(E7)</f>
        <v>2018 to 2017</v>
      </c>
      <c r="I7" s="46" t="s">
        <v>296</v>
      </c>
      <c r="J7" s="422" t="s">
        <v>3327</v>
      </c>
      <c r="K7" s="422"/>
      <c r="L7" s="422"/>
      <c r="M7" s="422"/>
      <c r="N7" s="422"/>
      <c r="O7" s="422"/>
      <c r="P7" s="422"/>
      <c r="Q7" s="422"/>
      <c r="R7" s="422"/>
      <c r="S7" s="422"/>
      <c r="T7" s="422"/>
      <c r="U7" s="422"/>
      <c r="V7" s="422"/>
      <c r="W7" s="422"/>
      <c r="X7" s="422"/>
      <c r="Y7" s="422"/>
      <c r="Z7" s="422"/>
      <c r="AA7" s="422"/>
      <c r="AB7" s="422"/>
      <c r="AC7" s="422"/>
      <c r="AD7" s="422"/>
      <c r="AE7" s="422"/>
      <c r="AF7" s="422"/>
      <c r="AG7" s="422"/>
      <c r="AH7" s="422"/>
      <c r="AI7" s="422"/>
      <c r="AJ7" s="422"/>
      <c r="AK7" s="422"/>
      <c r="AL7" s="422"/>
      <c r="AM7" s="422"/>
      <c r="AN7" s="422"/>
      <c r="AO7" s="422"/>
      <c r="AP7" s="422"/>
      <c r="AQ7" s="422"/>
      <c r="AR7" s="422"/>
      <c r="AS7" s="422"/>
      <c r="AT7" s="422"/>
      <c r="AU7" s="422"/>
      <c r="AV7" s="422"/>
      <c r="AW7" s="422"/>
      <c r="AX7" s="422"/>
      <c r="AY7" s="422"/>
      <c r="AZ7" s="422"/>
      <c r="BA7" s="422"/>
      <c r="BB7" s="422"/>
      <c r="BC7" s="422"/>
    </row>
    <row r="8" spans="1:55" s="33" customFormat="1" ht="15.75" x14ac:dyDescent="0.2">
      <c r="A8" s="423" t="s">
        <v>1819</v>
      </c>
      <c r="B8" s="218"/>
      <c r="C8" s="218"/>
      <c r="D8" s="218"/>
      <c r="E8" s="218"/>
      <c r="F8" s="1145" t="s">
        <v>3251</v>
      </c>
      <c r="G8" s="1145" t="s">
        <v>3251</v>
      </c>
      <c r="H8" s="1145" t="s">
        <v>3251</v>
      </c>
      <c r="I8" s="46"/>
      <c r="J8" s="422" t="s">
        <v>3328</v>
      </c>
      <c r="K8" s="442"/>
      <c r="L8" s="442"/>
      <c r="M8" s="442"/>
      <c r="N8" s="442"/>
      <c r="O8" s="441"/>
      <c r="P8" s="441"/>
      <c r="Q8" s="441"/>
      <c r="R8" s="441"/>
      <c r="S8" s="441"/>
      <c r="T8" s="441"/>
      <c r="U8" s="441"/>
      <c r="V8" s="441"/>
      <c r="W8" s="441"/>
      <c r="X8" s="441"/>
      <c r="Y8" s="441"/>
      <c r="Z8" s="441"/>
      <c r="AA8" s="441"/>
      <c r="AB8" s="441"/>
      <c r="AC8" s="441"/>
      <c r="AD8" s="441"/>
      <c r="AE8" s="441"/>
      <c r="AF8" s="441"/>
      <c r="AG8" s="441"/>
      <c r="AH8" s="441"/>
      <c r="AI8" s="441"/>
      <c r="AJ8" s="441"/>
      <c r="AK8" s="441"/>
      <c r="AL8" s="441"/>
      <c r="AM8" s="441"/>
      <c r="AN8" s="441"/>
      <c r="AO8" s="441"/>
      <c r="AP8" s="441"/>
      <c r="AQ8" s="441"/>
      <c r="AR8" s="441"/>
      <c r="AS8" s="441"/>
      <c r="AT8" s="441"/>
      <c r="AU8" s="441"/>
      <c r="AV8" s="441"/>
      <c r="AW8" s="441"/>
      <c r="AX8" s="441"/>
      <c r="AY8" s="441"/>
      <c r="AZ8" s="441"/>
      <c r="BA8" s="441"/>
      <c r="BB8" s="441"/>
      <c r="BC8" s="441"/>
    </row>
    <row r="9" spans="1:55" s="33" customFormat="1" ht="16.5" thickBot="1" x14ac:dyDescent="0.25">
      <c r="A9" s="1146" t="s">
        <v>1820</v>
      </c>
      <c r="B9" s="219"/>
      <c r="C9" s="219"/>
      <c r="D9" s="219"/>
      <c r="E9" s="219"/>
      <c r="F9" s="1145"/>
      <c r="G9" s="1145"/>
      <c r="H9" s="1145"/>
      <c r="I9" s="153"/>
      <c r="J9" s="422" t="s">
        <v>3329</v>
      </c>
      <c r="K9" s="442"/>
      <c r="L9" s="442"/>
      <c r="M9" s="442"/>
      <c r="N9" s="442"/>
      <c r="O9" s="441"/>
      <c r="P9" s="441"/>
      <c r="Q9" s="441"/>
      <c r="R9" s="441"/>
      <c r="S9" s="441"/>
      <c r="T9" s="441"/>
      <c r="U9" s="441"/>
      <c r="V9" s="441"/>
      <c r="W9" s="441"/>
      <c r="X9" s="441"/>
      <c r="Y9" s="441"/>
      <c r="Z9" s="441"/>
      <c r="AA9" s="441"/>
      <c r="AB9" s="441"/>
      <c r="AC9" s="441"/>
      <c r="AD9" s="441"/>
      <c r="AE9" s="441"/>
      <c r="AF9" s="441"/>
      <c r="AG9" s="441"/>
      <c r="AH9" s="441"/>
      <c r="AI9" s="441"/>
      <c r="AJ9" s="441"/>
      <c r="AK9" s="441"/>
      <c r="AL9" s="441"/>
      <c r="AM9" s="441"/>
      <c r="AN9" s="441"/>
      <c r="AO9" s="441"/>
      <c r="AP9" s="441"/>
      <c r="AQ9" s="441"/>
      <c r="AR9" s="441"/>
      <c r="AS9" s="441"/>
      <c r="AT9" s="441"/>
      <c r="AU9" s="441"/>
      <c r="AV9" s="441"/>
      <c r="AW9" s="441"/>
      <c r="AX9" s="441"/>
      <c r="AY9" s="441"/>
      <c r="AZ9" s="441"/>
      <c r="BA9" s="441"/>
      <c r="BB9" s="441"/>
      <c r="BC9" s="441"/>
    </row>
    <row r="10" spans="1:55" ht="16.5" thickBot="1" x14ac:dyDescent="0.25">
      <c r="A10" s="2119" t="s">
        <v>69</v>
      </c>
      <c r="B10" s="2120"/>
      <c r="C10" s="2120"/>
      <c r="D10" s="2120"/>
      <c r="E10" s="2120"/>
      <c r="F10" s="2079"/>
      <c r="G10" s="2079"/>
      <c r="H10" s="2079"/>
      <c r="I10" s="2121"/>
      <c r="J10" s="422"/>
      <c r="K10" s="422"/>
      <c r="L10" s="422"/>
      <c r="M10" s="422"/>
      <c r="N10" s="422"/>
      <c r="O10" s="422"/>
      <c r="P10" s="422"/>
      <c r="Q10" s="422"/>
      <c r="R10" s="422"/>
      <c r="S10" s="422"/>
      <c r="T10" s="422"/>
      <c r="U10" s="422"/>
      <c r="V10" s="422"/>
      <c r="W10" s="422"/>
      <c r="X10" s="422"/>
      <c r="Y10" s="422"/>
      <c r="Z10" s="422"/>
      <c r="AA10" s="422"/>
      <c r="AB10" s="422"/>
      <c r="AC10" s="422"/>
      <c r="AD10" s="422"/>
      <c r="AE10" s="422"/>
      <c r="AF10" s="422"/>
      <c r="AG10" s="422"/>
      <c r="AH10" s="422"/>
      <c r="AI10" s="422"/>
      <c r="AJ10" s="422"/>
      <c r="AK10" s="422"/>
      <c r="AL10" s="422"/>
      <c r="AM10" s="422"/>
      <c r="AN10" s="422"/>
      <c r="AO10" s="422"/>
      <c r="AP10" s="422"/>
      <c r="AQ10" s="422"/>
      <c r="AR10" s="422"/>
      <c r="AS10" s="422"/>
      <c r="AT10" s="422"/>
      <c r="AU10" s="422"/>
      <c r="AV10" s="422"/>
      <c r="AW10" s="422"/>
      <c r="AX10" s="422"/>
      <c r="AY10" s="422"/>
      <c r="AZ10" s="422"/>
      <c r="BA10" s="422"/>
      <c r="BB10" s="422"/>
      <c r="BC10" s="422"/>
    </row>
    <row r="11" spans="1:55" ht="15" x14ac:dyDescent="0.2">
      <c r="A11" s="424" t="s">
        <v>4</v>
      </c>
      <c r="B11" s="872">
        <f>SUM(B12:B13)</f>
        <v>0</v>
      </c>
      <c r="C11" s="872">
        <f>SUM(C12:C13)</f>
        <v>0</v>
      </c>
      <c r="D11" s="872">
        <f t="shared" ref="D11:E11" si="1">SUM(D12:D13)</f>
        <v>0</v>
      </c>
      <c r="E11" s="872">
        <f t="shared" si="1"/>
        <v>0</v>
      </c>
      <c r="F11" s="873">
        <f t="shared" ref="F11:F35" si="2">ROUND(IF(ISERROR((B11-C11)/C11),0,(B11-C11)/C11),3)</f>
        <v>0</v>
      </c>
      <c r="G11" s="873">
        <f t="shared" ref="G11:G35" si="3">ROUND(IF(ISERROR((C11-D11)/D11),0,(C11-D11)/D11),3)</f>
        <v>0</v>
      </c>
      <c r="H11" s="873">
        <f t="shared" ref="H11:H35" si="4">ROUND(IF(ISERROR((D11-E11)/E11),0,(D11-E11)/E11),3)</f>
        <v>0</v>
      </c>
      <c r="I11" s="2100" t="s">
        <v>499</v>
      </c>
      <c r="J11" s="422" t="s">
        <v>3330</v>
      </c>
      <c r="K11" s="425"/>
      <c r="L11" s="425"/>
      <c r="M11" s="426"/>
      <c r="N11" s="422"/>
      <c r="O11" s="422"/>
      <c r="P11" s="422"/>
      <c r="Q11" s="422"/>
      <c r="R11" s="422"/>
      <c r="S11" s="422"/>
      <c r="T11" s="422"/>
      <c r="U11" s="422"/>
      <c r="V11" s="422"/>
      <c r="W11" s="422"/>
      <c r="X11" s="422"/>
      <c r="Y11" s="422"/>
      <c r="Z11" s="422"/>
      <c r="AA11" s="422"/>
      <c r="AB11" s="422"/>
      <c r="AC11" s="422"/>
      <c r="AD11" s="422"/>
      <c r="AE11" s="422"/>
      <c r="AF11" s="422"/>
      <c r="AG11" s="422"/>
      <c r="AH11" s="422"/>
      <c r="AI11" s="422"/>
      <c r="AJ11" s="422"/>
      <c r="AK11" s="422"/>
      <c r="AL11" s="422"/>
      <c r="AM11" s="422"/>
      <c r="AN11" s="422"/>
      <c r="AO11" s="422"/>
      <c r="AP11" s="422"/>
      <c r="AQ11" s="422"/>
      <c r="AR11" s="422"/>
      <c r="AS11" s="422"/>
      <c r="AT11" s="422"/>
      <c r="AU11" s="422"/>
      <c r="AV11" s="422"/>
      <c r="AW11" s="422"/>
      <c r="AX11" s="422"/>
      <c r="AY11" s="422"/>
      <c r="AZ11" s="422"/>
      <c r="BA11" s="422"/>
      <c r="BB11" s="422"/>
      <c r="BC11" s="422"/>
    </row>
    <row r="12" spans="1:55" s="211" customFormat="1" ht="12.75" x14ac:dyDescent="0.2">
      <c r="A12" s="427" t="s">
        <v>1766</v>
      </c>
      <c r="B12" s="210"/>
      <c r="C12" s="210"/>
      <c r="D12" s="210"/>
      <c r="E12" s="210"/>
      <c r="F12" s="874">
        <f t="shared" si="2"/>
        <v>0</v>
      </c>
      <c r="G12" s="874">
        <f t="shared" si="3"/>
        <v>0</v>
      </c>
      <c r="H12" s="874">
        <f t="shared" si="4"/>
        <v>0</v>
      </c>
      <c r="I12" s="2100"/>
      <c r="J12" s="443" t="s">
        <v>3331</v>
      </c>
      <c r="K12" s="428"/>
      <c r="L12" s="428"/>
      <c r="M12" s="429"/>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443"/>
      <c r="AL12" s="443"/>
      <c r="AM12" s="443"/>
      <c r="AN12" s="443"/>
      <c r="AO12" s="443"/>
      <c r="AP12" s="443"/>
      <c r="AQ12" s="443"/>
      <c r="AR12" s="443"/>
      <c r="AS12" s="443"/>
      <c r="AT12" s="443"/>
      <c r="AU12" s="443"/>
      <c r="AV12" s="443"/>
      <c r="AW12" s="443"/>
      <c r="AX12" s="443"/>
      <c r="AY12" s="443"/>
      <c r="AZ12" s="443"/>
      <c r="BA12" s="443"/>
      <c r="BB12" s="443"/>
      <c r="BC12" s="443"/>
    </row>
    <row r="13" spans="1:55" s="211" customFormat="1" ht="12.75" x14ac:dyDescent="0.2">
      <c r="A13" s="427" t="s">
        <v>1769</v>
      </c>
      <c r="B13" s="210"/>
      <c r="C13" s="210"/>
      <c r="D13" s="210"/>
      <c r="E13" s="210"/>
      <c r="F13" s="874">
        <f t="shared" si="2"/>
        <v>0</v>
      </c>
      <c r="G13" s="874">
        <f t="shared" si="3"/>
        <v>0</v>
      </c>
      <c r="H13" s="874">
        <f t="shared" si="4"/>
        <v>0</v>
      </c>
      <c r="I13" s="2100"/>
      <c r="J13" s="443" t="s">
        <v>3332</v>
      </c>
      <c r="K13" s="428"/>
      <c r="L13" s="428"/>
      <c r="M13" s="429"/>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443"/>
      <c r="AL13" s="443"/>
      <c r="AM13" s="443"/>
      <c r="AN13" s="443"/>
      <c r="AO13" s="443"/>
      <c r="AP13" s="443"/>
      <c r="AQ13" s="443"/>
      <c r="AR13" s="443"/>
      <c r="AS13" s="443"/>
      <c r="AT13" s="443"/>
      <c r="AU13" s="443"/>
      <c r="AV13" s="443"/>
      <c r="AW13" s="443"/>
      <c r="AX13" s="443"/>
      <c r="AY13" s="443"/>
      <c r="AZ13" s="443"/>
      <c r="BA13" s="443"/>
      <c r="BB13" s="443"/>
      <c r="BC13" s="443"/>
    </row>
    <row r="14" spans="1:55" ht="15" x14ac:dyDescent="0.2">
      <c r="A14" s="424" t="s">
        <v>480</v>
      </c>
      <c r="B14" s="1"/>
      <c r="C14" s="1"/>
      <c r="D14" s="1"/>
      <c r="E14" s="2"/>
      <c r="F14" s="873">
        <f t="shared" si="2"/>
        <v>0</v>
      </c>
      <c r="G14" s="873">
        <f t="shared" si="3"/>
        <v>0</v>
      </c>
      <c r="H14" s="873">
        <f t="shared" si="4"/>
        <v>0</v>
      </c>
      <c r="I14" s="2105"/>
      <c r="J14" s="422" t="s">
        <v>3333</v>
      </c>
      <c r="K14" s="425"/>
      <c r="L14" s="425"/>
      <c r="M14" s="426"/>
      <c r="N14" s="422"/>
      <c r="O14" s="422"/>
      <c r="P14" s="422"/>
      <c r="Q14" s="422"/>
      <c r="R14" s="422"/>
      <c r="S14" s="422"/>
      <c r="T14" s="422"/>
      <c r="U14" s="422"/>
      <c r="V14" s="422"/>
      <c r="W14" s="422"/>
      <c r="X14" s="422"/>
      <c r="Y14" s="422"/>
      <c r="Z14" s="422"/>
      <c r="AA14" s="422"/>
      <c r="AB14" s="422"/>
      <c r="AC14" s="422"/>
      <c r="AD14" s="422"/>
      <c r="AE14" s="422"/>
      <c r="AF14" s="422"/>
      <c r="AG14" s="422"/>
      <c r="AH14" s="422"/>
      <c r="AI14" s="422"/>
      <c r="AJ14" s="422"/>
      <c r="AK14" s="422"/>
      <c r="AL14" s="422"/>
      <c r="AM14" s="422"/>
      <c r="AN14" s="422"/>
      <c r="AO14" s="422"/>
      <c r="AP14" s="422"/>
      <c r="AQ14" s="422"/>
      <c r="AR14" s="422"/>
      <c r="AS14" s="422"/>
      <c r="AT14" s="422"/>
      <c r="AU14" s="422"/>
      <c r="AV14" s="422"/>
      <c r="AW14" s="422"/>
      <c r="AX14" s="422"/>
      <c r="AY14" s="422"/>
      <c r="AZ14" s="422"/>
      <c r="BA14" s="422"/>
      <c r="BB14" s="422"/>
      <c r="BC14" s="422"/>
    </row>
    <row r="15" spans="1:55" ht="15" x14ac:dyDescent="0.2">
      <c r="A15" s="430" t="s">
        <v>481</v>
      </c>
      <c r="B15" s="1"/>
      <c r="C15" s="1"/>
      <c r="D15" s="1"/>
      <c r="E15" s="1"/>
      <c r="F15" s="875">
        <f t="shared" si="2"/>
        <v>0</v>
      </c>
      <c r="G15" s="875">
        <f t="shared" si="3"/>
        <v>0</v>
      </c>
      <c r="H15" s="875">
        <f t="shared" si="4"/>
        <v>0</v>
      </c>
      <c r="I15" s="2105"/>
      <c r="J15" s="422" t="s">
        <v>3334</v>
      </c>
      <c r="K15" s="426"/>
      <c r="L15" s="426"/>
      <c r="M15" s="426"/>
      <c r="N15" s="422"/>
      <c r="O15" s="422"/>
      <c r="P15" s="422"/>
      <c r="Q15" s="422"/>
      <c r="R15" s="422"/>
      <c r="S15" s="422"/>
      <c r="T15" s="422"/>
      <c r="U15" s="422"/>
      <c r="V15" s="422"/>
      <c r="W15" s="422"/>
      <c r="X15" s="422"/>
      <c r="Y15" s="422"/>
      <c r="Z15" s="422"/>
      <c r="AA15" s="422"/>
      <c r="AB15" s="422"/>
      <c r="AC15" s="422"/>
      <c r="AD15" s="422"/>
      <c r="AE15" s="422"/>
      <c r="AF15" s="422"/>
      <c r="AG15" s="422"/>
      <c r="AH15" s="422"/>
      <c r="AI15" s="422"/>
      <c r="AJ15" s="422"/>
      <c r="AK15" s="422"/>
      <c r="AL15" s="422"/>
      <c r="AM15" s="422"/>
      <c r="AN15" s="422"/>
      <c r="AO15" s="422"/>
      <c r="AP15" s="422"/>
      <c r="AQ15" s="422"/>
      <c r="AR15" s="422"/>
      <c r="AS15" s="422"/>
      <c r="AT15" s="422"/>
      <c r="AU15" s="422"/>
      <c r="AV15" s="422"/>
      <c r="AW15" s="422"/>
      <c r="AX15" s="422"/>
      <c r="AY15" s="422"/>
      <c r="AZ15" s="422"/>
      <c r="BA15" s="422"/>
      <c r="BB15" s="422"/>
      <c r="BC15" s="422"/>
    </row>
    <row r="16" spans="1:55" ht="15.75" x14ac:dyDescent="0.2">
      <c r="A16" s="894" t="s">
        <v>6</v>
      </c>
      <c r="B16" s="876">
        <f>B15+B11</f>
        <v>0</v>
      </c>
      <c r="C16" s="876">
        <f>C15+C11</f>
        <v>0</v>
      </c>
      <c r="D16" s="876">
        <f>D15+D11</f>
        <v>0</v>
      </c>
      <c r="E16" s="876">
        <f>E15+E11</f>
        <v>0</v>
      </c>
      <c r="F16" s="875">
        <f t="shared" si="2"/>
        <v>0</v>
      </c>
      <c r="G16" s="875">
        <f t="shared" si="3"/>
        <v>0</v>
      </c>
      <c r="H16" s="875">
        <f t="shared" si="4"/>
        <v>0</v>
      </c>
      <c r="I16" s="2105"/>
      <c r="J16" s="422" t="s">
        <v>3335</v>
      </c>
      <c r="K16" s="426"/>
      <c r="L16" s="426"/>
      <c r="M16" s="426"/>
      <c r="N16" s="422"/>
      <c r="O16" s="422"/>
      <c r="P16" s="422"/>
      <c r="Q16" s="422"/>
      <c r="R16" s="422"/>
      <c r="S16" s="422"/>
      <c r="T16" s="422"/>
      <c r="U16" s="422"/>
      <c r="V16" s="422"/>
      <c r="W16" s="422"/>
      <c r="X16" s="422"/>
      <c r="Y16" s="422"/>
      <c r="Z16" s="422"/>
      <c r="AA16" s="422"/>
      <c r="AB16" s="422"/>
      <c r="AC16" s="422"/>
      <c r="AD16" s="422"/>
      <c r="AE16" s="422"/>
      <c r="AF16" s="422"/>
      <c r="AG16" s="422"/>
      <c r="AH16" s="422"/>
      <c r="AI16" s="422"/>
      <c r="AJ16" s="422"/>
      <c r="AK16" s="422"/>
      <c r="AL16" s="422"/>
      <c r="AM16" s="422"/>
      <c r="AN16" s="422"/>
      <c r="AO16" s="422"/>
      <c r="AP16" s="422"/>
      <c r="AQ16" s="422"/>
      <c r="AR16" s="422"/>
      <c r="AS16" s="422"/>
      <c r="AT16" s="422"/>
      <c r="AU16" s="422"/>
      <c r="AV16" s="422"/>
      <c r="AW16" s="422"/>
      <c r="AX16" s="422"/>
      <c r="AY16" s="422"/>
      <c r="AZ16" s="422"/>
      <c r="BA16" s="422"/>
      <c r="BB16" s="422"/>
      <c r="BC16" s="422"/>
    </row>
    <row r="17" spans="1:55" ht="15" x14ac:dyDescent="0.2">
      <c r="A17" s="430" t="s">
        <v>27</v>
      </c>
      <c r="B17" s="1"/>
      <c r="C17" s="1"/>
      <c r="D17" s="1"/>
      <c r="E17" s="1"/>
      <c r="F17" s="875">
        <f t="shared" si="2"/>
        <v>0</v>
      </c>
      <c r="G17" s="875">
        <f t="shared" si="3"/>
        <v>0</v>
      </c>
      <c r="H17" s="875">
        <f t="shared" si="4"/>
        <v>0</v>
      </c>
      <c r="I17" s="2105"/>
      <c r="J17" s="422" t="s">
        <v>3336</v>
      </c>
      <c r="K17" s="426"/>
      <c r="L17" s="426"/>
      <c r="M17" s="426"/>
      <c r="N17" s="422"/>
      <c r="O17" s="422"/>
      <c r="P17" s="422"/>
      <c r="Q17" s="422"/>
      <c r="R17" s="422"/>
      <c r="S17" s="422"/>
      <c r="T17" s="422"/>
      <c r="U17" s="422"/>
      <c r="V17" s="422"/>
      <c r="W17" s="422"/>
      <c r="X17" s="422"/>
      <c r="Y17" s="422"/>
      <c r="Z17" s="422"/>
      <c r="AA17" s="422"/>
      <c r="AB17" s="422"/>
      <c r="AC17" s="422"/>
      <c r="AD17" s="422"/>
      <c r="AE17" s="422"/>
      <c r="AF17" s="422"/>
      <c r="AG17" s="422"/>
      <c r="AH17" s="422"/>
      <c r="AI17" s="422"/>
      <c r="AJ17" s="422"/>
      <c r="AK17" s="422"/>
      <c r="AL17" s="422"/>
      <c r="AM17" s="422"/>
      <c r="AN17" s="422"/>
      <c r="AO17" s="422"/>
      <c r="AP17" s="422"/>
      <c r="AQ17" s="422"/>
      <c r="AR17" s="422"/>
      <c r="AS17" s="422"/>
      <c r="AT17" s="422"/>
      <c r="AU17" s="422"/>
      <c r="AV17" s="422"/>
      <c r="AW17" s="422"/>
      <c r="AX17" s="422"/>
      <c r="AY17" s="422"/>
      <c r="AZ17" s="422"/>
      <c r="BA17" s="422"/>
      <c r="BB17" s="422"/>
      <c r="BC17" s="422"/>
    </row>
    <row r="18" spans="1:55" ht="15" x14ac:dyDescent="0.2">
      <c r="A18" s="430" t="s">
        <v>2036</v>
      </c>
      <c r="B18" s="1"/>
      <c r="C18" s="1"/>
      <c r="D18" s="1"/>
      <c r="E18" s="1"/>
      <c r="F18" s="875">
        <f t="shared" si="2"/>
        <v>0</v>
      </c>
      <c r="G18" s="875">
        <f t="shared" si="3"/>
        <v>0</v>
      </c>
      <c r="H18" s="875">
        <f t="shared" si="4"/>
        <v>0</v>
      </c>
      <c r="I18" s="2105"/>
      <c r="J18" s="422" t="s">
        <v>3337</v>
      </c>
      <c r="K18" s="426"/>
      <c r="L18" s="426"/>
      <c r="M18" s="426"/>
      <c r="N18" s="422"/>
      <c r="O18" s="422"/>
      <c r="P18" s="422"/>
      <c r="Q18" s="422"/>
      <c r="R18" s="422"/>
      <c r="S18" s="422"/>
      <c r="T18" s="422"/>
      <c r="U18" s="422"/>
      <c r="V18" s="422"/>
      <c r="W18" s="422"/>
      <c r="X18" s="422"/>
      <c r="Y18" s="422"/>
      <c r="Z18" s="422"/>
      <c r="AA18" s="422"/>
      <c r="AB18" s="422"/>
      <c r="AC18" s="422"/>
      <c r="AD18" s="422"/>
      <c r="AE18" s="422"/>
      <c r="AF18" s="422"/>
      <c r="AG18" s="422"/>
      <c r="AH18" s="422"/>
      <c r="AI18" s="422"/>
      <c r="AJ18" s="422"/>
      <c r="AK18" s="422"/>
      <c r="AL18" s="422"/>
      <c r="AM18" s="422"/>
      <c r="AN18" s="422"/>
      <c r="AO18" s="422"/>
      <c r="AP18" s="422"/>
      <c r="AQ18" s="422"/>
      <c r="AR18" s="422"/>
      <c r="AS18" s="422"/>
      <c r="AT18" s="422"/>
      <c r="AU18" s="422"/>
      <c r="AV18" s="422"/>
      <c r="AW18" s="422"/>
      <c r="AX18" s="422"/>
      <c r="AY18" s="422"/>
      <c r="AZ18" s="422"/>
      <c r="BA18" s="422"/>
      <c r="BB18" s="422"/>
      <c r="BC18" s="422"/>
    </row>
    <row r="19" spans="1:55" ht="15" x14ac:dyDescent="0.2">
      <c r="A19" s="430" t="s">
        <v>1778</v>
      </c>
      <c r="B19" s="1"/>
      <c r="C19" s="1"/>
      <c r="D19" s="1"/>
      <c r="E19" s="1"/>
      <c r="F19" s="875">
        <f t="shared" si="2"/>
        <v>0</v>
      </c>
      <c r="G19" s="875">
        <f t="shared" si="3"/>
        <v>0</v>
      </c>
      <c r="H19" s="875">
        <f t="shared" si="4"/>
        <v>0</v>
      </c>
      <c r="I19" s="2105"/>
      <c r="J19" s="422" t="s">
        <v>3338</v>
      </c>
      <c r="K19" s="426"/>
      <c r="L19" s="426"/>
      <c r="M19" s="426"/>
      <c r="N19" s="422"/>
      <c r="O19" s="422"/>
      <c r="P19" s="422"/>
      <c r="Q19" s="422"/>
      <c r="R19" s="422"/>
      <c r="S19" s="422"/>
      <c r="T19" s="422"/>
      <c r="U19" s="422"/>
      <c r="V19" s="422"/>
      <c r="W19" s="422"/>
      <c r="X19" s="422"/>
      <c r="Y19" s="422"/>
      <c r="Z19" s="422"/>
      <c r="AA19" s="422"/>
      <c r="AB19" s="422"/>
      <c r="AC19" s="422"/>
      <c r="AD19" s="422"/>
      <c r="AE19" s="422"/>
      <c r="AF19" s="422"/>
      <c r="AG19" s="422"/>
      <c r="AH19" s="422"/>
      <c r="AI19" s="422"/>
      <c r="AJ19" s="422"/>
      <c r="AK19" s="422"/>
      <c r="AL19" s="422"/>
      <c r="AM19" s="422"/>
      <c r="AN19" s="422"/>
      <c r="AO19" s="422"/>
      <c r="AP19" s="422"/>
      <c r="AQ19" s="422"/>
      <c r="AR19" s="422"/>
      <c r="AS19" s="422"/>
      <c r="AT19" s="422"/>
      <c r="AU19" s="422"/>
      <c r="AV19" s="422"/>
      <c r="AW19" s="422"/>
      <c r="AX19" s="422"/>
      <c r="AY19" s="422"/>
      <c r="AZ19" s="422"/>
      <c r="BA19" s="422"/>
      <c r="BB19" s="422"/>
      <c r="BC19" s="422"/>
    </row>
    <row r="20" spans="1:55" ht="15.75" x14ac:dyDescent="0.2">
      <c r="A20" s="894" t="s">
        <v>28</v>
      </c>
      <c r="B20" s="876">
        <f>B11-(B17+B18)</f>
        <v>0</v>
      </c>
      <c r="C20" s="876">
        <f>C11-(C17+C18)</f>
        <v>0</v>
      </c>
      <c r="D20" s="876">
        <f t="shared" ref="D20:E20" si="5">D11-(D17+D18)</f>
        <v>0</v>
      </c>
      <c r="E20" s="876">
        <f t="shared" si="5"/>
        <v>0</v>
      </c>
      <c r="F20" s="875">
        <f t="shared" si="2"/>
        <v>0</v>
      </c>
      <c r="G20" s="875">
        <f t="shared" si="3"/>
        <v>0</v>
      </c>
      <c r="H20" s="875">
        <f t="shared" si="4"/>
        <v>0</v>
      </c>
      <c r="I20" s="2105"/>
      <c r="J20" s="422" t="s">
        <v>3339</v>
      </c>
      <c r="K20" s="426"/>
      <c r="L20" s="426"/>
      <c r="M20" s="426"/>
      <c r="N20" s="422"/>
      <c r="O20" s="422"/>
      <c r="P20" s="422"/>
      <c r="Q20" s="422"/>
      <c r="R20" s="422"/>
      <c r="S20" s="422"/>
      <c r="T20" s="422"/>
      <c r="U20" s="422"/>
      <c r="V20" s="422"/>
      <c r="W20" s="422"/>
      <c r="X20" s="422"/>
      <c r="Y20" s="422"/>
      <c r="Z20" s="422"/>
      <c r="AA20" s="422"/>
      <c r="AB20" s="422"/>
      <c r="AC20" s="422"/>
      <c r="AD20" s="422"/>
      <c r="AE20" s="422"/>
      <c r="AF20" s="422"/>
      <c r="AG20" s="422"/>
      <c r="AH20" s="422"/>
      <c r="AI20" s="422"/>
      <c r="AJ20" s="422"/>
      <c r="AK20" s="422"/>
      <c r="AL20" s="422"/>
      <c r="AM20" s="422"/>
      <c r="AN20" s="422"/>
      <c r="AO20" s="422"/>
      <c r="AP20" s="422"/>
      <c r="AQ20" s="422"/>
      <c r="AR20" s="422"/>
      <c r="AS20" s="422"/>
      <c r="AT20" s="422"/>
      <c r="AU20" s="422"/>
      <c r="AV20" s="422"/>
      <c r="AW20" s="422"/>
      <c r="AX20" s="422"/>
      <c r="AY20" s="422"/>
      <c r="AZ20" s="422"/>
      <c r="BA20" s="422"/>
      <c r="BB20" s="422"/>
      <c r="BC20" s="422"/>
    </row>
    <row r="21" spans="1:55" ht="15.75" x14ac:dyDescent="0.2">
      <c r="A21" s="894" t="s">
        <v>30</v>
      </c>
      <c r="B21" s="877" t="e">
        <f>ROUND(B20/B11*100,3)</f>
        <v>#DIV/0!</v>
      </c>
      <c r="C21" s="877" t="e">
        <f>ROUND(C20/C11*100,3)</f>
        <v>#DIV/0!</v>
      </c>
      <c r="D21" s="877" t="e">
        <f>ROUND(D20/D11*100,3)</f>
        <v>#DIV/0!</v>
      </c>
      <c r="E21" s="877" t="e">
        <f>ROUND(E20/E11*100,3)</f>
        <v>#DIV/0!</v>
      </c>
      <c r="F21" s="875">
        <f t="shared" si="2"/>
        <v>0</v>
      </c>
      <c r="G21" s="875">
        <f t="shared" si="3"/>
        <v>0</v>
      </c>
      <c r="H21" s="875">
        <f t="shared" si="4"/>
        <v>0</v>
      </c>
      <c r="I21" s="2105"/>
      <c r="J21" s="422" t="s">
        <v>3340</v>
      </c>
      <c r="K21" s="425"/>
      <c r="L21" s="425"/>
      <c r="M21" s="426"/>
      <c r="N21" s="422"/>
      <c r="O21" s="422"/>
      <c r="P21" s="422"/>
      <c r="Q21" s="422"/>
      <c r="R21" s="422"/>
      <c r="S21" s="422"/>
      <c r="T21" s="422"/>
      <c r="U21" s="422"/>
      <c r="V21" s="422"/>
      <c r="W21" s="422"/>
      <c r="X21" s="422"/>
      <c r="Y21" s="422"/>
      <c r="Z21" s="422"/>
      <c r="AA21" s="422"/>
      <c r="AB21" s="422"/>
      <c r="AC21" s="422"/>
      <c r="AD21" s="422"/>
      <c r="AE21" s="422"/>
      <c r="AF21" s="422"/>
      <c r="AG21" s="422"/>
      <c r="AH21" s="422"/>
      <c r="AI21" s="422"/>
      <c r="AJ21" s="422"/>
      <c r="AK21" s="422"/>
      <c r="AL21" s="422"/>
      <c r="AM21" s="422"/>
      <c r="AN21" s="422"/>
      <c r="AO21" s="422"/>
      <c r="AP21" s="422"/>
      <c r="AQ21" s="422"/>
      <c r="AR21" s="422"/>
      <c r="AS21" s="422"/>
      <c r="AT21" s="422"/>
      <c r="AU21" s="422"/>
      <c r="AV21" s="422"/>
      <c r="AW21" s="422"/>
      <c r="AX21" s="422"/>
      <c r="AY21" s="422"/>
      <c r="AZ21" s="422"/>
      <c r="BA21" s="422"/>
      <c r="BB21" s="422"/>
      <c r="BC21" s="422"/>
    </row>
    <row r="22" spans="1:55" ht="15" x14ac:dyDescent="0.2">
      <c r="A22" s="430" t="s">
        <v>81</v>
      </c>
      <c r="B22" s="1"/>
      <c r="C22" s="1"/>
      <c r="D22" s="1"/>
      <c r="E22" s="1"/>
      <c r="F22" s="875">
        <f t="shared" si="2"/>
        <v>0</v>
      </c>
      <c r="G22" s="875">
        <f t="shared" si="3"/>
        <v>0</v>
      </c>
      <c r="H22" s="875">
        <f t="shared" si="4"/>
        <v>0</v>
      </c>
      <c r="I22" s="2105"/>
      <c r="J22" s="422" t="s">
        <v>3341</v>
      </c>
      <c r="K22" s="426"/>
      <c r="L22" s="426"/>
      <c r="M22" s="426"/>
      <c r="N22" s="422"/>
      <c r="O22" s="422"/>
      <c r="P22" s="422"/>
      <c r="Q22" s="422"/>
      <c r="R22" s="422"/>
      <c r="S22" s="422"/>
      <c r="T22" s="422"/>
      <c r="U22" s="422"/>
      <c r="V22" s="422"/>
      <c r="W22" s="422"/>
      <c r="X22" s="422"/>
      <c r="Y22" s="422"/>
      <c r="Z22" s="422"/>
      <c r="AA22" s="422"/>
      <c r="AB22" s="422"/>
      <c r="AC22" s="422"/>
      <c r="AD22" s="422"/>
      <c r="AE22" s="422"/>
      <c r="AF22" s="422"/>
      <c r="AG22" s="422"/>
      <c r="AH22" s="422"/>
      <c r="AI22" s="422"/>
      <c r="AJ22" s="422"/>
      <c r="AK22" s="422"/>
      <c r="AL22" s="422"/>
      <c r="AM22" s="422"/>
      <c r="AN22" s="422"/>
      <c r="AO22" s="422"/>
      <c r="AP22" s="422"/>
      <c r="AQ22" s="422"/>
      <c r="AR22" s="422"/>
      <c r="AS22" s="422"/>
      <c r="AT22" s="422"/>
      <c r="AU22" s="422"/>
      <c r="AV22" s="422"/>
      <c r="AW22" s="422"/>
      <c r="AX22" s="422"/>
      <c r="AY22" s="422"/>
      <c r="AZ22" s="422"/>
      <c r="BA22" s="422"/>
      <c r="BB22" s="422"/>
      <c r="BC22" s="422"/>
    </row>
    <row r="23" spans="1:55" ht="15" x14ac:dyDescent="0.2">
      <c r="A23" s="430" t="s">
        <v>82</v>
      </c>
      <c r="B23" s="1"/>
      <c r="C23" s="1"/>
      <c r="D23" s="1"/>
      <c r="E23" s="1"/>
      <c r="F23" s="875">
        <f t="shared" si="2"/>
        <v>0</v>
      </c>
      <c r="G23" s="875">
        <f t="shared" si="3"/>
        <v>0</v>
      </c>
      <c r="H23" s="875">
        <f t="shared" si="4"/>
        <v>0</v>
      </c>
      <c r="I23" s="2105"/>
      <c r="J23" s="422" t="s">
        <v>3342</v>
      </c>
      <c r="K23" s="426"/>
      <c r="L23" s="426"/>
      <c r="M23" s="426"/>
      <c r="N23" s="422"/>
      <c r="O23" s="422"/>
      <c r="P23" s="422"/>
      <c r="Q23" s="422"/>
      <c r="R23" s="422"/>
      <c r="S23" s="422"/>
      <c r="T23" s="422"/>
      <c r="U23" s="422"/>
      <c r="V23" s="422"/>
      <c r="W23" s="422"/>
      <c r="X23" s="422"/>
      <c r="Y23" s="422"/>
      <c r="Z23" s="422"/>
      <c r="AA23" s="422"/>
      <c r="AB23" s="422"/>
      <c r="AC23" s="422"/>
      <c r="AD23" s="422"/>
      <c r="AE23" s="422"/>
      <c r="AF23" s="422"/>
      <c r="AG23" s="422"/>
      <c r="AH23" s="422"/>
      <c r="AI23" s="422"/>
      <c r="AJ23" s="422"/>
      <c r="AK23" s="422"/>
      <c r="AL23" s="422"/>
      <c r="AM23" s="422"/>
      <c r="AN23" s="422"/>
      <c r="AO23" s="422"/>
      <c r="AP23" s="422"/>
      <c r="AQ23" s="422"/>
      <c r="AR23" s="422"/>
      <c r="AS23" s="422"/>
      <c r="AT23" s="422"/>
      <c r="AU23" s="422"/>
      <c r="AV23" s="422"/>
      <c r="AW23" s="422"/>
      <c r="AX23" s="422"/>
      <c r="AY23" s="422"/>
      <c r="AZ23" s="422"/>
      <c r="BA23" s="422"/>
      <c r="BB23" s="422"/>
      <c r="BC23" s="422"/>
    </row>
    <row r="24" spans="1:55" ht="30" x14ac:dyDescent="0.2">
      <c r="A24" s="432" t="s">
        <v>83</v>
      </c>
      <c r="B24" s="1"/>
      <c r="C24" s="1"/>
      <c r="D24" s="1"/>
      <c r="E24" s="1"/>
      <c r="F24" s="875">
        <f t="shared" si="2"/>
        <v>0</v>
      </c>
      <c r="G24" s="875">
        <f t="shared" si="3"/>
        <v>0</v>
      </c>
      <c r="H24" s="875">
        <f t="shared" si="4"/>
        <v>0</v>
      </c>
      <c r="I24" s="2105"/>
      <c r="J24" s="422" t="s">
        <v>3343</v>
      </c>
      <c r="K24" s="426"/>
      <c r="L24" s="426"/>
      <c r="M24" s="426"/>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2"/>
      <c r="BC24" s="422"/>
    </row>
    <row r="25" spans="1:55" ht="15.75" x14ac:dyDescent="0.2">
      <c r="A25" s="894" t="s">
        <v>7</v>
      </c>
      <c r="B25" s="876">
        <f>(B20+B19+B15)-B24-B22-B23</f>
        <v>0</v>
      </c>
      <c r="C25" s="876">
        <f>(C20+C19+C15)-C24-C22-C23</f>
        <v>0</v>
      </c>
      <c r="D25" s="876">
        <f t="shared" ref="D25:E25" si="6">(D20+D19+D15)-D24-D22-D23</f>
        <v>0</v>
      </c>
      <c r="E25" s="876">
        <f t="shared" si="6"/>
        <v>0</v>
      </c>
      <c r="F25" s="875">
        <f t="shared" si="2"/>
        <v>0</v>
      </c>
      <c r="G25" s="875">
        <f t="shared" si="3"/>
        <v>0</v>
      </c>
      <c r="H25" s="875">
        <f t="shared" si="4"/>
        <v>0</v>
      </c>
      <c r="I25" s="2105"/>
      <c r="J25" s="422" t="s">
        <v>3344</v>
      </c>
      <c r="K25" s="426"/>
      <c r="L25" s="426"/>
      <c r="M25" s="426"/>
      <c r="N25" s="422"/>
      <c r="O25" s="422"/>
      <c r="P25" s="422"/>
      <c r="Q25" s="422"/>
      <c r="R25" s="422"/>
      <c r="S25" s="422"/>
      <c r="T25" s="422"/>
      <c r="U25" s="422"/>
      <c r="V25" s="422"/>
      <c r="W25" s="422"/>
      <c r="X25" s="422"/>
      <c r="Y25" s="422"/>
      <c r="Z25" s="422"/>
      <c r="AA25" s="422"/>
      <c r="AB25" s="422"/>
      <c r="AC25" s="422"/>
      <c r="AD25" s="422"/>
      <c r="AE25" s="422"/>
      <c r="AF25" s="422"/>
      <c r="AG25" s="422"/>
      <c r="AH25" s="422"/>
      <c r="AI25" s="422"/>
      <c r="AJ25" s="422"/>
      <c r="AK25" s="422"/>
      <c r="AL25" s="422"/>
      <c r="AM25" s="422"/>
      <c r="AN25" s="422"/>
      <c r="AO25" s="422"/>
      <c r="AP25" s="422"/>
      <c r="AQ25" s="422"/>
      <c r="AR25" s="422"/>
      <c r="AS25" s="422"/>
      <c r="AT25" s="422"/>
      <c r="AU25" s="422"/>
      <c r="AV25" s="422"/>
      <c r="AW25" s="422"/>
      <c r="AX25" s="422"/>
      <c r="AY25" s="422"/>
      <c r="AZ25" s="422"/>
      <c r="BA25" s="422"/>
      <c r="BB25" s="422"/>
      <c r="BC25" s="422"/>
    </row>
    <row r="26" spans="1:55" ht="15.75" x14ac:dyDescent="0.2">
      <c r="A26" s="894" t="s">
        <v>183</v>
      </c>
      <c r="B26" s="877" t="e">
        <f>ROUND(B25/B11*100,3)</f>
        <v>#DIV/0!</v>
      </c>
      <c r="C26" s="877" t="e">
        <f>ROUND(C25/C11*100,3)</f>
        <v>#DIV/0!</v>
      </c>
      <c r="D26" s="877" t="e">
        <f>ROUND(D25/D11*100,3)</f>
        <v>#DIV/0!</v>
      </c>
      <c r="E26" s="877" t="e">
        <f>ROUND(E25/E11*100,3)</f>
        <v>#DIV/0!</v>
      </c>
      <c r="F26" s="875">
        <f t="shared" si="2"/>
        <v>0</v>
      </c>
      <c r="G26" s="875">
        <f t="shared" si="3"/>
        <v>0</v>
      </c>
      <c r="H26" s="875">
        <f t="shared" si="4"/>
        <v>0</v>
      </c>
      <c r="I26" s="2105"/>
      <c r="J26" s="422" t="s">
        <v>3345</v>
      </c>
      <c r="K26" s="425"/>
      <c r="L26" s="425"/>
      <c r="M26" s="426"/>
      <c r="N26" s="422"/>
      <c r="O26" s="422"/>
      <c r="P26" s="422"/>
      <c r="Q26" s="422"/>
      <c r="R26" s="422"/>
      <c r="S26" s="422"/>
      <c r="T26" s="422"/>
      <c r="U26" s="422"/>
      <c r="V26" s="422"/>
      <c r="W26" s="422"/>
      <c r="X26" s="422"/>
      <c r="Y26" s="422"/>
      <c r="Z26" s="422"/>
      <c r="AA26" s="422"/>
      <c r="AB26" s="422"/>
      <c r="AC26" s="422"/>
      <c r="AD26" s="422"/>
      <c r="AE26" s="422"/>
      <c r="AF26" s="422"/>
      <c r="AG26" s="422"/>
      <c r="AH26" s="422"/>
      <c r="AI26" s="422"/>
      <c r="AJ26" s="422"/>
      <c r="AK26" s="422"/>
      <c r="AL26" s="422"/>
      <c r="AM26" s="422"/>
      <c r="AN26" s="422"/>
      <c r="AO26" s="422"/>
      <c r="AP26" s="422"/>
      <c r="AQ26" s="422"/>
      <c r="AR26" s="422"/>
      <c r="AS26" s="422"/>
      <c r="AT26" s="422"/>
      <c r="AU26" s="422"/>
      <c r="AV26" s="422"/>
      <c r="AW26" s="422"/>
      <c r="AX26" s="422"/>
      <c r="AY26" s="422"/>
      <c r="AZ26" s="422"/>
      <c r="BA26" s="422"/>
      <c r="BB26" s="422"/>
      <c r="BC26" s="422"/>
    </row>
    <row r="27" spans="1:55" ht="15" x14ac:dyDescent="0.2">
      <c r="A27" s="430" t="s">
        <v>9</v>
      </c>
      <c r="B27" s="1"/>
      <c r="C27" s="1"/>
      <c r="D27" s="1"/>
      <c r="E27" s="1"/>
      <c r="F27" s="875">
        <f t="shared" si="2"/>
        <v>0</v>
      </c>
      <c r="G27" s="875">
        <f t="shared" si="3"/>
        <v>0</v>
      </c>
      <c r="H27" s="875">
        <f t="shared" si="4"/>
        <v>0</v>
      </c>
      <c r="I27" s="2105"/>
      <c r="J27" s="422" t="s">
        <v>3346</v>
      </c>
      <c r="K27" s="426"/>
      <c r="L27" s="426"/>
      <c r="M27" s="426"/>
      <c r="N27" s="422"/>
      <c r="O27" s="422"/>
      <c r="P27" s="422"/>
      <c r="Q27" s="422"/>
      <c r="R27" s="422"/>
      <c r="S27" s="422"/>
      <c r="T27" s="422"/>
      <c r="U27" s="422"/>
      <c r="V27" s="422"/>
      <c r="W27" s="422"/>
      <c r="X27" s="422"/>
      <c r="Y27" s="422"/>
      <c r="Z27" s="422"/>
      <c r="AA27" s="422"/>
      <c r="AB27" s="422"/>
      <c r="AC27" s="422"/>
      <c r="AD27" s="422"/>
      <c r="AE27" s="422"/>
      <c r="AF27" s="422"/>
      <c r="AG27" s="422"/>
      <c r="AH27" s="422"/>
      <c r="AI27" s="422"/>
      <c r="AJ27" s="422"/>
      <c r="AK27" s="422"/>
      <c r="AL27" s="422"/>
      <c r="AM27" s="422"/>
      <c r="AN27" s="422"/>
      <c r="AO27" s="422"/>
      <c r="AP27" s="422"/>
      <c r="AQ27" s="422"/>
      <c r="AR27" s="422"/>
      <c r="AS27" s="422"/>
      <c r="AT27" s="422"/>
      <c r="AU27" s="422"/>
      <c r="AV27" s="422"/>
      <c r="AW27" s="422"/>
      <c r="AX27" s="422"/>
      <c r="AY27" s="422"/>
      <c r="AZ27" s="422"/>
      <c r="BA27" s="422"/>
      <c r="BB27" s="422"/>
      <c r="BC27" s="422"/>
    </row>
    <row r="28" spans="1:55" ht="15" x14ac:dyDescent="0.2">
      <c r="A28" s="430" t="s">
        <v>22</v>
      </c>
      <c r="B28" s="1"/>
      <c r="C28" s="1"/>
      <c r="D28" s="1"/>
      <c r="E28" s="1"/>
      <c r="F28" s="875">
        <f t="shared" si="2"/>
        <v>0</v>
      </c>
      <c r="G28" s="875">
        <f t="shared" si="3"/>
        <v>0</v>
      </c>
      <c r="H28" s="875">
        <f t="shared" si="4"/>
        <v>0</v>
      </c>
      <c r="I28" s="2105"/>
      <c r="J28" s="422" t="s">
        <v>3347</v>
      </c>
      <c r="K28" s="426"/>
      <c r="L28" s="426"/>
      <c r="M28" s="426"/>
      <c r="N28" s="422"/>
      <c r="O28" s="422"/>
      <c r="P28" s="422"/>
      <c r="Q28" s="422"/>
      <c r="R28" s="422"/>
      <c r="S28" s="422"/>
      <c r="T28" s="422"/>
      <c r="U28" s="422"/>
      <c r="V28" s="422"/>
      <c r="W28" s="422"/>
      <c r="X28" s="422"/>
      <c r="Y28" s="422"/>
      <c r="Z28" s="422"/>
      <c r="AA28" s="422"/>
      <c r="AB28" s="422"/>
      <c r="AC28" s="422"/>
      <c r="AD28" s="422"/>
      <c r="AE28" s="422"/>
      <c r="AF28" s="422"/>
      <c r="AG28" s="422"/>
      <c r="AH28" s="422"/>
      <c r="AI28" s="422"/>
      <c r="AJ28" s="422"/>
      <c r="AK28" s="422"/>
      <c r="AL28" s="422"/>
      <c r="AM28" s="422"/>
      <c r="AN28" s="422"/>
      <c r="AO28" s="422"/>
      <c r="AP28" s="422"/>
      <c r="AQ28" s="422"/>
      <c r="AR28" s="422"/>
      <c r="AS28" s="422"/>
      <c r="AT28" s="422"/>
      <c r="AU28" s="422"/>
      <c r="AV28" s="422"/>
      <c r="AW28" s="422"/>
      <c r="AX28" s="422"/>
      <c r="AY28" s="422"/>
      <c r="AZ28" s="422"/>
      <c r="BA28" s="422"/>
      <c r="BB28" s="422"/>
      <c r="BC28" s="422"/>
    </row>
    <row r="29" spans="1:55" ht="15.75" x14ac:dyDescent="0.2">
      <c r="A29" s="433" t="s">
        <v>39</v>
      </c>
      <c r="B29" s="878">
        <f>B25-B27-B28</f>
        <v>0</v>
      </c>
      <c r="C29" s="878">
        <f>C25-C27-C28</f>
        <v>0</v>
      </c>
      <c r="D29" s="878">
        <f>D25-D27-D28</f>
        <v>0</v>
      </c>
      <c r="E29" s="879">
        <f>E25-E27-E28</f>
        <v>0</v>
      </c>
      <c r="F29" s="875">
        <f t="shared" si="2"/>
        <v>0</v>
      </c>
      <c r="G29" s="875">
        <f t="shared" si="3"/>
        <v>0</v>
      </c>
      <c r="H29" s="875">
        <f t="shared" si="4"/>
        <v>0</v>
      </c>
      <c r="I29" s="2105"/>
      <c r="J29" s="422" t="s">
        <v>3348</v>
      </c>
      <c r="K29" s="426"/>
      <c r="L29" s="426"/>
      <c r="M29" s="426"/>
      <c r="N29" s="422"/>
      <c r="O29" s="422"/>
      <c r="P29" s="422"/>
      <c r="Q29" s="422"/>
      <c r="R29" s="422"/>
      <c r="S29" s="422"/>
      <c r="T29" s="422"/>
      <c r="U29" s="422"/>
      <c r="V29" s="422"/>
      <c r="W29" s="422"/>
      <c r="X29" s="422"/>
      <c r="Y29" s="422"/>
      <c r="Z29" s="422"/>
      <c r="AA29" s="422"/>
      <c r="AB29" s="422"/>
      <c r="AC29" s="422"/>
      <c r="AD29" s="422"/>
      <c r="AE29" s="422"/>
      <c r="AF29" s="422"/>
      <c r="AG29" s="422"/>
      <c r="AH29" s="422"/>
      <c r="AI29" s="422"/>
      <c r="AJ29" s="422"/>
      <c r="AK29" s="422"/>
      <c r="AL29" s="422"/>
      <c r="AM29" s="422"/>
      <c r="AN29" s="422"/>
      <c r="AO29" s="422"/>
      <c r="AP29" s="422"/>
      <c r="AQ29" s="422"/>
      <c r="AR29" s="422"/>
      <c r="AS29" s="422"/>
      <c r="AT29" s="422"/>
      <c r="AU29" s="422"/>
      <c r="AV29" s="422"/>
      <c r="AW29" s="422"/>
      <c r="AX29" s="422"/>
      <c r="AY29" s="422"/>
      <c r="AZ29" s="422"/>
      <c r="BA29" s="422"/>
      <c r="BB29" s="422"/>
      <c r="BC29" s="422"/>
    </row>
    <row r="30" spans="1:55" ht="15.75" x14ac:dyDescent="0.2">
      <c r="A30" s="894" t="s">
        <v>199</v>
      </c>
      <c r="B30" s="877" t="e">
        <f>ROUND(B29/B11*100,3)</f>
        <v>#DIV/0!</v>
      </c>
      <c r="C30" s="877" t="e">
        <f t="shared" ref="C30:E30" si="7">ROUND(C29/C11*100,3)</f>
        <v>#DIV/0!</v>
      </c>
      <c r="D30" s="877" t="e">
        <f t="shared" si="7"/>
        <v>#DIV/0!</v>
      </c>
      <c r="E30" s="877" t="e">
        <f t="shared" si="7"/>
        <v>#DIV/0!</v>
      </c>
      <c r="F30" s="875">
        <f t="shared" si="2"/>
        <v>0</v>
      </c>
      <c r="G30" s="875">
        <f t="shared" si="3"/>
        <v>0</v>
      </c>
      <c r="H30" s="875">
        <f t="shared" si="4"/>
        <v>0</v>
      </c>
      <c r="I30" s="2105"/>
      <c r="J30" s="422" t="s">
        <v>3349</v>
      </c>
      <c r="K30" s="425"/>
      <c r="L30" s="425"/>
      <c r="M30" s="426"/>
      <c r="N30" s="422"/>
      <c r="O30" s="422"/>
      <c r="P30" s="422"/>
      <c r="Q30" s="422"/>
      <c r="R30" s="422"/>
      <c r="S30" s="422"/>
      <c r="T30" s="422"/>
      <c r="U30" s="422"/>
      <c r="V30" s="422"/>
      <c r="W30" s="422"/>
      <c r="X30" s="422"/>
      <c r="Y30" s="422"/>
      <c r="Z30" s="422"/>
      <c r="AA30" s="422"/>
      <c r="AB30" s="422"/>
      <c r="AC30" s="422"/>
      <c r="AD30" s="422"/>
      <c r="AE30" s="422"/>
      <c r="AF30" s="422"/>
      <c r="AG30" s="422"/>
      <c r="AH30" s="422"/>
      <c r="AI30" s="422"/>
      <c r="AJ30" s="422"/>
      <c r="AK30" s="422"/>
      <c r="AL30" s="422"/>
      <c r="AM30" s="422"/>
      <c r="AN30" s="422"/>
      <c r="AO30" s="422"/>
      <c r="AP30" s="422"/>
      <c r="AQ30" s="422"/>
      <c r="AR30" s="422"/>
      <c r="AS30" s="422"/>
      <c r="AT30" s="422"/>
      <c r="AU30" s="422"/>
      <c r="AV30" s="422"/>
      <c r="AW30" s="422"/>
      <c r="AX30" s="422"/>
      <c r="AY30" s="422"/>
      <c r="AZ30" s="422"/>
      <c r="BA30" s="422"/>
      <c r="BB30" s="422"/>
      <c r="BC30" s="422"/>
    </row>
    <row r="31" spans="1:55" ht="15" x14ac:dyDescent="0.2">
      <c r="A31" s="430" t="s">
        <v>8</v>
      </c>
      <c r="B31" s="1"/>
      <c r="C31" s="1"/>
      <c r="D31" s="1"/>
      <c r="E31" s="1"/>
      <c r="F31" s="875">
        <f t="shared" si="2"/>
        <v>0</v>
      </c>
      <c r="G31" s="875">
        <f t="shared" si="3"/>
        <v>0</v>
      </c>
      <c r="H31" s="875">
        <f t="shared" si="4"/>
        <v>0</v>
      </c>
      <c r="I31" s="2105"/>
      <c r="J31" s="422" t="s">
        <v>3350</v>
      </c>
      <c r="K31" s="426"/>
      <c r="L31" s="426"/>
      <c r="M31" s="426"/>
      <c r="N31" s="422"/>
      <c r="O31" s="422"/>
      <c r="P31" s="422"/>
      <c r="Q31" s="422"/>
      <c r="R31" s="422"/>
      <c r="S31" s="422"/>
      <c r="T31" s="422"/>
      <c r="U31" s="422"/>
      <c r="V31" s="422"/>
      <c r="W31" s="422"/>
      <c r="X31" s="422"/>
      <c r="Y31" s="422"/>
      <c r="Z31" s="422"/>
      <c r="AA31" s="422"/>
      <c r="AB31" s="422"/>
      <c r="AC31" s="422"/>
      <c r="AD31" s="422"/>
      <c r="AE31" s="422"/>
      <c r="AF31" s="422"/>
      <c r="AG31" s="422"/>
      <c r="AH31" s="422"/>
      <c r="AI31" s="422"/>
      <c r="AJ31" s="422"/>
      <c r="AK31" s="422"/>
      <c r="AL31" s="422"/>
      <c r="AM31" s="422"/>
      <c r="AN31" s="422"/>
      <c r="AO31" s="422"/>
      <c r="AP31" s="422"/>
      <c r="AQ31" s="422"/>
      <c r="AR31" s="422"/>
      <c r="AS31" s="422"/>
      <c r="AT31" s="422"/>
      <c r="AU31" s="422"/>
      <c r="AV31" s="422"/>
      <c r="AW31" s="422"/>
      <c r="AX31" s="422"/>
      <c r="AY31" s="422"/>
      <c r="AZ31" s="422"/>
      <c r="BA31" s="422"/>
      <c r="BB31" s="422"/>
      <c r="BC31" s="422"/>
    </row>
    <row r="32" spans="1:55" ht="15.75" x14ac:dyDescent="0.2">
      <c r="A32" s="894" t="s">
        <v>10</v>
      </c>
      <c r="B32" s="876">
        <f>B29-B31</f>
        <v>0</v>
      </c>
      <c r="C32" s="876">
        <f>C29-C31</f>
        <v>0</v>
      </c>
      <c r="D32" s="876">
        <f>D29-D31</f>
        <v>0</v>
      </c>
      <c r="E32" s="876">
        <f>E29-E31</f>
        <v>0</v>
      </c>
      <c r="F32" s="875">
        <f t="shared" si="2"/>
        <v>0</v>
      </c>
      <c r="G32" s="875">
        <f t="shared" si="3"/>
        <v>0</v>
      </c>
      <c r="H32" s="875">
        <f t="shared" si="4"/>
        <v>0</v>
      </c>
      <c r="I32" s="2105"/>
      <c r="J32" s="422" t="s">
        <v>3351</v>
      </c>
      <c r="K32" s="426"/>
      <c r="L32" s="426"/>
      <c r="M32" s="426"/>
      <c r="N32" s="422"/>
      <c r="O32" s="422"/>
      <c r="P32" s="422"/>
      <c r="Q32" s="422"/>
      <c r="R32" s="422"/>
      <c r="S32" s="422"/>
      <c r="T32" s="422"/>
      <c r="U32" s="422"/>
      <c r="V32" s="422"/>
      <c r="W32" s="422"/>
      <c r="X32" s="422"/>
      <c r="Y32" s="422"/>
      <c r="Z32" s="422"/>
      <c r="AA32" s="422"/>
      <c r="AB32" s="422"/>
      <c r="AC32" s="422"/>
      <c r="AD32" s="422"/>
      <c r="AE32" s="422"/>
      <c r="AF32" s="422"/>
      <c r="AG32" s="422"/>
      <c r="AH32" s="422"/>
      <c r="AI32" s="422"/>
      <c r="AJ32" s="422"/>
      <c r="AK32" s="422"/>
      <c r="AL32" s="422"/>
      <c r="AM32" s="422"/>
      <c r="AN32" s="422"/>
      <c r="AO32" s="422"/>
      <c r="AP32" s="422"/>
      <c r="AQ32" s="422"/>
      <c r="AR32" s="422"/>
      <c r="AS32" s="422"/>
      <c r="AT32" s="422"/>
      <c r="AU32" s="422"/>
      <c r="AV32" s="422"/>
      <c r="AW32" s="422"/>
      <c r="AX32" s="422"/>
      <c r="AY32" s="422"/>
      <c r="AZ32" s="422"/>
      <c r="BA32" s="422"/>
      <c r="BB32" s="422"/>
      <c r="BC32" s="422"/>
    </row>
    <row r="33" spans="1:55" ht="15.75" x14ac:dyDescent="0.2">
      <c r="A33" s="894" t="s">
        <v>198</v>
      </c>
      <c r="B33" s="877" t="e">
        <f>ROUND(B32/B11*100,3)</f>
        <v>#DIV/0!</v>
      </c>
      <c r="C33" s="877" t="e">
        <f t="shared" ref="C33:E33" si="8">ROUND(C32/C11*100,3)</f>
        <v>#DIV/0!</v>
      </c>
      <c r="D33" s="877" t="e">
        <f t="shared" si="8"/>
        <v>#DIV/0!</v>
      </c>
      <c r="E33" s="877" t="e">
        <f t="shared" si="8"/>
        <v>#DIV/0!</v>
      </c>
      <c r="F33" s="875">
        <f t="shared" si="2"/>
        <v>0</v>
      </c>
      <c r="G33" s="875">
        <f t="shared" si="3"/>
        <v>0</v>
      </c>
      <c r="H33" s="875">
        <f t="shared" si="4"/>
        <v>0</v>
      </c>
      <c r="I33" s="2105"/>
      <c r="J33" s="422" t="s">
        <v>3352</v>
      </c>
      <c r="K33" s="426"/>
      <c r="L33" s="426"/>
      <c r="M33" s="426"/>
      <c r="N33" s="422"/>
      <c r="O33" s="422"/>
      <c r="P33" s="422"/>
      <c r="Q33" s="422"/>
      <c r="R33" s="422"/>
      <c r="S33" s="422"/>
      <c r="T33" s="422"/>
      <c r="U33" s="422"/>
      <c r="V33" s="422"/>
      <c r="W33" s="422"/>
      <c r="X33" s="422"/>
      <c r="Y33" s="422"/>
      <c r="Z33" s="422"/>
      <c r="AA33" s="422"/>
      <c r="AB33" s="422"/>
      <c r="AC33" s="422"/>
      <c r="AD33" s="422"/>
      <c r="AE33" s="422"/>
      <c r="AF33" s="422"/>
      <c r="AG33" s="422"/>
      <c r="AH33" s="422"/>
      <c r="AI33" s="422"/>
      <c r="AJ33" s="422"/>
      <c r="AK33" s="422"/>
      <c r="AL33" s="422"/>
      <c r="AM33" s="422"/>
      <c r="AN33" s="422"/>
      <c r="AO33" s="422"/>
      <c r="AP33" s="422"/>
      <c r="AQ33" s="422"/>
      <c r="AR33" s="422"/>
      <c r="AS33" s="422"/>
      <c r="AT33" s="422"/>
      <c r="AU33" s="422"/>
      <c r="AV33" s="422"/>
      <c r="AW33" s="422"/>
      <c r="AX33" s="422"/>
      <c r="AY33" s="422"/>
      <c r="AZ33" s="422"/>
      <c r="BA33" s="422"/>
      <c r="BB33" s="422"/>
      <c r="BC33" s="422"/>
    </row>
    <row r="34" spans="1:55" ht="15.75" x14ac:dyDescent="0.2">
      <c r="A34" s="894" t="s">
        <v>233</v>
      </c>
      <c r="B34" s="876">
        <f>B32+B27+B28+B22+B23</f>
        <v>0</v>
      </c>
      <c r="C34" s="876">
        <f>C32+C27+C28+C22+C23</f>
        <v>0</v>
      </c>
      <c r="D34" s="876">
        <f>D32+D27+D28+D22+D23</f>
        <v>0</v>
      </c>
      <c r="E34" s="876">
        <f>E32+E27+E28+E22+E23</f>
        <v>0</v>
      </c>
      <c r="F34" s="875">
        <f t="shared" si="2"/>
        <v>0</v>
      </c>
      <c r="G34" s="875">
        <f t="shared" si="3"/>
        <v>0</v>
      </c>
      <c r="H34" s="875">
        <f t="shared" si="4"/>
        <v>0</v>
      </c>
      <c r="I34" s="2105"/>
      <c r="J34" s="422" t="s">
        <v>3353</v>
      </c>
      <c r="K34" s="426"/>
      <c r="L34" s="426"/>
      <c r="M34" s="426"/>
      <c r="N34" s="422"/>
      <c r="O34" s="422"/>
      <c r="P34" s="422"/>
      <c r="Q34" s="422"/>
      <c r="R34" s="422"/>
      <c r="S34" s="422"/>
      <c r="T34" s="422"/>
      <c r="U34" s="422"/>
      <c r="V34" s="422"/>
      <c r="W34" s="422"/>
      <c r="X34" s="422"/>
      <c r="Y34" s="422"/>
      <c r="Z34" s="422"/>
      <c r="AA34" s="422"/>
      <c r="AB34" s="422"/>
      <c r="AC34" s="422"/>
      <c r="AD34" s="422"/>
      <c r="AE34" s="422"/>
      <c r="AF34" s="422"/>
      <c r="AG34" s="422"/>
      <c r="AH34" s="422"/>
      <c r="AI34" s="422"/>
      <c r="AJ34" s="422"/>
      <c r="AK34" s="422"/>
      <c r="AL34" s="422"/>
      <c r="AM34" s="422"/>
      <c r="AN34" s="422"/>
      <c r="AO34" s="422"/>
      <c r="AP34" s="422"/>
      <c r="AQ34" s="422"/>
      <c r="AR34" s="422"/>
      <c r="AS34" s="422"/>
      <c r="AT34" s="422"/>
      <c r="AU34" s="422"/>
      <c r="AV34" s="422"/>
      <c r="AW34" s="422"/>
      <c r="AX34" s="422"/>
      <c r="AY34" s="422"/>
      <c r="AZ34" s="422"/>
      <c r="BA34" s="422"/>
      <c r="BB34" s="422"/>
      <c r="BC34" s="422"/>
    </row>
    <row r="35" spans="1:55" ht="15" x14ac:dyDescent="0.2">
      <c r="A35" s="430" t="s">
        <v>23</v>
      </c>
      <c r="B35" s="1"/>
      <c r="C35" s="1"/>
      <c r="D35" s="1"/>
      <c r="E35" s="1"/>
      <c r="F35" s="875">
        <f t="shared" si="2"/>
        <v>0</v>
      </c>
      <c r="G35" s="875">
        <f t="shared" si="3"/>
        <v>0</v>
      </c>
      <c r="H35" s="875">
        <f t="shared" si="4"/>
        <v>0</v>
      </c>
      <c r="I35" s="2105"/>
      <c r="J35" s="422" t="s">
        <v>3354</v>
      </c>
      <c r="K35" s="426"/>
      <c r="L35" s="426"/>
      <c r="M35" s="426"/>
      <c r="N35" s="422"/>
      <c r="O35" s="422"/>
      <c r="P35" s="422"/>
      <c r="Q35" s="422"/>
      <c r="R35" s="422"/>
      <c r="S35" s="422"/>
      <c r="T35" s="422"/>
      <c r="U35" s="422"/>
      <c r="V35" s="422"/>
      <c r="W35" s="422"/>
      <c r="X35" s="422"/>
      <c r="Y35" s="422"/>
      <c r="Z35" s="422"/>
      <c r="AA35" s="422"/>
      <c r="AB35" s="422"/>
      <c r="AC35" s="422"/>
      <c r="AD35" s="422"/>
      <c r="AE35" s="422"/>
      <c r="AF35" s="422"/>
      <c r="AG35" s="422"/>
      <c r="AH35" s="422"/>
      <c r="AI35" s="422"/>
      <c r="AJ35" s="422"/>
      <c r="AK35" s="422"/>
      <c r="AL35" s="422"/>
      <c r="AM35" s="422"/>
      <c r="AN35" s="422"/>
      <c r="AO35" s="422"/>
      <c r="AP35" s="422"/>
      <c r="AQ35" s="422"/>
      <c r="AR35" s="422"/>
      <c r="AS35" s="422"/>
      <c r="AT35" s="422"/>
      <c r="AU35" s="422"/>
      <c r="AV35" s="422"/>
      <c r="AW35" s="422"/>
      <c r="AX35" s="422"/>
      <c r="AY35" s="422"/>
      <c r="AZ35" s="422"/>
      <c r="BA35" s="422"/>
      <c r="BB35" s="422"/>
      <c r="BC35" s="422"/>
    </row>
    <row r="36" spans="1:55" ht="15.75" x14ac:dyDescent="0.2">
      <c r="A36" s="433" t="s">
        <v>176</v>
      </c>
      <c r="B36" s="4"/>
      <c r="C36" s="4"/>
      <c r="D36" s="4"/>
      <c r="E36" s="4"/>
      <c r="F36" s="431"/>
      <c r="G36" s="431"/>
      <c r="H36" s="431"/>
      <c r="I36" s="2105"/>
      <c r="J36" s="422" t="s">
        <v>3355</v>
      </c>
      <c r="K36" s="426"/>
      <c r="L36" s="426"/>
      <c r="M36" s="426"/>
      <c r="N36" s="422"/>
      <c r="O36" s="422"/>
      <c r="P36" s="422"/>
      <c r="Q36" s="422"/>
      <c r="R36" s="422"/>
      <c r="S36" s="422"/>
      <c r="T36" s="422"/>
      <c r="U36" s="422"/>
      <c r="V36" s="422"/>
      <c r="W36" s="422"/>
      <c r="X36" s="422"/>
      <c r="Y36" s="422"/>
      <c r="Z36" s="422"/>
      <c r="AA36" s="422"/>
      <c r="AB36" s="422"/>
      <c r="AC36" s="422"/>
      <c r="AD36" s="422"/>
      <c r="AE36" s="422"/>
      <c r="AF36" s="422"/>
      <c r="AG36" s="422"/>
      <c r="AH36" s="422"/>
      <c r="AI36" s="422"/>
      <c r="AJ36" s="422"/>
      <c r="AK36" s="422"/>
      <c r="AL36" s="422"/>
      <c r="AM36" s="422"/>
      <c r="AN36" s="422"/>
      <c r="AO36" s="422"/>
      <c r="AP36" s="422"/>
      <c r="AQ36" s="422"/>
      <c r="AR36" s="422"/>
      <c r="AS36" s="422"/>
      <c r="AT36" s="422"/>
      <c r="AU36" s="422"/>
      <c r="AV36" s="422"/>
      <c r="AW36" s="422"/>
      <c r="AX36" s="422"/>
      <c r="AY36" s="422"/>
      <c r="AZ36" s="422"/>
      <c r="BA36" s="422"/>
      <c r="BB36" s="422"/>
      <c r="BC36" s="422"/>
    </row>
    <row r="37" spans="1:55" ht="15.75" x14ac:dyDescent="0.2">
      <c r="A37" s="434" t="s">
        <v>11</v>
      </c>
      <c r="B37" s="880">
        <f>+B32-B35</f>
        <v>0</v>
      </c>
      <c r="C37" s="880">
        <f>+C32-C35</f>
        <v>0</v>
      </c>
      <c r="D37" s="880">
        <f>+D32-D35</f>
        <v>0</v>
      </c>
      <c r="E37" s="880">
        <f>+E32-E35</f>
        <v>0</v>
      </c>
      <c r="F37" s="875">
        <f t="shared" ref="F37:H38" si="9">ROUND(IF(ISERROR((B37-C37)/C37),0,(B37-C37)/C37),3)</f>
        <v>0</v>
      </c>
      <c r="G37" s="875">
        <f t="shared" si="9"/>
        <v>0</v>
      </c>
      <c r="H37" s="875">
        <f t="shared" si="9"/>
        <v>0</v>
      </c>
      <c r="I37" s="2105"/>
      <c r="J37" s="422" t="s">
        <v>3356</v>
      </c>
      <c r="K37" s="426"/>
      <c r="L37" s="426"/>
      <c r="M37" s="426"/>
      <c r="N37" s="422"/>
      <c r="O37" s="422"/>
      <c r="P37" s="422"/>
      <c r="Q37" s="422"/>
      <c r="R37" s="422"/>
      <c r="S37" s="422"/>
      <c r="T37" s="422"/>
      <c r="U37" s="422"/>
      <c r="V37" s="422"/>
      <c r="W37" s="422"/>
      <c r="X37" s="422"/>
      <c r="Y37" s="422"/>
      <c r="Z37" s="422"/>
      <c r="AA37" s="422"/>
      <c r="AB37" s="422"/>
      <c r="AC37" s="422"/>
      <c r="AD37" s="422"/>
      <c r="AE37" s="422"/>
      <c r="AF37" s="422"/>
      <c r="AG37" s="422"/>
      <c r="AH37" s="422"/>
      <c r="AI37" s="422"/>
      <c r="AJ37" s="422"/>
      <c r="AK37" s="422"/>
      <c r="AL37" s="422"/>
      <c r="AM37" s="422"/>
      <c r="AN37" s="422"/>
      <c r="AO37" s="422"/>
      <c r="AP37" s="422"/>
      <c r="AQ37" s="422"/>
      <c r="AR37" s="422"/>
      <c r="AS37" s="422"/>
      <c r="AT37" s="422"/>
      <c r="AU37" s="422"/>
      <c r="AV37" s="422"/>
      <c r="AW37" s="422"/>
      <c r="AX37" s="422"/>
      <c r="AY37" s="422"/>
      <c r="AZ37" s="422"/>
      <c r="BA37" s="422"/>
      <c r="BB37" s="422"/>
      <c r="BC37" s="422"/>
    </row>
    <row r="38" spans="1:55" ht="16.5" thickBot="1" x14ac:dyDescent="0.25">
      <c r="A38" s="435" t="s">
        <v>80</v>
      </c>
      <c r="B38" s="881" t="e">
        <f>ROUND(B37/B11*100,3)</f>
        <v>#DIV/0!</v>
      </c>
      <c r="C38" s="881" t="e">
        <f t="shared" ref="C38:E38" si="10">ROUND(C37/C11*100,3)</f>
        <v>#DIV/0!</v>
      </c>
      <c r="D38" s="881" t="e">
        <f t="shared" si="10"/>
        <v>#DIV/0!</v>
      </c>
      <c r="E38" s="881" t="e">
        <f t="shared" si="10"/>
        <v>#DIV/0!</v>
      </c>
      <c r="F38" s="882">
        <f t="shared" si="9"/>
        <v>0</v>
      </c>
      <c r="G38" s="882">
        <f t="shared" si="9"/>
        <v>0</v>
      </c>
      <c r="H38" s="882">
        <f t="shared" si="9"/>
        <v>0</v>
      </c>
      <c r="I38" s="2106"/>
      <c r="J38" s="422" t="s">
        <v>3357</v>
      </c>
      <c r="K38" s="425"/>
      <c r="L38" s="425"/>
      <c r="M38" s="426"/>
      <c r="N38" s="422"/>
      <c r="O38" s="422"/>
      <c r="P38" s="422"/>
      <c r="Q38" s="422"/>
      <c r="R38" s="422"/>
      <c r="S38" s="422"/>
      <c r="T38" s="422"/>
      <c r="U38" s="422"/>
      <c r="V38" s="422"/>
      <c r="W38" s="422"/>
      <c r="X38" s="422"/>
      <c r="Y38" s="422"/>
      <c r="Z38" s="422"/>
      <c r="AA38" s="422"/>
      <c r="AB38" s="422"/>
      <c r="AC38" s="422"/>
      <c r="AD38" s="422"/>
      <c r="AE38" s="422"/>
      <c r="AF38" s="422"/>
      <c r="AG38" s="422"/>
      <c r="AH38" s="422"/>
      <c r="AI38" s="422"/>
      <c r="AJ38" s="422"/>
      <c r="AK38" s="422"/>
      <c r="AL38" s="422"/>
      <c r="AM38" s="422"/>
      <c r="AN38" s="422"/>
      <c r="AO38" s="422"/>
      <c r="AP38" s="422"/>
      <c r="AQ38" s="422"/>
      <c r="AR38" s="422"/>
      <c r="AS38" s="422"/>
      <c r="AT38" s="422"/>
      <c r="AU38" s="422"/>
      <c r="AV38" s="422"/>
      <c r="AW38" s="422"/>
      <c r="AX38" s="422"/>
      <c r="AY38" s="422"/>
      <c r="AZ38" s="422"/>
      <c r="BA38" s="422"/>
      <c r="BB38" s="422"/>
      <c r="BC38" s="422"/>
    </row>
    <row r="39" spans="1:55" ht="16.5" thickBot="1" x14ac:dyDescent="0.25">
      <c r="A39" s="2078" t="s">
        <v>70</v>
      </c>
      <c r="B39" s="2079"/>
      <c r="C39" s="2079"/>
      <c r="D39" s="2079"/>
      <c r="E39" s="2079"/>
      <c r="F39" s="2079"/>
      <c r="G39" s="2079"/>
      <c r="H39" s="2079"/>
      <c r="I39" s="2080"/>
      <c r="J39" s="422"/>
      <c r="K39" s="426"/>
      <c r="L39" s="426"/>
      <c r="M39" s="426"/>
      <c r="N39" s="422"/>
      <c r="O39" s="422"/>
      <c r="P39" s="422"/>
      <c r="Q39" s="422"/>
      <c r="R39" s="422"/>
      <c r="S39" s="422"/>
      <c r="T39" s="422"/>
      <c r="U39" s="422"/>
      <c r="V39" s="422"/>
      <c r="W39" s="422"/>
      <c r="X39" s="422"/>
      <c r="Y39" s="422"/>
      <c r="Z39" s="422"/>
      <c r="AA39" s="422"/>
      <c r="AB39" s="422"/>
      <c r="AC39" s="422"/>
      <c r="AD39" s="422"/>
      <c r="AE39" s="422"/>
      <c r="AF39" s="422"/>
      <c r="AG39" s="422"/>
      <c r="AH39" s="422"/>
      <c r="AI39" s="422"/>
      <c r="AJ39" s="422"/>
      <c r="AK39" s="422"/>
      <c r="AL39" s="422"/>
      <c r="AM39" s="422"/>
      <c r="AN39" s="422"/>
      <c r="AO39" s="422"/>
      <c r="AP39" s="422"/>
      <c r="AQ39" s="422"/>
      <c r="AR39" s="422"/>
      <c r="AS39" s="422"/>
      <c r="AT39" s="422"/>
      <c r="AU39" s="422"/>
      <c r="AV39" s="422"/>
      <c r="AW39" s="422"/>
      <c r="AX39" s="422"/>
      <c r="AY39" s="422"/>
      <c r="AZ39" s="422"/>
      <c r="BA39" s="422"/>
      <c r="BB39" s="422"/>
      <c r="BC39" s="422"/>
    </row>
    <row r="40" spans="1:55" ht="15.75" x14ac:dyDescent="0.2">
      <c r="A40" s="2081" t="s">
        <v>77</v>
      </c>
      <c r="B40" s="2082"/>
      <c r="C40" s="2082"/>
      <c r="D40" s="2082"/>
      <c r="E40" s="2082"/>
      <c r="F40" s="2082"/>
      <c r="G40" s="2082"/>
      <c r="H40" s="2082"/>
      <c r="I40" s="2083"/>
      <c r="J40" s="422"/>
      <c r="K40" s="426"/>
      <c r="L40" s="426"/>
      <c r="M40" s="426"/>
      <c r="N40" s="422"/>
      <c r="O40" s="422"/>
      <c r="P40" s="422"/>
      <c r="Q40" s="422"/>
      <c r="R40" s="422"/>
      <c r="S40" s="422"/>
      <c r="T40" s="422"/>
      <c r="U40" s="422"/>
      <c r="V40" s="422"/>
      <c r="W40" s="422"/>
      <c r="X40" s="422"/>
      <c r="Y40" s="422"/>
      <c r="Z40" s="422"/>
      <c r="AA40" s="422"/>
      <c r="AB40" s="422"/>
      <c r="AC40" s="422"/>
      <c r="AD40" s="422"/>
      <c r="AE40" s="422"/>
      <c r="AF40" s="422"/>
      <c r="AG40" s="422"/>
      <c r="AH40" s="422"/>
      <c r="AI40" s="422"/>
      <c r="AJ40" s="422"/>
      <c r="AK40" s="422"/>
      <c r="AL40" s="422"/>
      <c r="AM40" s="422"/>
      <c r="AN40" s="422"/>
      <c r="AO40" s="422"/>
      <c r="AP40" s="422"/>
      <c r="AQ40" s="422"/>
      <c r="AR40" s="422"/>
      <c r="AS40" s="422"/>
      <c r="AT40" s="422"/>
      <c r="AU40" s="422"/>
      <c r="AV40" s="422"/>
      <c r="AW40" s="422"/>
      <c r="AX40" s="422"/>
      <c r="AY40" s="422"/>
      <c r="AZ40" s="422"/>
      <c r="BA40" s="422"/>
      <c r="BB40" s="422"/>
      <c r="BC40" s="422"/>
    </row>
    <row r="41" spans="1:55" ht="15" x14ac:dyDescent="0.2">
      <c r="A41" s="430" t="s">
        <v>66</v>
      </c>
      <c r="B41" s="1"/>
      <c r="C41" s="1"/>
      <c r="D41" s="1"/>
      <c r="E41" s="1"/>
      <c r="F41" s="875">
        <f t="shared" ref="F41:H42" si="11">ROUND(IF(ISERROR((B41-C41)/C41),0,(B41-C41)/C41),3)</f>
        <v>0</v>
      </c>
      <c r="G41" s="875">
        <f t="shared" si="11"/>
        <v>0</v>
      </c>
      <c r="H41" s="875">
        <f t="shared" si="11"/>
        <v>0</v>
      </c>
      <c r="I41" s="2084" t="s">
        <v>524</v>
      </c>
      <c r="J41" s="422" t="s">
        <v>3358</v>
      </c>
      <c r="K41" s="426"/>
      <c r="L41" s="426"/>
      <c r="M41" s="426"/>
      <c r="N41" s="422"/>
      <c r="O41" s="422"/>
      <c r="P41" s="422"/>
      <c r="Q41" s="422"/>
      <c r="R41" s="422"/>
      <c r="S41" s="422"/>
      <c r="T41" s="422"/>
      <c r="U41" s="422"/>
      <c r="V41" s="422"/>
      <c r="W41" s="422"/>
      <c r="X41" s="422"/>
      <c r="Y41" s="422"/>
      <c r="Z41" s="422"/>
      <c r="AA41" s="422"/>
      <c r="AB41" s="422"/>
      <c r="AC41" s="422"/>
      <c r="AD41" s="422"/>
      <c r="AE41" s="422"/>
      <c r="AF41" s="422"/>
      <c r="AG41" s="422"/>
      <c r="AH41" s="422"/>
      <c r="AI41" s="422"/>
      <c r="AJ41" s="422"/>
      <c r="AK41" s="422"/>
      <c r="AL41" s="422"/>
      <c r="AM41" s="422"/>
      <c r="AN41" s="422"/>
      <c r="AO41" s="422"/>
      <c r="AP41" s="422"/>
      <c r="AQ41" s="422"/>
      <c r="AR41" s="422"/>
      <c r="AS41" s="422"/>
      <c r="AT41" s="422"/>
      <c r="AU41" s="422"/>
      <c r="AV41" s="422"/>
      <c r="AW41" s="422"/>
      <c r="AX41" s="422"/>
      <c r="AY41" s="422"/>
      <c r="AZ41" s="422"/>
      <c r="BA41" s="422"/>
      <c r="BB41" s="422"/>
      <c r="BC41" s="422"/>
    </row>
    <row r="42" spans="1:55" ht="15" x14ac:dyDescent="0.2">
      <c r="A42" s="430" t="s">
        <v>68</v>
      </c>
      <c r="B42" s="1"/>
      <c r="C42" s="1"/>
      <c r="D42" s="1"/>
      <c r="E42" s="1"/>
      <c r="F42" s="875">
        <f t="shared" si="11"/>
        <v>0</v>
      </c>
      <c r="G42" s="875">
        <f t="shared" si="11"/>
        <v>0</v>
      </c>
      <c r="H42" s="875">
        <f t="shared" si="11"/>
        <v>0</v>
      </c>
      <c r="I42" s="2085"/>
      <c r="J42" s="422" t="s">
        <v>3359</v>
      </c>
      <c r="K42" s="426"/>
      <c r="L42" s="426"/>
      <c r="M42" s="426"/>
      <c r="N42" s="422"/>
      <c r="O42" s="422"/>
      <c r="P42" s="422"/>
      <c r="Q42" s="422"/>
      <c r="R42" s="422"/>
      <c r="S42" s="422"/>
      <c r="T42" s="422"/>
      <c r="U42" s="422"/>
      <c r="V42" s="422"/>
      <c r="W42" s="422"/>
      <c r="X42" s="422"/>
      <c r="Y42" s="422"/>
      <c r="Z42" s="422"/>
      <c r="AA42" s="422"/>
      <c r="AB42" s="422"/>
      <c r="AC42" s="422"/>
      <c r="AD42" s="422"/>
      <c r="AE42" s="422"/>
      <c r="AF42" s="422"/>
      <c r="AG42" s="422"/>
      <c r="AH42" s="422"/>
      <c r="AI42" s="422"/>
      <c r="AJ42" s="422"/>
      <c r="AK42" s="422"/>
      <c r="AL42" s="422"/>
      <c r="AM42" s="422"/>
      <c r="AN42" s="422"/>
      <c r="AO42" s="422"/>
      <c r="AP42" s="422"/>
      <c r="AQ42" s="422"/>
      <c r="AR42" s="422"/>
      <c r="AS42" s="422"/>
      <c r="AT42" s="422"/>
      <c r="AU42" s="422"/>
      <c r="AV42" s="422"/>
      <c r="AW42" s="422"/>
      <c r="AX42" s="422"/>
      <c r="AY42" s="422"/>
      <c r="AZ42" s="422"/>
      <c r="BA42" s="422"/>
      <c r="BB42" s="422"/>
      <c r="BC42" s="422"/>
    </row>
    <row r="43" spans="1:55" ht="15.75" x14ac:dyDescent="0.2">
      <c r="A43" s="2087" t="s">
        <v>72</v>
      </c>
      <c r="B43" s="2088"/>
      <c r="C43" s="2088"/>
      <c r="D43" s="2088"/>
      <c r="E43" s="2088"/>
      <c r="F43" s="2088"/>
      <c r="G43" s="2088"/>
      <c r="H43" s="436"/>
      <c r="I43" s="2085"/>
      <c r="J43" s="422"/>
      <c r="K43" s="426"/>
      <c r="L43" s="426"/>
      <c r="M43" s="426"/>
      <c r="N43" s="422"/>
      <c r="O43" s="422"/>
      <c r="P43" s="422"/>
      <c r="Q43" s="422"/>
      <c r="R43" s="422"/>
      <c r="S43" s="422"/>
      <c r="T43" s="422"/>
      <c r="U43" s="422"/>
      <c r="V43" s="422"/>
      <c r="W43" s="422"/>
      <c r="X43" s="422"/>
      <c r="Y43" s="422"/>
      <c r="Z43" s="422"/>
      <c r="AA43" s="422"/>
      <c r="AB43" s="422"/>
      <c r="AC43" s="422"/>
      <c r="AD43" s="422"/>
      <c r="AE43" s="422"/>
      <c r="AF43" s="422"/>
      <c r="AG43" s="422"/>
      <c r="AH43" s="422"/>
      <c r="AI43" s="422"/>
      <c r="AJ43" s="422"/>
      <c r="AK43" s="422"/>
      <c r="AL43" s="422"/>
      <c r="AM43" s="422"/>
      <c r="AN43" s="422"/>
      <c r="AO43" s="422"/>
      <c r="AP43" s="422"/>
      <c r="AQ43" s="422"/>
      <c r="AR43" s="422"/>
      <c r="AS43" s="422"/>
      <c r="AT43" s="422"/>
      <c r="AU43" s="422"/>
      <c r="AV43" s="422"/>
      <c r="AW43" s="422"/>
      <c r="AX43" s="422"/>
      <c r="AY43" s="422"/>
      <c r="AZ43" s="422"/>
      <c r="BA43" s="422"/>
      <c r="BB43" s="422"/>
      <c r="BC43" s="422"/>
    </row>
    <row r="44" spans="1:55" ht="15" x14ac:dyDescent="0.2">
      <c r="A44" s="430" t="s">
        <v>71</v>
      </c>
      <c r="B44" s="1"/>
      <c r="C44" s="1"/>
      <c r="D44" s="1"/>
      <c r="E44" s="1"/>
      <c r="F44" s="875">
        <f t="shared" ref="F44:F52" si="12">ROUND(IF(ISERROR((B44-C44)/C44),0,(B44-C44)/C44),3)</f>
        <v>0</v>
      </c>
      <c r="G44" s="875">
        <f t="shared" ref="G44:G52" si="13">ROUND(IF(ISERROR((C44-D44)/D44),0,(C44-D44)/D44),3)</f>
        <v>0</v>
      </c>
      <c r="H44" s="875">
        <f t="shared" ref="H44:H52" si="14">ROUND(IF(ISERROR((D44-E44)/E44),0,(D44-E44)/E44),3)</f>
        <v>0</v>
      </c>
      <c r="I44" s="2085"/>
      <c r="J44" s="422" t="s">
        <v>3360</v>
      </c>
      <c r="K44" s="426"/>
      <c r="L44" s="426"/>
      <c r="M44" s="426"/>
      <c r="N44" s="422"/>
      <c r="O44" s="422"/>
      <c r="P44" s="422"/>
      <c r="Q44" s="422"/>
      <c r="R44" s="422"/>
      <c r="S44" s="422"/>
      <c r="T44" s="422"/>
      <c r="U44" s="422"/>
      <c r="V44" s="422"/>
      <c r="W44" s="422"/>
      <c r="X44" s="422"/>
      <c r="Y44" s="422"/>
      <c r="Z44" s="422"/>
      <c r="AA44" s="422"/>
      <c r="AB44" s="422"/>
      <c r="AC44" s="422"/>
      <c r="AD44" s="422"/>
      <c r="AE44" s="422"/>
      <c r="AF44" s="422"/>
      <c r="AG44" s="422"/>
      <c r="AH44" s="422"/>
      <c r="AI44" s="422"/>
      <c r="AJ44" s="422"/>
      <c r="AK44" s="422"/>
      <c r="AL44" s="422"/>
      <c r="AM44" s="422"/>
      <c r="AN44" s="422"/>
      <c r="AO44" s="422"/>
      <c r="AP44" s="422"/>
      <c r="AQ44" s="422"/>
      <c r="AR44" s="422"/>
      <c r="AS44" s="422"/>
      <c r="AT44" s="422"/>
      <c r="AU44" s="422"/>
      <c r="AV44" s="422"/>
      <c r="AW44" s="422"/>
      <c r="AX44" s="422"/>
      <c r="AY44" s="422"/>
      <c r="AZ44" s="422"/>
      <c r="BA44" s="422"/>
      <c r="BB44" s="422"/>
      <c r="BC44" s="422"/>
    </row>
    <row r="45" spans="1:55" ht="15" x14ac:dyDescent="0.2">
      <c r="A45" s="430" t="s">
        <v>65</v>
      </c>
      <c r="B45" s="1"/>
      <c r="C45" s="1"/>
      <c r="D45" s="1"/>
      <c r="E45" s="1"/>
      <c r="F45" s="875">
        <f t="shared" si="12"/>
        <v>0</v>
      </c>
      <c r="G45" s="875">
        <f t="shared" si="13"/>
        <v>0</v>
      </c>
      <c r="H45" s="875">
        <f t="shared" si="14"/>
        <v>0</v>
      </c>
      <c r="I45" s="2085"/>
      <c r="J45" s="422" t="s">
        <v>3361</v>
      </c>
      <c r="K45" s="426"/>
      <c r="L45" s="426"/>
      <c r="M45" s="426"/>
      <c r="N45" s="422"/>
      <c r="O45" s="422"/>
      <c r="P45" s="422"/>
      <c r="Q45" s="422"/>
      <c r="R45" s="422"/>
      <c r="S45" s="422"/>
      <c r="T45" s="422"/>
      <c r="U45" s="422"/>
      <c r="V45" s="422"/>
      <c r="W45" s="422"/>
      <c r="X45" s="422"/>
      <c r="Y45" s="422"/>
      <c r="Z45" s="422"/>
      <c r="AA45" s="422"/>
      <c r="AB45" s="422"/>
      <c r="AC45" s="422"/>
      <c r="AD45" s="422"/>
      <c r="AE45" s="422"/>
      <c r="AF45" s="422"/>
      <c r="AG45" s="422"/>
      <c r="AH45" s="422"/>
      <c r="AI45" s="422"/>
      <c r="AJ45" s="422"/>
      <c r="AK45" s="422"/>
      <c r="AL45" s="422"/>
      <c r="AM45" s="422"/>
      <c r="AN45" s="422"/>
      <c r="AO45" s="422"/>
      <c r="AP45" s="422"/>
      <c r="AQ45" s="422"/>
      <c r="AR45" s="422"/>
      <c r="AS45" s="422"/>
      <c r="AT45" s="422"/>
      <c r="AU45" s="422"/>
      <c r="AV45" s="422"/>
      <c r="AW45" s="422"/>
      <c r="AX45" s="422"/>
      <c r="AY45" s="422"/>
      <c r="AZ45" s="422"/>
      <c r="BA45" s="422"/>
      <c r="BB45" s="422"/>
      <c r="BC45" s="422"/>
    </row>
    <row r="46" spans="1:55" ht="15" x14ac:dyDescent="0.2">
      <c r="A46" s="430" t="s">
        <v>205</v>
      </c>
      <c r="B46" s="1"/>
      <c r="C46" s="1"/>
      <c r="D46" s="1"/>
      <c r="E46" s="1"/>
      <c r="F46" s="875">
        <f t="shared" si="12"/>
        <v>0</v>
      </c>
      <c r="G46" s="875">
        <f t="shared" si="13"/>
        <v>0</v>
      </c>
      <c r="H46" s="875">
        <f t="shared" si="14"/>
        <v>0</v>
      </c>
      <c r="I46" s="2085"/>
      <c r="J46" s="422" t="s">
        <v>3362</v>
      </c>
      <c r="K46" s="426" t="s">
        <v>207</v>
      </c>
      <c r="L46" s="426"/>
      <c r="M46" s="426"/>
      <c r="N46" s="422"/>
      <c r="O46" s="422"/>
      <c r="P46" s="422"/>
      <c r="Q46" s="422"/>
      <c r="R46" s="422"/>
      <c r="S46" s="422"/>
      <c r="T46" s="422"/>
      <c r="U46" s="422"/>
      <c r="V46" s="422"/>
      <c r="W46" s="422"/>
      <c r="X46" s="422"/>
      <c r="Y46" s="422"/>
      <c r="Z46" s="422"/>
      <c r="AA46" s="422"/>
      <c r="AB46" s="422"/>
      <c r="AC46" s="422"/>
      <c r="AD46" s="422"/>
      <c r="AE46" s="422"/>
      <c r="AF46" s="422"/>
      <c r="AG46" s="422"/>
      <c r="AH46" s="422"/>
      <c r="AI46" s="422"/>
      <c r="AJ46" s="422"/>
      <c r="AK46" s="422"/>
      <c r="AL46" s="422"/>
      <c r="AM46" s="422"/>
      <c r="AN46" s="422"/>
      <c r="AO46" s="422"/>
      <c r="AP46" s="422"/>
      <c r="AQ46" s="422"/>
      <c r="AR46" s="422"/>
      <c r="AS46" s="422"/>
      <c r="AT46" s="422"/>
      <c r="AU46" s="422"/>
      <c r="AV46" s="422"/>
      <c r="AW46" s="422"/>
      <c r="AX46" s="422"/>
      <c r="AY46" s="422"/>
      <c r="AZ46" s="422"/>
      <c r="BA46" s="422"/>
      <c r="BB46" s="422"/>
      <c r="BC46" s="422"/>
    </row>
    <row r="47" spans="1:55" ht="15" x14ac:dyDescent="0.2">
      <c r="A47" s="430" t="s">
        <v>177</v>
      </c>
      <c r="B47" s="1"/>
      <c r="C47" s="1"/>
      <c r="D47" s="1"/>
      <c r="E47" s="1"/>
      <c r="F47" s="875">
        <f t="shared" si="12"/>
        <v>0</v>
      </c>
      <c r="G47" s="875">
        <f t="shared" si="13"/>
        <v>0</v>
      </c>
      <c r="H47" s="875">
        <f t="shared" si="14"/>
        <v>0</v>
      </c>
      <c r="I47" s="2085"/>
      <c r="J47" s="422" t="s">
        <v>3363</v>
      </c>
      <c r="K47" s="426"/>
      <c r="L47" s="426"/>
      <c r="M47" s="426"/>
      <c r="N47" s="422"/>
      <c r="O47" s="422"/>
      <c r="P47" s="422"/>
      <c r="Q47" s="422"/>
      <c r="R47" s="422"/>
      <c r="S47" s="422"/>
      <c r="T47" s="422"/>
      <c r="U47" s="422"/>
      <c r="V47" s="422"/>
      <c r="W47" s="422"/>
      <c r="X47" s="422"/>
      <c r="Y47" s="422"/>
      <c r="Z47" s="422"/>
      <c r="AA47" s="422"/>
      <c r="AB47" s="422"/>
      <c r="AC47" s="422"/>
      <c r="AD47" s="422"/>
      <c r="AE47" s="422"/>
      <c r="AF47" s="422"/>
      <c r="AG47" s="422"/>
      <c r="AH47" s="422"/>
      <c r="AI47" s="422"/>
      <c r="AJ47" s="422"/>
      <c r="AK47" s="422"/>
      <c r="AL47" s="422"/>
      <c r="AM47" s="422"/>
      <c r="AN47" s="422"/>
      <c r="AO47" s="422"/>
      <c r="AP47" s="422"/>
      <c r="AQ47" s="422"/>
      <c r="AR47" s="422"/>
      <c r="AS47" s="422"/>
      <c r="AT47" s="422"/>
      <c r="AU47" s="422"/>
      <c r="AV47" s="422"/>
      <c r="AW47" s="422"/>
      <c r="AX47" s="422"/>
      <c r="AY47" s="422"/>
      <c r="AZ47" s="422"/>
      <c r="BA47" s="422"/>
      <c r="BB47" s="422"/>
      <c r="BC47" s="422"/>
    </row>
    <row r="48" spans="1:55" ht="15" x14ac:dyDescent="0.2">
      <c r="A48" s="430" t="s">
        <v>59</v>
      </c>
      <c r="B48" s="1"/>
      <c r="C48" s="1"/>
      <c r="D48" s="1"/>
      <c r="E48" s="1"/>
      <c r="F48" s="875">
        <f t="shared" si="12"/>
        <v>0</v>
      </c>
      <c r="G48" s="875">
        <f t="shared" si="13"/>
        <v>0</v>
      </c>
      <c r="H48" s="875">
        <f t="shared" si="14"/>
        <v>0</v>
      </c>
      <c r="I48" s="2085"/>
      <c r="J48" s="422" t="s">
        <v>3364</v>
      </c>
      <c r="K48" s="426"/>
      <c r="L48" s="426"/>
      <c r="M48" s="426"/>
      <c r="N48" s="422"/>
      <c r="O48" s="422"/>
      <c r="P48" s="422"/>
      <c r="Q48" s="422"/>
      <c r="R48" s="422"/>
      <c r="S48" s="422"/>
      <c r="T48" s="422"/>
      <c r="U48" s="422"/>
      <c r="V48" s="422"/>
      <c r="W48" s="422"/>
      <c r="X48" s="422"/>
      <c r="Y48" s="422"/>
      <c r="Z48" s="422"/>
      <c r="AA48" s="422"/>
      <c r="AB48" s="422"/>
      <c r="AC48" s="422"/>
      <c r="AD48" s="422"/>
      <c r="AE48" s="422"/>
      <c r="AF48" s="422"/>
      <c r="AG48" s="422"/>
      <c r="AH48" s="422"/>
      <c r="AI48" s="422"/>
      <c r="AJ48" s="422"/>
      <c r="AK48" s="422"/>
      <c r="AL48" s="422"/>
      <c r="AM48" s="422"/>
      <c r="AN48" s="422"/>
      <c r="AO48" s="422"/>
      <c r="AP48" s="422"/>
      <c r="AQ48" s="422"/>
      <c r="AR48" s="422"/>
      <c r="AS48" s="422"/>
      <c r="AT48" s="422"/>
      <c r="AU48" s="422"/>
      <c r="AV48" s="422"/>
      <c r="AW48" s="422"/>
      <c r="AX48" s="422"/>
      <c r="AY48" s="422"/>
      <c r="AZ48" s="422"/>
      <c r="BA48" s="422"/>
      <c r="BB48" s="422"/>
      <c r="BC48" s="422"/>
    </row>
    <row r="49" spans="1:55" ht="15.75" x14ac:dyDescent="0.2">
      <c r="A49" s="894" t="s">
        <v>60</v>
      </c>
      <c r="B49" s="876">
        <f>SUM(B44:B48)</f>
        <v>0</v>
      </c>
      <c r="C49" s="876">
        <f>SUM(C44:C48)</f>
        <v>0</v>
      </c>
      <c r="D49" s="876">
        <f>SUM(D44:D48)</f>
        <v>0</v>
      </c>
      <c r="E49" s="876">
        <f>SUM(E44:E48)</f>
        <v>0</v>
      </c>
      <c r="F49" s="875">
        <f t="shared" si="12"/>
        <v>0</v>
      </c>
      <c r="G49" s="875">
        <f t="shared" si="13"/>
        <v>0</v>
      </c>
      <c r="H49" s="875">
        <f t="shared" si="14"/>
        <v>0</v>
      </c>
      <c r="I49" s="2085"/>
      <c r="J49" s="422" t="s">
        <v>3365</v>
      </c>
      <c r="K49" s="426" t="s">
        <v>702</v>
      </c>
      <c r="L49" s="426"/>
      <c r="M49" s="426"/>
      <c r="N49" s="422"/>
      <c r="O49" s="422"/>
      <c r="P49" s="422"/>
      <c r="Q49" s="422"/>
      <c r="R49" s="422"/>
      <c r="S49" s="422"/>
      <c r="T49" s="422"/>
      <c r="U49" s="422"/>
      <c r="V49" s="422"/>
      <c r="W49" s="422"/>
      <c r="X49" s="422"/>
      <c r="Y49" s="422"/>
      <c r="Z49" s="422"/>
      <c r="AA49" s="422"/>
      <c r="AB49" s="422"/>
      <c r="AC49" s="422"/>
      <c r="AD49" s="422"/>
      <c r="AE49" s="422"/>
      <c r="AF49" s="422"/>
      <c r="AG49" s="422"/>
      <c r="AH49" s="422"/>
      <c r="AI49" s="422"/>
      <c r="AJ49" s="422"/>
      <c r="AK49" s="422"/>
      <c r="AL49" s="422"/>
      <c r="AM49" s="422"/>
      <c r="AN49" s="422"/>
      <c r="AO49" s="422"/>
      <c r="AP49" s="422"/>
      <c r="AQ49" s="422"/>
      <c r="AR49" s="422"/>
      <c r="AS49" s="422"/>
      <c r="AT49" s="422"/>
      <c r="AU49" s="422"/>
      <c r="AV49" s="422"/>
      <c r="AW49" s="422"/>
      <c r="AX49" s="422"/>
      <c r="AY49" s="422"/>
      <c r="AZ49" s="422"/>
      <c r="BA49" s="422"/>
      <c r="BB49" s="422"/>
      <c r="BC49" s="422"/>
    </row>
    <row r="50" spans="1:55" ht="15" x14ac:dyDescent="0.2">
      <c r="A50" s="430" t="s">
        <v>73</v>
      </c>
      <c r="B50" s="1"/>
      <c r="C50" s="1"/>
      <c r="D50" s="1"/>
      <c r="E50" s="1"/>
      <c r="F50" s="875">
        <f t="shared" si="12"/>
        <v>0</v>
      </c>
      <c r="G50" s="875">
        <f t="shared" si="13"/>
        <v>0</v>
      </c>
      <c r="H50" s="875">
        <f t="shared" si="14"/>
        <v>0</v>
      </c>
      <c r="I50" s="2085"/>
      <c r="J50" s="422" t="s">
        <v>3366</v>
      </c>
      <c r="K50" s="426"/>
      <c r="L50" s="426"/>
      <c r="M50" s="426"/>
      <c r="N50" s="422"/>
      <c r="O50" s="422"/>
      <c r="P50" s="422"/>
      <c r="Q50" s="422"/>
      <c r="R50" s="422"/>
      <c r="S50" s="422"/>
      <c r="T50" s="422"/>
      <c r="U50" s="422"/>
      <c r="V50" s="422"/>
      <c r="W50" s="422"/>
      <c r="X50" s="422"/>
      <c r="Y50" s="422"/>
      <c r="Z50" s="422"/>
      <c r="AA50" s="422"/>
      <c r="AB50" s="422"/>
      <c r="AC50" s="422"/>
      <c r="AD50" s="422"/>
      <c r="AE50" s="422"/>
      <c r="AF50" s="422"/>
      <c r="AG50" s="422"/>
      <c r="AH50" s="422"/>
      <c r="AI50" s="422"/>
      <c r="AJ50" s="422"/>
      <c r="AK50" s="422"/>
      <c r="AL50" s="422"/>
      <c r="AM50" s="422"/>
      <c r="AN50" s="422"/>
      <c r="AO50" s="422"/>
      <c r="AP50" s="422"/>
      <c r="AQ50" s="422"/>
      <c r="AR50" s="422"/>
      <c r="AS50" s="422"/>
      <c r="AT50" s="422"/>
      <c r="AU50" s="422"/>
      <c r="AV50" s="422"/>
      <c r="AW50" s="422"/>
      <c r="AX50" s="422"/>
      <c r="AY50" s="422"/>
      <c r="AZ50" s="422"/>
      <c r="BA50" s="422"/>
      <c r="BB50" s="422"/>
      <c r="BC50" s="422"/>
    </row>
    <row r="51" spans="1:55" ht="15" x14ac:dyDescent="0.2">
      <c r="A51" s="430" t="s">
        <v>137</v>
      </c>
      <c r="B51" s="1"/>
      <c r="C51" s="1"/>
      <c r="D51" s="1"/>
      <c r="E51" s="1"/>
      <c r="F51" s="875">
        <f t="shared" si="12"/>
        <v>0</v>
      </c>
      <c r="G51" s="875">
        <f t="shared" si="13"/>
        <v>0</v>
      </c>
      <c r="H51" s="875">
        <f t="shared" si="14"/>
        <v>0</v>
      </c>
      <c r="I51" s="2085"/>
      <c r="J51" s="422" t="s">
        <v>3367</v>
      </c>
      <c r="K51" s="426"/>
      <c r="L51" s="426"/>
      <c r="M51" s="426"/>
      <c r="N51" s="422"/>
      <c r="O51" s="422"/>
      <c r="P51" s="422"/>
      <c r="Q51" s="422"/>
      <c r="R51" s="422"/>
      <c r="S51" s="422"/>
      <c r="T51" s="422"/>
      <c r="U51" s="422"/>
      <c r="V51" s="422"/>
      <c r="W51" s="422"/>
      <c r="X51" s="422"/>
      <c r="Y51" s="422"/>
      <c r="Z51" s="422"/>
      <c r="AA51" s="422"/>
      <c r="AB51" s="422"/>
      <c r="AC51" s="422"/>
      <c r="AD51" s="422"/>
      <c r="AE51" s="422"/>
      <c r="AF51" s="422"/>
      <c r="AG51" s="422"/>
      <c r="AH51" s="422"/>
      <c r="AI51" s="422"/>
      <c r="AJ51" s="422"/>
      <c r="AK51" s="422"/>
      <c r="AL51" s="422"/>
      <c r="AM51" s="422"/>
      <c r="AN51" s="422"/>
      <c r="AO51" s="422"/>
      <c r="AP51" s="422"/>
      <c r="AQ51" s="422"/>
      <c r="AR51" s="422"/>
      <c r="AS51" s="422"/>
      <c r="AT51" s="422"/>
      <c r="AU51" s="422"/>
      <c r="AV51" s="422"/>
      <c r="AW51" s="422"/>
      <c r="AX51" s="422"/>
      <c r="AY51" s="422"/>
      <c r="AZ51" s="422"/>
      <c r="BA51" s="422"/>
      <c r="BB51" s="422"/>
      <c r="BC51" s="422"/>
    </row>
    <row r="52" spans="1:55" ht="15.75" x14ac:dyDescent="0.2">
      <c r="A52" s="896" t="s">
        <v>74</v>
      </c>
      <c r="B52" s="876">
        <f>B41+B42+B49+B50+B51</f>
        <v>0</v>
      </c>
      <c r="C52" s="876">
        <f>C41+C42+C49+C50+C51</f>
        <v>0</v>
      </c>
      <c r="D52" s="876">
        <f>D41+D42+D49+D50+D51</f>
        <v>0</v>
      </c>
      <c r="E52" s="876">
        <f>E41+E42+E49+E50+E51</f>
        <v>0</v>
      </c>
      <c r="F52" s="875">
        <f t="shared" si="12"/>
        <v>0</v>
      </c>
      <c r="G52" s="875">
        <f t="shared" si="13"/>
        <v>0</v>
      </c>
      <c r="H52" s="875">
        <f t="shared" si="14"/>
        <v>0</v>
      </c>
      <c r="I52" s="2086"/>
      <c r="J52" s="422" t="s">
        <v>3368</v>
      </c>
      <c r="K52" s="426"/>
      <c r="L52" s="426"/>
      <c r="M52" s="426"/>
      <c r="N52" s="422"/>
      <c r="O52" s="422"/>
      <c r="P52" s="422"/>
      <c r="Q52" s="422"/>
      <c r="R52" s="422"/>
      <c r="S52" s="422"/>
      <c r="T52" s="422"/>
      <c r="U52" s="422"/>
      <c r="V52" s="422"/>
      <c r="W52" s="422"/>
      <c r="X52" s="422"/>
      <c r="Y52" s="422"/>
      <c r="Z52" s="422"/>
      <c r="AA52" s="422"/>
      <c r="AB52" s="422"/>
      <c r="AC52" s="422"/>
      <c r="AD52" s="422"/>
      <c r="AE52" s="422"/>
      <c r="AF52" s="422"/>
      <c r="AG52" s="422"/>
      <c r="AH52" s="422"/>
      <c r="AI52" s="422"/>
      <c r="AJ52" s="422"/>
      <c r="AK52" s="422"/>
      <c r="AL52" s="422"/>
      <c r="AM52" s="422"/>
      <c r="AN52" s="422"/>
      <c r="AO52" s="422"/>
      <c r="AP52" s="422"/>
      <c r="AQ52" s="422"/>
      <c r="AR52" s="422"/>
      <c r="AS52" s="422"/>
      <c r="AT52" s="422"/>
      <c r="AU52" s="422"/>
      <c r="AV52" s="422"/>
      <c r="AW52" s="422"/>
      <c r="AX52" s="422"/>
      <c r="AY52" s="422"/>
      <c r="AZ52" s="422"/>
      <c r="BA52" s="422"/>
      <c r="BB52" s="422"/>
      <c r="BC52" s="422"/>
    </row>
    <row r="53" spans="1:55" ht="15.75" x14ac:dyDescent="0.2">
      <c r="A53" s="437"/>
      <c r="B53" s="438"/>
      <c r="C53" s="438"/>
      <c r="D53" s="438"/>
      <c r="E53" s="438"/>
      <c r="F53" s="438"/>
      <c r="G53" s="438"/>
      <c r="H53" s="438"/>
      <c r="I53" s="439"/>
      <c r="J53" s="422"/>
      <c r="K53" s="426"/>
      <c r="L53" s="426"/>
      <c r="M53" s="426"/>
      <c r="N53" s="422"/>
      <c r="O53" s="422"/>
      <c r="P53" s="422"/>
      <c r="Q53" s="422"/>
      <c r="R53" s="422"/>
      <c r="S53" s="422"/>
      <c r="T53" s="422"/>
      <c r="U53" s="422"/>
      <c r="V53" s="422"/>
      <c r="W53" s="422"/>
      <c r="X53" s="422"/>
      <c r="Y53" s="422"/>
      <c r="Z53" s="422"/>
      <c r="AA53" s="422"/>
      <c r="AB53" s="422"/>
      <c r="AC53" s="422"/>
      <c r="AD53" s="422"/>
      <c r="AE53" s="422"/>
      <c r="AF53" s="422"/>
      <c r="AG53" s="422"/>
      <c r="AH53" s="422"/>
      <c r="AI53" s="422"/>
      <c r="AJ53" s="422"/>
      <c r="AK53" s="422"/>
      <c r="AL53" s="422"/>
      <c r="AM53" s="422"/>
      <c r="AN53" s="422"/>
      <c r="AO53" s="422"/>
      <c r="AP53" s="422"/>
      <c r="AQ53" s="422"/>
      <c r="AR53" s="422"/>
      <c r="AS53" s="422"/>
      <c r="AT53" s="422"/>
      <c r="AU53" s="422"/>
      <c r="AV53" s="422"/>
      <c r="AW53" s="422"/>
      <c r="AX53" s="422"/>
      <c r="AY53" s="422"/>
      <c r="AZ53" s="422"/>
      <c r="BA53" s="422"/>
      <c r="BB53" s="422"/>
      <c r="BC53" s="422"/>
    </row>
    <row r="54" spans="1:55" ht="15.75" x14ac:dyDescent="0.2">
      <c r="A54" s="2089" t="s">
        <v>78</v>
      </c>
      <c r="B54" s="2090"/>
      <c r="C54" s="2090"/>
      <c r="D54" s="2090"/>
      <c r="E54" s="2090"/>
      <c r="F54" s="2090"/>
      <c r="G54" s="2090"/>
      <c r="H54" s="2090"/>
      <c r="I54" s="2091"/>
      <c r="J54" s="422"/>
      <c r="K54" s="426"/>
      <c r="L54" s="426"/>
      <c r="M54" s="426"/>
      <c r="N54" s="422"/>
      <c r="O54" s="422"/>
      <c r="P54" s="422"/>
      <c r="Q54" s="422"/>
      <c r="R54" s="422"/>
      <c r="S54" s="422"/>
      <c r="T54" s="422"/>
      <c r="U54" s="422"/>
      <c r="V54" s="422"/>
      <c r="W54" s="422"/>
      <c r="X54" s="422"/>
      <c r="Y54" s="422"/>
      <c r="Z54" s="422"/>
      <c r="AA54" s="422"/>
      <c r="AB54" s="422"/>
      <c r="AC54" s="422"/>
      <c r="AD54" s="422"/>
      <c r="AE54" s="422"/>
      <c r="AF54" s="422"/>
      <c r="AG54" s="422"/>
      <c r="AH54" s="422"/>
      <c r="AI54" s="422"/>
      <c r="AJ54" s="422"/>
      <c r="AK54" s="422"/>
      <c r="AL54" s="422"/>
      <c r="AM54" s="422"/>
      <c r="AN54" s="422"/>
      <c r="AO54" s="422"/>
      <c r="AP54" s="422"/>
      <c r="AQ54" s="422"/>
      <c r="AR54" s="422"/>
      <c r="AS54" s="422"/>
      <c r="AT54" s="422"/>
      <c r="AU54" s="422"/>
      <c r="AV54" s="422"/>
      <c r="AW54" s="422"/>
      <c r="AX54" s="422"/>
      <c r="AY54" s="422"/>
      <c r="AZ54" s="422"/>
      <c r="BA54" s="422"/>
      <c r="BB54" s="422"/>
      <c r="BC54" s="422"/>
    </row>
    <row r="55" spans="1:55" ht="15" x14ac:dyDescent="0.2">
      <c r="A55" s="430" t="s">
        <v>18</v>
      </c>
      <c r="B55" s="1"/>
      <c r="C55" s="1"/>
      <c r="D55" s="1"/>
      <c r="E55" s="1"/>
      <c r="F55" s="875">
        <f t="shared" ref="F55:F63" si="15">ROUND(IF(ISERROR((B55-C55)/C55),0,(B55-C55)/C55),3)</f>
        <v>0</v>
      </c>
      <c r="G55" s="875">
        <f t="shared" ref="G55:G63" si="16">ROUND(IF(ISERROR((C55-D55)/D55),0,(C55-D55)/D55),3)</f>
        <v>0</v>
      </c>
      <c r="H55" s="875">
        <f t="shared" ref="H55:H63" si="17">ROUND(IF(ISERROR((D55-E55)/E55),0,(D55-E55)/E55),3)</f>
        <v>0</v>
      </c>
      <c r="I55" s="2092" t="s">
        <v>525</v>
      </c>
      <c r="J55" s="422" t="s">
        <v>3369</v>
      </c>
      <c r="K55" s="426"/>
      <c r="L55" s="426"/>
      <c r="M55" s="426"/>
      <c r="N55" s="422"/>
      <c r="O55" s="422"/>
      <c r="P55" s="422"/>
      <c r="Q55" s="422"/>
      <c r="R55" s="422"/>
      <c r="S55" s="422"/>
      <c r="T55" s="422"/>
      <c r="U55" s="422"/>
      <c r="V55" s="422"/>
      <c r="W55" s="422"/>
      <c r="X55" s="422"/>
      <c r="Y55" s="422"/>
      <c r="Z55" s="422"/>
      <c r="AA55" s="422"/>
      <c r="AB55" s="422"/>
      <c r="AC55" s="422"/>
      <c r="AD55" s="422"/>
      <c r="AE55" s="422"/>
      <c r="AF55" s="422"/>
      <c r="AG55" s="422"/>
      <c r="AH55" s="422"/>
      <c r="AI55" s="422"/>
      <c r="AJ55" s="422"/>
      <c r="AK55" s="422"/>
      <c r="AL55" s="422"/>
      <c r="AM55" s="422"/>
      <c r="AN55" s="422"/>
      <c r="AO55" s="422"/>
      <c r="AP55" s="422"/>
      <c r="AQ55" s="422"/>
      <c r="AR55" s="422"/>
      <c r="AS55" s="422"/>
      <c r="AT55" s="422"/>
      <c r="AU55" s="422"/>
      <c r="AV55" s="422"/>
      <c r="AW55" s="422"/>
      <c r="AX55" s="422"/>
      <c r="AY55" s="422"/>
      <c r="AZ55" s="422"/>
      <c r="BA55" s="422"/>
      <c r="BB55" s="422"/>
      <c r="BC55" s="422"/>
    </row>
    <row r="56" spans="1:55" ht="15" x14ac:dyDescent="0.2">
      <c r="A56" s="430" t="s">
        <v>14</v>
      </c>
      <c r="B56" s="1"/>
      <c r="C56" s="1"/>
      <c r="D56" s="1"/>
      <c r="E56" s="1"/>
      <c r="F56" s="875">
        <f t="shared" si="15"/>
        <v>0</v>
      </c>
      <c r="G56" s="875">
        <f t="shared" si="16"/>
        <v>0</v>
      </c>
      <c r="H56" s="875">
        <f t="shared" si="17"/>
        <v>0</v>
      </c>
      <c r="I56" s="2093"/>
      <c r="J56" s="422" t="s">
        <v>3370</v>
      </c>
      <c r="K56" s="426"/>
      <c r="L56" s="426"/>
      <c r="M56" s="426"/>
      <c r="N56" s="422"/>
      <c r="O56" s="422"/>
      <c r="P56" s="422"/>
      <c r="Q56" s="422"/>
      <c r="R56" s="422"/>
      <c r="S56" s="422"/>
      <c r="T56" s="422"/>
      <c r="U56" s="422"/>
      <c r="V56" s="422"/>
      <c r="W56" s="422"/>
      <c r="X56" s="422"/>
      <c r="Y56" s="422"/>
      <c r="Z56" s="422"/>
      <c r="AA56" s="422"/>
      <c r="AB56" s="422"/>
      <c r="AC56" s="422"/>
      <c r="AD56" s="422"/>
      <c r="AE56" s="422"/>
      <c r="AF56" s="422"/>
      <c r="AG56" s="422"/>
      <c r="AH56" s="422"/>
      <c r="AI56" s="422"/>
      <c r="AJ56" s="422"/>
      <c r="AK56" s="422"/>
      <c r="AL56" s="422"/>
      <c r="AM56" s="422"/>
      <c r="AN56" s="422"/>
      <c r="AO56" s="422"/>
      <c r="AP56" s="422"/>
      <c r="AQ56" s="422"/>
      <c r="AR56" s="422"/>
      <c r="AS56" s="422"/>
      <c r="AT56" s="422"/>
      <c r="AU56" s="422"/>
      <c r="AV56" s="422"/>
      <c r="AW56" s="422"/>
      <c r="AX56" s="422"/>
      <c r="AY56" s="422"/>
      <c r="AZ56" s="422"/>
      <c r="BA56" s="422"/>
      <c r="BB56" s="422"/>
      <c r="BC56" s="422"/>
    </row>
    <row r="57" spans="1:55" ht="15" x14ac:dyDescent="0.2">
      <c r="A57" s="432" t="s">
        <v>179</v>
      </c>
      <c r="B57" s="1"/>
      <c r="C57" s="1"/>
      <c r="D57" s="1"/>
      <c r="E57" s="1"/>
      <c r="F57" s="875">
        <f t="shared" si="15"/>
        <v>0</v>
      </c>
      <c r="G57" s="875">
        <f t="shared" si="16"/>
        <v>0</v>
      </c>
      <c r="H57" s="875">
        <f t="shared" si="17"/>
        <v>0</v>
      </c>
      <c r="I57" s="2093"/>
      <c r="J57" s="422" t="s">
        <v>3371</v>
      </c>
      <c r="K57" s="426"/>
      <c r="L57" s="426"/>
      <c r="M57" s="426"/>
      <c r="N57" s="422"/>
      <c r="O57" s="422"/>
      <c r="P57" s="422"/>
      <c r="Q57" s="422"/>
      <c r="R57" s="422"/>
      <c r="S57" s="422"/>
      <c r="T57" s="422"/>
      <c r="U57" s="422"/>
      <c r="V57" s="422"/>
      <c r="W57" s="422"/>
      <c r="X57" s="422"/>
      <c r="Y57" s="422"/>
      <c r="Z57" s="422"/>
      <c r="AA57" s="422"/>
      <c r="AB57" s="422"/>
      <c r="AC57" s="422"/>
      <c r="AD57" s="422"/>
      <c r="AE57" s="422"/>
      <c r="AF57" s="422"/>
      <c r="AG57" s="422"/>
      <c r="AH57" s="422"/>
      <c r="AI57" s="422"/>
      <c r="AJ57" s="422"/>
      <c r="AK57" s="422"/>
      <c r="AL57" s="422"/>
      <c r="AM57" s="422"/>
      <c r="AN57" s="422"/>
      <c r="AO57" s="422"/>
      <c r="AP57" s="422"/>
      <c r="AQ57" s="422"/>
      <c r="AR57" s="422"/>
      <c r="AS57" s="422"/>
      <c r="AT57" s="422"/>
      <c r="AU57" s="422"/>
      <c r="AV57" s="422"/>
      <c r="AW57" s="422"/>
      <c r="AX57" s="422"/>
      <c r="AY57" s="422"/>
      <c r="AZ57" s="422"/>
      <c r="BA57" s="422"/>
      <c r="BB57" s="422"/>
      <c r="BC57" s="422"/>
    </row>
    <row r="58" spans="1:55" ht="15" x14ac:dyDescent="0.2">
      <c r="A58" s="430" t="s">
        <v>203</v>
      </c>
      <c r="B58" s="1"/>
      <c r="C58" s="1"/>
      <c r="D58" s="1"/>
      <c r="E58" s="1"/>
      <c r="F58" s="875">
        <f t="shared" si="15"/>
        <v>0</v>
      </c>
      <c r="G58" s="875">
        <f t="shared" si="16"/>
        <v>0</v>
      </c>
      <c r="H58" s="875">
        <f t="shared" si="17"/>
        <v>0</v>
      </c>
      <c r="I58" s="2093"/>
      <c r="J58" s="422" t="s">
        <v>3372</v>
      </c>
      <c r="K58" s="426"/>
      <c r="L58" s="426"/>
      <c r="M58" s="426"/>
      <c r="N58" s="422"/>
      <c r="O58" s="422"/>
      <c r="P58" s="422"/>
      <c r="Q58" s="422"/>
      <c r="R58" s="422"/>
      <c r="S58" s="422"/>
      <c r="T58" s="422"/>
      <c r="U58" s="422"/>
      <c r="V58" s="422"/>
      <c r="W58" s="422"/>
      <c r="X58" s="422"/>
      <c r="Y58" s="422"/>
      <c r="Z58" s="422"/>
      <c r="AA58" s="422"/>
      <c r="AB58" s="422"/>
      <c r="AC58" s="422"/>
      <c r="AD58" s="422"/>
      <c r="AE58" s="422"/>
      <c r="AF58" s="422"/>
      <c r="AG58" s="422"/>
      <c r="AH58" s="422"/>
      <c r="AI58" s="422"/>
      <c r="AJ58" s="422"/>
      <c r="AK58" s="422"/>
      <c r="AL58" s="422"/>
      <c r="AM58" s="422"/>
      <c r="AN58" s="422"/>
      <c r="AO58" s="422"/>
      <c r="AP58" s="422"/>
      <c r="AQ58" s="422"/>
      <c r="AR58" s="422"/>
      <c r="AS58" s="422"/>
      <c r="AT58" s="422"/>
      <c r="AU58" s="422"/>
      <c r="AV58" s="422"/>
      <c r="AW58" s="422"/>
      <c r="AX58" s="422"/>
      <c r="AY58" s="422"/>
      <c r="AZ58" s="422"/>
      <c r="BA58" s="422"/>
      <c r="BB58" s="422"/>
      <c r="BC58" s="422"/>
    </row>
    <row r="59" spans="1:55" ht="15.75" x14ac:dyDescent="0.2">
      <c r="A59" s="894" t="s">
        <v>15</v>
      </c>
      <c r="B59" s="876">
        <f t="shared" ref="B59:C59" si="18">B55+B56+B57-B58-B45</f>
        <v>0</v>
      </c>
      <c r="C59" s="876">
        <f t="shared" si="18"/>
        <v>0</v>
      </c>
      <c r="D59" s="876">
        <f>D55+D56+D57-D58-D45</f>
        <v>0</v>
      </c>
      <c r="E59" s="876">
        <f t="shared" ref="E59" si="19">E55+E56+E57-E58-E45</f>
        <v>0</v>
      </c>
      <c r="F59" s="875">
        <f t="shared" si="15"/>
        <v>0</v>
      </c>
      <c r="G59" s="875">
        <f t="shared" si="16"/>
        <v>0</v>
      </c>
      <c r="H59" s="875">
        <f t="shared" si="17"/>
        <v>0</v>
      </c>
      <c r="I59" s="2093"/>
      <c r="J59" s="422" t="s">
        <v>3373</v>
      </c>
      <c r="K59" s="426" t="s">
        <v>703</v>
      </c>
      <c r="L59" s="426"/>
      <c r="M59" s="426"/>
      <c r="N59" s="422"/>
      <c r="O59" s="422"/>
      <c r="P59" s="422"/>
      <c r="Q59" s="422"/>
      <c r="R59" s="422"/>
      <c r="S59" s="422"/>
      <c r="T59" s="422"/>
      <c r="U59" s="422"/>
      <c r="V59" s="422"/>
      <c r="W59" s="422"/>
      <c r="X59" s="422"/>
      <c r="Y59" s="422"/>
      <c r="Z59" s="422"/>
      <c r="AA59" s="422"/>
      <c r="AB59" s="422"/>
      <c r="AC59" s="422"/>
      <c r="AD59" s="422"/>
      <c r="AE59" s="422"/>
      <c r="AF59" s="422"/>
      <c r="AG59" s="422"/>
      <c r="AH59" s="422"/>
      <c r="AI59" s="422"/>
      <c r="AJ59" s="422"/>
      <c r="AK59" s="422"/>
      <c r="AL59" s="422"/>
      <c r="AM59" s="422"/>
      <c r="AN59" s="422"/>
      <c r="AO59" s="422"/>
      <c r="AP59" s="422"/>
      <c r="AQ59" s="422"/>
      <c r="AR59" s="422"/>
      <c r="AS59" s="422"/>
      <c r="AT59" s="422"/>
      <c r="AU59" s="422"/>
      <c r="AV59" s="422"/>
      <c r="AW59" s="422"/>
      <c r="AX59" s="422"/>
      <c r="AY59" s="422"/>
      <c r="AZ59" s="422"/>
      <c r="BA59" s="422"/>
      <c r="BB59" s="422"/>
      <c r="BC59" s="422"/>
    </row>
    <row r="60" spans="1:55" ht="15" x14ac:dyDescent="0.2">
      <c r="A60" s="430" t="s">
        <v>185</v>
      </c>
      <c r="B60" s="1"/>
      <c r="C60" s="1"/>
      <c r="D60" s="1"/>
      <c r="E60" s="1"/>
      <c r="F60" s="875">
        <f t="shared" si="15"/>
        <v>0</v>
      </c>
      <c r="G60" s="875">
        <f t="shared" si="16"/>
        <v>0</v>
      </c>
      <c r="H60" s="875">
        <f t="shared" si="17"/>
        <v>0</v>
      </c>
      <c r="I60" s="2093"/>
      <c r="J60" s="422" t="s">
        <v>3374</v>
      </c>
      <c r="K60" s="426"/>
      <c r="L60" s="426"/>
      <c r="M60" s="426"/>
      <c r="N60" s="422"/>
      <c r="O60" s="422"/>
      <c r="P60" s="422"/>
      <c r="Q60" s="422"/>
      <c r="R60" s="422"/>
      <c r="S60" s="422"/>
      <c r="T60" s="422"/>
      <c r="U60" s="422"/>
      <c r="V60" s="422"/>
      <c r="W60" s="422"/>
      <c r="X60" s="422"/>
      <c r="Y60" s="422"/>
      <c r="Z60" s="422"/>
      <c r="AA60" s="422"/>
      <c r="AB60" s="422"/>
      <c r="AC60" s="422"/>
      <c r="AD60" s="422"/>
      <c r="AE60" s="422"/>
      <c r="AF60" s="422"/>
      <c r="AG60" s="422"/>
      <c r="AH60" s="422"/>
      <c r="AI60" s="422"/>
      <c r="AJ60" s="422"/>
      <c r="AK60" s="422"/>
      <c r="AL60" s="422"/>
      <c r="AM60" s="422"/>
      <c r="AN60" s="422"/>
      <c r="AO60" s="422"/>
      <c r="AP60" s="422"/>
      <c r="AQ60" s="422"/>
      <c r="AR60" s="422"/>
      <c r="AS60" s="422"/>
      <c r="AT60" s="422"/>
      <c r="AU60" s="422"/>
      <c r="AV60" s="422"/>
      <c r="AW60" s="422"/>
      <c r="AX60" s="422"/>
      <c r="AY60" s="422"/>
      <c r="AZ60" s="422"/>
      <c r="BA60" s="422"/>
      <c r="BB60" s="422"/>
      <c r="BC60" s="422"/>
    </row>
    <row r="61" spans="1:55" ht="15" x14ac:dyDescent="0.2">
      <c r="A61" s="430" t="s">
        <v>5</v>
      </c>
      <c r="B61" s="1"/>
      <c r="C61" s="1"/>
      <c r="D61" s="1"/>
      <c r="E61" s="1"/>
      <c r="F61" s="875">
        <f t="shared" si="15"/>
        <v>0</v>
      </c>
      <c r="G61" s="875">
        <f t="shared" si="16"/>
        <v>0</v>
      </c>
      <c r="H61" s="875">
        <f t="shared" si="17"/>
        <v>0</v>
      </c>
      <c r="I61" s="2093"/>
      <c r="J61" s="422" t="s">
        <v>3375</v>
      </c>
      <c r="K61" s="426"/>
      <c r="L61" s="426"/>
      <c r="M61" s="426"/>
      <c r="N61" s="422"/>
      <c r="O61" s="422"/>
      <c r="P61" s="422"/>
      <c r="Q61" s="422"/>
      <c r="R61" s="422"/>
      <c r="S61" s="422"/>
      <c r="T61" s="422"/>
      <c r="U61" s="422"/>
      <c r="V61" s="422"/>
      <c r="W61" s="422"/>
      <c r="X61" s="422"/>
      <c r="Y61" s="422"/>
      <c r="Z61" s="422"/>
      <c r="AA61" s="422"/>
      <c r="AB61" s="422"/>
      <c r="AC61" s="422"/>
      <c r="AD61" s="422"/>
      <c r="AE61" s="422"/>
      <c r="AF61" s="422"/>
      <c r="AG61" s="422"/>
      <c r="AH61" s="422"/>
      <c r="AI61" s="422"/>
      <c r="AJ61" s="422"/>
      <c r="AK61" s="422"/>
      <c r="AL61" s="422"/>
      <c r="AM61" s="422"/>
      <c r="AN61" s="422"/>
      <c r="AO61" s="422"/>
      <c r="AP61" s="422"/>
      <c r="AQ61" s="422"/>
      <c r="AR61" s="422"/>
      <c r="AS61" s="422"/>
      <c r="AT61" s="422"/>
      <c r="AU61" s="422"/>
      <c r="AV61" s="422"/>
      <c r="AW61" s="422"/>
      <c r="AX61" s="422"/>
      <c r="AY61" s="422"/>
      <c r="AZ61" s="422"/>
      <c r="BA61" s="422"/>
      <c r="BB61" s="422"/>
      <c r="BC61" s="422"/>
    </row>
    <row r="62" spans="1:55" ht="15" x14ac:dyDescent="0.2">
      <c r="A62" s="430" t="s">
        <v>12</v>
      </c>
      <c r="B62" s="1"/>
      <c r="C62" s="1"/>
      <c r="D62" s="1"/>
      <c r="E62" s="1"/>
      <c r="F62" s="875">
        <f t="shared" si="15"/>
        <v>0</v>
      </c>
      <c r="G62" s="875">
        <f t="shared" si="16"/>
        <v>0</v>
      </c>
      <c r="H62" s="875">
        <f t="shared" si="17"/>
        <v>0</v>
      </c>
      <c r="I62" s="2093"/>
      <c r="J62" s="422" t="s">
        <v>3376</v>
      </c>
      <c r="K62" s="426"/>
      <c r="L62" s="426"/>
      <c r="M62" s="426"/>
      <c r="N62" s="422"/>
      <c r="O62" s="422"/>
      <c r="P62" s="422"/>
      <c r="Q62" s="422"/>
      <c r="R62" s="422"/>
      <c r="S62" s="422"/>
      <c r="T62" s="422"/>
      <c r="U62" s="422"/>
      <c r="V62" s="422"/>
      <c r="W62" s="422"/>
      <c r="X62" s="422"/>
      <c r="Y62" s="422"/>
      <c r="Z62" s="422"/>
      <c r="AA62" s="422"/>
      <c r="AB62" s="422"/>
      <c r="AC62" s="422"/>
      <c r="AD62" s="422"/>
      <c r="AE62" s="422"/>
      <c r="AF62" s="422"/>
      <c r="AG62" s="422"/>
      <c r="AH62" s="422"/>
      <c r="AI62" s="422"/>
      <c r="AJ62" s="422"/>
      <c r="AK62" s="422"/>
      <c r="AL62" s="422"/>
      <c r="AM62" s="422"/>
      <c r="AN62" s="422"/>
      <c r="AO62" s="422"/>
      <c r="AP62" s="422"/>
      <c r="AQ62" s="422"/>
      <c r="AR62" s="422"/>
      <c r="AS62" s="422"/>
      <c r="AT62" s="422"/>
      <c r="AU62" s="422"/>
      <c r="AV62" s="422"/>
      <c r="AW62" s="422"/>
      <c r="AX62" s="422"/>
      <c r="AY62" s="422"/>
      <c r="AZ62" s="422"/>
      <c r="BA62" s="422"/>
      <c r="BB62" s="422"/>
      <c r="BC62" s="422"/>
    </row>
    <row r="63" spans="1:55" ht="15.75" x14ac:dyDescent="0.2">
      <c r="A63" s="894" t="s">
        <v>13</v>
      </c>
      <c r="B63" s="876">
        <f>B62+B61+B60</f>
        <v>0</v>
      </c>
      <c r="C63" s="876">
        <f>C62+C61+C60</f>
        <v>0</v>
      </c>
      <c r="D63" s="876">
        <f>D62+D61+D60</f>
        <v>0</v>
      </c>
      <c r="E63" s="876">
        <f>E62+E61+E60</f>
        <v>0</v>
      </c>
      <c r="F63" s="875">
        <f t="shared" si="15"/>
        <v>0</v>
      </c>
      <c r="G63" s="875">
        <f t="shared" si="16"/>
        <v>0</v>
      </c>
      <c r="H63" s="875">
        <f t="shared" si="17"/>
        <v>0</v>
      </c>
      <c r="I63" s="2094"/>
      <c r="J63" s="422" t="s">
        <v>3377</v>
      </c>
      <c r="K63" s="426"/>
      <c r="L63" s="426"/>
      <c r="M63" s="426"/>
      <c r="N63" s="422"/>
      <c r="O63" s="422"/>
      <c r="P63" s="422"/>
      <c r="Q63" s="422"/>
      <c r="R63" s="422"/>
      <c r="S63" s="422"/>
      <c r="T63" s="422"/>
      <c r="U63" s="422"/>
      <c r="V63" s="422"/>
      <c r="W63" s="422"/>
      <c r="X63" s="422"/>
      <c r="Y63" s="422"/>
      <c r="Z63" s="422"/>
      <c r="AA63" s="422"/>
      <c r="AB63" s="422"/>
      <c r="AC63" s="422"/>
      <c r="AD63" s="422"/>
      <c r="AE63" s="422"/>
      <c r="AF63" s="422"/>
      <c r="AG63" s="422"/>
      <c r="AH63" s="422"/>
      <c r="AI63" s="422"/>
      <c r="AJ63" s="422"/>
      <c r="AK63" s="422"/>
      <c r="AL63" s="422"/>
      <c r="AM63" s="422"/>
      <c r="AN63" s="422"/>
      <c r="AO63" s="422"/>
      <c r="AP63" s="422"/>
      <c r="AQ63" s="422"/>
      <c r="AR63" s="422"/>
      <c r="AS63" s="422"/>
      <c r="AT63" s="422"/>
      <c r="AU63" s="422"/>
      <c r="AV63" s="422"/>
      <c r="AW63" s="422"/>
      <c r="AX63" s="422"/>
      <c r="AY63" s="422"/>
      <c r="AZ63" s="422"/>
      <c r="BA63" s="422"/>
      <c r="BB63" s="422"/>
      <c r="BC63" s="422"/>
    </row>
    <row r="64" spans="1:55" ht="15.75" x14ac:dyDescent="0.2">
      <c r="A64" s="2095" t="s">
        <v>75</v>
      </c>
      <c r="B64" s="2096"/>
      <c r="C64" s="2096"/>
      <c r="D64" s="2096"/>
      <c r="E64" s="2096"/>
      <c r="F64" s="2096"/>
      <c r="G64" s="2096"/>
      <c r="H64" s="2096"/>
      <c r="I64" s="2097"/>
      <c r="J64" s="422"/>
      <c r="K64" s="426"/>
      <c r="L64" s="426"/>
      <c r="M64" s="426"/>
      <c r="N64" s="422"/>
      <c r="O64" s="422"/>
      <c r="P64" s="422"/>
      <c r="Q64" s="422"/>
      <c r="R64" s="422"/>
      <c r="S64" s="422"/>
      <c r="T64" s="422"/>
      <c r="U64" s="422"/>
      <c r="V64" s="422"/>
      <c r="W64" s="422"/>
      <c r="X64" s="422"/>
      <c r="Y64" s="422"/>
      <c r="Z64" s="422"/>
      <c r="AA64" s="422"/>
      <c r="AB64" s="422"/>
      <c r="AC64" s="422"/>
      <c r="AD64" s="422"/>
      <c r="AE64" s="422"/>
      <c r="AF64" s="422"/>
      <c r="AG64" s="422"/>
      <c r="AH64" s="422"/>
      <c r="AI64" s="422"/>
      <c r="AJ64" s="422"/>
      <c r="AK64" s="422"/>
      <c r="AL64" s="422"/>
      <c r="AM64" s="422"/>
      <c r="AN64" s="422"/>
      <c r="AO64" s="422"/>
      <c r="AP64" s="422"/>
      <c r="AQ64" s="422"/>
      <c r="AR64" s="422"/>
      <c r="AS64" s="422"/>
      <c r="AT64" s="422"/>
      <c r="AU64" s="422"/>
      <c r="AV64" s="422"/>
      <c r="AW64" s="422"/>
      <c r="AX64" s="422"/>
      <c r="AY64" s="422"/>
      <c r="AZ64" s="422"/>
      <c r="BA64" s="422"/>
      <c r="BB64" s="422"/>
      <c r="BC64" s="422"/>
    </row>
    <row r="65" spans="1:55" ht="15" x14ac:dyDescent="0.2">
      <c r="A65" s="430" t="s">
        <v>206</v>
      </c>
      <c r="B65" s="1"/>
      <c r="C65" s="1"/>
      <c r="D65" s="1"/>
      <c r="E65" s="1"/>
      <c r="F65" s="875">
        <f t="shared" ref="F65:H71" si="20">ROUND(IF(ISERROR((B65-C65)/C65),0,(B65-C65)/C65),3)</f>
        <v>0</v>
      </c>
      <c r="G65" s="875">
        <f t="shared" si="20"/>
        <v>0</v>
      </c>
      <c r="H65" s="875">
        <f t="shared" si="20"/>
        <v>0</v>
      </c>
      <c r="I65" s="2092" t="s">
        <v>526</v>
      </c>
      <c r="J65" s="422" t="s">
        <v>3378</v>
      </c>
      <c r="K65" s="426" t="s">
        <v>208</v>
      </c>
      <c r="L65" s="426"/>
      <c r="M65" s="426"/>
      <c r="N65" s="422"/>
      <c r="O65" s="422"/>
      <c r="P65" s="422"/>
      <c r="Q65" s="422"/>
      <c r="R65" s="422"/>
      <c r="S65" s="422"/>
      <c r="T65" s="422"/>
      <c r="U65" s="422"/>
      <c r="V65" s="422"/>
      <c r="W65" s="422"/>
      <c r="X65" s="422"/>
      <c r="Y65" s="422"/>
      <c r="Z65" s="422"/>
      <c r="AA65" s="422"/>
      <c r="AB65" s="422"/>
      <c r="AC65" s="422"/>
      <c r="AD65" s="422"/>
      <c r="AE65" s="422"/>
      <c r="AF65" s="422"/>
      <c r="AG65" s="422"/>
      <c r="AH65" s="422"/>
      <c r="AI65" s="422"/>
      <c r="AJ65" s="422"/>
      <c r="AK65" s="422"/>
      <c r="AL65" s="422"/>
      <c r="AM65" s="422"/>
      <c r="AN65" s="422"/>
      <c r="AO65" s="422"/>
      <c r="AP65" s="422"/>
      <c r="AQ65" s="422"/>
      <c r="AR65" s="422"/>
      <c r="AS65" s="422"/>
      <c r="AT65" s="422"/>
      <c r="AU65" s="422"/>
      <c r="AV65" s="422"/>
      <c r="AW65" s="422"/>
      <c r="AX65" s="422"/>
      <c r="AY65" s="422"/>
      <c r="AZ65" s="422"/>
      <c r="BA65" s="422"/>
      <c r="BB65" s="422"/>
      <c r="BC65" s="422"/>
    </row>
    <row r="66" spans="1:55" ht="15" x14ac:dyDescent="0.2">
      <c r="A66" s="430" t="s">
        <v>184</v>
      </c>
      <c r="B66" s="1"/>
      <c r="C66" s="1"/>
      <c r="D66" s="1"/>
      <c r="E66" s="1"/>
      <c r="F66" s="875">
        <f t="shared" si="20"/>
        <v>0</v>
      </c>
      <c r="G66" s="875">
        <f t="shared" si="20"/>
        <v>0</v>
      </c>
      <c r="H66" s="875">
        <f t="shared" si="20"/>
        <v>0</v>
      </c>
      <c r="I66" s="2098"/>
      <c r="J66" s="422" t="s">
        <v>3379</v>
      </c>
      <c r="K66" s="426"/>
      <c r="L66" s="426"/>
      <c r="M66" s="426"/>
      <c r="N66" s="422"/>
      <c r="O66" s="422"/>
      <c r="P66" s="422"/>
      <c r="Q66" s="422"/>
      <c r="R66" s="422"/>
      <c r="S66" s="422"/>
      <c r="T66" s="422"/>
      <c r="U66" s="422"/>
      <c r="V66" s="422"/>
      <c r="W66" s="422"/>
      <c r="X66" s="422"/>
      <c r="Y66" s="422"/>
      <c r="Z66" s="422"/>
      <c r="AA66" s="422"/>
      <c r="AB66" s="422"/>
      <c r="AC66" s="422"/>
      <c r="AD66" s="422"/>
      <c r="AE66" s="422"/>
      <c r="AF66" s="422"/>
      <c r="AG66" s="422"/>
      <c r="AH66" s="422"/>
      <c r="AI66" s="422"/>
      <c r="AJ66" s="422"/>
      <c r="AK66" s="422"/>
      <c r="AL66" s="422"/>
      <c r="AM66" s="422"/>
      <c r="AN66" s="422"/>
      <c r="AO66" s="422"/>
      <c r="AP66" s="422"/>
      <c r="AQ66" s="422"/>
      <c r="AR66" s="422"/>
      <c r="AS66" s="422"/>
      <c r="AT66" s="422"/>
      <c r="AU66" s="422"/>
      <c r="AV66" s="422"/>
      <c r="AW66" s="422"/>
      <c r="AX66" s="422"/>
      <c r="AY66" s="422"/>
      <c r="AZ66" s="422"/>
      <c r="BA66" s="422"/>
      <c r="BB66" s="422"/>
      <c r="BC66" s="422"/>
    </row>
    <row r="67" spans="1:55" ht="15" x14ac:dyDescent="0.2">
      <c r="A67" s="430" t="s">
        <v>61</v>
      </c>
      <c r="B67" s="1"/>
      <c r="C67" s="1"/>
      <c r="D67" s="1"/>
      <c r="E67" s="1"/>
      <c r="F67" s="875">
        <f t="shared" si="20"/>
        <v>0</v>
      </c>
      <c r="G67" s="875">
        <f t="shared" si="20"/>
        <v>0</v>
      </c>
      <c r="H67" s="875">
        <f t="shared" si="20"/>
        <v>0</v>
      </c>
      <c r="I67" s="2098"/>
      <c r="J67" s="422" t="s">
        <v>3380</v>
      </c>
      <c r="K67" s="426"/>
      <c r="L67" s="426"/>
      <c r="M67" s="426"/>
      <c r="N67" s="422"/>
      <c r="O67" s="422"/>
      <c r="P67" s="422"/>
      <c r="Q67" s="422"/>
      <c r="R67" s="422"/>
      <c r="S67" s="422"/>
      <c r="T67" s="422"/>
      <c r="U67" s="422"/>
      <c r="V67" s="422"/>
      <c r="W67" s="422"/>
      <c r="X67" s="422"/>
      <c r="Y67" s="422"/>
      <c r="Z67" s="422"/>
      <c r="AA67" s="422"/>
      <c r="AB67" s="422"/>
      <c r="AC67" s="422"/>
      <c r="AD67" s="422"/>
      <c r="AE67" s="422"/>
      <c r="AF67" s="422"/>
      <c r="AG67" s="422"/>
      <c r="AH67" s="422"/>
      <c r="AI67" s="422"/>
      <c r="AJ67" s="422"/>
      <c r="AK67" s="422"/>
      <c r="AL67" s="422"/>
      <c r="AM67" s="422"/>
      <c r="AN67" s="422"/>
      <c r="AO67" s="422"/>
      <c r="AP67" s="422"/>
      <c r="AQ67" s="422"/>
      <c r="AR67" s="422"/>
      <c r="AS67" s="422"/>
      <c r="AT67" s="422"/>
      <c r="AU67" s="422"/>
      <c r="AV67" s="422"/>
      <c r="AW67" s="422"/>
      <c r="AX67" s="422"/>
      <c r="AY67" s="422"/>
      <c r="AZ67" s="422"/>
      <c r="BA67" s="422"/>
      <c r="BB67" s="422"/>
      <c r="BC67" s="422"/>
    </row>
    <row r="68" spans="1:55" ht="15.75" x14ac:dyDescent="0.2">
      <c r="A68" s="894" t="s">
        <v>62</v>
      </c>
      <c r="B68" s="876">
        <f>SUM(B65:B67)</f>
        <v>0</v>
      </c>
      <c r="C68" s="876">
        <f>SUM(C65:C67)</f>
        <v>0</v>
      </c>
      <c r="D68" s="876">
        <f>SUM(D65:D67)</f>
        <v>0</v>
      </c>
      <c r="E68" s="876">
        <f>SUM(E65:E67)</f>
        <v>0</v>
      </c>
      <c r="F68" s="875">
        <f t="shared" si="20"/>
        <v>0</v>
      </c>
      <c r="G68" s="875">
        <f t="shared" si="20"/>
        <v>0</v>
      </c>
      <c r="H68" s="875">
        <f t="shared" si="20"/>
        <v>0</v>
      </c>
      <c r="I68" s="2098"/>
      <c r="J68" s="422" t="s">
        <v>3381</v>
      </c>
      <c r="K68" s="426"/>
      <c r="L68" s="426"/>
      <c r="M68" s="426"/>
      <c r="N68" s="422"/>
      <c r="O68" s="422"/>
      <c r="P68" s="422"/>
      <c r="Q68" s="422"/>
      <c r="R68" s="422"/>
      <c r="S68" s="422"/>
      <c r="T68" s="422"/>
      <c r="U68" s="422"/>
      <c r="V68" s="422"/>
      <c r="W68" s="422"/>
      <c r="X68" s="422"/>
      <c r="Y68" s="422"/>
      <c r="Z68" s="422"/>
      <c r="AA68" s="422"/>
      <c r="AB68" s="422"/>
      <c r="AC68" s="422"/>
      <c r="AD68" s="422"/>
      <c r="AE68" s="422"/>
      <c r="AF68" s="422"/>
      <c r="AG68" s="422"/>
      <c r="AH68" s="422"/>
      <c r="AI68" s="422"/>
      <c r="AJ68" s="422"/>
      <c r="AK68" s="422"/>
      <c r="AL68" s="422"/>
      <c r="AM68" s="422"/>
      <c r="AN68" s="422"/>
      <c r="AO68" s="422"/>
      <c r="AP68" s="422"/>
      <c r="AQ68" s="422"/>
      <c r="AR68" s="422"/>
      <c r="AS68" s="422"/>
      <c r="AT68" s="422"/>
      <c r="AU68" s="422"/>
      <c r="AV68" s="422"/>
      <c r="AW68" s="422"/>
      <c r="AX68" s="422"/>
      <c r="AY68" s="422"/>
      <c r="AZ68" s="422"/>
      <c r="BA68" s="422"/>
      <c r="BB68" s="422"/>
      <c r="BC68" s="422"/>
    </row>
    <row r="69" spans="1:55" ht="15" x14ac:dyDescent="0.2">
      <c r="A69" s="430" t="s">
        <v>139</v>
      </c>
      <c r="B69" s="1"/>
      <c r="C69" s="1"/>
      <c r="D69" s="1"/>
      <c r="E69" s="1"/>
      <c r="F69" s="875">
        <f t="shared" si="20"/>
        <v>0</v>
      </c>
      <c r="G69" s="875">
        <f t="shared" si="20"/>
        <v>0</v>
      </c>
      <c r="H69" s="875">
        <f t="shared" si="20"/>
        <v>0</v>
      </c>
      <c r="I69" s="2098"/>
      <c r="J69" s="422" t="s">
        <v>3382</v>
      </c>
      <c r="K69" s="426"/>
      <c r="L69" s="426"/>
      <c r="M69" s="426"/>
      <c r="N69" s="422"/>
      <c r="O69" s="422"/>
      <c r="P69" s="422"/>
      <c r="Q69" s="422"/>
      <c r="R69" s="422"/>
      <c r="S69" s="422"/>
      <c r="T69" s="422"/>
      <c r="U69" s="422"/>
      <c r="V69" s="422"/>
      <c r="W69" s="422"/>
      <c r="X69" s="422"/>
      <c r="Y69" s="422"/>
      <c r="Z69" s="422"/>
      <c r="AA69" s="422"/>
      <c r="AB69" s="422"/>
      <c r="AC69" s="422"/>
      <c r="AD69" s="422"/>
      <c r="AE69" s="422"/>
      <c r="AF69" s="422"/>
      <c r="AG69" s="422"/>
      <c r="AH69" s="422"/>
      <c r="AI69" s="422"/>
      <c r="AJ69" s="422"/>
      <c r="AK69" s="422"/>
      <c r="AL69" s="422"/>
      <c r="AM69" s="422"/>
      <c r="AN69" s="422"/>
      <c r="AO69" s="422"/>
      <c r="AP69" s="422"/>
      <c r="AQ69" s="422"/>
      <c r="AR69" s="422"/>
      <c r="AS69" s="422"/>
      <c r="AT69" s="422"/>
      <c r="AU69" s="422"/>
      <c r="AV69" s="422"/>
      <c r="AW69" s="422"/>
      <c r="AX69" s="422"/>
      <c r="AY69" s="422"/>
      <c r="AZ69" s="422"/>
      <c r="BA69" s="422"/>
      <c r="BB69" s="422"/>
      <c r="BC69" s="422"/>
    </row>
    <row r="70" spans="1:55" ht="15.75" x14ac:dyDescent="0.2">
      <c r="A70" s="896" t="s">
        <v>76</v>
      </c>
      <c r="B70" s="876">
        <f>B59+B63+B68+B69</f>
        <v>0</v>
      </c>
      <c r="C70" s="876">
        <f>C59+C63+C68+C69</f>
        <v>0</v>
      </c>
      <c r="D70" s="876">
        <f>D59+D63+D68+D69</f>
        <v>0</v>
      </c>
      <c r="E70" s="876">
        <f>E59+E63+E68+E69</f>
        <v>0</v>
      </c>
      <c r="F70" s="875">
        <f t="shared" si="20"/>
        <v>0</v>
      </c>
      <c r="G70" s="875">
        <f t="shared" si="20"/>
        <v>0</v>
      </c>
      <c r="H70" s="875">
        <f t="shared" si="20"/>
        <v>0</v>
      </c>
      <c r="I70" s="2098"/>
      <c r="J70" s="422" t="s">
        <v>3383</v>
      </c>
      <c r="K70" s="426"/>
      <c r="L70" s="426"/>
      <c r="M70" s="426"/>
      <c r="N70" s="422"/>
      <c r="O70" s="422"/>
      <c r="P70" s="422"/>
      <c r="Q70" s="422"/>
      <c r="R70" s="422"/>
      <c r="S70" s="422"/>
      <c r="T70" s="422"/>
      <c r="U70" s="422"/>
      <c r="V70" s="422"/>
      <c r="W70" s="422"/>
      <c r="X70" s="422"/>
      <c r="Y70" s="422"/>
      <c r="Z70" s="422"/>
      <c r="AA70" s="422"/>
      <c r="AB70" s="422"/>
      <c r="AC70" s="422"/>
      <c r="AD70" s="422"/>
      <c r="AE70" s="422"/>
      <c r="AF70" s="422"/>
      <c r="AG70" s="422"/>
      <c r="AH70" s="422"/>
      <c r="AI70" s="422"/>
      <c r="AJ70" s="422"/>
      <c r="AK70" s="422"/>
      <c r="AL70" s="422"/>
      <c r="AM70" s="422"/>
      <c r="AN70" s="422"/>
      <c r="AO70" s="422"/>
      <c r="AP70" s="422"/>
      <c r="AQ70" s="422"/>
      <c r="AR70" s="422"/>
      <c r="AS70" s="422"/>
      <c r="AT70" s="422"/>
      <c r="AU70" s="422"/>
      <c r="AV70" s="422"/>
      <c r="AW70" s="422"/>
      <c r="AX70" s="422"/>
      <c r="AY70" s="422"/>
      <c r="AZ70" s="422"/>
      <c r="BA70" s="422"/>
      <c r="BB70" s="422"/>
      <c r="BC70" s="422"/>
    </row>
    <row r="71" spans="1:55" ht="15.75" thickBot="1" x14ac:dyDescent="0.25">
      <c r="A71" s="430" t="s">
        <v>64</v>
      </c>
      <c r="B71" s="1"/>
      <c r="C71" s="1"/>
      <c r="D71" s="1"/>
      <c r="E71" s="1"/>
      <c r="F71" s="875">
        <f t="shared" si="20"/>
        <v>0</v>
      </c>
      <c r="G71" s="875">
        <f t="shared" si="20"/>
        <v>0</v>
      </c>
      <c r="H71" s="875">
        <f t="shared" si="20"/>
        <v>0</v>
      </c>
      <c r="I71" s="2098"/>
      <c r="J71" s="422" t="s">
        <v>3384</v>
      </c>
      <c r="K71" s="426"/>
      <c r="L71" s="426"/>
      <c r="M71" s="426"/>
      <c r="N71" s="422"/>
      <c r="O71" s="422"/>
      <c r="P71" s="422"/>
      <c r="Q71" s="422"/>
      <c r="R71" s="422"/>
      <c r="S71" s="422"/>
      <c r="T71" s="422"/>
      <c r="U71" s="422"/>
      <c r="V71" s="422"/>
      <c r="W71" s="422"/>
      <c r="X71" s="422"/>
      <c r="Y71" s="422"/>
      <c r="Z71" s="422"/>
      <c r="AA71" s="422"/>
      <c r="AB71" s="422"/>
      <c r="AC71" s="422"/>
      <c r="AD71" s="422"/>
      <c r="AE71" s="422"/>
      <c r="AF71" s="422"/>
      <c r="AG71" s="422"/>
      <c r="AH71" s="422"/>
      <c r="AI71" s="422"/>
      <c r="AJ71" s="422"/>
      <c r="AK71" s="422"/>
      <c r="AL71" s="422"/>
      <c r="AM71" s="422"/>
      <c r="AN71" s="422"/>
      <c r="AO71" s="422"/>
      <c r="AP71" s="422"/>
      <c r="AQ71" s="422"/>
      <c r="AR71" s="422"/>
      <c r="AS71" s="422"/>
      <c r="AT71" s="422"/>
      <c r="AU71" s="422"/>
      <c r="AV71" s="422"/>
      <c r="AW71" s="422"/>
      <c r="AX71" s="422"/>
      <c r="AY71" s="422"/>
      <c r="AZ71" s="422"/>
      <c r="BA71" s="422"/>
      <c r="BB71" s="422"/>
      <c r="BC71" s="422"/>
    </row>
    <row r="72" spans="1:55" ht="17.25" thickTop="1" thickBot="1" x14ac:dyDescent="0.3">
      <c r="A72" s="433" t="s">
        <v>611</v>
      </c>
      <c r="B72" s="883">
        <f>B70-B52+B45</f>
        <v>0</v>
      </c>
      <c r="C72" s="883">
        <f>C70-C52+C45</f>
        <v>0</v>
      </c>
      <c r="D72" s="883">
        <f>D70-D52+D45</f>
        <v>0</v>
      </c>
      <c r="E72" s="883">
        <f>E70-E52+E45</f>
        <v>0</v>
      </c>
      <c r="F72" s="4"/>
      <c r="G72" s="4"/>
      <c r="H72" s="4"/>
      <c r="I72" s="895"/>
      <c r="J72" s="422" t="s">
        <v>3385</v>
      </c>
      <c r="K72" s="426"/>
      <c r="L72" s="426"/>
      <c r="M72" s="426"/>
      <c r="N72" s="422"/>
      <c r="O72" s="422"/>
      <c r="P72" s="422"/>
      <c r="Q72" s="422"/>
      <c r="R72" s="422"/>
      <c r="S72" s="422"/>
      <c r="T72" s="422"/>
      <c r="U72" s="422"/>
      <c r="V72" s="422"/>
      <c r="W72" s="422"/>
      <c r="X72" s="422"/>
      <c r="Y72" s="422"/>
      <c r="Z72" s="422"/>
      <c r="AA72" s="422"/>
      <c r="AB72" s="422"/>
      <c r="AC72" s="422"/>
      <c r="AD72" s="422"/>
      <c r="AE72" s="422"/>
      <c r="AF72" s="422"/>
      <c r="AG72" s="422"/>
      <c r="AH72" s="422"/>
      <c r="AI72" s="422"/>
      <c r="AJ72" s="422"/>
      <c r="AK72" s="422"/>
      <c r="AL72" s="422"/>
      <c r="AM72" s="422"/>
      <c r="AN72" s="422"/>
      <c r="AO72" s="422"/>
      <c r="AP72" s="422"/>
      <c r="AQ72" s="422"/>
      <c r="AR72" s="422"/>
      <c r="AS72" s="422"/>
      <c r="AT72" s="422"/>
      <c r="AU72" s="422"/>
      <c r="AV72" s="422"/>
      <c r="AW72" s="422"/>
      <c r="AX72" s="422"/>
      <c r="AY72" s="422"/>
      <c r="AZ72" s="422"/>
      <c r="BA72" s="422"/>
      <c r="BB72" s="422"/>
      <c r="BC72" s="422"/>
    </row>
    <row r="73" spans="1:55" ht="16.5" thickTop="1" x14ac:dyDescent="0.2">
      <c r="A73" s="2089" t="s">
        <v>79</v>
      </c>
      <c r="B73" s="2090"/>
      <c r="C73" s="2090"/>
      <c r="D73" s="2090"/>
      <c r="E73" s="2090"/>
      <c r="F73" s="2090"/>
      <c r="G73" s="2090"/>
      <c r="H73" s="2090"/>
      <c r="I73" s="2091"/>
      <c r="J73" s="422"/>
      <c r="K73" s="426"/>
      <c r="L73" s="426"/>
      <c r="M73" s="426"/>
      <c r="N73" s="422"/>
      <c r="O73" s="422"/>
      <c r="P73" s="422"/>
      <c r="Q73" s="422"/>
      <c r="R73" s="422"/>
      <c r="S73" s="422"/>
      <c r="T73" s="422"/>
      <c r="U73" s="422"/>
      <c r="V73" s="422"/>
      <c r="W73" s="422"/>
      <c r="X73" s="422"/>
      <c r="Y73" s="422"/>
      <c r="Z73" s="422"/>
      <c r="AA73" s="422"/>
      <c r="AB73" s="422"/>
      <c r="AC73" s="422"/>
      <c r="AD73" s="422"/>
      <c r="AE73" s="422"/>
      <c r="AF73" s="422"/>
      <c r="AG73" s="422"/>
      <c r="AH73" s="422"/>
      <c r="AI73" s="422"/>
      <c r="AJ73" s="422"/>
      <c r="AK73" s="422"/>
      <c r="AL73" s="422"/>
      <c r="AM73" s="422"/>
      <c r="AN73" s="422"/>
      <c r="AO73" s="422"/>
      <c r="AP73" s="422"/>
      <c r="AQ73" s="422"/>
      <c r="AR73" s="422"/>
      <c r="AS73" s="422"/>
      <c r="AT73" s="422"/>
      <c r="AU73" s="422"/>
      <c r="AV73" s="422"/>
      <c r="AW73" s="422"/>
      <c r="AX73" s="422"/>
      <c r="AY73" s="422"/>
      <c r="AZ73" s="422"/>
      <c r="BA73" s="422"/>
      <c r="BB73" s="422"/>
      <c r="BC73" s="422"/>
    </row>
    <row r="74" spans="1:55" ht="15.75" x14ac:dyDescent="0.2">
      <c r="A74" s="894" t="s">
        <v>63</v>
      </c>
      <c r="B74" s="884" t="e">
        <f>ROUND(B49/B68,3)</f>
        <v>#DIV/0!</v>
      </c>
      <c r="C74" s="884" t="e">
        <f t="shared" ref="C74:E74" si="21">ROUND(C49/C68,3)</f>
        <v>#DIV/0!</v>
      </c>
      <c r="D74" s="884" t="e">
        <f t="shared" si="21"/>
        <v>#DIV/0!</v>
      </c>
      <c r="E74" s="884" t="e">
        <f t="shared" si="21"/>
        <v>#DIV/0!</v>
      </c>
      <c r="F74" s="885">
        <f t="shared" ref="F74:F92" si="22">ROUND(IF(ISERROR((B74-C74)/C74),0,(B74-C74)/C74),3)</f>
        <v>0</v>
      </c>
      <c r="G74" s="885">
        <f t="shared" ref="G74:G92" si="23">ROUND(IF(ISERROR((C74-D74)/D74),0,(C74-D74)/D74),3)</f>
        <v>0</v>
      </c>
      <c r="H74" s="885">
        <f t="shared" ref="H74:H92" si="24">ROUND(IF(ISERROR((D74-E74)/E74),0,(D74-E74)/E74),3)</f>
        <v>0</v>
      </c>
      <c r="I74" s="2099" t="s">
        <v>500</v>
      </c>
      <c r="J74" s="422" t="s">
        <v>3386</v>
      </c>
      <c r="K74" s="426" t="s">
        <v>527</v>
      </c>
      <c r="L74" s="426"/>
      <c r="M74" s="426"/>
      <c r="N74" s="422"/>
      <c r="O74" s="422"/>
      <c r="P74" s="422"/>
      <c r="Q74" s="422"/>
      <c r="R74" s="422"/>
      <c r="S74" s="422"/>
      <c r="T74" s="422"/>
      <c r="U74" s="422"/>
      <c r="V74" s="422"/>
      <c r="W74" s="422"/>
      <c r="X74" s="422"/>
      <c r="Y74" s="422"/>
      <c r="Z74" s="422"/>
      <c r="AA74" s="422"/>
      <c r="AB74" s="422"/>
      <c r="AC74" s="422"/>
      <c r="AD74" s="422"/>
      <c r="AE74" s="422"/>
      <c r="AF74" s="422"/>
      <c r="AG74" s="422"/>
      <c r="AH74" s="422"/>
      <c r="AI74" s="422"/>
      <c r="AJ74" s="422"/>
      <c r="AK74" s="422"/>
      <c r="AL74" s="422"/>
      <c r="AM74" s="422"/>
      <c r="AN74" s="422"/>
      <c r="AO74" s="422"/>
      <c r="AP74" s="422"/>
      <c r="AQ74" s="422"/>
      <c r="AR74" s="422"/>
      <c r="AS74" s="422"/>
      <c r="AT74" s="422"/>
      <c r="AU74" s="422"/>
      <c r="AV74" s="422"/>
      <c r="AW74" s="422"/>
      <c r="AX74" s="422"/>
      <c r="AY74" s="422"/>
      <c r="AZ74" s="422"/>
      <c r="BA74" s="422"/>
      <c r="BB74" s="422"/>
      <c r="BC74" s="422"/>
    </row>
    <row r="75" spans="1:55" ht="15.75" x14ac:dyDescent="0.2">
      <c r="A75" s="894" t="s">
        <v>16</v>
      </c>
      <c r="B75" s="884" t="e">
        <f>ROUND(B63/B59,3)</f>
        <v>#DIV/0!</v>
      </c>
      <c r="C75" s="884" t="e">
        <f t="shared" ref="C75:E75" si="25">ROUND(C63/C59,3)</f>
        <v>#DIV/0!</v>
      </c>
      <c r="D75" s="884" t="e">
        <f t="shared" si="25"/>
        <v>#DIV/0!</v>
      </c>
      <c r="E75" s="884" t="e">
        <f t="shared" si="25"/>
        <v>#DIV/0!</v>
      </c>
      <c r="F75" s="885">
        <f t="shared" si="22"/>
        <v>0</v>
      </c>
      <c r="G75" s="885">
        <f t="shared" si="23"/>
        <v>0</v>
      </c>
      <c r="H75" s="885">
        <f t="shared" si="24"/>
        <v>0</v>
      </c>
      <c r="I75" s="2100"/>
      <c r="J75" s="422" t="s">
        <v>3387</v>
      </c>
      <c r="K75" s="426" t="s">
        <v>528</v>
      </c>
      <c r="L75" s="426"/>
      <c r="M75" s="426"/>
      <c r="N75" s="422"/>
      <c r="O75" s="422"/>
      <c r="P75" s="422"/>
      <c r="Q75" s="422"/>
      <c r="R75" s="422"/>
      <c r="S75" s="422"/>
      <c r="T75" s="422"/>
      <c r="U75" s="422"/>
      <c r="V75" s="422"/>
      <c r="W75" s="422"/>
      <c r="X75" s="422"/>
      <c r="Y75" s="422"/>
      <c r="Z75" s="422"/>
      <c r="AA75" s="422"/>
      <c r="AB75" s="422"/>
      <c r="AC75" s="422"/>
      <c r="AD75" s="422"/>
      <c r="AE75" s="422"/>
      <c r="AF75" s="422"/>
      <c r="AG75" s="422"/>
      <c r="AH75" s="422"/>
      <c r="AI75" s="422"/>
      <c r="AJ75" s="422"/>
      <c r="AK75" s="422"/>
      <c r="AL75" s="422"/>
      <c r="AM75" s="422"/>
      <c r="AN75" s="422"/>
      <c r="AO75" s="422"/>
      <c r="AP75" s="422"/>
      <c r="AQ75" s="422"/>
      <c r="AR75" s="422"/>
      <c r="AS75" s="422"/>
      <c r="AT75" s="422"/>
      <c r="AU75" s="422"/>
      <c r="AV75" s="422"/>
      <c r="AW75" s="422"/>
      <c r="AX75" s="422"/>
      <c r="AY75" s="422"/>
      <c r="AZ75" s="422"/>
      <c r="BA75" s="422"/>
      <c r="BB75" s="422"/>
      <c r="BC75" s="422"/>
    </row>
    <row r="76" spans="1:55" ht="15.75" x14ac:dyDescent="0.2">
      <c r="A76" s="894" t="s">
        <v>17</v>
      </c>
      <c r="B76" s="884" t="e">
        <f>ROUND((B63+B68+B69)/B59,3)</f>
        <v>#DIV/0!</v>
      </c>
      <c r="C76" s="884" t="e">
        <f t="shared" ref="C76:E76" si="26">ROUND((C63+C68+C69)/C59,3)</f>
        <v>#DIV/0!</v>
      </c>
      <c r="D76" s="884" t="e">
        <f t="shared" si="26"/>
        <v>#DIV/0!</v>
      </c>
      <c r="E76" s="884" t="e">
        <f t="shared" si="26"/>
        <v>#DIV/0!</v>
      </c>
      <c r="F76" s="885">
        <f t="shared" si="22"/>
        <v>0</v>
      </c>
      <c r="G76" s="885">
        <f t="shared" si="23"/>
        <v>0</v>
      </c>
      <c r="H76" s="885">
        <f t="shared" si="24"/>
        <v>0</v>
      </c>
      <c r="I76" s="2100"/>
      <c r="J76" s="422" t="s">
        <v>3388</v>
      </c>
      <c r="K76" s="426" t="s">
        <v>529</v>
      </c>
      <c r="L76" s="426"/>
      <c r="M76" s="426"/>
      <c r="N76" s="422"/>
      <c r="O76" s="422"/>
      <c r="P76" s="422"/>
      <c r="Q76" s="422"/>
      <c r="R76" s="422"/>
      <c r="S76" s="422"/>
      <c r="T76" s="422"/>
      <c r="U76" s="422"/>
      <c r="V76" s="422"/>
      <c r="W76" s="422"/>
      <c r="X76" s="422"/>
      <c r="Y76" s="422"/>
      <c r="Z76" s="422"/>
      <c r="AA76" s="422"/>
      <c r="AB76" s="422"/>
      <c r="AC76" s="422"/>
      <c r="AD76" s="422"/>
      <c r="AE76" s="422"/>
      <c r="AF76" s="422"/>
      <c r="AG76" s="422"/>
      <c r="AH76" s="422"/>
      <c r="AI76" s="422"/>
      <c r="AJ76" s="422"/>
      <c r="AK76" s="422"/>
      <c r="AL76" s="422"/>
      <c r="AM76" s="422"/>
      <c r="AN76" s="422"/>
      <c r="AO76" s="422"/>
      <c r="AP76" s="422"/>
      <c r="AQ76" s="422"/>
      <c r="AR76" s="422"/>
      <c r="AS76" s="422"/>
      <c r="AT76" s="422"/>
      <c r="AU76" s="422"/>
      <c r="AV76" s="422"/>
      <c r="AW76" s="422"/>
      <c r="AX76" s="422"/>
      <c r="AY76" s="422"/>
      <c r="AZ76" s="422"/>
      <c r="BA76" s="422"/>
      <c r="BB76" s="422"/>
      <c r="BC76" s="422"/>
    </row>
    <row r="77" spans="1:55" ht="15.75" x14ac:dyDescent="0.2">
      <c r="A77" s="894" t="s">
        <v>1872</v>
      </c>
      <c r="B77" s="884" t="e">
        <f>ROUND(B63/(B59+B45),3)</f>
        <v>#DIV/0!</v>
      </c>
      <c r="C77" s="884" t="e">
        <f>ROUND(C63/(C59+C45),3)</f>
        <v>#DIV/0!</v>
      </c>
      <c r="D77" s="884" t="e">
        <f>ROUND(D63/(D59+D45),3)</f>
        <v>#DIV/0!</v>
      </c>
      <c r="E77" s="884" t="e">
        <f>ROUND(E63/(E59+E45),3)</f>
        <v>#DIV/0!</v>
      </c>
      <c r="F77" s="885">
        <f t="shared" si="22"/>
        <v>0</v>
      </c>
      <c r="G77" s="885">
        <f t="shared" si="23"/>
        <v>0</v>
      </c>
      <c r="H77" s="885">
        <f t="shared" si="24"/>
        <v>0</v>
      </c>
      <c r="I77" s="2100"/>
      <c r="J77" s="422" t="s">
        <v>3389</v>
      </c>
      <c r="K77" s="426"/>
      <c r="L77" s="426"/>
      <c r="M77" s="426"/>
      <c r="N77" s="422"/>
      <c r="O77" s="422"/>
      <c r="P77" s="422"/>
      <c r="Q77" s="422"/>
      <c r="R77" s="422"/>
      <c r="S77" s="422"/>
      <c r="T77" s="422"/>
      <c r="U77" s="422"/>
      <c r="V77" s="422"/>
      <c r="W77" s="422"/>
      <c r="X77" s="422"/>
      <c r="Y77" s="422"/>
      <c r="Z77" s="422"/>
      <c r="AA77" s="422"/>
      <c r="AB77" s="422"/>
      <c r="AC77" s="422"/>
      <c r="AD77" s="422"/>
      <c r="AE77" s="422"/>
      <c r="AF77" s="422"/>
      <c r="AG77" s="422"/>
      <c r="AH77" s="422"/>
      <c r="AI77" s="422"/>
      <c r="AJ77" s="422"/>
      <c r="AK77" s="422"/>
      <c r="AL77" s="422"/>
      <c r="AM77" s="422"/>
      <c r="AN77" s="422"/>
      <c r="AO77" s="422"/>
      <c r="AP77" s="422"/>
      <c r="AQ77" s="422"/>
      <c r="AR77" s="422"/>
      <c r="AS77" s="422"/>
      <c r="AT77" s="422"/>
      <c r="AU77" s="422"/>
      <c r="AV77" s="422"/>
      <c r="AW77" s="422"/>
      <c r="AX77" s="422"/>
      <c r="AY77" s="422"/>
      <c r="AZ77" s="422"/>
      <c r="BA77" s="422"/>
      <c r="BB77" s="422"/>
      <c r="BC77" s="422"/>
    </row>
    <row r="78" spans="1:55" ht="15.75" x14ac:dyDescent="0.2">
      <c r="A78" s="894" t="s">
        <v>1873</v>
      </c>
      <c r="B78" s="884" t="e">
        <f>ROUND((B63+B68+B69)/(B59+B45),3)</f>
        <v>#DIV/0!</v>
      </c>
      <c r="C78" s="884" t="e">
        <f>ROUND((C63+C68+C69)/(C59+C45),3)</f>
        <v>#DIV/0!</v>
      </c>
      <c r="D78" s="884" t="e">
        <f>ROUND((D63+D68+D69)/(D59+D45),3)</f>
        <v>#DIV/0!</v>
      </c>
      <c r="E78" s="884" t="e">
        <f>ROUND((E63+E68+E69)/(E59+E45),3)</f>
        <v>#DIV/0!</v>
      </c>
      <c r="F78" s="885">
        <f t="shared" si="22"/>
        <v>0</v>
      </c>
      <c r="G78" s="885">
        <f t="shared" si="23"/>
        <v>0</v>
      </c>
      <c r="H78" s="885">
        <f t="shared" si="24"/>
        <v>0</v>
      </c>
      <c r="I78" s="2100"/>
      <c r="J78" s="422" t="s">
        <v>3390</v>
      </c>
      <c r="K78" s="426"/>
      <c r="L78" s="426"/>
      <c r="M78" s="426"/>
      <c r="N78" s="422"/>
      <c r="O78" s="422"/>
      <c r="P78" s="422"/>
      <c r="Q78" s="422"/>
      <c r="R78" s="422"/>
      <c r="S78" s="422"/>
      <c r="T78" s="422"/>
      <c r="U78" s="422"/>
      <c r="V78" s="422"/>
      <c r="W78" s="422"/>
      <c r="X78" s="422"/>
      <c r="Y78" s="422"/>
      <c r="Z78" s="422"/>
      <c r="AA78" s="422"/>
      <c r="AB78" s="422"/>
      <c r="AC78" s="422"/>
      <c r="AD78" s="422"/>
      <c r="AE78" s="422"/>
      <c r="AF78" s="422"/>
      <c r="AG78" s="422"/>
      <c r="AH78" s="422"/>
      <c r="AI78" s="422"/>
      <c r="AJ78" s="422"/>
      <c r="AK78" s="422"/>
      <c r="AL78" s="422"/>
      <c r="AM78" s="422"/>
      <c r="AN78" s="422"/>
      <c r="AO78" s="422"/>
      <c r="AP78" s="422"/>
      <c r="AQ78" s="422"/>
      <c r="AR78" s="422"/>
      <c r="AS78" s="422"/>
      <c r="AT78" s="422"/>
      <c r="AU78" s="422"/>
      <c r="AV78" s="422"/>
      <c r="AW78" s="422"/>
      <c r="AX78" s="422"/>
      <c r="AY78" s="422"/>
      <c r="AZ78" s="422"/>
      <c r="BA78" s="422"/>
      <c r="BB78" s="422"/>
      <c r="BC78" s="422"/>
    </row>
    <row r="79" spans="1:55" ht="15.75" x14ac:dyDescent="0.2">
      <c r="A79" s="894" t="s">
        <v>19</v>
      </c>
      <c r="B79" s="884" t="e">
        <f>ROUND(B63/B25,3)</f>
        <v>#DIV/0!</v>
      </c>
      <c r="C79" s="884" t="e">
        <f>ROUND(C63/C25,3)</f>
        <v>#DIV/0!</v>
      </c>
      <c r="D79" s="884" t="e">
        <f>ROUND(D63/D25,3)</f>
        <v>#DIV/0!</v>
      </c>
      <c r="E79" s="884" t="e">
        <f>ROUND(E63/E25,3)</f>
        <v>#DIV/0!</v>
      </c>
      <c r="F79" s="885">
        <f t="shared" si="22"/>
        <v>0</v>
      </c>
      <c r="G79" s="885">
        <f t="shared" si="23"/>
        <v>0</v>
      </c>
      <c r="H79" s="885">
        <f t="shared" si="24"/>
        <v>0</v>
      </c>
      <c r="I79" s="2100"/>
      <c r="J79" s="422" t="s">
        <v>3391</v>
      </c>
      <c r="K79" s="426"/>
      <c r="L79" s="426"/>
      <c r="M79" s="426"/>
      <c r="N79" s="422"/>
      <c r="O79" s="422"/>
      <c r="P79" s="422"/>
      <c r="Q79" s="422"/>
      <c r="R79" s="422"/>
      <c r="S79" s="422"/>
      <c r="T79" s="422"/>
      <c r="U79" s="422"/>
      <c r="V79" s="422"/>
      <c r="W79" s="422"/>
      <c r="X79" s="422"/>
      <c r="Y79" s="422"/>
      <c r="Z79" s="422"/>
      <c r="AA79" s="422"/>
      <c r="AB79" s="422"/>
      <c r="AC79" s="422"/>
      <c r="AD79" s="422"/>
      <c r="AE79" s="422"/>
      <c r="AF79" s="422"/>
      <c r="AG79" s="422"/>
      <c r="AH79" s="422"/>
      <c r="AI79" s="422"/>
      <c r="AJ79" s="422"/>
      <c r="AK79" s="422"/>
      <c r="AL79" s="422"/>
      <c r="AM79" s="422"/>
      <c r="AN79" s="422"/>
      <c r="AO79" s="422"/>
      <c r="AP79" s="422"/>
      <c r="AQ79" s="422"/>
      <c r="AR79" s="422"/>
      <c r="AS79" s="422"/>
      <c r="AT79" s="422"/>
      <c r="AU79" s="422"/>
      <c r="AV79" s="422"/>
      <c r="AW79" s="422"/>
      <c r="AX79" s="422"/>
      <c r="AY79" s="422"/>
      <c r="AZ79" s="422"/>
      <c r="BA79" s="422"/>
      <c r="BB79" s="422"/>
      <c r="BC79" s="422"/>
    </row>
    <row r="80" spans="1:55" ht="15.75" x14ac:dyDescent="0.2">
      <c r="A80" s="894" t="s">
        <v>1032</v>
      </c>
      <c r="B80" s="884" t="e">
        <f>ROUND((B63+B66-B47)/B59,3)</f>
        <v>#DIV/0!</v>
      </c>
      <c r="C80" s="884" t="e">
        <f>ROUND((C63+C66-C47)/C59,3)</f>
        <v>#DIV/0!</v>
      </c>
      <c r="D80" s="884" t="e">
        <f>ROUND((D63+D66-D47)/D59,3)</f>
        <v>#DIV/0!</v>
      </c>
      <c r="E80" s="884" t="e">
        <f>ROUND((E63+E66-E47)/E59,3)</f>
        <v>#DIV/0!</v>
      </c>
      <c r="F80" s="885">
        <f t="shared" si="22"/>
        <v>0</v>
      </c>
      <c r="G80" s="885">
        <f t="shared" si="23"/>
        <v>0</v>
      </c>
      <c r="H80" s="885">
        <f t="shared" si="24"/>
        <v>0</v>
      </c>
      <c r="I80" s="2100"/>
      <c r="J80" s="422" t="s">
        <v>3392</v>
      </c>
      <c r="K80" s="426"/>
      <c r="L80" s="426"/>
      <c r="M80" s="426"/>
      <c r="N80" s="422"/>
      <c r="O80" s="422"/>
      <c r="P80" s="422"/>
      <c r="Q80" s="422"/>
      <c r="R80" s="422"/>
      <c r="S80" s="422"/>
      <c r="T80" s="422"/>
      <c r="U80" s="422"/>
      <c r="V80" s="422"/>
      <c r="W80" s="422"/>
      <c r="X80" s="422"/>
      <c r="Y80" s="422"/>
      <c r="Z80" s="422"/>
      <c r="AA80" s="422"/>
      <c r="AB80" s="422"/>
      <c r="AC80" s="422"/>
      <c r="AD80" s="422"/>
      <c r="AE80" s="422"/>
      <c r="AF80" s="422"/>
      <c r="AG80" s="422"/>
      <c r="AH80" s="422"/>
      <c r="AI80" s="422"/>
      <c r="AJ80" s="422"/>
      <c r="AK80" s="422"/>
      <c r="AL80" s="422"/>
      <c r="AM80" s="422"/>
      <c r="AN80" s="422"/>
      <c r="AO80" s="422"/>
      <c r="AP80" s="422"/>
      <c r="AQ80" s="422"/>
      <c r="AR80" s="422"/>
      <c r="AS80" s="422"/>
      <c r="AT80" s="422"/>
      <c r="AU80" s="422"/>
      <c r="AV80" s="422"/>
      <c r="AW80" s="422"/>
      <c r="AX80" s="422"/>
      <c r="AY80" s="422"/>
      <c r="AZ80" s="422"/>
      <c r="BA80" s="422"/>
      <c r="BB80" s="422"/>
      <c r="BC80" s="422"/>
    </row>
    <row r="81" spans="1:55" ht="15.75" x14ac:dyDescent="0.2">
      <c r="A81" s="894" t="s">
        <v>1031</v>
      </c>
      <c r="B81" s="884" t="e">
        <f>ROUND((B63+B66-B47)/B25,3)</f>
        <v>#DIV/0!</v>
      </c>
      <c r="C81" s="884" t="e">
        <f>ROUND((C63+C66-C47)/C25,3)</f>
        <v>#DIV/0!</v>
      </c>
      <c r="D81" s="884" t="e">
        <f>ROUND((D63+D66-D47)/D25,3)</f>
        <v>#DIV/0!</v>
      </c>
      <c r="E81" s="884" t="e">
        <f>ROUND((E63+E66-E47)/E25,3)</f>
        <v>#DIV/0!</v>
      </c>
      <c r="F81" s="885">
        <f t="shared" si="22"/>
        <v>0</v>
      </c>
      <c r="G81" s="885">
        <f t="shared" si="23"/>
        <v>0</v>
      </c>
      <c r="H81" s="885">
        <f t="shared" si="24"/>
        <v>0</v>
      </c>
      <c r="I81" s="2100"/>
      <c r="J81" s="422" t="s">
        <v>3393</v>
      </c>
      <c r="K81" s="426"/>
      <c r="L81" s="426"/>
      <c r="M81" s="426"/>
      <c r="N81" s="422"/>
      <c r="O81" s="422"/>
      <c r="P81" s="422"/>
      <c r="Q81" s="422"/>
      <c r="R81" s="422"/>
      <c r="S81" s="422"/>
      <c r="T81" s="422"/>
      <c r="U81" s="422"/>
      <c r="V81" s="422"/>
      <c r="W81" s="422"/>
      <c r="X81" s="422"/>
      <c r="Y81" s="422"/>
      <c r="Z81" s="422"/>
      <c r="AA81" s="422"/>
      <c r="AB81" s="422"/>
      <c r="AC81" s="422"/>
      <c r="AD81" s="422"/>
      <c r="AE81" s="422"/>
      <c r="AF81" s="422"/>
      <c r="AG81" s="422"/>
      <c r="AH81" s="422"/>
      <c r="AI81" s="422"/>
      <c r="AJ81" s="422"/>
      <c r="AK81" s="422"/>
      <c r="AL81" s="422"/>
      <c r="AM81" s="422"/>
      <c r="AN81" s="422"/>
      <c r="AO81" s="422"/>
      <c r="AP81" s="422"/>
      <c r="AQ81" s="422"/>
      <c r="AR81" s="422"/>
      <c r="AS81" s="422"/>
      <c r="AT81" s="422"/>
      <c r="AU81" s="422"/>
      <c r="AV81" s="422"/>
      <c r="AW81" s="422"/>
      <c r="AX81" s="422"/>
      <c r="AY81" s="422"/>
      <c r="AZ81" s="422"/>
      <c r="BA81" s="422"/>
      <c r="BB81" s="422"/>
      <c r="BC81" s="422"/>
    </row>
    <row r="82" spans="1:55" ht="15.75" x14ac:dyDescent="0.2">
      <c r="A82" s="894" t="s">
        <v>29</v>
      </c>
      <c r="B82" s="884" t="e">
        <f>ROUND(B29/B31,3)</f>
        <v>#DIV/0!</v>
      </c>
      <c r="C82" s="884" t="e">
        <f>ROUND(C29/C31,3)</f>
        <v>#DIV/0!</v>
      </c>
      <c r="D82" s="884" t="e">
        <f>ROUND(D29/D31,3)</f>
        <v>#DIV/0!</v>
      </c>
      <c r="E82" s="884" t="e">
        <f>ROUND(E29/E31,3)</f>
        <v>#DIV/0!</v>
      </c>
      <c r="F82" s="885">
        <f t="shared" si="22"/>
        <v>0</v>
      </c>
      <c r="G82" s="885">
        <f t="shared" si="23"/>
        <v>0</v>
      </c>
      <c r="H82" s="885">
        <f t="shared" si="24"/>
        <v>0</v>
      </c>
      <c r="I82" s="2100"/>
      <c r="J82" s="422" t="s">
        <v>3394</v>
      </c>
      <c r="K82" s="426"/>
      <c r="L82" s="426"/>
      <c r="M82" s="426"/>
      <c r="N82" s="422"/>
      <c r="O82" s="422"/>
      <c r="P82" s="422"/>
      <c r="Q82" s="422"/>
      <c r="R82" s="422"/>
      <c r="S82" s="422"/>
      <c r="T82" s="422"/>
      <c r="U82" s="422"/>
      <c r="V82" s="422"/>
      <c r="W82" s="422"/>
      <c r="X82" s="422"/>
      <c r="Y82" s="422"/>
      <c r="Z82" s="422"/>
      <c r="AA82" s="422"/>
      <c r="AB82" s="422"/>
      <c r="AC82" s="422"/>
      <c r="AD82" s="422"/>
      <c r="AE82" s="422"/>
      <c r="AF82" s="422"/>
      <c r="AG82" s="422"/>
      <c r="AH82" s="422"/>
      <c r="AI82" s="422"/>
      <c r="AJ82" s="422"/>
      <c r="AK82" s="422"/>
      <c r="AL82" s="422"/>
      <c r="AM82" s="422"/>
      <c r="AN82" s="422"/>
      <c r="AO82" s="422"/>
      <c r="AP82" s="422"/>
      <c r="AQ82" s="422"/>
      <c r="AR82" s="422"/>
      <c r="AS82" s="422"/>
      <c r="AT82" s="422"/>
      <c r="AU82" s="422"/>
      <c r="AV82" s="422"/>
      <c r="AW82" s="422"/>
      <c r="AX82" s="422"/>
      <c r="AY82" s="422"/>
      <c r="AZ82" s="422"/>
      <c r="BA82" s="422"/>
      <c r="BB82" s="422"/>
      <c r="BC82" s="422"/>
    </row>
    <row r="83" spans="1:55" ht="15.75" x14ac:dyDescent="0.2">
      <c r="A83" s="894" t="s">
        <v>1874</v>
      </c>
      <c r="B83" s="884" t="e">
        <f>ROUND((B37+B27+B28)/(B63+B68),3)</f>
        <v>#DIV/0!</v>
      </c>
      <c r="C83" s="884" t="e">
        <f>ROUND((C37+C27+C28)/(C63+C68),3)</f>
        <v>#DIV/0!</v>
      </c>
      <c r="D83" s="884" t="e">
        <f>ROUND((D37+D27+D28)/(D63+D68),3)</f>
        <v>#DIV/0!</v>
      </c>
      <c r="E83" s="884" t="e">
        <f>ROUND((E37+E27+E28)/(E63+E68),3)</f>
        <v>#DIV/0!</v>
      </c>
      <c r="F83" s="885">
        <f t="shared" si="22"/>
        <v>0</v>
      </c>
      <c r="G83" s="885">
        <f t="shared" si="23"/>
        <v>0</v>
      </c>
      <c r="H83" s="885">
        <f t="shared" si="24"/>
        <v>0</v>
      </c>
      <c r="I83" s="2100"/>
      <c r="J83" s="422" t="s">
        <v>3395</v>
      </c>
      <c r="K83" s="426"/>
      <c r="L83" s="426"/>
      <c r="M83" s="426"/>
      <c r="N83" s="422"/>
      <c r="O83" s="422"/>
      <c r="P83" s="422"/>
      <c r="Q83" s="422"/>
      <c r="R83" s="422"/>
      <c r="S83" s="422"/>
      <c r="T83" s="422"/>
      <c r="U83" s="422"/>
      <c r="V83" s="422"/>
      <c r="W83" s="422"/>
      <c r="X83" s="422"/>
      <c r="Y83" s="422"/>
      <c r="Z83" s="422"/>
      <c r="AA83" s="422"/>
      <c r="AB83" s="422"/>
      <c r="AC83" s="422"/>
      <c r="AD83" s="422"/>
      <c r="AE83" s="422"/>
      <c r="AF83" s="422"/>
      <c r="AG83" s="422"/>
      <c r="AH83" s="422"/>
      <c r="AI83" s="422"/>
      <c r="AJ83" s="422"/>
      <c r="AK83" s="422"/>
      <c r="AL83" s="422"/>
      <c r="AM83" s="422"/>
      <c r="AN83" s="422"/>
      <c r="AO83" s="422"/>
      <c r="AP83" s="422"/>
      <c r="AQ83" s="422"/>
      <c r="AR83" s="422"/>
      <c r="AS83" s="422"/>
      <c r="AT83" s="422"/>
      <c r="AU83" s="422"/>
      <c r="AV83" s="422"/>
      <c r="AW83" s="422"/>
      <c r="AX83" s="422"/>
      <c r="AY83" s="422"/>
      <c r="AZ83" s="422"/>
      <c r="BA83" s="422"/>
      <c r="BB83" s="422"/>
      <c r="BC83" s="422"/>
    </row>
    <row r="84" spans="1:55" ht="15.75" x14ac:dyDescent="0.2">
      <c r="A84" s="894" t="s">
        <v>67</v>
      </c>
      <c r="B84" s="884" t="e">
        <f>ROUND(B59/B52,3)</f>
        <v>#DIV/0!</v>
      </c>
      <c r="C84" s="884" t="e">
        <f>ROUND(C59/C52,3)</f>
        <v>#DIV/0!</v>
      </c>
      <c r="D84" s="884" t="e">
        <f>ROUND(D59/D52,3)</f>
        <v>#DIV/0!</v>
      </c>
      <c r="E84" s="884" t="e">
        <f>ROUND(E59/E52,3)</f>
        <v>#DIV/0!</v>
      </c>
      <c r="F84" s="885">
        <f t="shared" si="22"/>
        <v>0</v>
      </c>
      <c r="G84" s="885">
        <f t="shared" si="23"/>
        <v>0</v>
      </c>
      <c r="H84" s="885">
        <f t="shared" si="24"/>
        <v>0</v>
      </c>
      <c r="I84" s="2100"/>
      <c r="J84" s="422" t="s">
        <v>3396</v>
      </c>
      <c r="K84" s="426"/>
      <c r="L84" s="426"/>
      <c r="M84" s="426"/>
      <c r="N84" s="422"/>
      <c r="O84" s="422"/>
      <c r="P84" s="422"/>
      <c r="Q84" s="422"/>
      <c r="R84" s="422"/>
      <c r="S84" s="422"/>
      <c r="T84" s="422"/>
      <c r="U84" s="422"/>
      <c r="V84" s="422"/>
      <c r="W84" s="422"/>
      <c r="X84" s="422"/>
      <c r="Y84" s="422"/>
      <c r="Z84" s="422"/>
      <c r="AA84" s="422"/>
      <c r="AB84" s="422"/>
      <c r="AC84" s="422"/>
      <c r="AD84" s="422"/>
      <c r="AE84" s="422"/>
      <c r="AF84" s="422"/>
      <c r="AG84" s="422"/>
      <c r="AH84" s="422"/>
      <c r="AI84" s="422"/>
      <c r="AJ84" s="422"/>
      <c r="AK84" s="422"/>
      <c r="AL84" s="422"/>
      <c r="AM84" s="422"/>
      <c r="AN84" s="422"/>
      <c r="AO84" s="422"/>
      <c r="AP84" s="422"/>
      <c r="AQ84" s="422"/>
      <c r="AR84" s="422"/>
      <c r="AS84" s="422"/>
      <c r="AT84" s="422"/>
      <c r="AU84" s="422"/>
      <c r="AV84" s="422"/>
      <c r="AW84" s="422"/>
      <c r="AX84" s="422"/>
      <c r="AY84" s="422"/>
      <c r="AZ84" s="422"/>
      <c r="BA84" s="422"/>
      <c r="BB84" s="422"/>
      <c r="BC84" s="422"/>
    </row>
    <row r="85" spans="1:55" ht="15.75" x14ac:dyDescent="0.2">
      <c r="A85" s="894" t="s">
        <v>31</v>
      </c>
      <c r="B85" s="886" t="e">
        <f>ROUND((B44*365)/(B17+B18),3)</f>
        <v>#DIV/0!</v>
      </c>
      <c r="C85" s="886" t="e">
        <f>ROUND((C44*365)/(C17+C18),3)</f>
        <v>#DIV/0!</v>
      </c>
      <c r="D85" s="886" t="e">
        <f>ROUND((D44*365)/(D17+D18),3)</f>
        <v>#DIV/0!</v>
      </c>
      <c r="E85" s="886" t="e">
        <f>ROUND((E44*365)/(E17+E18),3)</f>
        <v>#DIV/0!</v>
      </c>
      <c r="F85" s="885">
        <f t="shared" si="22"/>
        <v>0</v>
      </c>
      <c r="G85" s="885">
        <f t="shared" si="23"/>
        <v>0</v>
      </c>
      <c r="H85" s="885">
        <f t="shared" si="24"/>
        <v>0</v>
      </c>
      <c r="I85" s="2100"/>
      <c r="J85" s="422" t="s">
        <v>3397</v>
      </c>
      <c r="K85" s="426"/>
      <c r="L85" s="426"/>
      <c r="M85" s="426"/>
      <c r="N85" s="422"/>
      <c r="O85" s="422"/>
      <c r="P85" s="422"/>
      <c r="Q85" s="422"/>
      <c r="R85" s="422"/>
      <c r="S85" s="422"/>
      <c r="T85" s="422"/>
      <c r="U85" s="422"/>
      <c r="V85" s="422"/>
      <c r="W85" s="422"/>
      <c r="X85" s="422"/>
      <c r="Y85" s="422"/>
      <c r="Z85" s="422"/>
      <c r="AA85" s="422"/>
      <c r="AB85" s="422"/>
      <c r="AC85" s="422"/>
      <c r="AD85" s="422"/>
      <c r="AE85" s="422"/>
      <c r="AF85" s="422"/>
      <c r="AG85" s="422"/>
      <c r="AH85" s="422"/>
      <c r="AI85" s="422"/>
      <c r="AJ85" s="422"/>
      <c r="AK85" s="422"/>
      <c r="AL85" s="422"/>
      <c r="AM85" s="422"/>
      <c r="AN85" s="422"/>
      <c r="AO85" s="422"/>
      <c r="AP85" s="422"/>
      <c r="AQ85" s="422"/>
      <c r="AR85" s="422"/>
      <c r="AS85" s="422"/>
      <c r="AT85" s="422"/>
      <c r="AU85" s="422"/>
      <c r="AV85" s="422"/>
      <c r="AW85" s="422"/>
      <c r="AX85" s="422"/>
      <c r="AY85" s="422"/>
      <c r="AZ85" s="422"/>
      <c r="BA85" s="422"/>
      <c r="BB85" s="422"/>
      <c r="BC85" s="422"/>
    </row>
    <row r="86" spans="1:55" ht="15.75" x14ac:dyDescent="0.2">
      <c r="A86" s="894" t="s">
        <v>32</v>
      </c>
      <c r="B86" s="886" t="e">
        <f>ROUND((B46*365)/B11,3)</f>
        <v>#DIV/0!</v>
      </c>
      <c r="C86" s="886" t="e">
        <f>ROUND((C46*365)/C11,3)</f>
        <v>#DIV/0!</v>
      </c>
      <c r="D86" s="886" t="e">
        <f>ROUND((D46*365)/D11,3)</f>
        <v>#DIV/0!</v>
      </c>
      <c r="E86" s="886" t="e">
        <f>ROUND((E46*365)/E11,3)</f>
        <v>#DIV/0!</v>
      </c>
      <c r="F86" s="885">
        <f t="shared" si="22"/>
        <v>0</v>
      </c>
      <c r="G86" s="885">
        <f t="shared" si="23"/>
        <v>0</v>
      </c>
      <c r="H86" s="885">
        <f t="shared" si="24"/>
        <v>0</v>
      </c>
      <c r="I86" s="2100"/>
      <c r="J86" s="422" t="s">
        <v>3398</v>
      </c>
      <c r="K86" s="426"/>
      <c r="L86" s="426"/>
      <c r="M86" s="426"/>
      <c r="N86" s="422"/>
      <c r="O86" s="422"/>
      <c r="P86" s="422"/>
      <c r="Q86" s="422"/>
      <c r="R86" s="422"/>
      <c r="S86" s="422"/>
      <c r="T86" s="422"/>
      <c r="U86" s="422"/>
      <c r="V86" s="422"/>
      <c r="W86" s="422"/>
      <c r="X86" s="422"/>
      <c r="Y86" s="422"/>
      <c r="Z86" s="422"/>
      <c r="AA86" s="422"/>
      <c r="AB86" s="422"/>
      <c r="AC86" s="422"/>
      <c r="AD86" s="422"/>
      <c r="AE86" s="422"/>
      <c r="AF86" s="422"/>
      <c r="AG86" s="422"/>
      <c r="AH86" s="422"/>
      <c r="AI86" s="422"/>
      <c r="AJ86" s="422"/>
      <c r="AK86" s="422"/>
      <c r="AL86" s="422"/>
      <c r="AM86" s="422"/>
      <c r="AN86" s="422"/>
      <c r="AO86" s="422"/>
      <c r="AP86" s="422"/>
      <c r="AQ86" s="422"/>
      <c r="AR86" s="422"/>
      <c r="AS86" s="422"/>
      <c r="AT86" s="422"/>
      <c r="AU86" s="422"/>
      <c r="AV86" s="422"/>
      <c r="AW86" s="422"/>
      <c r="AX86" s="422"/>
      <c r="AY86" s="422"/>
      <c r="AZ86" s="422"/>
      <c r="BA86" s="422"/>
      <c r="BB86" s="422"/>
      <c r="BC86" s="422"/>
    </row>
    <row r="87" spans="1:55" ht="15.75" x14ac:dyDescent="0.2">
      <c r="A87" s="894" t="s">
        <v>33</v>
      </c>
      <c r="B87" s="886" t="e">
        <f>ROUND((B65*365)/(B17+B18),3)</f>
        <v>#DIV/0!</v>
      </c>
      <c r="C87" s="886" t="e">
        <f>ROUND((C65*365)/(C17+C18),3)</f>
        <v>#DIV/0!</v>
      </c>
      <c r="D87" s="886" t="e">
        <f>ROUND((D65*365)/(D17+D18),3)</f>
        <v>#DIV/0!</v>
      </c>
      <c r="E87" s="886" t="e">
        <f>ROUND((E65*365)/(E17+E18),3)</f>
        <v>#DIV/0!</v>
      </c>
      <c r="F87" s="885">
        <f t="shared" si="22"/>
        <v>0</v>
      </c>
      <c r="G87" s="885">
        <f t="shared" si="23"/>
        <v>0</v>
      </c>
      <c r="H87" s="885">
        <f t="shared" si="24"/>
        <v>0</v>
      </c>
      <c r="I87" s="2100"/>
      <c r="J87" s="422" t="s">
        <v>3399</v>
      </c>
      <c r="K87" s="426"/>
      <c r="L87" s="426"/>
      <c r="M87" s="426"/>
      <c r="N87" s="422"/>
      <c r="O87" s="422"/>
      <c r="P87" s="422"/>
      <c r="Q87" s="422"/>
      <c r="R87" s="422"/>
      <c r="S87" s="422"/>
      <c r="T87" s="422"/>
      <c r="U87" s="422"/>
      <c r="V87" s="422"/>
      <c r="W87" s="422"/>
      <c r="X87" s="422"/>
      <c r="Y87" s="422"/>
      <c r="Z87" s="422"/>
      <c r="AA87" s="422"/>
      <c r="AB87" s="422"/>
      <c r="AC87" s="422"/>
      <c r="AD87" s="422"/>
      <c r="AE87" s="422"/>
      <c r="AF87" s="422"/>
      <c r="AG87" s="422"/>
      <c r="AH87" s="422"/>
      <c r="AI87" s="422"/>
      <c r="AJ87" s="422"/>
      <c r="AK87" s="422"/>
      <c r="AL87" s="422"/>
      <c r="AM87" s="422"/>
      <c r="AN87" s="422"/>
      <c r="AO87" s="422"/>
      <c r="AP87" s="422"/>
      <c r="AQ87" s="422"/>
      <c r="AR87" s="422"/>
      <c r="AS87" s="422"/>
      <c r="AT87" s="422"/>
      <c r="AU87" s="422"/>
      <c r="AV87" s="422"/>
      <c r="AW87" s="422"/>
      <c r="AX87" s="422"/>
      <c r="AY87" s="422"/>
      <c r="AZ87" s="422"/>
      <c r="BA87" s="422"/>
      <c r="BB87" s="422"/>
      <c r="BC87" s="422"/>
    </row>
    <row r="88" spans="1:55" ht="15.75" x14ac:dyDescent="0.2">
      <c r="A88" s="894" t="s">
        <v>34</v>
      </c>
      <c r="B88" s="876" t="e">
        <f>B85+B86-B87</f>
        <v>#DIV/0!</v>
      </c>
      <c r="C88" s="876" t="e">
        <f>C85+C86-C87</f>
        <v>#DIV/0!</v>
      </c>
      <c r="D88" s="876" t="e">
        <f>D85+D86-D87</f>
        <v>#DIV/0!</v>
      </c>
      <c r="E88" s="876" t="e">
        <f>E85+E86-E87</f>
        <v>#DIV/0!</v>
      </c>
      <c r="F88" s="885">
        <f t="shared" si="22"/>
        <v>0</v>
      </c>
      <c r="G88" s="885">
        <f t="shared" si="23"/>
        <v>0</v>
      </c>
      <c r="H88" s="885">
        <f t="shared" si="24"/>
        <v>0</v>
      </c>
      <c r="I88" s="2100"/>
      <c r="J88" s="422" t="s">
        <v>3400</v>
      </c>
      <c r="K88" s="426"/>
      <c r="L88" s="426"/>
      <c r="M88" s="426"/>
      <c r="N88" s="422"/>
      <c r="O88" s="422"/>
      <c r="P88" s="422"/>
      <c r="Q88" s="422"/>
      <c r="R88" s="422"/>
      <c r="S88" s="422"/>
      <c r="T88" s="422"/>
      <c r="U88" s="422"/>
      <c r="V88" s="422"/>
      <c r="W88" s="422"/>
      <c r="X88" s="422"/>
      <c r="Y88" s="422"/>
      <c r="Z88" s="422"/>
      <c r="AA88" s="422"/>
      <c r="AB88" s="422"/>
      <c r="AC88" s="422"/>
      <c r="AD88" s="422"/>
      <c r="AE88" s="422"/>
      <c r="AF88" s="422"/>
      <c r="AG88" s="422"/>
      <c r="AH88" s="422"/>
      <c r="AI88" s="422"/>
      <c r="AJ88" s="422"/>
      <c r="AK88" s="422"/>
      <c r="AL88" s="422"/>
      <c r="AM88" s="422"/>
      <c r="AN88" s="422"/>
      <c r="AO88" s="422"/>
      <c r="AP88" s="422"/>
      <c r="AQ88" s="422"/>
      <c r="AR88" s="422"/>
      <c r="AS88" s="422"/>
      <c r="AT88" s="422"/>
      <c r="AU88" s="422"/>
      <c r="AV88" s="422"/>
      <c r="AW88" s="422"/>
      <c r="AX88" s="422"/>
      <c r="AY88" s="422"/>
      <c r="AZ88" s="422"/>
      <c r="BA88" s="422"/>
      <c r="BB88" s="422"/>
      <c r="BC88" s="422"/>
    </row>
    <row r="89" spans="1:55" ht="15.75" x14ac:dyDescent="0.2">
      <c r="A89" s="894" t="s">
        <v>2034</v>
      </c>
      <c r="B89" s="886" t="e">
        <f>ROUND((B88/365)*B11*75%,3)</f>
        <v>#DIV/0!</v>
      </c>
      <c r="C89" s="886" t="e">
        <f>ROUND((C88/365)*C11*75%,3)</f>
        <v>#DIV/0!</v>
      </c>
      <c r="D89" s="886" t="e">
        <f>ROUND((D88/365)*D11*75%,3)</f>
        <v>#DIV/0!</v>
      </c>
      <c r="E89" s="886" t="e">
        <f>ROUND((E88/365)*E11*75%,3)</f>
        <v>#DIV/0!</v>
      </c>
      <c r="F89" s="885">
        <f t="shared" si="22"/>
        <v>0</v>
      </c>
      <c r="G89" s="885">
        <f t="shared" si="23"/>
        <v>0</v>
      </c>
      <c r="H89" s="885">
        <f t="shared" si="24"/>
        <v>0</v>
      </c>
      <c r="I89" s="2100"/>
      <c r="J89" s="422" t="s">
        <v>3401</v>
      </c>
      <c r="K89" s="426"/>
      <c r="L89" s="426"/>
      <c r="M89" s="426"/>
      <c r="N89" s="422"/>
      <c r="O89" s="422"/>
      <c r="P89" s="422"/>
      <c r="Q89" s="422"/>
      <c r="R89" s="422"/>
      <c r="S89" s="422"/>
      <c r="T89" s="422"/>
      <c r="U89" s="422"/>
      <c r="V89" s="422"/>
      <c r="W89" s="422"/>
      <c r="X89" s="422"/>
      <c r="Y89" s="422"/>
      <c r="Z89" s="422"/>
      <c r="AA89" s="422"/>
      <c r="AB89" s="422"/>
      <c r="AC89" s="422"/>
      <c r="AD89" s="422"/>
      <c r="AE89" s="422"/>
      <c r="AF89" s="422"/>
      <c r="AG89" s="422"/>
      <c r="AH89" s="422"/>
      <c r="AI89" s="422"/>
      <c r="AJ89" s="422"/>
      <c r="AK89" s="422"/>
      <c r="AL89" s="422"/>
      <c r="AM89" s="422"/>
      <c r="AN89" s="422"/>
      <c r="AO89" s="422"/>
      <c r="AP89" s="422"/>
      <c r="AQ89" s="422"/>
      <c r="AR89" s="422"/>
      <c r="AS89" s="422"/>
      <c r="AT89" s="422"/>
      <c r="AU89" s="422"/>
      <c r="AV89" s="422"/>
      <c r="AW89" s="422"/>
      <c r="AX89" s="422"/>
      <c r="AY89" s="422"/>
      <c r="AZ89" s="422"/>
      <c r="BA89" s="422"/>
      <c r="BB89" s="422"/>
      <c r="BC89" s="422"/>
    </row>
    <row r="90" spans="1:55" ht="15.75" x14ac:dyDescent="0.2">
      <c r="A90" s="894" t="s">
        <v>2035</v>
      </c>
      <c r="B90" s="886" t="e">
        <f>ROUND((B88/365)*B11,3)</f>
        <v>#DIV/0!</v>
      </c>
      <c r="C90" s="886" t="e">
        <f>ROUND((C88/365)*C11,3)</f>
        <v>#DIV/0!</v>
      </c>
      <c r="D90" s="886" t="e">
        <f>ROUND((D88/365)*D11,3)</f>
        <v>#DIV/0!</v>
      </c>
      <c r="E90" s="886" t="e">
        <f>ROUND((E88/365)*E11,3)</f>
        <v>#DIV/0!</v>
      </c>
      <c r="F90" s="885">
        <f t="shared" si="22"/>
        <v>0</v>
      </c>
      <c r="G90" s="885">
        <f t="shared" si="23"/>
        <v>0</v>
      </c>
      <c r="H90" s="885">
        <f t="shared" si="24"/>
        <v>0</v>
      </c>
      <c r="I90" s="2100"/>
      <c r="J90" s="422" t="s">
        <v>3402</v>
      </c>
      <c r="K90" s="426"/>
      <c r="L90" s="426"/>
      <c r="M90" s="426"/>
      <c r="N90" s="422"/>
      <c r="O90" s="422"/>
      <c r="P90" s="422"/>
      <c r="Q90" s="422"/>
      <c r="R90" s="422"/>
      <c r="S90" s="422"/>
      <c r="T90" s="422"/>
      <c r="U90" s="422"/>
      <c r="V90" s="422"/>
      <c r="W90" s="422"/>
      <c r="X90" s="422"/>
      <c r="Y90" s="422"/>
      <c r="Z90" s="422"/>
      <c r="AA90" s="422"/>
      <c r="AB90" s="422"/>
      <c r="AC90" s="422"/>
      <c r="AD90" s="422"/>
      <c r="AE90" s="422"/>
      <c r="AF90" s="422"/>
      <c r="AG90" s="422"/>
      <c r="AH90" s="422"/>
      <c r="AI90" s="422"/>
      <c r="AJ90" s="422"/>
      <c r="AK90" s="422"/>
      <c r="AL90" s="422"/>
      <c r="AM90" s="422"/>
      <c r="AN90" s="422"/>
      <c r="AO90" s="422"/>
      <c r="AP90" s="422"/>
      <c r="AQ90" s="422"/>
      <c r="AR90" s="422"/>
      <c r="AS90" s="422"/>
      <c r="AT90" s="422"/>
      <c r="AU90" s="422"/>
      <c r="AV90" s="422"/>
      <c r="AW90" s="422"/>
      <c r="AX90" s="422"/>
      <c r="AY90" s="422"/>
      <c r="AZ90" s="422"/>
      <c r="BA90" s="422"/>
      <c r="BB90" s="422"/>
      <c r="BC90" s="422"/>
    </row>
    <row r="91" spans="1:55" ht="15.75" x14ac:dyDescent="0.2">
      <c r="A91" s="440" t="s">
        <v>187</v>
      </c>
      <c r="B91" s="1"/>
      <c r="C91" s="1"/>
      <c r="D91" s="1"/>
      <c r="E91" s="1"/>
      <c r="F91" s="875">
        <f t="shared" si="22"/>
        <v>0</v>
      </c>
      <c r="G91" s="875">
        <f t="shared" si="23"/>
        <v>0</v>
      </c>
      <c r="H91" s="875">
        <f t="shared" si="24"/>
        <v>0</v>
      </c>
      <c r="I91" s="2101"/>
      <c r="J91" s="422" t="s">
        <v>3403</v>
      </c>
      <c r="K91" s="426"/>
      <c r="L91" s="426"/>
      <c r="M91" s="426"/>
      <c r="N91" s="422"/>
      <c r="O91" s="422"/>
      <c r="P91" s="422"/>
      <c r="Q91" s="422"/>
      <c r="R91" s="422"/>
      <c r="S91" s="422"/>
      <c r="T91" s="422"/>
      <c r="U91" s="422"/>
      <c r="V91" s="422"/>
      <c r="W91" s="422"/>
      <c r="X91" s="422"/>
      <c r="Y91" s="422"/>
      <c r="Z91" s="422"/>
      <c r="AA91" s="422"/>
      <c r="AB91" s="422"/>
      <c r="AC91" s="422"/>
      <c r="AD91" s="422"/>
      <c r="AE91" s="422"/>
      <c r="AF91" s="422"/>
      <c r="AG91" s="422"/>
      <c r="AH91" s="422"/>
      <c r="AI91" s="422"/>
      <c r="AJ91" s="422"/>
      <c r="AK91" s="422"/>
      <c r="AL91" s="422"/>
      <c r="AM91" s="422"/>
      <c r="AN91" s="422"/>
      <c r="AO91" s="422"/>
      <c r="AP91" s="422"/>
      <c r="AQ91" s="422"/>
      <c r="AR91" s="422"/>
      <c r="AS91" s="422"/>
      <c r="AT91" s="422"/>
      <c r="AU91" s="422"/>
      <c r="AV91" s="422"/>
      <c r="AW91" s="422"/>
      <c r="AX91" s="422"/>
      <c r="AY91" s="422"/>
      <c r="AZ91" s="422"/>
      <c r="BA91" s="422"/>
      <c r="BB91" s="422"/>
      <c r="BC91" s="422"/>
    </row>
    <row r="92" spans="1:55" ht="15.75" x14ac:dyDescent="0.2">
      <c r="A92" s="894" t="s">
        <v>3145</v>
      </c>
      <c r="B92" s="876" t="e">
        <f>B89-B91</f>
        <v>#DIV/0!</v>
      </c>
      <c r="C92" s="876" t="e">
        <f t="shared" ref="C92:E92" si="27">C89-C91</f>
        <v>#DIV/0!</v>
      </c>
      <c r="D92" s="876" t="e">
        <f t="shared" si="27"/>
        <v>#DIV/0!</v>
      </c>
      <c r="E92" s="876" t="e">
        <f t="shared" si="27"/>
        <v>#DIV/0!</v>
      </c>
      <c r="F92" s="885">
        <f t="shared" si="22"/>
        <v>0</v>
      </c>
      <c r="G92" s="885">
        <f t="shared" si="23"/>
        <v>0</v>
      </c>
      <c r="H92" s="885">
        <f t="shared" si="24"/>
        <v>0</v>
      </c>
      <c r="I92" s="410"/>
      <c r="J92" s="422" t="s">
        <v>3404</v>
      </c>
      <c r="K92" s="426"/>
      <c r="L92" s="426"/>
      <c r="M92" s="426"/>
      <c r="N92" s="422"/>
      <c r="O92" s="422"/>
      <c r="P92" s="422"/>
      <c r="Q92" s="422"/>
      <c r="R92" s="422"/>
      <c r="S92" s="422"/>
      <c r="T92" s="422"/>
      <c r="U92" s="422"/>
      <c r="V92" s="422"/>
      <c r="W92" s="422"/>
      <c r="X92" s="422"/>
      <c r="Y92" s="422"/>
      <c r="Z92" s="422"/>
      <c r="AA92" s="422"/>
      <c r="AB92" s="422"/>
      <c r="AC92" s="422"/>
      <c r="AD92" s="422"/>
      <c r="AE92" s="422"/>
      <c r="AF92" s="422"/>
      <c r="AG92" s="422"/>
      <c r="AH92" s="422"/>
      <c r="AI92" s="422"/>
      <c r="AJ92" s="422"/>
      <c r="AK92" s="422"/>
      <c r="AL92" s="422"/>
      <c r="AM92" s="422"/>
      <c r="AN92" s="422"/>
      <c r="AO92" s="422"/>
      <c r="AP92" s="422"/>
      <c r="AQ92" s="422"/>
      <c r="AR92" s="422"/>
      <c r="AS92" s="422"/>
      <c r="AT92" s="422"/>
      <c r="AU92" s="422"/>
      <c r="AV92" s="422"/>
      <c r="AW92" s="422"/>
      <c r="AX92" s="422"/>
      <c r="AY92" s="422"/>
      <c r="AZ92" s="422"/>
      <c r="BA92" s="422"/>
      <c r="BB92" s="422"/>
      <c r="BC92" s="422"/>
    </row>
    <row r="93" spans="1:55" ht="15.75" x14ac:dyDescent="0.2">
      <c r="A93" s="35" t="s">
        <v>530</v>
      </c>
      <c r="B93" s="343"/>
      <c r="C93" s="2102"/>
      <c r="D93" s="2103"/>
      <c r="E93" s="2103"/>
      <c r="F93" s="2103"/>
      <c r="G93" s="2103"/>
      <c r="H93" s="2103"/>
      <c r="I93" s="2104"/>
      <c r="J93" s="422"/>
      <c r="K93" s="426"/>
      <c r="L93" s="426"/>
      <c r="M93" s="426"/>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2"/>
      <c r="AT93" s="422"/>
      <c r="AU93" s="422"/>
      <c r="AV93" s="422"/>
      <c r="AW93" s="422"/>
      <c r="AX93" s="422"/>
      <c r="AY93" s="422"/>
      <c r="AZ93" s="422"/>
      <c r="BA93" s="422"/>
      <c r="BB93" s="422"/>
      <c r="BC93" s="422"/>
    </row>
    <row r="94" spans="1:55" ht="65.25" customHeight="1" thickBot="1" x14ac:dyDescent="0.25">
      <c r="A94" s="58" t="s">
        <v>53</v>
      </c>
      <c r="B94" s="344"/>
      <c r="C94" s="2075" t="s">
        <v>610</v>
      </c>
      <c r="D94" s="2076"/>
      <c r="E94" s="2076"/>
      <c r="F94" s="2076"/>
      <c r="G94" s="2076"/>
      <c r="H94" s="2076"/>
      <c r="I94" s="2077"/>
      <c r="J94" s="422"/>
      <c r="K94" s="426"/>
      <c r="L94" s="426"/>
      <c r="M94" s="426"/>
      <c r="N94" s="422"/>
      <c r="O94" s="422"/>
      <c r="P94" s="422"/>
      <c r="Q94" s="422"/>
      <c r="R94" s="422"/>
      <c r="S94" s="422"/>
      <c r="T94" s="422"/>
      <c r="U94" s="422"/>
      <c r="V94" s="422"/>
      <c r="W94" s="422"/>
      <c r="X94" s="422"/>
      <c r="Y94" s="422"/>
      <c r="Z94" s="422"/>
      <c r="AA94" s="422"/>
      <c r="AB94" s="422"/>
      <c r="AC94" s="422"/>
      <c r="AD94" s="422"/>
      <c r="AE94" s="422"/>
      <c r="AF94" s="422"/>
      <c r="AG94" s="422"/>
      <c r="AH94" s="422"/>
      <c r="AI94" s="422"/>
      <c r="AJ94" s="422"/>
      <c r="AK94" s="422"/>
      <c r="AL94" s="422"/>
      <c r="AM94" s="422"/>
      <c r="AN94" s="422"/>
      <c r="AO94" s="422"/>
      <c r="AP94" s="422"/>
      <c r="AQ94" s="422"/>
      <c r="AR94" s="422"/>
      <c r="AS94" s="422"/>
      <c r="AT94" s="422"/>
      <c r="AU94" s="422"/>
      <c r="AV94" s="422"/>
      <c r="AW94" s="422"/>
      <c r="AX94" s="422"/>
      <c r="AY94" s="422"/>
      <c r="AZ94" s="422"/>
      <c r="BA94" s="422"/>
      <c r="BB94" s="422"/>
      <c r="BC94" s="422"/>
    </row>
    <row r="95" spans="1:55" ht="30" customHeight="1" x14ac:dyDescent="0.2">
      <c r="A95" s="422"/>
      <c r="B95" s="422"/>
      <c r="C95" s="422"/>
      <c r="D95" s="422"/>
      <c r="E95" s="422"/>
      <c r="F95" s="422"/>
      <c r="G95" s="422"/>
      <c r="H95" s="422"/>
      <c r="I95" s="422"/>
      <c r="J95" s="422"/>
      <c r="K95" s="422"/>
      <c r="L95" s="422"/>
      <c r="M95" s="422"/>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row>
    <row r="96" spans="1:55" ht="30" customHeight="1" x14ac:dyDescent="0.2">
      <c r="A96" s="422"/>
      <c r="B96" s="422"/>
      <c r="C96" s="422"/>
      <c r="D96" s="422"/>
      <c r="E96" s="422"/>
      <c r="F96" s="422"/>
      <c r="G96" s="422"/>
      <c r="H96" s="422"/>
      <c r="I96" s="422"/>
      <c r="J96" s="422"/>
      <c r="K96" s="422"/>
      <c r="L96" s="422"/>
      <c r="M96" s="422"/>
      <c r="N96" s="422"/>
      <c r="O96" s="422"/>
      <c r="P96" s="422"/>
      <c r="Q96" s="422"/>
      <c r="R96" s="422"/>
      <c r="S96" s="422"/>
      <c r="T96" s="422"/>
      <c r="U96" s="422"/>
      <c r="V96" s="422"/>
      <c r="W96" s="422"/>
      <c r="X96" s="422"/>
      <c r="Y96" s="422"/>
      <c r="Z96" s="422"/>
      <c r="AA96" s="422"/>
      <c r="AB96" s="422"/>
      <c r="AC96" s="422"/>
      <c r="AD96" s="422"/>
      <c r="AE96" s="422"/>
      <c r="AF96" s="422"/>
      <c r="AG96" s="422"/>
      <c r="AH96" s="422"/>
      <c r="AI96" s="422"/>
      <c r="AJ96" s="422"/>
      <c r="AK96" s="422"/>
      <c r="AL96" s="422"/>
      <c r="AM96" s="422"/>
      <c r="AN96" s="422"/>
      <c r="AO96" s="422"/>
      <c r="AP96" s="422"/>
      <c r="AQ96" s="422"/>
      <c r="AR96" s="422"/>
      <c r="AS96" s="422"/>
      <c r="AT96" s="422"/>
      <c r="AU96" s="422"/>
      <c r="AV96" s="422"/>
      <c r="AW96" s="422"/>
      <c r="AX96" s="422"/>
      <c r="AY96" s="422"/>
      <c r="AZ96" s="422"/>
      <c r="BA96" s="422"/>
      <c r="BB96" s="422"/>
      <c r="BC96" s="422"/>
    </row>
    <row r="97" spans="1:55" ht="30" customHeight="1" x14ac:dyDescent="0.2">
      <c r="A97" s="422"/>
      <c r="B97" s="422"/>
      <c r="C97" s="422"/>
      <c r="D97" s="422"/>
      <c r="E97" s="422"/>
      <c r="F97" s="422"/>
      <c r="G97" s="422"/>
      <c r="H97" s="422"/>
      <c r="I97" s="422"/>
      <c r="J97" s="422"/>
      <c r="K97" s="422"/>
      <c r="L97" s="422"/>
      <c r="M97" s="422"/>
      <c r="N97" s="422"/>
      <c r="O97" s="422"/>
      <c r="P97" s="422"/>
      <c r="Q97" s="422"/>
      <c r="R97" s="422"/>
      <c r="S97" s="422"/>
      <c r="T97" s="422"/>
      <c r="U97" s="422"/>
      <c r="V97" s="422"/>
      <c r="W97" s="422"/>
      <c r="X97" s="422"/>
      <c r="Y97" s="422"/>
      <c r="Z97" s="422"/>
      <c r="AA97" s="422"/>
      <c r="AB97" s="422"/>
      <c r="AC97" s="422"/>
      <c r="AD97" s="422"/>
      <c r="AE97" s="422"/>
      <c r="AF97" s="422"/>
      <c r="AG97" s="422"/>
      <c r="AH97" s="422"/>
      <c r="AI97" s="422"/>
      <c r="AJ97" s="422"/>
      <c r="AK97" s="422"/>
      <c r="AL97" s="422"/>
      <c r="AM97" s="422"/>
      <c r="AN97" s="422"/>
      <c r="AO97" s="422"/>
      <c r="AP97" s="422"/>
      <c r="AQ97" s="422"/>
      <c r="AR97" s="422"/>
      <c r="AS97" s="422"/>
      <c r="AT97" s="422"/>
      <c r="AU97" s="422"/>
      <c r="AV97" s="422"/>
      <c r="AW97" s="422"/>
      <c r="AX97" s="422"/>
      <c r="AY97" s="422"/>
      <c r="AZ97" s="422"/>
      <c r="BA97" s="422"/>
      <c r="BB97" s="422"/>
      <c r="BC97" s="422"/>
    </row>
    <row r="98" spans="1:55" ht="0" hidden="1" customHeight="1" x14ac:dyDescent="0.2">
      <c r="A98" s="422"/>
      <c r="B98" s="422"/>
      <c r="C98" s="422"/>
      <c r="D98" s="422"/>
      <c r="E98" s="422"/>
      <c r="F98" s="422"/>
      <c r="G98" s="422"/>
      <c r="H98" s="422"/>
      <c r="I98" s="422"/>
      <c r="J98" s="422"/>
      <c r="K98" s="422"/>
      <c r="L98" s="422"/>
      <c r="M98" s="422"/>
      <c r="N98" s="422"/>
      <c r="O98" s="422"/>
      <c r="P98" s="422"/>
      <c r="Q98" s="422"/>
      <c r="R98" s="422"/>
      <c r="S98" s="422"/>
      <c r="T98" s="422"/>
      <c r="U98" s="422"/>
      <c r="V98" s="422"/>
      <c r="W98" s="422"/>
      <c r="X98" s="422"/>
      <c r="Y98" s="422"/>
      <c r="Z98" s="422"/>
      <c r="AA98" s="422"/>
      <c r="AB98" s="422"/>
      <c r="AC98" s="422"/>
      <c r="AD98" s="422"/>
      <c r="AE98" s="422"/>
      <c r="AF98" s="422"/>
      <c r="AG98" s="422"/>
      <c r="AH98" s="422"/>
      <c r="AI98" s="422"/>
      <c r="AJ98" s="422"/>
      <c r="AK98" s="422"/>
      <c r="AL98" s="422"/>
      <c r="AM98" s="422"/>
      <c r="AN98" s="422"/>
      <c r="AO98" s="422"/>
      <c r="AP98" s="422"/>
      <c r="AQ98" s="422"/>
      <c r="AR98" s="422"/>
      <c r="AS98" s="422"/>
      <c r="AT98" s="422"/>
      <c r="AU98" s="422"/>
      <c r="AV98" s="422"/>
      <c r="AW98" s="422"/>
      <c r="AX98" s="422"/>
      <c r="AY98" s="422"/>
      <c r="AZ98" s="422"/>
      <c r="BA98" s="422"/>
      <c r="BB98" s="422"/>
      <c r="BC98" s="422"/>
    </row>
    <row r="99" spans="1:55" ht="0" hidden="1" customHeight="1" x14ac:dyDescent="0.2">
      <c r="A99" s="422"/>
      <c r="B99" s="422"/>
      <c r="C99" s="422"/>
      <c r="D99" s="422"/>
      <c r="E99" s="422"/>
      <c r="F99" s="422"/>
      <c r="G99" s="422"/>
      <c r="H99" s="422"/>
      <c r="I99" s="422"/>
      <c r="J99" s="422"/>
      <c r="K99" s="422"/>
      <c r="L99" s="422"/>
      <c r="M99" s="422"/>
      <c r="N99" s="422"/>
      <c r="O99" s="422"/>
      <c r="P99" s="422"/>
      <c r="Q99" s="422"/>
      <c r="R99" s="422"/>
      <c r="S99" s="422"/>
      <c r="T99" s="422"/>
      <c r="U99" s="422"/>
      <c r="V99" s="422"/>
      <c r="W99" s="422"/>
      <c r="X99" s="422"/>
      <c r="Y99" s="422"/>
      <c r="Z99" s="422"/>
      <c r="AA99" s="422"/>
      <c r="AB99" s="422"/>
      <c r="AC99" s="422"/>
      <c r="AD99" s="422"/>
      <c r="AE99" s="422"/>
      <c r="AF99" s="422"/>
      <c r="AG99" s="422"/>
      <c r="AH99" s="422"/>
      <c r="AI99" s="422"/>
      <c r="AJ99" s="422"/>
      <c r="AK99" s="422"/>
      <c r="AL99" s="422"/>
      <c r="AM99" s="422"/>
      <c r="AN99" s="422"/>
      <c r="AO99" s="422"/>
      <c r="AP99" s="422"/>
      <c r="AQ99" s="422"/>
      <c r="AR99" s="422"/>
      <c r="AS99" s="422"/>
      <c r="AT99" s="422"/>
      <c r="AU99" s="422"/>
      <c r="AV99" s="422"/>
      <c r="AW99" s="422"/>
      <c r="AX99" s="422"/>
      <c r="AY99" s="422"/>
      <c r="AZ99" s="422"/>
      <c r="BA99" s="422"/>
      <c r="BB99" s="422"/>
      <c r="BC99" s="422"/>
    </row>
    <row r="100" spans="1:55" ht="0" hidden="1" customHeight="1" x14ac:dyDescent="0.2">
      <c r="A100" s="422"/>
      <c r="B100" s="422"/>
      <c r="C100" s="422"/>
      <c r="D100" s="422"/>
      <c r="E100" s="422"/>
      <c r="F100" s="422"/>
      <c r="G100" s="422"/>
      <c r="H100" s="422"/>
      <c r="I100" s="422"/>
      <c r="J100" s="422"/>
      <c r="K100" s="422"/>
      <c r="L100" s="422"/>
      <c r="M100" s="422"/>
      <c r="N100" s="422"/>
      <c r="O100" s="422"/>
      <c r="P100" s="422"/>
      <c r="Q100" s="422"/>
      <c r="R100" s="422"/>
      <c r="S100" s="422"/>
      <c r="T100" s="422"/>
      <c r="U100" s="422"/>
      <c r="V100" s="422"/>
      <c r="W100" s="422"/>
      <c r="X100" s="422"/>
      <c r="Y100" s="422"/>
      <c r="Z100" s="422"/>
      <c r="AA100" s="422"/>
      <c r="AB100" s="422"/>
      <c r="AC100" s="422"/>
      <c r="AD100" s="422"/>
      <c r="AE100" s="422"/>
      <c r="AF100" s="422"/>
      <c r="AG100" s="422"/>
      <c r="AH100" s="422"/>
      <c r="AI100" s="422"/>
      <c r="AJ100" s="422"/>
      <c r="AK100" s="422"/>
      <c r="AL100" s="422"/>
      <c r="AM100" s="422"/>
      <c r="AN100" s="422"/>
      <c r="AO100" s="422"/>
      <c r="AP100" s="422"/>
      <c r="AQ100" s="422"/>
      <c r="AR100" s="422"/>
      <c r="AS100" s="422"/>
      <c r="AT100" s="422"/>
      <c r="AU100" s="422"/>
      <c r="AV100" s="422"/>
      <c r="AW100" s="422"/>
      <c r="AX100" s="422"/>
      <c r="AY100" s="422"/>
      <c r="AZ100" s="422"/>
      <c r="BA100" s="422"/>
      <c r="BB100" s="422"/>
      <c r="BC100" s="422"/>
    </row>
    <row r="101" spans="1:55" ht="0" hidden="1" customHeight="1" x14ac:dyDescent="0.2">
      <c r="A101" s="422"/>
      <c r="B101" s="422"/>
      <c r="C101" s="422"/>
      <c r="D101" s="422"/>
      <c r="E101" s="422"/>
      <c r="F101" s="422"/>
      <c r="G101" s="422"/>
      <c r="H101" s="422"/>
      <c r="I101" s="422"/>
      <c r="J101" s="422"/>
      <c r="K101" s="422"/>
      <c r="L101" s="422"/>
      <c r="M101" s="422"/>
      <c r="N101" s="422"/>
      <c r="O101" s="422"/>
      <c r="P101" s="422"/>
      <c r="Q101" s="422"/>
      <c r="R101" s="422"/>
      <c r="S101" s="422"/>
      <c r="T101" s="422"/>
      <c r="U101" s="422"/>
      <c r="V101" s="422"/>
      <c r="W101" s="422"/>
      <c r="X101" s="422"/>
      <c r="Y101" s="422"/>
      <c r="Z101" s="422"/>
      <c r="AA101" s="422"/>
      <c r="AB101" s="422"/>
      <c r="AC101" s="422"/>
      <c r="AD101" s="422"/>
      <c r="AE101" s="422"/>
      <c r="AF101" s="422"/>
      <c r="AG101" s="422"/>
      <c r="AH101" s="422"/>
      <c r="AI101" s="422"/>
      <c r="AJ101" s="422"/>
      <c r="AK101" s="422"/>
      <c r="AL101" s="422"/>
      <c r="AM101" s="422"/>
      <c r="AN101" s="422"/>
      <c r="AO101" s="422"/>
      <c r="AP101" s="422"/>
      <c r="AQ101" s="422"/>
      <c r="AR101" s="422"/>
      <c r="AS101" s="422"/>
      <c r="AT101" s="422"/>
      <c r="AU101" s="422"/>
      <c r="AV101" s="422"/>
      <c r="AW101" s="422"/>
      <c r="AX101" s="422"/>
      <c r="AY101" s="422"/>
      <c r="AZ101" s="422"/>
      <c r="BA101" s="422"/>
      <c r="BB101" s="422"/>
      <c r="BC101" s="422"/>
    </row>
    <row r="102" spans="1:55" ht="0" hidden="1" customHeight="1" x14ac:dyDescent="0.2">
      <c r="A102" s="422"/>
      <c r="B102" s="422"/>
      <c r="C102" s="422"/>
      <c r="D102" s="422"/>
      <c r="E102" s="422"/>
      <c r="F102" s="422"/>
      <c r="G102" s="422"/>
      <c r="H102" s="422"/>
      <c r="I102" s="422"/>
      <c r="J102" s="422"/>
      <c r="K102" s="422"/>
      <c r="L102" s="422"/>
      <c r="M102" s="422"/>
      <c r="N102" s="422"/>
      <c r="O102" s="422"/>
      <c r="P102" s="422"/>
      <c r="Q102" s="422"/>
      <c r="R102" s="422"/>
      <c r="S102" s="422"/>
      <c r="T102" s="422"/>
      <c r="U102" s="422"/>
      <c r="V102" s="422"/>
      <c r="W102" s="422"/>
      <c r="X102" s="422"/>
      <c r="Y102" s="422"/>
      <c r="Z102" s="422"/>
      <c r="AA102" s="422"/>
      <c r="AB102" s="422"/>
      <c r="AC102" s="422"/>
      <c r="AD102" s="422"/>
      <c r="AE102" s="422"/>
      <c r="AF102" s="422"/>
      <c r="AG102" s="422"/>
      <c r="AH102" s="422"/>
      <c r="AI102" s="422"/>
      <c r="AJ102" s="422"/>
      <c r="AK102" s="422"/>
      <c r="AL102" s="422"/>
      <c r="AM102" s="422"/>
      <c r="AN102" s="422"/>
      <c r="AO102" s="422"/>
      <c r="AP102" s="422"/>
      <c r="AQ102" s="422"/>
      <c r="AR102" s="422"/>
      <c r="AS102" s="422"/>
      <c r="AT102" s="422"/>
      <c r="AU102" s="422"/>
      <c r="AV102" s="422"/>
      <c r="AW102" s="422"/>
      <c r="AX102" s="422"/>
      <c r="AY102" s="422"/>
      <c r="AZ102" s="422"/>
      <c r="BA102" s="422"/>
      <c r="BB102" s="422"/>
      <c r="BC102" s="422"/>
    </row>
    <row r="103" spans="1:55" ht="0" hidden="1" customHeight="1" x14ac:dyDescent="0.2">
      <c r="A103" s="422"/>
      <c r="B103" s="422"/>
      <c r="C103" s="422"/>
      <c r="D103" s="422"/>
      <c r="E103" s="422"/>
      <c r="F103" s="422"/>
      <c r="G103" s="422"/>
      <c r="H103" s="422"/>
      <c r="I103" s="422"/>
      <c r="J103" s="422"/>
      <c r="K103" s="422"/>
      <c r="L103" s="422"/>
      <c r="M103" s="422"/>
      <c r="N103" s="422"/>
      <c r="O103" s="422"/>
      <c r="P103" s="422"/>
      <c r="Q103" s="422"/>
      <c r="R103" s="422"/>
      <c r="S103" s="422"/>
      <c r="T103" s="422"/>
      <c r="U103" s="422"/>
      <c r="V103" s="422"/>
      <c r="W103" s="422"/>
      <c r="X103" s="422"/>
      <c r="Y103" s="422"/>
      <c r="Z103" s="422"/>
      <c r="AA103" s="422"/>
      <c r="AB103" s="422"/>
      <c r="AC103" s="422"/>
      <c r="AD103" s="422"/>
      <c r="AE103" s="422"/>
      <c r="AF103" s="422"/>
      <c r="AG103" s="422"/>
      <c r="AH103" s="422"/>
      <c r="AI103" s="422"/>
      <c r="AJ103" s="422"/>
      <c r="AK103" s="422"/>
      <c r="AL103" s="422"/>
      <c r="AM103" s="422"/>
      <c r="AN103" s="422"/>
      <c r="AO103" s="422"/>
      <c r="AP103" s="422"/>
      <c r="AQ103" s="422"/>
      <c r="AR103" s="422"/>
      <c r="AS103" s="422"/>
      <c r="AT103" s="422"/>
      <c r="AU103" s="422"/>
      <c r="AV103" s="422"/>
      <c r="AW103" s="422"/>
      <c r="AX103" s="422"/>
      <c r="AY103" s="422"/>
      <c r="AZ103" s="422"/>
      <c r="BA103" s="422"/>
      <c r="BB103" s="422"/>
      <c r="BC103" s="422"/>
    </row>
    <row r="104" spans="1:55" ht="0" hidden="1" customHeight="1" x14ac:dyDescent="0.2">
      <c r="A104" s="422"/>
      <c r="B104" s="422"/>
      <c r="C104" s="422"/>
      <c r="D104" s="422"/>
      <c r="E104" s="422"/>
      <c r="F104" s="422"/>
      <c r="G104" s="422"/>
      <c r="H104" s="422"/>
      <c r="I104" s="422"/>
      <c r="J104" s="422"/>
      <c r="K104" s="422"/>
      <c r="L104" s="422"/>
      <c r="M104" s="422"/>
      <c r="N104" s="422"/>
      <c r="O104" s="422"/>
      <c r="P104" s="422"/>
      <c r="Q104" s="422"/>
      <c r="R104" s="422"/>
      <c r="S104" s="422"/>
      <c r="T104" s="422"/>
      <c r="U104" s="422"/>
      <c r="V104" s="422"/>
      <c r="W104" s="422"/>
      <c r="X104" s="422"/>
      <c r="Y104" s="422"/>
      <c r="Z104" s="422"/>
      <c r="AA104" s="422"/>
      <c r="AB104" s="422"/>
      <c r="AC104" s="422"/>
      <c r="AD104" s="422"/>
      <c r="AE104" s="422"/>
      <c r="AF104" s="422"/>
      <c r="AG104" s="422"/>
      <c r="AH104" s="422"/>
      <c r="AI104" s="422"/>
      <c r="AJ104" s="422"/>
      <c r="AK104" s="422"/>
      <c r="AL104" s="422"/>
      <c r="AM104" s="422"/>
      <c r="AN104" s="422"/>
      <c r="AO104" s="422"/>
      <c r="AP104" s="422"/>
      <c r="AQ104" s="422"/>
      <c r="AR104" s="422"/>
      <c r="AS104" s="422"/>
      <c r="AT104" s="422"/>
      <c r="AU104" s="422"/>
      <c r="AV104" s="422"/>
      <c r="AW104" s="422"/>
      <c r="AX104" s="422"/>
      <c r="AY104" s="422"/>
      <c r="AZ104" s="422"/>
      <c r="BA104" s="422"/>
      <c r="BB104" s="422"/>
      <c r="BC104" s="422"/>
    </row>
    <row r="105" spans="1:55" ht="0" hidden="1" customHeight="1" x14ac:dyDescent="0.2">
      <c r="A105" s="422"/>
      <c r="B105" s="422"/>
      <c r="C105" s="422"/>
      <c r="D105" s="422"/>
      <c r="E105" s="422"/>
      <c r="F105" s="422"/>
      <c r="G105" s="422"/>
      <c r="H105" s="422"/>
      <c r="I105" s="422"/>
      <c r="J105" s="422"/>
      <c r="K105" s="422"/>
      <c r="L105" s="422"/>
      <c r="M105" s="422"/>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row>
    <row r="106" spans="1:55" ht="0" hidden="1" customHeight="1" x14ac:dyDescent="0.2">
      <c r="A106" s="422"/>
      <c r="B106" s="422"/>
      <c r="C106" s="422"/>
      <c r="D106" s="422"/>
      <c r="E106" s="422"/>
      <c r="F106" s="422"/>
      <c r="G106" s="422"/>
      <c r="H106" s="422"/>
      <c r="I106" s="422"/>
      <c r="J106" s="422"/>
      <c r="K106" s="422"/>
      <c r="L106" s="422"/>
      <c r="M106" s="422"/>
      <c r="N106" s="422"/>
      <c r="O106" s="422"/>
      <c r="P106" s="422"/>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row>
    <row r="107" spans="1:55" ht="0" hidden="1" customHeight="1" x14ac:dyDescent="0.2">
      <c r="A107" s="422"/>
      <c r="B107" s="422"/>
      <c r="C107" s="422"/>
      <c r="D107" s="422"/>
      <c r="E107" s="422"/>
      <c r="F107" s="422"/>
      <c r="G107" s="422"/>
      <c r="H107" s="422"/>
      <c r="I107" s="422"/>
      <c r="J107" s="422"/>
      <c r="K107" s="422"/>
      <c r="L107" s="422"/>
      <c r="M107" s="422"/>
      <c r="N107" s="422"/>
      <c r="O107" s="422"/>
      <c r="P107" s="422"/>
      <c r="Q107" s="422"/>
      <c r="R107" s="422"/>
      <c r="S107" s="422"/>
      <c r="T107" s="422"/>
      <c r="U107" s="422"/>
      <c r="V107" s="422"/>
      <c r="W107" s="422"/>
      <c r="X107" s="422"/>
      <c r="Y107" s="422"/>
      <c r="Z107" s="422"/>
      <c r="AA107" s="422"/>
      <c r="AB107" s="422"/>
      <c r="AC107" s="422"/>
      <c r="AD107" s="422"/>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row>
    <row r="108" spans="1:55" ht="0" hidden="1" customHeight="1" x14ac:dyDescent="0.2">
      <c r="A108" s="422"/>
      <c r="B108" s="422"/>
      <c r="C108" s="422"/>
      <c r="D108" s="422"/>
      <c r="E108" s="422"/>
      <c r="F108" s="422"/>
      <c r="G108" s="422"/>
      <c r="H108" s="422"/>
      <c r="I108" s="422"/>
      <c r="J108" s="422"/>
      <c r="K108" s="422"/>
      <c r="L108" s="422"/>
      <c r="M108" s="422"/>
      <c r="N108" s="422"/>
      <c r="O108" s="422"/>
      <c r="P108" s="422"/>
      <c r="Q108" s="422"/>
      <c r="R108" s="422"/>
      <c r="S108" s="422"/>
      <c r="T108" s="422"/>
      <c r="U108" s="422"/>
      <c r="V108" s="422"/>
      <c r="W108" s="422"/>
      <c r="X108" s="422"/>
      <c r="Y108" s="422"/>
      <c r="Z108" s="422"/>
      <c r="AA108" s="422"/>
      <c r="AB108" s="422"/>
      <c r="AC108" s="422"/>
      <c r="AD108" s="422"/>
      <c r="AE108" s="422"/>
      <c r="AF108" s="422"/>
      <c r="AG108" s="422"/>
      <c r="AH108" s="422"/>
      <c r="AI108" s="422"/>
      <c r="AJ108" s="422"/>
      <c r="AK108" s="422"/>
      <c r="AL108" s="422"/>
      <c r="AM108" s="422"/>
      <c r="AN108" s="422"/>
      <c r="AO108" s="422"/>
      <c r="AP108" s="422"/>
      <c r="AQ108" s="422"/>
      <c r="AR108" s="422"/>
      <c r="AS108" s="422"/>
      <c r="AT108" s="422"/>
      <c r="AU108" s="422"/>
      <c r="AV108" s="422"/>
      <c r="AW108" s="422"/>
      <c r="AX108" s="422"/>
      <c r="AY108" s="422"/>
      <c r="AZ108" s="422"/>
      <c r="BA108" s="422"/>
      <c r="BB108" s="422"/>
      <c r="BC108" s="422"/>
    </row>
    <row r="109" spans="1:55" ht="0" hidden="1" customHeight="1" x14ac:dyDescent="0.2">
      <c r="A109" s="422"/>
      <c r="B109" s="422"/>
      <c r="C109" s="422"/>
      <c r="D109" s="422"/>
      <c r="E109" s="422"/>
      <c r="F109" s="422"/>
      <c r="G109" s="422"/>
      <c r="H109" s="422"/>
      <c r="I109" s="422"/>
      <c r="J109" s="422"/>
      <c r="K109" s="422"/>
      <c r="L109" s="422"/>
      <c r="M109" s="422"/>
      <c r="N109" s="422"/>
      <c r="O109" s="422"/>
      <c r="P109" s="422"/>
      <c r="Q109" s="422"/>
      <c r="R109" s="422"/>
      <c r="S109" s="422"/>
      <c r="T109" s="422"/>
      <c r="U109" s="422"/>
      <c r="V109" s="422"/>
      <c r="W109" s="422"/>
      <c r="X109" s="422"/>
      <c r="Y109" s="422"/>
      <c r="Z109" s="422"/>
      <c r="AA109" s="422"/>
      <c r="AB109" s="422"/>
      <c r="AC109" s="422"/>
      <c r="AD109" s="422"/>
      <c r="AE109" s="422"/>
      <c r="AF109" s="422"/>
      <c r="AG109" s="422"/>
      <c r="AH109" s="422"/>
      <c r="AI109" s="422"/>
      <c r="AJ109" s="422"/>
      <c r="AK109" s="422"/>
      <c r="AL109" s="422"/>
      <c r="AM109" s="422"/>
      <c r="AN109" s="422"/>
      <c r="AO109" s="422"/>
      <c r="AP109" s="422"/>
      <c r="AQ109" s="422"/>
      <c r="AR109" s="422"/>
      <c r="AS109" s="422"/>
      <c r="AT109" s="422"/>
      <c r="AU109" s="422"/>
      <c r="AV109" s="422"/>
      <c r="AW109" s="422"/>
      <c r="AX109" s="422"/>
      <c r="AY109" s="422"/>
      <c r="AZ109" s="422"/>
      <c r="BA109" s="422"/>
      <c r="BB109" s="422"/>
      <c r="BC109" s="422"/>
    </row>
    <row r="110" spans="1:55" ht="0" hidden="1" customHeight="1" x14ac:dyDescent="0.2">
      <c r="A110" s="422"/>
      <c r="B110" s="422"/>
      <c r="C110" s="422"/>
      <c r="D110" s="422"/>
      <c r="E110" s="422"/>
      <c r="F110" s="422"/>
      <c r="G110" s="422"/>
      <c r="H110" s="422"/>
      <c r="I110" s="422"/>
      <c r="J110" s="422"/>
      <c r="K110" s="422"/>
      <c r="L110" s="422"/>
      <c r="M110" s="422"/>
      <c r="N110" s="422"/>
      <c r="O110" s="422"/>
      <c r="P110" s="422"/>
      <c r="Q110" s="422"/>
      <c r="R110" s="422"/>
      <c r="S110" s="422"/>
      <c r="T110" s="422"/>
      <c r="U110" s="422"/>
      <c r="V110" s="422"/>
      <c r="W110" s="422"/>
      <c r="X110" s="422"/>
      <c r="Y110" s="422"/>
      <c r="Z110" s="422"/>
      <c r="AA110" s="422"/>
      <c r="AB110" s="422"/>
      <c r="AC110" s="422"/>
      <c r="AD110" s="422"/>
      <c r="AE110" s="422"/>
      <c r="AF110" s="422"/>
      <c r="AG110" s="422"/>
      <c r="AH110" s="422"/>
      <c r="AI110" s="422"/>
      <c r="AJ110" s="422"/>
      <c r="AK110" s="422"/>
      <c r="AL110" s="422"/>
      <c r="AM110" s="422"/>
      <c r="AN110" s="422"/>
      <c r="AO110" s="422"/>
      <c r="AP110" s="422"/>
      <c r="AQ110" s="422"/>
      <c r="AR110" s="422"/>
      <c r="AS110" s="422"/>
      <c r="AT110" s="422"/>
      <c r="AU110" s="422"/>
      <c r="AV110" s="422"/>
      <c r="AW110" s="422"/>
      <c r="AX110" s="422"/>
      <c r="AY110" s="422"/>
      <c r="AZ110" s="422"/>
      <c r="BA110" s="422"/>
      <c r="BB110" s="422"/>
      <c r="BC110" s="422"/>
    </row>
    <row r="111" spans="1:55" ht="0" hidden="1" customHeight="1" x14ac:dyDescent="0.2">
      <c r="A111" s="422"/>
      <c r="B111" s="422"/>
      <c r="C111" s="422"/>
      <c r="D111" s="422"/>
      <c r="E111" s="422"/>
      <c r="F111" s="422"/>
      <c r="G111" s="422"/>
      <c r="H111" s="422"/>
      <c r="I111" s="422"/>
      <c r="J111" s="422"/>
      <c r="K111" s="422"/>
      <c r="L111" s="422"/>
      <c r="M111" s="422"/>
      <c r="N111" s="422"/>
      <c r="O111" s="422"/>
      <c r="P111" s="422"/>
      <c r="Q111" s="422"/>
      <c r="R111" s="422"/>
      <c r="S111" s="422"/>
      <c r="T111" s="422"/>
      <c r="U111" s="422"/>
      <c r="V111" s="422"/>
      <c r="W111" s="422"/>
      <c r="X111" s="422"/>
      <c r="Y111" s="422"/>
      <c r="Z111" s="422"/>
      <c r="AA111" s="422"/>
      <c r="AB111" s="422"/>
      <c r="AC111" s="422"/>
      <c r="AD111" s="422"/>
      <c r="AE111" s="422"/>
      <c r="AF111" s="422"/>
      <c r="AG111" s="422"/>
      <c r="AH111" s="422"/>
      <c r="AI111" s="422"/>
      <c r="AJ111" s="422"/>
      <c r="AK111" s="422"/>
      <c r="AL111" s="422"/>
      <c r="AM111" s="422"/>
      <c r="AN111" s="422"/>
      <c r="AO111" s="422"/>
      <c r="AP111" s="422"/>
      <c r="AQ111" s="422"/>
      <c r="AR111" s="422"/>
      <c r="AS111" s="422"/>
      <c r="AT111" s="422"/>
      <c r="AU111" s="422"/>
      <c r="AV111" s="422"/>
      <c r="AW111" s="422"/>
      <c r="AX111" s="422"/>
      <c r="AY111" s="422"/>
      <c r="AZ111" s="422"/>
      <c r="BA111" s="422"/>
      <c r="BB111" s="422"/>
      <c r="BC111" s="422"/>
    </row>
    <row r="112" spans="1:55" ht="0" hidden="1" customHeight="1" x14ac:dyDescent="0.2">
      <c r="A112" s="422"/>
      <c r="B112" s="422"/>
      <c r="C112" s="422"/>
      <c r="D112" s="422"/>
      <c r="E112" s="422"/>
      <c r="F112" s="422"/>
      <c r="G112" s="422"/>
      <c r="H112" s="422"/>
      <c r="I112" s="422"/>
      <c r="J112" s="422"/>
      <c r="K112" s="422"/>
      <c r="L112" s="422"/>
      <c r="M112" s="422"/>
      <c r="N112" s="422"/>
      <c r="O112" s="422"/>
      <c r="P112" s="422"/>
      <c r="Q112" s="422"/>
      <c r="R112" s="422"/>
      <c r="S112" s="422"/>
      <c r="T112" s="422"/>
      <c r="U112" s="422"/>
      <c r="V112" s="422"/>
      <c r="W112" s="422"/>
      <c r="X112" s="422"/>
      <c r="Y112" s="422"/>
      <c r="Z112" s="422"/>
      <c r="AA112" s="422"/>
      <c r="AB112" s="422"/>
      <c r="AC112" s="422"/>
      <c r="AD112" s="422"/>
      <c r="AE112" s="422"/>
      <c r="AF112" s="422"/>
      <c r="AG112" s="422"/>
      <c r="AH112" s="422"/>
      <c r="AI112" s="422"/>
      <c r="AJ112" s="422"/>
      <c r="AK112" s="422"/>
      <c r="AL112" s="422"/>
      <c r="AM112" s="422"/>
      <c r="AN112" s="422"/>
      <c r="AO112" s="422"/>
      <c r="AP112" s="422"/>
      <c r="AQ112" s="422"/>
      <c r="AR112" s="422"/>
      <c r="AS112" s="422"/>
      <c r="AT112" s="422"/>
      <c r="AU112" s="422"/>
      <c r="AV112" s="422"/>
      <c r="AW112" s="422"/>
      <c r="AX112" s="422"/>
      <c r="AY112" s="422"/>
      <c r="AZ112" s="422"/>
      <c r="BA112" s="422"/>
      <c r="BB112" s="422"/>
      <c r="BC112" s="422"/>
    </row>
    <row r="113" spans="1:55" ht="0" hidden="1" customHeight="1" x14ac:dyDescent="0.2">
      <c r="A113" s="422"/>
      <c r="B113" s="422"/>
      <c r="C113" s="422"/>
      <c r="D113" s="422"/>
      <c r="E113" s="422"/>
      <c r="F113" s="422"/>
      <c r="G113" s="422"/>
      <c r="H113" s="422"/>
      <c r="I113" s="422"/>
      <c r="J113" s="422"/>
      <c r="K113" s="422"/>
      <c r="L113" s="422"/>
      <c r="M113" s="422"/>
      <c r="N113" s="422"/>
      <c r="O113" s="422"/>
      <c r="P113" s="422"/>
      <c r="Q113" s="422"/>
      <c r="R113" s="422"/>
      <c r="S113" s="422"/>
      <c r="T113" s="422"/>
      <c r="U113" s="422"/>
      <c r="V113" s="422"/>
      <c r="W113" s="422"/>
      <c r="X113" s="422"/>
      <c r="Y113" s="422"/>
      <c r="Z113" s="422"/>
      <c r="AA113" s="422"/>
      <c r="AB113" s="422"/>
      <c r="AC113" s="422"/>
      <c r="AD113" s="422"/>
      <c r="AE113" s="422"/>
      <c r="AF113" s="422"/>
      <c r="AG113" s="422"/>
      <c r="AH113" s="422"/>
      <c r="AI113" s="422"/>
      <c r="AJ113" s="422"/>
      <c r="AK113" s="422"/>
      <c r="AL113" s="422"/>
      <c r="AM113" s="422"/>
      <c r="AN113" s="422"/>
      <c r="AO113" s="422"/>
      <c r="AP113" s="422"/>
      <c r="AQ113" s="422"/>
      <c r="AR113" s="422"/>
      <c r="AS113" s="422"/>
      <c r="AT113" s="422"/>
      <c r="AU113" s="422"/>
      <c r="AV113" s="422"/>
      <c r="AW113" s="422"/>
      <c r="AX113" s="422"/>
      <c r="AY113" s="422"/>
      <c r="AZ113" s="422"/>
      <c r="BA113" s="422"/>
      <c r="BB113" s="422"/>
      <c r="BC113" s="422"/>
    </row>
    <row r="114" spans="1:55" ht="0" hidden="1" customHeight="1" x14ac:dyDescent="0.2">
      <c r="A114" s="422"/>
      <c r="B114" s="422"/>
      <c r="C114" s="422"/>
      <c r="D114" s="422"/>
      <c r="E114" s="422"/>
      <c r="F114" s="422"/>
      <c r="G114" s="422"/>
      <c r="H114" s="422"/>
      <c r="I114" s="422"/>
      <c r="J114" s="422"/>
      <c r="K114" s="422"/>
      <c r="L114" s="422"/>
      <c r="M114" s="422"/>
      <c r="N114" s="422"/>
      <c r="O114" s="422"/>
      <c r="P114" s="422"/>
      <c r="Q114" s="422"/>
      <c r="R114" s="422"/>
      <c r="S114" s="422"/>
      <c r="T114" s="422"/>
      <c r="U114" s="422"/>
      <c r="V114" s="422"/>
      <c r="W114" s="422"/>
      <c r="X114" s="422"/>
      <c r="Y114" s="422"/>
      <c r="Z114" s="422"/>
      <c r="AA114" s="422"/>
      <c r="AB114" s="422"/>
      <c r="AC114" s="422"/>
      <c r="AD114" s="422"/>
      <c r="AE114" s="422"/>
      <c r="AF114" s="422"/>
      <c r="AG114" s="422"/>
      <c r="AH114" s="422"/>
      <c r="AI114" s="422"/>
      <c r="AJ114" s="422"/>
      <c r="AK114" s="422"/>
      <c r="AL114" s="422"/>
      <c r="AM114" s="422"/>
      <c r="AN114" s="422"/>
      <c r="AO114" s="422"/>
      <c r="AP114" s="422"/>
      <c r="AQ114" s="422"/>
      <c r="AR114" s="422"/>
      <c r="AS114" s="422"/>
      <c r="AT114" s="422"/>
      <c r="AU114" s="422"/>
      <c r="AV114" s="422"/>
      <c r="AW114" s="422"/>
      <c r="AX114" s="422"/>
      <c r="AY114" s="422"/>
      <c r="AZ114" s="422"/>
      <c r="BA114" s="422"/>
      <c r="BB114" s="422"/>
      <c r="BC114" s="422"/>
    </row>
    <row r="115" spans="1:55" ht="0" hidden="1" customHeight="1" x14ac:dyDescent="0.2">
      <c r="A115" s="422"/>
      <c r="B115" s="422"/>
      <c r="C115" s="422"/>
      <c r="D115" s="422"/>
      <c r="E115" s="422"/>
      <c r="F115" s="422"/>
      <c r="G115" s="422"/>
      <c r="H115" s="422"/>
      <c r="I115" s="422"/>
      <c r="J115" s="422"/>
      <c r="K115" s="422"/>
      <c r="L115" s="422"/>
      <c r="M115" s="422"/>
      <c r="N115" s="422"/>
      <c r="O115" s="422"/>
      <c r="P115" s="422"/>
      <c r="Q115" s="422"/>
      <c r="R115" s="422"/>
      <c r="S115" s="422"/>
      <c r="T115" s="422"/>
      <c r="U115" s="422"/>
      <c r="V115" s="422"/>
      <c r="W115" s="422"/>
      <c r="X115" s="422"/>
      <c r="Y115" s="422"/>
      <c r="Z115" s="422"/>
      <c r="AA115" s="422"/>
      <c r="AB115" s="422"/>
      <c r="AC115" s="422"/>
      <c r="AD115" s="422"/>
      <c r="AE115" s="422"/>
      <c r="AF115" s="422"/>
      <c r="AG115" s="422"/>
      <c r="AH115" s="422"/>
      <c r="AI115" s="422"/>
      <c r="AJ115" s="422"/>
      <c r="AK115" s="422"/>
      <c r="AL115" s="422"/>
      <c r="AM115" s="422"/>
      <c r="AN115" s="422"/>
      <c r="AO115" s="422"/>
      <c r="AP115" s="422"/>
      <c r="AQ115" s="422"/>
      <c r="AR115" s="422"/>
      <c r="AS115" s="422"/>
      <c r="AT115" s="422"/>
      <c r="AU115" s="422"/>
      <c r="AV115" s="422"/>
      <c r="AW115" s="422"/>
      <c r="AX115" s="422"/>
      <c r="AY115" s="422"/>
      <c r="AZ115" s="422"/>
      <c r="BA115" s="422"/>
      <c r="BB115" s="422"/>
      <c r="BC115" s="422"/>
    </row>
    <row r="116" spans="1:55" ht="0" hidden="1" customHeight="1" x14ac:dyDescent="0.2">
      <c r="A116" s="422"/>
      <c r="B116" s="422"/>
      <c r="C116" s="422"/>
      <c r="D116" s="422"/>
      <c r="E116" s="422"/>
      <c r="F116" s="422"/>
      <c r="G116" s="422"/>
      <c r="H116" s="422"/>
      <c r="I116" s="422"/>
      <c r="J116" s="422"/>
      <c r="K116" s="422"/>
      <c r="L116" s="422"/>
      <c r="M116" s="422"/>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row>
    <row r="117" spans="1:55" ht="0" hidden="1" customHeight="1" x14ac:dyDescent="0.2">
      <c r="A117" s="422"/>
      <c r="B117" s="422"/>
      <c r="C117" s="422"/>
      <c r="D117" s="422"/>
      <c r="E117" s="422"/>
      <c r="F117" s="422"/>
      <c r="G117" s="422"/>
      <c r="H117" s="422"/>
      <c r="I117" s="422"/>
      <c r="J117" s="422"/>
      <c r="K117" s="422"/>
      <c r="L117" s="422"/>
      <c r="M117" s="422"/>
      <c r="N117" s="422"/>
      <c r="O117" s="422"/>
      <c r="P117" s="422"/>
      <c r="Q117" s="422"/>
      <c r="R117" s="422"/>
      <c r="S117" s="422"/>
      <c r="T117" s="422"/>
      <c r="U117" s="422"/>
      <c r="V117" s="422"/>
      <c r="W117" s="422"/>
      <c r="X117" s="422"/>
      <c r="Y117" s="422"/>
      <c r="Z117" s="422"/>
      <c r="AA117" s="422"/>
      <c r="AB117" s="422"/>
      <c r="AC117" s="422"/>
      <c r="AD117" s="422"/>
      <c r="AE117" s="422"/>
      <c r="AF117" s="422"/>
      <c r="AG117" s="422"/>
      <c r="AH117" s="422"/>
      <c r="AI117" s="422"/>
      <c r="AJ117" s="422"/>
      <c r="AK117" s="422"/>
      <c r="AL117" s="422"/>
      <c r="AM117" s="422"/>
      <c r="AN117" s="422"/>
      <c r="AO117" s="422"/>
      <c r="AP117" s="422"/>
      <c r="AQ117" s="422"/>
      <c r="AR117" s="422"/>
      <c r="AS117" s="422"/>
      <c r="AT117" s="422"/>
      <c r="AU117" s="422"/>
      <c r="AV117" s="422"/>
      <c r="AW117" s="422"/>
      <c r="AX117" s="422"/>
      <c r="AY117" s="422"/>
      <c r="AZ117" s="422"/>
      <c r="BA117" s="422"/>
      <c r="BB117" s="422"/>
      <c r="BC117" s="422"/>
    </row>
    <row r="118" spans="1:55" ht="0" hidden="1" customHeight="1" x14ac:dyDescent="0.2">
      <c r="A118" s="422"/>
      <c r="B118" s="422"/>
      <c r="C118" s="422"/>
      <c r="D118" s="422"/>
      <c r="E118" s="422"/>
      <c r="F118" s="422"/>
      <c r="G118" s="422"/>
      <c r="H118" s="422"/>
      <c r="I118" s="422"/>
      <c r="J118" s="422"/>
      <c r="K118" s="422"/>
      <c r="L118" s="422"/>
      <c r="M118" s="422"/>
      <c r="N118" s="422"/>
      <c r="O118" s="422"/>
      <c r="P118" s="422"/>
      <c r="Q118" s="422"/>
      <c r="R118" s="422"/>
      <c r="S118" s="422"/>
      <c r="T118" s="422"/>
      <c r="U118" s="422"/>
      <c r="V118" s="422"/>
      <c r="W118" s="422"/>
      <c r="X118" s="422"/>
      <c r="Y118" s="422"/>
      <c r="Z118" s="422"/>
      <c r="AA118" s="422"/>
      <c r="AB118" s="422"/>
      <c r="AC118" s="422"/>
      <c r="AD118" s="422"/>
      <c r="AE118" s="422"/>
      <c r="AF118" s="422"/>
      <c r="AG118" s="422"/>
      <c r="AH118" s="422"/>
      <c r="AI118" s="422"/>
      <c r="AJ118" s="422"/>
      <c r="AK118" s="422"/>
      <c r="AL118" s="422"/>
      <c r="AM118" s="422"/>
      <c r="AN118" s="422"/>
      <c r="AO118" s="422"/>
      <c r="AP118" s="422"/>
      <c r="AQ118" s="422"/>
      <c r="AR118" s="422"/>
      <c r="AS118" s="422"/>
      <c r="AT118" s="422"/>
      <c r="AU118" s="422"/>
      <c r="AV118" s="422"/>
      <c r="AW118" s="422"/>
      <c r="AX118" s="422"/>
      <c r="AY118" s="422"/>
      <c r="AZ118" s="422"/>
      <c r="BA118" s="422"/>
      <c r="BB118" s="422"/>
      <c r="BC118" s="422"/>
    </row>
    <row r="119" spans="1:55" ht="0" hidden="1" customHeight="1" x14ac:dyDescent="0.2">
      <c r="A119" s="422"/>
      <c r="B119" s="422"/>
      <c r="C119" s="422"/>
      <c r="D119" s="422"/>
      <c r="E119" s="422"/>
      <c r="F119" s="422"/>
      <c r="G119" s="422"/>
      <c r="H119" s="422"/>
      <c r="I119" s="422"/>
      <c r="J119" s="422"/>
      <c r="K119" s="422"/>
      <c r="L119" s="422"/>
      <c r="M119" s="422"/>
      <c r="N119" s="422"/>
      <c r="O119" s="422"/>
      <c r="P119" s="422"/>
      <c r="Q119" s="422"/>
      <c r="R119" s="422"/>
      <c r="S119" s="422"/>
      <c r="T119" s="422"/>
      <c r="U119" s="422"/>
      <c r="V119" s="422"/>
      <c r="W119" s="422"/>
      <c r="X119" s="422"/>
      <c r="Y119" s="422"/>
      <c r="Z119" s="422"/>
      <c r="AA119" s="422"/>
      <c r="AB119" s="422"/>
      <c r="AC119" s="422"/>
      <c r="AD119" s="422"/>
      <c r="AE119" s="422"/>
      <c r="AF119" s="422"/>
      <c r="AG119" s="422"/>
      <c r="AH119" s="422"/>
      <c r="AI119" s="422"/>
      <c r="AJ119" s="422"/>
      <c r="AK119" s="422"/>
      <c r="AL119" s="422"/>
      <c r="AM119" s="422"/>
      <c r="AN119" s="422"/>
      <c r="AO119" s="422"/>
      <c r="AP119" s="422"/>
      <c r="AQ119" s="422"/>
      <c r="AR119" s="422"/>
      <c r="AS119" s="422"/>
      <c r="AT119" s="422"/>
      <c r="AU119" s="422"/>
      <c r="AV119" s="422"/>
      <c r="AW119" s="422"/>
      <c r="AX119" s="422"/>
      <c r="AY119" s="422"/>
      <c r="AZ119" s="422"/>
      <c r="BA119" s="422"/>
      <c r="BB119" s="422"/>
      <c r="BC119" s="422"/>
    </row>
    <row r="120" spans="1:55" ht="0" hidden="1" customHeight="1" x14ac:dyDescent="0.2">
      <c r="A120" s="422"/>
      <c r="B120" s="422"/>
      <c r="C120" s="422"/>
      <c r="D120" s="422"/>
      <c r="E120" s="422"/>
      <c r="F120" s="422"/>
      <c r="G120" s="422"/>
      <c r="H120" s="422"/>
      <c r="I120" s="422"/>
      <c r="J120" s="422"/>
      <c r="K120" s="422"/>
      <c r="L120" s="422"/>
      <c r="M120" s="422"/>
      <c r="N120" s="422"/>
      <c r="O120" s="422"/>
      <c r="P120" s="422"/>
      <c r="Q120" s="422"/>
      <c r="R120" s="422"/>
      <c r="S120" s="422"/>
      <c r="T120" s="422"/>
      <c r="U120" s="422"/>
      <c r="V120" s="422"/>
      <c r="W120" s="422"/>
      <c r="X120" s="422"/>
      <c r="Y120" s="422"/>
      <c r="Z120" s="422"/>
      <c r="AA120" s="422"/>
      <c r="AB120" s="422"/>
      <c r="AC120" s="422"/>
      <c r="AD120" s="422"/>
      <c r="AE120" s="422"/>
      <c r="AF120" s="422"/>
      <c r="AG120" s="422"/>
      <c r="AH120" s="422"/>
      <c r="AI120" s="422"/>
      <c r="AJ120" s="422"/>
      <c r="AK120" s="422"/>
      <c r="AL120" s="422"/>
      <c r="AM120" s="422"/>
      <c r="AN120" s="422"/>
      <c r="AO120" s="422"/>
      <c r="AP120" s="422"/>
      <c r="AQ120" s="422"/>
      <c r="AR120" s="422"/>
      <c r="AS120" s="422"/>
      <c r="AT120" s="422"/>
      <c r="AU120" s="422"/>
      <c r="AV120" s="422"/>
      <c r="AW120" s="422"/>
      <c r="AX120" s="422"/>
      <c r="AY120" s="422"/>
      <c r="AZ120" s="422"/>
      <c r="BA120" s="422"/>
      <c r="BB120" s="422"/>
      <c r="BC120" s="422"/>
    </row>
    <row r="121" spans="1:55" ht="0" hidden="1" customHeight="1" x14ac:dyDescent="0.2">
      <c r="A121" s="422"/>
      <c r="B121" s="422"/>
      <c r="C121" s="422"/>
      <c r="D121" s="422"/>
      <c r="E121" s="422"/>
      <c r="F121" s="422"/>
      <c r="G121" s="422"/>
      <c r="H121" s="422"/>
      <c r="I121" s="422"/>
      <c r="J121" s="422"/>
      <c r="K121" s="422"/>
      <c r="L121" s="422"/>
      <c r="M121" s="422"/>
      <c r="N121" s="422"/>
      <c r="O121" s="422"/>
      <c r="P121" s="422"/>
      <c r="Q121" s="422"/>
      <c r="R121" s="422"/>
      <c r="S121" s="422"/>
      <c r="T121" s="422"/>
      <c r="U121" s="422"/>
      <c r="V121" s="422"/>
      <c r="W121" s="422"/>
      <c r="X121" s="422"/>
      <c r="Y121" s="422"/>
      <c r="Z121" s="422"/>
      <c r="AA121" s="422"/>
      <c r="AB121" s="422"/>
      <c r="AC121" s="422"/>
      <c r="AD121" s="422"/>
      <c r="AE121" s="422"/>
      <c r="AF121" s="422"/>
      <c r="AG121" s="422"/>
      <c r="AH121" s="422"/>
      <c r="AI121" s="422"/>
      <c r="AJ121" s="422"/>
      <c r="AK121" s="422"/>
      <c r="AL121" s="422"/>
      <c r="AM121" s="422"/>
      <c r="AN121" s="422"/>
      <c r="AO121" s="422"/>
      <c r="AP121" s="422"/>
      <c r="AQ121" s="422"/>
      <c r="AR121" s="422"/>
      <c r="AS121" s="422"/>
      <c r="AT121" s="422"/>
      <c r="AU121" s="422"/>
      <c r="AV121" s="422"/>
      <c r="AW121" s="422"/>
      <c r="AX121" s="422"/>
      <c r="AY121" s="422"/>
      <c r="AZ121" s="422"/>
      <c r="BA121" s="422"/>
      <c r="BB121" s="422"/>
      <c r="BC121" s="422"/>
    </row>
    <row r="122" spans="1:55" ht="0" hidden="1" customHeight="1" x14ac:dyDescent="0.2">
      <c r="A122" s="422"/>
      <c r="B122" s="422"/>
      <c r="C122" s="422"/>
      <c r="D122" s="422"/>
      <c r="E122" s="422"/>
      <c r="F122" s="422"/>
      <c r="G122" s="422"/>
      <c r="H122" s="422"/>
      <c r="I122" s="422"/>
      <c r="J122" s="422"/>
      <c r="K122" s="422"/>
      <c r="L122" s="422"/>
      <c r="M122" s="422"/>
      <c r="N122" s="422"/>
      <c r="O122" s="422"/>
      <c r="P122" s="422"/>
      <c r="Q122" s="422"/>
      <c r="R122" s="422"/>
      <c r="S122" s="422"/>
      <c r="T122" s="422"/>
      <c r="U122" s="422"/>
      <c r="V122" s="422"/>
      <c r="W122" s="422"/>
      <c r="X122" s="422"/>
      <c r="Y122" s="422"/>
      <c r="Z122" s="422"/>
      <c r="AA122" s="422"/>
      <c r="AB122" s="422"/>
      <c r="AC122" s="422"/>
      <c r="AD122" s="422"/>
      <c r="AE122" s="422"/>
      <c r="AF122" s="422"/>
      <c r="AG122" s="422"/>
      <c r="AH122" s="422"/>
      <c r="AI122" s="422"/>
      <c r="AJ122" s="422"/>
      <c r="AK122" s="422"/>
      <c r="AL122" s="422"/>
      <c r="AM122" s="422"/>
      <c r="AN122" s="422"/>
      <c r="AO122" s="422"/>
      <c r="AP122" s="422"/>
      <c r="AQ122" s="422"/>
      <c r="AR122" s="422"/>
      <c r="AS122" s="422"/>
      <c r="AT122" s="422"/>
      <c r="AU122" s="422"/>
      <c r="AV122" s="422"/>
      <c r="AW122" s="422"/>
      <c r="AX122" s="422"/>
      <c r="AY122" s="422"/>
      <c r="AZ122" s="422"/>
      <c r="BA122" s="422"/>
      <c r="BB122" s="422"/>
      <c r="BC122" s="422"/>
    </row>
    <row r="123" spans="1:55" ht="0" hidden="1" customHeight="1" x14ac:dyDescent="0.2">
      <c r="A123" s="422"/>
      <c r="B123" s="422"/>
      <c r="C123" s="422"/>
      <c r="D123" s="422"/>
      <c r="E123" s="422"/>
      <c r="F123" s="422"/>
      <c r="G123" s="422"/>
      <c r="H123" s="422"/>
      <c r="I123" s="422"/>
      <c r="J123" s="422"/>
      <c r="K123" s="422"/>
      <c r="L123" s="422"/>
      <c r="M123" s="422"/>
      <c r="N123" s="422"/>
      <c r="O123" s="422"/>
      <c r="P123" s="422"/>
      <c r="Q123" s="422"/>
      <c r="R123" s="422"/>
      <c r="S123" s="422"/>
      <c r="T123" s="422"/>
      <c r="U123" s="422"/>
      <c r="V123" s="422"/>
      <c r="W123" s="422"/>
      <c r="X123" s="422"/>
      <c r="Y123" s="422"/>
      <c r="Z123" s="422"/>
      <c r="AA123" s="422"/>
      <c r="AB123" s="422"/>
      <c r="AC123" s="422"/>
      <c r="AD123" s="422"/>
      <c r="AE123" s="422"/>
      <c r="AF123" s="422"/>
      <c r="AG123" s="422"/>
      <c r="AH123" s="422"/>
      <c r="AI123" s="422"/>
      <c r="AJ123" s="422"/>
      <c r="AK123" s="422"/>
      <c r="AL123" s="422"/>
      <c r="AM123" s="422"/>
      <c r="AN123" s="422"/>
      <c r="AO123" s="422"/>
      <c r="AP123" s="422"/>
      <c r="AQ123" s="422"/>
      <c r="AR123" s="422"/>
      <c r="AS123" s="422"/>
      <c r="AT123" s="422"/>
      <c r="AU123" s="422"/>
      <c r="AV123" s="422"/>
      <c r="AW123" s="422"/>
      <c r="AX123" s="422"/>
      <c r="AY123" s="422"/>
      <c r="AZ123" s="422"/>
      <c r="BA123" s="422"/>
      <c r="BB123" s="422"/>
      <c r="BC123" s="422"/>
    </row>
    <row r="124" spans="1:55" ht="0" hidden="1" customHeight="1" x14ac:dyDescent="0.2">
      <c r="A124" s="422"/>
      <c r="B124" s="422"/>
      <c r="C124" s="422"/>
      <c r="D124" s="422"/>
      <c r="E124" s="422"/>
      <c r="F124" s="422"/>
      <c r="G124" s="422"/>
      <c r="H124" s="422"/>
      <c r="I124" s="422"/>
      <c r="J124" s="422"/>
      <c r="K124" s="422"/>
      <c r="L124" s="422"/>
      <c r="M124" s="422"/>
      <c r="N124" s="422"/>
      <c r="O124" s="422"/>
      <c r="P124" s="422"/>
      <c r="Q124" s="422"/>
      <c r="R124" s="422"/>
      <c r="S124" s="422"/>
      <c r="T124" s="422"/>
      <c r="U124" s="422"/>
      <c r="V124" s="422"/>
      <c r="W124" s="422"/>
      <c r="X124" s="422"/>
      <c r="Y124" s="422"/>
      <c r="Z124" s="422"/>
      <c r="AA124" s="422"/>
      <c r="AB124" s="422"/>
      <c r="AC124" s="422"/>
      <c r="AD124" s="422"/>
      <c r="AE124" s="422"/>
      <c r="AF124" s="422"/>
      <c r="AG124" s="422"/>
      <c r="AH124" s="422"/>
      <c r="AI124" s="422"/>
      <c r="AJ124" s="422"/>
      <c r="AK124" s="422"/>
      <c r="AL124" s="422"/>
      <c r="AM124" s="422"/>
      <c r="AN124" s="422"/>
      <c r="AO124" s="422"/>
      <c r="AP124" s="422"/>
      <c r="AQ124" s="422"/>
      <c r="AR124" s="422"/>
      <c r="AS124" s="422"/>
      <c r="AT124" s="422"/>
      <c r="AU124" s="422"/>
      <c r="AV124" s="422"/>
      <c r="AW124" s="422"/>
      <c r="AX124" s="422"/>
      <c r="AY124" s="422"/>
      <c r="AZ124" s="422"/>
      <c r="BA124" s="422"/>
      <c r="BB124" s="422"/>
      <c r="BC124" s="422"/>
    </row>
    <row r="125" spans="1:55" ht="0" hidden="1" customHeight="1" x14ac:dyDescent="0.2">
      <c r="A125" s="422"/>
      <c r="B125" s="422"/>
      <c r="C125" s="422"/>
      <c r="D125" s="422"/>
      <c r="E125" s="422"/>
      <c r="F125" s="422"/>
      <c r="G125" s="422"/>
      <c r="H125" s="422"/>
      <c r="I125" s="422"/>
      <c r="J125" s="422"/>
      <c r="K125" s="422"/>
      <c r="L125" s="422"/>
      <c r="M125" s="422"/>
      <c r="N125" s="422"/>
      <c r="O125" s="422"/>
      <c r="P125" s="422"/>
      <c r="Q125" s="422"/>
      <c r="R125" s="422"/>
      <c r="S125" s="422"/>
      <c r="T125" s="422"/>
      <c r="U125" s="422"/>
      <c r="V125" s="422"/>
      <c r="W125" s="422"/>
      <c r="X125" s="422"/>
      <c r="Y125" s="422"/>
      <c r="Z125" s="422"/>
      <c r="AA125" s="422"/>
      <c r="AB125" s="422"/>
      <c r="AC125" s="422"/>
      <c r="AD125" s="422"/>
      <c r="AE125" s="422"/>
      <c r="AF125" s="422"/>
      <c r="AG125" s="422"/>
      <c r="AH125" s="422"/>
      <c r="AI125" s="422"/>
      <c r="AJ125" s="422"/>
      <c r="AK125" s="422"/>
      <c r="AL125" s="422"/>
      <c r="AM125" s="422"/>
      <c r="AN125" s="422"/>
      <c r="AO125" s="422"/>
      <c r="AP125" s="422"/>
      <c r="AQ125" s="422"/>
      <c r="AR125" s="422"/>
      <c r="AS125" s="422"/>
      <c r="AT125" s="422"/>
      <c r="AU125" s="422"/>
      <c r="AV125" s="422"/>
      <c r="AW125" s="422"/>
      <c r="AX125" s="422"/>
      <c r="AY125" s="422"/>
      <c r="AZ125" s="422"/>
      <c r="BA125" s="422"/>
      <c r="BB125" s="422"/>
      <c r="BC125" s="422"/>
    </row>
    <row r="126" spans="1:55" ht="0" hidden="1" customHeight="1" x14ac:dyDescent="0.2">
      <c r="A126" s="422"/>
      <c r="B126" s="422"/>
      <c r="C126" s="422"/>
      <c r="D126" s="422"/>
      <c r="E126" s="422"/>
      <c r="F126" s="422"/>
      <c r="G126" s="422"/>
      <c r="H126" s="422"/>
      <c r="I126" s="422"/>
      <c r="J126" s="422"/>
      <c r="K126" s="422"/>
      <c r="L126" s="422"/>
      <c r="M126" s="422"/>
      <c r="N126" s="422"/>
      <c r="O126" s="422"/>
      <c r="P126" s="422"/>
      <c r="Q126" s="422"/>
      <c r="R126" s="422"/>
      <c r="S126" s="422"/>
      <c r="T126" s="422"/>
      <c r="U126" s="422"/>
      <c r="V126" s="422"/>
      <c r="W126" s="422"/>
      <c r="X126" s="422"/>
      <c r="Y126" s="422"/>
      <c r="Z126" s="422"/>
      <c r="AA126" s="422"/>
      <c r="AB126" s="422"/>
      <c r="AC126" s="422"/>
      <c r="AD126" s="422"/>
      <c r="AE126" s="422"/>
      <c r="AF126" s="422"/>
      <c r="AG126" s="422"/>
      <c r="AH126" s="422"/>
      <c r="AI126" s="422"/>
      <c r="AJ126" s="422"/>
      <c r="AK126" s="422"/>
      <c r="AL126" s="422"/>
      <c r="AM126" s="422"/>
      <c r="AN126" s="422"/>
      <c r="AO126" s="422"/>
      <c r="AP126" s="422"/>
      <c r="AQ126" s="422"/>
      <c r="AR126" s="422"/>
      <c r="AS126" s="422"/>
      <c r="AT126" s="422"/>
      <c r="AU126" s="422"/>
      <c r="AV126" s="422"/>
      <c r="AW126" s="422"/>
      <c r="AX126" s="422"/>
      <c r="AY126" s="422"/>
      <c r="AZ126" s="422"/>
      <c r="BA126" s="422"/>
      <c r="BB126" s="422"/>
      <c r="BC126" s="422"/>
    </row>
    <row r="127" spans="1:55" ht="0" hidden="1" customHeight="1" x14ac:dyDescent="0.2">
      <c r="A127" s="422"/>
      <c r="B127" s="422"/>
      <c r="C127" s="422"/>
      <c r="D127" s="422"/>
      <c r="E127" s="422"/>
      <c r="F127" s="422"/>
      <c r="G127" s="422"/>
      <c r="H127" s="422"/>
      <c r="I127" s="422"/>
      <c r="J127" s="422"/>
      <c r="K127" s="422"/>
      <c r="L127" s="422"/>
      <c r="M127" s="422"/>
      <c r="N127" s="422"/>
      <c r="O127" s="422"/>
      <c r="P127" s="422"/>
      <c r="Q127" s="422"/>
      <c r="R127" s="422"/>
      <c r="S127" s="422"/>
      <c r="T127" s="422"/>
      <c r="U127" s="422"/>
      <c r="V127" s="422"/>
      <c r="W127" s="422"/>
      <c r="X127" s="422"/>
      <c r="Y127" s="422"/>
      <c r="Z127" s="422"/>
      <c r="AA127" s="422"/>
      <c r="AB127" s="422"/>
      <c r="AC127" s="422"/>
      <c r="AD127" s="422"/>
      <c r="AE127" s="422"/>
      <c r="AF127" s="422"/>
      <c r="AG127" s="422"/>
      <c r="AH127" s="422"/>
      <c r="AI127" s="422"/>
      <c r="AJ127" s="422"/>
      <c r="AK127" s="422"/>
      <c r="AL127" s="422"/>
      <c r="AM127" s="422"/>
      <c r="AN127" s="422"/>
      <c r="AO127" s="422"/>
      <c r="AP127" s="422"/>
      <c r="AQ127" s="422"/>
      <c r="AR127" s="422"/>
      <c r="AS127" s="422"/>
      <c r="AT127" s="422"/>
      <c r="AU127" s="422"/>
      <c r="AV127" s="422"/>
      <c r="AW127" s="422"/>
      <c r="AX127" s="422"/>
      <c r="AY127" s="422"/>
      <c r="AZ127" s="422"/>
      <c r="BA127" s="422"/>
      <c r="BB127" s="422"/>
      <c r="BC127" s="422"/>
    </row>
    <row r="128" spans="1:55" ht="0" hidden="1" customHeight="1" x14ac:dyDescent="0.2">
      <c r="A128" s="422"/>
      <c r="B128" s="422"/>
      <c r="C128" s="422"/>
      <c r="D128" s="422"/>
      <c r="E128" s="422"/>
      <c r="F128" s="422"/>
      <c r="G128" s="422"/>
      <c r="H128" s="422"/>
      <c r="I128" s="422"/>
      <c r="J128" s="422"/>
      <c r="K128" s="422"/>
      <c r="L128" s="422"/>
      <c r="M128" s="422"/>
      <c r="N128" s="422"/>
      <c r="O128" s="422"/>
      <c r="P128" s="422"/>
      <c r="Q128" s="422"/>
      <c r="R128" s="422"/>
      <c r="S128" s="422"/>
      <c r="T128" s="422"/>
      <c r="U128" s="422"/>
      <c r="V128" s="422"/>
      <c r="W128" s="422"/>
      <c r="X128" s="422"/>
      <c r="Y128" s="422"/>
      <c r="Z128" s="422"/>
      <c r="AA128" s="422"/>
      <c r="AB128" s="422"/>
      <c r="AC128" s="422"/>
      <c r="AD128" s="422"/>
      <c r="AE128" s="422"/>
      <c r="AF128" s="422"/>
      <c r="AG128" s="422"/>
      <c r="AH128" s="422"/>
      <c r="AI128" s="422"/>
      <c r="AJ128" s="422"/>
      <c r="AK128" s="422"/>
      <c r="AL128" s="422"/>
      <c r="AM128" s="422"/>
      <c r="AN128" s="422"/>
      <c r="AO128" s="422"/>
      <c r="AP128" s="422"/>
      <c r="AQ128" s="422"/>
      <c r="AR128" s="422"/>
      <c r="AS128" s="422"/>
      <c r="AT128" s="422"/>
      <c r="AU128" s="422"/>
      <c r="AV128" s="422"/>
      <c r="AW128" s="422"/>
      <c r="AX128" s="422"/>
      <c r="AY128" s="422"/>
      <c r="AZ128" s="422"/>
      <c r="BA128" s="422"/>
      <c r="BB128" s="422"/>
      <c r="BC128" s="422"/>
    </row>
    <row r="129" spans="1:55" ht="0" hidden="1" customHeight="1" x14ac:dyDescent="0.2">
      <c r="A129" s="422"/>
      <c r="B129" s="422"/>
      <c r="C129" s="422"/>
      <c r="D129" s="422"/>
      <c r="E129" s="422"/>
      <c r="F129" s="422"/>
      <c r="G129" s="422"/>
      <c r="H129" s="422"/>
      <c r="I129" s="422"/>
      <c r="J129" s="422"/>
      <c r="K129" s="422"/>
      <c r="L129" s="422"/>
      <c r="M129" s="422"/>
      <c r="N129" s="422"/>
      <c r="O129" s="422"/>
      <c r="P129" s="422"/>
      <c r="Q129" s="422"/>
      <c r="R129" s="422"/>
      <c r="S129" s="422"/>
      <c r="T129" s="422"/>
      <c r="U129" s="422"/>
      <c r="V129" s="422"/>
      <c r="W129" s="422"/>
      <c r="X129" s="422"/>
      <c r="Y129" s="422"/>
      <c r="Z129" s="422"/>
      <c r="AA129" s="422"/>
      <c r="AB129" s="422"/>
      <c r="AC129" s="422"/>
      <c r="AD129" s="422"/>
      <c r="AE129" s="422"/>
      <c r="AF129" s="422"/>
      <c r="AG129" s="422"/>
      <c r="AH129" s="422"/>
      <c r="AI129" s="422"/>
      <c r="AJ129" s="422"/>
      <c r="AK129" s="422"/>
      <c r="AL129" s="422"/>
      <c r="AM129" s="422"/>
      <c r="AN129" s="422"/>
      <c r="AO129" s="422"/>
      <c r="AP129" s="422"/>
      <c r="AQ129" s="422"/>
      <c r="AR129" s="422"/>
      <c r="AS129" s="422"/>
      <c r="AT129" s="422"/>
      <c r="AU129" s="422"/>
      <c r="AV129" s="422"/>
      <c r="AW129" s="422"/>
      <c r="AX129" s="422"/>
      <c r="AY129" s="422"/>
      <c r="AZ129" s="422"/>
      <c r="BA129" s="422"/>
      <c r="BB129" s="422"/>
      <c r="BC129" s="422"/>
    </row>
    <row r="130" spans="1:55" ht="0" hidden="1" customHeight="1" x14ac:dyDescent="0.2">
      <c r="A130" s="422"/>
      <c r="B130" s="422"/>
      <c r="C130" s="422"/>
      <c r="D130" s="422"/>
      <c r="E130" s="422"/>
      <c r="F130" s="422"/>
      <c r="G130" s="422"/>
      <c r="H130" s="422"/>
      <c r="I130" s="422"/>
      <c r="J130" s="422"/>
      <c r="K130" s="422"/>
      <c r="L130" s="422"/>
      <c r="M130" s="422"/>
      <c r="N130" s="422"/>
      <c r="O130" s="422"/>
      <c r="P130" s="422"/>
      <c r="Q130" s="422"/>
      <c r="R130" s="422"/>
      <c r="S130" s="422"/>
      <c r="T130" s="422"/>
      <c r="U130" s="422"/>
      <c r="V130" s="422"/>
      <c r="W130" s="422"/>
      <c r="X130" s="422"/>
      <c r="Y130" s="422"/>
      <c r="Z130" s="422"/>
      <c r="AA130" s="422"/>
      <c r="AB130" s="422"/>
      <c r="AC130" s="422"/>
      <c r="AD130" s="422"/>
      <c r="AE130" s="422"/>
      <c r="AF130" s="422"/>
      <c r="AG130" s="422"/>
      <c r="AH130" s="422"/>
      <c r="AI130" s="422"/>
      <c r="AJ130" s="422"/>
      <c r="AK130" s="422"/>
      <c r="AL130" s="422"/>
      <c r="AM130" s="422"/>
      <c r="AN130" s="422"/>
      <c r="AO130" s="422"/>
      <c r="AP130" s="422"/>
      <c r="AQ130" s="422"/>
      <c r="AR130" s="422"/>
      <c r="AS130" s="422"/>
      <c r="AT130" s="422"/>
      <c r="AU130" s="422"/>
      <c r="AV130" s="422"/>
      <c r="AW130" s="422"/>
      <c r="AX130" s="422"/>
      <c r="AY130" s="422"/>
      <c r="AZ130" s="422"/>
      <c r="BA130" s="422"/>
      <c r="BB130" s="422"/>
      <c r="BC130" s="422"/>
    </row>
    <row r="131" spans="1:55" ht="0" hidden="1" customHeight="1" x14ac:dyDescent="0.2">
      <c r="A131" s="422"/>
      <c r="B131" s="422"/>
      <c r="C131" s="422"/>
      <c r="D131" s="422"/>
      <c r="E131" s="422"/>
      <c r="F131" s="422"/>
      <c r="G131" s="422"/>
      <c r="H131" s="422"/>
      <c r="I131" s="422"/>
      <c r="J131" s="422"/>
      <c r="K131" s="422"/>
      <c r="L131" s="422"/>
      <c r="M131" s="422"/>
      <c r="N131" s="422"/>
      <c r="O131" s="422"/>
      <c r="P131" s="422"/>
      <c r="Q131" s="422"/>
      <c r="R131" s="422"/>
      <c r="S131" s="422"/>
      <c r="T131" s="422"/>
      <c r="U131" s="422"/>
      <c r="V131" s="422"/>
      <c r="W131" s="422"/>
      <c r="X131" s="422"/>
      <c r="Y131" s="422"/>
      <c r="Z131" s="422"/>
      <c r="AA131" s="422"/>
      <c r="AB131" s="422"/>
      <c r="AC131" s="422"/>
      <c r="AD131" s="422"/>
      <c r="AE131" s="422"/>
      <c r="AF131" s="422"/>
      <c r="AG131" s="422"/>
      <c r="AH131" s="422"/>
      <c r="AI131" s="422"/>
      <c r="AJ131" s="422"/>
      <c r="AK131" s="422"/>
      <c r="AL131" s="422"/>
      <c r="AM131" s="422"/>
      <c r="AN131" s="422"/>
      <c r="AO131" s="422"/>
      <c r="AP131" s="422"/>
      <c r="AQ131" s="422"/>
      <c r="AR131" s="422"/>
      <c r="AS131" s="422"/>
      <c r="AT131" s="422"/>
      <c r="AU131" s="422"/>
      <c r="AV131" s="422"/>
      <c r="AW131" s="422"/>
      <c r="AX131" s="422"/>
      <c r="AY131" s="422"/>
      <c r="AZ131" s="422"/>
      <c r="BA131" s="422"/>
      <c r="BB131" s="422"/>
      <c r="BC131" s="422"/>
    </row>
    <row r="132" spans="1:55" ht="0" hidden="1" customHeight="1" x14ac:dyDescent="0.2">
      <c r="A132" s="422"/>
      <c r="B132" s="422"/>
      <c r="C132" s="422"/>
      <c r="D132" s="422"/>
      <c r="E132" s="422"/>
      <c r="F132" s="422"/>
      <c r="G132" s="422"/>
      <c r="H132" s="422"/>
      <c r="I132" s="422"/>
      <c r="J132" s="422"/>
      <c r="K132" s="422"/>
      <c r="L132" s="422"/>
      <c r="M132" s="422"/>
      <c r="N132" s="422"/>
      <c r="O132" s="422"/>
      <c r="P132" s="422"/>
      <c r="Q132" s="422"/>
      <c r="R132" s="422"/>
      <c r="S132" s="422"/>
      <c r="T132" s="422"/>
      <c r="U132" s="422"/>
      <c r="V132" s="422"/>
      <c r="W132" s="422"/>
      <c r="X132" s="422"/>
      <c r="Y132" s="422"/>
      <c r="Z132" s="422"/>
      <c r="AA132" s="422"/>
      <c r="AB132" s="422"/>
      <c r="AC132" s="422"/>
      <c r="AD132" s="422"/>
      <c r="AE132" s="422"/>
      <c r="AF132" s="422"/>
      <c r="AG132" s="422"/>
      <c r="AH132" s="422"/>
      <c r="AI132" s="422"/>
      <c r="AJ132" s="422"/>
      <c r="AK132" s="422"/>
      <c r="AL132" s="422"/>
      <c r="AM132" s="422"/>
      <c r="AN132" s="422"/>
      <c r="AO132" s="422"/>
      <c r="AP132" s="422"/>
      <c r="AQ132" s="422"/>
      <c r="AR132" s="422"/>
      <c r="AS132" s="422"/>
      <c r="AT132" s="422"/>
      <c r="AU132" s="422"/>
      <c r="AV132" s="422"/>
      <c r="AW132" s="422"/>
      <c r="AX132" s="422"/>
      <c r="AY132" s="422"/>
      <c r="AZ132" s="422"/>
      <c r="BA132" s="422"/>
      <c r="BB132" s="422"/>
      <c r="BC132" s="422"/>
    </row>
    <row r="133" spans="1:55" ht="0" hidden="1" customHeight="1" x14ac:dyDescent="0.2">
      <c r="A133" s="422"/>
      <c r="B133" s="422"/>
      <c r="C133" s="422"/>
      <c r="D133" s="422"/>
      <c r="E133" s="422"/>
      <c r="F133" s="422"/>
      <c r="G133" s="422"/>
      <c r="H133" s="422"/>
      <c r="I133" s="422"/>
      <c r="J133" s="422"/>
      <c r="K133" s="422"/>
      <c r="L133" s="422"/>
      <c r="M133" s="422"/>
      <c r="N133" s="422"/>
      <c r="O133" s="422"/>
      <c r="P133" s="422"/>
      <c r="Q133" s="422"/>
      <c r="R133" s="422"/>
      <c r="S133" s="422"/>
      <c r="T133" s="422"/>
      <c r="U133" s="422"/>
      <c r="V133" s="422"/>
      <c r="W133" s="422"/>
      <c r="X133" s="422"/>
      <c r="Y133" s="422"/>
      <c r="Z133" s="422"/>
      <c r="AA133" s="422"/>
      <c r="AB133" s="422"/>
      <c r="AC133" s="422"/>
      <c r="AD133" s="422"/>
      <c r="AE133" s="422"/>
      <c r="AF133" s="422"/>
      <c r="AG133" s="422"/>
      <c r="AH133" s="422"/>
      <c r="AI133" s="422"/>
      <c r="AJ133" s="422"/>
      <c r="AK133" s="422"/>
      <c r="AL133" s="422"/>
      <c r="AM133" s="422"/>
      <c r="AN133" s="422"/>
      <c r="AO133" s="422"/>
      <c r="AP133" s="422"/>
      <c r="AQ133" s="422"/>
      <c r="AR133" s="422"/>
      <c r="AS133" s="422"/>
      <c r="AT133" s="422"/>
      <c r="AU133" s="422"/>
      <c r="AV133" s="422"/>
      <c r="AW133" s="422"/>
      <c r="AX133" s="422"/>
      <c r="AY133" s="422"/>
      <c r="AZ133" s="422"/>
      <c r="BA133" s="422"/>
      <c r="BB133" s="422"/>
      <c r="BC133" s="422"/>
    </row>
    <row r="134" spans="1:55" ht="0" hidden="1" customHeight="1" x14ac:dyDescent="0.2">
      <c r="A134" s="422"/>
      <c r="B134" s="422"/>
      <c r="C134" s="422"/>
      <c r="D134" s="422"/>
      <c r="E134" s="422"/>
      <c r="F134" s="422"/>
      <c r="G134" s="422"/>
      <c r="H134" s="422"/>
      <c r="I134" s="422"/>
      <c r="J134" s="422"/>
      <c r="K134" s="422"/>
      <c r="L134" s="422"/>
      <c r="M134" s="422"/>
      <c r="N134" s="422"/>
      <c r="O134" s="422"/>
      <c r="P134" s="422"/>
      <c r="Q134" s="422"/>
      <c r="R134" s="422"/>
      <c r="S134" s="422"/>
      <c r="T134" s="422"/>
      <c r="U134" s="422"/>
      <c r="V134" s="422"/>
      <c r="W134" s="422"/>
      <c r="X134" s="422"/>
      <c r="Y134" s="422"/>
      <c r="Z134" s="422"/>
      <c r="AA134" s="422"/>
      <c r="AB134" s="422"/>
      <c r="AC134" s="422"/>
      <c r="AD134" s="422"/>
      <c r="AE134" s="422"/>
      <c r="AF134" s="422"/>
      <c r="AG134" s="422"/>
      <c r="AH134" s="422"/>
      <c r="AI134" s="422"/>
      <c r="AJ134" s="422"/>
      <c r="AK134" s="422"/>
      <c r="AL134" s="422"/>
      <c r="AM134" s="422"/>
      <c r="AN134" s="422"/>
      <c r="AO134" s="422"/>
      <c r="AP134" s="422"/>
      <c r="AQ134" s="422"/>
      <c r="AR134" s="422"/>
      <c r="AS134" s="422"/>
      <c r="AT134" s="422"/>
      <c r="AU134" s="422"/>
      <c r="AV134" s="422"/>
      <c r="AW134" s="422"/>
      <c r="AX134" s="422"/>
      <c r="AY134" s="422"/>
      <c r="AZ134" s="422"/>
      <c r="BA134" s="422"/>
      <c r="BB134" s="422"/>
      <c r="BC134" s="422"/>
    </row>
    <row r="135" spans="1:55" ht="0" hidden="1" customHeight="1" x14ac:dyDescent="0.2">
      <c r="A135" s="422"/>
      <c r="B135" s="422"/>
      <c r="C135" s="422"/>
      <c r="D135" s="422"/>
      <c r="E135" s="422"/>
      <c r="F135" s="422"/>
      <c r="G135" s="422"/>
      <c r="H135" s="422"/>
      <c r="I135" s="422"/>
      <c r="J135" s="422"/>
      <c r="K135" s="422"/>
      <c r="L135" s="422"/>
      <c r="M135" s="422"/>
      <c r="N135" s="422"/>
      <c r="O135" s="422"/>
      <c r="P135" s="422"/>
      <c r="Q135" s="422"/>
      <c r="R135" s="422"/>
      <c r="S135" s="422"/>
      <c r="T135" s="422"/>
      <c r="U135" s="422"/>
      <c r="V135" s="422"/>
      <c r="W135" s="422"/>
      <c r="X135" s="422"/>
      <c r="Y135" s="422"/>
      <c r="Z135" s="422"/>
      <c r="AA135" s="422"/>
      <c r="AB135" s="422"/>
      <c r="AC135" s="422"/>
      <c r="AD135" s="422"/>
      <c r="AE135" s="422"/>
      <c r="AF135" s="422"/>
      <c r="AG135" s="422"/>
      <c r="AH135" s="422"/>
      <c r="AI135" s="422"/>
      <c r="AJ135" s="422"/>
      <c r="AK135" s="422"/>
      <c r="AL135" s="422"/>
      <c r="AM135" s="422"/>
      <c r="AN135" s="422"/>
      <c r="AO135" s="422"/>
      <c r="AP135" s="422"/>
      <c r="AQ135" s="422"/>
      <c r="AR135" s="422"/>
      <c r="AS135" s="422"/>
      <c r="AT135" s="422"/>
      <c r="AU135" s="422"/>
      <c r="AV135" s="422"/>
      <c r="AW135" s="422"/>
      <c r="AX135" s="422"/>
      <c r="AY135" s="422"/>
      <c r="AZ135" s="422"/>
      <c r="BA135" s="422"/>
      <c r="BB135" s="422"/>
      <c r="BC135" s="422"/>
    </row>
    <row r="136" spans="1:55" ht="0" hidden="1" customHeight="1" x14ac:dyDescent="0.2">
      <c r="A136" s="422"/>
      <c r="B136" s="422"/>
      <c r="C136" s="422"/>
      <c r="D136" s="422"/>
      <c r="E136" s="422"/>
      <c r="F136" s="422"/>
      <c r="G136" s="422"/>
      <c r="H136" s="422"/>
      <c r="I136" s="422"/>
      <c r="J136" s="422"/>
      <c r="K136" s="422"/>
      <c r="L136" s="422"/>
      <c r="M136" s="422"/>
      <c r="N136" s="422"/>
      <c r="O136" s="422"/>
      <c r="P136" s="422"/>
      <c r="Q136" s="422"/>
      <c r="R136" s="422"/>
      <c r="S136" s="422"/>
      <c r="T136" s="422"/>
      <c r="U136" s="422"/>
      <c r="V136" s="422"/>
      <c r="W136" s="422"/>
      <c r="X136" s="422"/>
      <c r="Y136" s="422"/>
      <c r="Z136" s="422"/>
      <c r="AA136" s="422"/>
      <c r="AB136" s="422"/>
      <c r="AC136" s="422"/>
      <c r="AD136" s="422"/>
      <c r="AE136" s="422"/>
      <c r="AF136" s="422"/>
      <c r="AG136" s="422"/>
      <c r="AH136" s="422"/>
      <c r="AI136" s="422"/>
      <c r="AJ136" s="422"/>
      <c r="AK136" s="422"/>
      <c r="AL136" s="422"/>
      <c r="AM136" s="422"/>
      <c r="AN136" s="422"/>
      <c r="AO136" s="422"/>
      <c r="AP136" s="422"/>
      <c r="AQ136" s="422"/>
      <c r="AR136" s="422"/>
      <c r="AS136" s="422"/>
      <c r="AT136" s="422"/>
      <c r="AU136" s="422"/>
      <c r="AV136" s="422"/>
      <c r="AW136" s="422"/>
      <c r="AX136" s="422"/>
      <c r="AY136" s="422"/>
      <c r="AZ136" s="422"/>
      <c r="BA136" s="422"/>
      <c r="BB136" s="422"/>
      <c r="BC136" s="422"/>
    </row>
    <row r="137" spans="1:55" ht="0" hidden="1" customHeight="1" x14ac:dyDescent="0.2">
      <c r="A137" s="422"/>
      <c r="B137" s="422"/>
      <c r="C137" s="422"/>
      <c r="D137" s="422"/>
      <c r="E137" s="422"/>
      <c r="F137" s="422"/>
      <c r="G137" s="422"/>
      <c r="H137" s="422"/>
      <c r="I137" s="422"/>
      <c r="J137" s="422"/>
      <c r="K137" s="422"/>
      <c r="L137" s="422"/>
      <c r="M137" s="422"/>
      <c r="N137" s="422"/>
      <c r="O137" s="422"/>
      <c r="P137" s="422"/>
      <c r="Q137" s="422"/>
      <c r="R137" s="422"/>
      <c r="S137" s="422"/>
      <c r="T137" s="422"/>
      <c r="U137" s="422"/>
      <c r="V137" s="422"/>
      <c r="W137" s="422"/>
      <c r="X137" s="422"/>
      <c r="Y137" s="422"/>
      <c r="Z137" s="422"/>
      <c r="AA137" s="422"/>
      <c r="AB137" s="422"/>
      <c r="AC137" s="422"/>
      <c r="AD137" s="422"/>
      <c r="AE137" s="422"/>
      <c r="AF137" s="422"/>
      <c r="AG137" s="422"/>
      <c r="AH137" s="422"/>
      <c r="AI137" s="422"/>
      <c r="AJ137" s="422"/>
      <c r="AK137" s="422"/>
      <c r="AL137" s="422"/>
      <c r="AM137" s="422"/>
      <c r="AN137" s="422"/>
      <c r="AO137" s="422"/>
      <c r="AP137" s="422"/>
      <c r="AQ137" s="422"/>
      <c r="AR137" s="422"/>
      <c r="AS137" s="422"/>
      <c r="AT137" s="422"/>
      <c r="AU137" s="422"/>
      <c r="AV137" s="422"/>
      <c r="AW137" s="422"/>
      <c r="AX137" s="422"/>
      <c r="AY137" s="422"/>
      <c r="AZ137" s="422"/>
      <c r="BA137" s="422"/>
      <c r="BB137" s="422"/>
      <c r="BC137" s="422"/>
    </row>
    <row r="138" spans="1:55" ht="0" hidden="1" customHeight="1" x14ac:dyDescent="0.2">
      <c r="A138" s="422"/>
      <c r="B138" s="422"/>
      <c r="C138" s="422"/>
      <c r="D138" s="422"/>
      <c r="E138" s="422"/>
      <c r="F138" s="422"/>
      <c r="G138" s="422"/>
      <c r="H138" s="422"/>
      <c r="I138" s="422"/>
      <c r="J138" s="422"/>
      <c r="K138" s="422"/>
      <c r="L138" s="422"/>
      <c r="M138" s="422"/>
      <c r="N138" s="422"/>
      <c r="O138" s="422"/>
      <c r="P138" s="422"/>
      <c r="Q138" s="422"/>
      <c r="R138" s="422"/>
      <c r="S138" s="422"/>
      <c r="T138" s="422"/>
      <c r="U138" s="422"/>
      <c r="V138" s="422"/>
      <c r="W138" s="422"/>
      <c r="X138" s="422"/>
      <c r="Y138" s="422"/>
      <c r="Z138" s="422"/>
      <c r="AA138" s="422"/>
      <c r="AB138" s="422"/>
      <c r="AC138" s="422"/>
      <c r="AD138" s="422"/>
      <c r="AE138" s="422"/>
      <c r="AF138" s="422"/>
      <c r="AG138" s="422"/>
      <c r="AH138" s="422"/>
      <c r="AI138" s="422"/>
      <c r="AJ138" s="422"/>
      <c r="AK138" s="422"/>
      <c r="AL138" s="422"/>
      <c r="AM138" s="422"/>
      <c r="AN138" s="422"/>
      <c r="AO138" s="422"/>
      <c r="AP138" s="422"/>
      <c r="AQ138" s="422"/>
      <c r="AR138" s="422"/>
      <c r="AS138" s="422"/>
      <c r="AT138" s="422"/>
      <c r="AU138" s="422"/>
      <c r="AV138" s="422"/>
      <c r="AW138" s="422"/>
      <c r="AX138" s="422"/>
      <c r="AY138" s="422"/>
      <c r="AZ138" s="422"/>
      <c r="BA138" s="422"/>
      <c r="BB138" s="422"/>
      <c r="BC138" s="422"/>
    </row>
    <row r="139" spans="1:55" ht="0" hidden="1" customHeight="1" x14ac:dyDescent="0.2">
      <c r="A139" s="422"/>
      <c r="B139" s="422"/>
      <c r="C139" s="422"/>
      <c r="D139" s="422"/>
      <c r="E139" s="422"/>
      <c r="F139" s="422"/>
      <c r="G139" s="422"/>
      <c r="H139" s="422"/>
      <c r="I139" s="422"/>
      <c r="J139" s="422"/>
      <c r="K139" s="422"/>
      <c r="L139" s="422"/>
      <c r="M139" s="422"/>
      <c r="N139" s="422"/>
      <c r="O139" s="422"/>
      <c r="P139" s="422"/>
      <c r="Q139" s="422"/>
      <c r="R139" s="422"/>
      <c r="S139" s="422"/>
      <c r="T139" s="422"/>
      <c r="U139" s="422"/>
      <c r="V139" s="422"/>
      <c r="W139" s="422"/>
      <c r="X139" s="422"/>
      <c r="Y139" s="422"/>
      <c r="Z139" s="422"/>
      <c r="AA139" s="422"/>
      <c r="AB139" s="422"/>
      <c r="AC139" s="422"/>
      <c r="AD139" s="422"/>
      <c r="AE139" s="422"/>
      <c r="AF139" s="422"/>
      <c r="AG139" s="422"/>
      <c r="AH139" s="422"/>
      <c r="AI139" s="422"/>
      <c r="AJ139" s="422"/>
      <c r="AK139" s="422"/>
      <c r="AL139" s="422"/>
      <c r="AM139" s="422"/>
      <c r="AN139" s="422"/>
      <c r="AO139" s="422"/>
      <c r="AP139" s="422"/>
      <c r="AQ139" s="422"/>
      <c r="AR139" s="422"/>
      <c r="AS139" s="422"/>
      <c r="AT139" s="422"/>
      <c r="AU139" s="422"/>
      <c r="AV139" s="422"/>
      <c r="AW139" s="422"/>
      <c r="AX139" s="422"/>
      <c r="AY139" s="422"/>
      <c r="AZ139" s="422"/>
      <c r="BA139" s="422"/>
      <c r="BB139" s="422"/>
      <c r="BC139" s="422"/>
    </row>
    <row r="140" spans="1:55" ht="0" hidden="1" customHeight="1" x14ac:dyDescent="0.2">
      <c r="A140" s="422"/>
      <c r="B140" s="422"/>
      <c r="C140" s="422"/>
      <c r="D140" s="422"/>
      <c r="E140" s="422"/>
      <c r="F140" s="422"/>
      <c r="G140" s="422"/>
      <c r="H140" s="422"/>
      <c r="I140" s="422"/>
      <c r="J140" s="422"/>
      <c r="K140" s="422"/>
      <c r="L140" s="422"/>
      <c r="M140" s="422"/>
      <c r="N140" s="422"/>
      <c r="O140" s="422"/>
      <c r="P140" s="422"/>
      <c r="Q140" s="422"/>
      <c r="R140" s="422"/>
      <c r="S140" s="422"/>
      <c r="T140" s="422"/>
      <c r="U140" s="422"/>
      <c r="V140" s="422"/>
      <c r="W140" s="422"/>
      <c r="X140" s="422"/>
      <c r="Y140" s="422"/>
      <c r="Z140" s="422"/>
      <c r="AA140" s="422"/>
      <c r="AB140" s="422"/>
      <c r="AC140" s="422"/>
      <c r="AD140" s="422"/>
      <c r="AE140" s="422"/>
      <c r="AF140" s="422"/>
      <c r="AG140" s="422"/>
      <c r="AH140" s="422"/>
      <c r="AI140" s="422"/>
      <c r="AJ140" s="422"/>
      <c r="AK140" s="422"/>
      <c r="AL140" s="422"/>
      <c r="AM140" s="422"/>
      <c r="AN140" s="422"/>
      <c r="AO140" s="422"/>
      <c r="AP140" s="422"/>
      <c r="AQ140" s="422"/>
      <c r="AR140" s="422"/>
      <c r="AS140" s="422"/>
      <c r="AT140" s="422"/>
      <c r="AU140" s="422"/>
      <c r="AV140" s="422"/>
      <c r="AW140" s="422"/>
      <c r="AX140" s="422"/>
      <c r="AY140" s="422"/>
      <c r="AZ140" s="422"/>
      <c r="BA140" s="422"/>
      <c r="BB140" s="422"/>
      <c r="BC140" s="422"/>
    </row>
    <row r="141" spans="1:55" ht="0" hidden="1" customHeight="1" x14ac:dyDescent="0.2">
      <c r="A141" s="422"/>
      <c r="B141" s="422"/>
      <c r="C141" s="422"/>
      <c r="D141" s="422"/>
      <c r="E141" s="422"/>
      <c r="F141" s="422"/>
      <c r="G141" s="422"/>
      <c r="H141" s="422"/>
      <c r="I141" s="422"/>
      <c r="J141" s="422"/>
      <c r="K141" s="422"/>
      <c r="L141" s="422"/>
      <c r="M141" s="422"/>
      <c r="N141" s="422"/>
      <c r="O141" s="422"/>
      <c r="P141" s="422"/>
      <c r="Q141" s="422"/>
      <c r="R141" s="422"/>
      <c r="S141" s="422"/>
      <c r="T141" s="422"/>
      <c r="U141" s="422"/>
      <c r="V141" s="422"/>
      <c r="W141" s="422"/>
      <c r="X141" s="422"/>
      <c r="Y141" s="422"/>
      <c r="Z141" s="422"/>
      <c r="AA141" s="422"/>
      <c r="AB141" s="422"/>
      <c r="AC141" s="422"/>
      <c r="AD141" s="422"/>
      <c r="AE141" s="422"/>
      <c r="AF141" s="422"/>
      <c r="AG141" s="422"/>
      <c r="AH141" s="422"/>
      <c r="AI141" s="422"/>
      <c r="AJ141" s="422"/>
      <c r="AK141" s="422"/>
      <c r="AL141" s="422"/>
      <c r="AM141" s="422"/>
      <c r="AN141" s="422"/>
      <c r="AO141" s="422"/>
      <c r="AP141" s="422"/>
      <c r="AQ141" s="422"/>
      <c r="AR141" s="422"/>
      <c r="AS141" s="422"/>
      <c r="AT141" s="422"/>
      <c r="AU141" s="422"/>
      <c r="AV141" s="422"/>
      <c r="AW141" s="422"/>
      <c r="AX141" s="422"/>
      <c r="AY141" s="422"/>
      <c r="AZ141" s="422"/>
      <c r="BA141" s="422"/>
      <c r="BB141" s="422"/>
      <c r="BC141" s="422"/>
    </row>
    <row r="142" spans="1:55" ht="0" hidden="1" customHeight="1" x14ac:dyDescent="0.2">
      <c r="A142" s="422"/>
      <c r="B142" s="422"/>
      <c r="C142" s="422"/>
      <c r="D142" s="422"/>
      <c r="E142" s="422"/>
      <c r="F142" s="422"/>
      <c r="G142" s="422"/>
      <c r="H142" s="422"/>
      <c r="I142" s="422"/>
      <c r="J142" s="422"/>
      <c r="K142" s="422"/>
      <c r="L142" s="422"/>
      <c r="M142" s="422"/>
      <c r="N142" s="422"/>
      <c r="O142" s="422"/>
      <c r="P142" s="422"/>
      <c r="Q142" s="422"/>
      <c r="R142" s="422"/>
      <c r="S142" s="422"/>
      <c r="T142" s="422"/>
      <c r="U142" s="422"/>
      <c r="V142" s="422"/>
      <c r="W142" s="422"/>
      <c r="X142" s="422"/>
      <c r="Y142" s="422"/>
      <c r="Z142" s="422"/>
      <c r="AA142" s="422"/>
      <c r="AB142" s="422"/>
      <c r="AC142" s="422"/>
      <c r="AD142" s="422"/>
      <c r="AE142" s="422"/>
      <c r="AF142" s="422"/>
      <c r="AG142" s="422"/>
      <c r="AH142" s="422"/>
      <c r="AI142" s="422"/>
      <c r="AJ142" s="422"/>
      <c r="AK142" s="422"/>
      <c r="AL142" s="422"/>
      <c r="AM142" s="422"/>
      <c r="AN142" s="422"/>
      <c r="AO142" s="422"/>
      <c r="AP142" s="422"/>
      <c r="AQ142" s="422"/>
      <c r="AR142" s="422"/>
      <c r="AS142" s="422"/>
      <c r="AT142" s="422"/>
      <c r="AU142" s="422"/>
      <c r="AV142" s="422"/>
      <c r="AW142" s="422"/>
      <c r="AX142" s="422"/>
      <c r="AY142" s="422"/>
      <c r="AZ142" s="422"/>
      <c r="BA142" s="422"/>
      <c r="BB142" s="422"/>
      <c r="BC142" s="422"/>
    </row>
    <row r="143" spans="1:55" ht="0" hidden="1" customHeight="1" x14ac:dyDescent="0.2">
      <c r="A143" s="422"/>
      <c r="B143" s="422"/>
      <c r="C143" s="422"/>
      <c r="D143" s="422"/>
      <c r="E143" s="422"/>
      <c r="F143" s="422"/>
      <c r="G143" s="422"/>
      <c r="H143" s="422"/>
      <c r="I143" s="422"/>
      <c r="J143" s="422"/>
      <c r="K143" s="422"/>
      <c r="L143" s="422"/>
      <c r="M143" s="422"/>
      <c r="N143" s="422"/>
      <c r="O143" s="422"/>
      <c r="P143" s="422"/>
      <c r="Q143" s="422"/>
      <c r="R143" s="422"/>
      <c r="S143" s="422"/>
      <c r="T143" s="422"/>
      <c r="U143" s="422"/>
      <c r="V143" s="422"/>
      <c r="W143" s="422"/>
      <c r="X143" s="422"/>
      <c r="Y143" s="422"/>
      <c r="Z143" s="422"/>
      <c r="AA143" s="422"/>
      <c r="AB143" s="422"/>
      <c r="AC143" s="422"/>
      <c r="AD143" s="422"/>
      <c r="AE143" s="422"/>
      <c r="AF143" s="422"/>
      <c r="AG143" s="422"/>
      <c r="AH143" s="422"/>
      <c r="AI143" s="422"/>
      <c r="AJ143" s="422"/>
      <c r="AK143" s="422"/>
      <c r="AL143" s="422"/>
      <c r="AM143" s="422"/>
      <c r="AN143" s="422"/>
      <c r="AO143" s="422"/>
      <c r="AP143" s="422"/>
      <c r="AQ143" s="422"/>
      <c r="AR143" s="422"/>
      <c r="AS143" s="422"/>
      <c r="AT143" s="422"/>
      <c r="AU143" s="422"/>
      <c r="AV143" s="422"/>
      <c r="AW143" s="422"/>
      <c r="AX143" s="422"/>
      <c r="AY143" s="422"/>
      <c r="AZ143" s="422"/>
      <c r="BA143" s="422"/>
      <c r="BB143" s="422"/>
      <c r="BC143" s="422"/>
    </row>
    <row r="144" spans="1:55" ht="0" hidden="1" customHeight="1" x14ac:dyDescent="0.2">
      <c r="A144" s="422"/>
      <c r="B144" s="422"/>
      <c r="C144" s="422"/>
      <c r="D144" s="422"/>
      <c r="E144" s="422"/>
      <c r="F144" s="422"/>
      <c r="G144" s="422"/>
      <c r="H144" s="422"/>
      <c r="I144" s="422"/>
      <c r="J144" s="422"/>
      <c r="K144" s="422"/>
      <c r="L144" s="422"/>
      <c r="M144" s="422"/>
      <c r="N144" s="422"/>
      <c r="O144" s="422"/>
      <c r="P144" s="422"/>
      <c r="Q144" s="422"/>
      <c r="R144" s="422"/>
      <c r="S144" s="422"/>
      <c r="T144" s="422"/>
      <c r="U144" s="422"/>
      <c r="V144" s="422"/>
      <c r="W144" s="422"/>
      <c r="X144" s="422"/>
      <c r="Y144" s="422"/>
      <c r="Z144" s="422"/>
      <c r="AA144" s="422"/>
      <c r="AB144" s="422"/>
      <c r="AC144" s="422"/>
      <c r="AD144" s="422"/>
      <c r="AE144" s="422"/>
      <c r="AF144" s="422"/>
      <c r="AG144" s="422"/>
      <c r="AH144" s="422"/>
      <c r="AI144" s="422"/>
      <c r="AJ144" s="422"/>
      <c r="AK144" s="422"/>
      <c r="AL144" s="422"/>
      <c r="AM144" s="422"/>
      <c r="AN144" s="422"/>
      <c r="AO144" s="422"/>
      <c r="AP144" s="422"/>
      <c r="AQ144" s="422"/>
      <c r="AR144" s="422"/>
      <c r="AS144" s="422"/>
      <c r="AT144" s="422"/>
      <c r="AU144" s="422"/>
      <c r="AV144" s="422"/>
      <c r="AW144" s="422"/>
      <c r="AX144" s="422"/>
      <c r="AY144" s="422"/>
      <c r="AZ144" s="422"/>
      <c r="BA144" s="422"/>
      <c r="BB144" s="422"/>
      <c r="BC144" s="422"/>
    </row>
    <row r="145" spans="1:55" ht="0" hidden="1" customHeight="1" x14ac:dyDescent="0.2">
      <c r="A145" s="422"/>
      <c r="B145" s="422"/>
      <c r="C145" s="422"/>
      <c r="D145" s="422"/>
      <c r="E145" s="422"/>
      <c r="F145" s="422"/>
      <c r="G145" s="422"/>
      <c r="H145" s="422"/>
      <c r="I145" s="422"/>
      <c r="J145" s="422"/>
      <c r="K145" s="422"/>
      <c r="L145" s="422"/>
      <c r="M145" s="422"/>
      <c r="N145" s="422"/>
      <c r="O145" s="422"/>
      <c r="P145" s="422"/>
      <c r="Q145" s="422"/>
      <c r="R145" s="422"/>
      <c r="S145" s="422"/>
      <c r="T145" s="422"/>
      <c r="U145" s="422"/>
      <c r="V145" s="422"/>
      <c r="W145" s="422"/>
      <c r="X145" s="422"/>
      <c r="Y145" s="422"/>
      <c r="Z145" s="422"/>
      <c r="AA145" s="422"/>
      <c r="AB145" s="422"/>
      <c r="AC145" s="422"/>
      <c r="AD145" s="422"/>
      <c r="AE145" s="422"/>
      <c r="AF145" s="422"/>
      <c r="AG145" s="422"/>
      <c r="AH145" s="422"/>
      <c r="AI145" s="422"/>
      <c r="AJ145" s="422"/>
      <c r="AK145" s="422"/>
      <c r="AL145" s="422"/>
      <c r="AM145" s="422"/>
      <c r="AN145" s="422"/>
      <c r="AO145" s="422"/>
      <c r="AP145" s="422"/>
      <c r="AQ145" s="422"/>
      <c r="AR145" s="422"/>
      <c r="AS145" s="422"/>
      <c r="AT145" s="422"/>
      <c r="AU145" s="422"/>
      <c r="AV145" s="422"/>
      <c r="AW145" s="422"/>
      <c r="AX145" s="422"/>
      <c r="AY145" s="422"/>
      <c r="AZ145" s="422"/>
      <c r="BA145" s="422"/>
      <c r="BB145" s="422"/>
      <c r="BC145" s="422"/>
    </row>
    <row r="146" spans="1:55" ht="0" hidden="1" customHeight="1" x14ac:dyDescent="0.2">
      <c r="A146" s="422"/>
      <c r="B146" s="422"/>
      <c r="C146" s="422"/>
      <c r="D146" s="422"/>
      <c r="E146" s="422"/>
      <c r="F146" s="422"/>
      <c r="G146" s="422"/>
      <c r="H146" s="422"/>
      <c r="I146" s="422"/>
      <c r="J146" s="422"/>
      <c r="K146" s="422"/>
      <c r="L146" s="422"/>
      <c r="M146" s="422"/>
      <c r="N146" s="422"/>
      <c r="O146" s="422"/>
      <c r="P146" s="422"/>
      <c r="Q146" s="422"/>
      <c r="R146" s="422"/>
      <c r="S146" s="422"/>
      <c r="T146" s="422"/>
      <c r="U146" s="422"/>
      <c r="V146" s="422"/>
      <c r="W146" s="422"/>
      <c r="X146" s="422"/>
      <c r="Y146" s="422"/>
      <c r="Z146" s="422"/>
      <c r="AA146" s="422"/>
      <c r="AB146" s="422"/>
      <c r="AC146" s="422"/>
      <c r="AD146" s="422"/>
      <c r="AE146" s="422"/>
      <c r="AF146" s="422"/>
      <c r="AG146" s="422"/>
      <c r="AH146" s="422"/>
      <c r="AI146" s="422"/>
      <c r="AJ146" s="422"/>
      <c r="AK146" s="422"/>
      <c r="AL146" s="422"/>
      <c r="AM146" s="422"/>
      <c r="AN146" s="422"/>
      <c r="AO146" s="422"/>
      <c r="AP146" s="422"/>
      <c r="AQ146" s="422"/>
      <c r="AR146" s="422"/>
      <c r="AS146" s="422"/>
      <c r="AT146" s="422"/>
      <c r="AU146" s="422"/>
      <c r="AV146" s="422"/>
      <c r="AW146" s="422"/>
      <c r="AX146" s="422"/>
      <c r="AY146" s="422"/>
      <c r="AZ146" s="422"/>
      <c r="BA146" s="422"/>
      <c r="BB146" s="422"/>
      <c r="BC146" s="422"/>
    </row>
    <row r="147" spans="1:55" ht="0" hidden="1" customHeight="1" x14ac:dyDescent="0.2">
      <c r="A147" s="422"/>
      <c r="B147" s="422"/>
      <c r="C147" s="422"/>
      <c r="D147" s="422"/>
      <c r="E147" s="422"/>
      <c r="F147" s="422"/>
      <c r="G147" s="422"/>
      <c r="H147" s="422"/>
      <c r="I147" s="422"/>
      <c r="J147" s="422"/>
      <c r="K147" s="422"/>
      <c r="L147" s="422"/>
      <c r="M147" s="422"/>
      <c r="N147" s="422"/>
      <c r="O147" s="422"/>
      <c r="P147" s="422"/>
      <c r="Q147" s="422"/>
      <c r="R147" s="422"/>
      <c r="S147" s="422"/>
      <c r="T147" s="422"/>
      <c r="U147" s="422"/>
      <c r="V147" s="422"/>
      <c r="W147" s="422"/>
      <c r="X147" s="422"/>
      <c r="Y147" s="422"/>
      <c r="Z147" s="422"/>
      <c r="AA147" s="422"/>
      <c r="AB147" s="422"/>
      <c r="AC147" s="422"/>
      <c r="AD147" s="422"/>
      <c r="AE147" s="422"/>
      <c r="AF147" s="422"/>
      <c r="AG147" s="422"/>
      <c r="AH147" s="422"/>
      <c r="AI147" s="422"/>
      <c r="AJ147" s="422"/>
      <c r="AK147" s="422"/>
      <c r="AL147" s="422"/>
      <c r="AM147" s="422"/>
      <c r="AN147" s="422"/>
      <c r="AO147" s="422"/>
      <c r="AP147" s="422"/>
      <c r="AQ147" s="422"/>
      <c r="AR147" s="422"/>
      <c r="AS147" s="422"/>
      <c r="AT147" s="422"/>
      <c r="AU147" s="422"/>
      <c r="AV147" s="422"/>
      <c r="AW147" s="422"/>
      <c r="AX147" s="422"/>
      <c r="AY147" s="422"/>
      <c r="AZ147" s="422"/>
      <c r="BA147" s="422"/>
      <c r="BB147" s="422"/>
      <c r="BC147" s="422"/>
    </row>
    <row r="148" spans="1:55" ht="0" hidden="1" customHeight="1" x14ac:dyDescent="0.2">
      <c r="A148" s="422"/>
      <c r="B148" s="422"/>
      <c r="C148" s="422"/>
      <c r="D148" s="422"/>
      <c r="E148" s="422"/>
      <c r="F148" s="422"/>
      <c r="G148" s="422"/>
      <c r="H148" s="422"/>
      <c r="I148" s="422"/>
      <c r="J148" s="422"/>
      <c r="K148" s="422"/>
      <c r="L148" s="422"/>
      <c r="M148" s="422"/>
      <c r="N148" s="422"/>
      <c r="O148" s="422"/>
      <c r="P148" s="422"/>
      <c r="Q148" s="422"/>
      <c r="R148" s="422"/>
      <c r="S148" s="422"/>
      <c r="T148" s="422"/>
      <c r="U148" s="422"/>
      <c r="V148" s="422"/>
      <c r="W148" s="422"/>
      <c r="X148" s="422"/>
      <c r="Y148" s="422"/>
      <c r="Z148" s="422"/>
      <c r="AA148" s="422"/>
      <c r="AB148" s="422"/>
      <c r="AC148" s="422"/>
      <c r="AD148" s="422"/>
      <c r="AE148" s="422"/>
      <c r="AF148" s="422"/>
      <c r="AG148" s="422"/>
      <c r="AH148" s="422"/>
      <c r="AI148" s="422"/>
      <c r="AJ148" s="422"/>
      <c r="AK148" s="422"/>
      <c r="AL148" s="422"/>
      <c r="AM148" s="422"/>
      <c r="AN148" s="422"/>
      <c r="AO148" s="422"/>
      <c r="AP148" s="422"/>
      <c r="AQ148" s="422"/>
      <c r="AR148" s="422"/>
      <c r="AS148" s="422"/>
      <c r="AT148" s="422"/>
      <c r="AU148" s="422"/>
      <c r="AV148" s="422"/>
      <c r="AW148" s="422"/>
      <c r="AX148" s="422"/>
      <c r="AY148" s="422"/>
      <c r="AZ148" s="422"/>
      <c r="BA148" s="422"/>
      <c r="BB148" s="422"/>
      <c r="BC148" s="422"/>
    </row>
    <row r="149" spans="1:55" ht="0" hidden="1" customHeight="1" x14ac:dyDescent="0.2">
      <c r="A149" s="422"/>
      <c r="B149" s="422"/>
      <c r="C149" s="422"/>
      <c r="D149" s="422"/>
      <c r="E149" s="422"/>
      <c r="F149" s="422"/>
      <c r="G149" s="422"/>
      <c r="H149" s="422"/>
      <c r="I149" s="422"/>
      <c r="J149" s="422"/>
      <c r="K149" s="422"/>
      <c r="L149" s="422"/>
      <c r="M149" s="422"/>
      <c r="N149" s="422"/>
      <c r="O149" s="422"/>
      <c r="P149" s="422"/>
      <c r="Q149" s="422"/>
      <c r="R149" s="422"/>
      <c r="S149" s="422"/>
      <c r="T149" s="422"/>
      <c r="U149" s="422"/>
      <c r="V149" s="422"/>
      <c r="W149" s="422"/>
      <c r="X149" s="422"/>
      <c r="Y149" s="422"/>
      <c r="Z149" s="422"/>
      <c r="AA149" s="422"/>
      <c r="AB149" s="422"/>
      <c r="AC149" s="422"/>
      <c r="AD149" s="422"/>
      <c r="AE149" s="422"/>
      <c r="AF149" s="422"/>
      <c r="AG149" s="422"/>
      <c r="AH149" s="422"/>
      <c r="AI149" s="422"/>
      <c r="AJ149" s="422"/>
      <c r="AK149" s="422"/>
      <c r="AL149" s="422"/>
      <c r="AM149" s="422"/>
      <c r="AN149" s="422"/>
      <c r="AO149" s="422"/>
      <c r="AP149" s="422"/>
      <c r="AQ149" s="422"/>
      <c r="AR149" s="422"/>
      <c r="AS149" s="422"/>
      <c r="AT149" s="422"/>
      <c r="AU149" s="422"/>
      <c r="AV149" s="422"/>
      <c r="AW149" s="422"/>
      <c r="AX149" s="422"/>
      <c r="AY149" s="422"/>
      <c r="AZ149" s="422"/>
      <c r="BA149" s="422"/>
      <c r="BB149" s="422"/>
      <c r="BC149" s="422"/>
    </row>
    <row r="150" spans="1:55" ht="0" hidden="1" customHeight="1" x14ac:dyDescent="0.2">
      <c r="A150" s="422"/>
      <c r="B150" s="422"/>
      <c r="C150" s="422"/>
      <c r="D150" s="422"/>
      <c r="E150" s="422"/>
      <c r="F150" s="422"/>
      <c r="G150" s="422"/>
      <c r="H150" s="422"/>
      <c r="I150" s="422"/>
      <c r="J150" s="422"/>
      <c r="K150" s="422"/>
      <c r="L150" s="422"/>
      <c r="M150" s="422"/>
      <c r="N150" s="422"/>
      <c r="O150" s="422"/>
      <c r="P150" s="422"/>
      <c r="Q150" s="422"/>
      <c r="R150" s="422"/>
      <c r="S150" s="422"/>
      <c r="T150" s="422"/>
      <c r="U150" s="422"/>
      <c r="V150" s="422"/>
      <c r="W150" s="422"/>
      <c r="X150" s="422"/>
      <c r="Y150" s="422"/>
      <c r="Z150" s="422"/>
      <c r="AA150" s="422"/>
      <c r="AB150" s="422"/>
      <c r="AC150" s="422"/>
      <c r="AD150" s="422"/>
      <c r="AE150" s="422"/>
      <c r="AF150" s="422"/>
      <c r="AG150" s="422"/>
      <c r="AH150" s="422"/>
      <c r="AI150" s="422"/>
      <c r="AJ150" s="422"/>
      <c r="AK150" s="422"/>
      <c r="AL150" s="422"/>
      <c r="AM150" s="422"/>
      <c r="AN150" s="422"/>
      <c r="AO150" s="422"/>
      <c r="AP150" s="422"/>
      <c r="AQ150" s="422"/>
      <c r="AR150" s="422"/>
      <c r="AS150" s="422"/>
      <c r="AT150" s="422"/>
      <c r="AU150" s="422"/>
      <c r="AV150" s="422"/>
      <c r="AW150" s="422"/>
      <c r="AX150" s="422"/>
      <c r="AY150" s="422"/>
      <c r="AZ150" s="422"/>
      <c r="BA150" s="422"/>
      <c r="BB150" s="422"/>
      <c r="BC150" s="422"/>
    </row>
    <row r="151" spans="1:55" ht="0" hidden="1" customHeight="1" x14ac:dyDescent="0.2">
      <c r="A151" s="422"/>
      <c r="B151" s="422"/>
      <c r="C151" s="422"/>
      <c r="D151" s="422"/>
      <c r="E151" s="422"/>
      <c r="F151" s="422"/>
      <c r="G151" s="422"/>
      <c r="H151" s="422"/>
      <c r="I151" s="422"/>
      <c r="J151" s="422"/>
      <c r="K151" s="422"/>
      <c r="L151" s="422"/>
      <c r="M151" s="422"/>
      <c r="N151" s="422"/>
      <c r="O151" s="422"/>
      <c r="P151" s="422"/>
      <c r="Q151" s="422"/>
      <c r="R151" s="422"/>
      <c r="S151" s="422"/>
      <c r="T151" s="422"/>
      <c r="U151" s="422"/>
      <c r="V151" s="422"/>
      <c r="W151" s="422"/>
      <c r="X151" s="422"/>
      <c r="Y151" s="422"/>
      <c r="Z151" s="422"/>
      <c r="AA151" s="422"/>
      <c r="AB151" s="422"/>
      <c r="AC151" s="422"/>
      <c r="AD151" s="422"/>
      <c r="AE151" s="422"/>
      <c r="AF151" s="422"/>
      <c r="AG151" s="422"/>
      <c r="AH151" s="422"/>
      <c r="AI151" s="422"/>
      <c r="AJ151" s="422"/>
      <c r="AK151" s="422"/>
      <c r="AL151" s="422"/>
      <c r="AM151" s="422"/>
      <c r="AN151" s="422"/>
      <c r="AO151" s="422"/>
      <c r="AP151" s="422"/>
      <c r="AQ151" s="422"/>
      <c r="AR151" s="422"/>
      <c r="AS151" s="422"/>
      <c r="AT151" s="422"/>
      <c r="AU151" s="422"/>
      <c r="AV151" s="422"/>
      <c r="AW151" s="422"/>
      <c r="AX151" s="422"/>
      <c r="AY151" s="422"/>
      <c r="AZ151" s="422"/>
      <c r="BA151" s="422"/>
      <c r="BB151" s="422"/>
      <c r="BC151" s="422"/>
    </row>
    <row r="152" spans="1:55" ht="0" hidden="1" customHeight="1" x14ac:dyDescent="0.2">
      <c r="A152" s="422"/>
      <c r="B152" s="422"/>
      <c r="C152" s="422"/>
      <c r="D152" s="422"/>
      <c r="E152" s="422"/>
      <c r="F152" s="422"/>
      <c r="G152" s="422"/>
      <c r="H152" s="422"/>
      <c r="I152" s="422"/>
      <c r="J152" s="422"/>
      <c r="K152" s="422"/>
      <c r="L152" s="422"/>
      <c r="M152" s="422"/>
      <c r="N152" s="422"/>
      <c r="O152" s="422"/>
      <c r="P152" s="422"/>
      <c r="Q152" s="422"/>
      <c r="R152" s="422"/>
      <c r="S152" s="422"/>
      <c r="T152" s="422"/>
      <c r="U152" s="422"/>
      <c r="V152" s="422"/>
      <c r="W152" s="422"/>
      <c r="X152" s="422"/>
      <c r="Y152" s="422"/>
      <c r="Z152" s="422"/>
      <c r="AA152" s="422"/>
      <c r="AB152" s="422"/>
      <c r="AC152" s="422"/>
      <c r="AD152" s="422"/>
      <c r="AE152" s="422"/>
      <c r="AF152" s="422"/>
      <c r="AG152" s="422"/>
      <c r="AH152" s="422"/>
      <c r="AI152" s="422"/>
      <c r="AJ152" s="422"/>
      <c r="AK152" s="422"/>
      <c r="AL152" s="422"/>
      <c r="AM152" s="422"/>
      <c r="AN152" s="422"/>
      <c r="AO152" s="422"/>
      <c r="AP152" s="422"/>
      <c r="AQ152" s="422"/>
      <c r="AR152" s="422"/>
      <c r="AS152" s="422"/>
      <c r="AT152" s="422"/>
      <c r="AU152" s="422"/>
      <c r="AV152" s="422"/>
      <c r="AW152" s="422"/>
      <c r="AX152" s="422"/>
      <c r="AY152" s="422"/>
      <c r="AZ152" s="422"/>
      <c r="BA152" s="422"/>
      <c r="BB152" s="422"/>
      <c r="BC152" s="422"/>
    </row>
    <row r="153" spans="1:55" ht="0" hidden="1" customHeight="1" x14ac:dyDescent="0.2">
      <c r="A153" s="422"/>
      <c r="B153" s="422"/>
      <c r="C153" s="422"/>
      <c r="D153" s="422"/>
      <c r="E153" s="422"/>
      <c r="F153" s="422"/>
      <c r="G153" s="422"/>
      <c r="H153" s="422"/>
      <c r="I153" s="422"/>
      <c r="J153" s="422"/>
      <c r="K153" s="422"/>
      <c r="L153" s="422"/>
      <c r="M153" s="422"/>
      <c r="N153" s="422"/>
      <c r="O153" s="422"/>
      <c r="P153" s="422"/>
      <c r="Q153" s="422"/>
      <c r="R153" s="422"/>
      <c r="S153" s="422"/>
      <c r="T153" s="422"/>
      <c r="U153" s="422"/>
      <c r="V153" s="422"/>
      <c r="W153" s="422"/>
      <c r="X153" s="422"/>
      <c r="Y153" s="422"/>
      <c r="Z153" s="422"/>
      <c r="AA153" s="422"/>
      <c r="AB153" s="422"/>
      <c r="AC153" s="422"/>
      <c r="AD153" s="422"/>
      <c r="AE153" s="422"/>
      <c r="AF153" s="422"/>
      <c r="AG153" s="422"/>
      <c r="AH153" s="422"/>
      <c r="AI153" s="422"/>
      <c r="AJ153" s="422"/>
      <c r="AK153" s="422"/>
      <c r="AL153" s="422"/>
      <c r="AM153" s="422"/>
      <c r="AN153" s="422"/>
      <c r="AO153" s="422"/>
      <c r="AP153" s="422"/>
      <c r="AQ153" s="422"/>
      <c r="AR153" s="422"/>
      <c r="AS153" s="422"/>
      <c r="AT153" s="422"/>
      <c r="AU153" s="422"/>
      <c r="AV153" s="422"/>
      <c r="AW153" s="422"/>
      <c r="AX153" s="422"/>
      <c r="AY153" s="422"/>
      <c r="AZ153" s="422"/>
      <c r="BA153" s="422"/>
      <c r="BB153" s="422"/>
      <c r="BC153" s="422"/>
    </row>
    <row r="154" spans="1:55" ht="0" hidden="1" customHeight="1" x14ac:dyDescent="0.2">
      <c r="A154" s="422"/>
      <c r="B154" s="422"/>
      <c r="C154" s="422"/>
      <c r="D154" s="422"/>
      <c r="E154" s="422"/>
      <c r="F154" s="422"/>
      <c r="G154" s="422"/>
      <c r="H154" s="422"/>
      <c r="I154" s="422"/>
      <c r="J154" s="422"/>
      <c r="K154" s="422"/>
      <c r="L154" s="422"/>
      <c r="M154" s="422"/>
      <c r="N154" s="422"/>
      <c r="O154" s="422"/>
      <c r="P154" s="422"/>
      <c r="Q154" s="422"/>
      <c r="R154" s="422"/>
      <c r="S154" s="422"/>
      <c r="T154" s="422"/>
      <c r="U154" s="422"/>
      <c r="V154" s="422"/>
      <c r="W154" s="422"/>
      <c r="X154" s="422"/>
      <c r="Y154" s="422"/>
      <c r="Z154" s="422"/>
      <c r="AA154" s="422"/>
      <c r="AB154" s="422"/>
      <c r="AC154" s="422"/>
      <c r="AD154" s="422"/>
      <c r="AE154" s="422"/>
      <c r="AF154" s="422"/>
      <c r="AG154" s="422"/>
      <c r="AH154" s="422"/>
      <c r="AI154" s="422"/>
      <c r="AJ154" s="422"/>
      <c r="AK154" s="422"/>
      <c r="AL154" s="422"/>
      <c r="AM154" s="422"/>
      <c r="AN154" s="422"/>
      <c r="AO154" s="422"/>
      <c r="AP154" s="422"/>
      <c r="AQ154" s="422"/>
      <c r="AR154" s="422"/>
      <c r="AS154" s="422"/>
      <c r="AT154" s="422"/>
      <c r="AU154" s="422"/>
      <c r="AV154" s="422"/>
      <c r="AW154" s="422"/>
      <c r="AX154" s="422"/>
      <c r="AY154" s="422"/>
      <c r="AZ154" s="422"/>
      <c r="BA154" s="422"/>
      <c r="BB154" s="422"/>
      <c r="BC154" s="422"/>
    </row>
    <row r="155" spans="1:55" ht="0" hidden="1" customHeight="1" x14ac:dyDescent="0.2">
      <c r="A155" s="422"/>
      <c r="B155" s="422"/>
      <c r="C155" s="422"/>
      <c r="D155" s="422"/>
      <c r="E155" s="422"/>
      <c r="F155" s="422"/>
      <c r="G155" s="422"/>
      <c r="H155" s="422"/>
      <c r="I155" s="422"/>
      <c r="J155" s="422"/>
      <c r="K155" s="422"/>
      <c r="L155" s="422"/>
      <c r="M155" s="422"/>
      <c r="N155" s="422"/>
      <c r="O155" s="422"/>
      <c r="P155" s="422"/>
      <c r="Q155" s="422"/>
      <c r="R155" s="422"/>
      <c r="S155" s="422"/>
      <c r="T155" s="422"/>
      <c r="U155" s="422"/>
      <c r="V155" s="422"/>
      <c r="W155" s="422"/>
      <c r="X155" s="422"/>
      <c r="Y155" s="422"/>
      <c r="Z155" s="422"/>
      <c r="AA155" s="422"/>
      <c r="AB155" s="422"/>
      <c r="AC155" s="422"/>
      <c r="AD155" s="422"/>
      <c r="AE155" s="422"/>
      <c r="AF155" s="422"/>
      <c r="AG155" s="422"/>
      <c r="AH155" s="422"/>
      <c r="AI155" s="422"/>
      <c r="AJ155" s="422"/>
      <c r="AK155" s="422"/>
      <c r="AL155" s="422"/>
      <c r="AM155" s="422"/>
      <c r="AN155" s="422"/>
      <c r="AO155" s="422"/>
      <c r="AP155" s="422"/>
      <c r="AQ155" s="422"/>
      <c r="AR155" s="422"/>
      <c r="AS155" s="422"/>
      <c r="AT155" s="422"/>
      <c r="AU155" s="422"/>
      <c r="AV155" s="422"/>
      <c r="AW155" s="422"/>
      <c r="AX155" s="422"/>
      <c r="AY155" s="422"/>
      <c r="AZ155" s="422"/>
      <c r="BA155" s="422"/>
      <c r="BB155" s="422"/>
      <c r="BC155" s="422"/>
    </row>
    <row r="156" spans="1:55" ht="0" hidden="1" customHeight="1" x14ac:dyDescent="0.2">
      <c r="A156" s="422"/>
      <c r="B156" s="422"/>
      <c r="C156" s="422"/>
      <c r="D156" s="422"/>
      <c r="E156" s="422"/>
      <c r="F156" s="422"/>
      <c r="G156" s="422"/>
      <c r="H156" s="422"/>
      <c r="I156" s="422"/>
      <c r="J156" s="422"/>
      <c r="K156" s="422"/>
      <c r="L156" s="422"/>
      <c r="M156" s="422"/>
      <c r="N156" s="422"/>
      <c r="O156" s="422"/>
      <c r="P156" s="422"/>
      <c r="Q156" s="422"/>
      <c r="R156" s="422"/>
      <c r="S156" s="422"/>
      <c r="T156" s="422"/>
      <c r="U156" s="422"/>
      <c r="V156" s="422"/>
      <c r="W156" s="422"/>
      <c r="X156" s="422"/>
      <c r="Y156" s="422"/>
      <c r="Z156" s="422"/>
      <c r="AA156" s="422"/>
      <c r="AB156" s="422"/>
      <c r="AC156" s="422"/>
      <c r="AD156" s="422"/>
      <c r="AE156" s="422"/>
      <c r="AF156" s="422"/>
      <c r="AG156" s="422"/>
      <c r="AH156" s="422"/>
      <c r="AI156" s="422"/>
      <c r="AJ156" s="422"/>
      <c r="AK156" s="422"/>
      <c r="AL156" s="422"/>
      <c r="AM156" s="422"/>
      <c r="AN156" s="422"/>
      <c r="AO156" s="422"/>
      <c r="AP156" s="422"/>
      <c r="AQ156" s="422"/>
      <c r="AR156" s="422"/>
      <c r="AS156" s="422"/>
      <c r="AT156" s="422"/>
      <c r="AU156" s="422"/>
      <c r="AV156" s="422"/>
      <c r="AW156" s="422"/>
      <c r="AX156" s="422"/>
      <c r="AY156" s="422"/>
      <c r="AZ156" s="422"/>
      <c r="BA156" s="422"/>
      <c r="BB156" s="422"/>
      <c r="BC156" s="422"/>
    </row>
    <row r="157" spans="1:55" ht="0" hidden="1" customHeight="1" x14ac:dyDescent="0.2">
      <c r="A157" s="422"/>
      <c r="B157" s="422"/>
      <c r="C157" s="422"/>
      <c r="D157" s="422"/>
      <c r="E157" s="422"/>
      <c r="F157" s="422"/>
      <c r="G157" s="422"/>
      <c r="H157" s="422"/>
      <c r="I157" s="422"/>
      <c r="J157" s="422"/>
      <c r="K157" s="422"/>
      <c r="L157" s="422"/>
      <c r="M157" s="422"/>
      <c r="N157" s="422"/>
      <c r="O157" s="422"/>
      <c r="P157" s="422"/>
      <c r="Q157" s="422"/>
      <c r="R157" s="422"/>
      <c r="S157" s="422"/>
      <c r="T157" s="422"/>
      <c r="U157" s="422"/>
      <c r="V157" s="422"/>
      <c r="W157" s="422"/>
      <c r="X157" s="422"/>
      <c r="Y157" s="422"/>
      <c r="Z157" s="422"/>
      <c r="AA157" s="422"/>
      <c r="AB157" s="422"/>
      <c r="AC157" s="422"/>
      <c r="AD157" s="422"/>
      <c r="AE157" s="422"/>
      <c r="AF157" s="422"/>
      <c r="AG157" s="422"/>
      <c r="AH157" s="422"/>
      <c r="AI157" s="422"/>
      <c r="AJ157" s="422"/>
      <c r="AK157" s="422"/>
      <c r="AL157" s="422"/>
      <c r="AM157" s="422"/>
      <c r="AN157" s="422"/>
      <c r="AO157" s="422"/>
      <c r="AP157" s="422"/>
      <c r="AQ157" s="422"/>
      <c r="AR157" s="422"/>
      <c r="AS157" s="422"/>
      <c r="AT157" s="422"/>
      <c r="AU157" s="422"/>
      <c r="AV157" s="422"/>
      <c r="AW157" s="422"/>
      <c r="AX157" s="422"/>
      <c r="AY157" s="422"/>
      <c r="AZ157" s="422"/>
      <c r="BA157" s="422"/>
      <c r="BB157" s="422"/>
      <c r="BC157" s="422"/>
    </row>
    <row r="158" spans="1:55" ht="0" hidden="1" customHeight="1" x14ac:dyDescent="0.2">
      <c r="A158" s="422"/>
      <c r="B158" s="422"/>
      <c r="C158" s="422"/>
      <c r="D158" s="422"/>
      <c r="E158" s="422"/>
      <c r="F158" s="422"/>
      <c r="G158" s="422"/>
      <c r="H158" s="422"/>
      <c r="I158" s="422"/>
      <c r="J158" s="422"/>
      <c r="K158" s="422"/>
      <c r="L158" s="422"/>
      <c r="M158" s="422"/>
      <c r="N158" s="422"/>
      <c r="O158" s="422"/>
      <c r="P158" s="422"/>
      <c r="Q158" s="422"/>
      <c r="R158" s="422"/>
      <c r="S158" s="422"/>
      <c r="T158" s="422"/>
      <c r="U158" s="422"/>
      <c r="V158" s="422"/>
      <c r="W158" s="422"/>
      <c r="X158" s="422"/>
      <c r="Y158" s="422"/>
      <c r="Z158" s="422"/>
      <c r="AA158" s="422"/>
      <c r="AB158" s="422"/>
      <c r="AC158" s="422"/>
      <c r="AD158" s="422"/>
      <c r="AE158" s="422"/>
      <c r="AF158" s="422"/>
      <c r="AG158" s="422"/>
      <c r="AH158" s="422"/>
      <c r="AI158" s="422"/>
      <c r="AJ158" s="422"/>
      <c r="AK158" s="422"/>
      <c r="AL158" s="422"/>
      <c r="AM158" s="422"/>
      <c r="AN158" s="422"/>
      <c r="AO158" s="422"/>
      <c r="AP158" s="422"/>
      <c r="AQ158" s="422"/>
      <c r="AR158" s="422"/>
      <c r="AS158" s="422"/>
      <c r="AT158" s="422"/>
      <c r="AU158" s="422"/>
      <c r="AV158" s="422"/>
      <c r="AW158" s="422"/>
      <c r="AX158" s="422"/>
      <c r="AY158" s="422"/>
      <c r="AZ158" s="422"/>
      <c r="BA158" s="422"/>
      <c r="BB158" s="422"/>
      <c r="BC158" s="422"/>
    </row>
    <row r="159" spans="1:55" ht="0" hidden="1" customHeight="1" x14ac:dyDescent="0.2">
      <c r="A159" s="422"/>
      <c r="B159" s="422"/>
      <c r="C159" s="422"/>
      <c r="D159" s="422"/>
      <c r="E159" s="422"/>
      <c r="F159" s="422"/>
      <c r="G159" s="422"/>
      <c r="H159" s="422"/>
      <c r="I159" s="422"/>
      <c r="J159" s="422"/>
      <c r="K159" s="422"/>
      <c r="L159" s="422"/>
      <c r="M159" s="422"/>
      <c r="N159" s="422"/>
      <c r="O159" s="422"/>
      <c r="P159" s="422"/>
      <c r="Q159" s="422"/>
      <c r="R159" s="422"/>
      <c r="S159" s="422"/>
      <c r="T159" s="422"/>
      <c r="U159" s="422"/>
      <c r="V159" s="422"/>
      <c r="W159" s="422"/>
      <c r="X159" s="422"/>
      <c r="Y159" s="422"/>
      <c r="Z159" s="422"/>
      <c r="AA159" s="422"/>
      <c r="AB159" s="422"/>
      <c r="AC159" s="422"/>
      <c r="AD159" s="422"/>
      <c r="AE159" s="422"/>
      <c r="AF159" s="422"/>
      <c r="AG159" s="422"/>
      <c r="AH159" s="422"/>
      <c r="AI159" s="422"/>
      <c r="AJ159" s="422"/>
      <c r="AK159" s="422"/>
      <c r="AL159" s="422"/>
      <c r="AM159" s="422"/>
      <c r="AN159" s="422"/>
      <c r="AO159" s="422"/>
      <c r="AP159" s="422"/>
      <c r="AQ159" s="422"/>
      <c r="AR159" s="422"/>
      <c r="AS159" s="422"/>
      <c r="AT159" s="422"/>
      <c r="AU159" s="422"/>
      <c r="AV159" s="422"/>
      <c r="AW159" s="422"/>
      <c r="AX159" s="422"/>
      <c r="AY159" s="422"/>
      <c r="AZ159" s="422"/>
      <c r="BA159" s="422"/>
      <c r="BB159" s="422"/>
      <c r="BC159" s="422"/>
    </row>
    <row r="160" spans="1:55" ht="0" hidden="1" customHeight="1" x14ac:dyDescent="0.2">
      <c r="A160" s="422"/>
      <c r="B160" s="422"/>
      <c r="C160" s="422"/>
      <c r="D160" s="422"/>
      <c r="E160" s="422"/>
      <c r="F160" s="422"/>
      <c r="G160" s="422"/>
      <c r="H160" s="422"/>
      <c r="I160" s="422"/>
      <c r="J160" s="422"/>
      <c r="K160" s="422"/>
      <c r="L160" s="422"/>
      <c r="M160" s="422"/>
      <c r="N160" s="422"/>
      <c r="O160" s="422"/>
      <c r="P160" s="422"/>
      <c r="Q160" s="422"/>
      <c r="R160" s="422"/>
      <c r="S160" s="422"/>
      <c r="T160" s="422"/>
      <c r="U160" s="422"/>
      <c r="V160" s="422"/>
      <c r="W160" s="422"/>
      <c r="X160" s="422"/>
      <c r="Y160" s="422"/>
      <c r="Z160" s="422"/>
      <c r="AA160" s="422"/>
      <c r="AB160" s="422"/>
      <c r="AC160" s="422"/>
      <c r="AD160" s="422"/>
      <c r="AE160" s="422"/>
      <c r="AF160" s="422"/>
      <c r="AG160" s="422"/>
      <c r="AH160" s="422"/>
      <c r="AI160" s="422"/>
      <c r="AJ160" s="422"/>
      <c r="AK160" s="422"/>
      <c r="AL160" s="422"/>
      <c r="AM160" s="422"/>
      <c r="AN160" s="422"/>
      <c r="AO160" s="422"/>
      <c r="AP160" s="422"/>
      <c r="AQ160" s="422"/>
      <c r="AR160" s="422"/>
      <c r="AS160" s="422"/>
      <c r="AT160" s="422"/>
      <c r="AU160" s="422"/>
      <c r="AV160" s="422"/>
      <c r="AW160" s="422"/>
      <c r="AX160" s="422"/>
      <c r="AY160" s="422"/>
      <c r="AZ160" s="422"/>
      <c r="BA160" s="422"/>
      <c r="BB160" s="422"/>
      <c r="BC160" s="422"/>
    </row>
    <row r="161" spans="1:55" ht="0" hidden="1" customHeight="1" x14ac:dyDescent="0.2">
      <c r="A161" s="422"/>
      <c r="B161" s="422"/>
      <c r="C161" s="422"/>
      <c r="D161" s="422"/>
      <c r="E161" s="422"/>
      <c r="F161" s="422"/>
      <c r="G161" s="422"/>
      <c r="H161" s="422"/>
      <c r="I161" s="422"/>
      <c r="J161" s="422"/>
      <c r="K161" s="422"/>
      <c r="L161" s="422"/>
      <c r="M161" s="422"/>
      <c r="N161" s="422"/>
      <c r="O161" s="422"/>
      <c r="P161" s="422"/>
      <c r="Q161" s="422"/>
      <c r="R161" s="422"/>
      <c r="S161" s="422"/>
      <c r="T161" s="422"/>
      <c r="U161" s="422"/>
      <c r="V161" s="422"/>
      <c r="W161" s="422"/>
      <c r="X161" s="422"/>
      <c r="Y161" s="422"/>
      <c r="Z161" s="422"/>
      <c r="AA161" s="422"/>
      <c r="AB161" s="422"/>
      <c r="AC161" s="422"/>
      <c r="AD161" s="422"/>
      <c r="AE161" s="422"/>
      <c r="AF161" s="422"/>
      <c r="AG161" s="422"/>
      <c r="AH161" s="422"/>
      <c r="AI161" s="422"/>
      <c r="AJ161" s="422"/>
      <c r="AK161" s="422"/>
      <c r="AL161" s="422"/>
      <c r="AM161" s="422"/>
      <c r="AN161" s="422"/>
      <c r="AO161" s="422"/>
      <c r="AP161" s="422"/>
      <c r="AQ161" s="422"/>
      <c r="AR161" s="422"/>
      <c r="AS161" s="422"/>
      <c r="AT161" s="422"/>
      <c r="AU161" s="422"/>
      <c r="AV161" s="422"/>
      <c r="AW161" s="422"/>
      <c r="AX161" s="422"/>
      <c r="AY161" s="422"/>
      <c r="AZ161" s="422"/>
      <c r="BA161" s="422"/>
      <c r="BB161" s="422"/>
      <c r="BC161" s="422"/>
    </row>
    <row r="162" spans="1:55" ht="0" hidden="1" customHeight="1" x14ac:dyDescent="0.2">
      <c r="A162" s="422"/>
      <c r="B162" s="422"/>
      <c r="C162" s="422"/>
      <c r="D162" s="422"/>
      <c r="E162" s="422"/>
      <c r="F162" s="422"/>
      <c r="G162" s="422"/>
      <c r="H162" s="422"/>
      <c r="I162" s="422"/>
      <c r="J162" s="422"/>
      <c r="K162" s="422"/>
      <c r="L162" s="422"/>
      <c r="M162" s="422"/>
      <c r="N162" s="422"/>
      <c r="O162" s="422"/>
      <c r="P162" s="422"/>
      <c r="Q162" s="422"/>
      <c r="R162" s="422"/>
      <c r="S162" s="422"/>
      <c r="T162" s="422"/>
      <c r="U162" s="422"/>
      <c r="V162" s="422"/>
      <c r="W162" s="422"/>
      <c r="X162" s="422"/>
      <c r="Y162" s="422"/>
      <c r="Z162" s="422"/>
      <c r="AA162" s="422"/>
      <c r="AB162" s="422"/>
      <c r="AC162" s="422"/>
      <c r="AD162" s="422"/>
      <c r="AE162" s="422"/>
      <c r="AF162" s="422"/>
      <c r="AG162" s="422"/>
      <c r="AH162" s="422"/>
      <c r="AI162" s="422"/>
      <c r="AJ162" s="422"/>
      <c r="AK162" s="422"/>
      <c r="AL162" s="422"/>
      <c r="AM162" s="422"/>
      <c r="AN162" s="422"/>
      <c r="AO162" s="422"/>
      <c r="AP162" s="422"/>
      <c r="AQ162" s="422"/>
      <c r="AR162" s="422"/>
      <c r="AS162" s="422"/>
      <c r="AT162" s="422"/>
      <c r="AU162" s="422"/>
      <c r="AV162" s="422"/>
      <c r="AW162" s="422"/>
      <c r="AX162" s="422"/>
      <c r="AY162" s="422"/>
      <c r="AZ162" s="422"/>
      <c r="BA162" s="422"/>
      <c r="BB162" s="422"/>
      <c r="BC162" s="422"/>
    </row>
    <row r="163" spans="1:55" ht="0" hidden="1" customHeight="1" x14ac:dyDescent="0.2">
      <c r="A163" s="422"/>
      <c r="B163" s="422"/>
      <c r="C163" s="422"/>
      <c r="D163" s="422"/>
      <c r="E163" s="422"/>
      <c r="F163" s="422"/>
      <c r="G163" s="422"/>
      <c r="H163" s="422"/>
      <c r="I163" s="422"/>
      <c r="J163" s="422"/>
      <c r="K163" s="422"/>
      <c r="L163" s="422"/>
      <c r="M163" s="422"/>
      <c r="N163" s="422"/>
      <c r="O163" s="422"/>
      <c r="P163" s="422"/>
      <c r="Q163" s="422"/>
      <c r="R163" s="422"/>
      <c r="S163" s="422"/>
      <c r="T163" s="422"/>
      <c r="U163" s="422"/>
      <c r="V163" s="422"/>
      <c r="W163" s="422"/>
      <c r="X163" s="422"/>
      <c r="Y163" s="422"/>
      <c r="Z163" s="422"/>
      <c r="AA163" s="422"/>
      <c r="AB163" s="422"/>
      <c r="AC163" s="422"/>
      <c r="AD163" s="422"/>
      <c r="AE163" s="422"/>
      <c r="AF163" s="422"/>
      <c r="AG163" s="422"/>
      <c r="AH163" s="422"/>
      <c r="AI163" s="422"/>
      <c r="AJ163" s="422"/>
      <c r="AK163" s="422"/>
      <c r="AL163" s="422"/>
      <c r="AM163" s="422"/>
      <c r="AN163" s="422"/>
      <c r="AO163" s="422"/>
      <c r="AP163" s="422"/>
      <c r="AQ163" s="422"/>
      <c r="AR163" s="422"/>
      <c r="AS163" s="422"/>
      <c r="AT163" s="422"/>
      <c r="AU163" s="422"/>
      <c r="AV163" s="422"/>
      <c r="AW163" s="422"/>
      <c r="AX163" s="422"/>
      <c r="AY163" s="422"/>
      <c r="AZ163" s="422"/>
      <c r="BA163" s="422"/>
      <c r="BB163" s="422"/>
      <c r="BC163" s="422"/>
    </row>
    <row r="164" spans="1:55" ht="0" hidden="1" customHeight="1" x14ac:dyDescent="0.2">
      <c r="A164" s="422"/>
      <c r="B164" s="422"/>
      <c r="C164" s="422"/>
      <c r="D164" s="422"/>
      <c r="E164" s="422"/>
      <c r="F164" s="422"/>
      <c r="G164" s="422"/>
      <c r="H164" s="422"/>
      <c r="I164" s="422"/>
      <c r="J164" s="422"/>
      <c r="K164" s="422"/>
      <c r="L164" s="422"/>
      <c r="M164" s="422"/>
      <c r="N164" s="422"/>
      <c r="O164" s="422"/>
      <c r="P164" s="422"/>
      <c r="Q164" s="422"/>
      <c r="R164" s="422"/>
      <c r="S164" s="422"/>
      <c r="T164" s="422"/>
      <c r="U164" s="422"/>
      <c r="V164" s="422"/>
      <c r="W164" s="422"/>
      <c r="X164" s="422"/>
      <c r="Y164" s="422"/>
      <c r="Z164" s="422"/>
      <c r="AA164" s="422"/>
      <c r="AB164" s="422"/>
      <c r="AC164" s="422"/>
      <c r="AD164" s="422"/>
      <c r="AE164" s="422"/>
      <c r="AF164" s="422"/>
      <c r="AG164" s="422"/>
      <c r="AH164" s="422"/>
      <c r="AI164" s="422"/>
      <c r="AJ164" s="422"/>
      <c r="AK164" s="422"/>
      <c r="AL164" s="422"/>
      <c r="AM164" s="422"/>
      <c r="AN164" s="422"/>
      <c r="AO164" s="422"/>
      <c r="AP164" s="422"/>
      <c r="AQ164" s="422"/>
      <c r="AR164" s="422"/>
      <c r="AS164" s="422"/>
      <c r="AT164" s="422"/>
      <c r="AU164" s="422"/>
      <c r="AV164" s="422"/>
      <c r="AW164" s="422"/>
      <c r="AX164" s="422"/>
      <c r="AY164" s="422"/>
      <c r="AZ164" s="422"/>
      <c r="BA164" s="422"/>
      <c r="BB164" s="422"/>
      <c r="BC164" s="422"/>
    </row>
    <row r="165" spans="1:55" ht="0" hidden="1" customHeight="1" x14ac:dyDescent="0.2">
      <c r="A165" s="422"/>
      <c r="B165" s="422"/>
      <c r="C165" s="422"/>
      <c r="D165" s="422"/>
      <c r="E165" s="422"/>
      <c r="F165" s="422"/>
      <c r="G165" s="422"/>
      <c r="H165" s="422"/>
      <c r="I165" s="422"/>
      <c r="J165" s="422"/>
      <c r="K165" s="422"/>
      <c r="L165" s="422"/>
      <c r="M165" s="422"/>
      <c r="N165" s="422"/>
      <c r="O165" s="422"/>
      <c r="P165" s="422"/>
      <c r="Q165" s="422"/>
      <c r="R165" s="422"/>
      <c r="S165" s="422"/>
      <c r="T165" s="422"/>
      <c r="U165" s="422"/>
      <c r="V165" s="422"/>
      <c r="W165" s="422"/>
      <c r="X165" s="422"/>
      <c r="Y165" s="422"/>
      <c r="Z165" s="422"/>
      <c r="AA165" s="422"/>
      <c r="AB165" s="422"/>
      <c r="AC165" s="422"/>
      <c r="AD165" s="422"/>
      <c r="AE165" s="422"/>
      <c r="AF165" s="422"/>
      <c r="AG165" s="422"/>
      <c r="AH165" s="422"/>
      <c r="AI165" s="422"/>
      <c r="AJ165" s="422"/>
      <c r="AK165" s="422"/>
      <c r="AL165" s="422"/>
      <c r="AM165" s="422"/>
      <c r="AN165" s="422"/>
      <c r="AO165" s="422"/>
      <c r="AP165" s="422"/>
      <c r="AQ165" s="422"/>
      <c r="AR165" s="422"/>
      <c r="AS165" s="422"/>
      <c r="AT165" s="422"/>
      <c r="AU165" s="422"/>
      <c r="AV165" s="422"/>
      <c r="AW165" s="422"/>
      <c r="AX165" s="422"/>
      <c r="AY165" s="422"/>
      <c r="AZ165" s="422"/>
      <c r="BA165" s="422"/>
      <c r="BB165" s="422"/>
      <c r="BC165" s="422"/>
    </row>
    <row r="166" spans="1:55" ht="0" hidden="1" customHeight="1" x14ac:dyDescent="0.2">
      <c r="A166" s="422"/>
      <c r="B166" s="422"/>
      <c r="C166" s="422"/>
      <c r="D166" s="422"/>
      <c r="E166" s="422"/>
      <c r="F166" s="422"/>
      <c r="G166" s="422"/>
      <c r="H166" s="422"/>
      <c r="I166" s="422"/>
      <c r="J166" s="422"/>
      <c r="K166" s="422"/>
      <c r="L166" s="422"/>
      <c r="M166" s="422"/>
      <c r="N166" s="422"/>
      <c r="O166" s="422"/>
      <c r="P166" s="422"/>
      <c r="Q166" s="422"/>
      <c r="R166" s="422"/>
      <c r="S166" s="422"/>
      <c r="T166" s="422"/>
      <c r="U166" s="422"/>
      <c r="V166" s="422"/>
      <c r="W166" s="422"/>
      <c r="X166" s="422"/>
      <c r="Y166" s="422"/>
      <c r="Z166" s="422"/>
      <c r="AA166" s="422"/>
      <c r="AB166" s="422"/>
      <c r="AC166" s="422"/>
      <c r="AD166" s="422"/>
      <c r="AE166" s="422"/>
      <c r="AF166" s="422"/>
      <c r="AG166" s="422"/>
      <c r="AH166" s="422"/>
      <c r="AI166" s="422"/>
      <c r="AJ166" s="422"/>
      <c r="AK166" s="422"/>
      <c r="AL166" s="422"/>
      <c r="AM166" s="422"/>
      <c r="AN166" s="422"/>
      <c r="AO166" s="422"/>
      <c r="AP166" s="422"/>
      <c r="AQ166" s="422"/>
      <c r="AR166" s="422"/>
      <c r="AS166" s="422"/>
      <c r="AT166" s="422"/>
      <c r="AU166" s="422"/>
      <c r="AV166" s="422"/>
      <c r="AW166" s="422"/>
      <c r="AX166" s="422"/>
      <c r="AY166" s="422"/>
      <c r="AZ166" s="422"/>
      <c r="BA166" s="422"/>
      <c r="BB166" s="422"/>
      <c r="BC166" s="422"/>
    </row>
    <row r="167" spans="1:55" ht="0" hidden="1" customHeight="1" x14ac:dyDescent="0.2">
      <c r="A167" s="422"/>
      <c r="B167" s="422"/>
      <c r="C167" s="422"/>
      <c r="D167" s="422"/>
      <c r="E167" s="422"/>
      <c r="F167" s="422"/>
      <c r="G167" s="422"/>
      <c r="H167" s="422"/>
      <c r="I167" s="422"/>
      <c r="J167" s="422"/>
      <c r="K167" s="422"/>
      <c r="L167" s="422"/>
      <c r="M167" s="422"/>
      <c r="N167" s="422"/>
      <c r="O167" s="422"/>
      <c r="P167" s="422"/>
      <c r="Q167" s="422"/>
      <c r="R167" s="422"/>
      <c r="S167" s="422"/>
      <c r="T167" s="422"/>
      <c r="U167" s="422"/>
      <c r="V167" s="422"/>
      <c r="W167" s="422"/>
      <c r="X167" s="422"/>
      <c r="Y167" s="422"/>
      <c r="Z167" s="422"/>
      <c r="AA167" s="422"/>
      <c r="AB167" s="422"/>
      <c r="AC167" s="422"/>
      <c r="AD167" s="422"/>
      <c r="AE167" s="422"/>
      <c r="AF167" s="422"/>
      <c r="AG167" s="422"/>
      <c r="AH167" s="422"/>
      <c r="AI167" s="422"/>
      <c r="AJ167" s="422"/>
      <c r="AK167" s="422"/>
      <c r="AL167" s="422"/>
      <c r="AM167" s="422"/>
      <c r="AN167" s="422"/>
      <c r="AO167" s="422"/>
      <c r="AP167" s="422"/>
      <c r="AQ167" s="422"/>
      <c r="AR167" s="422"/>
      <c r="AS167" s="422"/>
      <c r="AT167" s="422"/>
      <c r="AU167" s="422"/>
      <c r="AV167" s="422"/>
      <c r="AW167" s="422"/>
      <c r="AX167" s="422"/>
      <c r="AY167" s="422"/>
      <c r="AZ167" s="422"/>
      <c r="BA167" s="422"/>
      <c r="BB167" s="422"/>
      <c r="BC167" s="422"/>
    </row>
    <row r="168" spans="1:55" ht="0" hidden="1" customHeight="1" x14ac:dyDescent="0.2">
      <c r="A168" s="422"/>
      <c r="B168" s="422"/>
      <c r="C168" s="422"/>
      <c r="D168" s="422"/>
      <c r="E168" s="422"/>
      <c r="F168" s="422"/>
      <c r="G168" s="422"/>
      <c r="H168" s="422"/>
      <c r="I168" s="422"/>
      <c r="J168" s="422"/>
      <c r="K168" s="422"/>
      <c r="L168" s="422"/>
      <c r="M168" s="422"/>
      <c r="N168" s="422"/>
      <c r="O168" s="422"/>
      <c r="P168" s="422"/>
      <c r="Q168" s="422"/>
      <c r="R168" s="422"/>
      <c r="S168" s="422"/>
      <c r="T168" s="422"/>
      <c r="U168" s="422"/>
      <c r="V168" s="422"/>
      <c r="W168" s="422"/>
      <c r="X168" s="422"/>
      <c r="Y168" s="422"/>
      <c r="Z168" s="422"/>
      <c r="AA168" s="422"/>
      <c r="AB168" s="422"/>
      <c r="AC168" s="422"/>
      <c r="AD168" s="422"/>
      <c r="AE168" s="422"/>
      <c r="AF168" s="422"/>
      <c r="AG168" s="422"/>
      <c r="AH168" s="422"/>
      <c r="AI168" s="422"/>
      <c r="AJ168" s="422"/>
      <c r="AK168" s="422"/>
      <c r="AL168" s="422"/>
      <c r="AM168" s="422"/>
      <c r="AN168" s="422"/>
      <c r="AO168" s="422"/>
      <c r="AP168" s="422"/>
      <c r="AQ168" s="422"/>
      <c r="AR168" s="422"/>
      <c r="AS168" s="422"/>
      <c r="AT168" s="422"/>
      <c r="AU168" s="422"/>
      <c r="AV168" s="422"/>
      <c r="AW168" s="422"/>
      <c r="AX168" s="422"/>
      <c r="AY168" s="422"/>
      <c r="AZ168" s="422"/>
      <c r="BA168" s="422"/>
      <c r="BB168" s="422"/>
      <c r="BC168" s="422"/>
    </row>
    <row r="169" spans="1:55" ht="0" hidden="1" customHeight="1" x14ac:dyDescent="0.2">
      <c r="A169" s="422"/>
      <c r="B169" s="422"/>
      <c r="C169" s="422"/>
      <c r="D169" s="422"/>
      <c r="E169" s="422"/>
      <c r="F169" s="422"/>
      <c r="G169" s="422"/>
      <c r="H169" s="422"/>
      <c r="I169" s="422"/>
      <c r="J169" s="422"/>
      <c r="K169" s="422"/>
      <c r="L169" s="422"/>
      <c r="M169" s="422"/>
      <c r="N169" s="422"/>
      <c r="O169" s="422"/>
      <c r="P169" s="422"/>
      <c r="Q169" s="422"/>
      <c r="R169" s="422"/>
      <c r="S169" s="422"/>
      <c r="T169" s="422"/>
      <c r="U169" s="422"/>
      <c r="V169" s="422"/>
      <c r="W169" s="422"/>
      <c r="X169" s="422"/>
      <c r="Y169" s="422"/>
      <c r="Z169" s="422"/>
      <c r="AA169" s="422"/>
      <c r="AB169" s="422"/>
      <c r="AC169" s="422"/>
      <c r="AD169" s="422"/>
      <c r="AE169" s="422"/>
      <c r="AF169" s="422"/>
      <c r="AG169" s="422"/>
      <c r="AH169" s="422"/>
      <c r="AI169" s="422"/>
      <c r="AJ169" s="422"/>
      <c r="AK169" s="422"/>
      <c r="AL169" s="422"/>
      <c r="AM169" s="422"/>
      <c r="AN169" s="422"/>
      <c r="AO169" s="422"/>
      <c r="AP169" s="422"/>
      <c r="AQ169" s="422"/>
      <c r="AR169" s="422"/>
      <c r="AS169" s="422"/>
      <c r="AT169" s="422"/>
      <c r="AU169" s="422"/>
      <c r="AV169" s="422"/>
      <c r="AW169" s="422"/>
      <c r="AX169" s="422"/>
      <c r="AY169" s="422"/>
      <c r="AZ169" s="422"/>
      <c r="BA169" s="422"/>
      <c r="BB169" s="422"/>
      <c r="BC169" s="422"/>
    </row>
    <row r="170" spans="1:55" ht="0" hidden="1" customHeight="1" x14ac:dyDescent="0.2">
      <c r="A170" s="422"/>
      <c r="B170" s="422"/>
      <c r="C170" s="422"/>
      <c r="D170" s="422"/>
      <c r="E170" s="422"/>
      <c r="F170" s="422"/>
      <c r="G170" s="422"/>
      <c r="H170" s="422"/>
      <c r="I170" s="422"/>
      <c r="J170" s="422"/>
      <c r="K170" s="422"/>
      <c r="L170" s="422"/>
      <c r="M170" s="422"/>
      <c r="N170" s="422"/>
      <c r="O170" s="422"/>
      <c r="P170" s="422"/>
      <c r="Q170" s="422"/>
      <c r="R170" s="422"/>
      <c r="S170" s="422"/>
      <c r="T170" s="422"/>
      <c r="U170" s="422"/>
      <c r="V170" s="422"/>
      <c r="W170" s="422"/>
      <c r="X170" s="422"/>
      <c r="Y170" s="422"/>
      <c r="Z170" s="422"/>
      <c r="AA170" s="422"/>
      <c r="AB170" s="422"/>
      <c r="AC170" s="422"/>
      <c r="AD170" s="422"/>
      <c r="AE170" s="422"/>
      <c r="AF170" s="422"/>
      <c r="AG170" s="422"/>
      <c r="AH170" s="422"/>
      <c r="AI170" s="422"/>
      <c r="AJ170" s="422"/>
      <c r="AK170" s="422"/>
      <c r="AL170" s="422"/>
      <c r="AM170" s="422"/>
      <c r="AN170" s="422"/>
      <c r="AO170" s="422"/>
      <c r="AP170" s="422"/>
      <c r="AQ170" s="422"/>
      <c r="AR170" s="422"/>
      <c r="AS170" s="422"/>
      <c r="AT170" s="422"/>
      <c r="AU170" s="422"/>
      <c r="AV170" s="422"/>
      <c r="AW170" s="422"/>
      <c r="AX170" s="422"/>
      <c r="AY170" s="422"/>
      <c r="AZ170" s="422"/>
      <c r="BA170" s="422"/>
      <c r="BB170" s="422"/>
      <c r="BC170" s="422"/>
    </row>
    <row r="171" spans="1:55" ht="0" hidden="1" customHeight="1" x14ac:dyDescent="0.2">
      <c r="A171" s="422"/>
      <c r="B171" s="422"/>
      <c r="C171" s="422"/>
      <c r="D171" s="422"/>
      <c r="E171" s="422"/>
      <c r="F171" s="422"/>
      <c r="G171" s="422"/>
      <c r="H171" s="422"/>
      <c r="I171" s="422"/>
      <c r="J171" s="422"/>
      <c r="K171" s="422"/>
      <c r="L171" s="422"/>
      <c r="M171" s="422"/>
      <c r="N171" s="422"/>
      <c r="O171" s="422"/>
      <c r="P171" s="422"/>
      <c r="Q171" s="422"/>
      <c r="R171" s="422"/>
      <c r="S171" s="422"/>
      <c r="T171" s="422"/>
      <c r="U171" s="422"/>
      <c r="V171" s="422"/>
      <c r="W171" s="422"/>
      <c r="X171" s="422"/>
      <c r="Y171" s="422"/>
      <c r="Z171" s="422"/>
      <c r="AA171" s="422"/>
      <c r="AB171" s="422"/>
      <c r="AC171" s="422"/>
      <c r="AD171" s="422"/>
      <c r="AE171" s="422"/>
      <c r="AF171" s="422"/>
      <c r="AG171" s="422"/>
      <c r="AH171" s="422"/>
      <c r="AI171" s="422"/>
      <c r="AJ171" s="422"/>
      <c r="AK171" s="422"/>
      <c r="AL171" s="422"/>
      <c r="AM171" s="422"/>
      <c r="AN171" s="422"/>
      <c r="AO171" s="422"/>
      <c r="AP171" s="422"/>
      <c r="AQ171" s="422"/>
      <c r="AR171" s="422"/>
      <c r="AS171" s="422"/>
      <c r="AT171" s="422"/>
      <c r="AU171" s="422"/>
      <c r="AV171" s="422"/>
      <c r="AW171" s="422"/>
      <c r="AX171" s="422"/>
      <c r="AY171" s="422"/>
      <c r="AZ171" s="422"/>
      <c r="BA171" s="422"/>
      <c r="BB171" s="422"/>
      <c r="BC171" s="422"/>
    </row>
    <row r="172" spans="1:55" ht="0" hidden="1" customHeight="1" x14ac:dyDescent="0.2">
      <c r="A172" s="422"/>
      <c r="B172" s="422"/>
      <c r="C172" s="422"/>
      <c r="D172" s="422"/>
      <c r="E172" s="422"/>
      <c r="F172" s="422"/>
      <c r="G172" s="422"/>
      <c r="H172" s="422"/>
      <c r="I172" s="422"/>
      <c r="J172" s="422"/>
      <c r="K172" s="422"/>
      <c r="L172" s="422"/>
      <c r="M172" s="422"/>
      <c r="N172" s="422"/>
      <c r="O172" s="422"/>
      <c r="P172" s="422"/>
      <c r="Q172" s="422"/>
      <c r="R172" s="422"/>
      <c r="S172" s="422"/>
      <c r="T172" s="422"/>
      <c r="U172" s="422"/>
      <c r="V172" s="422"/>
      <c r="W172" s="422"/>
      <c r="X172" s="422"/>
      <c r="Y172" s="422"/>
      <c r="Z172" s="422"/>
      <c r="AA172" s="422"/>
      <c r="AB172" s="422"/>
      <c r="AC172" s="422"/>
      <c r="AD172" s="422"/>
      <c r="AE172" s="422"/>
      <c r="AF172" s="422"/>
      <c r="AG172" s="422"/>
      <c r="AH172" s="422"/>
      <c r="AI172" s="422"/>
      <c r="AJ172" s="422"/>
      <c r="AK172" s="422"/>
      <c r="AL172" s="422"/>
      <c r="AM172" s="422"/>
      <c r="AN172" s="422"/>
      <c r="AO172" s="422"/>
      <c r="AP172" s="422"/>
      <c r="AQ172" s="422"/>
      <c r="AR172" s="422"/>
      <c r="AS172" s="422"/>
      <c r="AT172" s="422"/>
      <c r="AU172" s="422"/>
      <c r="AV172" s="422"/>
      <c r="AW172" s="422"/>
      <c r="AX172" s="422"/>
      <c r="AY172" s="422"/>
      <c r="AZ172" s="422"/>
      <c r="BA172" s="422"/>
      <c r="BB172" s="422"/>
      <c r="BC172" s="422"/>
    </row>
    <row r="173" spans="1:55" ht="0" hidden="1" customHeight="1" x14ac:dyDescent="0.2">
      <c r="A173" s="422"/>
      <c r="B173" s="422"/>
      <c r="C173" s="422"/>
      <c r="D173" s="422"/>
      <c r="E173" s="422"/>
      <c r="F173" s="422"/>
      <c r="G173" s="422"/>
      <c r="H173" s="422"/>
      <c r="I173" s="422"/>
      <c r="J173" s="422"/>
      <c r="K173" s="422"/>
      <c r="L173" s="422"/>
      <c r="M173" s="422"/>
      <c r="N173" s="422"/>
      <c r="O173" s="422"/>
      <c r="P173" s="422"/>
      <c r="Q173" s="422"/>
      <c r="R173" s="422"/>
      <c r="S173" s="422"/>
      <c r="T173" s="422"/>
      <c r="U173" s="422"/>
      <c r="V173" s="422"/>
      <c r="W173" s="422"/>
      <c r="X173" s="422"/>
      <c r="Y173" s="422"/>
      <c r="Z173" s="422"/>
      <c r="AA173" s="422"/>
      <c r="AB173" s="422"/>
      <c r="AC173" s="422"/>
      <c r="AD173" s="422"/>
      <c r="AE173" s="422"/>
      <c r="AF173" s="422"/>
      <c r="AG173" s="422"/>
      <c r="AH173" s="422"/>
      <c r="AI173" s="422"/>
      <c r="AJ173" s="422"/>
      <c r="AK173" s="422"/>
      <c r="AL173" s="422"/>
      <c r="AM173" s="422"/>
      <c r="AN173" s="422"/>
      <c r="AO173" s="422"/>
      <c r="AP173" s="422"/>
      <c r="AQ173" s="422"/>
      <c r="AR173" s="422"/>
      <c r="AS173" s="422"/>
      <c r="AT173" s="422"/>
      <c r="AU173" s="422"/>
      <c r="AV173" s="422"/>
      <c r="AW173" s="422"/>
      <c r="AX173" s="422"/>
      <c r="AY173" s="422"/>
      <c r="AZ173" s="422"/>
      <c r="BA173" s="422"/>
      <c r="BB173" s="422"/>
      <c r="BC173" s="422"/>
    </row>
    <row r="174" spans="1:55" ht="0" hidden="1" customHeight="1" x14ac:dyDescent="0.2">
      <c r="A174" s="422"/>
      <c r="B174" s="422"/>
      <c r="C174" s="422"/>
      <c r="D174" s="422"/>
      <c r="E174" s="422"/>
      <c r="F174" s="422"/>
      <c r="G174" s="422"/>
      <c r="H174" s="422"/>
      <c r="I174" s="422"/>
      <c r="J174" s="422"/>
      <c r="K174" s="422"/>
      <c r="L174" s="422"/>
      <c r="M174" s="422"/>
      <c r="N174" s="422"/>
      <c r="O174" s="422"/>
      <c r="P174" s="422"/>
      <c r="Q174" s="422"/>
      <c r="R174" s="422"/>
      <c r="S174" s="422"/>
      <c r="T174" s="422"/>
      <c r="U174" s="422"/>
      <c r="V174" s="422"/>
      <c r="W174" s="422"/>
      <c r="X174" s="422"/>
      <c r="Y174" s="422"/>
      <c r="Z174" s="422"/>
      <c r="AA174" s="422"/>
      <c r="AB174" s="422"/>
      <c r="AC174" s="422"/>
      <c r="AD174" s="422"/>
      <c r="AE174" s="422"/>
      <c r="AF174" s="422"/>
      <c r="AG174" s="422"/>
      <c r="AH174" s="422"/>
      <c r="AI174" s="422"/>
      <c r="AJ174" s="422"/>
      <c r="AK174" s="422"/>
      <c r="AL174" s="422"/>
      <c r="AM174" s="422"/>
      <c r="AN174" s="422"/>
      <c r="AO174" s="422"/>
      <c r="AP174" s="422"/>
      <c r="AQ174" s="422"/>
      <c r="AR174" s="422"/>
      <c r="AS174" s="422"/>
      <c r="AT174" s="422"/>
      <c r="AU174" s="422"/>
      <c r="AV174" s="422"/>
      <c r="AW174" s="422"/>
      <c r="AX174" s="422"/>
      <c r="AY174" s="422"/>
      <c r="AZ174" s="422"/>
      <c r="BA174" s="422"/>
      <c r="BB174" s="422"/>
      <c r="BC174" s="422"/>
    </row>
    <row r="175" spans="1:55" ht="0" hidden="1" customHeight="1" x14ac:dyDescent="0.2">
      <c r="A175" s="422"/>
      <c r="B175" s="422"/>
      <c r="C175" s="422"/>
      <c r="D175" s="422"/>
      <c r="E175" s="422"/>
      <c r="F175" s="422"/>
      <c r="G175" s="422"/>
      <c r="H175" s="422"/>
      <c r="I175" s="422"/>
      <c r="J175" s="422"/>
      <c r="K175" s="422"/>
      <c r="L175" s="422"/>
      <c r="M175" s="422"/>
      <c r="N175" s="422"/>
      <c r="O175" s="422"/>
      <c r="P175" s="422"/>
      <c r="Q175" s="422"/>
      <c r="R175" s="422"/>
      <c r="S175" s="422"/>
      <c r="T175" s="422"/>
      <c r="U175" s="422"/>
      <c r="V175" s="422"/>
      <c r="W175" s="422"/>
      <c r="X175" s="422"/>
      <c r="Y175" s="422"/>
      <c r="Z175" s="422"/>
      <c r="AA175" s="422"/>
      <c r="AB175" s="422"/>
      <c r="AC175" s="422"/>
      <c r="AD175" s="422"/>
      <c r="AE175" s="422"/>
      <c r="AF175" s="422"/>
      <c r="AG175" s="422"/>
      <c r="AH175" s="422"/>
      <c r="AI175" s="422"/>
      <c r="AJ175" s="422"/>
      <c r="AK175" s="422"/>
      <c r="AL175" s="422"/>
      <c r="AM175" s="422"/>
      <c r="AN175" s="422"/>
      <c r="AO175" s="422"/>
      <c r="AP175" s="422"/>
      <c r="AQ175" s="422"/>
      <c r="AR175" s="422"/>
      <c r="AS175" s="422"/>
      <c r="AT175" s="422"/>
      <c r="AU175" s="422"/>
      <c r="AV175" s="422"/>
      <c r="AW175" s="422"/>
      <c r="AX175" s="422"/>
      <c r="AY175" s="422"/>
      <c r="AZ175" s="422"/>
      <c r="BA175" s="422"/>
      <c r="BB175" s="422"/>
      <c r="BC175" s="422"/>
    </row>
    <row r="176" spans="1:55" ht="0" hidden="1" customHeight="1" x14ac:dyDescent="0.2">
      <c r="A176" s="422"/>
      <c r="B176" s="422"/>
      <c r="C176" s="422"/>
      <c r="D176" s="422"/>
      <c r="E176" s="422"/>
      <c r="F176" s="422"/>
      <c r="G176" s="422"/>
      <c r="H176" s="422"/>
      <c r="I176" s="422"/>
      <c r="J176" s="422"/>
      <c r="K176" s="422"/>
      <c r="L176" s="422"/>
      <c r="M176" s="422"/>
      <c r="N176" s="422"/>
      <c r="O176" s="422"/>
      <c r="P176" s="422"/>
      <c r="Q176" s="422"/>
      <c r="R176" s="422"/>
      <c r="S176" s="422"/>
      <c r="T176" s="422"/>
      <c r="U176" s="422"/>
      <c r="V176" s="422"/>
      <c r="W176" s="422"/>
      <c r="X176" s="422"/>
      <c r="Y176" s="422"/>
      <c r="Z176" s="422"/>
      <c r="AA176" s="422"/>
      <c r="AB176" s="422"/>
      <c r="AC176" s="422"/>
      <c r="AD176" s="422"/>
      <c r="AE176" s="422"/>
      <c r="AF176" s="422"/>
      <c r="AG176" s="422"/>
      <c r="AH176" s="422"/>
      <c r="AI176" s="422"/>
      <c r="AJ176" s="422"/>
      <c r="AK176" s="422"/>
      <c r="AL176" s="422"/>
      <c r="AM176" s="422"/>
      <c r="AN176" s="422"/>
      <c r="AO176" s="422"/>
      <c r="AP176" s="422"/>
      <c r="AQ176" s="422"/>
      <c r="AR176" s="422"/>
      <c r="AS176" s="422"/>
      <c r="AT176" s="422"/>
      <c r="AU176" s="422"/>
      <c r="AV176" s="422"/>
      <c r="AW176" s="422"/>
      <c r="AX176" s="422"/>
      <c r="AY176" s="422"/>
      <c r="AZ176" s="422"/>
      <c r="BA176" s="422"/>
      <c r="BB176" s="422"/>
      <c r="BC176" s="422"/>
    </row>
    <row r="177" spans="1:55" ht="0" hidden="1" customHeight="1" x14ac:dyDescent="0.2">
      <c r="A177" s="422"/>
      <c r="B177" s="422"/>
      <c r="C177" s="422"/>
      <c r="D177" s="422"/>
      <c r="E177" s="422"/>
      <c r="F177" s="422"/>
      <c r="G177" s="422"/>
      <c r="H177" s="422"/>
      <c r="I177" s="422"/>
      <c r="J177" s="422"/>
      <c r="K177" s="422"/>
      <c r="L177" s="422"/>
      <c r="M177" s="422"/>
      <c r="N177" s="422"/>
      <c r="O177" s="422"/>
      <c r="P177" s="422"/>
      <c r="Q177" s="422"/>
      <c r="R177" s="422"/>
      <c r="S177" s="422"/>
      <c r="T177" s="422"/>
      <c r="U177" s="422"/>
      <c r="V177" s="422"/>
      <c r="W177" s="422"/>
      <c r="X177" s="422"/>
      <c r="Y177" s="422"/>
      <c r="Z177" s="422"/>
      <c r="AA177" s="422"/>
      <c r="AB177" s="422"/>
      <c r="AC177" s="422"/>
      <c r="AD177" s="422"/>
      <c r="AE177" s="422"/>
      <c r="AF177" s="422"/>
      <c r="AG177" s="422"/>
      <c r="AH177" s="422"/>
      <c r="AI177" s="422"/>
      <c r="AJ177" s="422"/>
      <c r="AK177" s="422"/>
      <c r="AL177" s="422"/>
      <c r="AM177" s="422"/>
      <c r="AN177" s="422"/>
      <c r="AO177" s="422"/>
      <c r="AP177" s="422"/>
      <c r="AQ177" s="422"/>
      <c r="AR177" s="422"/>
      <c r="AS177" s="422"/>
      <c r="AT177" s="422"/>
      <c r="AU177" s="422"/>
      <c r="AV177" s="422"/>
      <c r="AW177" s="422"/>
      <c r="AX177" s="422"/>
      <c r="AY177" s="422"/>
      <c r="AZ177" s="422"/>
      <c r="BA177" s="422"/>
      <c r="BB177" s="422"/>
      <c r="BC177" s="422"/>
    </row>
    <row r="178" spans="1:55" ht="0" hidden="1" customHeight="1" x14ac:dyDescent="0.2">
      <c r="A178" s="422"/>
      <c r="B178" s="422"/>
      <c r="C178" s="422"/>
      <c r="D178" s="422"/>
      <c r="E178" s="422"/>
      <c r="F178" s="422"/>
      <c r="G178" s="422"/>
      <c r="H178" s="422"/>
      <c r="I178" s="422"/>
      <c r="J178" s="422"/>
      <c r="K178" s="422"/>
      <c r="L178" s="422"/>
      <c r="M178" s="422"/>
      <c r="N178" s="422"/>
      <c r="O178" s="422"/>
      <c r="P178" s="422"/>
      <c r="Q178" s="422"/>
      <c r="R178" s="422"/>
      <c r="S178" s="422"/>
      <c r="T178" s="422"/>
      <c r="U178" s="422"/>
      <c r="V178" s="422"/>
      <c r="W178" s="422"/>
      <c r="X178" s="422"/>
      <c r="Y178" s="422"/>
      <c r="Z178" s="422"/>
      <c r="AA178" s="422"/>
      <c r="AB178" s="422"/>
      <c r="AC178" s="422"/>
      <c r="AD178" s="422"/>
      <c r="AE178" s="422"/>
      <c r="AF178" s="422"/>
      <c r="AG178" s="422"/>
      <c r="AH178" s="422"/>
      <c r="AI178" s="422"/>
      <c r="AJ178" s="422"/>
      <c r="AK178" s="422"/>
      <c r="AL178" s="422"/>
      <c r="AM178" s="422"/>
      <c r="AN178" s="422"/>
      <c r="AO178" s="422"/>
      <c r="AP178" s="422"/>
      <c r="AQ178" s="422"/>
      <c r="AR178" s="422"/>
      <c r="AS178" s="422"/>
      <c r="AT178" s="422"/>
      <c r="AU178" s="422"/>
      <c r="AV178" s="422"/>
      <c r="AW178" s="422"/>
      <c r="AX178" s="422"/>
      <c r="AY178" s="422"/>
      <c r="AZ178" s="422"/>
      <c r="BA178" s="422"/>
      <c r="BB178" s="422"/>
      <c r="BC178" s="422"/>
    </row>
    <row r="179" spans="1:55" ht="0" hidden="1" customHeight="1" x14ac:dyDescent="0.2">
      <c r="A179" s="422"/>
      <c r="B179" s="422"/>
      <c r="C179" s="422"/>
      <c r="D179" s="422"/>
      <c r="E179" s="422"/>
      <c r="F179" s="422"/>
      <c r="G179" s="422"/>
      <c r="H179" s="422"/>
      <c r="I179" s="422"/>
      <c r="J179" s="422"/>
      <c r="K179" s="422"/>
      <c r="L179" s="422"/>
      <c r="M179" s="422"/>
      <c r="N179" s="422"/>
      <c r="O179" s="422"/>
      <c r="P179" s="422"/>
      <c r="Q179" s="422"/>
      <c r="R179" s="422"/>
      <c r="S179" s="422"/>
      <c r="T179" s="422"/>
      <c r="U179" s="422"/>
      <c r="V179" s="422"/>
      <c r="W179" s="422"/>
      <c r="X179" s="422"/>
      <c r="Y179" s="422"/>
      <c r="Z179" s="422"/>
      <c r="AA179" s="422"/>
      <c r="AB179" s="422"/>
      <c r="AC179" s="422"/>
      <c r="AD179" s="422"/>
      <c r="AE179" s="422"/>
      <c r="AF179" s="422"/>
      <c r="AG179" s="422"/>
      <c r="AH179" s="422"/>
      <c r="AI179" s="422"/>
      <c r="AJ179" s="422"/>
      <c r="AK179" s="422"/>
      <c r="AL179" s="422"/>
      <c r="AM179" s="422"/>
      <c r="AN179" s="422"/>
      <c r="AO179" s="422"/>
      <c r="AP179" s="422"/>
      <c r="AQ179" s="422"/>
      <c r="AR179" s="422"/>
      <c r="AS179" s="422"/>
      <c r="AT179" s="422"/>
      <c r="AU179" s="422"/>
      <c r="AV179" s="422"/>
      <c r="AW179" s="422"/>
      <c r="AX179" s="422"/>
      <c r="AY179" s="422"/>
      <c r="AZ179" s="422"/>
      <c r="BA179" s="422"/>
      <c r="BB179" s="422"/>
      <c r="BC179" s="422"/>
    </row>
    <row r="180" spans="1:55" ht="0" hidden="1" customHeight="1" x14ac:dyDescent="0.2">
      <c r="A180" s="422"/>
      <c r="B180" s="422"/>
      <c r="C180" s="422"/>
      <c r="D180" s="422"/>
      <c r="E180" s="422"/>
      <c r="F180" s="422"/>
      <c r="G180" s="422"/>
      <c r="H180" s="422"/>
      <c r="I180" s="422"/>
      <c r="J180" s="422"/>
      <c r="K180" s="422"/>
      <c r="L180" s="422"/>
      <c r="M180" s="422"/>
      <c r="N180" s="422"/>
      <c r="O180" s="422"/>
      <c r="P180" s="422"/>
      <c r="Q180" s="422"/>
      <c r="R180" s="422"/>
      <c r="S180" s="422"/>
      <c r="T180" s="422"/>
      <c r="U180" s="422"/>
      <c r="V180" s="422"/>
      <c r="W180" s="422"/>
      <c r="X180" s="422"/>
      <c r="Y180" s="422"/>
      <c r="Z180" s="422"/>
      <c r="AA180" s="422"/>
      <c r="AB180" s="422"/>
      <c r="AC180" s="422"/>
      <c r="AD180" s="422"/>
      <c r="AE180" s="422"/>
      <c r="AF180" s="422"/>
      <c r="AG180" s="422"/>
      <c r="AH180" s="422"/>
      <c r="AI180" s="422"/>
      <c r="AJ180" s="422"/>
      <c r="AK180" s="422"/>
      <c r="AL180" s="422"/>
      <c r="AM180" s="422"/>
      <c r="AN180" s="422"/>
      <c r="AO180" s="422"/>
      <c r="AP180" s="422"/>
      <c r="AQ180" s="422"/>
      <c r="AR180" s="422"/>
      <c r="AS180" s="422"/>
      <c r="AT180" s="422"/>
      <c r="AU180" s="422"/>
      <c r="AV180" s="422"/>
      <c r="AW180" s="422"/>
      <c r="AX180" s="422"/>
      <c r="AY180" s="422"/>
      <c r="AZ180" s="422"/>
      <c r="BA180" s="422"/>
      <c r="BB180" s="422"/>
      <c r="BC180" s="422"/>
    </row>
    <row r="181" spans="1:55" ht="0" hidden="1" customHeight="1" x14ac:dyDescent="0.2">
      <c r="A181" s="422"/>
      <c r="B181" s="422"/>
      <c r="C181" s="422"/>
      <c r="D181" s="422"/>
      <c r="E181" s="422"/>
      <c r="F181" s="422"/>
      <c r="G181" s="422"/>
      <c r="H181" s="422"/>
      <c r="I181" s="422"/>
      <c r="J181" s="422"/>
      <c r="K181" s="422"/>
      <c r="L181" s="422"/>
      <c r="M181" s="422"/>
      <c r="N181" s="422"/>
      <c r="O181" s="422"/>
      <c r="P181" s="422"/>
      <c r="Q181" s="422"/>
      <c r="R181" s="422"/>
      <c r="S181" s="422"/>
      <c r="T181" s="422"/>
      <c r="U181" s="422"/>
      <c r="V181" s="422"/>
      <c r="W181" s="422"/>
      <c r="X181" s="422"/>
      <c r="Y181" s="422"/>
      <c r="Z181" s="422"/>
      <c r="AA181" s="422"/>
      <c r="AB181" s="422"/>
      <c r="AC181" s="422"/>
      <c r="AD181" s="422"/>
      <c r="AE181" s="422"/>
      <c r="AF181" s="422"/>
      <c r="AG181" s="422"/>
      <c r="AH181" s="422"/>
      <c r="AI181" s="422"/>
      <c r="AJ181" s="422"/>
      <c r="AK181" s="422"/>
      <c r="AL181" s="422"/>
      <c r="AM181" s="422"/>
      <c r="AN181" s="422"/>
      <c r="AO181" s="422"/>
      <c r="AP181" s="422"/>
      <c r="AQ181" s="422"/>
      <c r="AR181" s="422"/>
      <c r="AS181" s="422"/>
      <c r="AT181" s="422"/>
      <c r="AU181" s="422"/>
      <c r="AV181" s="422"/>
      <c r="AW181" s="422"/>
      <c r="AX181" s="422"/>
      <c r="AY181" s="422"/>
      <c r="AZ181" s="422"/>
      <c r="BA181" s="422"/>
      <c r="BB181" s="422"/>
      <c r="BC181" s="422"/>
    </row>
    <row r="182" spans="1:55" ht="0" hidden="1" customHeight="1" x14ac:dyDescent="0.2">
      <c r="A182" s="422"/>
      <c r="B182" s="422"/>
      <c r="C182" s="422"/>
      <c r="D182" s="422"/>
      <c r="E182" s="422"/>
      <c r="F182" s="422"/>
      <c r="G182" s="422"/>
      <c r="H182" s="422"/>
      <c r="I182" s="422"/>
      <c r="J182" s="422"/>
      <c r="K182" s="422"/>
      <c r="L182" s="422"/>
      <c r="M182" s="422"/>
      <c r="N182" s="422"/>
      <c r="O182" s="422"/>
      <c r="P182" s="422"/>
      <c r="Q182" s="422"/>
      <c r="R182" s="422"/>
      <c r="S182" s="422"/>
      <c r="T182" s="422"/>
      <c r="U182" s="422"/>
      <c r="V182" s="422"/>
      <c r="W182" s="422"/>
      <c r="X182" s="422"/>
      <c r="Y182" s="422"/>
      <c r="Z182" s="422"/>
      <c r="AA182" s="422"/>
      <c r="AB182" s="422"/>
      <c r="AC182" s="422"/>
      <c r="AD182" s="422"/>
      <c r="AE182" s="422"/>
      <c r="AF182" s="422"/>
      <c r="AG182" s="422"/>
      <c r="AH182" s="422"/>
      <c r="AI182" s="422"/>
      <c r="AJ182" s="422"/>
      <c r="AK182" s="422"/>
      <c r="AL182" s="422"/>
      <c r="AM182" s="422"/>
      <c r="AN182" s="422"/>
      <c r="AO182" s="422"/>
      <c r="AP182" s="422"/>
      <c r="AQ182" s="422"/>
      <c r="AR182" s="422"/>
      <c r="AS182" s="422"/>
      <c r="AT182" s="422"/>
      <c r="AU182" s="422"/>
      <c r="AV182" s="422"/>
      <c r="AW182" s="422"/>
      <c r="AX182" s="422"/>
      <c r="AY182" s="422"/>
      <c r="AZ182" s="422"/>
      <c r="BA182" s="422"/>
      <c r="BB182" s="422"/>
      <c r="BC182" s="422"/>
    </row>
    <row r="183" spans="1:55" ht="0" hidden="1" customHeight="1" x14ac:dyDescent="0.2">
      <c r="A183" s="422"/>
      <c r="B183" s="422"/>
      <c r="C183" s="422"/>
      <c r="D183" s="422"/>
      <c r="E183" s="422"/>
      <c r="F183" s="422"/>
      <c r="G183" s="422"/>
      <c r="H183" s="422"/>
      <c r="I183" s="422"/>
      <c r="J183" s="422"/>
      <c r="K183" s="422"/>
      <c r="L183" s="422"/>
      <c r="M183" s="422"/>
      <c r="N183" s="422"/>
      <c r="O183" s="422"/>
      <c r="P183" s="422"/>
      <c r="Q183" s="422"/>
      <c r="R183" s="422"/>
      <c r="S183" s="422"/>
      <c r="T183" s="422"/>
      <c r="U183" s="422"/>
      <c r="V183" s="422"/>
      <c r="W183" s="422"/>
      <c r="X183" s="422"/>
      <c r="Y183" s="422"/>
      <c r="Z183" s="422"/>
      <c r="AA183" s="422"/>
      <c r="AB183" s="422"/>
      <c r="AC183" s="422"/>
      <c r="AD183" s="422"/>
      <c r="AE183" s="422"/>
      <c r="AF183" s="422"/>
      <c r="AG183" s="422"/>
      <c r="AH183" s="422"/>
      <c r="AI183" s="422"/>
      <c r="AJ183" s="422"/>
      <c r="AK183" s="422"/>
      <c r="AL183" s="422"/>
      <c r="AM183" s="422"/>
      <c r="AN183" s="422"/>
      <c r="AO183" s="422"/>
      <c r="AP183" s="422"/>
      <c r="AQ183" s="422"/>
      <c r="AR183" s="422"/>
      <c r="AS183" s="422"/>
      <c r="AT183" s="422"/>
      <c r="AU183" s="422"/>
      <c r="AV183" s="422"/>
      <c r="AW183" s="422"/>
      <c r="AX183" s="422"/>
      <c r="AY183" s="422"/>
      <c r="AZ183" s="422"/>
      <c r="BA183" s="422"/>
      <c r="BB183" s="422"/>
      <c r="BC183" s="422"/>
    </row>
    <row r="184" spans="1:55" ht="0" hidden="1" customHeight="1" x14ac:dyDescent="0.2">
      <c r="A184" s="422"/>
      <c r="B184" s="422"/>
      <c r="C184" s="422"/>
      <c r="D184" s="422"/>
      <c r="E184" s="422"/>
      <c r="F184" s="422"/>
      <c r="G184" s="422"/>
      <c r="H184" s="422"/>
      <c r="I184" s="422"/>
      <c r="J184" s="422"/>
      <c r="K184" s="422"/>
      <c r="L184" s="422"/>
      <c r="M184" s="422"/>
      <c r="N184" s="422"/>
      <c r="O184" s="422"/>
      <c r="P184" s="422"/>
      <c r="Q184" s="422"/>
      <c r="R184" s="422"/>
      <c r="S184" s="422"/>
      <c r="T184" s="422"/>
      <c r="U184" s="422"/>
      <c r="V184" s="422"/>
      <c r="W184" s="422"/>
      <c r="X184" s="422"/>
      <c r="Y184" s="422"/>
      <c r="Z184" s="422"/>
      <c r="AA184" s="422"/>
      <c r="AB184" s="422"/>
      <c r="AC184" s="422"/>
      <c r="AD184" s="422"/>
      <c r="AE184" s="422"/>
      <c r="AF184" s="422"/>
      <c r="AG184" s="422"/>
      <c r="AH184" s="422"/>
      <c r="AI184" s="422"/>
      <c r="AJ184" s="422"/>
      <c r="AK184" s="422"/>
      <c r="AL184" s="422"/>
      <c r="AM184" s="422"/>
      <c r="AN184" s="422"/>
      <c r="AO184" s="422"/>
      <c r="AP184" s="422"/>
      <c r="AQ184" s="422"/>
      <c r="AR184" s="422"/>
      <c r="AS184" s="422"/>
      <c r="AT184" s="422"/>
      <c r="AU184" s="422"/>
      <c r="AV184" s="422"/>
      <c r="AW184" s="422"/>
      <c r="AX184" s="422"/>
      <c r="AY184" s="422"/>
      <c r="AZ184" s="422"/>
      <c r="BA184" s="422"/>
      <c r="BB184" s="422"/>
      <c r="BC184" s="422"/>
    </row>
    <row r="185" spans="1:55" ht="0" hidden="1" customHeight="1" x14ac:dyDescent="0.2">
      <c r="A185" s="422"/>
      <c r="B185" s="422"/>
      <c r="C185" s="422"/>
      <c r="D185" s="422"/>
      <c r="E185" s="422"/>
      <c r="F185" s="422"/>
      <c r="G185" s="422"/>
      <c r="H185" s="422"/>
      <c r="I185" s="422"/>
      <c r="J185" s="422"/>
      <c r="K185" s="422"/>
      <c r="L185" s="422"/>
      <c r="M185" s="422"/>
      <c r="N185" s="422"/>
      <c r="O185" s="422"/>
      <c r="P185" s="422"/>
      <c r="Q185" s="422"/>
      <c r="R185" s="422"/>
      <c r="S185" s="422"/>
      <c r="T185" s="422"/>
      <c r="U185" s="422"/>
      <c r="V185" s="422"/>
      <c r="W185" s="422"/>
      <c r="X185" s="422"/>
      <c r="Y185" s="422"/>
      <c r="Z185" s="422"/>
      <c r="AA185" s="422"/>
      <c r="AB185" s="422"/>
      <c r="AC185" s="422"/>
      <c r="AD185" s="422"/>
      <c r="AE185" s="422"/>
      <c r="AF185" s="422"/>
      <c r="AG185" s="422"/>
      <c r="AH185" s="422"/>
      <c r="AI185" s="422"/>
      <c r="AJ185" s="422"/>
      <c r="AK185" s="422"/>
      <c r="AL185" s="422"/>
      <c r="AM185" s="422"/>
      <c r="AN185" s="422"/>
      <c r="AO185" s="422"/>
      <c r="AP185" s="422"/>
      <c r="AQ185" s="422"/>
      <c r="AR185" s="422"/>
      <c r="AS185" s="422"/>
      <c r="AT185" s="422"/>
      <c r="AU185" s="422"/>
      <c r="AV185" s="422"/>
      <c r="AW185" s="422"/>
      <c r="AX185" s="422"/>
      <c r="AY185" s="422"/>
      <c r="AZ185" s="422"/>
      <c r="BA185" s="422"/>
      <c r="BB185" s="422"/>
      <c r="BC185" s="422"/>
    </row>
    <row r="186" spans="1:55" ht="0" hidden="1" customHeight="1" x14ac:dyDescent="0.2">
      <c r="A186" s="422"/>
      <c r="B186" s="422"/>
      <c r="C186" s="422"/>
      <c r="D186" s="422"/>
      <c r="E186" s="422"/>
      <c r="F186" s="422"/>
      <c r="G186" s="422"/>
      <c r="H186" s="422"/>
      <c r="I186" s="422"/>
      <c r="J186" s="422"/>
      <c r="K186" s="422"/>
      <c r="L186" s="422"/>
      <c r="M186" s="422"/>
      <c r="N186" s="422"/>
      <c r="O186" s="422"/>
      <c r="P186" s="422"/>
      <c r="Q186" s="422"/>
      <c r="R186" s="422"/>
      <c r="S186" s="422"/>
      <c r="T186" s="422"/>
      <c r="U186" s="422"/>
      <c r="V186" s="422"/>
      <c r="W186" s="422"/>
      <c r="X186" s="422"/>
      <c r="Y186" s="422"/>
      <c r="Z186" s="422"/>
      <c r="AA186" s="422"/>
      <c r="AB186" s="422"/>
      <c r="AC186" s="422"/>
      <c r="AD186" s="422"/>
      <c r="AE186" s="422"/>
      <c r="AF186" s="422"/>
      <c r="AG186" s="422"/>
      <c r="AH186" s="422"/>
      <c r="AI186" s="422"/>
      <c r="AJ186" s="422"/>
      <c r="AK186" s="422"/>
      <c r="AL186" s="422"/>
      <c r="AM186" s="422"/>
      <c r="AN186" s="422"/>
      <c r="AO186" s="422"/>
      <c r="AP186" s="422"/>
      <c r="AQ186" s="422"/>
      <c r="AR186" s="422"/>
      <c r="AS186" s="422"/>
      <c r="AT186" s="422"/>
      <c r="AU186" s="422"/>
      <c r="AV186" s="422"/>
      <c r="AW186" s="422"/>
      <c r="AX186" s="422"/>
      <c r="AY186" s="422"/>
      <c r="AZ186" s="422"/>
      <c r="BA186" s="422"/>
      <c r="BB186" s="422"/>
      <c r="BC186" s="422"/>
    </row>
    <row r="187" spans="1:55" ht="0" hidden="1" customHeight="1" x14ac:dyDescent="0.2">
      <c r="A187" s="422"/>
      <c r="B187" s="422"/>
      <c r="C187" s="422"/>
      <c r="D187" s="422"/>
      <c r="E187" s="422"/>
      <c r="F187" s="422"/>
      <c r="G187" s="422"/>
      <c r="H187" s="422"/>
      <c r="I187" s="422"/>
      <c r="J187" s="422"/>
      <c r="K187" s="422"/>
      <c r="L187" s="422"/>
      <c r="M187" s="422"/>
      <c r="N187" s="422"/>
      <c r="O187" s="422"/>
      <c r="P187" s="422"/>
      <c r="Q187" s="422"/>
      <c r="R187" s="422"/>
      <c r="S187" s="422"/>
      <c r="T187" s="422"/>
      <c r="U187" s="422"/>
      <c r="V187" s="422"/>
      <c r="W187" s="422"/>
      <c r="X187" s="422"/>
      <c r="Y187" s="422"/>
      <c r="Z187" s="422"/>
      <c r="AA187" s="422"/>
      <c r="AB187" s="422"/>
      <c r="AC187" s="422"/>
      <c r="AD187" s="422"/>
      <c r="AE187" s="422"/>
      <c r="AF187" s="422"/>
      <c r="AG187" s="422"/>
      <c r="AH187" s="422"/>
      <c r="AI187" s="422"/>
      <c r="AJ187" s="422"/>
      <c r="AK187" s="422"/>
      <c r="AL187" s="422"/>
      <c r="AM187" s="422"/>
      <c r="AN187" s="422"/>
      <c r="AO187" s="422"/>
      <c r="AP187" s="422"/>
      <c r="AQ187" s="422"/>
      <c r="AR187" s="422"/>
      <c r="AS187" s="422"/>
      <c r="AT187" s="422"/>
      <c r="AU187" s="422"/>
      <c r="AV187" s="422"/>
      <c r="AW187" s="422"/>
      <c r="AX187" s="422"/>
      <c r="AY187" s="422"/>
      <c r="AZ187" s="422"/>
      <c r="BA187" s="422"/>
      <c r="BB187" s="422"/>
      <c r="BC187" s="422"/>
    </row>
    <row r="188" spans="1:55" ht="0" hidden="1" customHeight="1" x14ac:dyDescent="0.2">
      <c r="A188" s="422"/>
      <c r="B188" s="422"/>
      <c r="C188" s="422"/>
      <c r="D188" s="422"/>
      <c r="E188" s="422"/>
      <c r="F188" s="422"/>
      <c r="G188" s="422"/>
      <c r="H188" s="422"/>
      <c r="I188" s="422"/>
      <c r="J188" s="422"/>
      <c r="K188" s="422"/>
      <c r="L188" s="422"/>
      <c r="M188" s="422"/>
      <c r="N188" s="422"/>
      <c r="O188" s="422"/>
      <c r="P188" s="422"/>
      <c r="Q188" s="422"/>
      <c r="R188" s="422"/>
      <c r="S188" s="422"/>
      <c r="T188" s="422"/>
      <c r="U188" s="422"/>
      <c r="V188" s="422"/>
      <c r="W188" s="422"/>
      <c r="X188" s="422"/>
      <c r="Y188" s="422"/>
      <c r="Z188" s="422"/>
      <c r="AA188" s="422"/>
      <c r="AB188" s="422"/>
      <c r="AC188" s="422"/>
      <c r="AD188" s="422"/>
      <c r="AE188" s="422"/>
      <c r="AF188" s="422"/>
      <c r="AG188" s="422"/>
      <c r="AH188" s="422"/>
      <c r="AI188" s="422"/>
      <c r="AJ188" s="422"/>
      <c r="AK188" s="422"/>
      <c r="AL188" s="422"/>
      <c r="AM188" s="422"/>
      <c r="AN188" s="422"/>
      <c r="AO188" s="422"/>
      <c r="AP188" s="422"/>
      <c r="AQ188" s="422"/>
      <c r="AR188" s="422"/>
      <c r="AS188" s="422"/>
      <c r="AT188" s="422"/>
      <c r="AU188" s="422"/>
      <c r="AV188" s="422"/>
      <c r="AW188" s="422"/>
      <c r="AX188" s="422"/>
      <c r="AY188" s="422"/>
      <c r="AZ188" s="422"/>
      <c r="BA188" s="422"/>
      <c r="BB188" s="422"/>
      <c r="BC188" s="422"/>
    </row>
    <row r="189" spans="1:55" ht="0" hidden="1" customHeight="1" x14ac:dyDescent="0.2">
      <c r="A189" s="422"/>
      <c r="B189" s="422"/>
      <c r="C189" s="422"/>
      <c r="D189" s="422"/>
      <c r="E189" s="422"/>
      <c r="F189" s="422"/>
      <c r="G189" s="422"/>
      <c r="H189" s="422"/>
      <c r="I189" s="422"/>
      <c r="J189" s="422"/>
      <c r="K189" s="422"/>
      <c r="L189" s="422"/>
      <c r="M189" s="422"/>
      <c r="N189" s="422"/>
      <c r="O189" s="422"/>
      <c r="P189" s="422"/>
      <c r="Q189" s="422"/>
      <c r="R189" s="422"/>
      <c r="S189" s="422"/>
      <c r="T189" s="422"/>
      <c r="U189" s="422"/>
      <c r="V189" s="422"/>
      <c r="W189" s="422"/>
      <c r="X189" s="422"/>
      <c r="Y189" s="422"/>
      <c r="Z189" s="422"/>
      <c r="AA189" s="422"/>
      <c r="AB189" s="422"/>
      <c r="AC189" s="422"/>
      <c r="AD189" s="422"/>
      <c r="AE189" s="422"/>
      <c r="AF189" s="422"/>
      <c r="AG189" s="422"/>
      <c r="AH189" s="422"/>
      <c r="AI189" s="422"/>
      <c r="AJ189" s="422"/>
      <c r="AK189" s="422"/>
      <c r="AL189" s="422"/>
      <c r="AM189" s="422"/>
      <c r="AN189" s="422"/>
      <c r="AO189" s="422"/>
      <c r="AP189" s="422"/>
      <c r="AQ189" s="422"/>
      <c r="AR189" s="422"/>
      <c r="AS189" s="422"/>
      <c r="AT189" s="422"/>
      <c r="AU189" s="422"/>
      <c r="AV189" s="422"/>
      <c r="AW189" s="422"/>
      <c r="AX189" s="422"/>
      <c r="AY189" s="422"/>
      <c r="AZ189" s="422"/>
      <c r="BA189" s="422"/>
      <c r="BB189" s="422"/>
      <c r="BC189" s="422"/>
    </row>
    <row r="190" spans="1:55" ht="0" hidden="1" customHeight="1" x14ac:dyDescent="0.2">
      <c r="A190" s="422"/>
      <c r="B190" s="422"/>
      <c r="C190" s="422"/>
      <c r="D190" s="422"/>
      <c r="E190" s="422"/>
      <c r="F190" s="422"/>
      <c r="G190" s="422"/>
      <c r="H190" s="422"/>
      <c r="I190" s="422"/>
      <c r="J190" s="422"/>
      <c r="K190" s="422"/>
      <c r="L190" s="422"/>
      <c r="M190" s="422"/>
      <c r="N190" s="422"/>
      <c r="O190" s="422"/>
      <c r="P190" s="422"/>
      <c r="Q190" s="422"/>
      <c r="R190" s="422"/>
      <c r="S190" s="422"/>
      <c r="T190" s="422"/>
      <c r="U190" s="422"/>
      <c r="V190" s="422"/>
      <c r="W190" s="422"/>
      <c r="X190" s="422"/>
      <c r="Y190" s="422"/>
      <c r="Z190" s="422"/>
      <c r="AA190" s="422"/>
      <c r="AB190" s="422"/>
      <c r="AC190" s="422"/>
      <c r="AD190" s="422"/>
      <c r="AE190" s="422"/>
      <c r="AF190" s="422"/>
      <c r="AG190" s="422"/>
      <c r="AH190" s="422"/>
      <c r="AI190" s="422"/>
      <c r="AJ190" s="422"/>
      <c r="AK190" s="422"/>
      <c r="AL190" s="422"/>
      <c r="AM190" s="422"/>
      <c r="AN190" s="422"/>
      <c r="AO190" s="422"/>
      <c r="AP190" s="422"/>
      <c r="AQ190" s="422"/>
      <c r="AR190" s="422"/>
      <c r="AS190" s="422"/>
      <c r="AT190" s="422"/>
      <c r="AU190" s="422"/>
      <c r="AV190" s="422"/>
      <c r="AW190" s="422"/>
      <c r="AX190" s="422"/>
      <c r="AY190" s="422"/>
      <c r="AZ190" s="422"/>
      <c r="BA190" s="422"/>
      <c r="BB190" s="422"/>
      <c r="BC190" s="422"/>
    </row>
    <row r="191" spans="1:55" ht="0" hidden="1" customHeight="1" x14ac:dyDescent="0.2">
      <c r="A191" s="422"/>
      <c r="B191" s="422"/>
      <c r="C191" s="422"/>
      <c r="D191" s="422"/>
      <c r="E191" s="422"/>
      <c r="F191" s="422"/>
      <c r="G191" s="422"/>
      <c r="H191" s="422"/>
      <c r="I191" s="422"/>
      <c r="J191" s="422"/>
      <c r="K191" s="422"/>
      <c r="L191" s="422"/>
      <c r="M191" s="422"/>
      <c r="N191" s="422"/>
      <c r="O191" s="422"/>
      <c r="P191" s="422"/>
      <c r="Q191" s="422"/>
      <c r="R191" s="422"/>
      <c r="S191" s="422"/>
      <c r="T191" s="422"/>
      <c r="U191" s="422"/>
      <c r="V191" s="422"/>
      <c r="W191" s="422"/>
      <c r="X191" s="422"/>
      <c r="Y191" s="422"/>
      <c r="Z191" s="422"/>
      <c r="AA191" s="422"/>
      <c r="AB191" s="422"/>
      <c r="AC191" s="422"/>
      <c r="AD191" s="422"/>
      <c r="AE191" s="422"/>
      <c r="AF191" s="422"/>
      <c r="AG191" s="422"/>
      <c r="AH191" s="422"/>
      <c r="AI191" s="422"/>
      <c r="AJ191" s="422"/>
      <c r="AK191" s="422"/>
      <c r="AL191" s="422"/>
      <c r="AM191" s="422"/>
      <c r="AN191" s="422"/>
      <c r="AO191" s="422"/>
      <c r="AP191" s="422"/>
      <c r="AQ191" s="422"/>
      <c r="AR191" s="422"/>
      <c r="AS191" s="422"/>
      <c r="AT191" s="422"/>
      <c r="AU191" s="422"/>
      <c r="AV191" s="422"/>
      <c r="AW191" s="422"/>
      <c r="AX191" s="422"/>
      <c r="AY191" s="422"/>
      <c r="AZ191" s="422"/>
      <c r="BA191" s="422"/>
      <c r="BB191" s="422"/>
      <c r="BC191" s="422"/>
    </row>
    <row r="192" spans="1:55" ht="0" hidden="1" customHeight="1" x14ac:dyDescent="0.2">
      <c r="A192" s="422"/>
      <c r="B192" s="422"/>
      <c r="C192" s="422"/>
      <c r="D192" s="422"/>
      <c r="E192" s="422"/>
      <c r="F192" s="422"/>
      <c r="G192" s="422"/>
      <c r="H192" s="422"/>
      <c r="I192" s="422"/>
      <c r="J192" s="422"/>
      <c r="K192" s="422"/>
      <c r="L192" s="422"/>
      <c r="M192" s="422"/>
      <c r="N192" s="422"/>
      <c r="O192" s="422"/>
      <c r="P192" s="422"/>
      <c r="Q192" s="422"/>
      <c r="R192" s="422"/>
      <c r="S192" s="422"/>
      <c r="T192" s="422"/>
      <c r="U192" s="422"/>
      <c r="V192" s="422"/>
      <c r="W192" s="422"/>
      <c r="X192" s="422"/>
      <c r="Y192" s="422"/>
      <c r="Z192" s="422"/>
      <c r="AA192" s="422"/>
      <c r="AB192" s="422"/>
      <c r="AC192" s="422"/>
      <c r="AD192" s="422"/>
      <c r="AE192" s="422"/>
      <c r="AF192" s="422"/>
      <c r="AG192" s="422"/>
      <c r="AH192" s="422"/>
      <c r="AI192" s="422"/>
      <c r="AJ192" s="422"/>
      <c r="AK192" s="422"/>
      <c r="AL192" s="422"/>
      <c r="AM192" s="422"/>
      <c r="AN192" s="422"/>
      <c r="AO192" s="422"/>
      <c r="AP192" s="422"/>
      <c r="AQ192" s="422"/>
      <c r="AR192" s="422"/>
      <c r="AS192" s="422"/>
      <c r="AT192" s="422"/>
      <c r="AU192" s="422"/>
      <c r="AV192" s="422"/>
      <c r="AW192" s="422"/>
      <c r="AX192" s="422"/>
      <c r="AY192" s="422"/>
      <c r="AZ192" s="422"/>
      <c r="BA192" s="422"/>
      <c r="BB192" s="422"/>
      <c r="BC192" s="422"/>
    </row>
    <row r="193" spans="1:55" ht="0" hidden="1" customHeight="1" x14ac:dyDescent="0.2">
      <c r="A193" s="422"/>
      <c r="B193" s="422"/>
      <c r="C193" s="422"/>
      <c r="D193" s="422"/>
      <c r="E193" s="422"/>
      <c r="F193" s="422"/>
      <c r="G193" s="422"/>
      <c r="H193" s="422"/>
      <c r="I193" s="422"/>
      <c r="J193" s="422"/>
      <c r="K193" s="422"/>
      <c r="L193" s="422"/>
      <c r="M193" s="422"/>
      <c r="N193" s="422"/>
      <c r="O193" s="422"/>
      <c r="P193" s="422"/>
      <c r="Q193" s="422"/>
      <c r="R193" s="422"/>
      <c r="S193" s="422"/>
      <c r="T193" s="422"/>
      <c r="U193" s="422"/>
      <c r="V193" s="422"/>
      <c r="W193" s="422"/>
      <c r="X193" s="422"/>
      <c r="Y193" s="422"/>
      <c r="Z193" s="422"/>
      <c r="AA193" s="422"/>
      <c r="AB193" s="422"/>
      <c r="AC193" s="422"/>
      <c r="AD193" s="422"/>
      <c r="AE193" s="422"/>
      <c r="AF193" s="422"/>
      <c r="AG193" s="422"/>
      <c r="AH193" s="422"/>
      <c r="AI193" s="422"/>
      <c r="AJ193" s="422"/>
      <c r="AK193" s="422"/>
      <c r="AL193" s="422"/>
      <c r="AM193" s="422"/>
      <c r="AN193" s="422"/>
      <c r="AO193" s="422"/>
      <c r="AP193" s="422"/>
      <c r="AQ193" s="422"/>
      <c r="AR193" s="422"/>
      <c r="AS193" s="422"/>
      <c r="AT193" s="422"/>
      <c r="AU193" s="422"/>
      <c r="AV193" s="422"/>
      <c r="AW193" s="422"/>
      <c r="AX193" s="422"/>
      <c r="AY193" s="422"/>
      <c r="AZ193" s="422"/>
      <c r="BA193" s="422"/>
      <c r="BB193" s="422"/>
      <c r="BC193" s="422"/>
    </row>
    <row r="194" spans="1:55" ht="0" hidden="1" customHeight="1" x14ac:dyDescent="0.2">
      <c r="A194" s="422"/>
      <c r="B194" s="422"/>
      <c r="C194" s="422"/>
      <c r="D194" s="422"/>
      <c r="E194" s="422"/>
      <c r="F194" s="422"/>
      <c r="G194" s="422"/>
      <c r="H194" s="422"/>
      <c r="I194" s="422"/>
      <c r="J194" s="422"/>
      <c r="K194" s="422"/>
      <c r="L194" s="422"/>
      <c r="M194" s="422"/>
      <c r="N194" s="422"/>
      <c r="O194" s="422"/>
      <c r="P194" s="422"/>
      <c r="Q194" s="422"/>
      <c r="R194" s="422"/>
      <c r="S194" s="422"/>
      <c r="T194" s="422"/>
      <c r="U194" s="422"/>
      <c r="V194" s="422"/>
      <c r="W194" s="422"/>
      <c r="X194" s="422"/>
      <c r="Y194" s="422"/>
      <c r="Z194" s="422"/>
      <c r="AA194" s="422"/>
      <c r="AB194" s="422"/>
      <c r="AC194" s="422"/>
      <c r="AD194" s="422"/>
      <c r="AE194" s="422"/>
      <c r="AF194" s="422"/>
      <c r="AG194" s="422"/>
      <c r="AH194" s="422"/>
      <c r="AI194" s="422"/>
      <c r="AJ194" s="422"/>
      <c r="AK194" s="422"/>
      <c r="AL194" s="422"/>
      <c r="AM194" s="422"/>
      <c r="AN194" s="422"/>
      <c r="AO194" s="422"/>
      <c r="AP194" s="422"/>
      <c r="AQ194" s="422"/>
      <c r="AR194" s="422"/>
      <c r="AS194" s="422"/>
      <c r="AT194" s="422"/>
      <c r="AU194" s="422"/>
      <c r="AV194" s="422"/>
      <c r="AW194" s="422"/>
      <c r="AX194" s="422"/>
      <c r="AY194" s="422"/>
      <c r="AZ194" s="422"/>
      <c r="BA194" s="422"/>
      <c r="BB194" s="422"/>
      <c r="BC194" s="422"/>
    </row>
    <row r="195" spans="1:55" ht="0" hidden="1" customHeight="1" x14ac:dyDescent="0.2">
      <c r="A195" s="422"/>
      <c r="B195" s="422"/>
      <c r="C195" s="422"/>
      <c r="D195" s="422"/>
      <c r="E195" s="422"/>
      <c r="F195" s="422"/>
      <c r="G195" s="422"/>
      <c r="H195" s="422"/>
      <c r="I195" s="422"/>
      <c r="J195" s="422"/>
      <c r="K195" s="422"/>
      <c r="L195" s="422"/>
      <c r="M195" s="422"/>
      <c r="N195" s="422"/>
      <c r="O195" s="422"/>
      <c r="P195" s="422"/>
      <c r="Q195" s="422"/>
      <c r="R195" s="422"/>
      <c r="S195" s="422"/>
      <c r="T195" s="422"/>
      <c r="U195" s="422"/>
      <c r="V195" s="422"/>
      <c r="W195" s="422"/>
      <c r="X195" s="422"/>
      <c r="Y195" s="422"/>
      <c r="Z195" s="422"/>
      <c r="AA195" s="422"/>
      <c r="AB195" s="422"/>
      <c r="AC195" s="422"/>
      <c r="AD195" s="422"/>
      <c r="AE195" s="422"/>
      <c r="AF195" s="422"/>
      <c r="AG195" s="422"/>
      <c r="AH195" s="422"/>
      <c r="AI195" s="422"/>
      <c r="AJ195" s="422"/>
      <c r="AK195" s="422"/>
      <c r="AL195" s="422"/>
      <c r="AM195" s="422"/>
      <c r="AN195" s="422"/>
      <c r="AO195" s="422"/>
      <c r="AP195" s="422"/>
      <c r="AQ195" s="422"/>
      <c r="AR195" s="422"/>
      <c r="AS195" s="422"/>
      <c r="AT195" s="422"/>
      <c r="AU195" s="422"/>
      <c r="AV195" s="422"/>
      <c r="AW195" s="422"/>
      <c r="AX195" s="422"/>
      <c r="AY195" s="422"/>
      <c r="AZ195" s="422"/>
      <c r="BA195" s="422"/>
      <c r="BB195" s="422"/>
      <c r="BC195" s="422"/>
    </row>
    <row r="196" spans="1:55" ht="0" hidden="1" customHeight="1" x14ac:dyDescent="0.2">
      <c r="A196" s="422"/>
      <c r="B196" s="422"/>
      <c r="C196" s="422"/>
      <c r="D196" s="422"/>
      <c r="E196" s="422"/>
      <c r="F196" s="422"/>
      <c r="G196" s="422"/>
      <c r="H196" s="422"/>
      <c r="I196" s="422"/>
      <c r="J196" s="422"/>
      <c r="K196" s="422"/>
      <c r="L196" s="422"/>
      <c r="M196" s="422"/>
      <c r="N196" s="422"/>
      <c r="O196" s="422"/>
      <c r="P196" s="422"/>
      <c r="Q196" s="422"/>
      <c r="R196" s="422"/>
      <c r="S196" s="422"/>
      <c r="T196" s="422"/>
      <c r="U196" s="422"/>
      <c r="V196" s="422"/>
      <c r="W196" s="422"/>
      <c r="X196" s="422"/>
      <c r="Y196" s="422"/>
      <c r="Z196" s="422"/>
      <c r="AA196" s="422"/>
      <c r="AB196" s="422"/>
      <c r="AC196" s="422"/>
      <c r="AD196" s="422"/>
      <c r="AE196" s="422"/>
      <c r="AF196" s="422"/>
      <c r="AG196" s="422"/>
      <c r="AH196" s="422"/>
      <c r="AI196" s="422"/>
      <c r="AJ196" s="422"/>
      <c r="AK196" s="422"/>
      <c r="AL196" s="422"/>
      <c r="AM196" s="422"/>
      <c r="AN196" s="422"/>
      <c r="AO196" s="422"/>
      <c r="AP196" s="422"/>
      <c r="AQ196" s="422"/>
      <c r="AR196" s="422"/>
      <c r="AS196" s="422"/>
      <c r="AT196" s="422"/>
      <c r="AU196" s="422"/>
      <c r="AV196" s="422"/>
      <c r="AW196" s="422"/>
      <c r="AX196" s="422"/>
      <c r="AY196" s="422"/>
      <c r="AZ196" s="422"/>
      <c r="BA196" s="422"/>
      <c r="BB196" s="422"/>
      <c r="BC196" s="422"/>
    </row>
    <row r="197" spans="1:55" ht="0" hidden="1" customHeight="1" x14ac:dyDescent="0.2">
      <c r="A197" s="422"/>
      <c r="B197" s="422"/>
      <c r="C197" s="422"/>
      <c r="D197" s="422"/>
      <c r="E197" s="422"/>
      <c r="F197" s="422"/>
      <c r="G197" s="422"/>
      <c r="H197" s="422"/>
      <c r="I197" s="422"/>
      <c r="J197" s="422"/>
      <c r="K197" s="422"/>
      <c r="L197" s="422"/>
      <c r="M197" s="422"/>
      <c r="N197" s="422"/>
      <c r="O197" s="422"/>
      <c r="P197" s="422"/>
      <c r="Q197" s="422"/>
      <c r="R197" s="422"/>
      <c r="S197" s="422"/>
      <c r="T197" s="422"/>
      <c r="U197" s="422"/>
      <c r="V197" s="422"/>
      <c r="W197" s="422"/>
      <c r="X197" s="422"/>
      <c r="Y197" s="422"/>
      <c r="Z197" s="422"/>
      <c r="AA197" s="422"/>
      <c r="AB197" s="422"/>
      <c r="AC197" s="422"/>
      <c r="AD197" s="422"/>
      <c r="AE197" s="422"/>
      <c r="AF197" s="422"/>
      <c r="AG197" s="422"/>
      <c r="AH197" s="422"/>
      <c r="AI197" s="422"/>
      <c r="AJ197" s="422"/>
      <c r="AK197" s="422"/>
      <c r="AL197" s="422"/>
      <c r="AM197" s="422"/>
      <c r="AN197" s="422"/>
      <c r="AO197" s="422"/>
      <c r="AP197" s="422"/>
      <c r="AQ197" s="422"/>
      <c r="AR197" s="422"/>
      <c r="AS197" s="422"/>
      <c r="AT197" s="422"/>
      <c r="AU197" s="422"/>
      <c r="AV197" s="422"/>
      <c r="AW197" s="422"/>
      <c r="AX197" s="422"/>
      <c r="AY197" s="422"/>
      <c r="AZ197" s="422"/>
      <c r="BA197" s="422"/>
      <c r="BB197" s="422"/>
      <c r="BC197" s="422"/>
    </row>
    <row r="198" spans="1:55" ht="0" hidden="1" customHeight="1" x14ac:dyDescent="0.2">
      <c r="A198" s="422"/>
      <c r="B198" s="422"/>
      <c r="C198" s="422"/>
      <c r="D198" s="422"/>
      <c r="E198" s="422"/>
      <c r="F198" s="422"/>
      <c r="G198" s="422"/>
      <c r="H198" s="422"/>
      <c r="I198" s="422"/>
      <c r="J198" s="422"/>
      <c r="K198" s="422"/>
      <c r="L198" s="422"/>
      <c r="M198" s="422"/>
      <c r="N198" s="422"/>
      <c r="O198" s="422"/>
      <c r="P198" s="422"/>
      <c r="Q198" s="422"/>
      <c r="R198" s="422"/>
      <c r="S198" s="422"/>
      <c r="T198" s="422"/>
      <c r="U198" s="422"/>
      <c r="V198" s="422"/>
      <c r="W198" s="422"/>
      <c r="X198" s="422"/>
      <c r="Y198" s="422"/>
      <c r="Z198" s="422"/>
      <c r="AA198" s="422"/>
      <c r="AB198" s="422"/>
      <c r="AC198" s="422"/>
      <c r="AD198" s="422"/>
      <c r="AE198" s="422"/>
      <c r="AF198" s="422"/>
      <c r="AG198" s="422"/>
      <c r="AH198" s="422"/>
      <c r="AI198" s="422"/>
      <c r="AJ198" s="422"/>
      <c r="AK198" s="422"/>
      <c r="AL198" s="422"/>
      <c r="AM198" s="422"/>
      <c r="AN198" s="422"/>
      <c r="AO198" s="422"/>
      <c r="AP198" s="422"/>
      <c r="AQ198" s="422"/>
      <c r="AR198" s="422"/>
      <c r="AS198" s="422"/>
      <c r="AT198" s="422"/>
      <c r="AU198" s="422"/>
      <c r="AV198" s="422"/>
      <c r="AW198" s="422"/>
      <c r="AX198" s="422"/>
      <c r="AY198" s="422"/>
      <c r="AZ198" s="422"/>
      <c r="BA198" s="422"/>
      <c r="BB198" s="422"/>
      <c r="BC198" s="422"/>
    </row>
    <row r="199" spans="1:55" ht="0" hidden="1" customHeight="1" x14ac:dyDescent="0.2">
      <c r="A199" s="422"/>
      <c r="B199" s="422"/>
      <c r="C199" s="422"/>
      <c r="D199" s="422"/>
      <c r="E199" s="422"/>
      <c r="F199" s="422"/>
      <c r="G199" s="422"/>
      <c r="H199" s="422"/>
      <c r="I199" s="422"/>
      <c r="J199" s="422"/>
      <c r="K199" s="422"/>
      <c r="L199" s="422"/>
      <c r="M199" s="422"/>
      <c r="N199" s="422"/>
      <c r="O199" s="422"/>
      <c r="P199" s="422"/>
      <c r="Q199" s="422"/>
      <c r="R199" s="422"/>
      <c r="S199" s="422"/>
      <c r="T199" s="422"/>
      <c r="U199" s="422"/>
      <c r="V199" s="422"/>
      <c r="W199" s="422"/>
      <c r="X199" s="422"/>
      <c r="Y199" s="422"/>
      <c r="Z199" s="422"/>
      <c r="AA199" s="422"/>
      <c r="AB199" s="422"/>
      <c r="AC199" s="422"/>
      <c r="AD199" s="422"/>
      <c r="AE199" s="422"/>
      <c r="AF199" s="422"/>
      <c r="AG199" s="422"/>
      <c r="AH199" s="422"/>
      <c r="AI199" s="422"/>
      <c r="AJ199" s="422"/>
      <c r="AK199" s="422"/>
      <c r="AL199" s="422"/>
      <c r="AM199" s="422"/>
      <c r="AN199" s="422"/>
      <c r="AO199" s="422"/>
      <c r="AP199" s="422"/>
      <c r="AQ199" s="422"/>
      <c r="AR199" s="422"/>
      <c r="AS199" s="422"/>
      <c r="AT199" s="422"/>
      <c r="AU199" s="422"/>
      <c r="AV199" s="422"/>
      <c r="AW199" s="422"/>
      <c r="AX199" s="422"/>
      <c r="AY199" s="422"/>
      <c r="AZ199" s="422"/>
      <c r="BA199" s="422"/>
      <c r="BB199" s="422"/>
      <c r="BC199" s="422"/>
    </row>
    <row r="200" spans="1:55" ht="0" hidden="1" customHeight="1" x14ac:dyDescent="0.2">
      <c r="A200" s="422"/>
      <c r="B200" s="422"/>
      <c r="C200" s="422"/>
      <c r="D200" s="422"/>
      <c r="E200" s="422"/>
      <c r="F200" s="422"/>
      <c r="G200" s="422"/>
      <c r="H200" s="422"/>
      <c r="I200" s="422"/>
      <c r="J200" s="422"/>
      <c r="K200" s="422"/>
      <c r="L200" s="422"/>
      <c r="M200" s="422"/>
      <c r="N200" s="422"/>
      <c r="O200" s="422"/>
      <c r="P200" s="422"/>
      <c r="Q200" s="422"/>
      <c r="R200" s="422"/>
      <c r="S200" s="422"/>
      <c r="T200" s="422"/>
      <c r="U200" s="422"/>
      <c r="V200" s="422"/>
      <c r="W200" s="422"/>
      <c r="X200" s="422"/>
      <c r="Y200" s="422"/>
      <c r="Z200" s="422"/>
      <c r="AA200" s="422"/>
      <c r="AB200" s="422"/>
      <c r="AC200" s="422"/>
      <c r="AD200" s="422"/>
      <c r="AE200" s="422"/>
      <c r="AF200" s="422"/>
      <c r="AG200" s="422"/>
      <c r="AH200" s="422"/>
      <c r="AI200" s="422"/>
      <c r="AJ200" s="422"/>
      <c r="AK200" s="422"/>
      <c r="AL200" s="422"/>
      <c r="AM200" s="422"/>
      <c r="AN200" s="422"/>
      <c r="AO200" s="422"/>
      <c r="AP200" s="422"/>
      <c r="AQ200" s="422"/>
      <c r="AR200" s="422"/>
      <c r="AS200" s="422"/>
      <c r="AT200" s="422"/>
      <c r="AU200" s="422"/>
      <c r="AV200" s="422"/>
      <c r="AW200" s="422"/>
      <c r="AX200" s="422"/>
      <c r="AY200" s="422"/>
      <c r="AZ200" s="422"/>
      <c r="BA200" s="422"/>
      <c r="BB200" s="422"/>
      <c r="BC200" s="422"/>
    </row>
  </sheetData>
  <sheetProtection algorithmName="SHA-512" hashValue="DGY6uQLpXA80Vi2RWvAH/rso8PXqBXvHWFKzxo7N85o8xo2Nc37gm8/0gwOK4bzZTlcigAyq+4eclVUfU8Ak6w==" saltValue="jnBsmCGTUb6KlRJvdj0MjA==" spinCount="100000" sheet="1" objects="1" scenarios="1"/>
  <mergeCells count="18">
    <mergeCell ref="I11:I38"/>
    <mergeCell ref="A1:E3"/>
    <mergeCell ref="K1:M3"/>
    <mergeCell ref="A5:I5"/>
    <mergeCell ref="A10:I10"/>
    <mergeCell ref="B4:E4"/>
    <mergeCell ref="C94:I94"/>
    <mergeCell ref="A39:I39"/>
    <mergeCell ref="A40:I40"/>
    <mergeCell ref="I41:I52"/>
    <mergeCell ref="A43:G43"/>
    <mergeCell ref="A54:I54"/>
    <mergeCell ref="I55:I63"/>
    <mergeCell ref="A64:I64"/>
    <mergeCell ref="I65:I71"/>
    <mergeCell ref="A73:I73"/>
    <mergeCell ref="I74:I91"/>
    <mergeCell ref="C93:I93"/>
  </mergeCells>
  <conditionalFormatting sqref="C72:E72">
    <cfRule type="cellIs" dxfId="313" priority="10" operator="equal">
      <formula>"True"</formula>
    </cfRule>
    <cfRule type="cellIs" dxfId="312" priority="11" operator="equal">
      <formula>"False"</formula>
    </cfRule>
    <cfRule type="cellIs" dxfId="311" priority="12" operator="equal">
      <formula>"Pending"</formula>
    </cfRule>
  </conditionalFormatting>
  <conditionalFormatting sqref="B72">
    <cfRule type="cellIs" dxfId="310" priority="1" operator="equal">
      <formula>"True"</formula>
    </cfRule>
    <cfRule type="cellIs" dxfId="309" priority="2" operator="equal">
      <formula>"False"</formula>
    </cfRule>
    <cfRule type="cellIs" dxfId="308" priority="3" operator="equal">
      <formula>"Pending"</formula>
    </cfRule>
  </conditionalFormatting>
  <dataValidations count="2">
    <dataValidation type="list" allowBlank="1" showInputMessage="1" showErrorMessage="1" sqref="C8:E8" xr:uid="{00000000-0002-0000-1500-000000000000}">
      <formula1>"Audited,Unaudited,Provisional,Projection"</formula1>
    </dataValidation>
    <dataValidation type="list" allowBlank="1" showInputMessage="1" showErrorMessage="1" sqref="B8" xr:uid="{AEA8E13F-56DF-4FEA-88A1-E20085D833E5}">
      <formula1>"Provisional,Projection"</formula1>
    </dataValidation>
  </dataValidations>
  <pageMargins left="0.25" right="0.24" top="0.75" bottom="0.75" header="0.3" footer="0.3"/>
  <pageSetup paperSize="9" scale="41"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colBreaks count="1" manualBreakCount="1">
    <brk id="10" max="1048575" man="1"/>
  </colBreaks>
  <ignoredErrors>
    <ignoredError sqref="C29:E29 C32:E32 C37:E37 E28 C88:E88"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1000000}">
          <x14:formula1>
            <xm:f>'Industry Margins'!$P$3:$P$153</xm:f>
          </x14:formula1>
          <xm:sqref>I4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A1:BC200"/>
  <sheetViews>
    <sheetView workbookViewId="0">
      <selection activeCell="G1" sqref="G1:G1048576"/>
    </sheetView>
  </sheetViews>
  <sheetFormatPr defaultRowHeight="12.75" x14ac:dyDescent="0.2"/>
  <cols>
    <col min="1" max="1" width="11.5703125" style="406" customWidth="1"/>
    <col min="2" max="2" width="45.5703125" style="406" customWidth="1"/>
    <col min="3" max="6" width="16.5703125" style="406" customWidth="1"/>
    <col min="7" max="256" width="9.140625" style="406"/>
    <col min="257" max="257" width="20" style="406" bestFit="1" customWidth="1"/>
    <col min="258" max="258" width="60" style="406" bestFit="1" customWidth="1"/>
    <col min="259" max="261" width="30" style="406" bestFit="1" customWidth="1"/>
    <col min="262" max="512" width="9.140625" style="406"/>
    <col min="513" max="513" width="20" style="406" bestFit="1" customWidth="1"/>
    <col min="514" max="514" width="60" style="406" bestFit="1" customWidth="1"/>
    <col min="515" max="517" width="30" style="406" bestFit="1" customWidth="1"/>
    <col min="518" max="768" width="9.140625" style="406"/>
    <col min="769" max="769" width="20" style="406" bestFit="1" customWidth="1"/>
    <col min="770" max="770" width="60" style="406" bestFit="1" customWidth="1"/>
    <col min="771" max="773" width="30" style="406" bestFit="1" customWidth="1"/>
    <col min="774" max="1024" width="9.140625" style="406"/>
    <col min="1025" max="1025" width="20" style="406" bestFit="1" customWidth="1"/>
    <col min="1026" max="1026" width="60" style="406" bestFit="1" customWidth="1"/>
    <col min="1027" max="1029" width="30" style="406" bestFit="1" customWidth="1"/>
    <col min="1030" max="1280" width="9.140625" style="406"/>
    <col min="1281" max="1281" width="20" style="406" bestFit="1" customWidth="1"/>
    <col min="1282" max="1282" width="60" style="406" bestFit="1" customWidth="1"/>
    <col min="1283" max="1285" width="30" style="406" bestFit="1" customWidth="1"/>
    <col min="1286" max="1536" width="9.140625" style="406"/>
    <col min="1537" max="1537" width="20" style="406" bestFit="1" customWidth="1"/>
    <col min="1538" max="1538" width="60" style="406" bestFit="1" customWidth="1"/>
    <col min="1539" max="1541" width="30" style="406" bestFit="1" customWidth="1"/>
    <col min="1542" max="1792" width="9.140625" style="406"/>
    <col min="1793" max="1793" width="20" style="406" bestFit="1" customWidth="1"/>
    <col min="1794" max="1794" width="60" style="406" bestFit="1" customWidth="1"/>
    <col min="1795" max="1797" width="30" style="406" bestFit="1" customWidth="1"/>
    <col min="1798" max="2048" width="9.140625" style="406"/>
    <col min="2049" max="2049" width="20" style="406" bestFit="1" customWidth="1"/>
    <col min="2050" max="2050" width="60" style="406" bestFit="1" customWidth="1"/>
    <col min="2051" max="2053" width="30" style="406" bestFit="1" customWidth="1"/>
    <col min="2054" max="2304" width="9.140625" style="406"/>
    <col min="2305" max="2305" width="20" style="406" bestFit="1" customWidth="1"/>
    <col min="2306" max="2306" width="60" style="406" bestFit="1" customWidth="1"/>
    <col min="2307" max="2309" width="30" style="406" bestFit="1" customWidth="1"/>
    <col min="2310" max="2560" width="9.140625" style="406"/>
    <col min="2561" max="2561" width="20" style="406" bestFit="1" customWidth="1"/>
    <col min="2562" max="2562" width="60" style="406" bestFit="1" customWidth="1"/>
    <col min="2563" max="2565" width="30" style="406" bestFit="1" customWidth="1"/>
    <col min="2566" max="2816" width="9.140625" style="406"/>
    <col min="2817" max="2817" width="20" style="406" bestFit="1" customWidth="1"/>
    <col min="2818" max="2818" width="60" style="406" bestFit="1" customWidth="1"/>
    <col min="2819" max="2821" width="30" style="406" bestFit="1" customWidth="1"/>
    <col min="2822" max="3072" width="9.140625" style="406"/>
    <col min="3073" max="3073" width="20" style="406" bestFit="1" customWidth="1"/>
    <col min="3074" max="3074" width="60" style="406" bestFit="1" customWidth="1"/>
    <col min="3075" max="3077" width="30" style="406" bestFit="1" customWidth="1"/>
    <col min="3078" max="3328" width="9.140625" style="406"/>
    <col min="3329" max="3329" width="20" style="406" bestFit="1" customWidth="1"/>
    <col min="3330" max="3330" width="60" style="406" bestFit="1" customWidth="1"/>
    <col min="3331" max="3333" width="30" style="406" bestFit="1" customWidth="1"/>
    <col min="3334" max="3584" width="9.140625" style="406"/>
    <col min="3585" max="3585" width="20" style="406" bestFit="1" customWidth="1"/>
    <col min="3586" max="3586" width="60" style="406" bestFit="1" customWidth="1"/>
    <col min="3587" max="3589" width="30" style="406" bestFit="1" customWidth="1"/>
    <col min="3590" max="3840" width="9.140625" style="406"/>
    <col min="3841" max="3841" width="20" style="406" bestFit="1" customWidth="1"/>
    <col min="3842" max="3842" width="60" style="406" bestFit="1" customWidth="1"/>
    <col min="3843" max="3845" width="30" style="406" bestFit="1" customWidth="1"/>
    <col min="3846" max="4096" width="9.140625" style="406"/>
    <col min="4097" max="4097" width="20" style="406" bestFit="1" customWidth="1"/>
    <col min="4098" max="4098" width="60" style="406" bestFit="1" customWidth="1"/>
    <col min="4099" max="4101" width="30" style="406" bestFit="1" customWidth="1"/>
    <col min="4102" max="4352" width="9.140625" style="406"/>
    <col min="4353" max="4353" width="20" style="406" bestFit="1" customWidth="1"/>
    <col min="4354" max="4354" width="60" style="406" bestFit="1" customWidth="1"/>
    <col min="4355" max="4357" width="30" style="406" bestFit="1" customWidth="1"/>
    <col min="4358" max="4608" width="9.140625" style="406"/>
    <col min="4609" max="4609" width="20" style="406" bestFit="1" customWidth="1"/>
    <col min="4610" max="4610" width="60" style="406" bestFit="1" customWidth="1"/>
    <col min="4611" max="4613" width="30" style="406" bestFit="1" customWidth="1"/>
    <col min="4614" max="4864" width="9.140625" style="406"/>
    <col min="4865" max="4865" width="20" style="406" bestFit="1" customWidth="1"/>
    <col min="4866" max="4866" width="60" style="406" bestFit="1" customWidth="1"/>
    <col min="4867" max="4869" width="30" style="406" bestFit="1" customWidth="1"/>
    <col min="4870" max="5120" width="9.140625" style="406"/>
    <col min="5121" max="5121" width="20" style="406" bestFit="1" customWidth="1"/>
    <col min="5122" max="5122" width="60" style="406" bestFit="1" customWidth="1"/>
    <col min="5123" max="5125" width="30" style="406" bestFit="1" customWidth="1"/>
    <col min="5126" max="5376" width="9.140625" style="406"/>
    <col min="5377" max="5377" width="20" style="406" bestFit="1" customWidth="1"/>
    <col min="5378" max="5378" width="60" style="406" bestFit="1" customWidth="1"/>
    <col min="5379" max="5381" width="30" style="406" bestFit="1" customWidth="1"/>
    <col min="5382" max="5632" width="9.140625" style="406"/>
    <col min="5633" max="5633" width="20" style="406" bestFit="1" customWidth="1"/>
    <col min="5634" max="5634" width="60" style="406" bestFit="1" customWidth="1"/>
    <col min="5635" max="5637" width="30" style="406" bestFit="1" customWidth="1"/>
    <col min="5638" max="5888" width="9.140625" style="406"/>
    <col min="5889" max="5889" width="20" style="406" bestFit="1" customWidth="1"/>
    <col min="5890" max="5890" width="60" style="406" bestFit="1" customWidth="1"/>
    <col min="5891" max="5893" width="30" style="406" bestFit="1" customWidth="1"/>
    <col min="5894" max="6144" width="9.140625" style="406"/>
    <col min="6145" max="6145" width="20" style="406" bestFit="1" customWidth="1"/>
    <col min="6146" max="6146" width="60" style="406" bestFit="1" customWidth="1"/>
    <col min="6147" max="6149" width="30" style="406" bestFit="1" customWidth="1"/>
    <col min="6150" max="6400" width="9.140625" style="406"/>
    <col min="6401" max="6401" width="20" style="406" bestFit="1" customWidth="1"/>
    <col min="6402" max="6402" width="60" style="406" bestFit="1" customWidth="1"/>
    <col min="6403" max="6405" width="30" style="406" bestFit="1" customWidth="1"/>
    <col min="6406" max="6656" width="9.140625" style="406"/>
    <col min="6657" max="6657" width="20" style="406" bestFit="1" customWidth="1"/>
    <col min="6658" max="6658" width="60" style="406" bestFit="1" customWidth="1"/>
    <col min="6659" max="6661" width="30" style="406" bestFit="1" customWidth="1"/>
    <col min="6662" max="6912" width="9.140625" style="406"/>
    <col min="6913" max="6913" width="20" style="406" bestFit="1" customWidth="1"/>
    <col min="6914" max="6914" width="60" style="406" bestFit="1" customWidth="1"/>
    <col min="6915" max="6917" width="30" style="406" bestFit="1" customWidth="1"/>
    <col min="6918" max="7168" width="9.140625" style="406"/>
    <col min="7169" max="7169" width="20" style="406" bestFit="1" customWidth="1"/>
    <col min="7170" max="7170" width="60" style="406" bestFit="1" customWidth="1"/>
    <col min="7171" max="7173" width="30" style="406" bestFit="1" customWidth="1"/>
    <col min="7174" max="7424" width="9.140625" style="406"/>
    <col min="7425" max="7425" width="20" style="406" bestFit="1" customWidth="1"/>
    <col min="7426" max="7426" width="60" style="406" bestFit="1" customWidth="1"/>
    <col min="7427" max="7429" width="30" style="406" bestFit="1" customWidth="1"/>
    <col min="7430" max="7680" width="9.140625" style="406"/>
    <col min="7681" max="7681" width="20" style="406" bestFit="1" customWidth="1"/>
    <col min="7682" max="7682" width="60" style="406" bestFit="1" customWidth="1"/>
    <col min="7683" max="7685" width="30" style="406" bestFit="1" customWidth="1"/>
    <col min="7686" max="7936" width="9.140625" style="406"/>
    <col min="7937" max="7937" width="20" style="406" bestFit="1" customWidth="1"/>
    <col min="7938" max="7938" width="60" style="406" bestFit="1" customWidth="1"/>
    <col min="7939" max="7941" width="30" style="406" bestFit="1" customWidth="1"/>
    <col min="7942" max="8192" width="9.140625" style="406"/>
    <col min="8193" max="8193" width="20" style="406" bestFit="1" customWidth="1"/>
    <col min="8194" max="8194" width="60" style="406" bestFit="1" customWidth="1"/>
    <col min="8195" max="8197" width="30" style="406" bestFit="1" customWidth="1"/>
    <col min="8198" max="8448" width="9.140625" style="406"/>
    <col min="8449" max="8449" width="20" style="406" bestFit="1" customWidth="1"/>
    <col min="8450" max="8450" width="60" style="406" bestFit="1" customWidth="1"/>
    <col min="8451" max="8453" width="30" style="406" bestFit="1" customWidth="1"/>
    <col min="8454" max="8704" width="9.140625" style="406"/>
    <col min="8705" max="8705" width="20" style="406" bestFit="1" customWidth="1"/>
    <col min="8706" max="8706" width="60" style="406" bestFit="1" customWidth="1"/>
    <col min="8707" max="8709" width="30" style="406" bestFit="1" customWidth="1"/>
    <col min="8710" max="8960" width="9.140625" style="406"/>
    <col min="8961" max="8961" width="20" style="406" bestFit="1" customWidth="1"/>
    <col min="8962" max="8962" width="60" style="406" bestFit="1" customWidth="1"/>
    <col min="8963" max="8965" width="30" style="406" bestFit="1" customWidth="1"/>
    <col min="8966" max="9216" width="9.140625" style="406"/>
    <col min="9217" max="9217" width="20" style="406" bestFit="1" customWidth="1"/>
    <col min="9218" max="9218" width="60" style="406" bestFit="1" customWidth="1"/>
    <col min="9219" max="9221" width="30" style="406" bestFit="1" customWidth="1"/>
    <col min="9222" max="9472" width="9.140625" style="406"/>
    <col min="9473" max="9473" width="20" style="406" bestFit="1" customWidth="1"/>
    <col min="9474" max="9474" width="60" style="406" bestFit="1" customWidth="1"/>
    <col min="9475" max="9477" width="30" style="406" bestFit="1" customWidth="1"/>
    <col min="9478" max="9728" width="9.140625" style="406"/>
    <col min="9729" max="9729" width="20" style="406" bestFit="1" customWidth="1"/>
    <col min="9730" max="9730" width="60" style="406" bestFit="1" customWidth="1"/>
    <col min="9731" max="9733" width="30" style="406" bestFit="1" customWidth="1"/>
    <col min="9734" max="9984" width="9.140625" style="406"/>
    <col min="9985" max="9985" width="20" style="406" bestFit="1" customWidth="1"/>
    <col min="9986" max="9986" width="60" style="406" bestFit="1" customWidth="1"/>
    <col min="9987" max="9989" width="30" style="406" bestFit="1" customWidth="1"/>
    <col min="9990" max="10240" width="9.140625" style="406"/>
    <col min="10241" max="10241" width="20" style="406" bestFit="1" customWidth="1"/>
    <col min="10242" max="10242" width="60" style="406" bestFit="1" customWidth="1"/>
    <col min="10243" max="10245" width="30" style="406" bestFit="1" customWidth="1"/>
    <col min="10246" max="10496" width="9.140625" style="406"/>
    <col min="10497" max="10497" width="20" style="406" bestFit="1" customWidth="1"/>
    <col min="10498" max="10498" width="60" style="406" bestFit="1" customWidth="1"/>
    <col min="10499" max="10501" width="30" style="406" bestFit="1" customWidth="1"/>
    <col min="10502" max="10752" width="9.140625" style="406"/>
    <col min="10753" max="10753" width="20" style="406" bestFit="1" customWidth="1"/>
    <col min="10754" max="10754" width="60" style="406" bestFit="1" customWidth="1"/>
    <col min="10755" max="10757" width="30" style="406" bestFit="1" customWidth="1"/>
    <col min="10758" max="11008" width="9.140625" style="406"/>
    <col min="11009" max="11009" width="20" style="406" bestFit="1" customWidth="1"/>
    <col min="11010" max="11010" width="60" style="406" bestFit="1" customWidth="1"/>
    <col min="11011" max="11013" width="30" style="406" bestFit="1" customWidth="1"/>
    <col min="11014" max="11264" width="9.140625" style="406"/>
    <col min="11265" max="11265" width="20" style="406" bestFit="1" customWidth="1"/>
    <col min="11266" max="11266" width="60" style="406" bestFit="1" customWidth="1"/>
    <col min="11267" max="11269" width="30" style="406" bestFit="1" customWidth="1"/>
    <col min="11270" max="11520" width="9.140625" style="406"/>
    <col min="11521" max="11521" width="20" style="406" bestFit="1" customWidth="1"/>
    <col min="11522" max="11522" width="60" style="406" bestFit="1" customWidth="1"/>
    <col min="11523" max="11525" width="30" style="406" bestFit="1" customWidth="1"/>
    <col min="11526" max="11776" width="9.140625" style="406"/>
    <col min="11777" max="11777" width="20" style="406" bestFit="1" customWidth="1"/>
    <col min="11778" max="11778" width="60" style="406" bestFit="1" customWidth="1"/>
    <col min="11779" max="11781" width="30" style="406" bestFit="1" customWidth="1"/>
    <col min="11782" max="12032" width="9.140625" style="406"/>
    <col min="12033" max="12033" width="20" style="406" bestFit="1" customWidth="1"/>
    <col min="12034" max="12034" width="60" style="406" bestFit="1" customWidth="1"/>
    <col min="12035" max="12037" width="30" style="406" bestFit="1" customWidth="1"/>
    <col min="12038" max="12288" width="9.140625" style="406"/>
    <col min="12289" max="12289" width="20" style="406" bestFit="1" customWidth="1"/>
    <col min="12290" max="12290" width="60" style="406" bestFit="1" customWidth="1"/>
    <col min="12291" max="12293" width="30" style="406" bestFit="1" customWidth="1"/>
    <col min="12294" max="12544" width="9.140625" style="406"/>
    <col min="12545" max="12545" width="20" style="406" bestFit="1" customWidth="1"/>
    <col min="12546" max="12546" width="60" style="406" bestFit="1" customWidth="1"/>
    <col min="12547" max="12549" width="30" style="406" bestFit="1" customWidth="1"/>
    <col min="12550" max="12800" width="9.140625" style="406"/>
    <col min="12801" max="12801" width="20" style="406" bestFit="1" customWidth="1"/>
    <col min="12802" max="12802" width="60" style="406" bestFit="1" customWidth="1"/>
    <col min="12803" max="12805" width="30" style="406" bestFit="1" customWidth="1"/>
    <col min="12806" max="13056" width="9.140625" style="406"/>
    <col min="13057" max="13057" width="20" style="406" bestFit="1" customWidth="1"/>
    <col min="13058" max="13058" width="60" style="406" bestFit="1" customWidth="1"/>
    <col min="13059" max="13061" width="30" style="406" bestFit="1" customWidth="1"/>
    <col min="13062" max="13312" width="9.140625" style="406"/>
    <col min="13313" max="13313" width="20" style="406" bestFit="1" customWidth="1"/>
    <col min="13314" max="13314" width="60" style="406" bestFit="1" customWidth="1"/>
    <col min="13315" max="13317" width="30" style="406" bestFit="1" customWidth="1"/>
    <col min="13318" max="13568" width="9.140625" style="406"/>
    <col min="13569" max="13569" width="20" style="406" bestFit="1" customWidth="1"/>
    <col min="13570" max="13570" width="60" style="406" bestFit="1" customWidth="1"/>
    <col min="13571" max="13573" width="30" style="406" bestFit="1" customWidth="1"/>
    <col min="13574" max="13824" width="9.140625" style="406"/>
    <col min="13825" max="13825" width="20" style="406" bestFit="1" customWidth="1"/>
    <col min="13826" max="13826" width="60" style="406" bestFit="1" customWidth="1"/>
    <col min="13827" max="13829" width="30" style="406" bestFit="1" customWidth="1"/>
    <col min="13830" max="14080" width="9.140625" style="406"/>
    <col min="14081" max="14081" width="20" style="406" bestFit="1" customWidth="1"/>
    <col min="14082" max="14082" width="60" style="406" bestFit="1" customWidth="1"/>
    <col min="14083" max="14085" width="30" style="406" bestFit="1" customWidth="1"/>
    <col min="14086" max="14336" width="9.140625" style="406"/>
    <col min="14337" max="14337" width="20" style="406" bestFit="1" customWidth="1"/>
    <col min="14338" max="14338" width="60" style="406" bestFit="1" customWidth="1"/>
    <col min="14339" max="14341" width="30" style="406" bestFit="1" customWidth="1"/>
    <col min="14342" max="14592" width="9.140625" style="406"/>
    <col min="14593" max="14593" width="20" style="406" bestFit="1" customWidth="1"/>
    <col min="14594" max="14594" width="60" style="406" bestFit="1" customWidth="1"/>
    <col min="14595" max="14597" width="30" style="406" bestFit="1" customWidth="1"/>
    <col min="14598" max="14848" width="9.140625" style="406"/>
    <col min="14849" max="14849" width="20" style="406" bestFit="1" customWidth="1"/>
    <col min="14850" max="14850" width="60" style="406" bestFit="1" customWidth="1"/>
    <col min="14851" max="14853" width="30" style="406" bestFit="1" customWidth="1"/>
    <col min="14854" max="15104" width="9.140625" style="406"/>
    <col min="15105" max="15105" width="20" style="406" bestFit="1" customWidth="1"/>
    <col min="15106" max="15106" width="60" style="406" bestFit="1" customWidth="1"/>
    <col min="15107" max="15109" width="30" style="406" bestFit="1" customWidth="1"/>
    <col min="15110" max="15360" width="9.140625" style="406"/>
    <col min="15361" max="15361" width="20" style="406" bestFit="1" customWidth="1"/>
    <col min="15362" max="15362" width="60" style="406" bestFit="1" customWidth="1"/>
    <col min="15363" max="15365" width="30" style="406" bestFit="1" customWidth="1"/>
    <col min="15366" max="15616" width="9.140625" style="406"/>
    <col min="15617" max="15617" width="20" style="406" bestFit="1" customWidth="1"/>
    <col min="15618" max="15618" width="60" style="406" bestFit="1" customWidth="1"/>
    <col min="15619" max="15621" width="30" style="406" bestFit="1" customWidth="1"/>
    <col min="15622" max="15872" width="9.140625" style="406"/>
    <col min="15873" max="15873" width="20" style="406" bestFit="1" customWidth="1"/>
    <col min="15874" max="15874" width="60" style="406" bestFit="1" customWidth="1"/>
    <col min="15875" max="15877" width="30" style="406" bestFit="1" customWidth="1"/>
    <col min="15878" max="16128" width="9.140625" style="406"/>
    <col min="16129" max="16129" width="20" style="406" bestFit="1" customWidth="1"/>
    <col min="16130" max="16130" width="60" style="406" bestFit="1" customWidth="1"/>
    <col min="16131" max="16133" width="30" style="406" bestFit="1" customWidth="1"/>
    <col min="16134" max="16384" width="9.140625" style="406"/>
  </cols>
  <sheetData>
    <row r="1" spans="1:55" x14ac:dyDescent="0.2">
      <c r="A1" s="1147" t="s">
        <v>2055</v>
      </c>
      <c r="B1" s="1147" t="s">
        <v>2728</v>
      </c>
      <c r="C1" s="1387">
        <f>Financials1!E7</f>
        <v>42826</v>
      </c>
      <c r="D1" s="1387">
        <f>Financials1!D7</f>
        <v>43191</v>
      </c>
      <c r="E1" s="1387">
        <f>Financials1!C7</f>
        <v>43556</v>
      </c>
      <c r="F1" s="1387">
        <f>Financials1!B7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Financials1!E8</f>
        <v>0</v>
      </c>
      <c r="D2" s="1388">
        <f>Financials1!D8</f>
        <v>0</v>
      </c>
      <c r="E2" s="1388">
        <f>Financials1!C8</f>
        <v>0</v>
      </c>
      <c r="F2" s="1388">
        <f>Financials1!B8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2732</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2734</v>
      </c>
      <c r="C5" s="1389">
        <f>Financials1!E13</f>
        <v>0</v>
      </c>
      <c r="D5" s="1389">
        <f>Financials1!D13</f>
        <v>0</v>
      </c>
      <c r="E5" s="1389">
        <f>Financials1!C13</f>
        <v>0</v>
      </c>
      <c r="F5" s="1389">
        <f>Financials1!B13</f>
        <v>0</v>
      </c>
      <c r="G5" s="98" t="s">
        <v>2902</v>
      </c>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1151" t="s">
        <v>2735</v>
      </c>
      <c r="B6" s="1151" t="s">
        <v>2736</v>
      </c>
      <c r="C6" s="1389">
        <f>Financials1!E12</f>
        <v>0</v>
      </c>
      <c r="D6" s="1389">
        <f>Financials1!D12</f>
        <v>0</v>
      </c>
      <c r="E6" s="1389">
        <f>Financials1!C12</f>
        <v>0</v>
      </c>
      <c r="F6" s="1389">
        <f>Financials1!B12</f>
        <v>0</v>
      </c>
      <c r="G6" s="98" t="s">
        <v>2903</v>
      </c>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1" t="s">
        <v>2737</v>
      </c>
      <c r="B7" s="1151" t="s">
        <v>2738</v>
      </c>
      <c r="C7" s="1390">
        <f>(C5+C6)</f>
        <v>0</v>
      </c>
      <c r="D7" s="1390">
        <f>(D5+D6)</f>
        <v>0</v>
      </c>
      <c r="E7" s="1390">
        <f>(E5+E6)</f>
        <v>0</v>
      </c>
      <c r="F7" s="1390">
        <f>(F5+F6)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1" t="s">
        <v>2739</v>
      </c>
      <c r="B8" s="1151" t="s">
        <v>2740</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1" t="s">
        <v>2741</v>
      </c>
      <c r="B9" s="1151" t="s">
        <v>2742</v>
      </c>
      <c r="C9" s="1390">
        <f>(C7-C8)</f>
        <v>0</v>
      </c>
      <c r="D9" s="1390">
        <f>(D7-D8)</f>
        <v>0</v>
      </c>
      <c r="E9" s="1390">
        <f>(E7-E8)</f>
        <v>0</v>
      </c>
      <c r="F9" s="1390">
        <f>(F7-F8)</f>
        <v>0</v>
      </c>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1" t="s">
        <v>2743</v>
      </c>
      <c r="B10" s="1151" t="s">
        <v>2744</v>
      </c>
      <c r="C10" s="1389">
        <f>Financials1!E15</f>
        <v>0</v>
      </c>
      <c r="D10" s="1389">
        <f>Financials1!D15</f>
        <v>0</v>
      </c>
      <c r="E10" s="1389">
        <f>Financials1!C15</f>
        <v>0</v>
      </c>
      <c r="F10" s="1389">
        <f>Financials1!B15</f>
        <v>0</v>
      </c>
      <c r="G10" s="98" t="s">
        <v>2904</v>
      </c>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1" t="s">
        <v>2745</v>
      </c>
      <c r="B11" s="1151" t="s">
        <v>2746</v>
      </c>
      <c r="C11" s="1154"/>
      <c r="D11" s="1154"/>
      <c r="E11" s="1154"/>
      <c r="F11" s="1154"/>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1" t="s">
        <v>2747</v>
      </c>
      <c r="B12" s="1151" t="s">
        <v>2748</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1" t="s">
        <v>2749</v>
      </c>
      <c r="B13" s="1151" t="s">
        <v>2750</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1" t="s">
        <v>2751</v>
      </c>
      <c r="B14" s="1151" t="s">
        <v>2752</v>
      </c>
      <c r="C14" s="1390">
        <f>(C9+C10+C11+C12+C13)</f>
        <v>0</v>
      </c>
      <c r="D14" s="1390">
        <f>(D9+D10+D11+D12+D13)</f>
        <v>0</v>
      </c>
      <c r="E14" s="1390">
        <f>(E9+E10+E11+E12+E13)</f>
        <v>0</v>
      </c>
      <c r="F14" s="1390">
        <f>(F9+F10+F11+F12+F13)</f>
        <v>0</v>
      </c>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49" t="s">
        <v>2753</v>
      </c>
      <c r="B15" s="1149" t="s">
        <v>2754</v>
      </c>
      <c r="C15" s="1150" t="s">
        <v>2055</v>
      </c>
      <c r="D15" s="1150" t="s">
        <v>2055</v>
      </c>
      <c r="E15" s="1150" t="s">
        <v>2055</v>
      </c>
      <c r="F15" s="1150" t="s">
        <v>2055</v>
      </c>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1" t="s">
        <v>2755</v>
      </c>
      <c r="B16" s="1151" t="s">
        <v>2756</v>
      </c>
      <c r="C16" s="1150" t="s">
        <v>2055</v>
      </c>
      <c r="D16" s="1150" t="s">
        <v>2055</v>
      </c>
      <c r="E16" s="1150" t="s">
        <v>2055</v>
      </c>
      <c r="F16" s="1150" t="s">
        <v>2055</v>
      </c>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2757</v>
      </c>
      <c r="B17" s="1155" t="s">
        <v>2758</v>
      </c>
      <c r="C17" s="1389">
        <f>Financials1!E17</f>
        <v>0</v>
      </c>
      <c r="D17" s="1389">
        <f>Financials1!D17</f>
        <v>0</v>
      </c>
      <c r="E17" s="1389">
        <f>Financials1!C17</f>
        <v>0</v>
      </c>
      <c r="F17" s="1389">
        <f>Financials1!B17</f>
        <v>0</v>
      </c>
      <c r="G17" s="98" t="s">
        <v>27</v>
      </c>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2759</v>
      </c>
      <c r="B18" s="1155" t="s">
        <v>2760</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1151" t="s">
        <v>2761</v>
      </c>
      <c r="B19" s="1151" t="s">
        <v>2762</v>
      </c>
      <c r="C19" s="1150" t="s">
        <v>2055</v>
      </c>
      <c r="D19" s="1150" t="s">
        <v>2055</v>
      </c>
      <c r="E19" s="1150" t="s">
        <v>2055</v>
      </c>
      <c r="F19" s="1150" t="s">
        <v>2055</v>
      </c>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2763</v>
      </c>
      <c r="B20" s="1155" t="s">
        <v>2758</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2764</v>
      </c>
      <c r="B21" s="1155" t="s">
        <v>2760</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1" t="s">
        <v>2765</v>
      </c>
      <c r="B22" s="1151" t="s">
        <v>2766</v>
      </c>
      <c r="C22" s="1154"/>
      <c r="D22" s="1154"/>
      <c r="E22" s="1154"/>
      <c r="F22" s="1154"/>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1" t="s">
        <v>2767</v>
      </c>
      <c r="B23" s="1151" t="s">
        <v>2768</v>
      </c>
      <c r="C23" s="1389">
        <f>Financials1!E19</f>
        <v>0</v>
      </c>
      <c r="D23" s="1389">
        <f>Financials1!D19</f>
        <v>0</v>
      </c>
      <c r="E23" s="1389">
        <f>Financials1!C19</f>
        <v>0</v>
      </c>
      <c r="F23" s="1389">
        <f>Financials1!B19</f>
        <v>0</v>
      </c>
      <c r="G23" s="98" t="s">
        <v>1778</v>
      </c>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1" t="s">
        <v>2769</v>
      </c>
      <c r="B24" s="1151" t="s">
        <v>2770</v>
      </c>
      <c r="C24" s="1389">
        <f>Financials1!E18</f>
        <v>0</v>
      </c>
      <c r="D24" s="1389">
        <f>Financials1!D18</f>
        <v>0</v>
      </c>
      <c r="E24" s="1389">
        <f>Financials1!C18</f>
        <v>0</v>
      </c>
      <c r="F24" s="1389">
        <f>Financials1!B18</f>
        <v>0</v>
      </c>
      <c r="G24" s="98" t="s">
        <v>2905</v>
      </c>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1" t="s">
        <v>2771</v>
      </c>
      <c r="B25" s="1151" t="s">
        <v>2772</v>
      </c>
      <c r="C25" s="1389">
        <f>Financials1!E27+Financials1!E28</f>
        <v>0</v>
      </c>
      <c r="D25" s="1389">
        <f>Financials1!D27+Financials1!D28</f>
        <v>0</v>
      </c>
      <c r="E25" s="1389">
        <f>Financials1!C27+Financials1!C28</f>
        <v>0</v>
      </c>
      <c r="F25" s="1389">
        <f>Financials1!B27+Financials1!B28</f>
        <v>0</v>
      </c>
      <c r="G25" s="98" t="s">
        <v>2906</v>
      </c>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1" t="s">
        <v>2773</v>
      </c>
      <c r="B26" s="1151" t="s">
        <v>2774</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1" t="s">
        <v>2775</v>
      </c>
      <c r="B27" s="1151" t="s">
        <v>2776</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1" t="s">
        <v>2777</v>
      </c>
      <c r="B28" s="1151" t="s">
        <v>2778</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1" t="s">
        <v>2779</v>
      </c>
      <c r="B29" s="1151" t="s">
        <v>2780</v>
      </c>
      <c r="C29" s="1390">
        <f>(C17+C18+C20+C21+C22+C23+C24+C25+C26+C27+C28)</f>
        <v>0</v>
      </c>
      <c r="D29" s="1390">
        <f>(D17+D18+D20+D21+D22+D23+D24+D25+D26+D27+D28)</f>
        <v>0</v>
      </c>
      <c r="E29" s="1390">
        <f>(E17+E18+E20+E21+E22+E23+E24+E25+E26+E27+E28)</f>
        <v>0</v>
      </c>
      <c r="F29" s="1390">
        <f>(F17+F18+F20+F21+F22+F23+F24+F25+F26+F27+F28)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1" t="s">
        <v>2781</v>
      </c>
      <c r="B30" s="1151" t="s">
        <v>2782</v>
      </c>
      <c r="C30" s="1154"/>
      <c r="D30" s="1154"/>
      <c r="E30" s="1154"/>
      <c r="F30" s="1154"/>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2783</v>
      </c>
      <c r="B31" s="1151" t="s">
        <v>2784</v>
      </c>
      <c r="C31" s="1154"/>
      <c r="D31" s="1154"/>
      <c r="E31" s="1154"/>
      <c r="F31" s="1154"/>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1" t="s">
        <v>2785</v>
      </c>
      <c r="B32" s="1151" t="s">
        <v>2786</v>
      </c>
      <c r="C32" s="1390">
        <f>C29+C30-C31</f>
        <v>0</v>
      </c>
      <c r="D32" s="1390">
        <f>D29+D30-D31</f>
        <v>0</v>
      </c>
      <c r="E32" s="1390">
        <f>E29+E30-E31</f>
        <v>0</v>
      </c>
      <c r="F32" s="1390">
        <f>F29+F30-F31</f>
        <v>0</v>
      </c>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1" t="s">
        <v>2787</v>
      </c>
      <c r="B33" s="1151" t="s">
        <v>2788</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1" t="s">
        <v>2789</v>
      </c>
      <c r="B34" s="1151" t="s">
        <v>2790</v>
      </c>
      <c r="C34" s="1154"/>
      <c r="D34" s="1154"/>
      <c r="E34" s="1154"/>
      <c r="F34" s="1154"/>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1" t="s">
        <v>2791</v>
      </c>
      <c r="B35" s="1151" t="s">
        <v>2792</v>
      </c>
      <c r="C35" s="1390">
        <f>C32+C33-C34</f>
        <v>0</v>
      </c>
      <c r="D35" s="1390">
        <f>D32+D33-D34</f>
        <v>0</v>
      </c>
      <c r="E35" s="1390">
        <f>E32+E33-E34</f>
        <v>0</v>
      </c>
      <c r="F35" s="1390">
        <f>F32+F33-F34</f>
        <v>0</v>
      </c>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1" t="s">
        <v>2793</v>
      </c>
      <c r="B36" s="1151" t="s">
        <v>2794</v>
      </c>
      <c r="C36" s="1389">
        <f>Financials1!E24</f>
        <v>0</v>
      </c>
      <c r="D36" s="1389">
        <f>Financials1!D24</f>
        <v>0</v>
      </c>
      <c r="E36" s="1389">
        <f>Financials1!C24</f>
        <v>0</v>
      </c>
      <c r="F36" s="1389">
        <f>Financials1!B24</f>
        <v>0</v>
      </c>
      <c r="G36" s="412" t="s">
        <v>2907</v>
      </c>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1" t="s">
        <v>2795</v>
      </c>
      <c r="B37" s="1151" t="s">
        <v>2796</v>
      </c>
      <c r="C37" s="1390">
        <f>(C35+C36)</f>
        <v>0</v>
      </c>
      <c r="D37" s="1390">
        <f>(D35+D36)</f>
        <v>0</v>
      </c>
      <c r="E37" s="1390">
        <f>(E35+E36)</f>
        <v>0</v>
      </c>
      <c r="F37" s="1390">
        <f>(F35+F36)</f>
        <v>0</v>
      </c>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1" t="s">
        <v>2797</v>
      </c>
      <c r="B38" s="1151" t="s">
        <v>2798</v>
      </c>
      <c r="C38" s="1390">
        <f>(C14-C37)</f>
        <v>0</v>
      </c>
      <c r="D38" s="1390">
        <f>(D14-D37)</f>
        <v>0</v>
      </c>
      <c r="E38" s="1390">
        <f>(E14-E37)</f>
        <v>0</v>
      </c>
      <c r="F38" s="1390">
        <f>(F14-F37)</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1" t="s">
        <v>2799</v>
      </c>
      <c r="B39" s="1151" t="s">
        <v>2800</v>
      </c>
      <c r="C39" s="1150" t="s">
        <v>2055</v>
      </c>
      <c r="D39" s="1150" t="s">
        <v>2055</v>
      </c>
      <c r="E39" s="1150" t="s">
        <v>2055</v>
      </c>
      <c r="F39" s="1150" t="s">
        <v>2055</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1155" t="s">
        <v>2801</v>
      </c>
      <c r="B40" s="1155" t="s">
        <v>2802</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2803</v>
      </c>
      <c r="B41" s="1155" t="s">
        <v>2804</v>
      </c>
      <c r="C41" s="1391">
        <f>Financials1!E31</f>
        <v>0</v>
      </c>
      <c r="D41" s="1391">
        <f>Financials1!D31</f>
        <v>0</v>
      </c>
      <c r="E41" s="1391">
        <f>Financials1!C31</f>
        <v>0</v>
      </c>
      <c r="F41" s="1391">
        <f>Financials1!B31</f>
        <v>0</v>
      </c>
      <c r="G41" s="98" t="s">
        <v>2908</v>
      </c>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1" t="s">
        <v>2805</v>
      </c>
      <c r="B42" s="1151" t="s">
        <v>2806</v>
      </c>
      <c r="C42" s="1150" t="s">
        <v>2055</v>
      </c>
      <c r="D42" s="1150" t="s">
        <v>2055</v>
      </c>
      <c r="E42" s="1150" t="s">
        <v>2055</v>
      </c>
      <c r="F42" s="1150" t="s">
        <v>2055</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2807</v>
      </c>
      <c r="B43" s="1155" t="s">
        <v>2802</v>
      </c>
      <c r="C43" s="1154"/>
      <c r="D43" s="1154"/>
      <c r="E43" s="1154"/>
      <c r="F43" s="1154"/>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5" t="s">
        <v>2808</v>
      </c>
      <c r="B44" s="1155" t="s">
        <v>2804</v>
      </c>
      <c r="C44" s="1154"/>
      <c r="D44" s="1154"/>
      <c r="E44" s="1154"/>
      <c r="F44" s="1154"/>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2809</v>
      </c>
      <c r="B45" s="1151" t="s">
        <v>2810</v>
      </c>
      <c r="C45" s="1154"/>
      <c r="D45" s="1154"/>
      <c r="E45" s="1154"/>
      <c r="F45" s="1154"/>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1" t="s">
        <v>2811</v>
      </c>
      <c r="B46" s="1151" t="s">
        <v>2812</v>
      </c>
      <c r="C46" s="1390">
        <f>(C40+C41+C43+C44+C45)</f>
        <v>0</v>
      </c>
      <c r="D46" s="1390">
        <f>(D40+D41+D43+D44+D45)</f>
        <v>0</v>
      </c>
      <c r="E46" s="1390">
        <f>(E40+E41+E43+E44+E45)</f>
        <v>0</v>
      </c>
      <c r="F46" s="1390">
        <f>(F40+F41+F43+F44+F45)</f>
        <v>0</v>
      </c>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1" t="s">
        <v>2813</v>
      </c>
      <c r="B47" s="1151" t="s">
        <v>2814</v>
      </c>
      <c r="C47" s="1390">
        <f>(C38-C46)</f>
        <v>0</v>
      </c>
      <c r="D47" s="1390">
        <f>(D38-D46)</f>
        <v>0</v>
      </c>
      <c r="E47" s="1390">
        <f>(E38-E46)</f>
        <v>0</v>
      </c>
      <c r="F47" s="1390">
        <f>(F38-F46)</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49" t="s">
        <v>2815</v>
      </c>
      <c r="B48" s="1149" t="s">
        <v>2816</v>
      </c>
      <c r="C48" s="1150" t="s">
        <v>2055</v>
      </c>
      <c r="D48" s="1150" t="s">
        <v>2055</v>
      </c>
      <c r="E48" s="1150" t="s">
        <v>2055</v>
      </c>
      <c r="F48" s="1150" t="s">
        <v>2055</v>
      </c>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1" t="s">
        <v>2817</v>
      </c>
      <c r="B49" s="1151" t="s">
        <v>2818</v>
      </c>
      <c r="C49" s="1150" t="s">
        <v>2055</v>
      </c>
      <c r="D49" s="1150" t="s">
        <v>2055</v>
      </c>
      <c r="E49" s="1150" t="s">
        <v>2055</v>
      </c>
      <c r="F49" s="1150" t="s">
        <v>2055</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2819</v>
      </c>
      <c r="B50" s="1155" t="s">
        <v>2820</v>
      </c>
      <c r="C50" s="1154"/>
      <c r="D50" s="1154"/>
      <c r="E50" s="1154"/>
      <c r="F50" s="1154"/>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5" t="s">
        <v>2821</v>
      </c>
      <c r="B51" s="1155" t="s">
        <v>2822</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5" t="s">
        <v>2823</v>
      </c>
      <c r="B52" s="1155" t="s">
        <v>2824</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5" t="s">
        <v>2825</v>
      </c>
      <c r="B53" s="1155" t="s">
        <v>2826</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5" t="s">
        <v>2827</v>
      </c>
      <c r="B54" s="1155" t="s">
        <v>2828</v>
      </c>
      <c r="C54" s="1154"/>
      <c r="D54" s="1154"/>
      <c r="E54" s="1154"/>
      <c r="F54" s="1154"/>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2829</v>
      </c>
      <c r="B55" s="1155" t="s">
        <v>2830</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1" t="s">
        <v>2831</v>
      </c>
      <c r="B56" s="1151" t="s">
        <v>2832</v>
      </c>
      <c r="C56" s="1389">
        <f>Financials1!E14</f>
        <v>0</v>
      </c>
      <c r="D56" s="1389">
        <f>Financials1!D14</f>
        <v>0</v>
      </c>
      <c r="E56" s="1389">
        <f>Financials1!C14</f>
        <v>0</v>
      </c>
      <c r="F56" s="1389">
        <f>Financials1!B14</f>
        <v>0</v>
      </c>
      <c r="G56" s="98" t="s">
        <v>480</v>
      </c>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1" t="s">
        <v>2833</v>
      </c>
      <c r="B57" s="1151" t="s">
        <v>2834</v>
      </c>
      <c r="C57" s="1150" t="s">
        <v>2055</v>
      </c>
      <c r="D57" s="1150" t="s">
        <v>2055</v>
      </c>
      <c r="E57" s="1150" t="s">
        <v>2055</v>
      </c>
      <c r="F57" s="1150" t="s">
        <v>2055</v>
      </c>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2835</v>
      </c>
      <c r="B58" s="1155" t="s">
        <v>2836</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1" t="s">
        <v>2837</v>
      </c>
      <c r="B59" s="1151" t="s">
        <v>2838</v>
      </c>
      <c r="C59" s="1390">
        <f>(C50+C51+C52+C53+C54+C55+C56+C58)</f>
        <v>0</v>
      </c>
      <c r="D59" s="1390">
        <f>(D50+D51+D52+D53+D54+D55+D56+D58)</f>
        <v>0</v>
      </c>
      <c r="E59" s="1390">
        <f>(E50+E51+E52+E53+E54+E55+E56+E58)</f>
        <v>0</v>
      </c>
      <c r="F59" s="1390">
        <f>(F50+F51+F52+F53+F54+F55+F56+F58)</f>
        <v>0</v>
      </c>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49" t="s">
        <v>2839</v>
      </c>
      <c r="B60" s="1149" t="s">
        <v>2840</v>
      </c>
      <c r="C60" s="1150" t="s">
        <v>2055</v>
      </c>
      <c r="D60" s="1150" t="s">
        <v>2055</v>
      </c>
      <c r="E60" s="1150" t="s">
        <v>2055</v>
      </c>
      <c r="F60" s="1150" t="s">
        <v>2055</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2841</v>
      </c>
      <c r="B61" s="1151" t="s">
        <v>2842</v>
      </c>
      <c r="C61" s="1150" t="s">
        <v>2055</v>
      </c>
      <c r="D61" s="1150" t="s">
        <v>2055</v>
      </c>
      <c r="E61" s="1150" t="s">
        <v>2055</v>
      </c>
      <c r="F61" s="1150" t="s">
        <v>2055</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5" t="s">
        <v>2843</v>
      </c>
      <c r="B62" s="1155" t="s">
        <v>2844</v>
      </c>
      <c r="C62" s="1154"/>
      <c r="D62" s="1154"/>
      <c r="E62" s="1154"/>
      <c r="F62" s="1154"/>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2845</v>
      </c>
      <c r="B63" s="1155" t="s">
        <v>2846</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2847</v>
      </c>
      <c r="B64" s="1155" t="s">
        <v>2848</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1" t="s">
        <v>2849</v>
      </c>
      <c r="B65" s="1151" t="s">
        <v>2850</v>
      </c>
      <c r="C65" s="1150" t="s">
        <v>2055</v>
      </c>
      <c r="D65" s="1150" t="s">
        <v>2055</v>
      </c>
      <c r="E65" s="1150" t="s">
        <v>2055</v>
      </c>
      <c r="F65" s="1150" t="s">
        <v>2055</v>
      </c>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2851</v>
      </c>
      <c r="B66" s="1155" t="s">
        <v>2852</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2853</v>
      </c>
      <c r="B67" s="1155" t="s">
        <v>2854</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2855</v>
      </c>
      <c r="B68" s="1155" t="s">
        <v>2856</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1155" t="s">
        <v>2857</v>
      </c>
      <c r="B69" s="1155" t="s">
        <v>2858</v>
      </c>
      <c r="C69" s="1154"/>
      <c r="D69" s="1154"/>
      <c r="E69" s="1154"/>
      <c r="F69" s="1154"/>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51" t="s">
        <v>2859</v>
      </c>
      <c r="B70" s="1151" t="s">
        <v>2860</v>
      </c>
      <c r="C70" s="1390">
        <f>(C62+C63+C64+C66+C67+C68+C69)</f>
        <v>0</v>
      </c>
      <c r="D70" s="1390">
        <f>(D62+D63+D64+D66+D67+D68+D69)</f>
        <v>0</v>
      </c>
      <c r="E70" s="1390">
        <f>(E62+E63+E64+E66+E67+E68+E69)</f>
        <v>0</v>
      </c>
      <c r="F70" s="1390">
        <f>(F62+F63+F64+F66+F67+F68+F69)</f>
        <v>0</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49" t="s">
        <v>2861</v>
      </c>
      <c r="B71" s="1149" t="s">
        <v>2862</v>
      </c>
      <c r="C71" s="1390">
        <f>(C59-C70)</f>
        <v>0</v>
      </c>
      <c r="D71" s="1390">
        <f>(D59-D70)</f>
        <v>0</v>
      </c>
      <c r="E71" s="1390">
        <f>(E59-E70)</f>
        <v>0</v>
      </c>
      <c r="F71" s="1390">
        <f>(F59-F70)</f>
        <v>0</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49" t="s">
        <v>2863</v>
      </c>
      <c r="B72" s="1149" t="s">
        <v>2864</v>
      </c>
      <c r="C72" s="1390">
        <f>(C25+C46+C47+C71)</f>
        <v>0</v>
      </c>
      <c r="D72" s="1390">
        <f>(D25+D46+D47+D71)</f>
        <v>0</v>
      </c>
      <c r="E72" s="1390">
        <f>(E25+E46+E47+E71)</f>
        <v>0</v>
      </c>
      <c r="F72" s="1390">
        <f>(F25+F46+F47+F71)</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49" t="s">
        <v>2865</v>
      </c>
      <c r="B73" s="1149" t="s">
        <v>2866</v>
      </c>
      <c r="C73" s="1390">
        <f>(C47+C71)</f>
        <v>0</v>
      </c>
      <c r="D73" s="1390">
        <f>(D47+D71)</f>
        <v>0</v>
      </c>
      <c r="E73" s="1390">
        <f>(E47+E71)</f>
        <v>0</v>
      </c>
      <c r="F73" s="1390">
        <f>(F47+F71)</f>
        <v>0</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49" t="s">
        <v>2867</v>
      </c>
      <c r="B74" s="1149" t="s">
        <v>2868</v>
      </c>
      <c r="C74" s="1152"/>
      <c r="D74" s="1152"/>
      <c r="E74" s="1152"/>
      <c r="F74" s="1152"/>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49" t="s">
        <v>2869</v>
      </c>
      <c r="B75" s="1149" t="s">
        <v>2870</v>
      </c>
      <c r="C75" s="1150" t="s">
        <v>2055</v>
      </c>
      <c r="D75" s="1150" t="s">
        <v>2055</v>
      </c>
      <c r="E75" s="1150" t="s">
        <v>2055</v>
      </c>
      <c r="F75" s="1150" t="s">
        <v>2055</v>
      </c>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1" t="s">
        <v>2871</v>
      </c>
      <c r="B76" s="1151" t="s">
        <v>2872</v>
      </c>
      <c r="C76" s="1389">
        <f>Financials1!E35</f>
        <v>0</v>
      </c>
      <c r="D76" s="1389">
        <f>Financials1!D35</f>
        <v>0</v>
      </c>
      <c r="E76" s="1389">
        <f>Financials1!C35</f>
        <v>0</v>
      </c>
      <c r="F76" s="1389">
        <f>Financials1!B35</f>
        <v>0</v>
      </c>
      <c r="G76" s="98" t="s">
        <v>23</v>
      </c>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2873</v>
      </c>
      <c r="B77" s="1151" t="s">
        <v>2874</v>
      </c>
      <c r="C77" s="1154"/>
      <c r="D77" s="1154"/>
      <c r="E77" s="1154"/>
      <c r="F77" s="1154"/>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1151" t="s">
        <v>2875</v>
      </c>
      <c r="B78" s="1151" t="s">
        <v>2876</v>
      </c>
      <c r="C78" s="1390">
        <f>(C76+C77)</f>
        <v>0</v>
      </c>
      <c r="D78" s="1390">
        <f>(D76+D77)</f>
        <v>0</v>
      </c>
      <c r="E78" s="1390">
        <f>(E76+E77)</f>
        <v>0</v>
      </c>
      <c r="F78" s="1390">
        <f>(F76+F77)</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49" t="s">
        <v>2877</v>
      </c>
      <c r="B79" s="1149" t="s">
        <v>2878</v>
      </c>
      <c r="C79" s="1390">
        <f>(C73-C74-C78)</f>
        <v>0</v>
      </c>
      <c r="D79" s="1390">
        <f>(D73-D74-D78)</f>
        <v>0</v>
      </c>
      <c r="E79" s="1390">
        <f>(E73-E74-E78)</f>
        <v>0</v>
      </c>
      <c r="F79" s="1390">
        <f>(F73-F74-F78)</f>
        <v>0</v>
      </c>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49" t="s">
        <v>2879</v>
      </c>
      <c r="B80" s="1149" t="s">
        <v>2880</v>
      </c>
      <c r="C80" s="1150" t="s">
        <v>2055</v>
      </c>
      <c r="D80" s="1150" t="s">
        <v>2055</v>
      </c>
      <c r="E80" s="1150" t="s">
        <v>2055</v>
      </c>
      <c r="F80" s="1150" t="s">
        <v>2055</v>
      </c>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2881</v>
      </c>
      <c r="B81" s="1151" t="s">
        <v>2882</v>
      </c>
      <c r="C81" s="1154"/>
      <c r="D81" s="1154"/>
      <c r="E81" s="1154"/>
      <c r="F81" s="1154"/>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1" t="s">
        <v>2883</v>
      </c>
      <c r="B82" s="1151" t="s">
        <v>2884</v>
      </c>
      <c r="C82" s="1154"/>
      <c r="D82" s="1154"/>
      <c r="E82" s="1154"/>
      <c r="F82" s="1154"/>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1" t="s">
        <v>2885</v>
      </c>
      <c r="B83" s="1151" t="s">
        <v>2886</v>
      </c>
      <c r="C83" s="1390">
        <f>(C81-C82)</f>
        <v>0</v>
      </c>
      <c r="D83" s="1390">
        <f>(D81-D82)</f>
        <v>0</v>
      </c>
      <c r="E83" s="1390">
        <f>(E81-E82)</f>
        <v>0</v>
      </c>
      <c r="F83" s="1390">
        <f>(F81-F82)</f>
        <v>0</v>
      </c>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49" t="s">
        <v>2731</v>
      </c>
      <c r="B84" s="1149" t="s">
        <v>2887</v>
      </c>
      <c r="C84" s="1390">
        <f>(C79-C83)</f>
        <v>0</v>
      </c>
      <c r="D84" s="1390">
        <f>(D79-D83)</f>
        <v>0</v>
      </c>
      <c r="E84" s="1390">
        <f>(E79-E83)</f>
        <v>0</v>
      </c>
      <c r="F84" s="1390">
        <f>(F79-F83)</f>
        <v>0</v>
      </c>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49" t="s">
        <v>2888</v>
      </c>
      <c r="B85" s="1149" t="s">
        <v>2889</v>
      </c>
      <c r="C85" s="1150" t="s">
        <v>2055</v>
      </c>
      <c r="D85" s="1150" t="s">
        <v>2055</v>
      </c>
      <c r="E85" s="1150" t="s">
        <v>2055</v>
      </c>
      <c r="F85" s="1150" t="s">
        <v>2055</v>
      </c>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1" t="s">
        <v>2890</v>
      </c>
      <c r="B86" s="1151" t="s">
        <v>2891</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1" t="s">
        <v>2892</v>
      </c>
      <c r="B87" s="1151" t="s">
        <v>2893</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49" t="s">
        <v>2894</v>
      </c>
      <c r="B88" s="1149" t="s">
        <v>2895</v>
      </c>
      <c r="C88" s="1154"/>
      <c r="D88" s="1154"/>
      <c r="E88" s="1154"/>
      <c r="F88" s="1154"/>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49" t="s">
        <v>2896</v>
      </c>
      <c r="B89" s="1149" t="s">
        <v>2897</v>
      </c>
      <c r="C89" s="1389">
        <f>Financials1!E22</f>
        <v>0</v>
      </c>
      <c r="D89" s="1389">
        <f>Financials1!D22</f>
        <v>0</v>
      </c>
      <c r="E89" s="1389">
        <f>Financials1!C22</f>
        <v>0</v>
      </c>
      <c r="F89" s="1389">
        <f>Financials1!B22</f>
        <v>0</v>
      </c>
      <c r="G89" s="98" t="s">
        <v>81</v>
      </c>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49" t="s">
        <v>2898</v>
      </c>
      <c r="B90" s="1149" t="s">
        <v>2899</v>
      </c>
      <c r="C90" s="1389">
        <f>Financials1!E23</f>
        <v>0</v>
      </c>
      <c r="D90" s="1389">
        <f>Financials1!D23</f>
        <v>0</v>
      </c>
      <c r="E90" s="1389">
        <f>Financials1!C23</f>
        <v>0</v>
      </c>
      <c r="F90" s="1389">
        <f>Financials1!B23</f>
        <v>0</v>
      </c>
      <c r="G90" s="98" t="s">
        <v>82</v>
      </c>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49" t="s">
        <v>2900</v>
      </c>
      <c r="B91" s="1149" t="s">
        <v>2901</v>
      </c>
      <c r="C91" s="1390">
        <f>(C84-C86-C88-C89-C90)</f>
        <v>0</v>
      </c>
      <c r="D91" s="1390">
        <f>(D84-D86-D88-D89-D90)</f>
        <v>0</v>
      </c>
      <c r="E91" s="1390">
        <f>(E84-E86-E88-E89-E90)</f>
        <v>0</v>
      </c>
      <c r="F91" s="1390">
        <f>(F84-F86-F88-F89-F90)</f>
        <v>0</v>
      </c>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1392">
        <f>Financials1!E36</f>
        <v>0</v>
      </c>
      <c r="D92" s="1392">
        <f>Financials1!D36</f>
        <v>0</v>
      </c>
      <c r="E92" s="1393">
        <f>Financials1!C35</f>
        <v>0</v>
      </c>
      <c r="F92" s="1392">
        <f>Financials1!B36</f>
        <v>0</v>
      </c>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BC200"/>
  <sheetViews>
    <sheetView topLeftCell="A40" workbookViewId="0">
      <selection activeCell="G1" sqref="G1:G1048576"/>
    </sheetView>
  </sheetViews>
  <sheetFormatPr defaultRowHeight="12.75" x14ac:dyDescent="0.2"/>
  <cols>
    <col min="1" max="1" width="10.85546875" style="406" bestFit="1" customWidth="1"/>
    <col min="2" max="2" width="59.5703125" style="406" bestFit="1" customWidth="1"/>
    <col min="3" max="6" width="16.5703125" style="406" customWidth="1"/>
    <col min="7" max="255" width="9.140625" style="406"/>
    <col min="256" max="256" width="20" style="406" bestFit="1" customWidth="1"/>
    <col min="257" max="257" width="60" style="406" bestFit="1" customWidth="1"/>
    <col min="258" max="260" width="30" style="406" bestFit="1" customWidth="1"/>
    <col min="261" max="511" width="9.140625" style="406"/>
    <col min="512" max="512" width="20" style="406" bestFit="1" customWidth="1"/>
    <col min="513" max="513" width="60" style="406" bestFit="1" customWidth="1"/>
    <col min="514" max="516" width="30" style="406" bestFit="1" customWidth="1"/>
    <col min="517" max="767" width="9.140625" style="406"/>
    <col min="768" max="768" width="20" style="406" bestFit="1" customWidth="1"/>
    <col min="769" max="769" width="60" style="406" bestFit="1" customWidth="1"/>
    <col min="770" max="772" width="30" style="406" bestFit="1" customWidth="1"/>
    <col min="773" max="1023" width="9.140625" style="406"/>
    <col min="1024" max="1024" width="20" style="406" bestFit="1" customWidth="1"/>
    <col min="1025" max="1025" width="60" style="406" bestFit="1" customWidth="1"/>
    <col min="1026" max="1028" width="30" style="406" bestFit="1" customWidth="1"/>
    <col min="1029" max="1279" width="9.140625" style="406"/>
    <col min="1280" max="1280" width="20" style="406" bestFit="1" customWidth="1"/>
    <col min="1281" max="1281" width="60" style="406" bestFit="1" customWidth="1"/>
    <col min="1282" max="1284" width="30" style="406" bestFit="1" customWidth="1"/>
    <col min="1285" max="1535" width="9.140625" style="406"/>
    <col min="1536" max="1536" width="20" style="406" bestFit="1" customWidth="1"/>
    <col min="1537" max="1537" width="60" style="406" bestFit="1" customWidth="1"/>
    <col min="1538" max="1540" width="30" style="406" bestFit="1" customWidth="1"/>
    <col min="1541" max="1791" width="9.140625" style="406"/>
    <col min="1792" max="1792" width="20" style="406" bestFit="1" customWidth="1"/>
    <col min="1793" max="1793" width="60" style="406" bestFit="1" customWidth="1"/>
    <col min="1794" max="1796" width="30" style="406" bestFit="1" customWidth="1"/>
    <col min="1797" max="2047" width="9.140625" style="406"/>
    <col min="2048" max="2048" width="20" style="406" bestFit="1" customWidth="1"/>
    <col min="2049" max="2049" width="60" style="406" bestFit="1" customWidth="1"/>
    <col min="2050" max="2052" width="30" style="406" bestFit="1" customWidth="1"/>
    <col min="2053" max="2303" width="9.140625" style="406"/>
    <col min="2304" max="2304" width="20" style="406" bestFit="1" customWidth="1"/>
    <col min="2305" max="2305" width="60" style="406" bestFit="1" customWidth="1"/>
    <col min="2306" max="2308" width="30" style="406" bestFit="1" customWidth="1"/>
    <col min="2309" max="2559" width="9.140625" style="406"/>
    <col min="2560" max="2560" width="20" style="406" bestFit="1" customWidth="1"/>
    <col min="2561" max="2561" width="60" style="406" bestFit="1" customWidth="1"/>
    <col min="2562" max="2564" width="30" style="406" bestFit="1" customWidth="1"/>
    <col min="2565" max="2815" width="9.140625" style="406"/>
    <col min="2816" max="2816" width="20" style="406" bestFit="1" customWidth="1"/>
    <col min="2817" max="2817" width="60" style="406" bestFit="1" customWidth="1"/>
    <col min="2818" max="2820" width="30" style="406" bestFit="1" customWidth="1"/>
    <col min="2821" max="3071" width="9.140625" style="406"/>
    <col min="3072" max="3072" width="20" style="406" bestFit="1" customWidth="1"/>
    <col min="3073" max="3073" width="60" style="406" bestFit="1" customWidth="1"/>
    <col min="3074" max="3076" width="30" style="406" bestFit="1" customWidth="1"/>
    <col min="3077" max="3327" width="9.140625" style="406"/>
    <col min="3328" max="3328" width="20" style="406" bestFit="1" customWidth="1"/>
    <col min="3329" max="3329" width="60" style="406" bestFit="1" customWidth="1"/>
    <col min="3330" max="3332" width="30" style="406" bestFit="1" customWidth="1"/>
    <col min="3333" max="3583" width="9.140625" style="406"/>
    <col min="3584" max="3584" width="20" style="406" bestFit="1" customWidth="1"/>
    <col min="3585" max="3585" width="60" style="406" bestFit="1" customWidth="1"/>
    <col min="3586" max="3588" width="30" style="406" bestFit="1" customWidth="1"/>
    <col min="3589" max="3839" width="9.140625" style="406"/>
    <col min="3840" max="3840" width="20" style="406" bestFit="1" customWidth="1"/>
    <col min="3841" max="3841" width="60" style="406" bestFit="1" customWidth="1"/>
    <col min="3842" max="3844" width="30" style="406" bestFit="1" customWidth="1"/>
    <col min="3845" max="4095" width="9.140625" style="406"/>
    <col min="4096" max="4096" width="20" style="406" bestFit="1" customWidth="1"/>
    <col min="4097" max="4097" width="60" style="406" bestFit="1" customWidth="1"/>
    <col min="4098" max="4100" width="30" style="406" bestFit="1" customWidth="1"/>
    <col min="4101" max="4351" width="9.140625" style="406"/>
    <col min="4352" max="4352" width="20" style="406" bestFit="1" customWidth="1"/>
    <col min="4353" max="4353" width="60" style="406" bestFit="1" customWidth="1"/>
    <col min="4354" max="4356" width="30" style="406" bestFit="1" customWidth="1"/>
    <col min="4357" max="4607" width="9.140625" style="406"/>
    <col min="4608" max="4608" width="20" style="406" bestFit="1" customWidth="1"/>
    <col min="4609" max="4609" width="60" style="406" bestFit="1" customWidth="1"/>
    <col min="4610" max="4612" width="30" style="406" bestFit="1" customWidth="1"/>
    <col min="4613" max="4863" width="9.140625" style="406"/>
    <col min="4864" max="4864" width="20" style="406" bestFit="1" customWidth="1"/>
    <col min="4865" max="4865" width="60" style="406" bestFit="1" customWidth="1"/>
    <col min="4866" max="4868" width="30" style="406" bestFit="1" customWidth="1"/>
    <col min="4869" max="5119" width="9.140625" style="406"/>
    <col min="5120" max="5120" width="20" style="406" bestFit="1" customWidth="1"/>
    <col min="5121" max="5121" width="60" style="406" bestFit="1" customWidth="1"/>
    <col min="5122" max="5124" width="30" style="406" bestFit="1" customWidth="1"/>
    <col min="5125" max="5375" width="9.140625" style="406"/>
    <col min="5376" max="5376" width="20" style="406" bestFit="1" customWidth="1"/>
    <col min="5377" max="5377" width="60" style="406" bestFit="1" customWidth="1"/>
    <col min="5378" max="5380" width="30" style="406" bestFit="1" customWidth="1"/>
    <col min="5381" max="5631" width="9.140625" style="406"/>
    <col min="5632" max="5632" width="20" style="406" bestFit="1" customWidth="1"/>
    <col min="5633" max="5633" width="60" style="406" bestFit="1" customWidth="1"/>
    <col min="5634" max="5636" width="30" style="406" bestFit="1" customWidth="1"/>
    <col min="5637" max="5887" width="9.140625" style="406"/>
    <col min="5888" max="5888" width="20" style="406" bestFit="1" customWidth="1"/>
    <col min="5889" max="5889" width="60" style="406" bestFit="1" customWidth="1"/>
    <col min="5890" max="5892" width="30" style="406" bestFit="1" customWidth="1"/>
    <col min="5893" max="6143" width="9.140625" style="406"/>
    <col min="6144" max="6144" width="20" style="406" bestFit="1" customWidth="1"/>
    <col min="6145" max="6145" width="60" style="406" bestFit="1" customWidth="1"/>
    <col min="6146" max="6148" width="30" style="406" bestFit="1" customWidth="1"/>
    <col min="6149" max="6399" width="9.140625" style="406"/>
    <col min="6400" max="6400" width="20" style="406" bestFit="1" customWidth="1"/>
    <col min="6401" max="6401" width="60" style="406" bestFit="1" customWidth="1"/>
    <col min="6402" max="6404" width="30" style="406" bestFit="1" customWidth="1"/>
    <col min="6405" max="6655" width="9.140625" style="406"/>
    <col min="6656" max="6656" width="20" style="406" bestFit="1" customWidth="1"/>
    <col min="6657" max="6657" width="60" style="406" bestFit="1" customWidth="1"/>
    <col min="6658" max="6660" width="30" style="406" bestFit="1" customWidth="1"/>
    <col min="6661" max="6911" width="9.140625" style="406"/>
    <col min="6912" max="6912" width="20" style="406" bestFit="1" customWidth="1"/>
    <col min="6913" max="6913" width="60" style="406" bestFit="1" customWidth="1"/>
    <col min="6914" max="6916" width="30" style="406" bestFit="1" customWidth="1"/>
    <col min="6917" max="7167" width="9.140625" style="406"/>
    <col min="7168" max="7168" width="20" style="406" bestFit="1" customWidth="1"/>
    <col min="7169" max="7169" width="60" style="406" bestFit="1" customWidth="1"/>
    <col min="7170" max="7172" width="30" style="406" bestFit="1" customWidth="1"/>
    <col min="7173" max="7423" width="9.140625" style="406"/>
    <col min="7424" max="7424" width="20" style="406" bestFit="1" customWidth="1"/>
    <col min="7425" max="7425" width="60" style="406" bestFit="1" customWidth="1"/>
    <col min="7426" max="7428" width="30" style="406" bestFit="1" customWidth="1"/>
    <col min="7429" max="7679" width="9.140625" style="406"/>
    <col min="7680" max="7680" width="20" style="406" bestFit="1" customWidth="1"/>
    <col min="7681" max="7681" width="60" style="406" bestFit="1" customWidth="1"/>
    <col min="7682" max="7684" width="30" style="406" bestFit="1" customWidth="1"/>
    <col min="7685" max="7935" width="9.140625" style="406"/>
    <col min="7936" max="7936" width="20" style="406" bestFit="1" customWidth="1"/>
    <col min="7937" max="7937" width="60" style="406" bestFit="1" customWidth="1"/>
    <col min="7938" max="7940" width="30" style="406" bestFit="1" customWidth="1"/>
    <col min="7941" max="8191" width="9.140625" style="406"/>
    <col min="8192" max="8192" width="20" style="406" bestFit="1" customWidth="1"/>
    <col min="8193" max="8193" width="60" style="406" bestFit="1" customWidth="1"/>
    <col min="8194" max="8196" width="30" style="406" bestFit="1" customWidth="1"/>
    <col min="8197" max="8447" width="9.140625" style="406"/>
    <col min="8448" max="8448" width="20" style="406" bestFit="1" customWidth="1"/>
    <col min="8449" max="8449" width="60" style="406" bestFit="1" customWidth="1"/>
    <col min="8450" max="8452" width="30" style="406" bestFit="1" customWidth="1"/>
    <col min="8453" max="8703" width="9.140625" style="406"/>
    <col min="8704" max="8704" width="20" style="406" bestFit="1" customWidth="1"/>
    <col min="8705" max="8705" width="60" style="406" bestFit="1" customWidth="1"/>
    <col min="8706" max="8708" width="30" style="406" bestFit="1" customWidth="1"/>
    <col min="8709" max="8959" width="9.140625" style="406"/>
    <col min="8960" max="8960" width="20" style="406" bestFit="1" customWidth="1"/>
    <col min="8961" max="8961" width="60" style="406" bestFit="1" customWidth="1"/>
    <col min="8962" max="8964" width="30" style="406" bestFit="1" customWidth="1"/>
    <col min="8965" max="9215" width="9.140625" style="406"/>
    <col min="9216" max="9216" width="20" style="406" bestFit="1" customWidth="1"/>
    <col min="9217" max="9217" width="60" style="406" bestFit="1" customWidth="1"/>
    <col min="9218" max="9220" width="30" style="406" bestFit="1" customWidth="1"/>
    <col min="9221" max="9471" width="9.140625" style="406"/>
    <col min="9472" max="9472" width="20" style="406" bestFit="1" customWidth="1"/>
    <col min="9473" max="9473" width="60" style="406" bestFit="1" customWidth="1"/>
    <col min="9474" max="9476" width="30" style="406" bestFit="1" customWidth="1"/>
    <col min="9477" max="9727" width="9.140625" style="406"/>
    <col min="9728" max="9728" width="20" style="406" bestFit="1" customWidth="1"/>
    <col min="9729" max="9729" width="60" style="406" bestFit="1" customWidth="1"/>
    <col min="9730" max="9732" width="30" style="406" bestFit="1" customWidth="1"/>
    <col min="9733" max="9983" width="9.140625" style="406"/>
    <col min="9984" max="9984" width="20" style="406" bestFit="1" customWidth="1"/>
    <col min="9985" max="9985" width="60" style="406" bestFit="1" customWidth="1"/>
    <col min="9986" max="9988" width="30" style="406" bestFit="1" customWidth="1"/>
    <col min="9989" max="10239" width="9.140625" style="406"/>
    <col min="10240" max="10240" width="20" style="406" bestFit="1" customWidth="1"/>
    <col min="10241" max="10241" width="60" style="406" bestFit="1" customWidth="1"/>
    <col min="10242" max="10244" width="30" style="406" bestFit="1" customWidth="1"/>
    <col min="10245" max="10495" width="9.140625" style="406"/>
    <col min="10496" max="10496" width="20" style="406" bestFit="1" customWidth="1"/>
    <col min="10497" max="10497" width="60" style="406" bestFit="1" customWidth="1"/>
    <col min="10498" max="10500" width="30" style="406" bestFit="1" customWidth="1"/>
    <col min="10501" max="10751" width="9.140625" style="406"/>
    <col min="10752" max="10752" width="20" style="406" bestFit="1" customWidth="1"/>
    <col min="10753" max="10753" width="60" style="406" bestFit="1" customWidth="1"/>
    <col min="10754" max="10756" width="30" style="406" bestFit="1" customWidth="1"/>
    <col min="10757" max="11007" width="9.140625" style="406"/>
    <col min="11008" max="11008" width="20" style="406" bestFit="1" customWidth="1"/>
    <col min="11009" max="11009" width="60" style="406" bestFit="1" customWidth="1"/>
    <col min="11010" max="11012" width="30" style="406" bestFit="1" customWidth="1"/>
    <col min="11013" max="11263" width="9.140625" style="406"/>
    <col min="11264" max="11264" width="20" style="406" bestFit="1" customWidth="1"/>
    <col min="11265" max="11265" width="60" style="406" bestFit="1" customWidth="1"/>
    <col min="11266" max="11268" width="30" style="406" bestFit="1" customWidth="1"/>
    <col min="11269" max="11519" width="9.140625" style="406"/>
    <col min="11520" max="11520" width="20" style="406" bestFit="1" customWidth="1"/>
    <col min="11521" max="11521" width="60" style="406" bestFit="1" customWidth="1"/>
    <col min="11522" max="11524" width="30" style="406" bestFit="1" customWidth="1"/>
    <col min="11525" max="11775" width="9.140625" style="406"/>
    <col min="11776" max="11776" width="20" style="406" bestFit="1" customWidth="1"/>
    <col min="11777" max="11777" width="60" style="406" bestFit="1" customWidth="1"/>
    <col min="11778" max="11780" width="30" style="406" bestFit="1" customWidth="1"/>
    <col min="11781" max="12031" width="9.140625" style="406"/>
    <col min="12032" max="12032" width="20" style="406" bestFit="1" customWidth="1"/>
    <col min="12033" max="12033" width="60" style="406" bestFit="1" customWidth="1"/>
    <col min="12034" max="12036" width="30" style="406" bestFit="1" customWidth="1"/>
    <col min="12037" max="12287" width="9.140625" style="406"/>
    <col min="12288" max="12288" width="20" style="406" bestFit="1" customWidth="1"/>
    <col min="12289" max="12289" width="60" style="406" bestFit="1" customWidth="1"/>
    <col min="12290" max="12292" width="30" style="406" bestFit="1" customWidth="1"/>
    <col min="12293" max="12543" width="9.140625" style="406"/>
    <col min="12544" max="12544" width="20" style="406" bestFit="1" customWidth="1"/>
    <col min="12545" max="12545" width="60" style="406" bestFit="1" customWidth="1"/>
    <col min="12546" max="12548" width="30" style="406" bestFit="1" customWidth="1"/>
    <col min="12549" max="12799" width="9.140625" style="406"/>
    <col min="12800" max="12800" width="20" style="406" bestFit="1" customWidth="1"/>
    <col min="12801" max="12801" width="60" style="406" bestFit="1" customWidth="1"/>
    <col min="12802" max="12804" width="30" style="406" bestFit="1" customWidth="1"/>
    <col min="12805" max="13055" width="9.140625" style="406"/>
    <col min="13056" max="13056" width="20" style="406" bestFit="1" customWidth="1"/>
    <col min="13057" max="13057" width="60" style="406" bestFit="1" customWidth="1"/>
    <col min="13058" max="13060" width="30" style="406" bestFit="1" customWidth="1"/>
    <col min="13061" max="13311" width="9.140625" style="406"/>
    <col min="13312" max="13312" width="20" style="406" bestFit="1" customWidth="1"/>
    <col min="13313" max="13313" width="60" style="406" bestFit="1" customWidth="1"/>
    <col min="13314" max="13316" width="30" style="406" bestFit="1" customWidth="1"/>
    <col min="13317" max="13567" width="9.140625" style="406"/>
    <col min="13568" max="13568" width="20" style="406" bestFit="1" customWidth="1"/>
    <col min="13569" max="13569" width="60" style="406" bestFit="1" customWidth="1"/>
    <col min="13570" max="13572" width="30" style="406" bestFit="1" customWidth="1"/>
    <col min="13573" max="13823" width="9.140625" style="406"/>
    <col min="13824" max="13824" width="20" style="406" bestFit="1" customWidth="1"/>
    <col min="13825" max="13825" width="60" style="406" bestFit="1" customWidth="1"/>
    <col min="13826" max="13828" width="30" style="406" bestFit="1" customWidth="1"/>
    <col min="13829" max="14079" width="9.140625" style="406"/>
    <col min="14080" max="14080" width="20" style="406" bestFit="1" customWidth="1"/>
    <col min="14081" max="14081" width="60" style="406" bestFit="1" customWidth="1"/>
    <col min="14082" max="14084" width="30" style="406" bestFit="1" customWidth="1"/>
    <col min="14085" max="14335" width="9.140625" style="406"/>
    <col min="14336" max="14336" width="20" style="406" bestFit="1" customWidth="1"/>
    <col min="14337" max="14337" width="60" style="406" bestFit="1" customWidth="1"/>
    <col min="14338" max="14340" width="30" style="406" bestFit="1" customWidth="1"/>
    <col min="14341" max="14591" width="9.140625" style="406"/>
    <col min="14592" max="14592" width="20" style="406" bestFit="1" customWidth="1"/>
    <col min="14593" max="14593" width="60" style="406" bestFit="1" customWidth="1"/>
    <col min="14594" max="14596" width="30" style="406" bestFit="1" customWidth="1"/>
    <col min="14597" max="14847" width="9.140625" style="406"/>
    <col min="14848" max="14848" width="20" style="406" bestFit="1" customWidth="1"/>
    <col min="14849" max="14849" width="60" style="406" bestFit="1" customWidth="1"/>
    <col min="14850" max="14852" width="30" style="406" bestFit="1" customWidth="1"/>
    <col min="14853" max="15103" width="9.140625" style="406"/>
    <col min="15104" max="15104" width="20" style="406" bestFit="1" customWidth="1"/>
    <col min="15105" max="15105" width="60" style="406" bestFit="1" customWidth="1"/>
    <col min="15106" max="15108" width="30" style="406" bestFit="1" customWidth="1"/>
    <col min="15109" max="15359" width="9.140625" style="406"/>
    <col min="15360" max="15360" width="20" style="406" bestFit="1" customWidth="1"/>
    <col min="15361" max="15361" width="60" style="406" bestFit="1" customWidth="1"/>
    <col min="15362" max="15364" width="30" style="406" bestFit="1" customWidth="1"/>
    <col min="15365" max="15615" width="9.140625" style="406"/>
    <col min="15616" max="15616" width="20" style="406" bestFit="1" customWidth="1"/>
    <col min="15617" max="15617" width="60" style="406" bestFit="1" customWidth="1"/>
    <col min="15618" max="15620" width="30" style="406" bestFit="1" customWidth="1"/>
    <col min="15621" max="15871" width="9.140625" style="406"/>
    <col min="15872" max="15872" width="20" style="406" bestFit="1" customWidth="1"/>
    <col min="15873" max="15873" width="60" style="406" bestFit="1" customWidth="1"/>
    <col min="15874" max="15876" width="30" style="406" bestFit="1" customWidth="1"/>
    <col min="15877" max="16127" width="9.140625" style="406"/>
    <col min="16128" max="16128" width="20" style="406" bestFit="1" customWidth="1"/>
    <col min="16129" max="16129" width="60" style="406" bestFit="1" customWidth="1"/>
    <col min="16130" max="16132" width="30" style="406" bestFit="1" customWidth="1"/>
    <col min="16133" max="16384" width="9.140625" style="406"/>
  </cols>
  <sheetData>
    <row r="1" spans="1:55" x14ac:dyDescent="0.2">
      <c r="A1" s="1147" t="s">
        <v>2055</v>
      </c>
      <c r="B1" s="1147" t="s">
        <v>2728</v>
      </c>
      <c r="C1" s="1387">
        <f>Financials1!E7</f>
        <v>42826</v>
      </c>
      <c r="D1" s="1387">
        <f>Financials1!D7</f>
        <v>43191</v>
      </c>
      <c r="E1" s="1387">
        <f>Financials1!C7</f>
        <v>43556</v>
      </c>
      <c r="F1" s="1387">
        <f>Financials1!B7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Financials1!E8</f>
        <v>0</v>
      </c>
      <c r="D2" s="1388">
        <f>Financials1!D8</f>
        <v>0</v>
      </c>
      <c r="E2" s="1388">
        <f>Financials1!C8</f>
        <v>0</v>
      </c>
      <c r="F2" s="1388">
        <f>Financials1!B8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2909</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2910</v>
      </c>
      <c r="C5" s="1150" t="s">
        <v>2055</v>
      </c>
      <c r="D5" s="1150" t="s">
        <v>2055</v>
      </c>
      <c r="E5" s="1150" t="s">
        <v>2055</v>
      </c>
      <c r="F5" s="1150" t="s">
        <v>2055</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ht="22.5" x14ac:dyDescent="0.2">
      <c r="A6" s="1155" t="s">
        <v>2911</v>
      </c>
      <c r="B6" s="1155" t="s">
        <v>2912</v>
      </c>
      <c r="C6" s="1150" t="s">
        <v>2055</v>
      </c>
      <c r="D6" s="1150" t="s">
        <v>2055</v>
      </c>
      <c r="E6" s="1150" t="s">
        <v>2055</v>
      </c>
      <c r="F6" s="1150" t="s">
        <v>2055</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6" t="s">
        <v>2913</v>
      </c>
      <c r="B7" s="1156" t="s">
        <v>2914</v>
      </c>
      <c r="C7" s="1394">
        <f>Financials1!E66</f>
        <v>0</v>
      </c>
      <c r="D7" s="1394">
        <f>Financials1!D66</f>
        <v>0</v>
      </c>
      <c r="E7" s="1394">
        <f>Financials1!C66</f>
        <v>0</v>
      </c>
      <c r="F7" s="1394">
        <f>Financials1!B66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6" t="s">
        <v>2915</v>
      </c>
      <c r="B8" s="1156" t="s">
        <v>2916</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6" t="s">
        <v>2917</v>
      </c>
      <c r="B9" s="1156" t="s">
        <v>2918</v>
      </c>
      <c r="C9" s="1154"/>
      <c r="D9" s="1154"/>
      <c r="E9" s="1154"/>
      <c r="F9" s="1154"/>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6" t="s">
        <v>2919</v>
      </c>
      <c r="B10" s="1156" t="s">
        <v>2780</v>
      </c>
      <c r="C10" s="1390">
        <f>(C7+C8+C9)</f>
        <v>0</v>
      </c>
      <c r="D10" s="1390">
        <f>(D7+D8+D9)</f>
        <v>0</v>
      </c>
      <c r="E10" s="1390">
        <f>(E7+E8+E9)</f>
        <v>0</v>
      </c>
      <c r="F10" s="1390">
        <f>(F7+F8+F9)</f>
        <v>0</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5" t="s">
        <v>2920</v>
      </c>
      <c r="B11" s="1155" t="s">
        <v>2921</v>
      </c>
      <c r="C11" s="1394">
        <f>Financials1!E65</f>
        <v>0</v>
      </c>
      <c r="D11" s="1394">
        <f>Financials1!D65</f>
        <v>0</v>
      </c>
      <c r="E11" s="1394">
        <f>Financials1!C65</f>
        <v>0</v>
      </c>
      <c r="F11" s="1394">
        <f>Financials1!B65</f>
        <v>0</v>
      </c>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5" t="s">
        <v>2922</v>
      </c>
      <c r="B12" s="1155" t="s">
        <v>2923</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5" t="s">
        <v>2924</v>
      </c>
      <c r="B13" s="1155" t="s">
        <v>2925</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5" t="s">
        <v>2926</v>
      </c>
      <c r="B14" s="1155" t="s">
        <v>2927</v>
      </c>
      <c r="C14" s="1154"/>
      <c r="D14" s="1154"/>
      <c r="E14" s="1154"/>
      <c r="F14" s="1154"/>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55" t="s">
        <v>2928</v>
      </c>
      <c r="B15" s="1155" t="s">
        <v>2929</v>
      </c>
      <c r="C15" s="1154"/>
      <c r="D15" s="1154"/>
      <c r="E15" s="1154"/>
      <c r="F15" s="1154"/>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5" t="s">
        <v>2930</v>
      </c>
      <c r="B16" s="1155" t="s">
        <v>2931</v>
      </c>
      <c r="C16" s="1154"/>
      <c r="D16" s="1154"/>
      <c r="E16" s="1154"/>
      <c r="F16" s="1154"/>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2932</v>
      </c>
      <c r="B17" s="1155" t="s">
        <v>2933</v>
      </c>
      <c r="C17" s="1154"/>
      <c r="D17" s="1154"/>
      <c r="E17" s="1154"/>
      <c r="F17" s="1154"/>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2934</v>
      </c>
      <c r="B18" s="1155" t="s">
        <v>2935</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ht="22.5" x14ac:dyDescent="0.2">
      <c r="A19" s="1155" t="s">
        <v>2936</v>
      </c>
      <c r="B19" s="1155" t="s">
        <v>2937</v>
      </c>
      <c r="C19" s="1154"/>
      <c r="D19" s="1154"/>
      <c r="E19" s="1154"/>
      <c r="F19" s="1154"/>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2938</v>
      </c>
      <c r="B20" s="1155" t="s">
        <v>2939</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2940</v>
      </c>
      <c r="B21" s="1155" t="s">
        <v>2941</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5" t="s">
        <v>2942</v>
      </c>
      <c r="B22" s="1155" t="s">
        <v>2943</v>
      </c>
      <c r="C22" s="1390">
        <f>(C19+C20+C21)</f>
        <v>0</v>
      </c>
      <c r="D22" s="1390">
        <f>(D19+D20+D21)</f>
        <v>0</v>
      </c>
      <c r="E22" s="1390">
        <f>(E19+E20+E21)</f>
        <v>0</v>
      </c>
      <c r="F22" s="1390">
        <f>(F19+F20+F21)</f>
        <v>0</v>
      </c>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5" t="s">
        <v>2944</v>
      </c>
      <c r="B23" s="1155" t="s">
        <v>2945</v>
      </c>
      <c r="C23" s="1394">
        <f>+Financials1!E67</f>
        <v>0</v>
      </c>
      <c r="D23" s="1394">
        <f>+Financials1!D67</f>
        <v>0</v>
      </c>
      <c r="E23" s="1394">
        <f>+Financials1!C67</f>
        <v>0</v>
      </c>
      <c r="F23" s="1394">
        <f>+Financials1!B67</f>
        <v>0</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5" t="s">
        <v>2946</v>
      </c>
      <c r="B24" s="1155" t="s">
        <v>2947</v>
      </c>
      <c r="C24" s="1154"/>
      <c r="D24" s="1154"/>
      <c r="E24" s="1154"/>
      <c r="F24" s="1154"/>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5" t="s">
        <v>2948</v>
      </c>
      <c r="B25" s="1155" t="s">
        <v>2949</v>
      </c>
      <c r="C25" s="1154"/>
      <c r="D25" s="1154"/>
      <c r="E25" s="1154"/>
      <c r="F25" s="1154"/>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5" t="s">
        <v>2950</v>
      </c>
      <c r="B26" s="1155" t="s">
        <v>2951</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5" t="s">
        <v>2952</v>
      </c>
      <c r="B27" s="1155" t="s">
        <v>2953</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5" t="s">
        <v>2954</v>
      </c>
      <c r="B28" s="1155" t="s">
        <v>2955</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5" t="s">
        <v>2956</v>
      </c>
      <c r="B29" s="1155" t="s">
        <v>2780</v>
      </c>
      <c r="C29" s="1390">
        <f>(C11+C12+C13+C14+C15+C16+C17+C18+C22+C23+C24+C25+C26+C27+C28)</f>
        <v>0</v>
      </c>
      <c r="D29" s="1390">
        <f>(D11+D12+D13+D14+D15+D16+D17+D18+D22+D23+D24+D25+D26+D27+D28)</f>
        <v>0</v>
      </c>
      <c r="E29" s="1390">
        <f>(E11+E12+E13+E14+E15+E16+E17+E18+E22+E23+E24+E25+E26+E27+E28)</f>
        <v>0</v>
      </c>
      <c r="F29" s="1390">
        <f>(F11+F12+F13+F14+F15+F16+F17+F18+F22+F23+F24+F25+F26+F27+F28)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5" t="s">
        <v>2957</v>
      </c>
      <c r="B30" s="1155" t="s">
        <v>2958</v>
      </c>
      <c r="C30" s="1390">
        <f>(C10+C29)</f>
        <v>0</v>
      </c>
      <c r="D30" s="1390">
        <f>(D10+D29)</f>
        <v>0</v>
      </c>
      <c r="E30" s="1390">
        <f>(E10+E29)</f>
        <v>0</v>
      </c>
      <c r="F30" s="1390">
        <f>(F10+F29)</f>
        <v>0</v>
      </c>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2735</v>
      </c>
      <c r="B31" s="1151" t="s">
        <v>2959</v>
      </c>
      <c r="C31" s="1150" t="s">
        <v>2055</v>
      </c>
      <c r="D31" s="1150" t="s">
        <v>2055</v>
      </c>
      <c r="E31" s="1150" t="s">
        <v>2055</v>
      </c>
      <c r="F31" s="1150" t="s">
        <v>2055</v>
      </c>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5" t="s">
        <v>2960</v>
      </c>
      <c r="B32" s="1155" t="s">
        <v>2961</v>
      </c>
      <c r="C32" s="1154"/>
      <c r="D32" s="1154"/>
      <c r="E32" s="1154"/>
      <c r="F32" s="1154"/>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5" t="s">
        <v>2962</v>
      </c>
      <c r="B33" s="1155" t="s">
        <v>2963</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5" t="s">
        <v>2964</v>
      </c>
      <c r="B34" s="1155" t="s">
        <v>2965</v>
      </c>
      <c r="C34" s="1389">
        <f>+Financials1!E60</f>
        <v>0</v>
      </c>
      <c r="D34" s="1389">
        <f>+Financials1!D60</f>
        <v>0</v>
      </c>
      <c r="E34" s="1389">
        <f>+Financials1!C60</f>
        <v>0</v>
      </c>
      <c r="F34" s="1389">
        <f>+Financials1!B60</f>
        <v>0</v>
      </c>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5" t="s">
        <v>2966</v>
      </c>
      <c r="B35" s="1155" t="s">
        <v>2967</v>
      </c>
      <c r="C35" s="1157"/>
      <c r="D35" s="1157"/>
      <c r="E35" s="1157"/>
      <c r="F35" s="1157"/>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5" t="s">
        <v>2968</v>
      </c>
      <c r="B36" s="1155" t="s">
        <v>2969</v>
      </c>
      <c r="C36" s="1154"/>
      <c r="D36" s="1154"/>
      <c r="E36" s="1154"/>
      <c r="F36" s="1154"/>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5" t="s">
        <v>2970</v>
      </c>
      <c r="B37" s="1155" t="s">
        <v>2971</v>
      </c>
      <c r="C37" s="1154"/>
      <c r="D37" s="1154"/>
      <c r="E37" s="1154"/>
      <c r="F37" s="1154"/>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5" t="s">
        <v>2972</v>
      </c>
      <c r="B38" s="1155" t="s">
        <v>2973</v>
      </c>
      <c r="C38" s="1394">
        <f>+Financials1!E61</f>
        <v>0</v>
      </c>
      <c r="D38" s="1394">
        <f>+Financials1!D61</f>
        <v>0</v>
      </c>
      <c r="E38" s="1394">
        <f>+Financials1!C61</f>
        <v>0</v>
      </c>
      <c r="F38" s="1394">
        <f>+Financials1!B61</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5" t="s">
        <v>2974</v>
      </c>
      <c r="B39" s="1155" t="s">
        <v>2975</v>
      </c>
      <c r="C39" s="1394">
        <f>+Financials1!E57</f>
        <v>0</v>
      </c>
      <c r="D39" s="1394">
        <f>+Financials1!D57</f>
        <v>0</v>
      </c>
      <c r="E39" s="1394">
        <f>+Financials1!C57</f>
        <v>0</v>
      </c>
      <c r="F39" s="1394">
        <f>+Financials1!B57</f>
        <v>0</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ht="22.5" x14ac:dyDescent="0.2">
      <c r="A40" s="1155" t="s">
        <v>2976</v>
      </c>
      <c r="B40" s="1155" t="s">
        <v>2977</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2978</v>
      </c>
      <c r="B41" s="1155" t="s">
        <v>2979</v>
      </c>
      <c r="C41" s="1394">
        <f>+Financials1!E62</f>
        <v>0</v>
      </c>
      <c r="D41" s="1394">
        <f>+Financials1!D62</f>
        <v>0</v>
      </c>
      <c r="E41" s="1394">
        <f>+Financials1!C62</f>
        <v>0</v>
      </c>
      <c r="F41" s="1394">
        <f>+Financials1!B62</f>
        <v>0</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5" t="s">
        <v>2980</v>
      </c>
      <c r="B42" s="1155" t="s">
        <v>2981</v>
      </c>
      <c r="C42" s="1389">
        <f>Financials1!E69</f>
        <v>0</v>
      </c>
      <c r="D42" s="1389">
        <f>Financials1!D69</f>
        <v>0</v>
      </c>
      <c r="E42" s="1389">
        <f>Financials1!C69</f>
        <v>0</v>
      </c>
      <c r="F42" s="1389">
        <f>Financials1!B69</f>
        <v>0</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2982</v>
      </c>
      <c r="B43" s="1155" t="s">
        <v>2983</v>
      </c>
      <c r="C43" s="1390">
        <f>(C32+C33+C34+C35+C36+C37+C38+C39+C40+C41+C42)</f>
        <v>0</v>
      </c>
      <c r="D43" s="1390">
        <f>(D32+D33+D34+D35+D36+D37+D38+D39+D40+D41+D42)</f>
        <v>0</v>
      </c>
      <c r="E43" s="1390">
        <f>(E32+E33+E34+E35+E36+E37+E38+E39+E40+E41+E42)</f>
        <v>0</v>
      </c>
      <c r="F43" s="1390">
        <f>(F32+F33+F34+F35+F36+F37+F38+F39+F40+F41+F42)</f>
        <v>0</v>
      </c>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1" t="s">
        <v>2737</v>
      </c>
      <c r="B44" s="1151" t="s">
        <v>2984</v>
      </c>
      <c r="C44" s="1390">
        <f>(C30+C43)</f>
        <v>0</v>
      </c>
      <c r="D44" s="1390">
        <f>(D30+D43)</f>
        <v>0</v>
      </c>
      <c r="E44" s="1390">
        <f>(E30+E43)</f>
        <v>0</v>
      </c>
      <c r="F44" s="1390">
        <f>(F30+F43)</f>
        <v>0</v>
      </c>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2739</v>
      </c>
      <c r="B45" s="1151" t="s">
        <v>2985</v>
      </c>
      <c r="C45" s="1150" t="s">
        <v>2055</v>
      </c>
      <c r="D45" s="1150" t="s">
        <v>2055</v>
      </c>
      <c r="E45" s="1150" t="s">
        <v>2055</v>
      </c>
      <c r="F45" s="1150" t="s">
        <v>2055</v>
      </c>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5" t="s">
        <v>2986</v>
      </c>
      <c r="B46" s="1155" t="s">
        <v>2987</v>
      </c>
      <c r="C46" s="1154"/>
      <c r="D46" s="1154"/>
      <c r="E46" s="1154"/>
      <c r="F46" s="1154"/>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5" t="s">
        <v>2988</v>
      </c>
      <c r="B47" s="1155" t="s">
        <v>2989</v>
      </c>
      <c r="C47" s="1394">
        <f>Financials1!E55</f>
        <v>0</v>
      </c>
      <c r="D47" s="1394">
        <f>Financials1!D55</f>
        <v>0</v>
      </c>
      <c r="E47" s="1394">
        <f>Financials1!C55</f>
        <v>0</v>
      </c>
      <c r="F47" s="1394">
        <f>Financials1!B55</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55" t="s">
        <v>2990</v>
      </c>
      <c r="B48" s="1155" t="s">
        <v>2991</v>
      </c>
      <c r="C48" s="1154"/>
      <c r="D48" s="1154"/>
      <c r="E48" s="1154"/>
      <c r="F48" s="1154"/>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5" t="s">
        <v>2992</v>
      </c>
      <c r="B49" s="1155" t="s">
        <v>2993</v>
      </c>
      <c r="C49" s="1390">
        <f>(C46+C47+C48)</f>
        <v>0</v>
      </c>
      <c r="D49" s="1390">
        <f>(D46+D47+D48)</f>
        <v>0</v>
      </c>
      <c r="E49" s="1390">
        <f>(E46+E47+E48)</f>
        <v>0</v>
      </c>
      <c r="F49" s="1390">
        <f>(F46+F47+F48)</f>
        <v>0</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2994</v>
      </c>
      <c r="B50" s="1155" t="s">
        <v>2995</v>
      </c>
      <c r="C50" s="1150" t="s">
        <v>2055</v>
      </c>
      <c r="D50" s="1150" t="s">
        <v>2055</v>
      </c>
      <c r="E50" s="1150" t="s">
        <v>2055</v>
      </c>
      <c r="F50" s="1150" t="s">
        <v>2055</v>
      </c>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6" t="s">
        <v>2996</v>
      </c>
      <c r="B51" s="1156" t="s">
        <v>2997</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6" t="s">
        <v>2998</v>
      </c>
      <c r="B52" s="1156" t="s">
        <v>2999</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6" t="s">
        <v>3000</v>
      </c>
      <c r="B53" s="1156" t="s">
        <v>3001</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6" t="s">
        <v>3002</v>
      </c>
      <c r="B54" s="1156" t="s">
        <v>2780</v>
      </c>
      <c r="C54" s="1390">
        <f>(C51+C52+C53)</f>
        <v>0</v>
      </c>
      <c r="D54" s="1390">
        <f>(D51+D52+D53)</f>
        <v>0</v>
      </c>
      <c r="E54" s="1390">
        <f>(E51+E52+E53)</f>
        <v>0</v>
      </c>
      <c r="F54" s="1390">
        <f>(F51+F52+F53)</f>
        <v>0</v>
      </c>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3003</v>
      </c>
      <c r="B55" s="1155" t="s">
        <v>3004</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5" t="s">
        <v>3005</v>
      </c>
      <c r="B56" s="1155" t="s">
        <v>3006</v>
      </c>
      <c r="C56" s="1394">
        <f>Financials1!E56</f>
        <v>0</v>
      </c>
      <c r="D56" s="1394">
        <f>Financials1!D56</f>
        <v>0</v>
      </c>
      <c r="E56" s="1394">
        <f>Financials1!C56</f>
        <v>0</v>
      </c>
      <c r="F56" s="1394">
        <f>Financials1!B56</f>
        <v>0</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5" t="s">
        <v>3007</v>
      </c>
      <c r="B57" s="1155" t="s">
        <v>3008</v>
      </c>
      <c r="C57" s="1154"/>
      <c r="D57" s="1154"/>
      <c r="E57" s="1154"/>
      <c r="F57" s="1154"/>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3009</v>
      </c>
      <c r="B58" s="1155" t="s">
        <v>3010</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5" t="s">
        <v>3011</v>
      </c>
      <c r="B59" s="1155" t="s">
        <v>3012</v>
      </c>
      <c r="C59" s="1154"/>
      <c r="D59" s="1154"/>
      <c r="E59" s="1154"/>
      <c r="F59" s="1154"/>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55" t="s">
        <v>3013</v>
      </c>
      <c r="B60" s="1155" t="s">
        <v>3014</v>
      </c>
      <c r="C60" s="1390">
        <f>(C49+C54+C55+C56+C57+C58+C59)-C53</f>
        <v>0</v>
      </c>
      <c r="D60" s="1390">
        <f>(D49+D54+D55+D56+D57+D58+D59)-D53</f>
        <v>0</v>
      </c>
      <c r="E60" s="1390">
        <f>(E49+E54+E55+E56+E57+E58+E59)-E53</f>
        <v>0</v>
      </c>
      <c r="F60" s="1390">
        <f>(F49+F54+F55+F56+F57+F58+F59)-F53</f>
        <v>0</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2741</v>
      </c>
      <c r="B61" s="1151" t="s">
        <v>3015</v>
      </c>
      <c r="C61" s="1390">
        <f>(C30+C43+C60)</f>
        <v>0</v>
      </c>
      <c r="D61" s="1390">
        <f>(D30+D43+D60)</f>
        <v>0</v>
      </c>
      <c r="E61" s="1390">
        <f>(E30+E43+E60)</f>
        <v>0</v>
      </c>
      <c r="F61" s="1390">
        <f>(F30+F43+F60)</f>
        <v>0</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1" t="s">
        <v>2743</v>
      </c>
      <c r="B62" s="1151" t="s">
        <v>3016</v>
      </c>
      <c r="C62" s="1150" t="s">
        <v>2055</v>
      </c>
      <c r="D62" s="1150" t="s">
        <v>2055</v>
      </c>
      <c r="E62" s="1150" t="s">
        <v>2055</v>
      </c>
      <c r="F62" s="1150" t="s">
        <v>2055</v>
      </c>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3017</v>
      </c>
      <c r="B63" s="1155" t="s">
        <v>3018</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3019</v>
      </c>
      <c r="B64" s="1155" t="s">
        <v>3020</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5" t="s">
        <v>3021</v>
      </c>
      <c r="B65" s="1155" t="s">
        <v>3022</v>
      </c>
      <c r="C65" s="1154"/>
      <c r="D65" s="1154"/>
      <c r="E65" s="1154"/>
      <c r="F65" s="1154"/>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3023</v>
      </c>
      <c r="B66" s="1155" t="s">
        <v>3024</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3025</v>
      </c>
      <c r="B67" s="1155" t="s">
        <v>3026</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3027</v>
      </c>
      <c r="B68" s="1155" t="s">
        <v>3028</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ht="22.5" x14ac:dyDescent="0.2">
      <c r="A69" s="1155" t="s">
        <v>3029</v>
      </c>
      <c r="B69" s="1155" t="s">
        <v>3030</v>
      </c>
      <c r="C69" s="1389">
        <f>Financials1!E71</f>
        <v>0</v>
      </c>
      <c r="D69" s="1389">
        <f>Financials1!D71</f>
        <v>0</v>
      </c>
      <c r="E69" s="1389">
        <f>Financials1!C71</f>
        <v>0</v>
      </c>
      <c r="F69" s="1389">
        <f>Financials1!B71</f>
        <v>0</v>
      </c>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49" t="s">
        <v>2753</v>
      </c>
      <c r="B70" s="1149" t="s">
        <v>3031</v>
      </c>
      <c r="C70" s="1150" t="s">
        <v>2055</v>
      </c>
      <c r="D70" s="1150" t="s">
        <v>2055</v>
      </c>
      <c r="E70" s="1150" t="s">
        <v>2055</v>
      </c>
      <c r="F70" s="1150" t="s">
        <v>2055</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51" t="s">
        <v>2755</v>
      </c>
      <c r="B71" s="1151" t="s">
        <v>3032</v>
      </c>
      <c r="C71" s="1150" t="s">
        <v>2055</v>
      </c>
      <c r="D71" s="1150" t="s">
        <v>2055</v>
      </c>
      <c r="E71" s="1150" t="s">
        <v>2055</v>
      </c>
      <c r="F71" s="1150" t="s">
        <v>2055</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55" t="s">
        <v>2757</v>
      </c>
      <c r="B72" s="1155" t="s">
        <v>3033</v>
      </c>
      <c r="C72" s="1394">
        <f>Financials1!E47</f>
        <v>0</v>
      </c>
      <c r="D72" s="1394">
        <f>Financials1!D47</f>
        <v>0</v>
      </c>
      <c r="E72" s="1394">
        <f>Financials1!C47</f>
        <v>0</v>
      </c>
      <c r="F72" s="1394">
        <f>Financials1!B47</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51" t="s">
        <v>2761</v>
      </c>
      <c r="B73" s="1151" t="s">
        <v>3034</v>
      </c>
      <c r="C73" s="1150" t="s">
        <v>2055</v>
      </c>
      <c r="D73" s="1150" t="s">
        <v>2055</v>
      </c>
      <c r="E73" s="1150" t="s">
        <v>2055</v>
      </c>
      <c r="F73" s="1150" t="s">
        <v>2055</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55" t="s">
        <v>2763</v>
      </c>
      <c r="B74" s="1155" t="s">
        <v>3035</v>
      </c>
      <c r="C74" s="1154"/>
      <c r="D74" s="1154"/>
      <c r="E74" s="1154"/>
      <c r="F74" s="1154"/>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55" t="s">
        <v>2764</v>
      </c>
      <c r="B75" s="1155" t="s">
        <v>3036</v>
      </c>
      <c r="C75" s="1154"/>
      <c r="D75" s="1154"/>
      <c r="E75" s="1154"/>
      <c r="F75" s="1154"/>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5" t="s">
        <v>3037</v>
      </c>
      <c r="B76" s="1155" t="s">
        <v>3038</v>
      </c>
      <c r="C76" s="1154"/>
      <c r="D76" s="1154"/>
      <c r="E76" s="1154"/>
      <c r="F76" s="1154"/>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2765</v>
      </c>
      <c r="B77" s="1151" t="s">
        <v>3039</v>
      </c>
      <c r="C77" s="1150" t="s">
        <v>2055</v>
      </c>
      <c r="D77" s="1150" t="s">
        <v>2055</v>
      </c>
      <c r="E77" s="1150" t="s">
        <v>2055</v>
      </c>
      <c r="F77" s="1150" t="s">
        <v>2055</v>
      </c>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ht="22.5" x14ac:dyDescent="0.2">
      <c r="A78" s="1155" t="s">
        <v>3040</v>
      </c>
      <c r="B78" s="1155" t="s">
        <v>3041</v>
      </c>
      <c r="C78" s="1394">
        <f>Financials1!E46</f>
        <v>0</v>
      </c>
      <c r="D78" s="1394">
        <f>Financials1!D46</f>
        <v>0</v>
      </c>
      <c r="E78" s="1394">
        <f>Financials1!C46</f>
        <v>0</v>
      </c>
      <c r="F78" s="1394">
        <f>Financials1!B46</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55" t="s">
        <v>3042</v>
      </c>
      <c r="B79" s="1155" t="s">
        <v>3043</v>
      </c>
      <c r="C79" s="1154"/>
      <c r="D79" s="1154"/>
      <c r="E79" s="1154"/>
      <c r="F79" s="1154"/>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55" t="s">
        <v>3044</v>
      </c>
      <c r="B80" s="1155" t="s">
        <v>3045</v>
      </c>
      <c r="C80" s="1154"/>
      <c r="D80" s="1154"/>
      <c r="E80" s="1154"/>
      <c r="F80" s="1154"/>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2767</v>
      </c>
      <c r="B81" s="1151" t="s">
        <v>3046</v>
      </c>
      <c r="C81" s="1150" t="s">
        <v>2055</v>
      </c>
      <c r="D81" s="1150" t="s">
        <v>2055</v>
      </c>
      <c r="E81" s="1150" t="s">
        <v>2055</v>
      </c>
      <c r="F81" s="1150" t="s">
        <v>2055</v>
      </c>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5" t="s">
        <v>3047</v>
      </c>
      <c r="B82" s="1155" t="s">
        <v>3048</v>
      </c>
      <c r="C82" s="1394">
        <f>Financials1!E44</f>
        <v>0</v>
      </c>
      <c r="D82" s="1394">
        <f>Financials1!D44</f>
        <v>0</v>
      </c>
      <c r="E82" s="1394">
        <f>Financials1!C44</f>
        <v>0</v>
      </c>
      <c r="F82" s="1394">
        <f>Financials1!B44</f>
        <v>0</v>
      </c>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5" t="s">
        <v>3049</v>
      </c>
      <c r="B83" s="1155" t="s">
        <v>3050</v>
      </c>
      <c r="C83" s="1154"/>
      <c r="D83" s="1154"/>
      <c r="E83" s="1154"/>
      <c r="F83" s="1154"/>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55" t="s">
        <v>3051</v>
      </c>
      <c r="B84" s="1155" t="s">
        <v>3052</v>
      </c>
      <c r="C84" s="1154"/>
      <c r="D84" s="1154"/>
      <c r="E84" s="1154"/>
      <c r="F84" s="1154"/>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55" t="s">
        <v>3053</v>
      </c>
      <c r="B85" s="1155" t="s">
        <v>3054</v>
      </c>
      <c r="C85" s="1154"/>
      <c r="D85" s="1154"/>
      <c r="E85" s="1154"/>
      <c r="F85" s="1154"/>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5" t="s">
        <v>3055</v>
      </c>
      <c r="B86" s="1155" t="s">
        <v>3056</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5" t="s">
        <v>3057</v>
      </c>
      <c r="B87" s="1155" t="s">
        <v>3058</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55" t="s">
        <v>3059</v>
      </c>
      <c r="B88" s="1155" t="s">
        <v>3060</v>
      </c>
      <c r="C88" s="1390">
        <f>(C86+C87)</f>
        <v>0</v>
      </c>
      <c r="D88" s="1390">
        <f>(D86+D87)</f>
        <v>0</v>
      </c>
      <c r="E88" s="1390">
        <f>(E86+E87)</f>
        <v>0</v>
      </c>
      <c r="F88" s="1390">
        <f>(F86+F87)</f>
        <v>0</v>
      </c>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55" t="s">
        <v>3061</v>
      </c>
      <c r="B89" s="1155" t="s">
        <v>3062</v>
      </c>
      <c r="C89" s="1154"/>
      <c r="D89" s="1154"/>
      <c r="E89" s="1154"/>
      <c r="F89" s="1154"/>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55" t="s">
        <v>3063</v>
      </c>
      <c r="B90" s="1155" t="s">
        <v>3064</v>
      </c>
      <c r="C90" s="1390">
        <f>(C82+C83+C84+C85+C88+C89)</f>
        <v>0</v>
      </c>
      <c r="D90" s="1390">
        <f>(D82+D83+D84+D85+D88+D89)</f>
        <v>0</v>
      </c>
      <c r="E90" s="1390">
        <f>(E82+E83+E84+E85+E88+E89)</f>
        <v>0</v>
      </c>
      <c r="F90" s="1390">
        <f>(F82+F83+F84+F85+F88+F89)</f>
        <v>0</v>
      </c>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55" t="s">
        <v>3065</v>
      </c>
      <c r="B91" s="1155" t="s">
        <v>3066</v>
      </c>
      <c r="C91" s="1154"/>
      <c r="D91" s="1154"/>
      <c r="E91" s="1154"/>
      <c r="F91" s="1154"/>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1155" t="s">
        <v>3067</v>
      </c>
      <c r="B92" s="1155" t="s">
        <v>3068</v>
      </c>
      <c r="C92" s="1154"/>
      <c r="D92" s="1154"/>
      <c r="E92" s="1154"/>
      <c r="F92" s="1154"/>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1151" t="s">
        <v>2769</v>
      </c>
      <c r="B93" s="1151" t="s">
        <v>3069</v>
      </c>
      <c r="C93" s="1150" t="s">
        <v>2055</v>
      </c>
      <c r="D93" s="1150" t="s">
        <v>2055</v>
      </c>
      <c r="E93" s="1150" t="s">
        <v>2055</v>
      </c>
      <c r="F93" s="1150" t="s">
        <v>2055</v>
      </c>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1155" t="s">
        <v>3070</v>
      </c>
      <c r="B94" s="1155" t="s">
        <v>3071</v>
      </c>
      <c r="C94" s="1154"/>
      <c r="D94" s="1154"/>
      <c r="E94" s="1154"/>
      <c r="F94" s="1154"/>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1155" t="s">
        <v>3072</v>
      </c>
      <c r="B95" s="1155" t="s">
        <v>3073</v>
      </c>
      <c r="C95" s="1154"/>
      <c r="D95" s="1154"/>
      <c r="E95" s="1154"/>
      <c r="F95" s="1154"/>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1155" t="s">
        <v>3074</v>
      </c>
      <c r="B96" s="1155" t="s">
        <v>3075</v>
      </c>
      <c r="C96" s="1154"/>
      <c r="D96" s="1154"/>
      <c r="E96" s="1154"/>
      <c r="F96" s="1154"/>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1155" t="s">
        <v>3076</v>
      </c>
      <c r="B97" s="1155" t="s">
        <v>3077</v>
      </c>
      <c r="C97" s="1154"/>
      <c r="D97" s="1154"/>
      <c r="E97" s="1154"/>
      <c r="F97" s="1154"/>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1155" t="s">
        <v>3078</v>
      </c>
      <c r="B98" s="1155" t="s">
        <v>3079</v>
      </c>
      <c r="C98" s="1394">
        <f>Financials1!E48</f>
        <v>0</v>
      </c>
      <c r="D98" s="1394">
        <f>Financials1!D48</f>
        <v>0</v>
      </c>
      <c r="E98" s="1394">
        <f>Financials1!C48</f>
        <v>0</v>
      </c>
      <c r="F98" s="1394">
        <f>Financials1!B48</f>
        <v>0</v>
      </c>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1151" t="s">
        <v>2771</v>
      </c>
      <c r="B99" s="1151" t="s">
        <v>3080</v>
      </c>
      <c r="C99" s="1390">
        <f>(C72+C74+C75+C76+C78+C79+C80+C82+C83+C84+C85+C88+C89+C91+C92+C94+C95+C96+C97+C98)</f>
        <v>0</v>
      </c>
      <c r="D99" s="1390">
        <f>(D72+D74+D75+D76+D78+D79+D80+D82+D83+D84+D85+D88+D89+D91+D92+D94+D95+D96+D97+D98)</f>
        <v>0</v>
      </c>
      <c r="E99" s="1390">
        <f>(E72+E74+E75+E76+E78+E79+E80+E82+E83+E84+E85+E88+E89+E91+E92+E94+E95+E96+E97+E98)</f>
        <v>0</v>
      </c>
      <c r="F99" s="1390">
        <f>(F72+F74+F75+F76+F78+F79+F80+F82+F83+F84+F85+F88+F89+F91+F92+F94+F95+F96+F97+F98)</f>
        <v>0</v>
      </c>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1151" t="s">
        <v>2773</v>
      </c>
      <c r="B100" s="1151" t="s">
        <v>3081</v>
      </c>
      <c r="C100" s="1150" t="s">
        <v>2055</v>
      </c>
      <c r="D100" s="1150" t="s">
        <v>2055</v>
      </c>
      <c r="E100" s="1150" t="s">
        <v>2055</v>
      </c>
      <c r="F100" s="1150" t="s">
        <v>2055</v>
      </c>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1155" t="s">
        <v>3082</v>
      </c>
      <c r="B101" s="1155" t="s">
        <v>3083</v>
      </c>
      <c r="C101" s="1154"/>
      <c r="D101" s="1154"/>
      <c r="E101" s="1154"/>
      <c r="F101" s="1154"/>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1155" t="s">
        <v>3084</v>
      </c>
      <c r="B102" s="1155" t="s">
        <v>3085</v>
      </c>
      <c r="C102" s="1154"/>
      <c r="D102" s="1154"/>
      <c r="E102" s="1154"/>
      <c r="F102" s="1154"/>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1155" t="s">
        <v>3086</v>
      </c>
      <c r="B103" s="1155" t="s">
        <v>3087</v>
      </c>
      <c r="C103" s="1154"/>
      <c r="D103" s="1154"/>
      <c r="E103" s="1154"/>
      <c r="F103" s="1154"/>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1155" t="s">
        <v>3088</v>
      </c>
      <c r="B104" s="1155" t="s">
        <v>3089</v>
      </c>
      <c r="C104" s="1154"/>
      <c r="D104" s="1154"/>
      <c r="E104" s="1154"/>
      <c r="F104" s="1154"/>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1155" t="s">
        <v>3090</v>
      </c>
      <c r="B105" s="1155" t="s">
        <v>3091</v>
      </c>
      <c r="C105" s="1154"/>
      <c r="D105" s="1154"/>
      <c r="E105" s="1154"/>
      <c r="F105" s="1154"/>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1155" t="s">
        <v>3092</v>
      </c>
      <c r="B106" s="1155" t="s">
        <v>3093</v>
      </c>
      <c r="C106" s="1157">
        <f>Financials1!E41</f>
        <v>0</v>
      </c>
      <c r="D106" s="1157">
        <f>Financials1!D41</f>
        <v>0</v>
      </c>
      <c r="E106" s="1157">
        <f>Financials1!C41</f>
        <v>0</v>
      </c>
      <c r="F106" s="1157">
        <f>Financials1!B41</f>
        <v>0</v>
      </c>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1155" t="s">
        <v>3094</v>
      </c>
      <c r="B107" s="1155" t="s">
        <v>3095</v>
      </c>
      <c r="C107" s="1154"/>
      <c r="D107" s="1154"/>
      <c r="E107" s="1154"/>
      <c r="F107" s="1154"/>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1155" t="s">
        <v>3096</v>
      </c>
      <c r="B108" s="1155" t="s">
        <v>3097</v>
      </c>
      <c r="C108" s="1153">
        <f>(C101+C102+C103+C104+C105+C106+C107)</f>
        <v>0</v>
      </c>
      <c r="D108" s="1153">
        <f>(D101+D102+D103+D104+D105+D106+D107)</f>
        <v>0</v>
      </c>
      <c r="E108" s="1153">
        <f>(E101+E102+E103+E104+E105+E106+E107)</f>
        <v>0</v>
      </c>
      <c r="F108" s="1153">
        <f>(F101+F102+F103+F104+F105+F106+F107)</f>
        <v>0</v>
      </c>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1155" t="s">
        <v>3098</v>
      </c>
      <c r="B109" s="1155" t="s">
        <v>3099</v>
      </c>
      <c r="C109" s="1154"/>
      <c r="D109" s="1154"/>
      <c r="E109" s="1154"/>
      <c r="F109" s="1154"/>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1155" t="s">
        <v>3100</v>
      </c>
      <c r="B110" s="1155" t="s">
        <v>3101</v>
      </c>
      <c r="C110" s="1153">
        <f>(C108-C109-C53)</f>
        <v>0</v>
      </c>
      <c r="D110" s="1153">
        <f>(D108-D109-D53)</f>
        <v>0</v>
      </c>
      <c r="E110" s="1153">
        <f>(E108-E109-E53)</f>
        <v>0</v>
      </c>
      <c r="F110" s="1153">
        <f>(F108-F109-F53)</f>
        <v>0</v>
      </c>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1151" t="s">
        <v>2775</v>
      </c>
      <c r="B111" s="1151" t="s">
        <v>3102</v>
      </c>
      <c r="C111" s="1150" t="s">
        <v>2055</v>
      </c>
      <c r="D111" s="1150" t="s">
        <v>2055</v>
      </c>
      <c r="E111" s="1150" t="s">
        <v>2055</v>
      </c>
      <c r="F111" s="1150" t="s">
        <v>2055</v>
      </c>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1155" t="s">
        <v>3103</v>
      </c>
      <c r="B112" s="1155" t="s">
        <v>3104</v>
      </c>
      <c r="C112" s="1154"/>
      <c r="D112" s="1154"/>
      <c r="E112" s="1154"/>
      <c r="F112" s="1154"/>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1155" t="s">
        <v>3105</v>
      </c>
      <c r="B113" s="1155" t="s">
        <v>3106</v>
      </c>
      <c r="C113" s="1157">
        <f>Financials1!E42</f>
        <v>0</v>
      </c>
      <c r="D113" s="1157">
        <f>Financials1!D42</f>
        <v>0</v>
      </c>
      <c r="E113" s="1157">
        <f>Financials1!C42</f>
        <v>0</v>
      </c>
      <c r="F113" s="1157">
        <f>Financials1!B42</f>
        <v>0</v>
      </c>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1155" t="s">
        <v>3107</v>
      </c>
      <c r="B114" s="1155" t="s">
        <v>3108</v>
      </c>
      <c r="C114" s="1152">
        <f>+Financials1!E58</f>
        <v>0</v>
      </c>
      <c r="D114" s="1152">
        <f>+Financials1!D58</f>
        <v>0</v>
      </c>
      <c r="E114" s="1152">
        <f>+Financials1!C58</f>
        <v>0</v>
      </c>
      <c r="F114" s="1152">
        <f>+Financials1!B58</f>
        <v>0</v>
      </c>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1155" t="s">
        <v>3109</v>
      </c>
      <c r="B115" s="1155" t="s">
        <v>3110</v>
      </c>
      <c r="C115" s="1154"/>
      <c r="D115" s="1154"/>
      <c r="E115" s="1154"/>
      <c r="F115" s="1154"/>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1155" t="s">
        <v>3111</v>
      </c>
      <c r="B116" s="1155" t="s">
        <v>3112</v>
      </c>
      <c r="C116" s="1154"/>
      <c r="D116" s="1154"/>
      <c r="E116" s="1154"/>
      <c r="F116" s="1154"/>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1155" t="s">
        <v>3113</v>
      </c>
      <c r="B117" s="1155" t="s">
        <v>3114</v>
      </c>
      <c r="C117" s="1152">
        <f>Financials1!E45</f>
        <v>0</v>
      </c>
      <c r="D117" s="1152">
        <f>Financials1!D45</f>
        <v>0</v>
      </c>
      <c r="E117" s="1152">
        <f>Financials1!C45</f>
        <v>0</v>
      </c>
      <c r="F117" s="1152">
        <f>Financials1!B45</f>
        <v>0</v>
      </c>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1155" t="s">
        <v>3115</v>
      </c>
      <c r="B118" s="1155" t="s">
        <v>3116</v>
      </c>
      <c r="C118" s="1154"/>
      <c r="D118" s="1154"/>
      <c r="E118" s="1154"/>
      <c r="F118" s="1154"/>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1155" t="s">
        <v>3117</v>
      </c>
      <c r="B119" s="1155" t="s">
        <v>3118</v>
      </c>
      <c r="C119" s="1154"/>
      <c r="D119" s="1154"/>
      <c r="E119" s="1154"/>
      <c r="F119" s="1154"/>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ht="33.75" x14ac:dyDescent="0.2">
      <c r="A120" s="1155" t="s">
        <v>3119</v>
      </c>
      <c r="B120" s="1155" t="s">
        <v>3120</v>
      </c>
      <c r="C120" s="1157">
        <f>Financials1!E50</f>
        <v>0</v>
      </c>
      <c r="D120" s="1157">
        <f>Financials1!D50</f>
        <v>0</v>
      </c>
      <c r="E120" s="1157">
        <f>Financials1!C50</f>
        <v>0</v>
      </c>
      <c r="F120" s="1157">
        <f>Financials1!B50</f>
        <v>0</v>
      </c>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1155" t="s">
        <v>3121</v>
      </c>
      <c r="B121" s="1155" t="s">
        <v>3122</v>
      </c>
      <c r="C121" s="1154"/>
      <c r="D121" s="1154"/>
      <c r="E121" s="1154"/>
      <c r="F121" s="1154"/>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1155" t="s">
        <v>3123</v>
      </c>
      <c r="B122" s="1155" t="s">
        <v>3124</v>
      </c>
      <c r="C122" s="1154"/>
      <c r="D122" s="1154"/>
      <c r="E122" s="1154"/>
      <c r="F122" s="1154"/>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1155" t="s">
        <v>3125</v>
      </c>
      <c r="B123" s="1155" t="s">
        <v>3126</v>
      </c>
      <c r="C123" s="1152">
        <f>Financials1!E51</f>
        <v>0</v>
      </c>
      <c r="D123" s="1152">
        <f>Financials1!D51</f>
        <v>0</v>
      </c>
      <c r="E123" s="1152">
        <f>Financials1!C51</f>
        <v>0</v>
      </c>
      <c r="F123" s="1152">
        <f>Financials1!B51</f>
        <v>0</v>
      </c>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1155" t="s">
        <v>3127</v>
      </c>
      <c r="B124" s="1155" t="s">
        <v>3128</v>
      </c>
      <c r="C124" s="1153">
        <f>(C112+C113+C114+C115+C116+C117+C118+C119+C120+C121+C122+C123)</f>
        <v>0</v>
      </c>
      <c r="D124" s="1153">
        <f>(D112+D113+D114+D115+D116+D117+D118+D119+D120+D121+D122+D123)</f>
        <v>0</v>
      </c>
      <c r="E124" s="1153">
        <f>(E112+E113+E114+E115+E116+E117+E118+E119+E120+E121+E122+E123)</f>
        <v>0</v>
      </c>
      <c r="F124" s="1153">
        <f>(F112+F113+F114+F115+F116+F117+F118+F119+F120+F121+F122+F123)</f>
        <v>0</v>
      </c>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ht="22.5" x14ac:dyDescent="0.2">
      <c r="A125" s="1151" t="s">
        <v>2777</v>
      </c>
      <c r="B125" s="1151" t="s">
        <v>3129</v>
      </c>
      <c r="C125" s="1150" t="s">
        <v>2055</v>
      </c>
      <c r="D125" s="1150" t="s">
        <v>2055</v>
      </c>
      <c r="E125" s="1150" t="s">
        <v>2055</v>
      </c>
      <c r="F125" s="1150" t="s">
        <v>2055</v>
      </c>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ht="22.5" x14ac:dyDescent="0.2">
      <c r="A126" s="1155" t="s">
        <v>3130</v>
      </c>
      <c r="B126" s="1155" t="s">
        <v>3131</v>
      </c>
      <c r="C126" s="1154"/>
      <c r="D126" s="1154"/>
      <c r="E126" s="1154"/>
      <c r="F126" s="1154"/>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1155" t="s">
        <v>3132</v>
      </c>
      <c r="B127" s="1155" t="s">
        <v>3133</v>
      </c>
      <c r="C127" s="1154"/>
      <c r="D127" s="1154"/>
      <c r="E127" s="1154"/>
      <c r="F127" s="1154"/>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1155" t="s">
        <v>3134</v>
      </c>
      <c r="B128" s="1155" t="s">
        <v>2780</v>
      </c>
      <c r="C128" s="1153">
        <f>(C126+C127)</f>
        <v>0</v>
      </c>
      <c r="D128" s="1153">
        <f>(D126+D127)</f>
        <v>0</v>
      </c>
      <c r="E128" s="1153">
        <f>(E126+E127)</f>
        <v>0</v>
      </c>
      <c r="F128" s="1153">
        <f>(F126+F127)</f>
        <v>0</v>
      </c>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1151" t="s">
        <v>2779</v>
      </c>
      <c r="B129" s="1151" t="s">
        <v>3135</v>
      </c>
      <c r="C129" s="1153">
        <f>(C99+C110+C124+C128)</f>
        <v>0</v>
      </c>
      <c r="D129" s="1153">
        <f>(D99+D110+D124+D128)</f>
        <v>0</v>
      </c>
      <c r="E129" s="1153">
        <f>(E99+E110+E124+E128)</f>
        <v>0</v>
      </c>
      <c r="F129" s="1153">
        <f>(F99+F110+F124+F128)</f>
        <v>0</v>
      </c>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1151" t="s">
        <v>2781</v>
      </c>
      <c r="B130" s="1151" t="s">
        <v>3136</v>
      </c>
      <c r="C130" s="1153">
        <f>(C60-C53-C128)</f>
        <v>0</v>
      </c>
      <c r="D130" s="1153">
        <f>(D60-D53-D128)</f>
        <v>0</v>
      </c>
      <c r="E130" s="1153">
        <f>(E60-E53-E128)</f>
        <v>0</v>
      </c>
      <c r="F130" s="1153">
        <f>(F60-F53-F128)</f>
        <v>0</v>
      </c>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1151" t="s">
        <v>2783</v>
      </c>
      <c r="B131" s="1151" t="s">
        <v>3137</v>
      </c>
      <c r="C131" s="1153">
        <f>(C61-C129)</f>
        <v>0</v>
      </c>
      <c r="D131" s="1153">
        <f>(D61-D129)</f>
        <v>0</v>
      </c>
      <c r="E131" s="1153">
        <f>(E61-E129)</f>
        <v>0</v>
      </c>
      <c r="F131" s="1153">
        <f>(F61-F129)</f>
        <v>0</v>
      </c>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pageSetUpPr fitToPage="1"/>
  </sheetPr>
  <dimension ref="A1:BC200"/>
  <sheetViews>
    <sheetView topLeftCell="A40" zoomScale="75" zoomScaleNormal="75" workbookViewId="0">
      <selection activeCell="E38" sqref="E38"/>
    </sheetView>
  </sheetViews>
  <sheetFormatPr defaultColWidth="0" defaultRowHeight="0" customHeight="1" zeroHeight="1" x14ac:dyDescent="0.2"/>
  <cols>
    <col min="1" max="1" width="53.140625" style="34" customWidth="1"/>
    <col min="2" max="3" width="20.28515625" style="34" customWidth="1"/>
    <col min="4" max="4" width="20.5703125" style="34" customWidth="1"/>
    <col min="5" max="5" width="21.140625" style="34" customWidth="1"/>
    <col min="6" max="8" width="18.28515625" style="34" customWidth="1"/>
    <col min="9" max="9" width="38.42578125" style="34" customWidth="1"/>
    <col min="10" max="10" width="16.140625" style="783" hidden="1" customWidth="1"/>
    <col min="11" max="12" width="9.140625" style="66" customWidth="1"/>
    <col min="13" max="13" width="25.140625" style="66" customWidth="1"/>
    <col min="14" max="14" width="9.140625" style="66" customWidth="1"/>
    <col min="15" max="15" width="0" style="33" hidden="1" customWidth="1"/>
    <col min="16" max="16384" width="9.140625" style="33" hidden="1"/>
  </cols>
  <sheetData>
    <row r="1" spans="1:55" ht="14.25" customHeight="1" x14ac:dyDescent="0.2">
      <c r="A1" s="2107" t="str">
        <f>'Borrower Details'!A2</f>
        <v>Mortgage-Magnus</v>
      </c>
      <c r="B1" s="2108"/>
      <c r="C1" s="2108"/>
      <c r="D1" s="2108"/>
      <c r="E1" s="2108"/>
      <c r="F1" s="414"/>
      <c r="G1" s="414"/>
      <c r="H1" s="414"/>
      <c r="I1" s="415"/>
      <c r="J1" s="422"/>
      <c r="K1" s="2131" t="s">
        <v>186</v>
      </c>
      <c r="L1" s="2113"/>
      <c r="M1" s="2113"/>
      <c r="N1" s="422"/>
      <c r="O1" s="441"/>
      <c r="P1" s="441"/>
      <c r="Q1" s="441"/>
      <c r="R1" s="441"/>
      <c r="S1" s="441"/>
      <c r="T1" s="441"/>
      <c r="U1" s="441"/>
      <c r="V1" s="441"/>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row>
    <row r="2" spans="1:55" ht="18" x14ac:dyDescent="0.2">
      <c r="A2" s="2109"/>
      <c r="B2" s="2110"/>
      <c r="C2" s="2110"/>
      <c r="D2" s="2110"/>
      <c r="E2" s="2110"/>
      <c r="F2" s="416"/>
      <c r="G2" s="416"/>
      <c r="H2" s="416"/>
      <c r="I2" s="417" t="s">
        <v>3</v>
      </c>
      <c r="J2" s="422"/>
      <c r="K2" s="2131"/>
      <c r="L2" s="2113"/>
      <c r="M2" s="2113"/>
      <c r="N2" s="422"/>
      <c r="O2" s="441"/>
      <c r="P2" s="441"/>
      <c r="Q2" s="441"/>
      <c r="R2" s="441"/>
      <c r="S2" s="441"/>
      <c r="T2" s="441"/>
      <c r="U2" s="441"/>
      <c r="V2" s="441"/>
      <c r="W2" s="441"/>
      <c r="X2" s="441"/>
      <c r="Y2" s="441"/>
      <c r="Z2" s="441"/>
      <c r="AA2" s="441"/>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row>
    <row r="3" spans="1:55" ht="14.25" customHeight="1" x14ac:dyDescent="0.2">
      <c r="A3" s="2111"/>
      <c r="B3" s="2112"/>
      <c r="C3" s="2112"/>
      <c r="D3" s="2112"/>
      <c r="E3" s="2112"/>
      <c r="F3" s="416"/>
      <c r="G3" s="416"/>
      <c r="H3" s="416"/>
      <c r="I3" s="418"/>
      <c r="J3" s="422"/>
      <c r="K3" s="2131"/>
      <c r="L3" s="2113"/>
      <c r="M3" s="2113"/>
      <c r="N3" s="422"/>
      <c r="O3" s="441"/>
      <c r="P3" s="441"/>
      <c r="Q3" s="441"/>
      <c r="R3" s="441"/>
      <c r="S3" s="441"/>
      <c r="T3" s="441"/>
      <c r="U3" s="441"/>
      <c r="V3" s="441"/>
      <c r="W3" s="441"/>
      <c r="X3" s="441"/>
      <c r="Y3" s="441"/>
      <c r="Z3" s="441"/>
      <c r="AA3" s="441"/>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row>
    <row r="4" spans="1:55" s="32" customFormat="1" ht="15.75" x14ac:dyDescent="0.2">
      <c r="A4" s="419" t="s">
        <v>3249</v>
      </c>
      <c r="B4" s="2132"/>
      <c r="C4" s="2133"/>
      <c r="D4" s="2133"/>
      <c r="E4" s="2133"/>
      <c r="F4" s="421" t="s">
        <v>3252</v>
      </c>
      <c r="G4" s="849"/>
      <c r="H4" s="421" t="s">
        <v>1821</v>
      </c>
      <c r="I4" s="739"/>
      <c r="J4" s="422"/>
      <c r="K4" s="422"/>
      <c r="L4" s="422"/>
      <c r="M4" s="422"/>
      <c r="N4" s="422"/>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row>
    <row r="5" spans="1:55" ht="24.95" customHeight="1" x14ac:dyDescent="0.2">
      <c r="A5" s="2114" t="s">
        <v>58</v>
      </c>
      <c r="B5" s="2115"/>
      <c r="C5" s="2115"/>
      <c r="D5" s="2115"/>
      <c r="E5" s="2116"/>
      <c r="F5" s="2116"/>
      <c r="G5" s="2116"/>
      <c r="H5" s="2117"/>
      <c r="I5" s="2118"/>
      <c r="J5" s="422"/>
      <c r="K5" s="442"/>
      <c r="L5" s="442"/>
      <c r="M5" s="442"/>
      <c r="N5" s="442"/>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1"/>
      <c r="AP5" s="441"/>
      <c r="AQ5" s="441"/>
      <c r="AR5" s="441"/>
      <c r="AS5" s="441"/>
      <c r="AT5" s="441"/>
      <c r="AU5" s="441"/>
      <c r="AV5" s="441"/>
      <c r="AW5" s="441"/>
      <c r="AX5" s="441"/>
      <c r="AY5" s="441"/>
      <c r="AZ5" s="441"/>
      <c r="BA5" s="441"/>
      <c r="BB5" s="441"/>
      <c r="BC5" s="441"/>
    </row>
    <row r="6" spans="1:55" s="65" customFormat="1" ht="24.95" customHeight="1" x14ac:dyDescent="0.2">
      <c r="A6" s="423" t="s">
        <v>3254</v>
      </c>
      <c r="B6" s="740" t="s">
        <v>3255</v>
      </c>
      <c r="C6" s="740" t="s">
        <v>3256</v>
      </c>
      <c r="D6" s="740" t="s">
        <v>3257</v>
      </c>
      <c r="E6" s="740" t="s">
        <v>3258</v>
      </c>
      <c r="F6" s="1144"/>
      <c r="G6" s="1144"/>
      <c r="H6" s="1144"/>
      <c r="I6" s="46"/>
      <c r="J6" s="422" t="s">
        <v>3326</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2"/>
      <c r="AP6" s="422"/>
      <c r="AQ6" s="422"/>
      <c r="AR6" s="422"/>
      <c r="AS6" s="422"/>
      <c r="AT6" s="422"/>
      <c r="AU6" s="422"/>
      <c r="AV6" s="422"/>
      <c r="AW6" s="422"/>
      <c r="AX6" s="422"/>
      <c r="AY6" s="422"/>
      <c r="AZ6" s="422"/>
      <c r="BA6" s="422"/>
      <c r="BB6" s="422"/>
      <c r="BC6" s="422"/>
    </row>
    <row r="7" spans="1:55" ht="36.75" customHeight="1" x14ac:dyDescent="0.2">
      <c r="A7" s="423" t="s">
        <v>3259</v>
      </c>
      <c r="B7" s="870">
        <f>Financials1!B7</f>
        <v>43922</v>
      </c>
      <c r="C7" s="870">
        <f>Financials1!C7</f>
        <v>43556</v>
      </c>
      <c r="D7" s="870">
        <f>EDATE(C7,-12)</f>
        <v>43191</v>
      </c>
      <c r="E7" s="870">
        <f t="shared" ref="E7" si="0">EDATE(D7,-12)</f>
        <v>42826</v>
      </c>
      <c r="F7" s="871" t="str">
        <f>YEAR(B7) &amp; " to " &amp; YEAR(C7)</f>
        <v>2020 to 2019</v>
      </c>
      <c r="G7" s="871" t="str">
        <f xml:space="preserve"> YEAR(C7) &amp; " to " &amp; YEAR(D7)</f>
        <v>2019 to 2018</v>
      </c>
      <c r="H7" s="871" t="str">
        <f>YEAR(D7) &amp; " to " &amp; YEAR(E7)</f>
        <v>2018 to 2017</v>
      </c>
      <c r="I7" s="46" t="s">
        <v>296</v>
      </c>
      <c r="J7" s="422" t="s">
        <v>3327</v>
      </c>
      <c r="K7" s="442"/>
      <c r="L7" s="442"/>
      <c r="M7" s="442"/>
      <c r="N7" s="442"/>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1"/>
      <c r="AP7" s="441"/>
      <c r="AQ7" s="441"/>
      <c r="AR7" s="441"/>
      <c r="AS7" s="441"/>
      <c r="AT7" s="441"/>
      <c r="AU7" s="441"/>
      <c r="AV7" s="441"/>
      <c r="AW7" s="441"/>
      <c r="AX7" s="441"/>
      <c r="AY7" s="441"/>
      <c r="AZ7" s="441"/>
      <c r="BA7" s="441"/>
      <c r="BB7" s="441"/>
      <c r="BC7" s="441"/>
    </row>
    <row r="8" spans="1:55" ht="15.75" x14ac:dyDescent="0.2">
      <c r="A8" s="423" t="s">
        <v>1819</v>
      </c>
      <c r="B8" s="218"/>
      <c r="C8" s="218"/>
      <c r="D8" s="218"/>
      <c r="E8" s="218"/>
      <c r="F8" s="1145" t="s">
        <v>3251</v>
      </c>
      <c r="G8" s="1145" t="s">
        <v>3251</v>
      </c>
      <c r="H8" s="1145" t="s">
        <v>3251</v>
      </c>
      <c r="I8" s="46"/>
      <c r="J8" s="422" t="s">
        <v>3328</v>
      </c>
      <c r="K8" s="442"/>
      <c r="L8" s="442"/>
      <c r="M8" s="442"/>
      <c r="N8" s="442"/>
      <c r="O8" s="441"/>
      <c r="P8" s="441"/>
      <c r="Q8" s="441"/>
      <c r="R8" s="441"/>
      <c r="S8" s="441"/>
      <c r="T8" s="441"/>
      <c r="U8" s="441"/>
      <c r="V8" s="441"/>
      <c r="W8" s="441"/>
      <c r="X8" s="441"/>
      <c r="Y8" s="441"/>
      <c r="Z8" s="441"/>
      <c r="AA8" s="441"/>
      <c r="AB8" s="441"/>
      <c r="AC8" s="441"/>
      <c r="AD8" s="441"/>
      <c r="AE8" s="441"/>
      <c r="AF8" s="441"/>
      <c r="AG8" s="441"/>
      <c r="AH8" s="441"/>
      <c r="AI8" s="441"/>
      <c r="AJ8" s="441"/>
      <c r="AK8" s="441"/>
      <c r="AL8" s="441"/>
      <c r="AM8" s="441"/>
      <c r="AN8" s="441"/>
      <c r="AO8" s="441"/>
      <c r="AP8" s="441"/>
      <c r="AQ8" s="441"/>
      <c r="AR8" s="441"/>
      <c r="AS8" s="441"/>
      <c r="AT8" s="441"/>
      <c r="AU8" s="441"/>
      <c r="AV8" s="441"/>
      <c r="AW8" s="441"/>
      <c r="AX8" s="441"/>
      <c r="AY8" s="441"/>
      <c r="AZ8" s="441"/>
      <c r="BA8" s="441"/>
      <c r="BB8" s="441"/>
      <c r="BC8" s="441"/>
    </row>
    <row r="9" spans="1:55" ht="16.5" thickBot="1" x14ac:dyDescent="0.25">
      <c r="A9" s="1146" t="s">
        <v>1820</v>
      </c>
      <c r="B9" s="219"/>
      <c r="C9" s="219"/>
      <c r="D9" s="219"/>
      <c r="E9" s="219"/>
      <c r="F9" s="1145"/>
      <c r="G9" s="1145"/>
      <c r="H9" s="1145"/>
      <c r="I9" s="153"/>
      <c r="J9" s="422" t="s">
        <v>3329</v>
      </c>
      <c r="K9" s="442"/>
      <c r="L9" s="442"/>
      <c r="M9" s="442"/>
      <c r="N9" s="442"/>
      <c r="O9" s="441"/>
      <c r="P9" s="441"/>
      <c r="Q9" s="441"/>
      <c r="R9" s="441"/>
      <c r="S9" s="441"/>
      <c r="T9" s="441"/>
      <c r="U9" s="441"/>
      <c r="V9" s="441"/>
      <c r="W9" s="441"/>
      <c r="X9" s="441"/>
      <c r="Y9" s="441"/>
      <c r="Z9" s="441"/>
      <c r="AA9" s="441"/>
      <c r="AB9" s="441"/>
      <c r="AC9" s="441"/>
      <c r="AD9" s="441"/>
      <c r="AE9" s="441"/>
      <c r="AF9" s="441"/>
      <c r="AG9" s="441"/>
      <c r="AH9" s="441"/>
      <c r="AI9" s="441"/>
      <c r="AJ9" s="441"/>
      <c r="AK9" s="441"/>
      <c r="AL9" s="441"/>
      <c r="AM9" s="441"/>
      <c r="AN9" s="441"/>
      <c r="AO9" s="441"/>
      <c r="AP9" s="441"/>
      <c r="AQ9" s="441"/>
      <c r="AR9" s="441"/>
      <c r="AS9" s="441"/>
      <c r="AT9" s="441"/>
      <c r="AU9" s="441"/>
      <c r="AV9" s="441"/>
      <c r="AW9" s="441"/>
      <c r="AX9" s="441"/>
      <c r="AY9" s="441"/>
      <c r="AZ9" s="441"/>
      <c r="BA9" s="441"/>
      <c r="BB9" s="441"/>
      <c r="BC9" s="441"/>
    </row>
    <row r="10" spans="1:55" ht="16.5" thickBot="1" x14ac:dyDescent="0.25">
      <c r="A10" s="2119" t="s">
        <v>69</v>
      </c>
      <c r="B10" s="2120"/>
      <c r="C10" s="2120"/>
      <c r="D10" s="2120"/>
      <c r="E10" s="2120"/>
      <c r="F10" s="2120"/>
      <c r="G10" s="2120"/>
      <c r="H10" s="2120"/>
      <c r="I10" s="2121"/>
      <c r="J10" s="422"/>
      <c r="K10" s="442"/>
      <c r="L10" s="442"/>
      <c r="M10" s="442"/>
      <c r="N10" s="442"/>
      <c r="O10" s="441"/>
      <c r="P10" s="441"/>
      <c r="Q10" s="441"/>
      <c r="R10" s="441"/>
      <c r="S10" s="441"/>
      <c r="T10" s="441"/>
      <c r="U10" s="441"/>
      <c r="V10" s="441"/>
      <c r="W10" s="441"/>
      <c r="X10" s="441"/>
      <c r="Y10" s="441"/>
      <c r="Z10" s="441"/>
      <c r="AA10" s="441"/>
      <c r="AB10" s="441"/>
      <c r="AC10" s="441"/>
      <c r="AD10" s="441"/>
      <c r="AE10" s="441"/>
      <c r="AF10" s="441"/>
      <c r="AG10" s="441"/>
      <c r="AH10" s="441"/>
      <c r="AI10" s="441"/>
      <c r="AJ10" s="441"/>
      <c r="AK10" s="441"/>
      <c r="AL10" s="441"/>
      <c r="AM10" s="441"/>
      <c r="AN10" s="441"/>
      <c r="AO10" s="441"/>
      <c r="AP10" s="441"/>
      <c r="AQ10" s="441"/>
      <c r="AR10" s="441"/>
      <c r="AS10" s="441"/>
      <c r="AT10" s="441"/>
      <c r="AU10" s="441"/>
      <c r="AV10" s="441"/>
      <c r="AW10" s="441"/>
      <c r="AX10" s="441"/>
      <c r="AY10" s="441"/>
      <c r="AZ10" s="441"/>
      <c r="BA10" s="441"/>
      <c r="BB10" s="441"/>
      <c r="BC10" s="441"/>
    </row>
    <row r="11" spans="1:55" s="65" customFormat="1" ht="15" x14ac:dyDescent="0.2">
      <c r="A11" s="424" t="s">
        <v>4</v>
      </c>
      <c r="B11" s="872">
        <f>SUM(B12:B13)</f>
        <v>0</v>
      </c>
      <c r="C11" s="872">
        <f>SUM(C12:C13)</f>
        <v>0</v>
      </c>
      <c r="D11" s="872">
        <f t="shared" ref="D11:E11" si="1">SUM(D12:D13)</f>
        <v>0</v>
      </c>
      <c r="E11" s="872">
        <f t="shared" si="1"/>
        <v>0</v>
      </c>
      <c r="F11" s="873">
        <f t="shared" ref="F11:F35" si="2">ROUND(IF(ISERROR((B11-C11)/C11),0,(B11-C11)/C11),3)</f>
        <v>0</v>
      </c>
      <c r="G11" s="873">
        <f t="shared" ref="G11:G35" si="3">ROUND(IF(ISERROR((C11-D11)/D11),0,(C11-D11)/D11),3)</f>
        <v>0</v>
      </c>
      <c r="H11" s="873">
        <f t="shared" ref="H11:H35" si="4">ROUND(IF(ISERROR((D11-E11)/E11),0,(D11-E11)/E11),3)</f>
        <v>0</v>
      </c>
      <c r="I11" s="2100" t="s">
        <v>499</v>
      </c>
      <c r="J11" s="422" t="s">
        <v>3330</v>
      </c>
      <c r="K11" s="425"/>
      <c r="L11" s="425"/>
      <c r="M11" s="426"/>
      <c r="N11" s="422"/>
      <c r="O11" s="422"/>
      <c r="P11" s="422"/>
      <c r="Q11" s="422"/>
      <c r="R11" s="422"/>
      <c r="S11" s="422"/>
      <c r="T11" s="422"/>
      <c r="U11" s="422"/>
      <c r="V11" s="422"/>
      <c r="W11" s="422"/>
      <c r="X11" s="422"/>
      <c r="Y11" s="422"/>
      <c r="Z11" s="422"/>
      <c r="AA11" s="422"/>
      <c r="AB11" s="422"/>
      <c r="AC11" s="422"/>
      <c r="AD11" s="422"/>
      <c r="AE11" s="422"/>
      <c r="AF11" s="422"/>
      <c r="AG11" s="422"/>
      <c r="AH11" s="422"/>
      <c r="AI11" s="422"/>
      <c r="AJ11" s="422"/>
      <c r="AK11" s="422"/>
      <c r="AL11" s="422"/>
      <c r="AM11" s="422"/>
      <c r="AN11" s="422"/>
      <c r="AO11" s="422"/>
      <c r="AP11" s="422"/>
      <c r="AQ11" s="422"/>
      <c r="AR11" s="422"/>
      <c r="AS11" s="422"/>
      <c r="AT11" s="422"/>
      <c r="AU11" s="422"/>
      <c r="AV11" s="422"/>
      <c r="AW11" s="422"/>
      <c r="AX11" s="422"/>
      <c r="AY11" s="422"/>
      <c r="AZ11" s="422"/>
      <c r="BA11" s="422"/>
      <c r="BB11" s="422"/>
      <c r="BC11" s="422"/>
    </row>
    <row r="12" spans="1:55" s="211" customFormat="1" ht="12.75" x14ac:dyDescent="0.2">
      <c r="A12" s="427" t="s">
        <v>1766</v>
      </c>
      <c r="B12" s="210"/>
      <c r="C12" s="210"/>
      <c r="D12" s="210"/>
      <c r="E12" s="210"/>
      <c r="F12" s="874">
        <f t="shared" si="2"/>
        <v>0</v>
      </c>
      <c r="G12" s="874">
        <f t="shared" si="3"/>
        <v>0</v>
      </c>
      <c r="H12" s="874">
        <f t="shared" si="4"/>
        <v>0</v>
      </c>
      <c r="I12" s="2100"/>
      <c r="J12" s="443" t="s">
        <v>3331</v>
      </c>
      <c r="K12" s="428"/>
      <c r="L12" s="428"/>
      <c r="M12" s="429"/>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443"/>
      <c r="AL12" s="443"/>
      <c r="AM12" s="443"/>
      <c r="AN12" s="443"/>
      <c r="AO12" s="443"/>
      <c r="AP12" s="443"/>
      <c r="AQ12" s="443"/>
      <c r="AR12" s="443"/>
      <c r="AS12" s="443"/>
      <c r="AT12" s="443"/>
      <c r="AU12" s="443"/>
      <c r="AV12" s="443"/>
      <c r="AW12" s="443"/>
      <c r="AX12" s="443"/>
      <c r="AY12" s="443"/>
      <c r="AZ12" s="443"/>
      <c r="BA12" s="443"/>
      <c r="BB12" s="443"/>
      <c r="BC12" s="443"/>
    </row>
    <row r="13" spans="1:55" s="211" customFormat="1" ht="12.75" x14ac:dyDescent="0.2">
      <c r="A13" s="427" t="s">
        <v>1769</v>
      </c>
      <c r="B13" s="210"/>
      <c r="C13" s="210"/>
      <c r="D13" s="210"/>
      <c r="E13" s="210"/>
      <c r="F13" s="874">
        <f t="shared" si="2"/>
        <v>0</v>
      </c>
      <c r="G13" s="874">
        <f t="shared" si="3"/>
        <v>0</v>
      </c>
      <c r="H13" s="874">
        <f t="shared" si="4"/>
        <v>0</v>
      </c>
      <c r="I13" s="2100"/>
      <c r="J13" s="443" t="s">
        <v>3332</v>
      </c>
      <c r="K13" s="428"/>
      <c r="L13" s="428"/>
      <c r="M13" s="429"/>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443"/>
      <c r="AL13" s="443"/>
      <c r="AM13" s="443"/>
      <c r="AN13" s="443"/>
      <c r="AO13" s="443"/>
      <c r="AP13" s="443"/>
      <c r="AQ13" s="443"/>
      <c r="AR13" s="443"/>
      <c r="AS13" s="443"/>
      <c r="AT13" s="443"/>
      <c r="AU13" s="443"/>
      <c r="AV13" s="443"/>
      <c r="AW13" s="443"/>
      <c r="AX13" s="443"/>
      <c r="AY13" s="443"/>
      <c r="AZ13" s="443"/>
      <c r="BA13" s="443"/>
      <c r="BB13" s="443"/>
      <c r="BC13" s="443"/>
    </row>
    <row r="14" spans="1:55" ht="15" x14ac:dyDescent="0.2">
      <c r="A14" s="424" t="s">
        <v>480</v>
      </c>
      <c r="B14" s="2"/>
      <c r="C14" s="2"/>
      <c r="D14" s="2"/>
      <c r="E14" s="2"/>
      <c r="F14" s="875">
        <f t="shared" si="2"/>
        <v>0</v>
      </c>
      <c r="G14" s="875">
        <f t="shared" si="3"/>
        <v>0</v>
      </c>
      <c r="H14" s="875">
        <f t="shared" si="4"/>
        <v>0</v>
      </c>
      <c r="I14" s="2100"/>
      <c r="J14" s="422" t="s">
        <v>3333</v>
      </c>
      <c r="K14" s="428"/>
      <c r="L14" s="428"/>
      <c r="M14" s="429"/>
      <c r="N14" s="442"/>
      <c r="O14" s="441"/>
      <c r="P14" s="441"/>
      <c r="Q14" s="441"/>
      <c r="R14" s="441"/>
      <c r="S14" s="441"/>
      <c r="T14" s="441"/>
      <c r="U14" s="441"/>
      <c r="V14" s="441"/>
      <c r="W14" s="441"/>
      <c r="X14" s="441"/>
      <c r="Y14" s="441"/>
      <c r="Z14" s="441"/>
      <c r="AA14" s="441"/>
      <c r="AB14" s="441"/>
      <c r="AC14" s="441"/>
      <c r="AD14" s="441"/>
      <c r="AE14" s="441"/>
      <c r="AF14" s="441"/>
      <c r="AG14" s="441"/>
      <c r="AH14" s="441"/>
      <c r="AI14" s="441"/>
      <c r="AJ14" s="441"/>
      <c r="AK14" s="441"/>
      <c r="AL14" s="441"/>
      <c r="AM14" s="441"/>
      <c r="AN14" s="441"/>
      <c r="AO14" s="441"/>
      <c r="AP14" s="441"/>
      <c r="AQ14" s="441"/>
      <c r="AR14" s="441"/>
      <c r="AS14" s="441"/>
      <c r="AT14" s="441"/>
      <c r="AU14" s="441"/>
      <c r="AV14" s="441"/>
      <c r="AW14" s="441"/>
      <c r="AX14" s="441"/>
      <c r="AY14" s="441"/>
      <c r="AZ14" s="441"/>
      <c r="BA14" s="441"/>
      <c r="BB14" s="441"/>
      <c r="BC14" s="441"/>
    </row>
    <row r="15" spans="1:55" ht="15" x14ac:dyDescent="0.2">
      <c r="A15" s="430" t="s">
        <v>481</v>
      </c>
      <c r="B15" s="1"/>
      <c r="C15" s="1"/>
      <c r="D15" s="1"/>
      <c r="E15" s="1"/>
      <c r="F15" s="875">
        <f t="shared" si="2"/>
        <v>0</v>
      </c>
      <c r="G15" s="875">
        <f t="shared" si="3"/>
        <v>0</v>
      </c>
      <c r="H15" s="875">
        <f t="shared" si="4"/>
        <v>0</v>
      </c>
      <c r="I15" s="2100"/>
      <c r="J15" s="422" t="s">
        <v>3334</v>
      </c>
      <c r="K15" s="429"/>
      <c r="L15" s="429"/>
      <c r="M15" s="429"/>
      <c r="N15" s="442"/>
      <c r="O15" s="441"/>
      <c r="P15" s="441"/>
      <c r="Q15" s="441"/>
      <c r="R15" s="441"/>
      <c r="S15" s="441"/>
      <c r="T15" s="441"/>
      <c r="U15" s="441"/>
      <c r="V15" s="441"/>
      <c r="W15" s="441"/>
      <c r="X15" s="441"/>
      <c r="Y15" s="441"/>
      <c r="Z15" s="441"/>
      <c r="AA15" s="441"/>
      <c r="AB15" s="441"/>
      <c r="AC15" s="441"/>
      <c r="AD15" s="441"/>
      <c r="AE15" s="441"/>
      <c r="AF15" s="441"/>
      <c r="AG15" s="441"/>
      <c r="AH15" s="441"/>
      <c r="AI15" s="441"/>
      <c r="AJ15" s="441"/>
      <c r="AK15" s="441"/>
      <c r="AL15" s="441"/>
      <c r="AM15" s="441"/>
      <c r="AN15" s="441"/>
      <c r="AO15" s="441"/>
      <c r="AP15" s="441"/>
      <c r="AQ15" s="441"/>
      <c r="AR15" s="441"/>
      <c r="AS15" s="441"/>
      <c r="AT15" s="441"/>
      <c r="AU15" s="441"/>
      <c r="AV15" s="441"/>
      <c r="AW15" s="441"/>
      <c r="AX15" s="441"/>
      <c r="AY15" s="441"/>
      <c r="AZ15" s="441"/>
      <c r="BA15" s="441"/>
      <c r="BB15" s="441"/>
      <c r="BC15" s="441"/>
    </row>
    <row r="16" spans="1:55" ht="15.75" x14ac:dyDescent="0.2">
      <c r="A16" s="894" t="s">
        <v>6</v>
      </c>
      <c r="B16" s="876">
        <f>B15+B11</f>
        <v>0</v>
      </c>
      <c r="C16" s="876">
        <f>C15+C11</f>
        <v>0</v>
      </c>
      <c r="D16" s="876">
        <f>D15+D11</f>
        <v>0</v>
      </c>
      <c r="E16" s="876">
        <f>E15+E11</f>
        <v>0</v>
      </c>
      <c r="F16" s="875">
        <f t="shared" si="2"/>
        <v>0</v>
      </c>
      <c r="G16" s="875">
        <f t="shared" si="3"/>
        <v>0</v>
      </c>
      <c r="H16" s="875">
        <f t="shared" si="4"/>
        <v>0</v>
      </c>
      <c r="I16" s="2100"/>
      <c r="J16" s="422" t="s">
        <v>3335</v>
      </c>
      <c r="K16" s="429"/>
      <c r="L16" s="429"/>
      <c r="M16" s="429"/>
      <c r="N16" s="442"/>
      <c r="O16" s="441"/>
      <c r="P16" s="441"/>
      <c r="Q16" s="441"/>
      <c r="R16" s="441"/>
      <c r="S16" s="441"/>
      <c r="T16" s="441"/>
      <c r="U16" s="441"/>
      <c r="V16" s="441"/>
      <c r="W16" s="441"/>
      <c r="X16" s="441"/>
      <c r="Y16" s="441"/>
      <c r="Z16" s="441"/>
      <c r="AA16" s="441"/>
      <c r="AB16" s="441"/>
      <c r="AC16" s="441"/>
      <c r="AD16" s="441"/>
      <c r="AE16" s="441"/>
      <c r="AF16" s="441"/>
      <c r="AG16" s="441"/>
      <c r="AH16" s="441"/>
      <c r="AI16" s="441"/>
      <c r="AJ16" s="441"/>
      <c r="AK16" s="441"/>
      <c r="AL16" s="441"/>
      <c r="AM16" s="441"/>
      <c r="AN16" s="441"/>
      <c r="AO16" s="441"/>
      <c r="AP16" s="441"/>
      <c r="AQ16" s="441"/>
      <c r="AR16" s="441"/>
      <c r="AS16" s="441"/>
      <c r="AT16" s="441"/>
      <c r="AU16" s="441"/>
      <c r="AV16" s="441"/>
      <c r="AW16" s="441"/>
      <c r="AX16" s="441"/>
      <c r="AY16" s="441"/>
      <c r="AZ16" s="441"/>
      <c r="BA16" s="441"/>
      <c r="BB16" s="441"/>
      <c r="BC16" s="441"/>
    </row>
    <row r="17" spans="1:55" ht="15" x14ac:dyDescent="0.2">
      <c r="A17" s="430" t="s">
        <v>27</v>
      </c>
      <c r="B17" s="1"/>
      <c r="C17" s="1"/>
      <c r="D17" s="1"/>
      <c r="E17" s="1"/>
      <c r="F17" s="875">
        <f t="shared" si="2"/>
        <v>0</v>
      </c>
      <c r="G17" s="875">
        <f t="shared" si="3"/>
        <v>0</v>
      </c>
      <c r="H17" s="875">
        <f t="shared" si="4"/>
        <v>0</v>
      </c>
      <c r="I17" s="2100"/>
      <c r="J17" s="422" t="s">
        <v>3336</v>
      </c>
      <c r="K17" s="429"/>
      <c r="L17" s="429"/>
      <c r="M17" s="429"/>
      <c r="N17" s="442"/>
      <c r="O17" s="441"/>
      <c r="P17" s="441"/>
      <c r="Q17" s="441"/>
      <c r="R17" s="441"/>
      <c r="S17" s="441"/>
      <c r="T17" s="441"/>
      <c r="U17" s="441"/>
      <c r="V17" s="441"/>
      <c r="W17" s="441"/>
      <c r="X17" s="441"/>
      <c r="Y17" s="441"/>
      <c r="Z17" s="441"/>
      <c r="AA17" s="441"/>
      <c r="AB17" s="441"/>
      <c r="AC17" s="441"/>
      <c r="AD17" s="441"/>
      <c r="AE17" s="441"/>
      <c r="AF17" s="441"/>
      <c r="AG17" s="441"/>
      <c r="AH17" s="441"/>
      <c r="AI17" s="441"/>
      <c r="AJ17" s="441"/>
      <c r="AK17" s="441"/>
      <c r="AL17" s="441"/>
      <c r="AM17" s="441"/>
      <c r="AN17" s="441"/>
      <c r="AO17" s="441"/>
      <c r="AP17" s="441"/>
      <c r="AQ17" s="441"/>
      <c r="AR17" s="441"/>
      <c r="AS17" s="441"/>
      <c r="AT17" s="441"/>
      <c r="AU17" s="441"/>
      <c r="AV17" s="441"/>
      <c r="AW17" s="441"/>
      <c r="AX17" s="441"/>
      <c r="AY17" s="441"/>
      <c r="AZ17" s="441"/>
      <c r="BA17" s="441"/>
      <c r="BB17" s="441"/>
      <c r="BC17" s="441"/>
    </row>
    <row r="18" spans="1:55" ht="15" x14ac:dyDescent="0.2">
      <c r="A18" s="430" t="s">
        <v>2036</v>
      </c>
      <c r="B18" s="1"/>
      <c r="C18" s="1"/>
      <c r="D18" s="1"/>
      <c r="E18" s="1"/>
      <c r="F18" s="875">
        <f t="shared" si="2"/>
        <v>0</v>
      </c>
      <c r="G18" s="875">
        <f t="shared" si="3"/>
        <v>0</v>
      </c>
      <c r="H18" s="875">
        <f t="shared" si="4"/>
        <v>0</v>
      </c>
      <c r="I18" s="2100"/>
      <c r="J18" s="422" t="s">
        <v>3337</v>
      </c>
      <c r="K18" s="429"/>
      <c r="L18" s="429"/>
      <c r="M18" s="429"/>
      <c r="N18" s="442"/>
      <c r="O18" s="441"/>
      <c r="P18" s="441"/>
      <c r="Q18" s="441"/>
      <c r="R18" s="441"/>
      <c r="S18" s="441"/>
      <c r="T18" s="441"/>
      <c r="U18" s="441"/>
      <c r="V18" s="441"/>
      <c r="W18" s="441"/>
      <c r="X18" s="441"/>
      <c r="Y18" s="441"/>
      <c r="Z18" s="441"/>
      <c r="AA18" s="441"/>
      <c r="AB18" s="441"/>
      <c r="AC18" s="441"/>
      <c r="AD18" s="441"/>
      <c r="AE18" s="441"/>
      <c r="AF18" s="441"/>
      <c r="AG18" s="441"/>
      <c r="AH18" s="441"/>
      <c r="AI18" s="441"/>
      <c r="AJ18" s="441"/>
      <c r="AK18" s="441"/>
      <c r="AL18" s="441"/>
      <c r="AM18" s="441"/>
      <c r="AN18" s="441"/>
      <c r="AO18" s="441"/>
      <c r="AP18" s="441"/>
      <c r="AQ18" s="441"/>
      <c r="AR18" s="441"/>
      <c r="AS18" s="441"/>
      <c r="AT18" s="441"/>
      <c r="AU18" s="441"/>
      <c r="AV18" s="441"/>
      <c r="AW18" s="441"/>
      <c r="AX18" s="441"/>
      <c r="AY18" s="441"/>
      <c r="AZ18" s="441"/>
      <c r="BA18" s="441"/>
      <c r="BB18" s="441"/>
      <c r="BC18" s="441"/>
    </row>
    <row r="19" spans="1:55" s="65" customFormat="1" ht="15" x14ac:dyDescent="0.2">
      <c r="A19" s="430" t="s">
        <v>1778</v>
      </c>
      <c r="B19" s="1"/>
      <c r="C19" s="1"/>
      <c r="D19" s="1"/>
      <c r="E19" s="1"/>
      <c r="F19" s="875">
        <f t="shared" si="2"/>
        <v>0</v>
      </c>
      <c r="G19" s="875">
        <f t="shared" si="3"/>
        <v>0</v>
      </c>
      <c r="H19" s="875">
        <f t="shared" si="4"/>
        <v>0</v>
      </c>
      <c r="I19" s="2100"/>
      <c r="J19" s="422" t="s">
        <v>3338</v>
      </c>
      <c r="K19" s="426"/>
      <c r="L19" s="426"/>
      <c r="M19" s="426"/>
      <c r="N19" s="422"/>
      <c r="O19" s="422"/>
      <c r="P19" s="422"/>
      <c r="Q19" s="422"/>
      <c r="R19" s="422"/>
      <c r="S19" s="422"/>
      <c r="T19" s="422"/>
      <c r="U19" s="422"/>
      <c r="V19" s="422"/>
      <c r="W19" s="422"/>
      <c r="X19" s="422"/>
      <c r="Y19" s="422"/>
      <c r="Z19" s="422"/>
      <c r="AA19" s="422"/>
      <c r="AB19" s="422"/>
      <c r="AC19" s="422"/>
      <c r="AD19" s="422"/>
      <c r="AE19" s="422"/>
      <c r="AF19" s="422"/>
      <c r="AG19" s="422"/>
      <c r="AH19" s="422"/>
      <c r="AI19" s="422"/>
      <c r="AJ19" s="422"/>
      <c r="AK19" s="422"/>
      <c r="AL19" s="422"/>
      <c r="AM19" s="422"/>
      <c r="AN19" s="422"/>
      <c r="AO19" s="422"/>
      <c r="AP19" s="422"/>
      <c r="AQ19" s="422"/>
      <c r="AR19" s="422"/>
      <c r="AS19" s="422"/>
      <c r="AT19" s="422"/>
      <c r="AU19" s="422"/>
      <c r="AV19" s="422"/>
      <c r="AW19" s="422"/>
      <c r="AX19" s="422"/>
      <c r="AY19" s="422"/>
      <c r="AZ19" s="422"/>
      <c r="BA19" s="422"/>
      <c r="BB19" s="422"/>
      <c r="BC19" s="422"/>
    </row>
    <row r="20" spans="1:55" ht="15.75" x14ac:dyDescent="0.2">
      <c r="A20" s="894" t="s">
        <v>28</v>
      </c>
      <c r="B20" s="876">
        <f>B11-(B17+B18)</f>
        <v>0</v>
      </c>
      <c r="C20" s="876">
        <f>C11-(C17+C18)</f>
        <v>0</v>
      </c>
      <c r="D20" s="876">
        <f t="shared" ref="D20:E20" si="5">D11-(D17+D18)</f>
        <v>0</v>
      </c>
      <c r="E20" s="876">
        <f t="shared" si="5"/>
        <v>0</v>
      </c>
      <c r="F20" s="875">
        <f t="shared" si="2"/>
        <v>0</v>
      </c>
      <c r="G20" s="875">
        <f t="shared" si="3"/>
        <v>0</v>
      </c>
      <c r="H20" s="875">
        <f t="shared" si="4"/>
        <v>0</v>
      </c>
      <c r="I20" s="2100"/>
      <c r="J20" s="422" t="s">
        <v>3339</v>
      </c>
      <c r="K20" s="429"/>
      <c r="L20" s="429"/>
      <c r="M20" s="429"/>
      <c r="N20" s="442"/>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row>
    <row r="21" spans="1:55" ht="15.75" x14ac:dyDescent="0.2">
      <c r="A21" s="894" t="s">
        <v>30</v>
      </c>
      <c r="B21" s="877" t="e">
        <f>ROUND(B20/B11*100,3)</f>
        <v>#DIV/0!</v>
      </c>
      <c r="C21" s="877" t="e">
        <f t="shared" ref="C21:E21" si="6">ROUND(C20/C11*100,3)</f>
        <v>#DIV/0!</v>
      </c>
      <c r="D21" s="877" t="e">
        <f t="shared" si="6"/>
        <v>#DIV/0!</v>
      </c>
      <c r="E21" s="877" t="e">
        <f t="shared" si="6"/>
        <v>#DIV/0!</v>
      </c>
      <c r="F21" s="875">
        <f t="shared" si="2"/>
        <v>0</v>
      </c>
      <c r="G21" s="875">
        <f t="shared" si="3"/>
        <v>0</v>
      </c>
      <c r="H21" s="875">
        <f t="shared" si="4"/>
        <v>0</v>
      </c>
      <c r="I21" s="2100"/>
      <c r="J21" s="422" t="s">
        <v>3340</v>
      </c>
      <c r="K21" s="428"/>
      <c r="L21" s="428"/>
      <c r="M21" s="429"/>
      <c r="N21" s="442"/>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row>
    <row r="22" spans="1:55" ht="15" x14ac:dyDescent="0.2">
      <c r="A22" s="430" t="s">
        <v>81</v>
      </c>
      <c r="B22" s="1"/>
      <c r="C22" s="1"/>
      <c r="D22" s="1"/>
      <c r="E22" s="1"/>
      <c r="F22" s="875">
        <f t="shared" si="2"/>
        <v>0</v>
      </c>
      <c r="G22" s="875">
        <f t="shared" si="3"/>
        <v>0</v>
      </c>
      <c r="H22" s="875">
        <f t="shared" si="4"/>
        <v>0</v>
      </c>
      <c r="I22" s="2100"/>
      <c r="J22" s="422" t="s">
        <v>3341</v>
      </c>
      <c r="K22" s="429"/>
      <c r="L22" s="429"/>
      <c r="M22" s="429"/>
      <c r="N22" s="442"/>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row>
    <row r="23" spans="1:55" ht="15" x14ac:dyDescent="0.2">
      <c r="A23" s="430" t="s">
        <v>82</v>
      </c>
      <c r="B23" s="1"/>
      <c r="C23" s="1"/>
      <c r="D23" s="1"/>
      <c r="E23" s="1"/>
      <c r="F23" s="875">
        <f t="shared" si="2"/>
        <v>0</v>
      </c>
      <c r="G23" s="875">
        <f t="shared" si="3"/>
        <v>0</v>
      </c>
      <c r="H23" s="875">
        <f t="shared" si="4"/>
        <v>0</v>
      </c>
      <c r="I23" s="2100"/>
      <c r="J23" s="422" t="s">
        <v>3342</v>
      </c>
      <c r="K23" s="429"/>
      <c r="L23" s="429"/>
      <c r="M23" s="429"/>
      <c r="N23" s="442"/>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row>
    <row r="24" spans="1:55" ht="30" x14ac:dyDescent="0.2">
      <c r="A24" s="432" t="s">
        <v>83</v>
      </c>
      <c r="B24" s="1"/>
      <c r="C24" s="1"/>
      <c r="D24" s="1"/>
      <c r="E24" s="1"/>
      <c r="F24" s="875">
        <f t="shared" si="2"/>
        <v>0</v>
      </c>
      <c r="G24" s="875">
        <f t="shared" si="3"/>
        <v>0</v>
      </c>
      <c r="H24" s="875">
        <f t="shared" si="4"/>
        <v>0</v>
      </c>
      <c r="I24" s="2100"/>
      <c r="J24" s="422" t="s">
        <v>3343</v>
      </c>
      <c r="K24" s="429"/>
      <c r="L24" s="429"/>
      <c r="M24" s="429"/>
      <c r="N24" s="442"/>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row>
    <row r="25" spans="1:55" s="65" customFormat="1" ht="15.75" x14ac:dyDescent="0.2">
      <c r="A25" s="894" t="s">
        <v>7</v>
      </c>
      <c r="B25" s="876">
        <f>(B20+B19+B15)-B24-B22-B23</f>
        <v>0</v>
      </c>
      <c r="C25" s="876">
        <f>(C20+C19+C15)-C24-C22-C23</f>
        <v>0</v>
      </c>
      <c r="D25" s="876">
        <f t="shared" ref="D25:E25" si="7">(D20+D19+D15)-D24-D22-D23</f>
        <v>0</v>
      </c>
      <c r="E25" s="876">
        <f t="shared" si="7"/>
        <v>0</v>
      </c>
      <c r="F25" s="875">
        <f t="shared" si="2"/>
        <v>0</v>
      </c>
      <c r="G25" s="875">
        <f t="shared" si="3"/>
        <v>0</v>
      </c>
      <c r="H25" s="875">
        <f t="shared" si="4"/>
        <v>0</v>
      </c>
      <c r="I25" s="2100"/>
      <c r="J25" s="422" t="s">
        <v>3344</v>
      </c>
      <c r="K25" s="426"/>
      <c r="L25" s="426"/>
      <c r="M25" s="426"/>
      <c r="N25" s="422"/>
      <c r="O25" s="422"/>
      <c r="P25" s="422"/>
      <c r="Q25" s="422"/>
      <c r="R25" s="422"/>
      <c r="S25" s="422"/>
      <c r="T25" s="422"/>
      <c r="U25" s="422"/>
      <c r="V25" s="422"/>
      <c r="W25" s="422"/>
      <c r="X25" s="422"/>
      <c r="Y25" s="422"/>
      <c r="Z25" s="422"/>
      <c r="AA25" s="422"/>
      <c r="AB25" s="422"/>
      <c r="AC25" s="422"/>
      <c r="AD25" s="422"/>
      <c r="AE25" s="422"/>
      <c r="AF25" s="422"/>
      <c r="AG25" s="422"/>
      <c r="AH25" s="422"/>
      <c r="AI25" s="422"/>
      <c r="AJ25" s="422"/>
      <c r="AK25" s="422"/>
      <c r="AL25" s="422"/>
      <c r="AM25" s="422"/>
      <c r="AN25" s="422"/>
      <c r="AO25" s="422"/>
      <c r="AP25" s="422"/>
      <c r="AQ25" s="422"/>
      <c r="AR25" s="422"/>
      <c r="AS25" s="422"/>
      <c r="AT25" s="422"/>
      <c r="AU25" s="422"/>
      <c r="AV25" s="422"/>
      <c r="AW25" s="422"/>
      <c r="AX25" s="422"/>
      <c r="AY25" s="422"/>
      <c r="AZ25" s="422"/>
      <c r="BA25" s="422"/>
      <c r="BB25" s="422"/>
      <c r="BC25" s="422"/>
    </row>
    <row r="26" spans="1:55" ht="15.75" x14ac:dyDescent="0.2">
      <c r="A26" s="894" t="s">
        <v>183</v>
      </c>
      <c r="B26" s="877" t="e">
        <f>ROUND(B25/B11*100,3)</f>
        <v>#DIV/0!</v>
      </c>
      <c r="C26" s="877" t="e">
        <f t="shared" ref="C26:E26" si="8">ROUND(C25/C11*100,3)</f>
        <v>#DIV/0!</v>
      </c>
      <c r="D26" s="877" t="e">
        <f t="shared" si="8"/>
        <v>#DIV/0!</v>
      </c>
      <c r="E26" s="877" t="e">
        <f t="shared" si="8"/>
        <v>#DIV/0!</v>
      </c>
      <c r="F26" s="875">
        <f t="shared" si="2"/>
        <v>0</v>
      </c>
      <c r="G26" s="875">
        <f t="shared" si="3"/>
        <v>0</v>
      </c>
      <c r="H26" s="875">
        <f t="shared" si="4"/>
        <v>0</v>
      </c>
      <c r="I26" s="2100"/>
      <c r="J26" s="422" t="s">
        <v>3345</v>
      </c>
      <c r="K26" s="428"/>
      <c r="L26" s="428"/>
      <c r="M26" s="429"/>
      <c r="N26" s="442"/>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row>
    <row r="27" spans="1:55" ht="15" x14ac:dyDescent="0.2">
      <c r="A27" s="430" t="s">
        <v>9</v>
      </c>
      <c r="B27" s="1"/>
      <c r="C27" s="1"/>
      <c r="D27" s="1"/>
      <c r="E27" s="1"/>
      <c r="F27" s="875">
        <f t="shared" si="2"/>
        <v>0</v>
      </c>
      <c r="G27" s="875">
        <f t="shared" si="3"/>
        <v>0</v>
      </c>
      <c r="H27" s="875">
        <f t="shared" si="4"/>
        <v>0</v>
      </c>
      <c r="I27" s="2100"/>
      <c r="J27" s="422" t="s">
        <v>3346</v>
      </c>
      <c r="K27" s="429"/>
      <c r="L27" s="429"/>
      <c r="M27" s="429"/>
      <c r="N27" s="442"/>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row>
    <row r="28" spans="1:55" ht="15" x14ac:dyDescent="0.2">
      <c r="A28" s="430" t="s">
        <v>22</v>
      </c>
      <c r="B28" s="1"/>
      <c r="C28" s="1"/>
      <c r="D28" s="1"/>
      <c r="E28" s="1"/>
      <c r="F28" s="875">
        <f t="shared" si="2"/>
        <v>0</v>
      </c>
      <c r="G28" s="875">
        <f t="shared" si="3"/>
        <v>0</v>
      </c>
      <c r="H28" s="875">
        <f t="shared" si="4"/>
        <v>0</v>
      </c>
      <c r="I28" s="2100"/>
      <c r="J28" s="422" t="s">
        <v>3347</v>
      </c>
      <c r="K28" s="429"/>
      <c r="L28" s="429"/>
      <c r="M28" s="429"/>
      <c r="N28" s="442"/>
      <c r="O28" s="441"/>
      <c r="P28" s="441"/>
      <c r="Q28" s="441"/>
      <c r="R28" s="441"/>
      <c r="S28" s="441"/>
      <c r="T28" s="441"/>
      <c r="U28" s="441"/>
      <c r="V28" s="441"/>
      <c r="W28" s="441"/>
      <c r="X28" s="441"/>
      <c r="Y28" s="441"/>
      <c r="Z28" s="441"/>
      <c r="AA28" s="441"/>
      <c r="AB28" s="441"/>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row>
    <row r="29" spans="1:55" ht="15.75" x14ac:dyDescent="0.2">
      <c r="A29" s="433" t="s">
        <v>39</v>
      </c>
      <c r="B29" s="878">
        <f>B25-B27-B28</f>
        <v>0</v>
      </c>
      <c r="C29" s="878">
        <f>C25-C27-C28</f>
        <v>0</v>
      </c>
      <c r="D29" s="878">
        <f>D25-D27-D28</f>
        <v>0</v>
      </c>
      <c r="E29" s="879">
        <f>E25-E27-E28</f>
        <v>0</v>
      </c>
      <c r="F29" s="875">
        <f t="shared" si="2"/>
        <v>0</v>
      </c>
      <c r="G29" s="875">
        <f t="shared" si="3"/>
        <v>0</v>
      </c>
      <c r="H29" s="875">
        <f t="shared" si="4"/>
        <v>0</v>
      </c>
      <c r="I29" s="2100"/>
      <c r="J29" s="422" t="s">
        <v>3348</v>
      </c>
      <c r="K29" s="429"/>
      <c r="L29" s="429"/>
      <c r="M29" s="429"/>
      <c r="N29" s="442"/>
      <c r="O29" s="441"/>
      <c r="P29" s="441"/>
      <c r="Q29" s="441"/>
      <c r="R29" s="441"/>
      <c r="S29" s="441"/>
      <c r="T29" s="441"/>
      <c r="U29" s="441"/>
      <c r="V29" s="441"/>
      <c r="W29" s="441"/>
      <c r="X29" s="441"/>
      <c r="Y29" s="441"/>
      <c r="Z29" s="441"/>
      <c r="AA29" s="441"/>
      <c r="AB29" s="441"/>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row>
    <row r="30" spans="1:55" ht="15.75" x14ac:dyDescent="0.2">
      <c r="A30" s="894" t="s">
        <v>199</v>
      </c>
      <c r="B30" s="877" t="e">
        <f>ROUND(B29/B11*100,3)</f>
        <v>#DIV/0!</v>
      </c>
      <c r="C30" s="877" t="e">
        <f t="shared" ref="C30:E30" si="9">ROUND(C29/C11*100,3)</f>
        <v>#DIV/0!</v>
      </c>
      <c r="D30" s="877" t="e">
        <f t="shared" si="9"/>
        <v>#DIV/0!</v>
      </c>
      <c r="E30" s="877" t="e">
        <f t="shared" si="9"/>
        <v>#DIV/0!</v>
      </c>
      <c r="F30" s="875">
        <f t="shared" si="2"/>
        <v>0</v>
      </c>
      <c r="G30" s="875">
        <f t="shared" si="3"/>
        <v>0</v>
      </c>
      <c r="H30" s="875">
        <f t="shared" si="4"/>
        <v>0</v>
      </c>
      <c r="I30" s="2100"/>
      <c r="J30" s="422" t="s">
        <v>3349</v>
      </c>
      <c r="K30" s="428"/>
      <c r="L30" s="428"/>
      <c r="M30" s="429"/>
      <c r="N30" s="442"/>
      <c r="O30" s="441"/>
      <c r="P30" s="441"/>
      <c r="Q30" s="441"/>
      <c r="R30" s="441"/>
      <c r="S30" s="441"/>
      <c r="T30" s="441"/>
      <c r="U30" s="441"/>
      <c r="V30" s="441"/>
      <c r="W30" s="441"/>
      <c r="X30" s="441"/>
      <c r="Y30" s="441"/>
      <c r="Z30" s="441"/>
      <c r="AA30" s="441"/>
      <c r="AB30" s="441"/>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row>
    <row r="31" spans="1:55" ht="15" x14ac:dyDescent="0.2">
      <c r="A31" s="430" t="s">
        <v>8</v>
      </c>
      <c r="B31" s="1"/>
      <c r="C31" s="1"/>
      <c r="D31" s="1"/>
      <c r="E31" s="1"/>
      <c r="F31" s="875">
        <f t="shared" si="2"/>
        <v>0</v>
      </c>
      <c r="G31" s="875">
        <f t="shared" si="3"/>
        <v>0</v>
      </c>
      <c r="H31" s="875">
        <f t="shared" si="4"/>
        <v>0</v>
      </c>
      <c r="I31" s="2100"/>
      <c r="J31" s="422" t="s">
        <v>3350</v>
      </c>
      <c r="K31" s="429"/>
      <c r="L31" s="429"/>
      <c r="M31" s="429"/>
      <c r="N31" s="442"/>
      <c r="O31" s="441"/>
      <c r="P31" s="441"/>
      <c r="Q31" s="441"/>
      <c r="R31" s="441"/>
      <c r="S31" s="441"/>
      <c r="T31" s="441"/>
      <c r="U31" s="441"/>
      <c r="V31" s="441"/>
      <c r="W31" s="441"/>
      <c r="X31" s="441"/>
      <c r="Y31" s="441"/>
      <c r="Z31" s="441"/>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row>
    <row r="32" spans="1:55" ht="15.75" x14ac:dyDescent="0.2">
      <c r="A32" s="894" t="s">
        <v>10</v>
      </c>
      <c r="B32" s="876">
        <f>B29-B31</f>
        <v>0</v>
      </c>
      <c r="C32" s="876">
        <f>C29-C31</f>
        <v>0</v>
      </c>
      <c r="D32" s="876">
        <f>D29-D31</f>
        <v>0</v>
      </c>
      <c r="E32" s="876">
        <f>E29-E31</f>
        <v>0</v>
      </c>
      <c r="F32" s="875">
        <f t="shared" si="2"/>
        <v>0</v>
      </c>
      <c r="G32" s="875">
        <f t="shared" si="3"/>
        <v>0</v>
      </c>
      <c r="H32" s="875">
        <f t="shared" si="4"/>
        <v>0</v>
      </c>
      <c r="I32" s="2100"/>
      <c r="J32" s="422" t="s">
        <v>3351</v>
      </c>
      <c r="K32" s="429"/>
      <c r="L32" s="429"/>
      <c r="M32" s="429"/>
      <c r="N32" s="442"/>
      <c r="O32" s="441"/>
      <c r="P32" s="441"/>
      <c r="Q32" s="441"/>
      <c r="R32" s="441"/>
      <c r="S32" s="441"/>
      <c r="T32" s="441"/>
      <c r="U32" s="441"/>
      <c r="V32" s="441"/>
      <c r="W32" s="441"/>
      <c r="X32" s="441"/>
      <c r="Y32" s="441"/>
      <c r="Z32" s="441"/>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row>
    <row r="33" spans="1:55" ht="15.75" x14ac:dyDescent="0.2">
      <c r="A33" s="894" t="s">
        <v>198</v>
      </c>
      <c r="B33" s="877" t="e">
        <f>ROUND(B32/B11*100,3)</f>
        <v>#DIV/0!</v>
      </c>
      <c r="C33" s="877" t="e">
        <f t="shared" ref="C33:E33" si="10">ROUND(C32/C11*100,3)</f>
        <v>#DIV/0!</v>
      </c>
      <c r="D33" s="877" t="e">
        <f t="shared" si="10"/>
        <v>#DIV/0!</v>
      </c>
      <c r="E33" s="877" t="e">
        <f t="shared" si="10"/>
        <v>#DIV/0!</v>
      </c>
      <c r="F33" s="875">
        <f t="shared" si="2"/>
        <v>0</v>
      </c>
      <c r="G33" s="875">
        <f t="shared" si="3"/>
        <v>0</v>
      </c>
      <c r="H33" s="875">
        <f t="shared" si="4"/>
        <v>0</v>
      </c>
      <c r="I33" s="2100"/>
      <c r="J33" s="422" t="s">
        <v>3352</v>
      </c>
      <c r="K33" s="429"/>
      <c r="L33" s="429"/>
      <c r="M33" s="429"/>
      <c r="N33" s="442"/>
      <c r="O33" s="441"/>
      <c r="P33" s="441"/>
      <c r="Q33" s="441"/>
      <c r="R33" s="441"/>
      <c r="S33" s="441"/>
      <c r="T33" s="441"/>
      <c r="U33" s="441"/>
      <c r="V33" s="441"/>
      <c r="W33" s="441"/>
      <c r="X33" s="441"/>
      <c r="Y33" s="441"/>
      <c r="Z33" s="441"/>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row>
    <row r="34" spans="1:55" ht="15.75" x14ac:dyDescent="0.2">
      <c r="A34" s="894" t="s">
        <v>233</v>
      </c>
      <c r="B34" s="876">
        <f>B32+B27+B28+B22+B23</f>
        <v>0</v>
      </c>
      <c r="C34" s="876">
        <f>C32+C27+C28+C22+C23</f>
        <v>0</v>
      </c>
      <c r="D34" s="876">
        <f>D32+D27+D28+D22+D23</f>
        <v>0</v>
      </c>
      <c r="E34" s="876">
        <f>E32+E27+E28+E22+E23</f>
        <v>0</v>
      </c>
      <c r="F34" s="875">
        <f t="shared" si="2"/>
        <v>0</v>
      </c>
      <c r="G34" s="875">
        <f t="shared" si="3"/>
        <v>0</v>
      </c>
      <c r="H34" s="875">
        <f t="shared" si="4"/>
        <v>0</v>
      </c>
      <c r="I34" s="2100"/>
      <c r="J34" s="422" t="s">
        <v>3353</v>
      </c>
      <c r="K34" s="429"/>
      <c r="L34" s="429"/>
      <c r="M34" s="429"/>
      <c r="N34" s="442"/>
      <c r="O34" s="441"/>
      <c r="P34" s="441"/>
      <c r="Q34" s="441"/>
      <c r="R34" s="441"/>
      <c r="S34" s="441"/>
      <c r="T34" s="441"/>
      <c r="U34" s="441"/>
      <c r="V34" s="441"/>
      <c r="W34" s="441"/>
      <c r="X34" s="441"/>
      <c r="Y34" s="441"/>
      <c r="Z34" s="441"/>
      <c r="AA34" s="441"/>
      <c r="AB34" s="441"/>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row>
    <row r="35" spans="1:55" ht="15" x14ac:dyDescent="0.2">
      <c r="A35" s="430" t="s">
        <v>23</v>
      </c>
      <c r="B35" s="1"/>
      <c r="C35" s="1"/>
      <c r="D35" s="1"/>
      <c r="E35" s="1"/>
      <c r="F35" s="875">
        <f t="shared" si="2"/>
        <v>0</v>
      </c>
      <c r="G35" s="875">
        <f t="shared" si="3"/>
        <v>0</v>
      </c>
      <c r="H35" s="875">
        <f t="shared" si="4"/>
        <v>0</v>
      </c>
      <c r="I35" s="2100"/>
      <c r="J35" s="422" t="s">
        <v>3354</v>
      </c>
      <c r="K35" s="429"/>
      <c r="L35" s="429"/>
      <c r="M35" s="429"/>
      <c r="N35" s="442"/>
      <c r="O35" s="441"/>
      <c r="P35" s="441"/>
      <c r="Q35" s="441"/>
      <c r="R35" s="441"/>
      <c r="S35" s="441"/>
      <c r="T35" s="441"/>
      <c r="U35" s="441"/>
      <c r="V35" s="441"/>
      <c r="W35" s="441"/>
      <c r="X35" s="441"/>
      <c r="Y35" s="441"/>
      <c r="Z35" s="441"/>
      <c r="AA35" s="441"/>
      <c r="AB35" s="441"/>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row>
    <row r="36" spans="1:55" ht="15.75" x14ac:dyDescent="0.2">
      <c r="A36" s="433" t="s">
        <v>176</v>
      </c>
      <c r="B36" s="4"/>
      <c r="C36" s="4"/>
      <c r="D36" s="4"/>
      <c r="E36" s="4"/>
      <c r="F36" s="431"/>
      <c r="G36" s="431"/>
      <c r="H36" s="431"/>
      <c r="I36" s="2100"/>
      <c r="J36" s="422" t="s">
        <v>3355</v>
      </c>
      <c r="K36" s="429"/>
      <c r="L36" s="429"/>
      <c r="M36" s="429"/>
      <c r="N36" s="442"/>
      <c r="O36" s="441"/>
      <c r="P36" s="441"/>
      <c r="Q36" s="441"/>
      <c r="R36" s="441"/>
      <c r="S36" s="441"/>
      <c r="T36" s="441"/>
      <c r="U36" s="441"/>
      <c r="V36" s="441"/>
      <c r="W36" s="441"/>
      <c r="X36" s="441"/>
      <c r="Y36" s="441"/>
      <c r="Z36" s="441"/>
      <c r="AA36" s="441"/>
      <c r="AB36" s="441"/>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row>
    <row r="37" spans="1:55" ht="15.75" x14ac:dyDescent="0.2">
      <c r="A37" s="434" t="s">
        <v>11</v>
      </c>
      <c r="B37" s="880">
        <f>+B32-B35</f>
        <v>0</v>
      </c>
      <c r="C37" s="880">
        <f>+C32-C35</f>
        <v>0</v>
      </c>
      <c r="D37" s="880">
        <f>+D32-D35</f>
        <v>0</v>
      </c>
      <c r="E37" s="880">
        <f>+E32-E35</f>
        <v>0</v>
      </c>
      <c r="F37" s="875">
        <f t="shared" ref="F37:H38" si="11">ROUND(IF(ISERROR((B37-C37)/C37),0,(B37-C37)/C37),3)</f>
        <v>0</v>
      </c>
      <c r="G37" s="875">
        <f t="shared" si="11"/>
        <v>0</v>
      </c>
      <c r="H37" s="875">
        <f t="shared" si="11"/>
        <v>0</v>
      </c>
      <c r="I37" s="2100"/>
      <c r="J37" s="422" t="s">
        <v>3356</v>
      </c>
      <c r="K37" s="429"/>
      <c r="L37" s="429"/>
      <c r="M37" s="429"/>
      <c r="N37" s="442"/>
      <c r="O37" s="441"/>
      <c r="P37" s="441"/>
      <c r="Q37" s="441"/>
      <c r="R37" s="441"/>
      <c r="S37" s="441"/>
      <c r="T37" s="441"/>
      <c r="U37" s="441"/>
      <c r="V37" s="441"/>
      <c r="W37" s="441"/>
      <c r="X37" s="441"/>
      <c r="Y37" s="441"/>
      <c r="Z37" s="441"/>
      <c r="AA37" s="441"/>
      <c r="AB37" s="441"/>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row>
    <row r="38" spans="1:55" ht="16.5" thickBot="1" x14ac:dyDescent="0.25">
      <c r="A38" s="435" t="s">
        <v>80</v>
      </c>
      <c r="B38" s="881" t="e">
        <f>ROUND(B37/B11*100,3)</f>
        <v>#DIV/0!</v>
      </c>
      <c r="C38" s="881" t="e">
        <f t="shared" ref="C38:E38" si="12">ROUND(C37/C11*100,3)</f>
        <v>#DIV/0!</v>
      </c>
      <c r="D38" s="881" t="e">
        <f t="shared" si="12"/>
        <v>#DIV/0!</v>
      </c>
      <c r="E38" s="881" t="e">
        <f t="shared" si="12"/>
        <v>#DIV/0!</v>
      </c>
      <c r="F38" s="875">
        <f t="shared" si="11"/>
        <v>0</v>
      </c>
      <c r="G38" s="875">
        <f t="shared" si="11"/>
        <v>0</v>
      </c>
      <c r="H38" s="875">
        <f t="shared" si="11"/>
        <v>0</v>
      </c>
      <c r="I38" s="2130"/>
      <c r="J38" s="422" t="s">
        <v>3357</v>
      </c>
      <c r="K38" s="428"/>
      <c r="L38" s="428"/>
      <c r="M38" s="429"/>
      <c r="N38" s="442"/>
      <c r="O38" s="441"/>
      <c r="P38" s="441"/>
      <c r="Q38" s="441"/>
      <c r="R38" s="441"/>
      <c r="S38" s="441"/>
      <c r="T38" s="441"/>
      <c r="U38" s="441"/>
      <c r="V38" s="441"/>
      <c r="W38" s="441"/>
      <c r="X38" s="441"/>
      <c r="Y38" s="441"/>
      <c r="Z38" s="441"/>
      <c r="AA38" s="441"/>
      <c r="AB38" s="441"/>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row>
    <row r="39" spans="1:55" ht="16.5" thickBot="1" x14ac:dyDescent="0.25">
      <c r="A39" s="2078" t="s">
        <v>70</v>
      </c>
      <c r="B39" s="2079"/>
      <c r="C39" s="2079"/>
      <c r="D39" s="2079"/>
      <c r="E39" s="2079"/>
      <c r="F39" s="2079"/>
      <c r="G39" s="2079"/>
      <c r="H39" s="2079"/>
      <c r="I39" s="2080"/>
      <c r="J39" s="422"/>
      <c r="K39" s="429"/>
      <c r="L39" s="429"/>
      <c r="M39" s="429"/>
      <c r="N39" s="442"/>
      <c r="O39" s="441"/>
      <c r="P39" s="441"/>
      <c r="Q39" s="441"/>
      <c r="R39" s="441"/>
      <c r="S39" s="441"/>
      <c r="T39" s="441"/>
      <c r="U39" s="441"/>
      <c r="V39" s="441"/>
      <c r="W39" s="441"/>
      <c r="X39" s="441"/>
      <c r="Y39" s="441"/>
      <c r="Z39" s="441"/>
      <c r="AA39" s="441"/>
      <c r="AB39" s="441"/>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row>
    <row r="40" spans="1:55" ht="15.75" x14ac:dyDescent="0.2">
      <c r="A40" s="2081" t="s">
        <v>77</v>
      </c>
      <c r="B40" s="2082"/>
      <c r="C40" s="2082"/>
      <c r="D40" s="2082"/>
      <c r="E40" s="2082"/>
      <c r="F40" s="2082"/>
      <c r="G40" s="2082"/>
      <c r="H40" s="2082"/>
      <c r="I40" s="2083"/>
      <c r="J40" s="422"/>
      <c r="K40" s="429"/>
      <c r="L40" s="429"/>
      <c r="M40" s="429"/>
      <c r="N40" s="442"/>
      <c r="O40" s="441"/>
      <c r="P40" s="441"/>
      <c r="Q40" s="441"/>
      <c r="R40" s="441"/>
      <c r="S40" s="441"/>
      <c r="T40" s="441"/>
      <c r="U40" s="441"/>
      <c r="V40" s="441"/>
      <c r="W40" s="441"/>
      <c r="X40" s="441"/>
      <c r="Y40" s="441"/>
      <c r="Z40" s="441"/>
      <c r="AA40" s="441"/>
      <c r="AB40" s="441"/>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row>
    <row r="41" spans="1:55" ht="15" customHeight="1" x14ac:dyDescent="0.2">
      <c r="A41" s="430" t="s">
        <v>66</v>
      </c>
      <c r="B41" s="1"/>
      <c r="C41" s="1"/>
      <c r="D41" s="1"/>
      <c r="E41" s="1"/>
      <c r="F41" s="875">
        <f t="shared" ref="F41:H42" si="13">ROUND(IF(ISERROR((B41-C41)/C41),0,(B41-C41)/C41),3)</f>
        <v>0</v>
      </c>
      <c r="G41" s="875">
        <f t="shared" si="13"/>
        <v>0</v>
      </c>
      <c r="H41" s="875">
        <f t="shared" si="13"/>
        <v>0</v>
      </c>
      <c r="I41" s="2084" t="s">
        <v>524</v>
      </c>
      <c r="J41" s="422" t="s">
        <v>3358</v>
      </c>
      <c r="K41" s="429"/>
      <c r="L41" s="429"/>
      <c r="M41" s="429"/>
      <c r="N41" s="442"/>
      <c r="O41" s="441"/>
      <c r="P41" s="441"/>
      <c r="Q41" s="441"/>
      <c r="R41" s="441"/>
      <c r="S41" s="441"/>
      <c r="T41" s="441"/>
      <c r="U41" s="441"/>
      <c r="V41" s="441"/>
      <c r="W41" s="441"/>
      <c r="X41" s="441"/>
      <c r="Y41" s="441"/>
      <c r="Z41" s="441"/>
      <c r="AA41" s="441"/>
      <c r="AB41" s="441"/>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row>
    <row r="42" spans="1:55" ht="15" customHeight="1" x14ac:dyDescent="0.2">
      <c r="A42" s="430" t="s">
        <v>68</v>
      </c>
      <c r="B42" s="1"/>
      <c r="C42" s="1"/>
      <c r="D42" s="1"/>
      <c r="E42" s="1"/>
      <c r="F42" s="875">
        <f t="shared" si="13"/>
        <v>0</v>
      </c>
      <c r="G42" s="875">
        <f t="shared" si="13"/>
        <v>0</v>
      </c>
      <c r="H42" s="875">
        <f t="shared" si="13"/>
        <v>0</v>
      </c>
      <c r="I42" s="2124"/>
      <c r="J42" s="422" t="s">
        <v>3359</v>
      </c>
      <c r="K42" s="429"/>
      <c r="L42" s="429"/>
      <c r="M42" s="429"/>
      <c r="N42" s="442"/>
      <c r="O42" s="441"/>
      <c r="P42" s="441"/>
      <c r="Q42" s="441"/>
      <c r="R42" s="441"/>
      <c r="S42" s="441"/>
      <c r="T42" s="441"/>
      <c r="U42" s="441"/>
      <c r="V42" s="441"/>
      <c r="W42" s="441"/>
      <c r="X42" s="441"/>
      <c r="Y42" s="441"/>
      <c r="Z42" s="441"/>
      <c r="AA42" s="441"/>
      <c r="AB42" s="441"/>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row>
    <row r="43" spans="1:55" ht="15.75" x14ac:dyDescent="0.2">
      <c r="A43" s="2087" t="s">
        <v>72</v>
      </c>
      <c r="B43" s="2088"/>
      <c r="C43" s="2088"/>
      <c r="D43" s="2088"/>
      <c r="E43" s="2088"/>
      <c r="F43" s="2088"/>
      <c r="G43" s="2088"/>
      <c r="H43" s="436"/>
      <c r="I43" s="2124"/>
      <c r="J43" s="422"/>
      <c r="K43" s="429"/>
      <c r="L43" s="429"/>
      <c r="M43" s="429"/>
      <c r="N43" s="442"/>
      <c r="O43" s="441"/>
      <c r="P43" s="441"/>
      <c r="Q43" s="441"/>
      <c r="R43" s="441"/>
      <c r="S43" s="441"/>
      <c r="T43" s="441"/>
      <c r="U43" s="441"/>
      <c r="V43" s="441"/>
      <c r="W43" s="441"/>
      <c r="X43" s="441"/>
      <c r="Y43" s="441"/>
      <c r="Z43" s="441"/>
      <c r="AA43" s="441"/>
      <c r="AB43" s="441"/>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row>
    <row r="44" spans="1:55" ht="15" customHeight="1" x14ac:dyDescent="0.2">
      <c r="A44" s="430" t="s">
        <v>71</v>
      </c>
      <c r="B44" s="1"/>
      <c r="C44" s="1"/>
      <c r="D44" s="1"/>
      <c r="E44" s="1"/>
      <c r="F44" s="875">
        <f t="shared" ref="F44:F52" si="14">ROUND(IF(ISERROR((B44-C44)/C44),0,(B44-C44)/C44),3)</f>
        <v>0</v>
      </c>
      <c r="G44" s="875">
        <f t="shared" ref="G44:G52" si="15">ROUND(IF(ISERROR((C44-D44)/D44),0,(C44-D44)/D44),3)</f>
        <v>0</v>
      </c>
      <c r="H44" s="875">
        <f t="shared" ref="H44:H52" si="16">ROUND(IF(ISERROR((D44-E44)/E44),0,(D44-E44)/E44),3)</f>
        <v>0</v>
      </c>
      <c r="I44" s="2124"/>
      <c r="J44" s="422" t="s">
        <v>3360</v>
      </c>
      <c r="K44" s="429"/>
      <c r="L44" s="429"/>
      <c r="M44" s="429"/>
      <c r="N44" s="442"/>
      <c r="O44" s="441"/>
      <c r="P44" s="441"/>
      <c r="Q44" s="441"/>
      <c r="R44" s="441"/>
      <c r="S44" s="441"/>
      <c r="T44" s="441"/>
      <c r="U44" s="441"/>
      <c r="V44" s="441"/>
      <c r="W44" s="441"/>
      <c r="X44" s="441"/>
      <c r="Y44" s="441"/>
      <c r="Z44" s="441"/>
      <c r="AA44" s="441"/>
      <c r="AB44" s="441"/>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row>
    <row r="45" spans="1:55" ht="15" customHeight="1" x14ac:dyDescent="0.2">
      <c r="A45" s="430" t="s">
        <v>65</v>
      </c>
      <c r="B45" s="1"/>
      <c r="C45" s="1"/>
      <c r="D45" s="1"/>
      <c r="E45" s="1"/>
      <c r="F45" s="875">
        <f t="shared" si="14"/>
        <v>0</v>
      </c>
      <c r="G45" s="875">
        <f t="shared" si="15"/>
        <v>0</v>
      </c>
      <c r="H45" s="875">
        <f t="shared" si="16"/>
        <v>0</v>
      </c>
      <c r="I45" s="2124"/>
      <c r="J45" s="422" t="s">
        <v>3361</v>
      </c>
      <c r="K45" s="429"/>
      <c r="L45" s="429"/>
      <c r="M45" s="429"/>
      <c r="N45" s="442"/>
      <c r="O45" s="441"/>
      <c r="P45" s="441"/>
      <c r="Q45" s="441"/>
      <c r="R45" s="441"/>
      <c r="S45" s="441"/>
      <c r="T45" s="441"/>
      <c r="U45" s="441"/>
      <c r="V45" s="441"/>
      <c r="W45" s="441"/>
      <c r="X45" s="441"/>
      <c r="Y45" s="441"/>
      <c r="Z45" s="441"/>
      <c r="AA45" s="441"/>
      <c r="AB45" s="441"/>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row>
    <row r="46" spans="1:55" ht="15" customHeight="1" x14ac:dyDescent="0.2">
      <c r="A46" s="430" t="s">
        <v>205</v>
      </c>
      <c r="B46" s="1"/>
      <c r="C46" s="1"/>
      <c r="D46" s="1"/>
      <c r="E46" s="1"/>
      <c r="F46" s="875">
        <f t="shared" si="14"/>
        <v>0</v>
      </c>
      <c r="G46" s="875">
        <f t="shared" si="15"/>
        <v>0</v>
      </c>
      <c r="H46" s="875">
        <f t="shared" si="16"/>
        <v>0</v>
      </c>
      <c r="I46" s="2124"/>
      <c r="J46" s="422" t="s">
        <v>3362</v>
      </c>
      <c r="K46" s="429" t="s">
        <v>207</v>
      </c>
      <c r="L46" s="429"/>
      <c r="M46" s="429"/>
      <c r="N46" s="442"/>
      <c r="O46" s="441"/>
      <c r="P46" s="441"/>
      <c r="Q46" s="441"/>
      <c r="R46" s="441"/>
      <c r="S46" s="441"/>
      <c r="T46" s="441"/>
      <c r="U46" s="441"/>
      <c r="V46" s="441"/>
      <c r="W46" s="441"/>
      <c r="X46" s="441"/>
      <c r="Y46" s="441"/>
      <c r="Z46" s="441"/>
      <c r="AA46" s="441"/>
      <c r="AB46" s="441"/>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row>
    <row r="47" spans="1:55" ht="15" customHeight="1" x14ac:dyDescent="0.2">
      <c r="A47" s="430" t="s">
        <v>177</v>
      </c>
      <c r="B47" s="1"/>
      <c r="C47" s="1"/>
      <c r="D47" s="1"/>
      <c r="E47" s="1"/>
      <c r="F47" s="875">
        <f t="shared" si="14"/>
        <v>0</v>
      </c>
      <c r="G47" s="875">
        <f t="shared" si="15"/>
        <v>0</v>
      </c>
      <c r="H47" s="875">
        <f t="shared" si="16"/>
        <v>0</v>
      </c>
      <c r="I47" s="2124"/>
      <c r="J47" s="422" t="s">
        <v>3363</v>
      </c>
      <c r="K47" s="429"/>
      <c r="L47" s="429"/>
      <c r="M47" s="429"/>
      <c r="N47" s="442"/>
      <c r="O47" s="441"/>
      <c r="P47" s="441"/>
      <c r="Q47" s="441"/>
      <c r="R47" s="441"/>
      <c r="S47" s="441"/>
      <c r="T47" s="441"/>
      <c r="U47" s="441"/>
      <c r="V47" s="441"/>
      <c r="W47" s="441"/>
      <c r="X47" s="441"/>
      <c r="Y47" s="441"/>
      <c r="Z47" s="441"/>
      <c r="AA47" s="441"/>
      <c r="AB47" s="441"/>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row>
    <row r="48" spans="1:55" ht="15" customHeight="1" x14ac:dyDescent="0.2">
      <c r="A48" s="430" t="s">
        <v>59</v>
      </c>
      <c r="B48" s="1"/>
      <c r="C48" s="1"/>
      <c r="D48" s="1"/>
      <c r="E48" s="1"/>
      <c r="F48" s="875">
        <f t="shared" si="14"/>
        <v>0</v>
      </c>
      <c r="G48" s="875">
        <f t="shared" si="15"/>
        <v>0</v>
      </c>
      <c r="H48" s="875">
        <f t="shared" si="16"/>
        <v>0</v>
      </c>
      <c r="I48" s="2124"/>
      <c r="J48" s="422" t="s">
        <v>3364</v>
      </c>
      <c r="K48" s="429"/>
      <c r="L48" s="429"/>
      <c r="M48" s="429"/>
      <c r="N48" s="442"/>
      <c r="O48" s="441"/>
      <c r="P48" s="441"/>
      <c r="Q48" s="441"/>
      <c r="R48" s="441"/>
      <c r="S48" s="441"/>
      <c r="T48" s="441"/>
      <c r="U48" s="441"/>
      <c r="V48" s="441"/>
      <c r="W48" s="441"/>
      <c r="X48" s="441"/>
      <c r="Y48" s="441"/>
      <c r="Z48" s="441"/>
      <c r="AA48" s="441"/>
      <c r="AB48" s="441"/>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row>
    <row r="49" spans="1:55" ht="15.75" x14ac:dyDescent="0.2">
      <c r="A49" s="894" t="s">
        <v>60</v>
      </c>
      <c r="B49" s="876">
        <f>SUM(B44:B48)</f>
        <v>0</v>
      </c>
      <c r="C49" s="876">
        <f>SUM(C44:C48)</f>
        <v>0</v>
      </c>
      <c r="D49" s="876">
        <f>SUM(D44:D48)</f>
        <v>0</v>
      </c>
      <c r="E49" s="876">
        <f>SUM(E44:E48)</f>
        <v>0</v>
      </c>
      <c r="F49" s="875">
        <f t="shared" si="14"/>
        <v>0</v>
      </c>
      <c r="G49" s="875">
        <f t="shared" si="15"/>
        <v>0</v>
      </c>
      <c r="H49" s="875">
        <f t="shared" si="16"/>
        <v>0</v>
      </c>
      <c r="I49" s="2124"/>
      <c r="J49" s="422" t="s">
        <v>3365</v>
      </c>
      <c r="K49" s="426" t="s">
        <v>702</v>
      </c>
      <c r="L49" s="429"/>
      <c r="M49" s="429"/>
      <c r="N49" s="442"/>
      <c r="O49" s="441"/>
      <c r="P49" s="441"/>
      <c r="Q49" s="441"/>
      <c r="R49" s="441"/>
      <c r="S49" s="441"/>
      <c r="T49" s="441"/>
      <c r="U49" s="441"/>
      <c r="V49" s="441"/>
      <c r="W49" s="441"/>
      <c r="X49" s="441"/>
      <c r="Y49" s="441"/>
      <c r="Z49" s="441"/>
      <c r="AA49" s="441"/>
      <c r="AB49" s="441"/>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row>
    <row r="50" spans="1:55" ht="15" customHeight="1" x14ac:dyDescent="0.2">
      <c r="A50" s="430" t="s">
        <v>73</v>
      </c>
      <c r="B50" s="1"/>
      <c r="C50" s="1"/>
      <c r="D50" s="1"/>
      <c r="E50" s="1"/>
      <c r="F50" s="875">
        <f t="shared" si="14"/>
        <v>0</v>
      </c>
      <c r="G50" s="875">
        <f t="shared" si="15"/>
        <v>0</v>
      </c>
      <c r="H50" s="875">
        <f t="shared" si="16"/>
        <v>0</v>
      </c>
      <c r="I50" s="2124"/>
      <c r="J50" s="422" t="s">
        <v>3366</v>
      </c>
      <c r="K50" s="429"/>
      <c r="L50" s="429"/>
      <c r="M50" s="429"/>
      <c r="N50" s="442"/>
      <c r="O50" s="441"/>
      <c r="P50" s="441"/>
      <c r="Q50" s="441"/>
      <c r="R50" s="441"/>
      <c r="S50" s="441"/>
      <c r="T50" s="441"/>
      <c r="U50" s="441"/>
      <c r="V50" s="441"/>
      <c r="W50" s="441"/>
      <c r="X50" s="441"/>
      <c r="Y50" s="441"/>
      <c r="Z50" s="441"/>
      <c r="AA50" s="441"/>
      <c r="AB50" s="441"/>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row>
    <row r="51" spans="1:55" ht="15" customHeight="1" x14ac:dyDescent="0.2">
      <c r="A51" s="430" t="s">
        <v>137</v>
      </c>
      <c r="B51" s="1"/>
      <c r="C51" s="1"/>
      <c r="D51" s="1"/>
      <c r="E51" s="1"/>
      <c r="F51" s="875">
        <f t="shared" si="14"/>
        <v>0</v>
      </c>
      <c r="G51" s="875">
        <f t="shared" si="15"/>
        <v>0</v>
      </c>
      <c r="H51" s="875">
        <f t="shared" si="16"/>
        <v>0</v>
      </c>
      <c r="I51" s="2124"/>
      <c r="J51" s="422" t="s">
        <v>3367</v>
      </c>
      <c r="K51" s="429"/>
      <c r="L51" s="429"/>
      <c r="M51" s="429"/>
      <c r="N51" s="442"/>
      <c r="O51" s="441"/>
      <c r="P51" s="441"/>
      <c r="Q51" s="441"/>
      <c r="R51" s="441"/>
      <c r="S51" s="441"/>
      <c r="T51" s="441"/>
      <c r="U51" s="441"/>
      <c r="V51" s="441"/>
      <c r="W51" s="441"/>
      <c r="X51" s="441"/>
      <c r="Y51" s="441"/>
      <c r="Z51" s="441"/>
      <c r="AA51" s="441"/>
      <c r="AB51" s="441"/>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row>
    <row r="52" spans="1:55" ht="15.75" x14ac:dyDescent="0.2">
      <c r="A52" s="896" t="s">
        <v>74</v>
      </c>
      <c r="B52" s="876">
        <f>B41+B42+B49+B50+B51</f>
        <v>0</v>
      </c>
      <c r="C52" s="876">
        <f>C41+C42+C49+C50+C51</f>
        <v>0</v>
      </c>
      <c r="D52" s="876">
        <f>D41+D42+D49+D50+D51</f>
        <v>0</v>
      </c>
      <c r="E52" s="876">
        <f>E41+E42+E49+E50+E51</f>
        <v>0</v>
      </c>
      <c r="F52" s="875">
        <f t="shared" si="14"/>
        <v>0</v>
      </c>
      <c r="G52" s="875">
        <f t="shared" si="15"/>
        <v>0</v>
      </c>
      <c r="H52" s="875">
        <f t="shared" si="16"/>
        <v>0</v>
      </c>
      <c r="I52" s="2125"/>
      <c r="J52" s="422" t="s">
        <v>3368</v>
      </c>
      <c r="K52" s="429"/>
      <c r="L52" s="429"/>
      <c r="M52" s="429"/>
      <c r="N52" s="442"/>
      <c r="O52" s="441"/>
      <c r="P52" s="441"/>
      <c r="Q52" s="441"/>
      <c r="R52" s="441"/>
      <c r="S52" s="441"/>
      <c r="T52" s="441"/>
      <c r="U52" s="441"/>
      <c r="V52" s="441"/>
      <c r="W52" s="441"/>
      <c r="X52" s="441"/>
      <c r="Y52" s="441"/>
      <c r="Z52" s="441"/>
      <c r="AA52" s="441"/>
      <c r="AB52" s="441"/>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row>
    <row r="53" spans="1:55" ht="15.75" x14ac:dyDescent="0.2">
      <c r="A53" s="437"/>
      <c r="B53" s="438"/>
      <c r="C53" s="438"/>
      <c r="D53" s="438"/>
      <c r="E53" s="438"/>
      <c r="F53" s="438"/>
      <c r="G53" s="438"/>
      <c r="H53" s="438"/>
      <c r="I53" s="439"/>
      <c r="J53" s="422"/>
      <c r="K53" s="429"/>
      <c r="L53" s="429"/>
      <c r="M53" s="429"/>
      <c r="N53" s="442"/>
      <c r="O53" s="441"/>
      <c r="P53" s="441"/>
      <c r="Q53" s="441"/>
      <c r="R53" s="441"/>
      <c r="S53" s="441"/>
      <c r="T53" s="441"/>
      <c r="U53" s="441"/>
      <c r="V53" s="441"/>
      <c r="W53" s="441"/>
      <c r="X53" s="441"/>
      <c r="Y53" s="441"/>
      <c r="Z53" s="441"/>
      <c r="AA53" s="441"/>
      <c r="AB53" s="441"/>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row>
    <row r="54" spans="1:55" ht="15.75" x14ac:dyDescent="0.2">
      <c r="A54" s="2126" t="s">
        <v>78</v>
      </c>
      <c r="B54" s="2127"/>
      <c r="C54" s="2127"/>
      <c r="D54" s="2127"/>
      <c r="E54" s="2127"/>
      <c r="F54" s="2127"/>
      <c r="G54" s="2127"/>
      <c r="H54" s="2127"/>
      <c r="I54" s="2128"/>
      <c r="J54" s="422"/>
      <c r="K54" s="429"/>
      <c r="L54" s="429"/>
      <c r="M54" s="429"/>
      <c r="N54" s="442"/>
      <c r="O54" s="441"/>
      <c r="P54" s="441"/>
      <c r="Q54" s="441"/>
      <c r="R54" s="441"/>
      <c r="S54" s="441"/>
      <c r="T54" s="441"/>
      <c r="U54" s="441"/>
      <c r="V54" s="441"/>
      <c r="W54" s="441"/>
      <c r="X54" s="441"/>
      <c r="Y54" s="441"/>
      <c r="Z54" s="441"/>
      <c r="AA54" s="441"/>
      <c r="AB54" s="441"/>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row>
    <row r="55" spans="1:55" ht="15" customHeight="1" x14ac:dyDescent="0.2">
      <c r="A55" s="430" t="s">
        <v>18</v>
      </c>
      <c r="B55" s="1"/>
      <c r="C55" s="1"/>
      <c r="D55" s="1"/>
      <c r="E55" s="1"/>
      <c r="F55" s="875">
        <f t="shared" ref="F55:F63" si="17">ROUND(IF(ISERROR((B55-C55)/C55),0,(B55-C55)/C55),3)</f>
        <v>0</v>
      </c>
      <c r="G55" s="875">
        <f t="shared" ref="G55:G63" si="18">ROUND(IF(ISERROR((C55-D55)/D55),0,(C55-D55)/D55),3)</f>
        <v>0</v>
      </c>
      <c r="H55" s="875">
        <f t="shared" ref="H55:H63" si="19">ROUND(IF(ISERROR((D55-E55)/E55),0,(D55-E55)/E55),3)</f>
        <v>0</v>
      </c>
      <c r="I55" s="2092" t="s">
        <v>525</v>
      </c>
      <c r="J55" s="422" t="s">
        <v>3369</v>
      </c>
      <c r="K55" s="429"/>
      <c r="L55" s="429"/>
      <c r="M55" s="429"/>
      <c r="N55" s="442"/>
      <c r="O55" s="441"/>
      <c r="P55" s="441"/>
      <c r="Q55" s="441"/>
      <c r="R55" s="441"/>
      <c r="S55" s="441"/>
      <c r="T55" s="441"/>
      <c r="U55" s="441"/>
      <c r="V55" s="441"/>
      <c r="W55" s="441"/>
      <c r="X55" s="441"/>
      <c r="Y55" s="441"/>
      <c r="Z55" s="441"/>
      <c r="AA55" s="441"/>
      <c r="AB55" s="441"/>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row>
    <row r="56" spans="1:55" ht="15" customHeight="1" x14ac:dyDescent="0.2">
      <c r="A56" s="430" t="s">
        <v>14</v>
      </c>
      <c r="B56" s="1"/>
      <c r="C56" s="1"/>
      <c r="D56" s="1"/>
      <c r="E56" s="1"/>
      <c r="F56" s="875">
        <f t="shared" si="17"/>
        <v>0</v>
      </c>
      <c r="G56" s="875">
        <f t="shared" si="18"/>
        <v>0</v>
      </c>
      <c r="H56" s="875">
        <f t="shared" si="19"/>
        <v>0</v>
      </c>
      <c r="I56" s="2098"/>
      <c r="J56" s="422" t="s">
        <v>3370</v>
      </c>
      <c r="K56" s="429"/>
      <c r="L56" s="429"/>
      <c r="M56" s="429"/>
      <c r="N56" s="442"/>
      <c r="O56" s="441"/>
      <c r="P56" s="441"/>
      <c r="Q56" s="441"/>
      <c r="R56" s="441"/>
      <c r="S56" s="441"/>
      <c r="T56" s="441"/>
      <c r="U56" s="441"/>
      <c r="V56" s="441"/>
      <c r="W56" s="441"/>
      <c r="X56" s="441"/>
      <c r="Y56" s="441"/>
      <c r="Z56" s="441"/>
      <c r="AA56" s="441"/>
      <c r="AB56" s="441"/>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row>
    <row r="57" spans="1:55" ht="15" customHeight="1" x14ac:dyDescent="0.2">
      <c r="A57" s="432" t="s">
        <v>179</v>
      </c>
      <c r="B57" s="1"/>
      <c r="C57" s="1"/>
      <c r="D57" s="1"/>
      <c r="E57" s="1"/>
      <c r="F57" s="875">
        <f t="shared" si="17"/>
        <v>0</v>
      </c>
      <c r="G57" s="875">
        <f t="shared" si="18"/>
        <v>0</v>
      </c>
      <c r="H57" s="875">
        <f t="shared" si="19"/>
        <v>0</v>
      </c>
      <c r="I57" s="2098"/>
      <c r="J57" s="422" t="s">
        <v>3371</v>
      </c>
      <c r="K57" s="429"/>
      <c r="L57" s="429"/>
      <c r="M57" s="429"/>
      <c r="N57" s="442"/>
      <c r="O57" s="441"/>
      <c r="P57" s="441"/>
      <c r="Q57" s="441"/>
      <c r="R57" s="441"/>
      <c r="S57" s="441"/>
      <c r="T57" s="441"/>
      <c r="U57" s="441"/>
      <c r="V57" s="441"/>
      <c r="W57" s="441"/>
      <c r="X57" s="441"/>
      <c r="Y57" s="441"/>
      <c r="Z57" s="441"/>
      <c r="AA57" s="441"/>
      <c r="AB57" s="441"/>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row>
    <row r="58" spans="1:55" ht="15" customHeight="1" x14ac:dyDescent="0.2">
      <c r="A58" s="430" t="s">
        <v>203</v>
      </c>
      <c r="B58" s="1"/>
      <c r="C58" s="1"/>
      <c r="D58" s="1"/>
      <c r="E58" s="1"/>
      <c r="F58" s="875">
        <f t="shared" si="17"/>
        <v>0</v>
      </c>
      <c r="G58" s="875">
        <f t="shared" si="18"/>
        <v>0</v>
      </c>
      <c r="H58" s="875">
        <f t="shared" si="19"/>
        <v>0</v>
      </c>
      <c r="I58" s="2098"/>
      <c r="J58" s="422" t="s">
        <v>3372</v>
      </c>
      <c r="K58" s="429"/>
      <c r="L58" s="429"/>
      <c r="M58" s="429"/>
      <c r="N58" s="442"/>
      <c r="O58" s="441"/>
      <c r="P58" s="441"/>
      <c r="Q58" s="441"/>
      <c r="R58" s="441"/>
      <c r="S58" s="441"/>
      <c r="T58" s="441"/>
      <c r="U58" s="441"/>
      <c r="V58" s="441"/>
      <c r="W58" s="441"/>
      <c r="X58" s="441"/>
      <c r="Y58" s="441"/>
      <c r="Z58" s="441"/>
      <c r="AA58" s="441"/>
      <c r="AB58" s="441"/>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row>
    <row r="59" spans="1:55" ht="15.75" x14ac:dyDescent="0.2">
      <c r="A59" s="894" t="s">
        <v>15</v>
      </c>
      <c r="B59" s="876">
        <f t="shared" ref="B59:C59" si="20">B55+B56+B57-B58-B45</f>
        <v>0</v>
      </c>
      <c r="C59" s="876">
        <f t="shared" si="20"/>
        <v>0</v>
      </c>
      <c r="D59" s="876">
        <f>D55+D56+D57-D58-D45</f>
        <v>0</v>
      </c>
      <c r="E59" s="876">
        <f t="shared" ref="E59" si="21">E55+E56+E57-E58-E45</f>
        <v>0</v>
      </c>
      <c r="F59" s="875">
        <f t="shared" si="17"/>
        <v>0</v>
      </c>
      <c r="G59" s="875">
        <f t="shared" si="18"/>
        <v>0</v>
      </c>
      <c r="H59" s="875">
        <f t="shared" si="19"/>
        <v>0</v>
      </c>
      <c r="I59" s="2098"/>
      <c r="J59" s="422" t="s">
        <v>3373</v>
      </c>
      <c r="K59" s="426" t="s">
        <v>703</v>
      </c>
      <c r="L59" s="429"/>
      <c r="M59" s="429"/>
      <c r="N59" s="442"/>
      <c r="O59" s="441"/>
      <c r="P59" s="441"/>
      <c r="Q59" s="441"/>
      <c r="R59" s="441"/>
      <c r="S59" s="441"/>
      <c r="T59" s="441"/>
      <c r="U59" s="441"/>
      <c r="V59" s="441"/>
      <c r="W59" s="441"/>
      <c r="X59" s="441"/>
      <c r="Y59" s="441"/>
      <c r="Z59" s="441"/>
      <c r="AA59" s="441"/>
      <c r="AB59" s="441"/>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row>
    <row r="60" spans="1:55" ht="15" customHeight="1" x14ac:dyDescent="0.2">
      <c r="A60" s="430" t="s">
        <v>185</v>
      </c>
      <c r="B60" s="1"/>
      <c r="C60" s="1"/>
      <c r="D60" s="1"/>
      <c r="E60" s="1"/>
      <c r="F60" s="875">
        <f t="shared" si="17"/>
        <v>0</v>
      </c>
      <c r="G60" s="875">
        <f t="shared" si="18"/>
        <v>0</v>
      </c>
      <c r="H60" s="875">
        <f t="shared" si="19"/>
        <v>0</v>
      </c>
      <c r="I60" s="2098"/>
      <c r="J60" s="422" t="s">
        <v>3374</v>
      </c>
      <c r="K60" s="429"/>
      <c r="L60" s="429"/>
      <c r="M60" s="429"/>
      <c r="N60" s="442"/>
      <c r="O60" s="441"/>
      <c r="P60" s="441"/>
      <c r="Q60" s="441"/>
      <c r="R60" s="441"/>
      <c r="S60" s="441"/>
      <c r="T60" s="441"/>
      <c r="U60" s="441"/>
      <c r="V60" s="441"/>
      <c r="W60" s="441"/>
      <c r="X60" s="441"/>
      <c r="Y60" s="441"/>
      <c r="Z60" s="441"/>
      <c r="AA60" s="441"/>
      <c r="AB60" s="441"/>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row>
    <row r="61" spans="1:55" ht="15" customHeight="1" x14ac:dyDescent="0.2">
      <c r="A61" s="430" t="s">
        <v>5</v>
      </c>
      <c r="B61" s="1"/>
      <c r="C61" s="1"/>
      <c r="D61" s="1"/>
      <c r="E61" s="1"/>
      <c r="F61" s="875">
        <f t="shared" si="17"/>
        <v>0</v>
      </c>
      <c r="G61" s="875">
        <f t="shared" si="18"/>
        <v>0</v>
      </c>
      <c r="H61" s="875">
        <f t="shared" si="19"/>
        <v>0</v>
      </c>
      <c r="I61" s="2098"/>
      <c r="J61" s="422" t="s">
        <v>3375</v>
      </c>
      <c r="K61" s="429"/>
      <c r="L61" s="429"/>
      <c r="M61" s="429"/>
      <c r="N61" s="442"/>
      <c r="O61" s="441"/>
      <c r="P61" s="441"/>
      <c r="Q61" s="441"/>
      <c r="R61" s="441"/>
      <c r="S61" s="441"/>
      <c r="T61" s="441"/>
      <c r="U61" s="441"/>
      <c r="V61" s="441"/>
      <c r="W61" s="441"/>
      <c r="X61" s="441"/>
      <c r="Y61" s="441"/>
      <c r="Z61" s="441"/>
      <c r="AA61" s="441"/>
      <c r="AB61" s="441"/>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row>
    <row r="62" spans="1:55" ht="15" customHeight="1" x14ac:dyDescent="0.2">
      <c r="A62" s="430" t="s">
        <v>12</v>
      </c>
      <c r="B62" s="1"/>
      <c r="C62" s="1"/>
      <c r="D62" s="1"/>
      <c r="E62" s="1"/>
      <c r="F62" s="875">
        <f t="shared" si="17"/>
        <v>0</v>
      </c>
      <c r="G62" s="875">
        <f t="shared" si="18"/>
        <v>0</v>
      </c>
      <c r="H62" s="875">
        <f t="shared" si="19"/>
        <v>0</v>
      </c>
      <c r="I62" s="2098"/>
      <c r="J62" s="422" t="s">
        <v>3376</v>
      </c>
      <c r="K62" s="429"/>
      <c r="L62" s="429"/>
      <c r="M62" s="429"/>
      <c r="N62" s="442"/>
      <c r="O62" s="441"/>
      <c r="P62" s="441"/>
      <c r="Q62" s="441"/>
      <c r="R62" s="441"/>
      <c r="S62" s="441"/>
      <c r="T62" s="441"/>
      <c r="U62" s="441"/>
      <c r="V62" s="441"/>
      <c r="W62" s="441"/>
      <c r="X62" s="441"/>
      <c r="Y62" s="441"/>
      <c r="Z62" s="441"/>
      <c r="AA62" s="441"/>
      <c r="AB62" s="441"/>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row>
    <row r="63" spans="1:55" ht="15.75" x14ac:dyDescent="0.2">
      <c r="A63" s="894" t="s">
        <v>13</v>
      </c>
      <c r="B63" s="876">
        <f>B62+B61+B60</f>
        <v>0</v>
      </c>
      <c r="C63" s="876">
        <f>C62+C61+C60</f>
        <v>0</v>
      </c>
      <c r="D63" s="876">
        <f>D62+D61+D60</f>
        <v>0</v>
      </c>
      <c r="E63" s="876">
        <f>E62+E61+E60</f>
        <v>0</v>
      </c>
      <c r="F63" s="875">
        <f t="shared" si="17"/>
        <v>0</v>
      </c>
      <c r="G63" s="875">
        <f t="shared" si="18"/>
        <v>0</v>
      </c>
      <c r="H63" s="875">
        <f t="shared" si="19"/>
        <v>0</v>
      </c>
      <c r="I63" s="2129"/>
      <c r="J63" s="422" t="s">
        <v>3377</v>
      </c>
      <c r="K63" s="429"/>
      <c r="L63" s="429"/>
      <c r="M63" s="429"/>
      <c r="N63" s="442"/>
      <c r="O63" s="441"/>
      <c r="P63" s="441"/>
      <c r="Q63" s="441"/>
      <c r="R63" s="441"/>
      <c r="S63" s="441"/>
      <c r="T63" s="441"/>
      <c r="U63" s="441"/>
      <c r="V63" s="441"/>
      <c r="W63" s="441"/>
      <c r="X63" s="441"/>
      <c r="Y63" s="441"/>
      <c r="Z63" s="441"/>
      <c r="AA63" s="441"/>
      <c r="AB63" s="441"/>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row>
    <row r="64" spans="1:55" ht="15.75" x14ac:dyDescent="0.2">
      <c r="A64" s="2095" t="s">
        <v>75</v>
      </c>
      <c r="B64" s="2096"/>
      <c r="C64" s="2096"/>
      <c r="D64" s="2096"/>
      <c r="E64" s="2096"/>
      <c r="F64" s="2096"/>
      <c r="G64" s="2096"/>
      <c r="H64" s="2096"/>
      <c r="I64" s="2097"/>
      <c r="J64" s="422"/>
      <c r="K64" s="429"/>
      <c r="L64" s="429"/>
      <c r="M64" s="429"/>
      <c r="N64" s="442"/>
      <c r="O64" s="441"/>
      <c r="P64" s="441"/>
      <c r="Q64" s="441"/>
      <c r="R64" s="441"/>
      <c r="S64" s="441"/>
      <c r="T64" s="441"/>
      <c r="U64" s="441"/>
      <c r="V64" s="441"/>
      <c r="W64" s="441"/>
      <c r="X64" s="441"/>
      <c r="Y64" s="441"/>
      <c r="Z64" s="441"/>
      <c r="AA64" s="441"/>
      <c r="AB64" s="441"/>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row>
    <row r="65" spans="1:55" ht="15" customHeight="1" x14ac:dyDescent="0.2">
      <c r="A65" s="430" t="s">
        <v>206</v>
      </c>
      <c r="B65" s="1"/>
      <c r="C65" s="1"/>
      <c r="D65" s="1"/>
      <c r="E65" s="1"/>
      <c r="F65" s="875">
        <f t="shared" ref="F65:H71" si="22">ROUND(IF(ISERROR((B65-C65)/C65),0,(B65-C65)/C65),3)</f>
        <v>0</v>
      </c>
      <c r="G65" s="875">
        <f t="shared" si="22"/>
        <v>0</v>
      </c>
      <c r="H65" s="875">
        <f t="shared" si="22"/>
        <v>0</v>
      </c>
      <c r="I65" s="2092" t="s">
        <v>526</v>
      </c>
      <c r="J65" s="422" t="s">
        <v>3378</v>
      </c>
      <c r="K65" s="429" t="s">
        <v>208</v>
      </c>
      <c r="L65" s="429"/>
      <c r="M65" s="429"/>
      <c r="N65" s="442"/>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row>
    <row r="66" spans="1:55" ht="15" customHeight="1" x14ac:dyDescent="0.2">
      <c r="A66" s="430" t="s">
        <v>184</v>
      </c>
      <c r="B66" s="1"/>
      <c r="C66" s="1"/>
      <c r="D66" s="1"/>
      <c r="E66" s="1"/>
      <c r="F66" s="875">
        <f t="shared" si="22"/>
        <v>0</v>
      </c>
      <c r="G66" s="875">
        <f t="shared" si="22"/>
        <v>0</v>
      </c>
      <c r="H66" s="875">
        <f t="shared" si="22"/>
        <v>0</v>
      </c>
      <c r="I66" s="2098"/>
      <c r="J66" s="422" t="s">
        <v>3379</v>
      </c>
      <c r="K66" s="429"/>
      <c r="L66" s="429"/>
      <c r="M66" s="429"/>
      <c r="N66" s="442"/>
      <c r="O66" s="441"/>
      <c r="P66" s="441"/>
      <c r="Q66" s="441"/>
      <c r="R66" s="441"/>
      <c r="S66" s="441"/>
      <c r="T66" s="441"/>
      <c r="U66" s="441"/>
      <c r="V66" s="441"/>
      <c r="W66" s="441"/>
      <c r="X66" s="441"/>
      <c r="Y66" s="441"/>
      <c r="Z66" s="441"/>
      <c r="AA66" s="441"/>
      <c r="AB66" s="441"/>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row>
    <row r="67" spans="1:55" ht="15" customHeight="1" x14ac:dyDescent="0.2">
      <c r="A67" s="430" t="s">
        <v>61</v>
      </c>
      <c r="B67" s="1"/>
      <c r="C67" s="1"/>
      <c r="D67" s="1"/>
      <c r="E67" s="1"/>
      <c r="F67" s="875">
        <f t="shared" si="22"/>
        <v>0</v>
      </c>
      <c r="G67" s="875">
        <f t="shared" si="22"/>
        <v>0</v>
      </c>
      <c r="H67" s="875">
        <f t="shared" si="22"/>
        <v>0</v>
      </c>
      <c r="I67" s="2098"/>
      <c r="J67" s="422" t="s">
        <v>3380</v>
      </c>
      <c r="K67" s="429"/>
      <c r="L67" s="429"/>
      <c r="M67" s="429"/>
      <c r="N67" s="442"/>
      <c r="O67" s="441"/>
      <c r="P67" s="441"/>
      <c r="Q67" s="441"/>
      <c r="R67" s="441"/>
      <c r="S67" s="441"/>
      <c r="T67" s="441"/>
      <c r="U67" s="441"/>
      <c r="V67" s="441"/>
      <c r="W67" s="441"/>
      <c r="X67" s="441"/>
      <c r="Y67" s="441"/>
      <c r="Z67" s="441"/>
      <c r="AA67" s="441"/>
      <c r="AB67" s="441"/>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row>
    <row r="68" spans="1:55" ht="15.75" x14ac:dyDescent="0.2">
      <c r="A68" s="894" t="s">
        <v>62</v>
      </c>
      <c r="B68" s="876">
        <f>SUM(B65:B67)</f>
        <v>0</v>
      </c>
      <c r="C68" s="876">
        <f>SUM(C65:C67)</f>
        <v>0</v>
      </c>
      <c r="D68" s="876">
        <f>SUM(D65:D67)</f>
        <v>0</v>
      </c>
      <c r="E68" s="876">
        <f>SUM(E65:E67)</f>
        <v>0</v>
      </c>
      <c r="F68" s="875">
        <f t="shared" si="22"/>
        <v>0</v>
      </c>
      <c r="G68" s="875">
        <f t="shared" si="22"/>
        <v>0</v>
      </c>
      <c r="H68" s="875">
        <f t="shared" si="22"/>
        <v>0</v>
      </c>
      <c r="I68" s="2098"/>
      <c r="J68" s="422" t="s">
        <v>3381</v>
      </c>
      <c r="K68" s="429"/>
      <c r="L68" s="429"/>
      <c r="M68" s="429"/>
      <c r="N68" s="442"/>
      <c r="O68" s="441"/>
      <c r="P68" s="441"/>
      <c r="Q68" s="441"/>
      <c r="R68" s="441"/>
      <c r="S68" s="441"/>
      <c r="T68" s="441"/>
      <c r="U68" s="441"/>
      <c r="V68" s="441"/>
      <c r="W68" s="441"/>
      <c r="X68" s="441"/>
      <c r="Y68" s="441"/>
      <c r="Z68" s="441"/>
      <c r="AA68" s="441"/>
      <c r="AB68" s="441"/>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row>
    <row r="69" spans="1:55" ht="15" customHeight="1" x14ac:dyDescent="0.2">
      <c r="A69" s="430" t="s">
        <v>139</v>
      </c>
      <c r="B69" s="1"/>
      <c r="C69" s="1"/>
      <c r="D69" s="1"/>
      <c r="E69" s="1"/>
      <c r="F69" s="875">
        <f t="shared" si="22"/>
        <v>0</v>
      </c>
      <c r="G69" s="875">
        <f t="shared" si="22"/>
        <v>0</v>
      </c>
      <c r="H69" s="875">
        <f t="shared" si="22"/>
        <v>0</v>
      </c>
      <c r="I69" s="2098"/>
      <c r="J69" s="422" t="s">
        <v>3382</v>
      </c>
      <c r="K69" s="429"/>
      <c r="L69" s="429"/>
      <c r="M69" s="429"/>
      <c r="N69" s="442"/>
      <c r="O69" s="441"/>
      <c r="P69" s="441"/>
      <c r="Q69" s="441"/>
      <c r="R69" s="441"/>
      <c r="S69" s="441"/>
      <c r="T69" s="441"/>
      <c r="U69" s="441"/>
      <c r="V69" s="441"/>
      <c r="W69" s="441"/>
      <c r="X69" s="441"/>
      <c r="Y69" s="441"/>
      <c r="Z69" s="441"/>
      <c r="AA69" s="441"/>
      <c r="AB69" s="441"/>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row>
    <row r="70" spans="1:55" ht="15.75" x14ac:dyDescent="0.2">
      <c r="A70" s="896" t="s">
        <v>76</v>
      </c>
      <c r="B70" s="876">
        <f>B59+B63+B68+B69</f>
        <v>0</v>
      </c>
      <c r="C70" s="876">
        <f>C59+C63+C68+C69</f>
        <v>0</v>
      </c>
      <c r="D70" s="876">
        <f>D59+D63+D68+D69</f>
        <v>0</v>
      </c>
      <c r="E70" s="876">
        <f>E59+E63+E68+E69</f>
        <v>0</v>
      </c>
      <c r="F70" s="875">
        <f t="shared" si="22"/>
        <v>0</v>
      </c>
      <c r="G70" s="875">
        <f t="shared" si="22"/>
        <v>0</v>
      </c>
      <c r="H70" s="875">
        <f t="shared" si="22"/>
        <v>0</v>
      </c>
      <c r="I70" s="2098"/>
      <c r="J70" s="422" t="s">
        <v>3383</v>
      </c>
      <c r="K70" s="429"/>
      <c r="L70" s="429"/>
      <c r="M70" s="429"/>
      <c r="N70" s="442"/>
      <c r="O70" s="441"/>
      <c r="P70" s="441"/>
      <c r="Q70" s="441"/>
      <c r="R70" s="441"/>
      <c r="S70" s="441"/>
      <c r="T70" s="441"/>
      <c r="U70" s="441"/>
      <c r="V70" s="441"/>
      <c r="W70" s="441"/>
      <c r="X70" s="441"/>
      <c r="Y70" s="441"/>
      <c r="Z70" s="441"/>
      <c r="AA70" s="441"/>
      <c r="AB70" s="441"/>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row>
    <row r="71" spans="1:55" ht="15" customHeight="1" thickBot="1" x14ac:dyDescent="0.25">
      <c r="A71" s="430" t="s">
        <v>64</v>
      </c>
      <c r="B71" s="1"/>
      <c r="C71" s="1"/>
      <c r="D71" s="1"/>
      <c r="E71" s="1"/>
      <c r="F71" s="875">
        <f t="shared" si="22"/>
        <v>0</v>
      </c>
      <c r="G71" s="875">
        <f t="shared" si="22"/>
        <v>0</v>
      </c>
      <c r="H71" s="875">
        <f t="shared" si="22"/>
        <v>0</v>
      </c>
      <c r="I71" s="2098"/>
      <c r="J71" s="422" t="s">
        <v>3384</v>
      </c>
      <c r="K71" s="429"/>
      <c r="L71" s="429"/>
      <c r="M71" s="429"/>
      <c r="N71" s="442"/>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row>
    <row r="72" spans="1:55" ht="17.25" thickTop="1" thickBot="1" x14ac:dyDescent="0.3">
      <c r="A72" s="433" t="s">
        <v>611</v>
      </c>
      <c r="B72" s="1395">
        <f>B70-B52+B45</f>
        <v>0</v>
      </c>
      <c r="C72" s="1395">
        <f>C70-C52+C45</f>
        <v>0</v>
      </c>
      <c r="D72" s="1395">
        <f>D70-D52+D45</f>
        <v>0</v>
      </c>
      <c r="E72" s="1395">
        <f>E70-E52+E45</f>
        <v>0</v>
      </c>
      <c r="F72" s="4"/>
      <c r="G72" s="4"/>
      <c r="H72" s="4"/>
      <c r="I72" s="895"/>
      <c r="J72" s="422" t="s">
        <v>3385</v>
      </c>
      <c r="K72" s="429"/>
      <c r="L72" s="429"/>
      <c r="M72" s="429"/>
      <c r="N72" s="442"/>
      <c r="O72" s="441"/>
      <c r="P72" s="441"/>
      <c r="Q72" s="441"/>
      <c r="R72" s="441"/>
      <c r="S72" s="441"/>
      <c r="T72" s="441"/>
      <c r="U72" s="441"/>
      <c r="V72" s="441"/>
      <c r="W72" s="441"/>
      <c r="X72" s="441"/>
      <c r="Y72" s="441"/>
      <c r="Z72" s="441"/>
      <c r="AA72" s="441"/>
      <c r="AB72" s="441"/>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row>
    <row r="73" spans="1:55" ht="16.5" thickTop="1" x14ac:dyDescent="0.2">
      <c r="A73" s="2089" t="s">
        <v>79</v>
      </c>
      <c r="B73" s="2090"/>
      <c r="C73" s="2090"/>
      <c r="D73" s="2090"/>
      <c r="E73" s="2090"/>
      <c r="F73" s="2090"/>
      <c r="G73" s="2090"/>
      <c r="H73" s="2090"/>
      <c r="I73" s="2091"/>
      <c r="J73" s="422"/>
      <c r="K73" s="429"/>
      <c r="L73" s="429"/>
      <c r="M73" s="429"/>
      <c r="N73" s="442"/>
      <c r="O73" s="441"/>
      <c r="P73" s="441"/>
      <c r="Q73" s="441"/>
      <c r="R73" s="441"/>
      <c r="S73" s="441"/>
      <c r="T73" s="441"/>
      <c r="U73" s="441"/>
      <c r="V73" s="441"/>
      <c r="W73" s="441"/>
      <c r="X73" s="441"/>
      <c r="Y73" s="441"/>
      <c r="Z73" s="441"/>
      <c r="AA73" s="441"/>
      <c r="AB73" s="441"/>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row>
    <row r="74" spans="1:55" ht="15.75" customHeight="1" x14ac:dyDescent="0.2">
      <c r="A74" s="894" t="s">
        <v>63</v>
      </c>
      <c r="B74" s="884" t="e">
        <f>ROUND(B49/B68,3)</f>
        <v>#DIV/0!</v>
      </c>
      <c r="C74" s="884" t="e">
        <f>ROUND(C49/C68,3)</f>
        <v>#DIV/0!</v>
      </c>
      <c r="D74" s="884" t="e">
        <f>ROUND(D49/D68,3)</f>
        <v>#DIV/0!</v>
      </c>
      <c r="E74" s="884" t="e">
        <f>ROUND(E49/E68,3)</f>
        <v>#DIV/0!</v>
      </c>
      <c r="F74" s="885">
        <f t="shared" ref="F74:F92" si="23">ROUND(IF(ISERROR((B74-C74)/C74),0,(B74-C74)/C74),3)</f>
        <v>0</v>
      </c>
      <c r="G74" s="885">
        <f t="shared" ref="G74:G92" si="24">ROUND(IF(ISERROR((C74-D74)/D74),0,(C74-D74)/D74),3)</f>
        <v>0</v>
      </c>
      <c r="H74" s="885">
        <f t="shared" ref="H74:H92" si="25">ROUND(IF(ISERROR((D74-E74)/E74),0,(D74-E74)/E74),3)</f>
        <v>0</v>
      </c>
      <c r="I74" s="2099" t="s">
        <v>500</v>
      </c>
      <c r="J74" s="422" t="s">
        <v>3386</v>
      </c>
      <c r="K74" s="429" t="s">
        <v>527</v>
      </c>
      <c r="L74" s="429"/>
      <c r="M74" s="429"/>
      <c r="N74" s="442"/>
      <c r="O74" s="441"/>
      <c r="P74" s="441"/>
      <c r="Q74" s="441"/>
      <c r="R74" s="441"/>
      <c r="S74" s="441"/>
      <c r="T74" s="441"/>
      <c r="U74" s="441"/>
      <c r="V74" s="441"/>
      <c r="W74" s="441"/>
      <c r="X74" s="441"/>
      <c r="Y74" s="441"/>
      <c r="Z74" s="441"/>
      <c r="AA74" s="441"/>
      <c r="AB74" s="441"/>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row>
    <row r="75" spans="1:55" ht="15.75" x14ac:dyDescent="0.2">
      <c r="A75" s="894" t="s">
        <v>16</v>
      </c>
      <c r="B75" s="884" t="e">
        <f>ROUND(B63/B59,3)</f>
        <v>#DIV/0!</v>
      </c>
      <c r="C75" s="884" t="e">
        <f>ROUND(C63/C59,3)</f>
        <v>#DIV/0!</v>
      </c>
      <c r="D75" s="884" t="e">
        <f>ROUND(D63/D59,3)</f>
        <v>#DIV/0!</v>
      </c>
      <c r="E75" s="884" t="e">
        <f>ROUND(E63/E59,3)</f>
        <v>#DIV/0!</v>
      </c>
      <c r="F75" s="885">
        <f t="shared" si="23"/>
        <v>0</v>
      </c>
      <c r="G75" s="885">
        <f t="shared" si="24"/>
        <v>0</v>
      </c>
      <c r="H75" s="885">
        <f t="shared" si="25"/>
        <v>0</v>
      </c>
      <c r="I75" s="2100"/>
      <c r="J75" s="422" t="s">
        <v>3387</v>
      </c>
      <c r="K75" s="429" t="s">
        <v>528</v>
      </c>
      <c r="L75" s="429"/>
      <c r="M75" s="429"/>
      <c r="N75" s="442"/>
      <c r="O75" s="441"/>
      <c r="P75" s="441"/>
      <c r="Q75" s="441"/>
      <c r="R75" s="441"/>
      <c r="S75" s="441"/>
      <c r="T75" s="441"/>
      <c r="U75" s="441"/>
      <c r="V75" s="441"/>
      <c r="W75" s="441"/>
      <c r="X75" s="441"/>
      <c r="Y75" s="441"/>
      <c r="Z75" s="441"/>
      <c r="AA75" s="441"/>
      <c r="AB75" s="441"/>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row>
    <row r="76" spans="1:55" ht="15.75" x14ac:dyDescent="0.2">
      <c r="A76" s="894" t="s">
        <v>17</v>
      </c>
      <c r="B76" s="884" t="e">
        <f>ROUND((B63+B68+B69)/B59,3)</f>
        <v>#DIV/0!</v>
      </c>
      <c r="C76" s="884" t="e">
        <f>ROUND((C63+C68+C69)/C59,3)</f>
        <v>#DIV/0!</v>
      </c>
      <c r="D76" s="884" t="e">
        <f>ROUND((D63+D68+D69)/D59,3)</f>
        <v>#DIV/0!</v>
      </c>
      <c r="E76" s="884" t="e">
        <f>ROUND((E63+E68+E69)/E59,3)</f>
        <v>#DIV/0!</v>
      </c>
      <c r="F76" s="885">
        <f t="shared" si="23"/>
        <v>0</v>
      </c>
      <c r="G76" s="885">
        <f t="shared" si="24"/>
        <v>0</v>
      </c>
      <c r="H76" s="885">
        <f t="shared" si="25"/>
        <v>0</v>
      </c>
      <c r="I76" s="2100"/>
      <c r="J76" s="422" t="s">
        <v>3388</v>
      </c>
      <c r="K76" s="429" t="s">
        <v>529</v>
      </c>
      <c r="L76" s="429"/>
      <c r="M76" s="429"/>
      <c r="N76" s="442"/>
      <c r="O76" s="441"/>
      <c r="P76" s="441"/>
      <c r="Q76" s="441"/>
      <c r="R76" s="441"/>
      <c r="S76" s="441"/>
      <c r="T76" s="441"/>
      <c r="U76" s="441"/>
      <c r="V76" s="441"/>
      <c r="W76" s="441"/>
      <c r="X76" s="441"/>
      <c r="Y76" s="441"/>
      <c r="Z76" s="441"/>
      <c r="AA76" s="441"/>
      <c r="AB76" s="441"/>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row>
    <row r="77" spans="1:55" ht="15.75" x14ac:dyDescent="0.2">
      <c r="A77" s="894" t="s">
        <v>1872</v>
      </c>
      <c r="B77" s="884" t="e">
        <f>ROUND(B63/(B59+B45),3)</f>
        <v>#DIV/0!</v>
      </c>
      <c r="C77" s="884" t="e">
        <f>ROUND(C63/(C59+C45),3)</f>
        <v>#DIV/0!</v>
      </c>
      <c r="D77" s="884" t="e">
        <f>ROUND(D63/(D59+D45),3)</f>
        <v>#DIV/0!</v>
      </c>
      <c r="E77" s="884" t="e">
        <f>ROUND(E63/(E59+E45),3)</f>
        <v>#DIV/0!</v>
      </c>
      <c r="F77" s="885">
        <f t="shared" si="23"/>
        <v>0</v>
      </c>
      <c r="G77" s="885">
        <f t="shared" si="24"/>
        <v>0</v>
      </c>
      <c r="H77" s="885">
        <f t="shared" si="25"/>
        <v>0</v>
      </c>
      <c r="I77" s="2100"/>
      <c r="J77" s="422" t="s">
        <v>3389</v>
      </c>
      <c r="K77" s="429"/>
      <c r="L77" s="429"/>
      <c r="M77" s="429"/>
      <c r="N77" s="442"/>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row>
    <row r="78" spans="1:55" ht="15.75" x14ac:dyDescent="0.2">
      <c r="A78" s="894" t="s">
        <v>1873</v>
      </c>
      <c r="B78" s="884" t="e">
        <f>ROUND((B63+B68+B69)/(B59+B45),3)</f>
        <v>#DIV/0!</v>
      </c>
      <c r="C78" s="884" t="e">
        <f>ROUND((C63+C68+C69)/(C59+C45),3)</f>
        <v>#DIV/0!</v>
      </c>
      <c r="D78" s="884" t="e">
        <f>ROUND((D63+D68+D69)/(D59+D45),3)</f>
        <v>#DIV/0!</v>
      </c>
      <c r="E78" s="884" t="e">
        <f>ROUND((E63+E68+E69)/(E59+E45),3)</f>
        <v>#DIV/0!</v>
      </c>
      <c r="F78" s="885">
        <f t="shared" si="23"/>
        <v>0</v>
      </c>
      <c r="G78" s="885">
        <f t="shared" si="24"/>
        <v>0</v>
      </c>
      <c r="H78" s="885">
        <f t="shared" si="25"/>
        <v>0</v>
      </c>
      <c r="I78" s="2100"/>
      <c r="J78" s="422" t="s">
        <v>3390</v>
      </c>
      <c r="K78" s="429"/>
      <c r="L78" s="429"/>
      <c r="M78" s="429"/>
      <c r="N78" s="442"/>
      <c r="O78" s="441"/>
      <c r="P78" s="441"/>
      <c r="Q78" s="441"/>
      <c r="R78" s="441"/>
      <c r="S78" s="441"/>
      <c r="T78" s="441"/>
      <c r="U78" s="441"/>
      <c r="V78" s="441"/>
      <c r="W78" s="441"/>
      <c r="X78" s="441"/>
      <c r="Y78" s="441"/>
      <c r="Z78" s="441"/>
      <c r="AA78" s="441"/>
      <c r="AB78" s="441"/>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row>
    <row r="79" spans="1:55" ht="15.75" x14ac:dyDescent="0.2">
      <c r="A79" s="894" t="s">
        <v>19</v>
      </c>
      <c r="B79" s="884" t="e">
        <f>ROUND(B63/B25,3)</f>
        <v>#DIV/0!</v>
      </c>
      <c r="C79" s="884" t="e">
        <f>ROUND(C63/C25,3)</f>
        <v>#DIV/0!</v>
      </c>
      <c r="D79" s="884" t="e">
        <f>ROUND(D63/D25,3)</f>
        <v>#DIV/0!</v>
      </c>
      <c r="E79" s="884" t="e">
        <f>ROUND(E63/E25,3)</f>
        <v>#DIV/0!</v>
      </c>
      <c r="F79" s="885">
        <f t="shared" si="23"/>
        <v>0</v>
      </c>
      <c r="G79" s="885">
        <f t="shared" si="24"/>
        <v>0</v>
      </c>
      <c r="H79" s="885">
        <f t="shared" si="25"/>
        <v>0</v>
      </c>
      <c r="I79" s="2100"/>
      <c r="J79" s="422" t="s">
        <v>3391</v>
      </c>
      <c r="K79" s="429"/>
      <c r="L79" s="429"/>
      <c r="M79" s="429"/>
      <c r="N79" s="442"/>
      <c r="O79" s="441"/>
      <c r="P79" s="441"/>
      <c r="Q79" s="441"/>
      <c r="R79" s="441"/>
      <c r="S79" s="441"/>
      <c r="T79" s="441"/>
      <c r="U79" s="441"/>
      <c r="V79" s="441"/>
      <c r="W79" s="441"/>
      <c r="X79" s="441"/>
      <c r="Y79" s="441"/>
      <c r="Z79" s="441"/>
      <c r="AA79" s="441"/>
      <c r="AB79" s="441"/>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row>
    <row r="80" spans="1:55" ht="15.75" x14ac:dyDescent="0.2">
      <c r="A80" s="894" t="s">
        <v>1032</v>
      </c>
      <c r="B80" s="884" t="e">
        <f>ROUND((B63+B66-B47)/B59,3)</f>
        <v>#DIV/0!</v>
      </c>
      <c r="C80" s="884" t="e">
        <f>ROUND((C63+C66-C47)/C59,3)</f>
        <v>#DIV/0!</v>
      </c>
      <c r="D80" s="884" t="e">
        <f>ROUND((D63+D66-D47)/D59,3)</f>
        <v>#DIV/0!</v>
      </c>
      <c r="E80" s="884" t="e">
        <f>ROUND((E63+E66-E47)/E59,3)</f>
        <v>#DIV/0!</v>
      </c>
      <c r="F80" s="885">
        <f t="shared" si="23"/>
        <v>0</v>
      </c>
      <c r="G80" s="885">
        <f t="shared" si="24"/>
        <v>0</v>
      </c>
      <c r="H80" s="885">
        <f t="shared" si="25"/>
        <v>0</v>
      </c>
      <c r="I80" s="2100"/>
      <c r="J80" s="422" t="s">
        <v>3392</v>
      </c>
      <c r="K80" s="429"/>
      <c r="L80" s="429"/>
      <c r="M80" s="429"/>
      <c r="N80" s="442"/>
      <c r="O80" s="441"/>
      <c r="P80" s="441"/>
      <c r="Q80" s="441"/>
      <c r="R80" s="441"/>
      <c r="S80" s="441"/>
      <c r="T80" s="441"/>
      <c r="U80" s="441"/>
      <c r="V80" s="441"/>
      <c r="W80" s="441"/>
      <c r="X80" s="441"/>
      <c r="Y80" s="441"/>
      <c r="Z80" s="441"/>
      <c r="AA80" s="441"/>
      <c r="AB80" s="441"/>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row>
    <row r="81" spans="1:55" ht="15.75" x14ac:dyDescent="0.2">
      <c r="A81" s="894" t="s">
        <v>1031</v>
      </c>
      <c r="B81" s="884" t="e">
        <f>ROUND((B63+B66-B47)/B25,3)</f>
        <v>#DIV/0!</v>
      </c>
      <c r="C81" s="884" t="e">
        <f>ROUND((C63+C66-C47)/C25,3)</f>
        <v>#DIV/0!</v>
      </c>
      <c r="D81" s="884" t="e">
        <f>ROUND((D63+D66-D47)/D25,3)</f>
        <v>#DIV/0!</v>
      </c>
      <c r="E81" s="884" t="e">
        <f>ROUND((E63+E66-E47)/E25,3)</f>
        <v>#DIV/0!</v>
      </c>
      <c r="F81" s="885">
        <f t="shared" si="23"/>
        <v>0</v>
      </c>
      <c r="G81" s="885">
        <f t="shared" si="24"/>
        <v>0</v>
      </c>
      <c r="H81" s="885">
        <f t="shared" si="25"/>
        <v>0</v>
      </c>
      <c r="I81" s="2100"/>
      <c r="J81" s="422" t="s">
        <v>3393</v>
      </c>
      <c r="K81" s="429"/>
      <c r="L81" s="429"/>
      <c r="M81" s="429"/>
      <c r="N81" s="442"/>
      <c r="O81" s="441"/>
      <c r="P81" s="441"/>
      <c r="Q81" s="441"/>
      <c r="R81" s="441"/>
      <c r="S81" s="441"/>
      <c r="T81" s="441"/>
      <c r="U81" s="441"/>
      <c r="V81" s="441"/>
      <c r="W81" s="441"/>
      <c r="X81" s="441"/>
      <c r="Y81" s="441"/>
      <c r="Z81" s="441"/>
      <c r="AA81" s="441"/>
      <c r="AB81" s="441"/>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row>
    <row r="82" spans="1:55" ht="15.75" x14ac:dyDescent="0.2">
      <c r="A82" s="894" t="s">
        <v>29</v>
      </c>
      <c r="B82" s="884" t="e">
        <f>ROUND(B29/B31,3)</f>
        <v>#DIV/0!</v>
      </c>
      <c r="C82" s="884" t="e">
        <f>ROUND(C29/C31,3)</f>
        <v>#DIV/0!</v>
      </c>
      <c r="D82" s="884" t="e">
        <f>ROUND(D29/D31,3)</f>
        <v>#DIV/0!</v>
      </c>
      <c r="E82" s="884" t="e">
        <f>ROUND(E29/E31,3)</f>
        <v>#DIV/0!</v>
      </c>
      <c r="F82" s="885">
        <f t="shared" si="23"/>
        <v>0</v>
      </c>
      <c r="G82" s="885">
        <f t="shared" si="24"/>
        <v>0</v>
      </c>
      <c r="H82" s="885">
        <f t="shared" si="25"/>
        <v>0</v>
      </c>
      <c r="I82" s="2100"/>
      <c r="J82" s="422" t="s">
        <v>3394</v>
      </c>
      <c r="K82" s="429"/>
      <c r="L82" s="429"/>
      <c r="M82" s="429"/>
      <c r="N82" s="442"/>
      <c r="O82" s="441"/>
      <c r="P82" s="441"/>
      <c r="Q82" s="441"/>
      <c r="R82" s="441"/>
      <c r="S82" s="441"/>
      <c r="T82" s="441"/>
      <c r="U82" s="441"/>
      <c r="V82" s="441"/>
      <c r="W82" s="441"/>
      <c r="X82" s="441"/>
      <c r="Y82" s="441"/>
      <c r="Z82" s="441"/>
      <c r="AA82" s="441"/>
      <c r="AB82" s="441"/>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row>
    <row r="83" spans="1:55" ht="15.75" x14ac:dyDescent="0.2">
      <c r="A83" s="894" t="s">
        <v>1874</v>
      </c>
      <c r="B83" s="884" t="e">
        <f>ROUND((B37+B27+B28)/(B63+B68),3)</f>
        <v>#DIV/0!</v>
      </c>
      <c r="C83" s="884" t="e">
        <f>ROUND((C37+C27+C28)/(C63+C68),3)</f>
        <v>#DIV/0!</v>
      </c>
      <c r="D83" s="884" t="e">
        <f>ROUND((D37+D27+D28)/(D63+D68),3)</f>
        <v>#DIV/0!</v>
      </c>
      <c r="E83" s="884" t="e">
        <f>ROUND((E37+E27+E28)/(E63+E68),3)</f>
        <v>#DIV/0!</v>
      </c>
      <c r="F83" s="885">
        <f t="shared" si="23"/>
        <v>0</v>
      </c>
      <c r="G83" s="885">
        <f t="shared" si="24"/>
        <v>0</v>
      </c>
      <c r="H83" s="885">
        <f t="shared" si="25"/>
        <v>0</v>
      </c>
      <c r="I83" s="2100"/>
      <c r="J83" s="422" t="s">
        <v>3395</v>
      </c>
      <c r="K83" s="429"/>
      <c r="L83" s="429"/>
      <c r="M83" s="429"/>
      <c r="N83" s="442"/>
      <c r="O83" s="441"/>
      <c r="P83" s="441"/>
      <c r="Q83" s="441"/>
      <c r="R83" s="441"/>
      <c r="S83" s="441"/>
      <c r="T83" s="441"/>
      <c r="U83" s="441"/>
      <c r="V83" s="441"/>
      <c r="W83" s="441"/>
      <c r="X83" s="441"/>
      <c r="Y83" s="441"/>
      <c r="Z83" s="441"/>
      <c r="AA83" s="441"/>
      <c r="AB83" s="441"/>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row>
    <row r="84" spans="1:55" ht="15.75" x14ac:dyDescent="0.2">
      <c r="A84" s="894" t="s">
        <v>67</v>
      </c>
      <c r="B84" s="884" t="e">
        <f>ROUND(B59/B52,3)</f>
        <v>#DIV/0!</v>
      </c>
      <c r="C84" s="884" t="e">
        <f>ROUND(C59/C52,3)</f>
        <v>#DIV/0!</v>
      </c>
      <c r="D84" s="884" t="e">
        <f>ROUND(D59/D52,3)</f>
        <v>#DIV/0!</v>
      </c>
      <c r="E84" s="884" t="e">
        <f>ROUND(E59/E52,3)</f>
        <v>#DIV/0!</v>
      </c>
      <c r="F84" s="885">
        <f t="shared" si="23"/>
        <v>0</v>
      </c>
      <c r="G84" s="885">
        <f t="shared" si="24"/>
        <v>0</v>
      </c>
      <c r="H84" s="885">
        <f t="shared" si="25"/>
        <v>0</v>
      </c>
      <c r="I84" s="2100"/>
      <c r="J84" s="422" t="s">
        <v>3396</v>
      </c>
      <c r="K84" s="429"/>
      <c r="L84" s="429"/>
      <c r="M84" s="429"/>
      <c r="N84" s="442"/>
      <c r="O84" s="441"/>
      <c r="P84" s="441"/>
      <c r="Q84" s="441"/>
      <c r="R84" s="441"/>
      <c r="S84" s="441"/>
      <c r="T84" s="441"/>
      <c r="U84" s="441"/>
      <c r="V84" s="441"/>
      <c r="W84" s="441"/>
      <c r="X84" s="441"/>
      <c r="Y84" s="441"/>
      <c r="Z84" s="441"/>
      <c r="AA84" s="441"/>
      <c r="AB84" s="441"/>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row>
    <row r="85" spans="1:55" ht="15.75" x14ac:dyDescent="0.2">
      <c r="A85" s="894" t="s">
        <v>31</v>
      </c>
      <c r="B85" s="886" t="e">
        <f>ROUND((B44*365)/(B17+B18),3)</f>
        <v>#DIV/0!</v>
      </c>
      <c r="C85" s="886" t="e">
        <f>ROUND((C44*365)/(C17+C18),3)</f>
        <v>#DIV/0!</v>
      </c>
      <c r="D85" s="886" t="e">
        <f>ROUND((D44*365)/(D17+D18),3)</f>
        <v>#DIV/0!</v>
      </c>
      <c r="E85" s="886" t="e">
        <f>ROUND((E44*365)/(E17+E18),3)</f>
        <v>#DIV/0!</v>
      </c>
      <c r="F85" s="885">
        <f t="shared" si="23"/>
        <v>0</v>
      </c>
      <c r="G85" s="885">
        <f t="shared" si="24"/>
        <v>0</v>
      </c>
      <c r="H85" s="885">
        <f t="shared" si="25"/>
        <v>0</v>
      </c>
      <c r="I85" s="2100"/>
      <c r="J85" s="422" t="s">
        <v>3397</v>
      </c>
      <c r="K85" s="429"/>
      <c r="L85" s="429"/>
      <c r="M85" s="429"/>
      <c r="N85" s="442"/>
      <c r="O85" s="441"/>
      <c r="P85" s="441"/>
      <c r="Q85" s="441"/>
      <c r="R85" s="441"/>
      <c r="S85" s="441"/>
      <c r="T85" s="441"/>
      <c r="U85" s="441"/>
      <c r="V85" s="441"/>
      <c r="W85" s="441"/>
      <c r="X85" s="441"/>
      <c r="Y85" s="441"/>
      <c r="Z85" s="441"/>
      <c r="AA85" s="441"/>
      <c r="AB85" s="441"/>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row>
    <row r="86" spans="1:55" ht="15.75" x14ac:dyDescent="0.2">
      <c r="A86" s="894" t="s">
        <v>32</v>
      </c>
      <c r="B86" s="886" t="e">
        <f>ROUND((B46*365)/B11,3)</f>
        <v>#DIV/0!</v>
      </c>
      <c r="C86" s="886" t="e">
        <f>ROUND((C46*365)/C11,3)</f>
        <v>#DIV/0!</v>
      </c>
      <c r="D86" s="886" t="e">
        <f>ROUND((D46*365)/D11,3)</f>
        <v>#DIV/0!</v>
      </c>
      <c r="E86" s="886" t="e">
        <f>ROUND((E46*365)/E11,3)</f>
        <v>#DIV/0!</v>
      </c>
      <c r="F86" s="885">
        <f t="shared" si="23"/>
        <v>0</v>
      </c>
      <c r="G86" s="885">
        <f t="shared" si="24"/>
        <v>0</v>
      </c>
      <c r="H86" s="885">
        <f t="shared" si="25"/>
        <v>0</v>
      </c>
      <c r="I86" s="2100"/>
      <c r="J86" s="422" t="s">
        <v>3398</v>
      </c>
      <c r="K86" s="429"/>
      <c r="L86" s="429"/>
      <c r="M86" s="429"/>
      <c r="N86" s="442"/>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row>
    <row r="87" spans="1:55" ht="15.75" x14ac:dyDescent="0.2">
      <c r="A87" s="894" t="s">
        <v>33</v>
      </c>
      <c r="B87" s="886" t="e">
        <f>ROUND((B65*365)/(B17+B18),3)</f>
        <v>#DIV/0!</v>
      </c>
      <c r="C87" s="886" t="e">
        <f>ROUND((C65*365)/(C17+C18),3)</f>
        <v>#DIV/0!</v>
      </c>
      <c r="D87" s="886" t="e">
        <f>ROUND((D65*365)/(D17+D18),3)</f>
        <v>#DIV/0!</v>
      </c>
      <c r="E87" s="886" t="e">
        <f>ROUND((E65*365)/(E17+E18),3)</f>
        <v>#DIV/0!</v>
      </c>
      <c r="F87" s="885">
        <f t="shared" si="23"/>
        <v>0</v>
      </c>
      <c r="G87" s="885">
        <f t="shared" si="24"/>
        <v>0</v>
      </c>
      <c r="H87" s="885">
        <f t="shared" si="25"/>
        <v>0</v>
      </c>
      <c r="I87" s="2100"/>
      <c r="J87" s="422" t="s">
        <v>3399</v>
      </c>
      <c r="K87" s="429"/>
      <c r="L87" s="429"/>
      <c r="M87" s="429"/>
      <c r="N87" s="442"/>
      <c r="O87" s="441"/>
      <c r="P87" s="441"/>
      <c r="Q87" s="441"/>
      <c r="R87" s="441"/>
      <c r="S87" s="441"/>
      <c r="T87" s="441"/>
      <c r="U87" s="441"/>
      <c r="V87" s="441"/>
      <c r="W87" s="441"/>
      <c r="X87" s="441"/>
      <c r="Y87" s="441"/>
      <c r="Z87" s="441"/>
      <c r="AA87" s="441"/>
      <c r="AB87" s="441"/>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row>
    <row r="88" spans="1:55" ht="15.75" x14ac:dyDescent="0.2">
      <c r="A88" s="894" t="s">
        <v>34</v>
      </c>
      <c r="B88" s="876" t="e">
        <f>B85+B86-B87</f>
        <v>#DIV/0!</v>
      </c>
      <c r="C88" s="876" t="e">
        <f>C85+C86-C87</f>
        <v>#DIV/0!</v>
      </c>
      <c r="D88" s="876" t="e">
        <f>D85+D86-D87</f>
        <v>#DIV/0!</v>
      </c>
      <c r="E88" s="876" t="e">
        <f>E85+E86-E87</f>
        <v>#DIV/0!</v>
      </c>
      <c r="F88" s="885">
        <f t="shared" si="23"/>
        <v>0</v>
      </c>
      <c r="G88" s="885">
        <f t="shared" si="24"/>
        <v>0</v>
      </c>
      <c r="H88" s="885">
        <f t="shared" si="25"/>
        <v>0</v>
      </c>
      <c r="I88" s="2100"/>
      <c r="J88" s="422" t="s">
        <v>3400</v>
      </c>
      <c r="K88" s="429"/>
      <c r="L88" s="429"/>
      <c r="M88" s="429"/>
      <c r="N88" s="442"/>
      <c r="O88" s="441"/>
      <c r="P88" s="441"/>
      <c r="Q88" s="441"/>
      <c r="R88" s="441"/>
      <c r="S88" s="441"/>
      <c r="T88" s="441"/>
      <c r="U88" s="441"/>
      <c r="V88" s="441"/>
      <c r="W88" s="441"/>
      <c r="X88" s="441"/>
      <c r="Y88" s="441"/>
      <c r="Z88" s="441"/>
      <c r="AA88" s="441"/>
      <c r="AB88" s="441"/>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row>
    <row r="89" spans="1:55" ht="15.75" x14ac:dyDescent="0.2">
      <c r="A89" s="894" t="s">
        <v>2034</v>
      </c>
      <c r="B89" s="886" t="e">
        <f>ROUND((B88/365)*B11*75%,3)</f>
        <v>#DIV/0!</v>
      </c>
      <c r="C89" s="886" t="e">
        <f>ROUND((C88/365)*C11*75%,3)</f>
        <v>#DIV/0!</v>
      </c>
      <c r="D89" s="886" t="e">
        <f>ROUND((D88/365)*D11*75%,3)</f>
        <v>#DIV/0!</v>
      </c>
      <c r="E89" s="886" t="e">
        <f>ROUND((E88/365)*E11*75%,3)</f>
        <v>#DIV/0!</v>
      </c>
      <c r="F89" s="885">
        <f t="shared" si="23"/>
        <v>0</v>
      </c>
      <c r="G89" s="885">
        <f t="shared" si="24"/>
        <v>0</v>
      </c>
      <c r="H89" s="885">
        <f t="shared" si="25"/>
        <v>0</v>
      </c>
      <c r="I89" s="2100"/>
      <c r="J89" s="422" t="s">
        <v>3401</v>
      </c>
      <c r="K89" s="429"/>
      <c r="L89" s="429"/>
      <c r="M89" s="429"/>
      <c r="N89" s="442"/>
      <c r="O89" s="441"/>
      <c r="P89" s="441"/>
      <c r="Q89" s="441"/>
      <c r="R89" s="441"/>
      <c r="S89" s="441"/>
      <c r="T89" s="441"/>
      <c r="U89" s="441"/>
      <c r="V89" s="441"/>
      <c r="W89" s="441"/>
      <c r="X89" s="441"/>
      <c r="Y89" s="441"/>
      <c r="Z89" s="441"/>
      <c r="AA89" s="441"/>
      <c r="AB89" s="441"/>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row>
    <row r="90" spans="1:55" ht="15.75" x14ac:dyDescent="0.2">
      <c r="A90" s="894" t="s">
        <v>2035</v>
      </c>
      <c r="B90" s="886" t="e">
        <f>ROUND((B88/365)*B11,3)</f>
        <v>#DIV/0!</v>
      </c>
      <c r="C90" s="886" t="e">
        <f>ROUND((C88/365)*C11,3)</f>
        <v>#DIV/0!</v>
      </c>
      <c r="D90" s="886" t="e">
        <f>ROUND((D88/365)*D11,3)</f>
        <v>#DIV/0!</v>
      </c>
      <c r="E90" s="886" t="e">
        <f>ROUND((E88/365)*E11,3)</f>
        <v>#DIV/0!</v>
      </c>
      <c r="F90" s="885">
        <f t="shared" si="23"/>
        <v>0</v>
      </c>
      <c r="G90" s="885">
        <f t="shared" si="24"/>
        <v>0</v>
      </c>
      <c r="H90" s="885">
        <f t="shared" si="25"/>
        <v>0</v>
      </c>
      <c r="I90" s="2100"/>
      <c r="J90" s="422" t="s">
        <v>3402</v>
      </c>
      <c r="K90" s="429"/>
      <c r="L90" s="429"/>
      <c r="M90" s="429"/>
      <c r="N90" s="442"/>
      <c r="O90" s="441"/>
      <c r="P90" s="441"/>
      <c r="Q90" s="441"/>
      <c r="R90" s="441"/>
      <c r="S90" s="441"/>
      <c r="T90" s="441"/>
      <c r="U90" s="441"/>
      <c r="V90" s="441"/>
      <c r="W90" s="441"/>
      <c r="X90" s="441"/>
      <c r="Y90" s="441"/>
      <c r="Z90" s="441"/>
      <c r="AA90" s="441"/>
      <c r="AB90" s="441"/>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row>
    <row r="91" spans="1:55" ht="15.75" x14ac:dyDescent="0.2">
      <c r="A91" s="440" t="s">
        <v>187</v>
      </c>
      <c r="B91" s="1"/>
      <c r="C91" s="1"/>
      <c r="D91" s="1"/>
      <c r="E91" s="1"/>
      <c r="F91" s="875">
        <f t="shared" si="23"/>
        <v>0</v>
      </c>
      <c r="G91" s="875">
        <f t="shared" si="24"/>
        <v>0</v>
      </c>
      <c r="H91" s="875">
        <f t="shared" si="25"/>
        <v>0</v>
      </c>
      <c r="I91" s="2101"/>
      <c r="J91" s="422" t="s">
        <v>3403</v>
      </c>
      <c r="K91" s="429"/>
      <c r="L91" s="429"/>
      <c r="M91" s="429"/>
      <c r="N91" s="442"/>
      <c r="O91" s="441"/>
      <c r="P91" s="441"/>
      <c r="Q91" s="441"/>
      <c r="R91" s="441"/>
      <c r="S91" s="441"/>
      <c r="T91" s="441"/>
      <c r="U91" s="441"/>
      <c r="V91" s="441"/>
      <c r="W91" s="441"/>
      <c r="X91" s="441"/>
      <c r="Y91" s="441"/>
      <c r="Z91" s="441"/>
      <c r="AA91" s="441"/>
      <c r="AB91" s="441"/>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row>
    <row r="92" spans="1:55" s="65" customFormat="1" ht="15.75" x14ac:dyDescent="0.2">
      <c r="A92" s="894" t="s">
        <v>3145</v>
      </c>
      <c r="B92" s="876" t="e">
        <f>B89-B91</f>
        <v>#DIV/0!</v>
      </c>
      <c r="C92" s="876" t="e">
        <f t="shared" ref="C92:E92" si="26">C89-C91</f>
        <v>#DIV/0!</v>
      </c>
      <c r="D92" s="876" t="e">
        <f t="shared" si="26"/>
        <v>#DIV/0!</v>
      </c>
      <c r="E92" s="876" t="e">
        <f t="shared" si="26"/>
        <v>#DIV/0!</v>
      </c>
      <c r="F92" s="885">
        <f t="shared" si="23"/>
        <v>0</v>
      </c>
      <c r="G92" s="885">
        <f t="shared" si="24"/>
        <v>0</v>
      </c>
      <c r="H92" s="885">
        <f t="shared" si="25"/>
        <v>0</v>
      </c>
      <c r="I92" s="410"/>
      <c r="J92" s="422" t="s">
        <v>3404</v>
      </c>
      <c r="K92" s="426"/>
      <c r="L92" s="426"/>
      <c r="M92" s="426"/>
      <c r="N92" s="422"/>
      <c r="O92" s="422"/>
      <c r="P92" s="422"/>
      <c r="Q92" s="422"/>
      <c r="R92" s="422"/>
      <c r="S92" s="422"/>
      <c r="T92" s="422"/>
      <c r="U92" s="422"/>
      <c r="V92" s="422"/>
      <c r="W92" s="422"/>
      <c r="X92" s="422"/>
      <c r="Y92" s="422"/>
      <c r="Z92" s="422"/>
      <c r="AA92" s="422"/>
      <c r="AB92" s="422"/>
      <c r="AC92" s="422"/>
      <c r="AD92" s="422"/>
      <c r="AE92" s="422"/>
      <c r="AF92" s="422"/>
      <c r="AG92" s="422"/>
      <c r="AH92" s="422"/>
      <c r="AI92" s="422"/>
      <c r="AJ92" s="422"/>
      <c r="AK92" s="422"/>
      <c r="AL92" s="422"/>
      <c r="AM92" s="422"/>
      <c r="AN92" s="422"/>
      <c r="AO92" s="422"/>
      <c r="AP92" s="422"/>
      <c r="AQ92" s="422"/>
      <c r="AR92" s="422"/>
      <c r="AS92" s="422"/>
      <c r="AT92" s="422"/>
      <c r="AU92" s="422"/>
      <c r="AV92" s="422"/>
      <c r="AW92" s="422"/>
      <c r="AX92" s="422"/>
      <c r="AY92" s="422"/>
      <c r="AZ92" s="422"/>
      <c r="BA92" s="422"/>
      <c r="BB92" s="422"/>
      <c r="BC92" s="422"/>
    </row>
    <row r="93" spans="1:55" ht="15.75" x14ac:dyDescent="0.2">
      <c r="A93" s="35" t="s">
        <v>530</v>
      </c>
      <c r="B93" s="343"/>
      <c r="C93" s="2102"/>
      <c r="D93" s="2103"/>
      <c r="E93" s="2103"/>
      <c r="F93" s="2103"/>
      <c r="G93" s="2103"/>
      <c r="H93" s="2103"/>
      <c r="I93" s="2104"/>
      <c r="J93" s="422"/>
      <c r="K93" s="429"/>
      <c r="L93" s="429"/>
      <c r="M93" s="429"/>
      <c r="N93" s="442"/>
      <c r="O93" s="441"/>
      <c r="P93" s="441"/>
      <c r="Q93" s="441"/>
      <c r="R93" s="441"/>
      <c r="S93" s="441"/>
      <c r="T93" s="441"/>
      <c r="U93" s="441"/>
      <c r="V93" s="441"/>
      <c r="W93" s="441"/>
      <c r="X93" s="441"/>
      <c r="Y93" s="441"/>
      <c r="Z93" s="441"/>
      <c r="AA93" s="441"/>
      <c r="AB93" s="441"/>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row>
    <row r="94" spans="1:55" ht="73.5" customHeight="1" thickBot="1" x14ac:dyDescent="0.25">
      <c r="A94" s="58" t="s">
        <v>53</v>
      </c>
      <c r="B94" s="344"/>
      <c r="C94" s="2075" t="s">
        <v>610</v>
      </c>
      <c r="D94" s="2076"/>
      <c r="E94" s="2076"/>
      <c r="F94" s="2076"/>
      <c r="G94" s="2076"/>
      <c r="H94" s="2076"/>
      <c r="I94" s="2077"/>
      <c r="J94" s="422"/>
      <c r="K94" s="429"/>
      <c r="L94" s="429"/>
      <c r="M94" s="429"/>
      <c r="N94" s="442"/>
      <c r="O94" s="441"/>
      <c r="P94" s="441"/>
      <c r="Q94" s="441"/>
      <c r="R94" s="441"/>
      <c r="S94" s="441"/>
      <c r="T94" s="441"/>
      <c r="U94" s="441"/>
      <c r="V94" s="441"/>
      <c r="W94" s="441"/>
      <c r="X94" s="441"/>
      <c r="Y94" s="441"/>
      <c r="Z94" s="441"/>
      <c r="AA94" s="441"/>
      <c r="AB94" s="441"/>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row>
    <row r="95" spans="1:55" s="66" customFormat="1" ht="15" x14ac:dyDescent="0.2">
      <c r="A95" s="444"/>
      <c r="B95" s="444"/>
      <c r="C95" s="444"/>
      <c r="D95" s="444"/>
      <c r="E95" s="444"/>
      <c r="F95" s="444"/>
      <c r="G95" s="444"/>
      <c r="H95" s="444"/>
      <c r="I95" s="444"/>
      <c r="J95" s="422"/>
      <c r="K95" s="442"/>
      <c r="L95" s="442"/>
      <c r="M95" s="442"/>
      <c r="N95" s="442"/>
      <c r="O95" s="442"/>
      <c r="P95" s="442"/>
      <c r="Q95" s="442"/>
      <c r="R95" s="442"/>
      <c r="S95" s="442"/>
      <c r="T95" s="442"/>
      <c r="U95" s="442"/>
      <c r="V95" s="442"/>
      <c r="W95" s="442"/>
      <c r="X95" s="442"/>
      <c r="Y95" s="442"/>
      <c r="Z95" s="442"/>
      <c r="AA95" s="442"/>
      <c r="AB95" s="442"/>
      <c r="AC95" s="442"/>
      <c r="AD95" s="442"/>
      <c r="AE95" s="442"/>
      <c r="AF95" s="442"/>
      <c r="AG95" s="442"/>
      <c r="AH95" s="442"/>
      <c r="AI95" s="442"/>
      <c r="AJ95" s="442"/>
      <c r="AK95" s="442"/>
      <c r="AL95" s="442"/>
      <c r="AM95" s="442"/>
      <c r="AN95" s="442"/>
      <c r="AO95" s="442"/>
      <c r="AP95" s="442"/>
      <c r="AQ95" s="442"/>
      <c r="AR95" s="442"/>
      <c r="AS95" s="442"/>
      <c r="AT95" s="442"/>
      <c r="AU95" s="442"/>
      <c r="AV95" s="442"/>
      <c r="AW95" s="442"/>
      <c r="AX95" s="442"/>
      <c r="AY95" s="442"/>
      <c r="AZ95" s="442"/>
      <c r="BA95" s="442"/>
      <c r="BB95" s="442"/>
      <c r="BC95" s="442"/>
    </row>
    <row r="96" spans="1:55" s="66" customFormat="1" ht="15" x14ac:dyDescent="0.2">
      <c r="A96" s="444"/>
      <c r="B96" s="444"/>
      <c r="C96" s="444"/>
      <c r="D96" s="444"/>
      <c r="E96" s="444"/>
      <c r="F96" s="444"/>
      <c r="G96" s="444"/>
      <c r="H96" s="444"/>
      <c r="I96" s="444"/>
      <c r="J96" s="422"/>
      <c r="K96" s="442"/>
      <c r="L96" s="442"/>
      <c r="M96" s="442"/>
      <c r="N96" s="442"/>
      <c r="O96" s="442"/>
      <c r="P96" s="442"/>
      <c r="Q96" s="442"/>
      <c r="R96" s="442"/>
      <c r="S96" s="442"/>
      <c r="T96" s="442"/>
      <c r="U96" s="442"/>
      <c r="V96" s="442"/>
      <c r="W96" s="442"/>
      <c r="X96" s="442"/>
      <c r="Y96" s="442"/>
      <c r="Z96" s="442"/>
      <c r="AA96" s="442"/>
      <c r="AB96" s="442"/>
      <c r="AC96" s="442"/>
      <c r="AD96" s="442"/>
      <c r="AE96" s="442"/>
      <c r="AF96" s="442"/>
      <c r="AG96" s="442"/>
      <c r="AH96" s="442"/>
      <c r="AI96" s="442"/>
      <c r="AJ96" s="442"/>
      <c r="AK96" s="442"/>
      <c r="AL96" s="442"/>
      <c r="AM96" s="442"/>
      <c r="AN96" s="442"/>
      <c r="AO96" s="442"/>
      <c r="AP96" s="442"/>
      <c r="AQ96" s="442"/>
      <c r="AR96" s="442"/>
      <c r="AS96" s="442"/>
      <c r="AT96" s="442"/>
      <c r="AU96" s="442"/>
      <c r="AV96" s="442"/>
      <c r="AW96" s="442"/>
      <c r="AX96" s="442"/>
      <c r="AY96" s="442"/>
      <c r="AZ96" s="442"/>
      <c r="BA96" s="442"/>
      <c r="BB96" s="442"/>
      <c r="BC96" s="442"/>
    </row>
    <row r="97" spans="1:55" s="66" customFormat="1" ht="15" x14ac:dyDescent="0.2">
      <c r="A97" s="444"/>
      <c r="B97" s="444"/>
      <c r="C97" s="444"/>
      <c r="D97" s="444"/>
      <c r="E97" s="444"/>
      <c r="F97" s="444"/>
      <c r="G97" s="444"/>
      <c r="H97" s="444"/>
      <c r="I97" s="444"/>
      <c r="J97" s="422"/>
      <c r="K97" s="442"/>
      <c r="L97" s="442"/>
      <c r="M97" s="442"/>
      <c r="N97" s="442"/>
      <c r="O97" s="442"/>
      <c r="P97" s="442"/>
      <c r="Q97" s="442"/>
      <c r="R97" s="442"/>
      <c r="S97" s="442"/>
      <c r="T97" s="442"/>
      <c r="U97" s="442"/>
      <c r="V97" s="442"/>
      <c r="W97" s="442"/>
      <c r="X97" s="442"/>
      <c r="Y97" s="442"/>
      <c r="Z97" s="442"/>
      <c r="AA97" s="442"/>
      <c r="AB97" s="442"/>
      <c r="AC97" s="442"/>
      <c r="AD97" s="442"/>
      <c r="AE97" s="442"/>
      <c r="AF97" s="442"/>
      <c r="AG97" s="442"/>
      <c r="AH97" s="442"/>
      <c r="AI97" s="442"/>
      <c r="AJ97" s="442"/>
      <c r="AK97" s="442"/>
      <c r="AL97" s="442"/>
      <c r="AM97" s="442"/>
      <c r="AN97" s="442"/>
      <c r="AO97" s="442"/>
      <c r="AP97" s="442"/>
      <c r="AQ97" s="442"/>
      <c r="AR97" s="442"/>
      <c r="AS97" s="442"/>
      <c r="AT97" s="442"/>
      <c r="AU97" s="442"/>
      <c r="AV97" s="442"/>
      <c r="AW97" s="442"/>
      <c r="AX97" s="442"/>
      <c r="AY97" s="442"/>
      <c r="AZ97" s="442"/>
      <c r="BA97" s="442"/>
      <c r="BB97" s="442"/>
      <c r="BC97" s="442"/>
    </row>
    <row r="98" spans="1:55" s="66" customFormat="1" ht="15" x14ac:dyDescent="0.2">
      <c r="A98" s="442"/>
      <c r="B98" s="442"/>
      <c r="C98" s="442"/>
      <c r="D98" s="442"/>
      <c r="E98" s="442"/>
      <c r="F98" s="442"/>
      <c r="G98" s="442"/>
      <c r="H98" s="442"/>
      <c r="I98" s="442"/>
      <c r="J98" s="422"/>
      <c r="K98" s="442"/>
      <c r="L98" s="442"/>
      <c r="M98" s="442"/>
      <c r="N98" s="442"/>
      <c r="O98" s="442"/>
      <c r="P98" s="442"/>
      <c r="Q98" s="442"/>
      <c r="R98" s="442"/>
      <c r="S98" s="442"/>
      <c r="T98" s="442"/>
      <c r="U98" s="442"/>
      <c r="V98" s="442"/>
      <c r="W98" s="442"/>
      <c r="X98" s="442"/>
      <c r="Y98" s="442"/>
      <c r="Z98" s="442"/>
      <c r="AA98" s="442"/>
      <c r="AB98" s="442"/>
      <c r="AC98" s="442"/>
      <c r="AD98" s="442"/>
      <c r="AE98" s="442"/>
      <c r="AF98" s="442"/>
      <c r="AG98" s="442"/>
      <c r="AH98" s="442"/>
      <c r="AI98" s="442"/>
      <c r="AJ98" s="442"/>
      <c r="AK98" s="442"/>
      <c r="AL98" s="442"/>
      <c r="AM98" s="442"/>
      <c r="AN98" s="442"/>
      <c r="AO98" s="442"/>
      <c r="AP98" s="442"/>
      <c r="AQ98" s="442"/>
      <c r="AR98" s="442"/>
      <c r="AS98" s="442"/>
      <c r="AT98" s="442"/>
      <c r="AU98" s="442"/>
      <c r="AV98" s="442"/>
      <c r="AW98" s="442"/>
      <c r="AX98" s="442"/>
      <c r="AY98" s="442"/>
      <c r="AZ98" s="442"/>
      <c r="BA98" s="442"/>
      <c r="BB98" s="442"/>
      <c r="BC98" s="442"/>
    </row>
    <row r="99" spans="1:55" s="66" customFormat="1" ht="15" x14ac:dyDescent="0.2">
      <c r="A99" s="442"/>
      <c r="B99" s="442"/>
      <c r="C99" s="442"/>
      <c r="D99" s="442"/>
      <c r="E99" s="442"/>
      <c r="F99" s="442"/>
      <c r="G99" s="442"/>
      <c r="H99" s="442"/>
      <c r="I99" s="442"/>
      <c r="J99" s="422"/>
      <c r="K99" s="442"/>
      <c r="L99" s="442"/>
      <c r="M99" s="442"/>
      <c r="N99" s="442"/>
      <c r="O99" s="442"/>
      <c r="P99" s="442"/>
      <c r="Q99" s="442"/>
      <c r="R99" s="442"/>
      <c r="S99" s="442"/>
      <c r="T99" s="442"/>
      <c r="U99" s="442"/>
      <c r="V99" s="442"/>
      <c r="W99" s="442"/>
      <c r="X99" s="442"/>
      <c r="Y99" s="442"/>
      <c r="Z99" s="442"/>
      <c r="AA99" s="442"/>
      <c r="AB99" s="442"/>
      <c r="AC99" s="442"/>
      <c r="AD99" s="442"/>
      <c r="AE99" s="442"/>
      <c r="AF99" s="442"/>
      <c r="AG99" s="442"/>
      <c r="AH99" s="442"/>
      <c r="AI99" s="442"/>
      <c r="AJ99" s="442"/>
      <c r="AK99" s="442"/>
      <c r="AL99" s="442"/>
      <c r="AM99" s="442"/>
      <c r="AN99" s="442"/>
      <c r="AO99" s="442"/>
      <c r="AP99" s="442"/>
      <c r="AQ99" s="442"/>
      <c r="AR99" s="442"/>
      <c r="AS99" s="442"/>
      <c r="AT99" s="442"/>
      <c r="AU99" s="442"/>
      <c r="AV99" s="442"/>
      <c r="AW99" s="442"/>
      <c r="AX99" s="442"/>
      <c r="AY99" s="442"/>
      <c r="AZ99" s="442"/>
      <c r="BA99" s="442"/>
      <c r="BB99" s="442"/>
      <c r="BC99" s="442"/>
    </row>
    <row r="100" spans="1:55" s="66" customFormat="1" ht="15" x14ac:dyDescent="0.2">
      <c r="A100" s="442"/>
      <c r="B100" s="442"/>
      <c r="C100" s="442"/>
      <c r="D100" s="442"/>
      <c r="E100" s="442"/>
      <c r="F100" s="442"/>
      <c r="G100" s="442"/>
      <c r="H100" s="442"/>
      <c r="I100" s="442"/>
      <c r="J100" s="422"/>
      <c r="K100" s="442"/>
      <c r="L100" s="442"/>
      <c r="M100" s="442"/>
      <c r="N100" s="442"/>
      <c r="O100" s="442"/>
      <c r="P100" s="442"/>
      <c r="Q100" s="442"/>
      <c r="R100" s="442"/>
      <c r="S100" s="442"/>
      <c r="T100" s="442"/>
      <c r="U100" s="442"/>
      <c r="V100" s="442"/>
      <c r="W100" s="442"/>
      <c r="X100" s="442"/>
      <c r="Y100" s="442"/>
      <c r="Z100" s="442"/>
      <c r="AA100" s="442"/>
      <c r="AB100" s="442"/>
      <c r="AC100" s="442"/>
      <c r="AD100" s="442"/>
      <c r="AE100" s="442"/>
      <c r="AF100" s="442"/>
      <c r="AG100" s="442"/>
      <c r="AH100" s="442"/>
      <c r="AI100" s="442"/>
      <c r="AJ100" s="442"/>
      <c r="AK100" s="442"/>
      <c r="AL100" s="442"/>
      <c r="AM100" s="442"/>
      <c r="AN100" s="442"/>
      <c r="AO100" s="442"/>
      <c r="AP100" s="442"/>
      <c r="AQ100" s="442"/>
      <c r="AR100" s="442"/>
      <c r="AS100" s="442"/>
      <c r="AT100" s="442"/>
      <c r="AU100" s="442"/>
      <c r="AV100" s="442"/>
      <c r="AW100" s="442"/>
      <c r="AX100" s="442"/>
      <c r="AY100" s="442"/>
      <c r="AZ100" s="442"/>
      <c r="BA100" s="442"/>
      <c r="BB100" s="442"/>
      <c r="BC100" s="442"/>
    </row>
    <row r="101" spans="1:55" s="66" customFormat="1" ht="15" x14ac:dyDescent="0.2">
      <c r="A101" s="442"/>
      <c r="B101" s="442"/>
      <c r="C101" s="442"/>
      <c r="D101" s="442"/>
      <c r="E101" s="442"/>
      <c r="F101" s="442"/>
      <c r="G101" s="442"/>
      <c r="H101" s="442"/>
      <c r="I101" s="442"/>
      <c r="J101" s="422"/>
      <c r="K101" s="442"/>
      <c r="L101" s="442"/>
      <c r="M101" s="442"/>
      <c r="N101" s="442"/>
      <c r="O101" s="442"/>
      <c r="P101" s="442"/>
      <c r="Q101" s="442"/>
      <c r="R101" s="442"/>
      <c r="S101" s="442"/>
      <c r="T101" s="442"/>
      <c r="U101" s="442"/>
      <c r="V101" s="442"/>
      <c r="W101" s="442"/>
      <c r="X101" s="442"/>
      <c r="Y101" s="442"/>
      <c r="Z101" s="442"/>
      <c r="AA101" s="442"/>
      <c r="AB101" s="442"/>
      <c r="AC101" s="442"/>
      <c r="AD101" s="442"/>
      <c r="AE101" s="442"/>
      <c r="AF101" s="442"/>
      <c r="AG101" s="442"/>
      <c r="AH101" s="442"/>
      <c r="AI101" s="442"/>
      <c r="AJ101" s="442"/>
      <c r="AK101" s="442"/>
      <c r="AL101" s="442"/>
      <c r="AM101" s="442"/>
      <c r="AN101" s="442"/>
      <c r="AO101" s="442"/>
      <c r="AP101" s="442"/>
      <c r="AQ101" s="442"/>
      <c r="AR101" s="442"/>
      <c r="AS101" s="442"/>
      <c r="AT101" s="442"/>
      <c r="AU101" s="442"/>
      <c r="AV101" s="442"/>
      <c r="AW101" s="442"/>
      <c r="AX101" s="442"/>
      <c r="AY101" s="442"/>
      <c r="AZ101" s="442"/>
      <c r="BA101" s="442"/>
      <c r="BB101" s="442"/>
      <c r="BC101" s="442"/>
    </row>
    <row r="102" spans="1:55" s="66" customFormat="1" ht="15" x14ac:dyDescent="0.2">
      <c r="A102" s="442"/>
      <c r="B102" s="442"/>
      <c r="C102" s="442"/>
      <c r="D102" s="442"/>
      <c r="E102" s="442"/>
      <c r="F102" s="442"/>
      <c r="G102" s="442"/>
      <c r="H102" s="442"/>
      <c r="I102" s="442"/>
      <c r="J102" s="422"/>
      <c r="K102" s="442"/>
      <c r="L102" s="442"/>
      <c r="M102" s="442"/>
      <c r="N102" s="442"/>
      <c r="O102" s="442"/>
      <c r="P102" s="442"/>
      <c r="Q102" s="442"/>
      <c r="R102" s="442"/>
      <c r="S102" s="442"/>
      <c r="T102" s="442"/>
      <c r="U102" s="442"/>
      <c r="V102" s="442"/>
      <c r="W102" s="442"/>
      <c r="X102" s="442"/>
      <c r="Y102" s="442"/>
      <c r="Z102" s="442"/>
      <c r="AA102" s="442"/>
      <c r="AB102" s="442"/>
      <c r="AC102" s="442"/>
      <c r="AD102" s="442"/>
      <c r="AE102" s="442"/>
      <c r="AF102" s="442"/>
      <c r="AG102" s="442"/>
      <c r="AH102" s="442"/>
      <c r="AI102" s="442"/>
      <c r="AJ102" s="442"/>
      <c r="AK102" s="442"/>
      <c r="AL102" s="442"/>
      <c r="AM102" s="442"/>
      <c r="AN102" s="442"/>
      <c r="AO102" s="442"/>
      <c r="AP102" s="442"/>
      <c r="AQ102" s="442"/>
      <c r="AR102" s="442"/>
      <c r="AS102" s="442"/>
      <c r="AT102" s="442"/>
      <c r="AU102" s="442"/>
      <c r="AV102" s="442"/>
      <c r="AW102" s="442"/>
      <c r="AX102" s="442"/>
      <c r="AY102" s="442"/>
      <c r="AZ102" s="442"/>
      <c r="BA102" s="442"/>
      <c r="BB102" s="442"/>
      <c r="BC102" s="442"/>
    </row>
    <row r="103" spans="1:55" s="66" customFormat="1" ht="15" x14ac:dyDescent="0.2">
      <c r="A103" s="442"/>
      <c r="B103" s="442"/>
      <c r="C103" s="442"/>
      <c r="D103" s="442"/>
      <c r="E103" s="442"/>
      <c r="F103" s="442"/>
      <c r="G103" s="442"/>
      <c r="H103" s="442"/>
      <c r="I103" s="442"/>
      <c r="J103" s="422"/>
      <c r="K103" s="442"/>
      <c r="L103" s="442"/>
      <c r="M103" s="442"/>
      <c r="N103" s="442"/>
      <c r="O103" s="442"/>
      <c r="P103" s="442"/>
      <c r="Q103" s="442"/>
      <c r="R103" s="442"/>
      <c r="S103" s="442"/>
      <c r="T103" s="442"/>
      <c r="U103" s="442"/>
      <c r="V103" s="442"/>
      <c r="W103" s="442"/>
      <c r="X103" s="442"/>
      <c r="Y103" s="442"/>
      <c r="Z103" s="442"/>
      <c r="AA103" s="442"/>
      <c r="AB103" s="442"/>
      <c r="AC103" s="442"/>
      <c r="AD103" s="442"/>
      <c r="AE103" s="442"/>
      <c r="AF103" s="442"/>
      <c r="AG103" s="442"/>
      <c r="AH103" s="442"/>
      <c r="AI103" s="442"/>
      <c r="AJ103" s="442"/>
      <c r="AK103" s="442"/>
      <c r="AL103" s="442"/>
      <c r="AM103" s="442"/>
      <c r="AN103" s="442"/>
      <c r="AO103" s="442"/>
      <c r="AP103" s="442"/>
      <c r="AQ103" s="442"/>
      <c r="AR103" s="442"/>
      <c r="AS103" s="442"/>
      <c r="AT103" s="442"/>
      <c r="AU103" s="442"/>
      <c r="AV103" s="442"/>
      <c r="AW103" s="442"/>
      <c r="AX103" s="442"/>
      <c r="AY103" s="442"/>
      <c r="AZ103" s="442"/>
      <c r="BA103" s="442"/>
      <c r="BB103" s="442"/>
      <c r="BC103" s="442"/>
    </row>
    <row r="104" spans="1:55" s="66" customFormat="1" ht="15" x14ac:dyDescent="0.2">
      <c r="A104" s="442"/>
      <c r="B104" s="442"/>
      <c r="C104" s="442"/>
      <c r="D104" s="442"/>
      <c r="E104" s="442"/>
      <c r="F104" s="442"/>
      <c r="G104" s="442"/>
      <c r="H104" s="442"/>
      <c r="I104" s="442"/>
      <c r="J104" s="422"/>
      <c r="K104" s="442"/>
      <c r="L104" s="442"/>
      <c r="M104" s="442"/>
      <c r="N104" s="442"/>
      <c r="O104" s="442"/>
      <c r="P104" s="442"/>
      <c r="Q104" s="442"/>
      <c r="R104" s="442"/>
      <c r="S104" s="442"/>
      <c r="T104" s="442"/>
      <c r="U104" s="442"/>
      <c r="V104" s="442"/>
      <c r="W104" s="442"/>
      <c r="X104" s="442"/>
      <c r="Y104" s="442"/>
      <c r="Z104" s="442"/>
      <c r="AA104" s="442"/>
      <c r="AB104" s="442"/>
      <c r="AC104" s="442"/>
      <c r="AD104" s="442"/>
      <c r="AE104" s="442"/>
      <c r="AF104" s="442"/>
      <c r="AG104" s="442"/>
      <c r="AH104" s="442"/>
      <c r="AI104" s="442"/>
      <c r="AJ104" s="442"/>
      <c r="AK104" s="442"/>
      <c r="AL104" s="442"/>
      <c r="AM104" s="442"/>
      <c r="AN104" s="442"/>
      <c r="AO104" s="442"/>
      <c r="AP104" s="442"/>
      <c r="AQ104" s="442"/>
      <c r="AR104" s="442"/>
      <c r="AS104" s="442"/>
      <c r="AT104" s="442"/>
      <c r="AU104" s="442"/>
      <c r="AV104" s="442"/>
      <c r="AW104" s="442"/>
      <c r="AX104" s="442"/>
      <c r="AY104" s="442"/>
      <c r="AZ104" s="442"/>
      <c r="BA104" s="442"/>
      <c r="BB104" s="442"/>
      <c r="BC104" s="442"/>
    </row>
    <row r="105" spans="1:55" ht="0" hidden="1" customHeight="1" x14ac:dyDescent="0.2">
      <c r="A105" s="217"/>
      <c r="B105" s="217"/>
      <c r="C105" s="217"/>
      <c r="D105" s="217"/>
      <c r="E105" s="217"/>
      <c r="F105" s="217"/>
      <c r="G105" s="217"/>
      <c r="H105" s="217"/>
      <c r="I105" s="217"/>
      <c r="J105" s="422"/>
      <c r="K105" s="442"/>
      <c r="L105" s="442"/>
      <c r="M105" s="442"/>
      <c r="N105" s="442"/>
      <c r="O105" s="441"/>
      <c r="P105" s="441"/>
      <c r="Q105" s="441"/>
      <c r="R105" s="441"/>
      <c r="S105" s="441"/>
      <c r="T105" s="441"/>
      <c r="U105" s="441"/>
      <c r="V105" s="441"/>
      <c r="W105" s="441"/>
      <c r="X105" s="441"/>
      <c r="Y105" s="441"/>
      <c r="Z105" s="441"/>
      <c r="AA105" s="441"/>
      <c r="AB105" s="441"/>
      <c r="AC105" s="441"/>
      <c r="AD105" s="441"/>
      <c r="AE105" s="441"/>
      <c r="AF105" s="441"/>
      <c r="AG105" s="441"/>
      <c r="AH105" s="441"/>
      <c r="AI105" s="441"/>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row>
    <row r="106" spans="1:55" ht="0" hidden="1" customHeight="1" x14ac:dyDescent="0.2">
      <c r="A106" s="217"/>
      <c r="B106" s="217"/>
      <c r="C106" s="217"/>
      <c r="D106" s="217"/>
      <c r="E106" s="217"/>
      <c r="F106" s="217"/>
      <c r="G106" s="217"/>
      <c r="H106" s="217"/>
      <c r="I106" s="217"/>
      <c r="J106" s="422"/>
      <c r="K106" s="442"/>
      <c r="L106" s="442"/>
      <c r="M106" s="442"/>
      <c r="N106" s="442"/>
      <c r="O106" s="441"/>
      <c r="P106" s="441"/>
      <c r="Q106" s="441"/>
      <c r="R106" s="441"/>
      <c r="S106" s="441"/>
      <c r="T106" s="441"/>
      <c r="U106" s="441"/>
      <c r="V106" s="441"/>
      <c r="W106" s="441"/>
      <c r="X106" s="441"/>
      <c r="Y106" s="441"/>
      <c r="Z106" s="441"/>
      <c r="AA106" s="441"/>
      <c r="AB106" s="441"/>
      <c r="AC106" s="441"/>
      <c r="AD106" s="441"/>
      <c r="AE106" s="441"/>
      <c r="AF106" s="441"/>
      <c r="AG106" s="441"/>
      <c r="AH106" s="441"/>
      <c r="AI106" s="441"/>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row>
    <row r="107" spans="1:55" ht="0" hidden="1" customHeight="1" x14ac:dyDescent="0.2">
      <c r="A107" s="217"/>
      <c r="B107" s="217"/>
      <c r="C107" s="217"/>
      <c r="D107" s="217"/>
      <c r="E107" s="217"/>
      <c r="F107" s="217"/>
      <c r="G107" s="217"/>
      <c r="H107" s="217"/>
      <c r="I107" s="217"/>
      <c r="J107" s="422"/>
      <c r="K107" s="442"/>
      <c r="L107" s="442"/>
      <c r="M107" s="442"/>
      <c r="N107" s="442"/>
      <c r="O107" s="441"/>
      <c r="P107" s="441"/>
      <c r="Q107" s="441"/>
      <c r="R107" s="441"/>
      <c r="S107" s="441"/>
      <c r="T107" s="441"/>
      <c r="U107" s="441"/>
      <c r="V107" s="441"/>
      <c r="W107" s="441"/>
      <c r="X107" s="441"/>
      <c r="Y107" s="441"/>
      <c r="Z107" s="441"/>
      <c r="AA107" s="441"/>
      <c r="AB107" s="441"/>
      <c r="AC107" s="441"/>
      <c r="AD107" s="441"/>
      <c r="AE107" s="441"/>
      <c r="AF107" s="441"/>
      <c r="AG107" s="441"/>
      <c r="AH107" s="441"/>
      <c r="AI107" s="441"/>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row>
    <row r="108" spans="1:55" ht="0" hidden="1" customHeight="1" x14ac:dyDescent="0.2">
      <c r="A108" s="217"/>
      <c r="B108" s="217"/>
      <c r="C108" s="217"/>
      <c r="D108" s="217"/>
      <c r="E108" s="217"/>
      <c r="F108" s="217"/>
      <c r="G108" s="217"/>
      <c r="H108" s="217"/>
      <c r="I108" s="217"/>
      <c r="J108" s="422"/>
      <c r="K108" s="442"/>
      <c r="L108" s="442"/>
      <c r="M108" s="442"/>
      <c r="N108" s="442"/>
      <c r="O108" s="441"/>
      <c r="P108" s="441"/>
      <c r="Q108" s="441"/>
      <c r="R108" s="441"/>
      <c r="S108" s="441"/>
      <c r="T108" s="441"/>
      <c r="U108" s="441"/>
      <c r="V108" s="441"/>
      <c r="W108" s="441"/>
      <c r="X108" s="441"/>
      <c r="Y108" s="441"/>
      <c r="Z108" s="441"/>
      <c r="AA108" s="441"/>
      <c r="AB108" s="441"/>
      <c r="AC108" s="441"/>
      <c r="AD108" s="441"/>
      <c r="AE108" s="441"/>
      <c r="AF108" s="441"/>
      <c r="AG108" s="441"/>
      <c r="AH108" s="441"/>
      <c r="AI108" s="441"/>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row>
    <row r="109" spans="1:55" ht="0" hidden="1" customHeight="1" x14ac:dyDescent="0.2">
      <c r="A109" s="217"/>
      <c r="B109" s="217"/>
      <c r="C109" s="217"/>
      <c r="D109" s="217"/>
      <c r="E109" s="217"/>
      <c r="F109" s="217"/>
      <c r="G109" s="217"/>
      <c r="H109" s="217"/>
      <c r="I109" s="217"/>
      <c r="J109" s="422"/>
      <c r="K109" s="442"/>
      <c r="L109" s="442"/>
      <c r="M109" s="442"/>
      <c r="N109" s="442"/>
      <c r="O109" s="441"/>
      <c r="P109" s="441"/>
      <c r="Q109" s="441"/>
      <c r="R109" s="441"/>
      <c r="S109" s="441"/>
      <c r="T109" s="441"/>
      <c r="U109" s="441"/>
      <c r="V109" s="441"/>
      <c r="W109" s="441"/>
      <c r="X109" s="441"/>
      <c r="Y109" s="441"/>
      <c r="Z109" s="441"/>
      <c r="AA109" s="441"/>
      <c r="AB109" s="441"/>
      <c r="AC109" s="441"/>
      <c r="AD109" s="441"/>
      <c r="AE109" s="441"/>
      <c r="AF109" s="441"/>
      <c r="AG109" s="441"/>
      <c r="AH109" s="441"/>
      <c r="AI109" s="441"/>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row>
    <row r="110" spans="1:55" ht="0" hidden="1" customHeight="1" x14ac:dyDescent="0.2">
      <c r="A110" s="217"/>
      <c r="B110" s="217"/>
      <c r="C110" s="217"/>
      <c r="D110" s="217"/>
      <c r="E110" s="217"/>
      <c r="F110" s="217"/>
      <c r="G110" s="217"/>
      <c r="H110" s="217"/>
      <c r="I110" s="217"/>
      <c r="J110" s="422"/>
      <c r="K110" s="442"/>
      <c r="L110" s="442"/>
      <c r="M110" s="442"/>
      <c r="N110" s="442"/>
      <c r="O110" s="441"/>
      <c r="P110" s="441"/>
      <c r="Q110" s="441"/>
      <c r="R110" s="441"/>
      <c r="S110" s="441"/>
      <c r="T110" s="441"/>
      <c r="U110" s="441"/>
      <c r="V110" s="441"/>
      <c r="W110" s="441"/>
      <c r="X110" s="441"/>
      <c r="Y110" s="441"/>
      <c r="Z110" s="441"/>
      <c r="AA110" s="441"/>
      <c r="AB110" s="441"/>
      <c r="AC110" s="441"/>
      <c r="AD110" s="441"/>
      <c r="AE110" s="441"/>
      <c r="AF110" s="441"/>
      <c r="AG110" s="441"/>
      <c r="AH110" s="441"/>
      <c r="AI110" s="441"/>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row>
    <row r="111" spans="1:55" ht="0" hidden="1" customHeight="1" x14ac:dyDescent="0.2">
      <c r="A111" s="217"/>
      <c r="B111" s="217"/>
      <c r="C111" s="217"/>
      <c r="D111" s="217"/>
      <c r="E111" s="217"/>
      <c r="F111" s="217"/>
      <c r="G111" s="217"/>
      <c r="H111" s="217"/>
      <c r="I111" s="217"/>
      <c r="J111" s="422"/>
      <c r="K111" s="442"/>
      <c r="L111" s="442"/>
      <c r="M111" s="442"/>
      <c r="N111" s="442"/>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row>
    <row r="112" spans="1:55" ht="0" hidden="1" customHeight="1" x14ac:dyDescent="0.2">
      <c r="A112" s="217"/>
      <c r="B112" s="217"/>
      <c r="C112" s="217"/>
      <c r="D112" s="217"/>
      <c r="E112" s="217"/>
      <c r="F112" s="217"/>
      <c r="G112" s="217"/>
      <c r="H112" s="217"/>
      <c r="I112" s="217"/>
      <c r="J112" s="422"/>
      <c r="K112" s="442"/>
      <c r="L112" s="442"/>
      <c r="M112" s="442"/>
      <c r="N112" s="442"/>
      <c r="O112" s="441"/>
      <c r="P112" s="441"/>
      <c r="Q112" s="441"/>
      <c r="R112" s="441"/>
      <c r="S112" s="441"/>
      <c r="T112" s="441"/>
      <c r="U112" s="441"/>
      <c r="V112" s="441"/>
      <c r="W112" s="441"/>
      <c r="X112" s="441"/>
      <c r="Y112" s="441"/>
      <c r="Z112" s="441"/>
      <c r="AA112" s="441"/>
      <c r="AB112" s="441"/>
      <c r="AC112" s="441"/>
      <c r="AD112" s="441"/>
      <c r="AE112" s="441"/>
      <c r="AF112" s="441"/>
      <c r="AG112" s="441"/>
      <c r="AH112" s="441"/>
      <c r="AI112" s="441"/>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row>
    <row r="113" spans="1:55" ht="0" hidden="1" customHeight="1" x14ac:dyDescent="0.2">
      <c r="A113" s="217"/>
      <c r="B113" s="217"/>
      <c r="C113" s="217"/>
      <c r="D113" s="217"/>
      <c r="E113" s="217"/>
      <c r="F113" s="217"/>
      <c r="G113" s="217"/>
      <c r="H113" s="217"/>
      <c r="I113" s="217"/>
      <c r="J113" s="422"/>
      <c r="K113" s="442"/>
      <c r="L113" s="442"/>
      <c r="M113" s="442"/>
      <c r="N113" s="442"/>
      <c r="O113" s="441"/>
      <c r="P113" s="441"/>
      <c r="Q113" s="441"/>
      <c r="R113" s="441"/>
      <c r="S113" s="441"/>
      <c r="T113" s="441"/>
      <c r="U113" s="441"/>
      <c r="V113" s="441"/>
      <c r="W113" s="441"/>
      <c r="X113" s="441"/>
      <c r="Y113" s="441"/>
      <c r="Z113" s="441"/>
      <c r="AA113" s="441"/>
      <c r="AB113" s="441"/>
      <c r="AC113" s="441"/>
      <c r="AD113" s="441"/>
      <c r="AE113" s="441"/>
      <c r="AF113" s="441"/>
      <c r="AG113" s="441"/>
      <c r="AH113" s="441"/>
      <c r="AI113" s="441"/>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row>
    <row r="114" spans="1:55" ht="0" hidden="1" customHeight="1" x14ac:dyDescent="0.2">
      <c r="A114" s="217"/>
      <c r="B114" s="217"/>
      <c r="C114" s="217"/>
      <c r="D114" s="217"/>
      <c r="E114" s="217"/>
      <c r="F114" s="217"/>
      <c r="G114" s="217"/>
      <c r="H114" s="217"/>
      <c r="I114" s="217"/>
      <c r="J114" s="422"/>
      <c r="K114" s="442"/>
      <c r="L114" s="442"/>
      <c r="M114" s="442"/>
      <c r="N114" s="442"/>
      <c r="O114" s="441"/>
      <c r="P114" s="441"/>
      <c r="Q114" s="441"/>
      <c r="R114" s="441"/>
      <c r="S114" s="441"/>
      <c r="T114" s="441"/>
      <c r="U114" s="441"/>
      <c r="V114" s="441"/>
      <c r="W114" s="441"/>
      <c r="X114" s="441"/>
      <c r="Y114" s="441"/>
      <c r="Z114" s="441"/>
      <c r="AA114" s="441"/>
      <c r="AB114" s="441"/>
      <c r="AC114" s="441"/>
      <c r="AD114" s="441"/>
      <c r="AE114" s="441"/>
      <c r="AF114" s="441"/>
      <c r="AG114" s="441"/>
      <c r="AH114" s="441"/>
      <c r="AI114" s="441"/>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row>
    <row r="115" spans="1:55" ht="0" hidden="1" customHeight="1" x14ac:dyDescent="0.2">
      <c r="A115" s="217"/>
      <c r="B115" s="217"/>
      <c r="C115" s="217"/>
      <c r="D115" s="217"/>
      <c r="E115" s="217"/>
      <c r="F115" s="217"/>
      <c r="G115" s="217"/>
      <c r="H115" s="217"/>
      <c r="I115" s="217"/>
      <c r="J115" s="422"/>
      <c r="K115" s="442"/>
      <c r="L115" s="442"/>
      <c r="M115" s="442"/>
      <c r="N115" s="442"/>
      <c r="O115" s="441"/>
      <c r="P115" s="441"/>
      <c r="Q115" s="441"/>
      <c r="R115" s="441"/>
      <c r="S115" s="441"/>
      <c r="T115" s="441"/>
      <c r="U115" s="441"/>
      <c r="V115" s="441"/>
      <c r="W115" s="441"/>
      <c r="X115" s="441"/>
      <c r="Y115" s="441"/>
      <c r="Z115" s="441"/>
      <c r="AA115" s="441"/>
      <c r="AB115" s="441"/>
      <c r="AC115" s="441"/>
      <c r="AD115" s="441"/>
      <c r="AE115" s="441"/>
      <c r="AF115" s="441"/>
      <c r="AG115" s="441"/>
      <c r="AH115" s="441"/>
      <c r="AI115" s="441"/>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row>
    <row r="116" spans="1:55" ht="0" hidden="1" customHeight="1" x14ac:dyDescent="0.2">
      <c r="A116" s="217"/>
      <c r="B116" s="217"/>
      <c r="C116" s="217"/>
      <c r="D116" s="217"/>
      <c r="E116" s="217"/>
      <c r="F116" s="217"/>
      <c r="G116" s="217"/>
      <c r="H116" s="217"/>
      <c r="I116" s="217"/>
      <c r="J116" s="422"/>
      <c r="K116" s="442"/>
      <c r="L116" s="442"/>
      <c r="M116" s="442"/>
      <c r="N116" s="442"/>
      <c r="O116" s="441"/>
      <c r="P116" s="441"/>
      <c r="Q116" s="441"/>
      <c r="R116" s="441"/>
      <c r="S116" s="441"/>
      <c r="T116" s="441"/>
      <c r="U116" s="441"/>
      <c r="V116" s="441"/>
      <c r="W116" s="441"/>
      <c r="X116" s="441"/>
      <c r="Y116" s="441"/>
      <c r="Z116" s="441"/>
      <c r="AA116" s="441"/>
      <c r="AB116" s="441"/>
      <c r="AC116" s="441"/>
      <c r="AD116" s="441"/>
      <c r="AE116" s="441"/>
      <c r="AF116" s="441"/>
      <c r="AG116" s="441"/>
      <c r="AH116" s="441"/>
      <c r="AI116" s="441"/>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row>
    <row r="117" spans="1:55" ht="0" hidden="1" customHeight="1" x14ac:dyDescent="0.2">
      <c r="A117" s="217"/>
      <c r="B117" s="217"/>
      <c r="C117" s="217"/>
      <c r="D117" s="217"/>
      <c r="E117" s="217"/>
      <c r="F117" s="217"/>
      <c r="G117" s="217"/>
      <c r="H117" s="217"/>
      <c r="I117" s="217"/>
      <c r="J117" s="422"/>
      <c r="K117" s="442"/>
      <c r="L117" s="442"/>
      <c r="M117" s="442"/>
      <c r="N117" s="442"/>
      <c r="O117" s="441"/>
      <c r="P117" s="441"/>
      <c r="Q117" s="441"/>
      <c r="R117" s="441"/>
      <c r="S117" s="441"/>
      <c r="T117" s="441"/>
      <c r="U117" s="441"/>
      <c r="V117" s="441"/>
      <c r="W117" s="441"/>
      <c r="X117" s="441"/>
      <c r="Y117" s="441"/>
      <c r="Z117" s="441"/>
      <c r="AA117" s="441"/>
      <c r="AB117" s="441"/>
      <c r="AC117" s="441"/>
      <c r="AD117" s="441"/>
      <c r="AE117" s="441"/>
      <c r="AF117" s="441"/>
      <c r="AG117" s="441"/>
      <c r="AH117" s="441"/>
      <c r="AI117" s="441"/>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row>
    <row r="118" spans="1:55" ht="0" hidden="1" customHeight="1" x14ac:dyDescent="0.2">
      <c r="A118" s="217"/>
      <c r="B118" s="217"/>
      <c r="C118" s="217"/>
      <c r="D118" s="217"/>
      <c r="E118" s="217"/>
      <c r="F118" s="217"/>
      <c r="G118" s="217"/>
      <c r="H118" s="217"/>
      <c r="I118" s="217"/>
      <c r="J118" s="422"/>
      <c r="K118" s="442"/>
      <c r="L118" s="442"/>
      <c r="M118" s="442"/>
      <c r="N118" s="442"/>
      <c r="O118" s="441"/>
      <c r="P118" s="441"/>
      <c r="Q118" s="441"/>
      <c r="R118" s="441"/>
      <c r="S118" s="441"/>
      <c r="T118" s="441"/>
      <c r="U118" s="441"/>
      <c r="V118" s="441"/>
      <c r="W118" s="441"/>
      <c r="X118" s="441"/>
      <c r="Y118" s="441"/>
      <c r="Z118" s="441"/>
      <c r="AA118" s="441"/>
      <c r="AB118" s="441"/>
      <c r="AC118" s="441"/>
      <c r="AD118" s="441"/>
      <c r="AE118" s="441"/>
      <c r="AF118" s="441"/>
      <c r="AG118" s="441"/>
      <c r="AH118" s="441"/>
      <c r="AI118" s="441"/>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row>
    <row r="119" spans="1:55" ht="0" hidden="1" customHeight="1" x14ac:dyDescent="0.2">
      <c r="A119" s="217"/>
      <c r="B119" s="217"/>
      <c r="C119" s="217"/>
      <c r="D119" s="217"/>
      <c r="E119" s="217"/>
      <c r="F119" s="217"/>
      <c r="G119" s="217"/>
      <c r="H119" s="217"/>
      <c r="I119" s="217"/>
      <c r="J119" s="422"/>
      <c r="K119" s="442"/>
      <c r="L119" s="442"/>
      <c r="M119" s="442"/>
      <c r="N119" s="442"/>
      <c r="O119" s="441"/>
      <c r="P119" s="441"/>
      <c r="Q119" s="441"/>
      <c r="R119" s="441"/>
      <c r="S119" s="441"/>
      <c r="T119" s="441"/>
      <c r="U119" s="441"/>
      <c r="V119" s="441"/>
      <c r="W119" s="441"/>
      <c r="X119" s="441"/>
      <c r="Y119" s="441"/>
      <c r="Z119" s="441"/>
      <c r="AA119" s="441"/>
      <c r="AB119" s="441"/>
      <c r="AC119" s="441"/>
      <c r="AD119" s="441"/>
      <c r="AE119" s="441"/>
      <c r="AF119" s="441"/>
      <c r="AG119" s="441"/>
      <c r="AH119" s="441"/>
      <c r="AI119" s="441"/>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row>
    <row r="120" spans="1:55" ht="0" hidden="1" customHeight="1" x14ac:dyDescent="0.2">
      <c r="A120" s="217"/>
      <c r="B120" s="217"/>
      <c r="C120" s="217"/>
      <c r="D120" s="217"/>
      <c r="E120" s="217"/>
      <c r="F120" s="217"/>
      <c r="G120" s="217"/>
      <c r="H120" s="217"/>
      <c r="I120" s="217"/>
      <c r="J120" s="422"/>
      <c r="K120" s="442"/>
      <c r="L120" s="442"/>
      <c r="M120" s="442"/>
      <c r="N120" s="442"/>
      <c r="O120" s="441"/>
      <c r="P120" s="441"/>
      <c r="Q120" s="441"/>
      <c r="R120" s="441"/>
      <c r="S120" s="441"/>
      <c r="T120" s="441"/>
      <c r="U120" s="441"/>
      <c r="V120" s="441"/>
      <c r="W120" s="441"/>
      <c r="X120" s="441"/>
      <c r="Y120" s="441"/>
      <c r="Z120" s="441"/>
      <c r="AA120" s="441"/>
      <c r="AB120" s="441"/>
      <c r="AC120" s="441"/>
      <c r="AD120" s="441"/>
      <c r="AE120" s="441"/>
      <c r="AF120" s="441"/>
      <c r="AG120" s="441"/>
      <c r="AH120" s="441"/>
      <c r="AI120" s="441"/>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row>
    <row r="121" spans="1:55" ht="0" hidden="1" customHeight="1" x14ac:dyDescent="0.2">
      <c r="A121" s="217"/>
      <c r="B121" s="217"/>
      <c r="C121" s="217"/>
      <c r="D121" s="217"/>
      <c r="E121" s="217"/>
      <c r="F121" s="217"/>
      <c r="G121" s="217"/>
      <c r="H121" s="217"/>
      <c r="I121" s="217"/>
      <c r="J121" s="422"/>
      <c r="K121" s="442"/>
      <c r="L121" s="442"/>
      <c r="M121" s="442"/>
      <c r="N121" s="442"/>
      <c r="O121" s="441"/>
      <c r="P121" s="441"/>
      <c r="Q121" s="441"/>
      <c r="R121" s="441"/>
      <c r="S121" s="441"/>
      <c r="T121" s="441"/>
      <c r="U121" s="441"/>
      <c r="V121" s="441"/>
      <c r="W121" s="441"/>
      <c r="X121" s="441"/>
      <c r="Y121" s="441"/>
      <c r="Z121" s="441"/>
      <c r="AA121" s="441"/>
      <c r="AB121" s="441"/>
      <c r="AC121" s="441"/>
      <c r="AD121" s="441"/>
      <c r="AE121" s="441"/>
      <c r="AF121" s="441"/>
      <c r="AG121" s="441"/>
      <c r="AH121" s="441"/>
      <c r="AI121" s="441"/>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row>
    <row r="122" spans="1:55" ht="0" hidden="1" customHeight="1" x14ac:dyDescent="0.2">
      <c r="A122" s="217"/>
      <c r="B122" s="217"/>
      <c r="C122" s="217"/>
      <c r="D122" s="217"/>
      <c r="E122" s="217"/>
      <c r="F122" s="217"/>
      <c r="G122" s="217"/>
      <c r="H122" s="217"/>
      <c r="I122" s="217"/>
      <c r="J122" s="422"/>
      <c r="K122" s="442"/>
      <c r="L122" s="442"/>
      <c r="M122" s="442"/>
      <c r="N122" s="442"/>
      <c r="O122" s="441"/>
      <c r="P122" s="441"/>
      <c r="Q122" s="441"/>
      <c r="R122" s="441"/>
      <c r="S122" s="441"/>
      <c r="T122" s="441"/>
      <c r="U122" s="441"/>
      <c r="V122" s="441"/>
      <c r="W122" s="441"/>
      <c r="X122" s="441"/>
      <c r="Y122" s="441"/>
      <c r="Z122" s="441"/>
      <c r="AA122" s="441"/>
      <c r="AB122" s="441"/>
      <c r="AC122" s="441"/>
      <c r="AD122" s="441"/>
      <c r="AE122" s="441"/>
      <c r="AF122" s="441"/>
      <c r="AG122" s="441"/>
      <c r="AH122" s="441"/>
      <c r="AI122" s="441"/>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row>
    <row r="123" spans="1:55" ht="0" hidden="1" customHeight="1" x14ac:dyDescent="0.2">
      <c r="A123" s="217"/>
      <c r="B123" s="217"/>
      <c r="C123" s="217"/>
      <c r="D123" s="217"/>
      <c r="E123" s="217"/>
      <c r="F123" s="217"/>
      <c r="G123" s="217"/>
      <c r="H123" s="217"/>
      <c r="I123" s="217"/>
      <c r="J123" s="422"/>
      <c r="K123" s="442"/>
      <c r="L123" s="442"/>
      <c r="M123" s="442"/>
      <c r="N123" s="442"/>
      <c r="O123" s="441"/>
      <c r="P123" s="441"/>
      <c r="Q123" s="441"/>
      <c r="R123" s="441"/>
      <c r="S123" s="441"/>
      <c r="T123" s="441"/>
      <c r="U123" s="441"/>
      <c r="V123" s="441"/>
      <c r="W123" s="441"/>
      <c r="X123" s="441"/>
      <c r="Y123" s="441"/>
      <c r="Z123" s="441"/>
      <c r="AA123" s="441"/>
      <c r="AB123" s="441"/>
      <c r="AC123" s="441"/>
      <c r="AD123" s="441"/>
      <c r="AE123" s="441"/>
      <c r="AF123" s="441"/>
      <c r="AG123" s="441"/>
      <c r="AH123" s="441"/>
      <c r="AI123" s="441"/>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row>
    <row r="124" spans="1:55" ht="0" hidden="1" customHeight="1" x14ac:dyDescent="0.2">
      <c r="A124" s="217"/>
      <c r="B124" s="217"/>
      <c r="C124" s="217"/>
      <c r="D124" s="217"/>
      <c r="E124" s="217"/>
      <c r="F124" s="217"/>
      <c r="G124" s="217"/>
      <c r="H124" s="217"/>
      <c r="I124" s="217"/>
      <c r="J124" s="422"/>
      <c r="K124" s="442"/>
      <c r="L124" s="442"/>
      <c r="M124" s="442"/>
      <c r="N124" s="442"/>
      <c r="O124" s="441"/>
      <c r="P124" s="441"/>
      <c r="Q124" s="441"/>
      <c r="R124" s="441"/>
      <c r="S124" s="441"/>
      <c r="T124" s="441"/>
      <c r="U124" s="441"/>
      <c r="V124" s="441"/>
      <c r="W124" s="441"/>
      <c r="X124" s="441"/>
      <c r="Y124" s="441"/>
      <c r="Z124" s="441"/>
      <c r="AA124" s="441"/>
      <c r="AB124" s="441"/>
      <c r="AC124" s="441"/>
      <c r="AD124" s="441"/>
      <c r="AE124" s="441"/>
      <c r="AF124" s="441"/>
      <c r="AG124" s="441"/>
      <c r="AH124" s="441"/>
      <c r="AI124" s="441"/>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row>
    <row r="125" spans="1:55" ht="0" hidden="1" customHeight="1" x14ac:dyDescent="0.2">
      <c r="A125" s="217"/>
      <c r="B125" s="217"/>
      <c r="C125" s="217"/>
      <c r="D125" s="217"/>
      <c r="E125" s="217"/>
      <c r="F125" s="217"/>
      <c r="G125" s="217"/>
      <c r="H125" s="217"/>
      <c r="I125" s="217"/>
      <c r="J125" s="422"/>
      <c r="K125" s="442"/>
      <c r="L125" s="442"/>
      <c r="M125" s="442"/>
      <c r="N125" s="442"/>
      <c r="O125" s="441"/>
      <c r="P125" s="441"/>
      <c r="Q125" s="441"/>
      <c r="R125" s="441"/>
      <c r="S125" s="441"/>
      <c r="T125" s="441"/>
      <c r="U125" s="441"/>
      <c r="V125" s="441"/>
      <c r="W125" s="441"/>
      <c r="X125" s="441"/>
      <c r="Y125" s="441"/>
      <c r="Z125" s="441"/>
      <c r="AA125" s="441"/>
      <c r="AB125" s="441"/>
      <c r="AC125" s="441"/>
      <c r="AD125" s="441"/>
      <c r="AE125" s="441"/>
      <c r="AF125" s="441"/>
      <c r="AG125" s="441"/>
      <c r="AH125" s="441"/>
      <c r="AI125" s="441"/>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row>
    <row r="126" spans="1:55" ht="0" hidden="1" customHeight="1" x14ac:dyDescent="0.2">
      <c r="A126" s="217"/>
      <c r="B126" s="217"/>
      <c r="C126" s="217"/>
      <c r="D126" s="217"/>
      <c r="E126" s="217"/>
      <c r="F126" s="217"/>
      <c r="G126" s="217"/>
      <c r="H126" s="217"/>
      <c r="I126" s="217"/>
      <c r="J126" s="422"/>
      <c r="K126" s="442"/>
      <c r="L126" s="442"/>
      <c r="M126" s="442"/>
      <c r="N126" s="442"/>
      <c r="O126" s="441"/>
      <c r="P126" s="441"/>
      <c r="Q126" s="441"/>
      <c r="R126" s="441"/>
      <c r="S126" s="441"/>
      <c r="T126" s="441"/>
      <c r="U126" s="441"/>
      <c r="V126" s="441"/>
      <c r="W126" s="441"/>
      <c r="X126" s="441"/>
      <c r="Y126" s="441"/>
      <c r="Z126" s="441"/>
      <c r="AA126" s="441"/>
      <c r="AB126" s="441"/>
      <c r="AC126" s="441"/>
      <c r="AD126" s="441"/>
      <c r="AE126" s="441"/>
      <c r="AF126" s="441"/>
      <c r="AG126" s="441"/>
      <c r="AH126" s="441"/>
      <c r="AI126" s="441"/>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row>
    <row r="127" spans="1:55" ht="0" hidden="1" customHeight="1" x14ac:dyDescent="0.2">
      <c r="A127" s="217"/>
      <c r="B127" s="217"/>
      <c r="C127" s="217"/>
      <c r="D127" s="217"/>
      <c r="E127" s="217"/>
      <c r="F127" s="217"/>
      <c r="G127" s="217"/>
      <c r="H127" s="217"/>
      <c r="I127" s="217"/>
      <c r="J127" s="422"/>
      <c r="K127" s="442"/>
      <c r="L127" s="442"/>
      <c r="M127" s="442"/>
      <c r="N127" s="442"/>
      <c r="O127" s="441"/>
      <c r="P127" s="441"/>
      <c r="Q127" s="441"/>
      <c r="R127" s="441"/>
      <c r="S127" s="441"/>
      <c r="T127" s="441"/>
      <c r="U127" s="441"/>
      <c r="V127" s="441"/>
      <c r="W127" s="441"/>
      <c r="X127" s="441"/>
      <c r="Y127" s="441"/>
      <c r="Z127" s="441"/>
      <c r="AA127" s="441"/>
      <c r="AB127" s="441"/>
      <c r="AC127" s="441"/>
      <c r="AD127" s="441"/>
      <c r="AE127" s="441"/>
      <c r="AF127" s="441"/>
      <c r="AG127" s="441"/>
      <c r="AH127" s="441"/>
      <c r="AI127" s="441"/>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row>
    <row r="128" spans="1:55" ht="0" hidden="1" customHeight="1" x14ac:dyDescent="0.2">
      <c r="A128" s="217"/>
      <c r="B128" s="217"/>
      <c r="C128" s="217"/>
      <c r="D128" s="217"/>
      <c r="E128" s="217"/>
      <c r="F128" s="217"/>
      <c r="G128" s="217"/>
      <c r="H128" s="217"/>
      <c r="I128" s="217"/>
      <c r="J128" s="422"/>
      <c r="K128" s="442"/>
      <c r="L128" s="442"/>
      <c r="M128" s="442"/>
      <c r="N128" s="442"/>
      <c r="O128" s="441"/>
      <c r="P128" s="441"/>
      <c r="Q128" s="441"/>
      <c r="R128" s="441"/>
      <c r="S128" s="441"/>
      <c r="T128" s="441"/>
      <c r="U128" s="441"/>
      <c r="V128" s="441"/>
      <c r="W128" s="441"/>
      <c r="X128" s="441"/>
      <c r="Y128" s="441"/>
      <c r="Z128" s="441"/>
      <c r="AA128" s="441"/>
      <c r="AB128" s="441"/>
      <c r="AC128" s="441"/>
      <c r="AD128" s="441"/>
      <c r="AE128" s="441"/>
      <c r="AF128" s="441"/>
      <c r="AG128" s="441"/>
      <c r="AH128" s="441"/>
      <c r="AI128" s="441"/>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row>
    <row r="129" spans="1:55" ht="0" hidden="1" customHeight="1" x14ac:dyDescent="0.2">
      <c r="A129" s="217"/>
      <c r="B129" s="217"/>
      <c r="C129" s="217"/>
      <c r="D129" s="217"/>
      <c r="E129" s="217"/>
      <c r="F129" s="217"/>
      <c r="G129" s="217"/>
      <c r="H129" s="217"/>
      <c r="I129" s="217"/>
      <c r="J129" s="422"/>
      <c r="K129" s="442"/>
      <c r="L129" s="442"/>
      <c r="M129" s="442"/>
      <c r="N129" s="442"/>
      <c r="O129" s="441"/>
      <c r="P129" s="441"/>
      <c r="Q129" s="441"/>
      <c r="R129" s="441"/>
      <c r="S129" s="441"/>
      <c r="T129" s="441"/>
      <c r="U129" s="441"/>
      <c r="V129" s="441"/>
      <c r="W129" s="441"/>
      <c r="X129" s="441"/>
      <c r="Y129" s="441"/>
      <c r="Z129" s="441"/>
      <c r="AA129" s="441"/>
      <c r="AB129" s="441"/>
      <c r="AC129" s="441"/>
      <c r="AD129" s="441"/>
      <c r="AE129" s="441"/>
      <c r="AF129" s="441"/>
      <c r="AG129" s="441"/>
      <c r="AH129" s="441"/>
      <c r="AI129" s="441"/>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row>
    <row r="130" spans="1:55" ht="0" hidden="1" customHeight="1" x14ac:dyDescent="0.2">
      <c r="A130" s="217"/>
      <c r="B130" s="217"/>
      <c r="C130" s="217"/>
      <c r="D130" s="217"/>
      <c r="E130" s="217"/>
      <c r="F130" s="217"/>
      <c r="G130" s="217"/>
      <c r="H130" s="217"/>
      <c r="I130" s="217"/>
      <c r="J130" s="422"/>
      <c r="K130" s="442"/>
      <c r="L130" s="442"/>
      <c r="M130" s="442"/>
      <c r="N130" s="442"/>
      <c r="O130" s="441"/>
      <c r="P130" s="441"/>
      <c r="Q130" s="441"/>
      <c r="R130" s="441"/>
      <c r="S130" s="441"/>
      <c r="T130" s="441"/>
      <c r="U130" s="441"/>
      <c r="V130" s="441"/>
      <c r="W130" s="441"/>
      <c r="X130" s="441"/>
      <c r="Y130" s="441"/>
      <c r="Z130" s="441"/>
      <c r="AA130" s="441"/>
      <c r="AB130" s="441"/>
      <c r="AC130" s="441"/>
      <c r="AD130" s="441"/>
      <c r="AE130" s="441"/>
      <c r="AF130" s="441"/>
      <c r="AG130" s="441"/>
      <c r="AH130" s="441"/>
      <c r="AI130" s="441"/>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row>
    <row r="131" spans="1:55" ht="0" hidden="1" customHeight="1" x14ac:dyDescent="0.2">
      <c r="A131" s="217"/>
      <c r="B131" s="217"/>
      <c r="C131" s="217"/>
      <c r="D131" s="217"/>
      <c r="E131" s="217"/>
      <c r="F131" s="217"/>
      <c r="G131" s="217"/>
      <c r="H131" s="217"/>
      <c r="I131" s="217"/>
      <c r="J131" s="422"/>
      <c r="K131" s="442"/>
      <c r="L131" s="442"/>
      <c r="M131" s="442"/>
      <c r="N131" s="442"/>
      <c r="O131" s="441"/>
      <c r="P131" s="441"/>
      <c r="Q131" s="441"/>
      <c r="R131" s="441"/>
      <c r="S131" s="441"/>
      <c r="T131" s="441"/>
      <c r="U131" s="441"/>
      <c r="V131" s="441"/>
      <c r="W131" s="441"/>
      <c r="X131" s="441"/>
      <c r="Y131" s="441"/>
      <c r="Z131" s="441"/>
      <c r="AA131" s="441"/>
      <c r="AB131" s="441"/>
      <c r="AC131" s="441"/>
      <c r="AD131" s="441"/>
      <c r="AE131" s="441"/>
      <c r="AF131" s="441"/>
      <c r="AG131" s="441"/>
      <c r="AH131" s="441"/>
      <c r="AI131" s="441"/>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row>
    <row r="132" spans="1:55" ht="0" hidden="1" customHeight="1" x14ac:dyDescent="0.2">
      <c r="A132" s="217"/>
      <c r="B132" s="217"/>
      <c r="C132" s="217"/>
      <c r="D132" s="217"/>
      <c r="E132" s="217"/>
      <c r="F132" s="217"/>
      <c r="G132" s="217"/>
      <c r="H132" s="217"/>
      <c r="I132" s="217"/>
      <c r="J132" s="422"/>
      <c r="K132" s="442"/>
      <c r="L132" s="442"/>
      <c r="M132" s="442"/>
      <c r="N132" s="442"/>
      <c r="O132" s="441"/>
      <c r="P132" s="441"/>
      <c r="Q132" s="441"/>
      <c r="R132" s="441"/>
      <c r="S132" s="441"/>
      <c r="T132" s="441"/>
      <c r="U132" s="441"/>
      <c r="V132" s="441"/>
      <c r="W132" s="441"/>
      <c r="X132" s="441"/>
      <c r="Y132" s="441"/>
      <c r="Z132" s="441"/>
      <c r="AA132" s="441"/>
      <c r="AB132" s="441"/>
      <c r="AC132" s="441"/>
      <c r="AD132" s="441"/>
      <c r="AE132" s="441"/>
      <c r="AF132" s="441"/>
      <c r="AG132" s="441"/>
      <c r="AH132" s="441"/>
      <c r="AI132" s="441"/>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row>
    <row r="133" spans="1:55" ht="0" hidden="1" customHeight="1" x14ac:dyDescent="0.2">
      <c r="A133" s="217"/>
      <c r="B133" s="217"/>
      <c r="C133" s="217"/>
      <c r="D133" s="217"/>
      <c r="E133" s="217"/>
      <c r="F133" s="217"/>
      <c r="G133" s="217"/>
      <c r="H133" s="217"/>
      <c r="I133" s="217"/>
      <c r="J133" s="422"/>
      <c r="K133" s="442"/>
      <c r="L133" s="442"/>
      <c r="M133" s="442"/>
      <c r="N133" s="442"/>
      <c r="O133" s="441"/>
      <c r="P133" s="441"/>
      <c r="Q133" s="441"/>
      <c r="R133" s="441"/>
      <c r="S133" s="441"/>
      <c r="T133" s="441"/>
      <c r="U133" s="441"/>
      <c r="V133" s="441"/>
      <c r="W133" s="441"/>
      <c r="X133" s="441"/>
      <c r="Y133" s="441"/>
      <c r="Z133" s="441"/>
      <c r="AA133" s="441"/>
      <c r="AB133" s="441"/>
      <c r="AC133" s="441"/>
      <c r="AD133" s="441"/>
      <c r="AE133" s="441"/>
      <c r="AF133" s="441"/>
      <c r="AG133" s="441"/>
      <c r="AH133" s="441"/>
      <c r="AI133" s="441"/>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row>
    <row r="134" spans="1:55" ht="0" hidden="1" customHeight="1" x14ac:dyDescent="0.2">
      <c r="A134" s="217"/>
      <c r="B134" s="217"/>
      <c r="C134" s="217"/>
      <c r="D134" s="217"/>
      <c r="E134" s="217"/>
      <c r="F134" s="217"/>
      <c r="G134" s="217"/>
      <c r="H134" s="217"/>
      <c r="I134" s="217"/>
      <c r="J134" s="422"/>
      <c r="K134" s="442"/>
      <c r="L134" s="442"/>
      <c r="M134" s="442"/>
      <c r="N134" s="442"/>
      <c r="O134" s="441"/>
      <c r="P134" s="441"/>
      <c r="Q134" s="441"/>
      <c r="R134" s="441"/>
      <c r="S134" s="441"/>
      <c r="T134" s="441"/>
      <c r="U134" s="441"/>
      <c r="V134" s="441"/>
      <c r="W134" s="441"/>
      <c r="X134" s="441"/>
      <c r="Y134" s="441"/>
      <c r="Z134" s="441"/>
      <c r="AA134" s="441"/>
      <c r="AB134" s="441"/>
      <c r="AC134" s="441"/>
      <c r="AD134" s="441"/>
      <c r="AE134" s="441"/>
      <c r="AF134" s="441"/>
      <c r="AG134" s="441"/>
      <c r="AH134" s="441"/>
      <c r="AI134" s="441"/>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row>
    <row r="135" spans="1:55" ht="0" hidden="1" customHeight="1" x14ac:dyDescent="0.2">
      <c r="A135" s="217"/>
      <c r="B135" s="217"/>
      <c r="C135" s="217"/>
      <c r="D135" s="217"/>
      <c r="E135" s="217"/>
      <c r="F135" s="217"/>
      <c r="G135" s="217"/>
      <c r="H135" s="217"/>
      <c r="I135" s="217"/>
      <c r="J135" s="422"/>
      <c r="K135" s="442"/>
      <c r="L135" s="442"/>
      <c r="M135" s="442"/>
      <c r="N135" s="442"/>
      <c r="O135" s="441"/>
      <c r="P135" s="441"/>
      <c r="Q135" s="441"/>
      <c r="R135" s="441"/>
      <c r="S135" s="441"/>
      <c r="T135" s="441"/>
      <c r="U135" s="441"/>
      <c r="V135" s="441"/>
      <c r="W135" s="441"/>
      <c r="X135" s="441"/>
      <c r="Y135" s="441"/>
      <c r="Z135" s="441"/>
      <c r="AA135" s="441"/>
      <c r="AB135" s="441"/>
      <c r="AC135" s="441"/>
      <c r="AD135" s="441"/>
      <c r="AE135" s="441"/>
      <c r="AF135" s="441"/>
      <c r="AG135" s="441"/>
      <c r="AH135" s="441"/>
      <c r="AI135" s="441"/>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row>
    <row r="136" spans="1:55" ht="0" hidden="1" customHeight="1" x14ac:dyDescent="0.2">
      <c r="A136" s="217"/>
      <c r="B136" s="217"/>
      <c r="C136" s="217"/>
      <c r="D136" s="217"/>
      <c r="E136" s="217"/>
      <c r="F136" s="217"/>
      <c r="G136" s="217"/>
      <c r="H136" s="217"/>
      <c r="I136" s="217"/>
      <c r="J136" s="422"/>
      <c r="K136" s="442"/>
      <c r="L136" s="442"/>
      <c r="M136" s="442"/>
      <c r="N136" s="442"/>
      <c r="O136" s="441"/>
      <c r="P136" s="441"/>
      <c r="Q136" s="441"/>
      <c r="R136" s="441"/>
      <c r="S136" s="441"/>
      <c r="T136" s="441"/>
      <c r="U136" s="441"/>
      <c r="V136" s="441"/>
      <c r="W136" s="441"/>
      <c r="X136" s="441"/>
      <c r="Y136" s="441"/>
      <c r="Z136" s="441"/>
      <c r="AA136" s="441"/>
      <c r="AB136" s="441"/>
      <c r="AC136" s="441"/>
      <c r="AD136" s="441"/>
      <c r="AE136" s="441"/>
      <c r="AF136" s="441"/>
      <c r="AG136" s="441"/>
      <c r="AH136" s="441"/>
      <c r="AI136" s="441"/>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row>
    <row r="137" spans="1:55" ht="0" hidden="1" customHeight="1" x14ac:dyDescent="0.2">
      <c r="A137" s="217"/>
      <c r="B137" s="217"/>
      <c r="C137" s="217"/>
      <c r="D137" s="217"/>
      <c r="E137" s="217"/>
      <c r="F137" s="217"/>
      <c r="G137" s="217"/>
      <c r="H137" s="217"/>
      <c r="I137" s="217"/>
      <c r="J137" s="422"/>
      <c r="K137" s="442"/>
      <c r="L137" s="442"/>
      <c r="M137" s="442"/>
      <c r="N137" s="442"/>
      <c r="O137" s="441"/>
      <c r="P137" s="441"/>
      <c r="Q137" s="441"/>
      <c r="R137" s="441"/>
      <c r="S137" s="441"/>
      <c r="T137" s="441"/>
      <c r="U137" s="441"/>
      <c r="V137" s="441"/>
      <c r="W137" s="441"/>
      <c r="X137" s="441"/>
      <c r="Y137" s="441"/>
      <c r="Z137" s="441"/>
      <c r="AA137" s="441"/>
      <c r="AB137" s="441"/>
      <c r="AC137" s="441"/>
      <c r="AD137" s="441"/>
      <c r="AE137" s="441"/>
      <c r="AF137" s="441"/>
      <c r="AG137" s="441"/>
      <c r="AH137" s="441"/>
      <c r="AI137" s="441"/>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row>
    <row r="138" spans="1:55" ht="0" hidden="1" customHeight="1" x14ac:dyDescent="0.2">
      <c r="A138" s="217"/>
      <c r="B138" s="217"/>
      <c r="C138" s="217"/>
      <c r="D138" s="217"/>
      <c r="E138" s="217"/>
      <c r="F138" s="217"/>
      <c r="G138" s="217"/>
      <c r="H138" s="217"/>
      <c r="I138" s="217"/>
      <c r="J138" s="422"/>
      <c r="K138" s="442"/>
      <c r="L138" s="442"/>
      <c r="M138" s="442"/>
      <c r="N138" s="442"/>
      <c r="O138" s="441"/>
      <c r="P138" s="441"/>
      <c r="Q138" s="441"/>
      <c r="R138" s="441"/>
      <c r="S138" s="441"/>
      <c r="T138" s="441"/>
      <c r="U138" s="441"/>
      <c r="V138" s="441"/>
      <c r="W138" s="441"/>
      <c r="X138" s="441"/>
      <c r="Y138" s="441"/>
      <c r="Z138" s="441"/>
      <c r="AA138" s="441"/>
      <c r="AB138" s="441"/>
      <c r="AC138" s="441"/>
      <c r="AD138" s="441"/>
      <c r="AE138" s="441"/>
      <c r="AF138" s="441"/>
      <c r="AG138" s="441"/>
      <c r="AH138" s="441"/>
      <c r="AI138" s="441"/>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row>
    <row r="139" spans="1:55" ht="0" hidden="1" customHeight="1" x14ac:dyDescent="0.2">
      <c r="A139" s="217"/>
      <c r="B139" s="217"/>
      <c r="C139" s="217"/>
      <c r="D139" s="217"/>
      <c r="E139" s="217"/>
      <c r="F139" s="217"/>
      <c r="G139" s="217"/>
      <c r="H139" s="217"/>
      <c r="I139" s="217"/>
      <c r="J139" s="422"/>
      <c r="K139" s="442"/>
      <c r="L139" s="442"/>
      <c r="M139" s="442"/>
      <c r="N139" s="442"/>
      <c r="O139" s="441"/>
      <c r="P139" s="441"/>
      <c r="Q139" s="441"/>
      <c r="R139" s="441"/>
      <c r="S139" s="441"/>
      <c r="T139" s="441"/>
      <c r="U139" s="441"/>
      <c r="V139" s="441"/>
      <c r="W139" s="441"/>
      <c r="X139" s="441"/>
      <c r="Y139" s="441"/>
      <c r="Z139" s="441"/>
      <c r="AA139" s="441"/>
      <c r="AB139" s="441"/>
      <c r="AC139" s="441"/>
      <c r="AD139" s="441"/>
      <c r="AE139" s="441"/>
      <c r="AF139" s="441"/>
      <c r="AG139" s="441"/>
      <c r="AH139" s="441"/>
      <c r="AI139" s="441"/>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row>
    <row r="140" spans="1:55" ht="0" hidden="1" customHeight="1" x14ac:dyDescent="0.2">
      <c r="A140" s="217"/>
      <c r="B140" s="217"/>
      <c r="C140" s="217"/>
      <c r="D140" s="217"/>
      <c r="E140" s="217"/>
      <c r="F140" s="217"/>
      <c r="G140" s="217"/>
      <c r="H140" s="217"/>
      <c r="I140" s="217"/>
      <c r="J140" s="422"/>
      <c r="K140" s="442"/>
      <c r="L140" s="442"/>
      <c r="M140" s="442"/>
      <c r="N140" s="442"/>
      <c r="O140" s="441"/>
      <c r="P140" s="441"/>
      <c r="Q140" s="441"/>
      <c r="R140" s="441"/>
      <c r="S140" s="441"/>
      <c r="T140" s="441"/>
      <c r="U140" s="441"/>
      <c r="V140" s="441"/>
      <c r="W140" s="441"/>
      <c r="X140" s="441"/>
      <c r="Y140" s="441"/>
      <c r="Z140" s="441"/>
      <c r="AA140" s="441"/>
      <c r="AB140" s="441"/>
      <c r="AC140" s="441"/>
      <c r="AD140" s="441"/>
      <c r="AE140" s="441"/>
      <c r="AF140" s="441"/>
      <c r="AG140" s="441"/>
      <c r="AH140" s="441"/>
      <c r="AI140" s="441"/>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row>
    <row r="141" spans="1:55" ht="0" hidden="1" customHeight="1" x14ac:dyDescent="0.2">
      <c r="A141" s="217"/>
      <c r="B141" s="217"/>
      <c r="C141" s="217"/>
      <c r="D141" s="217"/>
      <c r="E141" s="217"/>
      <c r="F141" s="217"/>
      <c r="G141" s="217"/>
      <c r="H141" s="217"/>
      <c r="I141" s="217"/>
      <c r="J141" s="422"/>
      <c r="K141" s="442"/>
      <c r="L141" s="442"/>
      <c r="M141" s="442"/>
      <c r="N141" s="442"/>
      <c r="O141" s="441"/>
      <c r="P141" s="441"/>
      <c r="Q141" s="441"/>
      <c r="R141" s="441"/>
      <c r="S141" s="441"/>
      <c r="T141" s="441"/>
      <c r="U141" s="441"/>
      <c r="V141" s="441"/>
      <c r="W141" s="441"/>
      <c r="X141" s="441"/>
      <c r="Y141" s="441"/>
      <c r="Z141" s="441"/>
      <c r="AA141" s="441"/>
      <c r="AB141" s="441"/>
      <c r="AC141" s="441"/>
      <c r="AD141" s="441"/>
      <c r="AE141" s="441"/>
      <c r="AF141" s="441"/>
      <c r="AG141" s="441"/>
      <c r="AH141" s="441"/>
      <c r="AI141" s="441"/>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row>
    <row r="142" spans="1:55" ht="0" hidden="1" customHeight="1" x14ac:dyDescent="0.2">
      <c r="A142" s="217"/>
      <c r="B142" s="217"/>
      <c r="C142" s="217"/>
      <c r="D142" s="217"/>
      <c r="E142" s="217"/>
      <c r="F142" s="217"/>
      <c r="G142" s="217"/>
      <c r="H142" s="217"/>
      <c r="I142" s="217"/>
      <c r="J142" s="422"/>
      <c r="K142" s="442"/>
      <c r="L142" s="442"/>
      <c r="M142" s="442"/>
      <c r="N142" s="442"/>
      <c r="O142" s="441"/>
      <c r="P142" s="441"/>
      <c r="Q142" s="441"/>
      <c r="R142" s="441"/>
      <c r="S142" s="441"/>
      <c r="T142" s="441"/>
      <c r="U142" s="441"/>
      <c r="V142" s="441"/>
      <c r="W142" s="441"/>
      <c r="X142" s="441"/>
      <c r="Y142" s="441"/>
      <c r="Z142" s="441"/>
      <c r="AA142" s="441"/>
      <c r="AB142" s="441"/>
      <c r="AC142" s="441"/>
      <c r="AD142" s="441"/>
      <c r="AE142" s="441"/>
      <c r="AF142" s="441"/>
      <c r="AG142" s="441"/>
      <c r="AH142" s="441"/>
      <c r="AI142" s="441"/>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row>
    <row r="143" spans="1:55" ht="0" hidden="1" customHeight="1" x14ac:dyDescent="0.2">
      <c r="A143" s="217"/>
      <c r="B143" s="217"/>
      <c r="C143" s="217"/>
      <c r="D143" s="217"/>
      <c r="E143" s="217"/>
      <c r="F143" s="217"/>
      <c r="G143" s="217"/>
      <c r="H143" s="217"/>
      <c r="I143" s="217"/>
      <c r="J143" s="422"/>
      <c r="K143" s="442"/>
      <c r="L143" s="442"/>
      <c r="M143" s="442"/>
      <c r="N143" s="442"/>
      <c r="O143" s="441"/>
      <c r="P143" s="441"/>
      <c r="Q143" s="441"/>
      <c r="R143" s="441"/>
      <c r="S143" s="441"/>
      <c r="T143" s="441"/>
      <c r="U143" s="441"/>
      <c r="V143" s="441"/>
      <c r="W143" s="441"/>
      <c r="X143" s="441"/>
      <c r="Y143" s="441"/>
      <c r="Z143" s="441"/>
      <c r="AA143" s="441"/>
      <c r="AB143" s="441"/>
      <c r="AC143" s="441"/>
      <c r="AD143" s="441"/>
      <c r="AE143" s="441"/>
      <c r="AF143" s="441"/>
      <c r="AG143" s="441"/>
      <c r="AH143" s="441"/>
      <c r="AI143" s="441"/>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row>
    <row r="144" spans="1:55" ht="0" hidden="1" customHeight="1" x14ac:dyDescent="0.2">
      <c r="A144" s="217"/>
      <c r="B144" s="217"/>
      <c r="C144" s="217"/>
      <c r="D144" s="217"/>
      <c r="E144" s="217"/>
      <c r="F144" s="217"/>
      <c r="G144" s="217"/>
      <c r="H144" s="217"/>
      <c r="I144" s="217"/>
      <c r="J144" s="422"/>
      <c r="K144" s="442"/>
      <c r="L144" s="442"/>
      <c r="M144" s="442"/>
      <c r="N144" s="442"/>
      <c r="O144" s="441"/>
      <c r="P144" s="441"/>
      <c r="Q144" s="441"/>
      <c r="R144" s="441"/>
      <c r="S144" s="441"/>
      <c r="T144" s="441"/>
      <c r="U144" s="441"/>
      <c r="V144" s="441"/>
      <c r="W144" s="441"/>
      <c r="X144" s="441"/>
      <c r="Y144" s="441"/>
      <c r="Z144" s="441"/>
      <c r="AA144" s="441"/>
      <c r="AB144" s="441"/>
      <c r="AC144" s="441"/>
      <c r="AD144" s="441"/>
      <c r="AE144" s="441"/>
      <c r="AF144" s="441"/>
      <c r="AG144" s="441"/>
      <c r="AH144" s="441"/>
      <c r="AI144" s="441"/>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row>
    <row r="145" spans="1:55" ht="0" hidden="1" customHeight="1" x14ac:dyDescent="0.2">
      <c r="A145" s="217"/>
      <c r="B145" s="217"/>
      <c r="C145" s="217"/>
      <c r="D145" s="217"/>
      <c r="E145" s="217"/>
      <c r="F145" s="217"/>
      <c r="G145" s="217"/>
      <c r="H145" s="217"/>
      <c r="I145" s="217"/>
      <c r="J145" s="422"/>
      <c r="K145" s="442"/>
      <c r="L145" s="442"/>
      <c r="M145" s="442"/>
      <c r="N145" s="442"/>
      <c r="O145" s="441"/>
      <c r="P145" s="441"/>
      <c r="Q145" s="441"/>
      <c r="R145" s="441"/>
      <c r="S145" s="441"/>
      <c r="T145" s="441"/>
      <c r="U145" s="441"/>
      <c r="V145" s="441"/>
      <c r="W145" s="441"/>
      <c r="X145" s="441"/>
      <c r="Y145" s="441"/>
      <c r="Z145" s="441"/>
      <c r="AA145" s="441"/>
      <c r="AB145" s="441"/>
      <c r="AC145" s="441"/>
      <c r="AD145" s="441"/>
      <c r="AE145" s="441"/>
      <c r="AF145" s="441"/>
      <c r="AG145" s="441"/>
      <c r="AH145" s="441"/>
      <c r="AI145" s="441"/>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row>
    <row r="146" spans="1:55" ht="0" hidden="1" customHeight="1" x14ac:dyDescent="0.2">
      <c r="A146" s="217"/>
      <c r="B146" s="217"/>
      <c r="C146" s="217"/>
      <c r="D146" s="217"/>
      <c r="E146" s="217"/>
      <c r="F146" s="217"/>
      <c r="G146" s="217"/>
      <c r="H146" s="217"/>
      <c r="I146" s="217"/>
      <c r="J146" s="422"/>
      <c r="K146" s="442"/>
      <c r="L146" s="442"/>
      <c r="M146" s="442"/>
      <c r="N146" s="442"/>
      <c r="O146" s="441"/>
      <c r="P146" s="441"/>
      <c r="Q146" s="441"/>
      <c r="R146" s="441"/>
      <c r="S146" s="441"/>
      <c r="T146" s="441"/>
      <c r="U146" s="441"/>
      <c r="V146" s="441"/>
      <c r="W146" s="441"/>
      <c r="X146" s="441"/>
      <c r="Y146" s="441"/>
      <c r="Z146" s="441"/>
      <c r="AA146" s="441"/>
      <c r="AB146" s="441"/>
      <c r="AC146" s="441"/>
      <c r="AD146" s="441"/>
      <c r="AE146" s="441"/>
      <c r="AF146" s="441"/>
      <c r="AG146" s="441"/>
      <c r="AH146" s="441"/>
      <c r="AI146" s="441"/>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row>
    <row r="147" spans="1:55" ht="0" hidden="1" customHeight="1" x14ac:dyDescent="0.2">
      <c r="A147" s="217"/>
      <c r="B147" s="217"/>
      <c r="C147" s="217"/>
      <c r="D147" s="217"/>
      <c r="E147" s="217"/>
      <c r="F147" s="217"/>
      <c r="G147" s="217"/>
      <c r="H147" s="217"/>
      <c r="I147" s="217"/>
      <c r="J147" s="422"/>
      <c r="K147" s="442"/>
      <c r="L147" s="442"/>
      <c r="M147" s="442"/>
      <c r="N147" s="442"/>
      <c r="O147" s="441"/>
      <c r="P147" s="441"/>
      <c r="Q147" s="441"/>
      <c r="R147" s="441"/>
      <c r="S147" s="441"/>
      <c r="T147" s="441"/>
      <c r="U147" s="441"/>
      <c r="V147" s="441"/>
      <c r="W147" s="441"/>
      <c r="X147" s="441"/>
      <c r="Y147" s="441"/>
      <c r="Z147" s="441"/>
      <c r="AA147" s="441"/>
      <c r="AB147" s="441"/>
      <c r="AC147" s="441"/>
      <c r="AD147" s="441"/>
      <c r="AE147" s="441"/>
      <c r="AF147" s="441"/>
      <c r="AG147" s="441"/>
      <c r="AH147" s="441"/>
      <c r="AI147" s="441"/>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row>
    <row r="148" spans="1:55" ht="0" hidden="1" customHeight="1" x14ac:dyDescent="0.2">
      <c r="A148" s="217"/>
      <c r="B148" s="217"/>
      <c r="C148" s="217"/>
      <c r="D148" s="217"/>
      <c r="E148" s="217"/>
      <c r="F148" s="217"/>
      <c r="G148" s="217"/>
      <c r="H148" s="217"/>
      <c r="I148" s="217"/>
      <c r="J148" s="422"/>
      <c r="K148" s="442"/>
      <c r="L148" s="442"/>
      <c r="M148" s="442"/>
      <c r="N148" s="442"/>
      <c r="O148" s="441"/>
      <c r="P148" s="441"/>
      <c r="Q148" s="441"/>
      <c r="R148" s="441"/>
      <c r="S148" s="441"/>
      <c r="T148" s="441"/>
      <c r="U148" s="441"/>
      <c r="V148" s="441"/>
      <c r="W148" s="441"/>
      <c r="X148" s="441"/>
      <c r="Y148" s="441"/>
      <c r="Z148" s="441"/>
      <c r="AA148" s="441"/>
      <c r="AB148" s="441"/>
      <c r="AC148" s="441"/>
      <c r="AD148" s="441"/>
      <c r="AE148" s="441"/>
      <c r="AF148" s="441"/>
      <c r="AG148" s="441"/>
      <c r="AH148" s="441"/>
      <c r="AI148" s="441"/>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row>
    <row r="149" spans="1:55" ht="0" hidden="1" customHeight="1" x14ac:dyDescent="0.2">
      <c r="A149" s="217"/>
      <c r="B149" s="217"/>
      <c r="C149" s="217"/>
      <c r="D149" s="217"/>
      <c r="E149" s="217"/>
      <c r="F149" s="217"/>
      <c r="G149" s="217"/>
      <c r="H149" s="217"/>
      <c r="I149" s="217"/>
      <c r="J149" s="422"/>
      <c r="K149" s="442"/>
      <c r="L149" s="442"/>
      <c r="M149" s="442"/>
      <c r="N149" s="442"/>
      <c r="O149" s="441"/>
      <c r="P149" s="441"/>
      <c r="Q149" s="441"/>
      <c r="R149" s="441"/>
      <c r="S149" s="441"/>
      <c r="T149" s="441"/>
      <c r="U149" s="441"/>
      <c r="V149" s="441"/>
      <c r="W149" s="441"/>
      <c r="X149" s="441"/>
      <c r="Y149" s="441"/>
      <c r="Z149" s="441"/>
      <c r="AA149" s="441"/>
      <c r="AB149" s="441"/>
      <c r="AC149" s="441"/>
      <c r="AD149" s="441"/>
      <c r="AE149" s="441"/>
      <c r="AF149" s="441"/>
      <c r="AG149" s="441"/>
      <c r="AH149" s="441"/>
      <c r="AI149" s="441"/>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row>
    <row r="150" spans="1:55" ht="0" hidden="1" customHeight="1" x14ac:dyDescent="0.2">
      <c r="A150" s="217"/>
      <c r="B150" s="217"/>
      <c r="C150" s="217"/>
      <c r="D150" s="217"/>
      <c r="E150" s="217"/>
      <c r="F150" s="217"/>
      <c r="G150" s="217"/>
      <c r="H150" s="217"/>
      <c r="I150" s="217"/>
      <c r="J150" s="422"/>
      <c r="K150" s="442"/>
      <c r="L150" s="442"/>
      <c r="M150" s="442"/>
      <c r="N150" s="442"/>
      <c r="O150" s="441"/>
      <c r="P150" s="441"/>
      <c r="Q150" s="441"/>
      <c r="R150" s="441"/>
      <c r="S150" s="441"/>
      <c r="T150" s="441"/>
      <c r="U150" s="441"/>
      <c r="V150" s="441"/>
      <c r="W150" s="441"/>
      <c r="X150" s="441"/>
      <c r="Y150" s="441"/>
      <c r="Z150" s="441"/>
      <c r="AA150" s="441"/>
      <c r="AB150" s="441"/>
      <c r="AC150" s="441"/>
      <c r="AD150" s="441"/>
      <c r="AE150" s="441"/>
      <c r="AF150" s="441"/>
      <c r="AG150" s="441"/>
      <c r="AH150" s="441"/>
      <c r="AI150" s="441"/>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row>
    <row r="151" spans="1:55" ht="0" hidden="1" customHeight="1" x14ac:dyDescent="0.2">
      <c r="A151" s="217"/>
      <c r="B151" s="217"/>
      <c r="C151" s="217"/>
      <c r="D151" s="217"/>
      <c r="E151" s="217"/>
      <c r="F151" s="217"/>
      <c r="G151" s="217"/>
      <c r="H151" s="217"/>
      <c r="I151" s="217"/>
      <c r="J151" s="422"/>
      <c r="K151" s="442"/>
      <c r="L151" s="442"/>
      <c r="M151" s="442"/>
      <c r="N151" s="442"/>
      <c r="O151" s="441"/>
      <c r="P151" s="441"/>
      <c r="Q151" s="441"/>
      <c r="R151" s="441"/>
      <c r="S151" s="441"/>
      <c r="T151" s="441"/>
      <c r="U151" s="441"/>
      <c r="V151" s="441"/>
      <c r="W151" s="441"/>
      <c r="X151" s="441"/>
      <c r="Y151" s="441"/>
      <c r="Z151" s="441"/>
      <c r="AA151" s="441"/>
      <c r="AB151" s="441"/>
      <c r="AC151" s="441"/>
      <c r="AD151" s="441"/>
      <c r="AE151" s="441"/>
      <c r="AF151" s="441"/>
      <c r="AG151" s="441"/>
      <c r="AH151" s="441"/>
      <c r="AI151" s="441"/>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row>
    <row r="152" spans="1:55" ht="0" hidden="1" customHeight="1" x14ac:dyDescent="0.2">
      <c r="A152" s="217"/>
      <c r="B152" s="217"/>
      <c r="C152" s="217"/>
      <c r="D152" s="217"/>
      <c r="E152" s="217"/>
      <c r="F152" s="217"/>
      <c r="G152" s="217"/>
      <c r="H152" s="217"/>
      <c r="I152" s="217"/>
      <c r="J152" s="422"/>
      <c r="K152" s="442"/>
      <c r="L152" s="442"/>
      <c r="M152" s="442"/>
      <c r="N152" s="442"/>
      <c r="O152" s="441"/>
      <c r="P152" s="441"/>
      <c r="Q152" s="441"/>
      <c r="R152" s="441"/>
      <c r="S152" s="441"/>
      <c r="T152" s="441"/>
      <c r="U152" s="441"/>
      <c r="V152" s="441"/>
      <c r="W152" s="441"/>
      <c r="X152" s="441"/>
      <c r="Y152" s="441"/>
      <c r="Z152" s="441"/>
      <c r="AA152" s="441"/>
      <c r="AB152" s="441"/>
      <c r="AC152" s="441"/>
      <c r="AD152" s="441"/>
      <c r="AE152" s="441"/>
      <c r="AF152" s="441"/>
      <c r="AG152" s="441"/>
      <c r="AH152" s="441"/>
      <c r="AI152" s="441"/>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row>
    <row r="153" spans="1:55" ht="0" hidden="1" customHeight="1" x14ac:dyDescent="0.2">
      <c r="A153" s="217"/>
      <c r="B153" s="217"/>
      <c r="C153" s="217"/>
      <c r="D153" s="217"/>
      <c r="E153" s="217"/>
      <c r="F153" s="217"/>
      <c r="G153" s="217"/>
      <c r="H153" s="217"/>
      <c r="I153" s="217"/>
      <c r="J153" s="422"/>
      <c r="K153" s="442"/>
      <c r="L153" s="442"/>
      <c r="M153" s="442"/>
      <c r="N153" s="442"/>
      <c r="O153" s="441"/>
      <c r="P153" s="441"/>
      <c r="Q153" s="441"/>
      <c r="R153" s="441"/>
      <c r="S153" s="441"/>
      <c r="T153" s="441"/>
      <c r="U153" s="441"/>
      <c r="V153" s="441"/>
      <c r="W153" s="441"/>
      <c r="X153" s="441"/>
      <c r="Y153" s="441"/>
      <c r="Z153" s="441"/>
      <c r="AA153" s="441"/>
      <c r="AB153" s="441"/>
      <c r="AC153" s="441"/>
      <c r="AD153" s="441"/>
      <c r="AE153" s="441"/>
      <c r="AF153" s="441"/>
      <c r="AG153" s="441"/>
      <c r="AH153" s="441"/>
      <c r="AI153" s="441"/>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row>
    <row r="154" spans="1:55" ht="0" hidden="1" customHeight="1" x14ac:dyDescent="0.2">
      <c r="A154" s="217"/>
      <c r="B154" s="217"/>
      <c r="C154" s="217"/>
      <c r="D154" s="217"/>
      <c r="E154" s="217"/>
      <c r="F154" s="217"/>
      <c r="G154" s="217"/>
      <c r="H154" s="217"/>
      <c r="I154" s="217"/>
      <c r="J154" s="422"/>
      <c r="K154" s="442"/>
      <c r="L154" s="442"/>
      <c r="M154" s="442"/>
      <c r="N154" s="442"/>
      <c r="O154" s="441"/>
      <c r="P154" s="441"/>
      <c r="Q154" s="441"/>
      <c r="R154" s="441"/>
      <c r="S154" s="441"/>
      <c r="T154" s="441"/>
      <c r="U154" s="441"/>
      <c r="V154" s="441"/>
      <c r="W154" s="441"/>
      <c r="X154" s="441"/>
      <c r="Y154" s="441"/>
      <c r="Z154" s="441"/>
      <c r="AA154" s="441"/>
      <c r="AB154" s="441"/>
      <c r="AC154" s="441"/>
      <c r="AD154" s="441"/>
      <c r="AE154" s="441"/>
      <c r="AF154" s="441"/>
      <c r="AG154" s="441"/>
      <c r="AH154" s="441"/>
      <c r="AI154" s="441"/>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row>
    <row r="155" spans="1:55" ht="0" hidden="1" customHeight="1" x14ac:dyDescent="0.2">
      <c r="A155" s="217"/>
      <c r="B155" s="217"/>
      <c r="C155" s="217"/>
      <c r="D155" s="217"/>
      <c r="E155" s="217"/>
      <c r="F155" s="217"/>
      <c r="G155" s="217"/>
      <c r="H155" s="217"/>
      <c r="I155" s="217"/>
      <c r="J155" s="422"/>
      <c r="K155" s="442"/>
      <c r="L155" s="442"/>
      <c r="M155" s="442"/>
      <c r="N155" s="442"/>
      <c r="O155" s="441"/>
      <c r="P155" s="441"/>
      <c r="Q155" s="441"/>
      <c r="R155" s="441"/>
      <c r="S155" s="441"/>
      <c r="T155" s="441"/>
      <c r="U155" s="441"/>
      <c r="V155" s="441"/>
      <c r="W155" s="441"/>
      <c r="X155" s="441"/>
      <c r="Y155" s="441"/>
      <c r="Z155" s="441"/>
      <c r="AA155" s="441"/>
      <c r="AB155" s="441"/>
      <c r="AC155" s="441"/>
      <c r="AD155" s="441"/>
      <c r="AE155" s="441"/>
      <c r="AF155" s="441"/>
      <c r="AG155" s="441"/>
      <c r="AH155" s="441"/>
      <c r="AI155" s="441"/>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row>
    <row r="156" spans="1:55" ht="0" hidden="1" customHeight="1" x14ac:dyDescent="0.2">
      <c r="A156" s="217"/>
      <c r="B156" s="217"/>
      <c r="C156" s="217"/>
      <c r="D156" s="217"/>
      <c r="E156" s="217"/>
      <c r="F156" s="217"/>
      <c r="G156" s="217"/>
      <c r="H156" s="217"/>
      <c r="I156" s="217"/>
      <c r="J156" s="422"/>
      <c r="K156" s="442"/>
      <c r="L156" s="442"/>
      <c r="M156" s="442"/>
      <c r="N156" s="442"/>
      <c r="O156" s="441"/>
      <c r="P156" s="441"/>
      <c r="Q156" s="441"/>
      <c r="R156" s="441"/>
      <c r="S156" s="441"/>
      <c r="T156" s="441"/>
      <c r="U156" s="441"/>
      <c r="V156" s="441"/>
      <c r="W156" s="441"/>
      <c r="X156" s="441"/>
      <c r="Y156" s="441"/>
      <c r="Z156" s="441"/>
      <c r="AA156" s="441"/>
      <c r="AB156" s="441"/>
      <c r="AC156" s="441"/>
      <c r="AD156" s="441"/>
      <c r="AE156" s="441"/>
      <c r="AF156" s="441"/>
      <c r="AG156" s="441"/>
      <c r="AH156" s="441"/>
      <c r="AI156" s="441"/>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row>
    <row r="157" spans="1:55" ht="0" hidden="1" customHeight="1" x14ac:dyDescent="0.2">
      <c r="A157" s="217"/>
      <c r="B157" s="217"/>
      <c r="C157" s="217"/>
      <c r="D157" s="217"/>
      <c r="E157" s="217"/>
      <c r="F157" s="217"/>
      <c r="G157" s="217"/>
      <c r="H157" s="217"/>
      <c r="I157" s="217"/>
      <c r="J157" s="422"/>
      <c r="K157" s="442"/>
      <c r="L157" s="442"/>
      <c r="M157" s="442"/>
      <c r="N157" s="442"/>
      <c r="O157" s="441"/>
      <c r="P157" s="441"/>
      <c r="Q157" s="441"/>
      <c r="R157" s="441"/>
      <c r="S157" s="441"/>
      <c r="T157" s="441"/>
      <c r="U157" s="441"/>
      <c r="V157" s="441"/>
      <c r="W157" s="441"/>
      <c r="X157" s="441"/>
      <c r="Y157" s="441"/>
      <c r="Z157" s="441"/>
      <c r="AA157" s="441"/>
      <c r="AB157" s="441"/>
      <c r="AC157" s="441"/>
      <c r="AD157" s="441"/>
      <c r="AE157" s="441"/>
      <c r="AF157" s="441"/>
      <c r="AG157" s="441"/>
      <c r="AH157" s="441"/>
      <c r="AI157" s="441"/>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row>
    <row r="158" spans="1:55" ht="0" hidden="1" customHeight="1" x14ac:dyDescent="0.2">
      <c r="A158" s="217"/>
      <c r="B158" s="217"/>
      <c r="C158" s="217"/>
      <c r="D158" s="217"/>
      <c r="E158" s="217"/>
      <c r="F158" s="217"/>
      <c r="G158" s="217"/>
      <c r="H158" s="217"/>
      <c r="I158" s="217"/>
      <c r="J158" s="422"/>
      <c r="K158" s="442"/>
      <c r="L158" s="442"/>
      <c r="M158" s="442"/>
      <c r="N158" s="442"/>
      <c r="O158" s="441"/>
      <c r="P158" s="441"/>
      <c r="Q158" s="441"/>
      <c r="R158" s="441"/>
      <c r="S158" s="441"/>
      <c r="T158" s="441"/>
      <c r="U158" s="441"/>
      <c r="V158" s="441"/>
      <c r="W158" s="441"/>
      <c r="X158" s="441"/>
      <c r="Y158" s="441"/>
      <c r="Z158" s="441"/>
      <c r="AA158" s="441"/>
      <c r="AB158" s="441"/>
      <c r="AC158" s="441"/>
      <c r="AD158" s="441"/>
      <c r="AE158" s="441"/>
      <c r="AF158" s="441"/>
      <c r="AG158" s="441"/>
      <c r="AH158" s="441"/>
      <c r="AI158" s="441"/>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row>
    <row r="159" spans="1:55" ht="0" hidden="1" customHeight="1" x14ac:dyDescent="0.2">
      <c r="A159" s="217"/>
      <c r="B159" s="217"/>
      <c r="C159" s="217"/>
      <c r="D159" s="217"/>
      <c r="E159" s="217"/>
      <c r="F159" s="217"/>
      <c r="G159" s="217"/>
      <c r="H159" s="217"/>
      <c r="I159" s="217"/>
      <c r="J159" s="422"/>
      <c r="K159" s="442"/>
      <c r="L159" s="442"/>
      <c r="M159" s="442"/>
      <c r="N159" s="442"/>
      <c r="O159" s="441"/>
      <c r="P159" s="441"/>
      <c r="Q159" s="441"/>
      <c r="R159" s="441"/>
      <c r="S159" s="441"/>
      <c r="T159" s="441"/>
      <c r="U159" s="441"/>
      <c r="V159" s="441"/>
      <c r="W159" s="441"/>
      <c r="X159" s="441"/>
      <c r="Y159" s="441"/>
      <c r="Z159" s="441"/>
      <c r="AA159" s="441"/>
      <c r="AB159" s="441"/>
      <c r="AC159" s="441"/>
      <c r="AD159" s="441"/>
      <c r="AE159" s="441"/>
      <c r="AF159" s="441"/>
      <c r="AG159" s="441"/>
      <c r="AH159" s="441"/>
      <c r="AI159" s="441"/>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row>
    <row r="160" spans="1:55" ht="0" hidden="1" customHeight="1" x14ac:dyDescent="0.2">
      <c r="A160" s="217"/>
      <c r="B160" s="217"/>
      <c r="C160" s="217"/>
      <c r="D160" s="217"/>
      <c r="E160" s="217"/>
      <c r="F160" s="217"/>
      <c r="G160" s="217"/>
      <c r="H160" s="217"/>
      <c r="I160" s="217"/>
      <c r="J160" s="422"/>
      <c r="K160" s="442"/>
      <c r="L160" s="442"/>
      <c r="M160" s="442"/>
      <c r="N160" s="442"/>
      <c r="O160" s="441"/>
      <c r="P160" s="441"/>
      <c r="Q160" s="441"/>
      <c r="R160" s="441"/>
      <c r="S160" s="441"/>
      <c r="T160" s="441"/>
      <c r="U160" s="441"/>
      <c r="V160" s="441"/>
      <c r="W160" s="441"/>
      <c r="X160" s="441"/>
      <c r="Y160" s="441"/>
      <c r="Z160" s="441"/>
      <c r="AA160" s="441"/>
      <c r="AB160" s="441"/>
      <c r="AC160" s="441"/>
      <c r="AD160" s="441"/>
      <c r="AE160" s="441"/>
      <c r="AF160" s="441"/>
      <c r="AG160" s="441"/>
      <c r="AH160" s="441"/>
      <c r="AI160" s="441"/>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row>
    <row r="161" spans="1:55" ht="0" hidden="1" customHeight="1" x14ac:dyDescent="0.2">
      <c r="A161" s="217"/>
      <c r="B161" s="217"/>
      <c r="C161" s="217"/>
      <c r="D161" s="217"/>
      <c r="E161" s="217"/>
      <c r="F161" s="217"/>
      <c r="G161" s="217"/>
      <c r="H161" s="217"/>
      <c r="I161" s="217"/>
      <c r="J161" s="422"/>
      <c r="K161" s="442"/>
      <c r="L161" s="442"/>
      <c r="M161" s="442"/>
      <c r="N161" s="442"/>
      <c r="O161" s="441"/>
      <c r="P161" s="441"/>
      <c r="Q161" s="441"/>
      <c r="R161" s="441"/>
      <c r="S161" s="441"/>
      <c r="T161" s="441"/>
      <c r="U161" s="441"/>
      <c r="V161" s="441"/>
      <c r="W161" s="441"/>
      <c r="X161" s="441"/>
      <c r="Y161" s="441"/>
      <c r="Z161" s="441"/>
      <c r="AA161" s="441"/>
      <c r="AB161" s="441"/>
      <c r="AC161" s="441"/>
      <c r="AD161" s="441"/>
      <c r="AE161" s="441"/>
      <c r="AF161" s="441"/>
      <c r="AG161" s="441"/>
      <c r="AH161" s="441"/>
      <c r="AI161" s="441"/>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row>
    <row r="162" spans="1:55" ht="0" hidden="1" customHeight="1" x14ac:dyDescent="0.2">
      <c r="A162" s="217"/>
      <c r="B162" s="217"/>
      <c r="C162" s="217"/>
      <c r="D162" s="217"/>
      <c r="E162" s="217"/>
      <c r="F162" s="217"/>
      <c r="G162" s="217"/>
      <c r="H162" s="217"/>
      <c r="I162" s="217"/>
      <c r="J162" s="422"/>
      <c r="K162" s="442"/>
      <c r="L162" s="442"/>
      <c r="M162" s="442"/>
      <c r="N162" s="442"/>
      <c r="O162" s="441"/>
      <c r="P162" s="441"/>
      <c r="Q162" s="441"/>
      <c r="R162" s="441"/>
      <c r="S162" s="441"/>
      <c r="T162" s="441"/>
      <c r="U162" s="441"/>
      <c r="V162" s="441"/>
      <c r="W162" s="441"/>
      <c r="X162" s="441"/>
      <c r="Y162" s="441"/>
      <c r="Z162" s="441"/>
      <c r="AA162" s="441"/>
      <c r="AB162" s="441"/>
      <c r="AC162" s="441"/>
      <c r="AD162" s="441"/>
      <c r="AE162" s="441"/>
      <c r="AF162" s="441"/>
      <c r="AG162" s="441"/>
      <c r="AH162" s="441"/>
      <c r="AI162" s="441"/>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row>
    <row r="163" spans="1:55" ht="0" hidden="1" customHeight="1" x14ac:dyDescent="0.2">
      <c r="A163" s="217"/>
      <c r="B163" s="217"/>
      <c r="C163" s="217"/>
      <c r="D163" s="217"/>
      <c r="E163" s="217"/>
      <c r="F163" s="217"/>
      <c r="G163" s="217"/>
      <c r="H163" s="217"/>
      <c r="I163" s="217"/>
      <c r="J163" s="422"/>
      <c r="K163" s="442"/>
      <c r="L163" s="442"/>
      <c r="M163" s="442"/>
      <c r="N163" s="442"/>
      <c r="O163" s="441"/>
      <c r="P163" s="441"/>
      <c r="Q163" s="441"/>
      <c r="R163" s="441"/>
      <c r="S163" s="441"/>
      <c r="T163" s="441"/>
      <c r="U163" s="441"/>
      <c r="V163" s="441"/>
      <c r="W163" s="441"/>
      <c r="X163" s="441"/>
      <c r="Y163" s="441"/>
      <c r="Z163" s="441"/>
      <c r="AA163" s="441"/>
      <c r="AB163" s="441"/>
      <c r="AC163" s="441"/>
      <c r="AD163" s="441"/>
      <c r="AE163" s="441"/>
      <c r="AF163" s="441"/>
      <c r="AG163" s="441"/>
      <c r="AH163" s="441"/>
      <c r="AI163" s="441"/>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row>
    <row r="164" spans="1:55" ht="0" hidden="1" customHeight="1" x14ac:dyDescent="0.2">
      <c r="A164" s="217"/>
      <c r="B164" s="217"/>
      <c r="C164" s="217"/>
      <c r="D164" s="217"/>
      <c r="E164" s="217"/>
      <c r="F164" s="217"/>
      <c r="G164" s="217"/>
      <c r="H164" s="217"/>
      <c r="I164" s="217"/>
      <c r="J164" s="422"/>
      <c r="K164" s="442"/>
      <c r="L164" s="442"/>
      <c r="M164" s="442"/>
      <c r="N164" s="442"/>
      <c r="O164" s="441"/>
      <c r="P164" s="441"/>
      <c r="Q164" s="441"/>
      <c r="R164" s="441"/>
      <c r="S164" s="441"/>
      <c r="T164" s="441"/>
      <c r="U164" s="441"/>
      <c r="V164" s="441"/>
      <c r="W164" s="441"/>
      <c r="X164" s="441"/>
      <c r="Y164" s="441"/>
      <c r="Z164" s="441"/>
      <c r="AA164" s="441"/>
      <c r="AB164" s="441"/>
      <c r="AC164" s="441"/>
      <c r="AD164" s="441"/>
      <c r="AE164" s="441"/>
      <c r="AF164" s="441"/>
      <c r="AG164" s="441"/>
      <c r="AH164" s="441"/>
      <c r="AI164" s="441"/>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row>
    <row r="165" spans="1:55" ht="0" hidden="1" customHeight="1" x14ac:dyDescent="0.2">
      <c r="A165" s="217"/>
      <c r="B165" s="217"/>
      <c r="C165" s="217"/>
      <c r="D165" s="217"/>
      <c r="E165" s="217"/>
      <c r="F165" s="217"/>
      <c r="G165" s="217"/>
      <c r="H165" s="217"/>
      <c r="I165" s="217"/>
      <c r="J165" s="422"/>
      <c r="K165" s="442"/>
      <c r="L165" s="442"/>
      <c r="M165" s="442"/>
      <c r="N165" s="442"/>
      <c r="O165" s="441"/>
      <c r="P165" s="441"/>
      <c r="Q165" s="441"/>
      <c r="R165" s="441"/>
      <c r="S165" s="441"/>
      <c r="T165" s="441"/>
      <c r="U165" s="441"/>
      <c r="V165" s="441"/>
      <c r="W165" s="441"/>
      <c r="X165" s="441"/>
      <c r="Y165" s="441"/>
      <c r="Z165" s="441"/>
      <c r="AA165" s="441"/>
      <c r="AB165" s="441"/>
      <c r="AC165" s="441"/>
      <c r="AD165" s="441"/>
      <c r="AE165" s="441"/>
      <c r="AF165" s="441"/>
      <c r="AG165" s="441"/>
      <c r="AH165" s="441"/>
      <c r="AI165" s="441"/>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row>
    <row r="166" spans="1:55" ht="0" hidden="1" customHeight="1" x14ac:dyDescent="0.2">
      <c r="A166" s="217"/>
      <c r="B166" s="217"/>
      <c r="C166" s="217"/>
      <c r="D166" s="217"/>
      <c r="E166" s="217"/>
      <c r="F166" s="217"/>
      <c r="G166" s="217"/>
      <c r="H166" s="217"/>
      <c r="I166" s="217"/>
      <c r="J166" s="422"/>
      <c r="K166" s="442"/>
      <c r="L166" s="442"/>
      <c r="M166" s="442"/>
      <c r="N166" s="442"/>
      <c r="O166" s="441"/>
      <c r="P166" s="441"/>
      <c r="Q166" s="441"/>
      <c r="R166" s="441"/>
      <c r="S166" s="441"/>
      <c r="T166" s="441"/>
      <c r="U166" s="441"/>
      <c r="V166" s="441"/>
      <c r="W166" s="441"/>
      <c r="X166" s="441"/>
      <c r="Y166" s="441"/>
      <c r="Z166" s="441"/>
      <c r="AA166" s="441"/>
      <c r="AB166" s="441"/>
      <c r="AC166" s="441"/>
      <c r="AD166" s="441"/>
      <c r="AE166" s="441"/>
      <c r="AF166" s="441"/>
      <c r="AG166" s="441"/>
      <c r="AH166" s="441"/>
      <c r="AI166" s="441"/>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row>
    <row r="167" spans="1:55" ht="0" hidden="1" customHeight="1" x14ac:dyDescent="0.2">
      <c r="A167" s="217"/>
      <c r="B167" s="217"/>
      <c r="C167" s="217"/>
      <c r="D167" s="217"/>
      <c r="E167" s="217"/>
      <c r="F167" s="217"/>
      <c r="G167" s="217"/>
      <c r="H167" s="217"/>
      <c r="I167" s="217"/>
      <c r="J167" s="422"/>
      <c r="K167" s="442"/>
      <c r="L167" s="442"/>
      <c r="M167" s="442"/>
      <c r="N167" s="442"/>
      <c r="O167" s="441"/>
      <c r="P167" s="441"/>
      <c r="Q167" s="441"/>
      <c r="R167" s="441"/>
      <c r="S167" s="441"/>
      <c r="T167" s="441"/>
      <c r="U167" s="441"/>
      <c r="V167" s="441"/>
      <c r="W167" s="441"/>
      <c r="X167" s="441"/>
      <c r="Y167" s="441"/>
      <c r="Z167" s="441"/>
      <c r="AA167" s="441"/>
      <c r="AB167" s="441"/>
      <c r="AC167" s="441"/>
      <c r="AD167" s="441"/>
      <c r="AE167" s="441"/>
      <c r="AF167" s="441"/>
      <c r="AG167" s="441"/>
      <c r="AH167" s="441"/>
      <c r="AI167" s="441"/>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row>
    <row r="168" spans="1:55" ht="0" hidden="1" customHeight="1" x14ac:dyDescent="0.2">
      <c r="A168" s="217"/>
      <c r="B168" s="217"/>
      <c r="C168" s="217"/>
      <c r="D168" s="217"/>
      <c r="E168" s="217"/>
      <c r="F168" s="217"/>
      <c r="G168" s="217"/>
      <c r="H168" s="217"/>
      <c r="I168" s="217"/>
      <c r="J168" s="422"/>
      <c r="K168" s="442"/>
      <c r="L168" s="442"/>
      <c r="M168" s="442"/>
      <c r="N168" s="442"/>
      <c r="O168" s="441"/>
      <c r="P168" s="441"/>
      <c r="Q168" s="441"/>
      <c r="R168" s="441"/>
      <c r="S168" s="441"/>
      <c r="T168" s="441"/>
      <c r="U168" s="441"/>
      <c r="V168" s="441"/>
      <c r="W168" s="441"/>
      <c r="X168" s="441"/>
      <c r="Y168" s="441"/>
      <c r="Z168" s="441"/>
      <c r="AA168" s="441"/>
      <c r="AB168" s="441"/>
      <c r="AC168" s="441"/>
      <c r="AD168" s="441"/>
      <c r="AE168" s="441"/>
      <c r="AF168" s="441"/>
      <c r="AG168" s="441"/>
      <c r="AH168" s="441"/>
      <c r="AI168" s="441"/>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row>
    <row r="169" spans="1:55" ht="0" hidden="1" customHeight="1" x14ac:dyDescent="0.2">
      <c r="A169" s="217"/>
      <c r="B169" s="217"/>
      <c r="C169" s="217"/>
      <c r="D169" s="217"/>
      <c r="E169" s="217"/>
      <c r="F169" s="217"/>
      <c r="G169" s="217"/>
      <c r="H169" s="217"/>
      <c r="I169" s="217"/>
      <c r="J169" s="422"/>
      <c r="K169" s="442"/>
      <c r="L169" s="442"/>
      <c r="M169" s="442"/>
      <c r="N169" s="442"/>
      <c r="O169" s="441"/>
      <c r="P169" s="441"/>
      <c r="Q169" s="441"/>
      <c r="R169" s="441"/>
      <c r="S169" s="441"/>
      <c r="T169" s="441"/>
      <c r="U169" s="441"/>
      <c r="V169" s="441"/>
      <c r="W169" s="441"/>
      <c r="X169" s="441"/>
      <c r="Y169" s="441"/>
      <c r="Z169" s="441"/>
      <c r="AA169" s="441"/>
      <c r="AB169" s="441"/>
      <c r="AC169" s="441"/>
      <c r="AD169" s="441"/>
      <c r="AE169" s="441"/>
      <c r="AF169" s="441"/>
      <c r="AG169" s="441"/>
      <c r="AH169" s="441"/>
      <c r="AI169" s="441"/>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row>
    <row r="170" spans="1:55" ht="0" hidden="1" customHeight="1" x14ac:dyDescent="0.2">
      <c r="A170" s="217"/>
      <c r="B170" s="217"/>
      <c r="C170" s="217"/>
      <c r="D170" s="217"/>
      <c r="E170" s="217"/>
      <c r="F170" s="217"/>
      <c r="G170" s="217"/>
      <c r="H170" s="217"/>
      <c r="I170" s="217"/>
      <c r="J170" s="422"/>
      <c r="K170" s="442"/>
      <c r="L170" s="442"/>
      <c r="M170" s="442"/>
      <c r="N170" s="442"/>
      <c r="O170" s="441"/>
      <c r="P170" s="441"/>
      <c r="Q170" s="441"/>
      <c r="R170" s="441"/>
      <c r="S170" s="441"/>
      <c r="T170" s="441"/>
      <c r="U170" s="441"/>
      <c r="V170" s="441"/>
      <c r="W170" s="441"/>
      <c r="X170" s="441"/>
      <c r="Y170" s="441"/>
      <c r="Z170" s="441"/>
      <c r="AA170" s="441"/>
      <c r="AB170" s="441"/>
      <c r="AC170" s="441"/>
      <c r="AD170" s="441"/>
      <c r="AE170" s="441"/>
      <c r="AF170" s="441"/>
      <c r="AG170" s="441"/>
      <c r="AH170" s="441"/>
      <c r="AI170" s="441"/>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row>
    <row r="171" spans="1:55" ht="0" hidden="1" customHeight="1" x14ac:dyDescent="0.2">
      <c r="A171" s="217"/>
      <c r="B171" s="217"/>
      <c r="C171" s="217"/>
      <c r="D171" s="217"/>
      <c r="E171" s="217"/>
      <c r="F171" s="217"/>
      <c r="G171" s="217"/>
      <c r="H171" s="217"/>
      <c r="I171" s="217"/>
      <c r="J171" s="422"/>
      <c r="K171" s="442"/>
      <c r="L171" s="442"/>
      <c r="M171" s="442"/>
      <c r="N171" s="442"/>
      <c r="O171" s="441"/>
      <c r="P171" s="441"/>
      <c r="Q171" s="441"/>
      <c r="R171" s="441"/>
      <c r="S171" s="441"/>
      <c r="T171" s="441"/>
      <c r="U171" s="441"/>
      <c r="V171" s="441"/>
      <c r="W171" s="441"/>
      <c r="X171" s="441"/>
      <c r="Y171" s="441"/>
      <c r="Z171" s="441"/>
      <c r="AA171" s="441"/>
      <c r="AB171" s="441"/>
      <c r="AC171" s="441"/>
      <c r="AD171" s="441"/>
      <c r="AE171" s="441"/>
      <c r="AF171" s="441"/>
      <c r="AG171" s="441"/>
      <c r="AH171" s="441"/>
      <c r="AI171" s="441"/>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row>
    <row r="172" spans="1:55" ht="0" hidden="1" customHeight="1" x14ac:dyDescent="0.2">
      <c r="A172" s="217"/>
      <c r="B172" s="217"/>
      <c r="C172" s="217"/>
      <c r="D172" s="217"/>
      <c r="E172" s="217"/>
      <c r="F172" s="217"/>
      <c r="G172" s="217"/>
      <c r="H172" s="217"/>
      <c r="I172" s="217"/>
      <c r="J172" s="422"/>
      <c r="K172" s="442"/>
      <c r="L172" s="442"/>
      <c r="M172" s="442"/>
      <c r="N172" s="442"/>
      <c r="O172" s="441"/>
      <c r="P172" s="441"/>
      <c r="Q172" s="441"/>
      <c r="R172" s="441"/>
      <c r="S172" s="441"/>
      <c r="T172" s="441"/>
      <c r="U172" s="441"/>
      <c r="V172" s="441"/>
      <c r="W172" s="441"/>
      <c r="X172" s="441"/>
      <c r="Y172" s="441"/>
      <c r="Z172" s="441"/>
      <c r="AA172" s="441"/>
      <c r="AB172" s="441"/>
      <c r="AC172" s="441"/>
      <c r="AD172" s="441"/>
      <c r="AE172" s="441"/>
      <c r="AF172" s="441"/>
      <c r="AG172" s="441"/>
      <c r="AH172" s="441"/>
      <c r="AI172" s="441"/>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row>
    <row r="173" spans="1:55" ht="0" hidden="1" customHeight="1" x14ac:dyDescent="0.2">
      <c r="A173" s="217"/>
      <c r="B173" s="217"/>
      <c r="C173" s="217"/>
      <c r="D173" s="217"/>
      <c r="E173" s="217"/>
      <c r="F173" s="217"/>
      <c r="G173" s="217"/>
      <c r="H173" s="217"/>
      <c r="I173" s="217"/>
      <c r="J173" s="422"/>
      <c r="K173" s="442"/>
      <c r="L173" s="442"/>
      <c r="M173" s="442"/>
      <c r="N173" s="442"/>
      <c r="O173" s="441"/>
      <c r="P173" s="441"/>
      <c r="Q173" s="441"/>
      <c r="R173" s="441"/>
      <c r="S173" s="441"/>
      <c r="T173" s="441"/>
      <c r="U173" s="441"/>
      <c r="V173" s="441"/>
      <c r="W173" s="441"/>
      <c r="X173" s="441"/>
      <c r="Y173" s="441"/>
      <c r="Z173" s="441"/>
      <c r="AA173" s="441"/>
      <c r="AB173" s="441"/>
      <c r="AC173" s="441"/>
      <c r="AD173" s="441"/>
      <c r="AE173" s="441"/>
      <c r="AF173" s="441"/>
      <c r="AG173" s="441"/>
      <c r="AH173" s="441"/>
      <c r="AI173" s="441"/>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row>
    <row r="174" spans="1:55" ht="0" hidden="1" customHeight="1" x14ac:dyDescent="0.2">
      <c r="A174" s="217"/>
      <c r="B174" s="217"/>
      <c r="C174" s="217"/>
      <c r="D174" s="217"/>
      <c r="E174" s="217"/>
      <c r="F174" s="217"/>
      <c r="G174" s="217"/>
      <c r="H174" s="217"/>
      <c r="I174" s="217"/>
      <c r="J174" s="422"/>
      <c r="K174" s="442"/>
      <c r="L174" s="442"/>
      <c r="M174" s="442"/>
      <c r="N174" s="442"/>
      <c r="O174" s="441"/>
      <c r="P174" s="441"/>
      <c r="Q174" s="441"/>
      <c r="R174" s="441"/>
      <c r="S174" s="441"/>
      <c r="T174" s="441"/>
      <c r="U174" s="441"/>
      <c r="V174" s="441"/>
      <c r="W174" s="441"/>
      <c r="X174" s="441"/>
      <c r="Y174" s="441"/>
      <c r="Z174" s="441"/>
      <c r="AA174" s="441"/>
      <c r="AB174" s="441"/>
      <c r="AC174" s="441"/>
      <c r="AD174" s="441"/>
      <c r="AE174" s="441"/>
      <c r="AF174" s="441"/>
      <c r="AG174" s="441"/>
      <c r="AH174" s="441"/>
      <c r="AI174" s="441"/>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row>
    <row r="175" spans="1:55" ht="0" hidden="1" customHeight="1" x14ac:dyDescent="0.2">
      <c r="A175" s="217"/>
      <c r="B175" s="217"/>
      <c r="C175" s="217"/>
      <c r="D175" s="217"/>
      <c r="E175" s="217"/>
      <c r="F175" s="217"/>
      <c r="G175" s="217"/>
      <c r="H175" s="217"/>
      <c r="I175" s="217"/>
      <c r="J175" s="422"/>
      <c r="K175" s="442"/>
      <c r="L175" s="442"/>
      <c r="M175" s="442"/>
      <c r="N175" s="442"/>
      <c r="O175" s="441"/>
      <c r="P175" s="441"/>
      <c r="Q175" s="441"/>
      <c r="R175" s="441"/>
      <c r="S175" s="441"/>
      <c r="T175" s="441"/>
      <c r="U175" s="441"/>
      <c r="V175" s="441"/>
      <c r="W175" s="441"/>
      <c r="X175" s="441"/>
      <c r="Y175" s="441"/>
      <c r="Z175" s="441"/>
      <c r="AA175" s="441"/>
      <c r="AB175" s="441"/>
      <c r="AC175" s="441"/>
      <c r="AD175" s="441"/>
      <c r="AE175" s="441"/>
      <c r="AF175" s="441"/>
      <c r="AG175" s="441"/>
      <c r="AH175" s="441"/>
      <c r="AI175" s="441"/>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row>
    <row r="176" spans="1:55" ht="0" hidden="1" customHeight="1" x14ac:dyDescent="0.2">
      <c r="A176" s="217"/>
      <c r="B176" s="217"/>
      <c r="C176" s="217"/>
      <c r="D176" s="217"/>
      <c r="E176" s="217"/>
      <c r="F176" s="217"/>
      <c r="G176" s="217"/>
      <c r="H176" s="217"/>
      <c r="I176" s="217"/>
      <c r="J176" s="422"/>
      <c r="K176" s="442"/>
      <c r="L176" s="442"/>
      <c r="M176" s="442"/>
      <c r="N176" s="442"/>
      <c r="O176" s="441"/>
      <c r="P176" s="441"/>
      <c r="Q176" s="441"/>
      <c r="R176" s="441"/>
      <c r="S176" s="441"/>
      <c r="T176" s="441"/>
      <c r="U176" s="441"/>
      <c r="V176" s="441"/>
      <c r="W176" s="441"/>
      <c r="X176" s="441"/>
      <c r="Y176" s="441"/>
      <c r="Z176" s="441"/>
      <c r="AA176" s="441"/>
      <c r="AB176" s="441"/>
      <c r="AC176" s="441"/>
      <c r="AD176" s="441"/>
      <c r="AE176" s="441"/>
      <c r="AF176" s="441"/>
      <c r="AG176" s="441"/>
      <c r="AH176" s="441"/>
      <c r="AI176" s="441"/>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row>
    <row r="177" spans="1:55" ht="0" hidden="1" customHeight="1" x14ac:dyDescent="0.2">
      <c r="A177" s="217"/>
      <c r="B177" s="217"/>
      <c r="C177" s="217"/>
      <c r="D177" s="217"/>
      <c r="E177" s="217"/>
      <c r="F177" s="217"/>
      <c r="G177" s="217"/>
      <c r="H177" s="217"/>
      <c r="I177" s="217"/>
      <c r="J177" s="422"/>
      <c r="K177" s="442"/>
      <c r="L177" s="442"/>
      <c r="M177" s="442"/>
      <c r="N177" s="442"/>
      <c r="O177" s="441"/>
      <c r="P177" s="441"/>
      <c r="Q177" s="441"/>
      <c r="R177" s="441"/>
      <c r="S177" s="441"/>
      <c r="T177" s="441"/>
      <c r="U177" s="441"/>
      <c r="V177" s="441"/>
      <c r="W177" s="441"/>
      <c r="X177" s="441"/>
      <c r="Y177" s="441"/>
      <c r="Z177" s="441"/>
      <c r="AA177" s="441"/>
      <c r="AB177" s="441"/>
      <c r="AC177" s="441"/>
      <c r="AD177" s="441"/>
      <c r="AE177" s="441"/>
      <c r="AF177" s="441"/>
      <c r="AG177" s="441"/>
      <c r="AH177" s="441"/>
      <c r="AI177" s="441"/>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row>
    <row r="178" spans="1:55" ht="0" hidden="1" customHeight="1" x14ac:dyDescent="0.2">
      <c r="A178" s="217"/>
      <c r="B178" s="217"/>
      <c r="C178" s="217"/>
      <c r="D178" s="217"/>
      <c r="E178" s="217"/>
      <c r="F178" s="217"/>
      <c r="G178" s="217"/>
      <c r="H178" s="217"/>
      <c r="I178" s="217"/>
      <c r="J178" s="422"/>
      <c r="K178" s="442"/>
      <c r="L178" s="442"/>
      <c r="M178" s="442"/>
      <c r="N178" s="442"/>
      <c r="O178" s="441"/>
      <c r="P178" s="441"/>
      <c r="Q178" s="441"/>
      <c r="R178" s="441"/>
      <c r="S178" s="441"/>
      <c r="T178" s="441"/>
      <c r="U178" s="441"/>
      <c r="V178" s="441"/>
      <c r="W178" s="441"/>
      <c r="X178" s="441"/>
      <c r="Y178" s="441"/>
      <c r="Z178" s="441"/>
      <c r="AA178" s="441"/>
      <c r="AB178" s="441"/>
      <c r="AC178" s="441"/>
      <c r="AD178" s="441"/>
      <c r="AE178" s="441"/>
      <c r="AF178" s="441"/>
      <c r="AG178" s="441"/>
      <c r="AH178" s="441"/>
      <c r="AI178" s="441"/>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row>
    <row r="179" spans="1:55" ht="0" hidden="1" customHeight="1" x14ac:dyDescent="0.2">
      <c r="A179" s="217"/>
      <c r="B179" s="217"/>
      <c r="C179" s="217"/>
      <c r="D179" s="217"/>
      <c r="E179" s="217"/>
      <c r="F179" s="217"/>
      <c r="G179" s="217"/>
      <c r="H179" s="217"/>
      <c r="I179" s="217"/>
      <c r="J179" s="422"/>
      <c r="K179" s="442"/>
      <c r="L179" s="442"/>
      <c r="M179" s="442"/>
      <c r="N179" s="442"/>
      <c r="O179" s="441"/>
      <c r="P179" s="441"/>
      <c r="Q179" s="441"/>
      <c r="R179" s="441"/>
      <c r="S179" s="441"/>
      <c r="T179" s="441"/>
      <c r="U179" s="441"/>
      <c r="V179" s="441"/>
      <c r="W179" s="441"/>
      <c r="X179" s="441"/>
      <c r="Y179" s="441"/>
      <c r="Z179" s="441"/>
      <c r="AA179" s="441"/>
      <c r="AB179" s="441"/>
      <c r="AC179" s="441"/>
      <c r="AD179" s="441"/>
      <c r="AE179" s="441"/>
      <c r="AF179" s="441"/>
      <c r="AG179" s="441"/>
      <c r="AH179" s="441"/>
      <c r="AI179" s="441"/>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row>
    <row r="180" spans="1:55" ht="0" hidden="1" customHeight="1" x14ac:dyDescent="0.2">
      <c r="A180" s="217"/>
      <c r="B180" s="217"/>
      <c r="C180" s="217"/>
      <c r="D180" s="217"/>
      <c r="E180" s="217"/>
      <c r="F180" s="217"/>
      <c r="G180" s="217"/>
      <c r="H180" s="217"/>
      <c r="I180" s="217"/>
      <c r="J180" s="422"/>
      <c r="K180" s="442"/>
      <c r="L180" s="442"/>
      <c r="M180" s="442"/>
      <c r="N180" s="442"/>
      <c r="O180" s="441"/>
      <c r="P180" s="441"/>
      <c r="Q180" s="441"/>
      <c r="R180" s="441"/>
      <c r="S180" s="441"/>
      <c r="T180" s="441"/>
      <c r="U180" s="441"/>
      <c r="V180" s="441"/>
      <c r="W180" s="441"/>
      <c r="X180" s="441"/>
      <c r="Y180" s="441"/>
      <c r="Z180" s="441"/>
      <c r="AA180" s="441"/>
      <c r="AB180" s="441"/>
      <c r="AC180" s="441"/>
      <c r="AD180" s="441"/>
      <c r="AE180" s="441"/>
      <c r="AF180" s="441"/>
      <c r="AG180" s="441"/>
      <c r="AH180" s="441"/>
      <c r="AI180" s="441"/>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row>
    <row r="181" spans="1:55" ht="0" hidden="1" customHeight="1" x14ac:dyDescent="0.2">
      <c r="A181" s="217"/>
      <c r="B181" s="217"/>
      <c r="C181" s="217"/>
      <c r="D181" s="217"/>
      <c r="E181" s="217"/>
      <c r="F181" s="217"/>
      <c r="G181" s="217"/>
      <c r="H181" s="217"/>
      <c r="I181" s="217"/>
      <c r="J181" s="422"/>
      <c r="K181" s="442"/>
      <c r="L181" s="442"/>
      <c r="M181" s="442"/>
      <c r="N181" s="442"/>
      <c r="O181" s="441"/>
      <c r="P181" s="441"/>
      <c r="Q181" s="441"/>
      <c r="R181" s="441"/>
      <c r="S181" s="441"/>
      <c r="T181" s="441"/>
      <c r="U181" s="441"/>
      <c r="V181" s="441"/>
      <c r="W181" s="441"/>
      <c r="X181" s="441"/>
      <c r="Y181" s="441"/>
      <c r="Z181" s="441"/>
      <c r="AA181" s="441"/>
      <c r="AB181" s="441"/>
      <c r="AC181" s="441"/>
      <c r="AD181" s="441"/>
      <c r="AE181" s="441"/>
      <c r="AF181" s="441"/>
      <c r="AG181" s="441"/>
      <c r="AH181" s="441"/>
      <c r="AI181" s="441"/>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row>
    <row r="182" spans="1:55" ht="0" hidden="1" customHeight="1" x14ac:dyDescent="0.2">
      <c r="A182" s="217"/>
      <c r="B182" s="217"/>
      <c r="C182" s="217"/>
      <c r="D182" s="217"/>
      <c r="E182" s="217"/>
      <c r="F182" s="217"/>
      <c r="G182" s="217"/>
      <c r="H182" s="217"/>
      <c r="I182" s="217"/>
      <c r="J182" s="422"/>
      <c r="K182" s="442"/>
      <c r="L182" s="442"/>
      <c r="M182" s="442"/>
      <c r="N182" s="442"/>
      <c r="O182" s="441"/>
      <c r="P182" s="441"/>
      <c r="Q182" s="441"/>
      <c r="R182" s="441"/>
      <c r="S182" s="441"/>
      <c r="T182" s="441"/>
      <c r="U182" s="441"/>
      <c r="V182" s="441"/>
      <c r="W182" s="441"/>
      <c r="X182" s="441"/>
      <c r="Y182" s="441"/>
      <c r="Z182" s="441"/>
      <c r="AA182" s="441"/>
      <c r="AB182" s="441"/>
      <c r="AC182" s="441"/>
      <c r="AD182" s="441"/>
      <c r="AE182" s="441"/>
      <c r="AF182" s="441"/>
      <c r="AG182" s="441"/>
      <c r="AH182" s="441"/>
      <c r="AI182" s="441"/>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row>
    <row r="183" spans="1:55" ht="0" hidden="1" customHeight="1" x14ac:dyDescent="0.2">
      <c r="A183" s="217"/>
      <c r="B183" s="217"/>
      <c r="C183" s="217"/>
      <c r="D183" s="217"/>
      <c r="E183" s="217"/>
      <c r="F183" s="217"/>
      <c r="G183" s="217"/>
      <c r="H183" s="217"/>
      <c r="I183" s="217"/>
      <c r="J183" s="422"/>
      <c r="K183" s="442"/>
      <c r="L183" s="442"/>
      <c r="M183" s="442"/>
      <c r="N183" s="442"/>
      <c r="O183" s="441"/>
      <c r="P183" s="441"/>
      <c r="Q183" s="441"/>
      <c r="R183" s="441"/>
      <c r="S183" s="441"/>
      <c r="T183" s="441"/>
      <c r="U183" s="441"/>
      <c r="V183" s="441"/>
      <c r="W183" s="441"/>
      <c r="X183" s="441"/>
      <c r="Y183" s="441"/>
      <c r="Z183" s="441"/>
      <c r="AA183" s="441"/>
      <c r="AB183" s="441"/>
      <c r="AC183" s="441"/>
      <c r="AD183" s="441"/>
      <c r="AE183" s="441"/>
      <c r="AF183" s="441"/>
      <c r="AG183" s="441"/>
      <c r="AH183" s="441"/>
      <c r="AI183" s="441"/>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row>
    <row r="184" spans="1:55" ht="0" hidden="1" customHeight="1" x14ac:dyDescent="0.2">
      <c r="A184" s="217"/>
      <c r="B184" s="217"/>
      <c r="C184" s="217"/>
      <c r="D184" s="217"/>
      <c r="E184" s="217"/>
      <c r="F184" s="217"/>
      <c r="G184" s="217"/>
      <c r="H184" s="217"/>
      <c r="I184" s="217"/>
      <c r="J184" s="422"/>
      <c r="K184" s="442"/>
      <c r="L184" s="442"/>
      <c r="M184" s="442"/>
      <c r="N184" s="442"/>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row>
    <row r="185" spans="1:55" ht="0" hidden="1" customHeight="1" x14ac:dyDescent="0.2">
      <c r="A185" s="217"/>
      <c r="B185" s="217"/>
      <c r="C185" s="217"/>
      <c r="D185" s="217"/>
      <c r="E185" s="217"/>
      <c r="F185" s="217"/>
      <c r="G185" s="217"/>
      <c r="H185" s="217"/>
      <c r="I185" s="217"/>
      <c r="J185" s="422"/>
      <c r="K185" s="442"/>
      <c r="L185" s="442"/>
      <c r="M185" s="442"/>
      <c r="N185" s="442"/>
      <c r="O185" s="441"/>
      <c r="P185" s="441"/>
      <c r="Q185" s="441"/>
      <c r="R185" s="441"/>
      <c r="S185" s="441"/>
      <c r="T185" s="441"/>
      <c r="U185" s="441"/>
      <c r="V185" s="441"/>
      <c r="W185" s="441"/>
      <c r="X185" s="441"/>
      <c r="Y185" s="441"/>
      <c r="Z185" s="441"/>
      <c r="AA185" s="441"/>
      <c r="AB185" s="441"/>
      <c r="AC185" s="441"/>
      <c r="AD185" s="441"/>
      <c r="AE185" s="441"/>
      <c r="AF185" s="441"/>
      <c r="AG185" s="441"/>
      <c r="AH185" s="441"/>
      <c r="AI185" s="441"/>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row>
    <row r="186" spans="1:55" ht="0" hidden="1" customHeight="1" x14ac:dyDescent="0.2">
      <c r="A186" s="217"/>
      <c r="B186" s="217"/>
      <c r="C186" s="217"/>
      <c r="D186" s="217"/>
      <c r="E186" s="217"/>
      <c r="F186" s="217"/>
      <c r="G186" s="217"/>
      <c r="H186" s="217"/>
      <c r="I186" s="217"/>
      <c r="J186" s="422"/>
      <c r="K186" s="442"/>
      <c r="L186" s="442"/>
      <c r="M186" s="442"/>
      <c r="N186" s="442"/>
      <c r="O186" s="441"/>
      <c r="P186" s="441"/>
      <c r="Q186" s="441"/>
      <c r="R186" s="441"/>
      <c r="S186" s="441"/>
      <c r="T186" s="441"/>
      <c r="U186" s="441"/>
      <c r="V186" s="441"/>
      <c r="W186" s="441"/>
      <c r="X186" s="441"/>
      <c r="Y186" s="441"/>
      <c r="Z186" s="441"/>
      <c r="AA186" s="441"/>
      <c r="AB186" s="441"/>
      <c r="AC186" s="441"/>
      <c r="AD186" s="441"/>
      <c r="AE186" s="441"/>
      <c r="AF186" s="441"/>
      <c r="AG186" s="441"/>
      <c r="AH186" s="441"/>
      <c r="AI186" s="441"/>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row>
    <row r="187" spans="1:55" ht="0" hidden="1" customHeight="1" x14ac:dyDescent="0.2">
      <c r="A187" s="217"/>
      <c r="B187" s="217"/>
      <c r="C187" s="217"/>
      <c r="D187" s="217"/>
      <c r="E187" s="217"/>
      <c r="F187" s="217"/>
      <c r="G187" s="217"/>
      <c r="H187" s="217"/>
      <c r="I187" s="217"/>
      <c r="J187" s="422"/>
      <c r="K187" s="442"/>
      <c r="L187" s="442"/>
      <c r="M187" s="442"/>
      <c r="N187" s="442"/>
      <c r="O187" s="441"/>
      <c r="P187" s="441"/>
      <c r="Q187" s="441"/>
      <c r="R187" s="441"/>
      <c r="S187" s="441"/>
      <c r="T187" s="441"/>
      <c r="U187" s="441"/>
      <c r="V187" s="441"/>
      <c r="W187" s="441"/>
      <c r="X187" s="441"/>
      <c r="Y187" s="441"/>
      <c r="Z187" s="441"/>
      <c r="AA187" s="441"/>
      <c r="AB187" s="441"/>
      <c r="AC187" s="441"/>
      <c r="AD187" s="441"/>
      <c r="AE187" s="441"/>
      <c r="AF187" s="441"/>
      <c r="AG187" s="441"/>
      <c r="AH187" s="441"/>
      <c r="AI187" s="441"/>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row>
    <row r="188" spans="1:55" ht="0" hidden="1" customHeight="1" x14ac:dyDescent="0.2">
      <c r="A188" s="217"/>
      <c r="B188" s="217"/>
      <c r="C188" s="217"/>
      <c r="D188" s="217"/>
      <c r="E188" s="217"/>
      <c r="F188" s="217"/>
      <c r="G188" s="217"/>
      <c r="H188" s="217"/>
      <c r="I188" s="217"/>
      <c r="J188" s="422"/>
      <c r="K188" s="442"/>
      <c r="L188" s="442"/>
      <c r="M188" s="442"/>
      <c r="N188" s="442"/>
      <c r="O188" s="441"/>
      <c r="P188" s="441"/>
      <c r="Q188" s="441"/>
      <c r="R188" s="441"/>
      <c r="S188" s="441"/>
      <c r="T188" s="441"/>
      <c r="U188" s="441"/>
      <c r="V188" s="441"/>
      <c r="W188" s="441"/>
      <c r="X188" s="441"/>
      <c r="Y188" s="441"/>
      <c r="Z188" s="441"/>
      <c r="AA188" s="441"/>
      <c r="AB188" s="441"/>
      <c r="AC188" s="441"/>
      <c r="AD188" s="441"/>
      <c r="AE188" s="441"/>
      <c r="AF188" s="441"/>
      <c r="AG188" s="441"/>
      <c r="AH188" s="441"/>
      <c r="AI188" s="441"/>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row>
    <row r="189" spans="1:55" ht="0" hidden="1" customHeight="1" x14ac:dyDescent="0.2">
      <c r="A189" s="217"/>
      <c r="B189" s="217"/>
      <c r="C189" s="217"/>
      <c r="D189" s="217"/>
      <c r="E189" s="217"/>
      <c r="F189" s="217"/>
      <c r="G189" s="217"/>
      <c r="H189" s="217"/>
      <c r="I189" s="217"/>
      <c r="J189" s="422"/>
      <c r="K189" s="442"/>
      <c r="L189" s="442"/>
      <c r="M189" s="442"/>
      <c r="N189" s="442"/>
      <c r="O189" s="441"/>
      <c r="P189" s="441"/>
      <c r="Q189" s="441"/>
      <c r="R189" s="441"/>
      <c r="S189" s="441"/>
      <c r="T189" s="441"/>
      <c r="U189" s="441"/>
      <c r="V189" s="441"/>
      <c r="W189" s="441"/>
      <c r="X189" s="441"/>
      <c r="Y189" s="441"/>
      <c r="Z189" s="441"/>
      <c r="AA189" s="441"/>
      <c r="AB189" s="441"/>
      <c r="AC189" s="441"/>
      <c r="AD189" s="441"/>
      <c r="AE189" s="441"/>
      <c r="AF189" s="441"/>
      <c r="AG189" s="441"/>
      <c r="AH189" s="441"/>
      <c r="AI189" s="441"/>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row>
    <row r="190" spans="1:55" ht="0" hidden="1" customHeight="1" x14ac:dyDescent="0.2">
      <c r="A190" s="217"/>
      <c r="B190" s="217"/>
      <c r="C190" s="217"/>
      <c r="D190" s="217"/>
      <c r="E190" s="217"/>
      <c r="F190" s="217"/>
      <c r="G190" s="217"/>
      <c r="H190" s="217"/>
      <c r="I190" s="217"/>
      <c r="J190" s="422"/>
      <c r="K190" s="442"/>
      <c r="L190" s="442"/>
      <c r="M190" s="442"/>
      <c r="N190" s="442"/>
      <c r="O190" s="441"/>
      <c r="P190" s="441"/>
      <c r="Q190" s="441"/>
      <c r="R190" s="441"/>
      <c r="S190" s="441"/>
      <c r="T190" s="441"/>
      <c r="U190" s="441"/>
      <c r="V190" s="441"/>
      <c r="W190" s="441"/>
      <c r="X190" s="441"/>
      <c r="Y190" s="441"/>
      <c r="Z190" s="441"/>
      <c r="AA190" s="441"/>
      <c r="AB190" s="441"/>
      <c r="AC190" s="441"/>
      <c r="AD190" s="441"/>
      <c r="AE190" s="441"/>
      <c r="AF190" s="441"/>
      <c r="AG190" s="441"/>
      <c r="AH190" s="441"/>
      <c r="AI190" s="441"/>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row>
    <row r="191" spans="1:55" ht="0" hidden="1" customHeight="1" x14ac:dyDescent="0.2">
      <c r="A191" s="217"/>
      <c r="B191" s="217"/>
      <c r="C191" s="217"/>
      <c r="D191" s="217"/>
      <c r="E191" s="217"/>
      <c r="F191" s="217"/>
      <c r="G191" s="217"/>
      <c r="H191" s="217"/>
      <c r="I191" s="217"/>
      <c r="J191" s="422"/>
      <c r="K191" s="442"/>
      <c r="L191" s="442"/>
      <c r="M191" s="442"/>
      <c r="N191" s="442"/>
      <c r="O191" s="441"/>
      <c r="P191" s="441"/>
      <c r="Q191" s="441"/>
      <c r="R191" s="441"/>
      <c r="S191" s="441"/>
      <c r="T191" s="441"/>
      <c r="U191" s="441"/>
      <c r="V191" s="441"/>
      <c r="W191" s="441"/>
      <c r="X191" s="441"/>
      <c r="Y191" s="441"/>
      <c r="Z191" s="441"/>
      <c r="AA191" s="441"/>
      <c r="AB191" s="441"/>
      <c r="AC191" s="441"/>
      <c r="AD191" s="441"/>
      <c r="AE191" s="441"/>
      <c r="AF191" s="441"/>
      <c r="AG191" s="441"/>
      <c r="AH191" s="441"/>
      <c r="AI191" s="441"/>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row>
    <row r="192" spans="1:55" ht="0" hidden="1" customHeight="1" x14ac:dyDescent="0.2">
      <c r="A192" s="217"/>
      <c r="B192" s="217"/>
      <c r="C192" s="217"/>
      <c r="D192" s="217"/>
      <c r="E192" s="217"/>
      <c r="F192" s="217"/>
      <c r="G192" s="217"/>
      <c r="H192" s="217"/>
      <c r="I192" s="217"/>
      <c r="J192" s="422"/>
      <c r="K192" s="442"/>
      <c r="L192" s="442"/>
      <c r="M192" s="442"/>
      <c r="N192" s="442"/>
      <c r="O192" s="441"/>
      <c r="P192" s="441"/>
      <c r="Q192" s="441"/>
      <c r="R192" s="441"/>
      <c r="S192" s="441"/>
      <c r="T192" s="441"/>
      <c r="U192" s="441"/>
      <c r="V192" s="441"/>
      <c r="W192" s="441"/>
      <c r="X192" s="441"/>
      <c r="Y192" s="441"/>
      <c r="Z192" s="441"/>
      <c r="AA192" s="441"/>
      <c r="AB192" s="441"/>
      <c r="AC192" s="441"/>
      <c r="AD192" s="441"/>
      <c r="AE192" s="441"/>
      <c r="AF192" s="441"/>
      <c r="AG192" s="441"/>
      <c r="AH192" s="441"/>
      <c r="AI192" s="441"/>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row>
    <row r="193" spans="1:55" ht="0" hidden="1" customHeight="1" x14ac:dyDescent="0.2">
      <c r="A193" s="217"/>
      <c r="B193" s="217"/>
      <c r="C193" s="217"/>
      <c r="D193" s="217"/>
      <c r="E193" s="217"/>
      <c r="F193" s="217"/>
      <c r="G193" s="217"/>
      <c r="H193" s="217"/>
      <c r="I193" s="217"/>
      <c r="J193" s="422"/>
      <c r="K193" s="442"/>
      <c r="L193" s="442"/>
      <c r="M193" s="442"/>
      <c r="N193" s="442"/>
      <c r="O193" s="441"/>
      <c r="P193" s="441"/>
      <c r="Q193" s="441"/>
      <c r="R193" s="441"/>
      <c r="S193" s="441"/>
      <c r="T193" s="441"/>
      <c r="U193" s="441"/>
      <c r="V193" s="441"/>
      <c r="W193" s="441"/>
      <c r="X193" s="441"/>
      <c r="Y193" s="441"/>
      <c r="Z193" s="441"/>
      <c r="AA193" s="441"/>
      <c r="AB193" s="441"/>
      <c r="AC193" s="441"/>
      <c r="AD193" s="441"/>
      <c r="AE193" s="441"/>
      <c r="AF193" s="441"/>
      <c r="AG193" s="441"/>
      <c r="AH193" s="441"/>
      <c r="AI193" s="441"/>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row>
    <row r="194" spans="1:55" ht="0" hidden="1" customHeight="1" x14ac:dyDescent="0.2">
      <c r="A194" s="217"/>
      <c r="B194" s="217"/>
      <c r="C194" s="217"/>
      <c r="D194" s="217"/>
      <c r="E194" s="217"/>
      <c r="F194" s="217"/>
      <c r="G194" s="217"/>
      <c r="H194" s="217"/>
      <c r="I194" s="217"/>
      <c r="J194" s="422"/>
      <c r="K194" s="442"/>
      <c r="L194" s="442"/>
      <c r="M194" s="442"/>
      <c r="N194" s="442"/>
      <c r="O194" s="441"/>
      <c r="P194" s="441"/>
      <c r="Q194" s="441"/>
      <c r="R194" s="441"/>
      <c r="S194" s="441"/>
      <c r="T194" s="441"/>
      <c r="U194" s="441"/>
      <c r="V194" s="441"/>
      <c r="W194" s="441"/>
      <c r="X194" s="441"/>
      <c r="Y194" s="441"/>
      <c r="Z194" s="441"/>
      <c r="AA194" s="441"/>
      <c r="AB194" s="441"/>
      <c r="AC194" s="441"/>
      <c r="AD194" s="441"/>
      <c r="AE194" s="441"/>
      <c r="AF194" s="441"/>
      <c r="AG194" s="441"/>
      <c r="AH194" s="441"/>
      <c r="AI194" s="441"/>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row>
    <row r="195" spans="1:55" ht="0" hidden="1" customHeight="1" x14ac:dyDescent="0.2">
      <c r="A195" s="217"/>
      <c r="B195" s="217"/>
      <c r="C195" s="217"/>
      <c r="D195" s="217"/>
      <c r="E195" s="217"/>
      <c r="F195" s="217"/>
      <c r="G195" s="217"/>
      <c r="H195" s="217"/>
      <c r="I195" s="217"/>
      <c r="J195" s="422"/>
      <c r="K195" s="442"/>
      <c r="L195" s="442"/>
      <c r="M195" s="442"/>
      <c r="N195" s="442"/>
      <c r="O195" s="441"/>
      <c r="P195" s="441"/>
      <c r="Q195" s="441"/>
      <c r="R195" s="441"/>
      <c r="S195" s="441"/>
      <c r="T195" s="441"/>
      <c r="U195" s="441"/>
      <c r="V195" s="441"/>
      <c r="W195" s="441"/>
      <c r="X195" s="441"/>
      <c r="Y195" s="441"/>
      <c r="Z195" s="441"/>
      <c r="AA195" s="441"/>
      <c r="AB195" s="441"/>
      <c r="AC195" s="441"/>
      <c r="AD195" s="441"/>
      <c r="AE195" s="441"/>
      <c r="AF195" s="441"/>
      <c r="AG195" s="441"/>
      <c r="AH195" s="441"/>
      <c r="AI195" s="441"/>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row>
    <row r="196" spans="1:55" ht="0" hidden="1" customHeight="1" x14ac:dyDescent="0.2">
      <c r="A196" s="217"/>
      <c r="B196" s="217"/>
      <c r="C196" s="217"/>
      <c r="D196" s="217"/>
      <c r="E196" s="217"/>
      <c r="F196" s="217"/>
      <c r="G196" s="217"/>
      <c r="H196" s="217"/>
      <c r="I196" s="217"/>
      <c r="J196" s="422"/>
      <c r="K196" s="442"/>
      <c r="L196" s="442"/>
      <c r="M196" s="442"/>
      <c r="N196" s="442"/>
      <c r="O196" s="441"/>
      <c r="P196" s="441"/>
      <c r="Q196" s="441"/>
      <c r="R196" s="441"/>
      <c r="S196" s="441"/>
      <c r="T196" s="441"/>
      <c r="U196" s="441"/>
      <c r="V196" s="441"/>
      <c r="W196" s="441"/>
      <c r="X196" s="441"/>
      <c r="Y196" s="441"/>
      <c r="Z196" s="441"/>
      <c r="AA196" s="441"/>
      <c r="AB196" s="441"/>
      <c r="AC196" s="441"/>
      <c r="AD196" s="441"/>
      <c r="AE196" s="441"/>
      <c r="AF196" s="441"/>
      <c r="AG196" s="441"/>
      <c r="AH196" s="441"/>
      <c r="AI196" s="441"/>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row>
    <row r="197" spans="1:55" ht="0" hidden="1" customHeight="1" x14ac:dyDescent="0.2">
      <c r="A197" s="217"/>
      <c r="B197" s="217"/>
      <c r="C197" s="217"/>
      <c r="D197" s="217"/>
      <c r="E197" s="217"/>
      <c r="F197" s="217"/>
      <c r="G197" s="217"/>
      <c r="H197" s="217"/>
      <c r="I197" s="217"/>
      <c r="J197" s="422"/>
      <c r="K197" s="442"/>
      <c r="L197" s="442"/>
      <c r="M197" s="442"/>
      <c r="N197" s="442"/>
      <c r="O197" s="441"/>
      <c r="P197" s="441"/>
      <c r="Q197" s="441"/>
      <c r="R197" s="441"/>
      <c r="S197" s="441"/>
      <c r="T197" s="441"/>
      <c r="U197" s="441"/>
      <c r="V197" s="441"/>
      <c r="W197" s="441"/>
      <c r="X197" s="441"/>
      <c r="Y197" s="441"/>
      <c r="Z197" s="441"/>
      <c r="AA197" s="441"/>
      <c r="AB197" s="441"/>
      <c r="AC197" s="441"/>
      <c r="AD197" s="441"/>
      <c r="AE197" s="441"/>
      <c r="AF197" s="441"/>
      <c r="AG197" s="441"/>
      <c r="AH197" s="441"/>
      <c r="AI197" s="441"/>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row>
    <row r="198" spans="1:55" ht="0" hidden="1" customHeight="1" x14ac:dyDescent="0.2">
      <c r="A198" s="217"/>
      <c r="B198" s="217"/>
      <c r="C198" s="217"/>
      <c r="D198" s="217"/>
      <c r="E198" s="217"/>
      <c r="F198" s="217"/>
      <c r="G198" s="217"/>
      <c r="H198" s="217"/>
      <c r="I198" s="217"/>
      <c r="J198" s="422"/>
      <c r="K198" s="442"/>
      <c r="L198" s="442"/>
      <c r="M198" s="442"/>
      <c r="N198" s="442"/>
      <c r="O198" s="441"/>
      <c r="P198" s="441"/>
      <c r="Q198" s="441"/>
      <c r="R198" s="441"/>
      <c r="S198" s="441"/>
      <c r="T198" s="441"/>
      <c r="U198" s="441"/>
      <c r="V198" s="441"/>
      <c r="W198" s="441"/>
      <c r="X198" s="441"/>
      <c r="Y198" s="441"/>
      <c r="Z198" s="441"/>
      <c r="AA198" s="441"/>
      <c r="AB198" s="441"/>
      <c r="AC198" s="441"/>
      <c r="AD198" s="441"/>
      <c r="AE198" s="441"/>
      <c r="AF198" s="441"/>
      <c r="AG198" s="441"/>
      <c r="AH198" s="441"/>
      <c r="AI198" s="441"/>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row>
    <row r="199" spans="1:55" ht="0" hidden="1" customHeight="1" x14ac:dyDescent="0.2">
      <c r="A199" s="217"/>
      <c r="B199" s="217"/>
      <c r="C199" s="217"/>
      <c r="D199" s="217"/>
      <c r="E199" s="217"/>
      <c r="F199" s="217"/>
      <c r="G199" s="217"/>
      <c r="H199" s="217"/>
      <c r="I199" s="217"/>
      <c r="J199" s="422"/>
      <c r="K199" s="442"/>
      <c r="L199" s="442"/>
      <c r="M199" s="442"/>
      <c r="N199" s="442"/>
      <c r="O199" s="441"/>
      <c r="P199" s="441"/>
      <c r="Q199" s="441"/>
      <c r="R199" s="441"/>
      <c r="S199" s="441"/>
      <c r="T199" s="441"/>
      <c r="U199" s="441"/>
      <c r="V199" s="441"/>
      <c r="W199" s="441"/>
      <c r="X199" s="441"/>
      <c r="Y199" s="441"/>
      <c r="Z199" s="441"/>
      <c r="AA199" s="441"/>
      <c r="AB199" s="441"/>
      <c r="AC199" s="441"/>
      <c r="AD199" s="441"/>
      <c r="AE199" s="441"/>
      <c r="AF199" s="441"/>
      <c r="AG199" s="441"/>
      <c r="AH199" s="441"/>
      <c r="AI199" s="441"/>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row>
    <row r="200" spans="1:55" ht="0" hidden="1" customHeight="1" x14ac:dyDescent="0.2">
      <c r="A200" s="217"/>
      <c r="B200" s="217"/>
      <c r="C200" s="217"/>
      <c r="D200" s="217"/>
      <c r="E200" s="217"/>
      <c r="F200" s="217"/>
      <c r="G200" s="217"/>
      <c r="H200" s="217"/>
      <c r="I200" s="217"/>
      <c r="J200" s="422"/>
      <c r="K200" s="442"/>
      <c r="L200" s="442"/>
      <c r="M200" s="442"/>
      <c r="N200" s="442"/>
      <c r="O200" s="441"/>
      <c r="P200" s="441"/>
      <c r="Q200" s="441"/>
      <c r="R200" s="441"/>
      <c r="S200" s="441"/>
      <c r="T200" s="441"/>
      <c r="U200" s="441"/>
      <c r="V200" s="441"/>
      <c r="W200" s="441"/>
      <c r="X200" s="441"/>
      <c r="Y200" s="441"/>
      <c r="Z200" s="441"/>
      <c r="AA200" s="441"/>
      <c r="AB200" s="441"/>
      <c r="AC200" s="441"/>
      <c r="AD200" s="441"/>
      <c r="AE200" s="441"/>
      <c r="AF200" s="441"/>
      <c r="AG200" s="441"/>
      <c r="AH200" s="441"/>
      <c r="AI200" s="441"/>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row>
  </sheetData>
  <sheetProtection algorithmName="SHA-512" hashValue="lzGS9b3uQD2lvBq+0kFTOshrI5O0wVdnHnzaOWy8GmbbOqOj79Tvnt7uGRZlhkbFydSU9bWhQ2on5OKulE9UJw==" saltValue="uTcknIhBFBOiG3+NKVeDEw==" spinCount="100000" sheet="1" objects="1" scenarios="1"/>
  <mergeCells count="18">
    <mergeCell ref="I11:I38"/>
    <mergeCell ref="A1:E3"/>
    <mergeCell ref="K1:M3"/>
    <mergeCell ref="A5:I5"/>
    <mergeCell ref="A10:I10"/>
    <mergeCell ref="B4:E4"/>
    <mergeCell ref="C94:I94"/>
    <mergeCell ref="A39:I39"/>
    <mergeCell ref="A40:I40"/>
    <mergeCell ref="I41:I52"/>
    <mergeCell ref="A43:G43"/>
    <mergeCell ref="A54:I54"/>
    <mergeCell ref="I55:I63"/>
    <mergeCell ref="A64:I64"/>
    <mergeCell ref="I65:I71"/>
    <mergeCell ref="A73:I73"/>
    <mergeCell ref="I74:I91"/>
    <mergeCell ref="C93:I93"/>
  </mergeCells>
  <conditionalFormatting sqref="C72:E72">
    <cfRule type="cellIs" dxfId="307" priority="7" operator="equal">
      <formula>"True"</formula>
    </cfRule>
    <cfRule type="cellIs" dxfId="306" priority="8" operator="equal">
      <formula>"False"</formula>
    </cfRule>
    <cfRule type="cellIs" dxfId="305" priority="9" operator="equal">
      <formula>"Pending"</formula>
    </cfRule>
  </conditionalFormatting>
  <conditionalFormatting sqref="B72">
    <cfRule type="cellIs" dxfId="304" priority="1" operator="equal">
      <formula>"True"</formula>
    </cfRule>
    <cfRule type="cellIs" dxfId="303" priority="2" operator="equal">
      <formula>"False"</formula>
    </cfRule>
    <cfRule type="cellIs" dxfId="302" priority="3" operator="equal">
      <formula>"Pending"</formula>
    </cfRule>
  </conditionalFormatting>
  <dataValidations count="2">
    <dataValidation type="list" allowBlank="1" showInputMessage="1" showErrorMessage="1" sqref="C8:E8" xr:uid="{00000000-0002-0000-1800-000000000000}">
      <formula1>"Audited,Unaudited,Provisional,Projection"</formula1>
    </dataValidation>
    <dataValidation type="list" allowBlank="1" showInputMessage="1" showErrorMessage="1" sqref="B8" xr:uid="{0DA6B5A0-EF89-41ED-A89E-FBD93D845688}">
      <formula1>"Provisional,Projection"</formula1>
    </dataValidation>
  </dataValidations>
  <pageMargins left="0.32" right="0.26" top="0.75" bottom="0.75" header="0.3" footer="0.3"/>
  <pageSetup paperSize="9" scale="43"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1000000}">
          <x14:formula1>
            <xm:f>'Industry Margins'!$P$3:$P$153</xm:f>
          </x14:formula1>
          <xm:sqref>I4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dimension ref="A1:BC200"/>
  <sheetViews>
    <sheetView workbookViewId="0">
      <selection activeCell="D12" sqref="A1:XFD1048576"/>
    </sheetView>
  </sheetViews>
  <sheetFormatPr defaultRowHeight="12.75" x14ac:dyDescent="0.2"/>
  <cols>
    <col min="1" max="1" width="11.5703125" style="406" customWidth="1"/>
    <col min="2" max="2" width="45.5703125" style="406" customWidth="1"/>
    <col min="3" max="6" width="16.5703125" style="406" customWidth="1"/>
    <col min="7" max="255" width="9.140625" style="406"/>
    <col min="256" max="256" width="20" style="406" bestFit="1" customWidth="1"/>
    <col min="257" max="257" width="60" style="406" bestFit="1" customWidth="1"/>
    <col min="258" max="260" width="30" style="406" bestFit="1" customWidth="1"/>
    <col min="261" max="511" width="9.140625" style="406"/>
    <col min="512" max="512" width="20" style="406" bestFit="1" customWidth="1"/>
    <col min="513" max="513" width="60" style="406" bestFit="1" customWidth="1"/>
    <col min="514" max="516" width="30" style="406" bestFit="1" customWidth="1"/>
    <col min="517" max="767" width="9.140625" style="406"/>
    <col min="768" max="768" width="20" style="406" bestFit="1" customWidth="1"/>
    <col min="769" max="769" width="60" style="406" bestFit="1" customWidth="1"/>
    <col min="770" max="772" width="30" style="406" bestFit="1" customWidth="1"/>
    <col min="773" max="1023" width="9.140625" style="406"/>
    <col min="1024" max="1024" width="20" style="406" bestFit="1" customWidth="1"/>
    <col min="1025" max="1025" width="60" style="406" bestFit="1" customWidth="1"/>
    <col min="1026" max="1028" width="30" style="406" bestFit="1" customWidth="1"/>
    <col min="1029" max="1279" width="9.140625" style="406"/>
    <col min="1280" max="1280" width="20" style="406" bestFit="1" customWidth="1"/>
    <col min="1281" max="1281" width="60" style="406" bestFit="1" customWidth="1"/>
    <col min="1282" max="1284" width="30" style="406" bestFit="1" customWidth="1"/>
    <col min="1285" max="1535" width="9.140625" style="406"/>
    <col min="1536" max="1536" width="20" style="406" bestFit="1" customWidth="1"/>
    <col min="1537" max="1537" width="60" style="406" bestFit="1" customWidth="1"/>
    <col min="1538" max="1540" width="30" style="406" bestFit="1" customWidth="1"/>
    <col min="1541" max="1791" width="9.140625" style="406"/>
    <col min="1792" max="1792" width="20" style="406" bestFit="1" customWidth="1"/>
    <col min="1793" max="1793" width="60" style="406" bestFit="1" customWidth="1"/>
    <col min="1794" max="1796" width="30" style="406" bestFit="1" customWidth="1"/>
    <col min="1797" max="2047" width="9.140625" style="406"/>
    <col min="2048" max="2048" width="20" style="406" bestFit="1" customWidth="1"/>
    <col min="2049" max="2049" width="60" style="406" bestFit="1" customWidth="1"/>
    <col min="2050" max="2052" width="30" style="406" bestFit="1" customWidth="1"/>
    <col min="2053" max="2303" width="9.140625" style="406"/>
    <col min="2304" max="2304" width="20" style="406" bestFit="1" customWidth="1"/>
    <col min="2305" max="2305" width="60" style="406" bestFit="1" customWidth="1"/>
    <col min="2306" max="2308" width="30" style="406" bestFit="1" customWidth="1"/>
    <col min="2309" max="2559" width="9.140625" style="406"/>
    <col min="2560" max="2560" width="20" style="406" bestFit="1" customWidth="1"/>
    <col min="2561" max="2561" width="60" style="406" bestFit="1" customWidth="1"/>
    <col min="2562" max="2564" width="30" style="406" bestFit="1" customWidth="1"/>
    <col min="2565" max="2815" width="9.140625" style="406"/>
    <col min="2816" max="2816" width="20" style="406" bestFit="1" customWidth="1"/>
    <col min="2817" max="2817" width="60" style="406" bestFit="1" customWidth="1"/>
    <col min="2818" max="2820" width="30" style="406" bestFit="1" customWidth="1"/>
    <col min="2821" max="3071" width="9.140625" style="406"/>
    <col min="3072" max="3072" width="20" style="406" bestFit="1" customWidth="1"/>
    <col min="3073" max="3073" width="60" style="406" bestFit="1" customWidth="1"/>
    <col min="3074" max="3076" width="30" style="406" bestFit="1" customWidth="1"/>
    <col min="3077" max="3327" width="9.140625" style="406"/>
    <col min="3328" max="3328" width="20" style="406" bestFit="1" customWidth="1"/>
    <col min="3329" max="3329" width="60" style="406" bestFit="1" customWidth="1"/>
    <col min="3330" max="3332" width="30" style="406" bestFit="1" customWidth="1"/>
    <col min="3333" max="3583" width="9.140625" style="406"/>
    <col min="3584" max="3584" width="20" style="406" bestFit="1" customWidth="1"/>
    <col min="3585" max="3585" width="60" style="406" bestFit="1" customWidth="1"/>
    <col min="3586" max="3588" width="30" style="406" bestFit="1" customWidth="1"/>
    <col min="3589" max="3839" width="9.140625" style="406"/>
    <col min="3840" max="3840" width="20" style="406" bestFit="1" customWidth="1"/>
    <col min="3841" max="3841" width="60" style="406" bestFit="1" customWidth="1"/>
    <col min="3842" max="3844" width="30" style="406" bestFit="1" customWidth="1"/>
    <col min="3845" max="4095" width="9.140625" style="406"/>
    <col min="4096" max="4096" width="20" style="406" bestFit="1" customWidth="1"/>
    <col min="4097" max="4097" width="60" style="406" bestFit="1" customWidth="1"/>
    <col min="4098" max="4100" width="30" style="406" bestFit="1" customWidth="1"/>
    <col min="4101" max="4351" width="9.140625" style="406"/>
    <col min="4352" max="4352" width="20" style="406" bestFit="1" customWidth="1"/>
    <col min="4353" max="4353" width="60" style="406" bestFit="1" customWidth="1"/>
    <col min="4354" max="4356" width="30" style="406" bestFit="1" customWidth="1"/>
    <col min="4357" max="4607" width="9.140625" style="406"/>
    <col min="4608" max="4608" width="20" style="406" bestFit="1" customWidth="1"/>
    <col min="4609" max="4609" width="60" style="406" bestFit="1" customWidth="1"/>
    <col min="4610" max="4612" width="30" style="406" bestFit="1" customWidth="1"/>
    <col min="4613" max="4863" width="9.140625" style="406"/>
    <col min="4864" max="4864" width="20" style="406" bestFit="1" customWidth="1"/>
    <col min="4865" max="4865" width="60" style="406" bestFit="1" customWidth="1"/>
    <col min="4866" max="4868" width="30" style="406" bestFit="1" customWidth="1"/>
    <col min="4869" max="5119" width="9.140625" style="406"/>
    <col min="5120" max="5120" width="20" style="406" bestFit="1" customWidth="1"/>
    <col min="5121" max="5121" width="60" style="406" bestFit="1" customWidth="1"/>
    <col min="5122" max="5124" width="30" style="406" bestFit="1" customWidth="1"/>
    <col min="5125" max="5375" width="9.140625" style="406"/>
    <col min="5376" max="5376" width="20" style="406" bestFit="1" customWidth="1"/>
    <col min="5377" max="5377" width="60" style="406" bestFit="1" customWidth="1"/>
    <col min="5378" max="5380" width="30" style="406" bestFit="1" customWidth="1"/>
    <col min="5381" max="5631" width="9.140625" style="406"/>
    <col min="5632" max="5632" width="20" style="406" bestFit="1" customWidth="1"/>
    <col min="5633" max="5633" width="60" style="406" bestFit="1" customWidth="1"/>
    <col min="5634" max="5636" width="30" style="406" bestFit="1" customWidth="1"/>
    <col min="5637" max="5887" width="9.140625" style="406"/>
    <col min="5888" max="5888" width="20" style="406" bestFit="1" customWidth="1"/>
    <col min="5889" max="5889" width="60" style="406" bestFit="1" customWidth="1"/>
    <col min="5890" max="5892" width="30" style="406" bestFit="1" customWidth="1"/>
    <col min="5893" max="6143" width="9.140625" style="406"/>
    <col min="6144" max="6144" width="20" style="406" bestFit="1" customWidth="1"/>
    <col min="6145" max="6145" width="60" style="406" bestFit="1" customWidth="1"/>
    <col min="6146" max="6148" width="30" style="406" bestFit="1" customWidth="1"/>
    <col min="6149" max="6399" width="9.140625" style="406"/>
    <col min="6400" max="6400" width="20" style="406" bestFit="1" customWidth="1"/>
    <col min="6401" max="6401" width="60" style="406" bestFit="1" customWidth="1"/>
    <col min="6402" max="6404" width="30" style="406" bestFit="1" customWidth="1"/>
    <col min="6405" max="6655" width="9.140625" style="406"/>
    <col min="6656" max="6656" width="20" style="406" bestFit="1" customWidth="1"/>
    <col min="6657" max="6657" width="60" style="406" bestFit="1" customWidth="1"/>
    <col min="6658" max="6660" width="30" style="406" bestFit="1" customWidth="1"/>
    <col min="6661" max="6911" width="9.140625" style="406"/>
    <col min="6912" max="6912" width="20" style="406" bestFit="1" customWidth="1"/>
    <col min="6913" max="6913" width="60" style="406" bestFit="1" customWidth="1"/>
    <col min="6914" max="6916" width="30" style="406" bestFit="1" customWidth="1"/>
    <col min="6917" max="7167" width="9.140625" style="406"/>
    <col min="7168" max="7168" width="20" style="406" bestFit="1" customWidth="1"/>
    <col min="7169" max="7169" width="60" style="406" bestFit="1" customWidth="1"/>
    <col min="7170" max="7172" width="30" style="406" bestFit="1" customWidth="1"/>
    <col min="7173" max="7423" width="9.140625" style="406"/>
    <col min="7424" max="7424" width="20" style="406" bestFit="1" customWidth="1"/>
    <col min="7425" max="7425" width="60" style="406" bestFit="1" customWidth="1"/>
    <col min="7426" max="7428" width="30" style="406" bestFit="1" customWidth="1"/>
    <col min="7429" max="7679" width="9.140625" style="406"/>
    <col min="7680" max="7680" width="20" style="406" bestFit="1" customWidth="1"/>
    <col min="7681" max="7681" width="60" style="406" bestFit="1" customWidth="1"/>
    <col min="7682" max="7684" width="30" style="406" bestFit="1" customWidth="1"/>
    <col min="7685" max="7935" width="9.140625" style="406"/>
    <col min="7936" max="7936" width="20" style="406" bestFit="1" customWidth="1"/>
    <col min="7937" max="7937" width="60" style="406" bestFit="1" customWidth="1"/>
    <col min="7938" max="7940" width="30" style="406" bestFit="1" customWidth="1"/>
    <col min="7941" max="8191" width="9.140625" style="406"/>
    <col min="8192" max="8192" width="20" style="406" bestFit="1" customWidth="1"/>
    <col min="8193" max="8193" width="60" style="406" bestFit="1" customWidth="1"/>
    <col min="8194" max="8196" width="30" style="406" bestFit="1" customWidth="1"/>
    <col min="8197" max="8447" width="9.140625" style="406"/>
    <col min="8448" max="8448" width="20" style="406" bestFit="1" customWidth="1"/>
    <col min="8449" max="8449" width="60" style="406" bestFit="1" customWidth="1"/>
    <col min="8450" max="8452" width="30" style="406" bestFit="1" customWidth="1"/>
    <col min="8453" max="8703" width="9.140625" style="406"/>
    <col min="8704" max="8704" width="20" style="406" bestFit="1" customWidth="1"/>
    <col min="8705" max="8705" width="60" style="406" bestFit="1" customWidth="1"/>
    <col min="8706" max="8708" width="30" style="406" bestFit="1" customWidth="1"/>
    <col min="8709" max="8959" width="9.140625" style="406"/>
    <col min="8960" max="8960" width="20" style="406" bestFit="1" customWidth="1"/>
    <col min="8961" max="8961" width="60" style="406" bestFit="1" customWidth="1"/>
    <col min="8962" max="8964" width="30" style="406" bestFit="1" customWidth="1"/>
    <col min="8965" max="9215" width="9.140625" style="406"/>
    <col min="9216" max="9216" width="20" style="406" bestFit="1" customWidth="1"/>
    <col min="9217" max="9217" width="60" style="406" bestFit="1" customWidth="1"/>
    <col min="9218" max="9220" width="30" style="406" bestFit="1" customWidth="1"/>
    <col min="9221" max="9471" width="9.140625" style="406"/>
    <col min="9472" max="9472" width="20" style="406" bestFit="1" customWidth="1"/>
    <col min="9473" max="9473" width="60" style="406" bestFit="1" customWidth="1"/>
    <col min="9474" max="9476" width="30" style="406" bestFit="1" customWidth="1"/>
    <col min="9477" max="9727" width="9.140625" style="406"/>
    <col min="9728" max="9728" width="20" style="406" bestFit="1" customWidth="1"/>
    <col min="9729" max="9729" width="60" style="406" bestFit="1" customWidth="1"/>
    <col min="9730" max="9732" width="30" style="406" bestFit="1" customWidth="1"/>
    <col min="9733" max="9983" width="9.140625" style="406"/>
    <col min="9984" max="9984" width="20" style="406" bestFit="1" customWidth="1"/>
    <col min="9985" max="9985" width="60" style="406" bestFit="1" customWidth="1"/>
    <col min="9986" max="9988" width="30" style="406" bestFit="1" customWidth="1"/>
    <col min="9989" max="10239" width="9.140625" style="406"/>
    <col min="10240" max="10240" width="20" style="406" bestFit="1" customWidth="1"/>
    <col min="10241" max="10241" width="60" style="406" bestFit="1" customWidth="1"/>
    <col min="10242" max="10244" width="30" style="406" bestFit="1" customWidth="1"/>
    <col min="10245" max="10495" width="9.140625" style="406"/>
    <col min="10496" max="10496" width="20" style="406" bestFit="1" customWidth="1"/>
    <col min="10497" max="10497" width="60" style="406" bestFit="1" customWidth="1"/>
    <col min="10498" max="10500" width="30" style="406" bestFit="1" customWidth="1"/>
    <col min="10501" max="10751" width="9.140625" style="406"/>
    <col min="10752" max="10752" width="20" style="406" bestFit="1" customWidth="1"/>
    <col min="10753" max="10753" width="60" style="406" bestFit="1" customWidth="1"/>
    <col min="10754" max="10756" width="30" style="406" bestFit="1" customWidth="1"/>
    <col min="10757" max="11007" width="9.140625" style="406"/>
    <col min="11008" max="11008" width="20" style="406" bestFit="1" customWidth="1"/>
    <col min="11009" max="11009" width="60" style="406" bestFit="1" customWidth="1"/>
    <col min="11010" max="11012" width="30" style="406" bestFit="1" customWidth="1"/>
    <col min="11013" max="11263" width="9.140625" style="406"/>
    <col min="11264" max="11264" width="20" style="406" bestFit="1" customWidth="1"/>
    <col min="11265" max="11265" width="60" style="406" bestFit="1" customWidth="1"/>
    <col min="11266" max="11268" width="30" style="406" bestFit="1" customWidth="1"/>
    <col min="11269" max="11519" width="9.140625" style="406"/>
    <col min="11520" max="11520" width="20" style="406" bestFit="1" customWidth="1"/>
    <col min="11521" max="11521" width="60" style="406" bestFit="1" customWidth="1"/>
    <col min="11522" max="11524" width="30" style="406" bestFit="1" customWidth="1"/>
    <col min="11525" max="11775" width="9.140625" style="406"/>
    <col min="11776" max="11776" width="20" style="406" bestFit="1" customWidth="1"/>
    <col min="11777" max="11777" width="60" style="406" bestFit="1" customWidth="1"/>
    <col min="11778" max="11780" width="30" style="406" bestFit="1" customWidth="1"/>
    <col min="11781" max="12031" width="9.140625" style="406"/>
    <col min="12032" max="12032" width="20" style="406" bestFit="1" customWidth="1"/>
    <col min="12033" max="12033" width="60" style="406" bestFit="1" customWidth="1"/>
    <col min="12034" max="12036" width="30" style="406" bestFit="1" customWidth="1"/>
    <col min="12037" max="12287" width="9.140625" style="406"/>
    <col min="12288" max="12288" width="20" style="406" bestFit="1" customWidth="1"/>
    <col min="12289" max="12289" width="60" style="406" bestFit="1" customWidth="1"/>
    <col min="12290" max="12292" width="30" style="406" bestFit="1" customWidth="1"/>
    <col min="12293" max="12543" width="9.140625" style="406"/>
    <col min="12544" max="12544" width="20" style="406" bestFit="1" customWidth="1"/>
    <col min="12545" max="12545" width="60" style="406" bestFit="1" customWidth="1"/>
    <col min="12546" max="12548" width="30" style="406" bestFit="1" customWidth="1"/>
    <col min="12549" max="12799" width="9.140625" style="406"/>
    <col min="12800" max="12800" width="20" style="406" bestFit="1" customWidth="1"/>
    <col min="12801" max="12801" width="60" style="406" bestFit="1" customWidth="1"/>
    <col min="12802" max="12804" width="30" style="406" bestFit="1" customWidth="1"/>
    <col min="12805" max="13055" width="9.140625" style="406"/>
    <col min="13056" max="13056" width="20" style="406" bestFit="1" customWidth="1"/>
    <col min="13057" max="13057" width="60" style="406" bestFit="1" customWidth="1"/>
    <col min="13058" max="13060" width="30" style="406" bestFit="1" customWidth="1"/>
    <col min="13061" max="13311" width="9.140625" style="406"/>
    <col min="13312" max="13312" width="20" style="406" bestFit="1" customWidth="1"/>
    <col min="13313" max="13313" width="60" style="406" bestFit="1" customWidth="1"/>
    <col min="13314" max="13316" width="30" style="406" bestFit="1" customWidth="1"/>
    <col min="13317" max="13567" width="9.140625" style="406"/>
    <col min="13568" max="13568" width="20" style="406" bestFit="1" customWidth="1"/>
    <col min="13569" max="13569" width="60" style="406" bestFit="1" customWidth="1"/>
    <col min="13570" max="13572" width="30" style="406" bestFit="1" customWidth="1"/>
    <col min="13573" max="13823" width="9.140625" style="406"/>
    <col min="13824" max="13824" width="20" style="406" bestFit="1" customWidth="1"/>
    <col min="13825" max="13825" width="60" style="406" bestFit="1" customWidth="1"/>
    <col min="13826" max="13828" width="30" style="406" bestFit="1" customWidth="1"/>
    <col min="13829" max="14079" width="9.140625" style="406"/>
    <col min="14080" max="14080" width="20" style="406" bestFit="1" customWidth="1"/>
    <col min="14081" max="14081" width="60" style="406" bestFit="1" customWidth="1"/>
    <col min="14082" max="14084" width="30" style="406" bestFit="1" customWidth="1"/>
    <col min="14085" max="14335" width="9.140625" style="406"/>
    <col min="14336" max="14336" width="20" style="406" bestFit="1" customWidth="1"/>
    <col min="14337" max="14337" width="60" style="406" bestFit="1" customWidth="1"/>
    <col min="14338" max="14340" width="30" style="406" bestFit="1" customWidth="1"/>
    <col min="14341" max="14591" width="9.140625" style="406"/>
    <col min="14592" max="14592" width="20" style="406" bestFit="1" customWidth="1"/>
    <col min="14593" max="14593" width="60" style="406" bestFit="1" customWidth="1"/>
    <col min="14594" max="14596" width="30" style="406" bestFit="1" customWidth="1"/>
    <col min="14597" max="14847" width="9.140625" style="406"/>
    <col min="14848" max="14848" width="20" style="406" bestFit="1" customWidth="1"/>
    <col min="14849" max="14849" width="60" style="406" bestFit="1" customWidth="1"/>
    <col min="14850" max="14852" width="30" style="406" bestFit="1" customWidth="1"/>
    <col min="14853" max="15103" width="9.140625" style="406"/>
    <col min="15104" max="15104" width="20" style="406" bestFit="1" customWidth="1"/>
    <col min="15105" max="15105" width="60" style="406" bestFit="1" customWidth="1"/>
    <col min="15106" max="15108" width="30" style="406" bestFit="1" customWidth="1"/>
    <col min="15109" max="15359" width="9.140625" style="406"/>
    <col min="15360" max="15360" width="20" style="406" bestFit="1" customWidth="1"/>
    <col min="15361" max="15361" width="60" style="406" bestFit="1" customWidth="1"/>
    <col min="15362" max="15364" width="30" style="406" bestFit="1" customWidth="1"/>
    <col min="15365" max="15615" width="9.140625" style="406"/>
    <col min="15616" max="15616" width="20" style="406" bestFit="1" customWidth="1"/>
    <col min="15617" max="15617" width="60" style="406" bestFit="1" customWidth="1"/>
    <col min="15618" max="15620" width="30" style="406" bestFit="1" customWidth="1"/>
    <col min="15621" max="15871" width="9.140625" style="406"/>
    <col min="15872" max="15872" width="20" style="406" bestFit="1" customWidth="1"/>
    <col min="15873" max="15873" width="60" style="406" bestFit="1" customWidth="1"/>
    <col min="15874" max="15876" width="30" style="406" bestFit="1" customWidth="1"/>
    <col min="15877" max="16127" width="9.140625" style="406"/>
    <col min="16128" max="16128" width="20" style="406" bestFit="1" customWidth="1"/>
    <col min="16129" max="16129" width="60" style="406" bestFit="1" customWidth="1"/>
    <col min="16130" max="16132" width="30" style="406" bestFit="1" customWidth="1"/>
    <col min="16133" max="16384" width="9.140625" style="406"/>
  </cols>
  <sheetData>
    <row r="1" spans="1:55" x14ac:dyDescent="0.2">
      <c r="A1" s="1147" t="s">
        <v>2055</v>
      </c>
      <c r="B1" s="1147" t="s">
        <v>2728</v>
      </c>
      <c r="C1" s="1387">
        <f>Financials2!E7</f>
        <v>42826</v>
      </c>
      <c r="D1" s="1387">
        <f>Financials2!D7</f>
        <v>43191</v>
      </c>
      <c r="E1" s="1387">
        <f>Financials2!C7</f>
        <v>43556</v>
      </c>
      <c r="F1" s="1387">
        <f>Financials2!B7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Financials2!E8</f>
        <v>0</v>
      </c>
      <c r="D2" s="1388">
        <f>Financials2!D8</f>
        <v>0</v>
      </c>
      <c r="E2" s="1388">
        <f>Financials2!C8</f>
        <v>0</v>
      </c>
      <c r="F2" s="1388">
        <f>Financials2!B8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2732</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2734</v>
      </c>
      <c r="C5" s="1389">
        <f>Financials2!E13</f>
        <v>0</v>
      </c>
      <c r="D5" s="1389">
        <f>Financials2!D13</f>
        <v>0</v>
      </c>
      <c r="E5" s="1389">
        <f>Financials2!C13</f>
        <v>0</v>
      </c>
      <c r="F5" s="1389">
        <f>Financials2!B13</f>
        <v>0</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1151" t="s">
        <v>2735</v>
      </c>
      <c r="B6" s="1151" t="s">
        <v>2736</v>
      </c>
      <c r="C6" s="1389">
        <f>Financials2!E12</f>
        <v>0</v>
      </c>
      <c r="D6" s="1389">
        <f>Financials2!D12</f>
        <v>0</v>
      </c>
      <c r="E6" s="1389">
        <f>Financials2!C12</f>
        <v>0</v>
      </c>
      <c r="F6" s="1389">
        <f>Financials2!B12</f>
        <v>0</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1" t="s">
        <v>2737</v>
      </c>
      <c r="B7" s="1151" t="s">
        <v>2738</v>
      </c>
      <c r="C7" s="1390">
        <f>(C5+C6)</f>
        <v>0</v>
      </c>
      <c r="D7" s="1390">
        <f>(D5+D6)</f>
        <v>0</v>
      </c>
      <c r="E7" s="1390">
        <f>(E5+E6)</f>
        <v>0</v>
      </c>
      <c r="F7" s="1390">
        <f>(F5+F6)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1" t="s">
        <v>2739</v>
      </c>
      <c r="B8" s="1151" t="s">
        <v>2740</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1" t="s">
        <v>2741</v>
      </c>
      <c r="B9" s="1151" t="s">
        <v>2742</v>
      </c>
      <c r="C9" s="1390">
        <f>(C7-C8)</f>
        <v>0</v>
      </c>
      <c r="D9" s="1390">
        <f>(D7-D8)</f>
        <v>0</v>
      </c>
      <c r="E9" s="1390">
        <f>(E7-E8)</f>
        <v>0</v>
      </c>
      <c r="F9" s="1390">
        <f>(F7-F8)</f>
        <v>0</v>
      </c>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1" t="s">
        <v>2743</v>
      </c>
      <c r="B10" s="1151" t="s">
        <v>2744</v>
      </c>
      <c r="C10" s="1389">
        <f>Financials2!E15</f>
        <v>0</v>
      </c>
      <c r="D10" s="1389">
        <f>Financials2!D15</f>
        <v>0</v>
      </c>
      <c r="E10" s="1389">
        <f>Financials2!C15</f>
        <v>0</v>
      </c>
      <c r="F10" s="1389">
        <f>Financials2!B15</f>
        <v>0</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1" t="s">
        <v>2745</v>
      </c>
      <c r="B11" s="1151" t="s">
        <v>2746</v>
      </c>
      <c r="C11" s="1154"/>
      <c r="D11" s="1154"/>
      <c r="E11" s="1154"/>
      <c r="F11" s="1154"/>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1" t="s">
        <v>2747</v>
      </c>
      <c r="B12" s="1151" t="s">
        <v>2748</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1" t="s">
        <v>2749</v>
      </c>
      <c r="B13" s="1151" t="s">
        <v>2750</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1" t="s">
        <v>2751</v>
      </c>
      <c r="B14" s="1151" t="s">
        <v>2752</v>
      </c>
      <c r="C14" s="1390">
        <f>(C9+C10+C11+C12+C13)</f>
        <v>0</v>
      </c>
      <c r="D14" s="1390">
        <f>(D9+D10+D11+D12+D13)</f>
        <v>0</v>
      </c>
      <c r="E14" s="1390">
        <f>(E9+E10+E11+E12+E13)</f>
        <v>0</v>
      </c>
      <c r="F14" s="1390">
        <f>(F9+F10+F11+F12+F13)</f>
        <v>0</v>
      </c>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49" t="s">
        <v>2753</v>
      </c>
      <c r="B15" s="1149" t="s">
        <v>2754</v>
      </c>
      <c r="C15" s="1150" t="s">
        <v>2055</v>
      </c>
      <c r="D15" s="1150" t="s">
        <v>2055</v>
      </c>
      <c r="E15" s="1150" t="s">
        <v>2055</v>
      </c>
      <c r="F15" s="1150" t="s">
        <v>2055</v>
      </c>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1" t="s">
        <v>2755</v>
      </c>
      <c r="B16" s="1151" t="s">
        <v>2756</v>
      </c>
      <c r="C16" s="1150" t="s">
        <v>2055</v>
      </c>
      <c r="D16" s="1150" t="s">
        <v>2055</v>
      </c>
      <c r="E16" s="1150" t="s">
        <v>2055</v>
      </c>
      <c r="F16" s="1150" t="s">
        <v>2055</v>
      </c>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2757</v>
      </c>
      <c r="B17" s="1155" t="s">
        <v>2758</v>
      </c>
      <c r="C17" s="1389">
        <f>Financials2!E17</f>
        <v>0</v>
      </c>
      <c r="D17" s="1389">
        <f>Financials2!D17</f>
        <v>0</v>
      </c>
      <c r="E17" s="1389">
        <f>Financials2!C17</f>
        <v>0</v>
      </c>
      <c r="F17" s="1389">
        <f>Financials2!B17</f>
        <v>0</v>
      </c>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2759</v>
      </c>
      <c r="B18" s="1155" t="s">
        <v>2760</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1151" t="s">
        <v>2761</v>
      </c>
      <c r="B19" s="1151" t="s">
        <v>2762</v>
      </c>
      <c r="C19" s="1150" t="s">
        <v>2055</v>
      </c>
      <c r="D19" s="1150" t="s">
        <v>2055</v>
      </c>
      <c r="E19" s="1150" t="s">
        <v>2055</v>
      </c>
      <c r="F19" s="1150" t="s">
        <v>2055</v>
      </c>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2763</v>
      </c>
      <c r="B20" s="1155" t="s">
        <v>2758</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2764</v>
      </c>
      <c r="B21" s="1155" t="s">
        <v>2760</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1" t="s">
        <v>2765</v>
      </c>
      <c r="B22" s="1151" t="s">
        <v>2766</v>
      </c>
      <c r="C22" s="1154"/>
      <c r="D22" s="1154"/>
      <c r="E22" s="1154"/>
      <c r="F22" s="1154"/>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1" t="s">
        <v>2767</v>
      </c>
      <c r="B23" s="1151" t="s">
        <v>2768</v>
      </c>
      <c r="C23" s="1389">
        <f>Financials2!E19</f>
        <v>0</v>
      </c>
      <c r="D23" s="1389">
        <f>Financials2!D19</f>
        <v>0</v>
      </c>
      <c r="E23" s="1389">
        <f>Financials2!C19</f>
        <v>0</v>
      </c>
      <c r="F23" s="1389">
        <f>Financials2!B19</f>
        <v>0</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1" t="s">
        <v>2769</v>
      </c>
      <c r="B24" s="1151" t="s">
        <v>2770</v>
      </c>
      <c r="C24" s="1389">
        <f>Financials2!E18</f>
        <v>0</v>
      </c>
      <c r="D24" s="1389">
        <f>Financials2!D18</f>
        <v>0</v>
      </c>
      <c r="E24" s="1389">
        <f>Financials2!C18</f>
        <v>0</v>
      </c>
      <c r="F24" s="1389">
        <f>Financials2!B18</f>
        <v>0</v>
      </c>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1" t="s">
        <v>2771</v>
      </c>
      <c r="B25" s="1151" t="s">
        <v>2772</v>
      </c>
      <c r="C25" s="1389">
        <f>Financials2!E27+Financials2!E28</f>
        <v>0</v>
      </c>
      <c r="D25" s="1389">
        <f>Financials2!D27+Financials2!D28</f>
        <v>0</v>
      </c>
      <c r="E25" s="1389">
        <f>Financials2!C27+Financials2!C28</f>
        <v>0</v>
      </c>
      <c r="F25" s="1389">
        <f>Financials2!B27+Financials2!B28</f>
        <v>0</v>
      </c>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1" t="s">
        <v>2773</v>
      </c>
      <c r="B26" s="1151" t="s">
        <v>2774</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1" t="s">
        <v>2775</v>
      </c>
      <c r="B27" s="1151" t="s">
        <v>2776</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1" t="s">
        <v>2777</v>
      </c>
      <c r="B28" s="1151" t="s">
        <v>2778</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1" t="s">
        <v>2779</v>
      </c>
      <c r="B29" s="1151" t="s">
        <v>2780</v>
      </c>
      <c r="C29" s="1390">
        <f>(C17+C18+C20+C21+C22+C23+C24+C25+C26+C27+C28)</f>
        <v>0</v>
      </c>
      <c r="D29" s="1390">
        <f>(D17+D18+D20+D21+D22+D23+D24+D25+D26+D27+D28)</f>
        <v>0</v>
      </c>
      <c r="E29" s="1390">
        <f>(E17+E18+E20+E21+E22+E23+E24+E25+E26+E27+E28)</f>
        <v>0</v>
      </c>
      <c r="F29" s="1390">
        <f>(F17+F18+F20+F21+F22+F23+F24+F25+F26+F27+F28)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1" t="s">
        <v>2781</v>
      </c>
      <c r="B30" s="1151" t="s">
        <v>2782</v>
      </c>
      <c r="C30" s="1154"/>
      <c r="D30" s="1154"/>
      <c r="E30" s="1154"/>
      <c r="F30" s="1154"/>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2783</v>
      </c>
      <c r="B31" s="1151" t="s">
        <v>2784</v>
      </c>
      <c r="C31" s="1154"/>
      <c r="D31" s="1154"/>
      <c r="E31" s="1154"/>
      <c r="F31" s="1154"/>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1" t="s">
        <v>2785</v>
      </c>
      <c r="B32" s="1151" t="s">
        <v>2786</v>
      </c>
      <c r="C32" s="1390">
        <f>C29+C30-C31</f>
        <v>0</v>
      </c>
      <c r="D32" s="1390">
        <f>D29+D30-D31</f>
        <v>0</v>
      </c>
      <c r="E32" s="1390">
        <f>E29+E30-E31</f>
        <v>0</v>
      </c>
      <c r="F32" s="1390">
        <f>F29+F30-F31</f>
        <v>0</v>
      </c>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1" t="s">
        <v>2787</v>
      </c>
      <c r="B33" s="1151" t="s">
        <v>2788</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1" t="s">
        <v>2789</v>
      </c>
      <c r="B34" s="1151" t="s">
        <v>2790</v>
      </c>
      <c r="C34" s="1154"/>
      <c r="D34" s="1154"/>
      <c r="E34" s="1154"/>
      <c r="F34" s="1154"/>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1" t="s">
        <v>2791</v>
      </c>
      <c r="B35" s="1151" t="s">
        <v>2792</v>
      </c>
      <c r="C35" s="1390">
        <f>C32+C33-C34</f>
        <v>0</v>
      </c>
      <c r="D35" s="1390">
        <f>D32+D33-D34</f>
        <v>0</v>
      </c>
      <c r="E35" s="1390">
        <f>E32+E33-E34</f>
        <v>0</v>
      </c>
      <c r="F35" s="1390">
        <f>F32+F33-F34</f>
        <v>0</v>
      </c>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1" t="s">
        <v>2793</v>
      </c>
      <c r="B36" s="1151" t="s">
        <v>2794</v>
      </c>
      <c r="C36" s="1389">
        <f>Financials2!E24</f>
        <v>0</v>
      </c>
      <c r="D36" s="1389">
        <f>Financials2!D24</f>
        <v>0</v>
      </c>
      <c r="E36" s="1389">
        <f>Financials2!C24</f>
        <v>0</v>
      </c>
      <c r="F36" s="1389">
        <f>Financials2!B24</f>
        <v>0</v>
      </c>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1" t="s">
        <v>2795</v>
      </c>
      <c r="B37" s="1151" t="s">
        <v>2796</v>
      </c>
      <c r="C37" s="1390">
        <f>(C35+C36)</f>
        <v>0</v>
      </c>
      <c r="D37" s="1390">
        <f>(D35+D36)</f>
        <v>0</v>
      </c>
      <c r="E37" s="1390">
        <f>(E35+E36)</f>
        <v>0</v>
      </c>
      <c r="F37" s="1390">
        <f>(F35+F36)</f>
        <v>0</v>
      </c>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1" t="s">
        <v>2797</v>
      </c>
      <c r="B38" s="1151" t="s">
        <v>2798</v>
      </c>
      <c r="C38" s="1390">
        <f>(C14-C37)</f>
        <v>0</v>
      </c>
      <c r="D38" s="1390">
        <f>(D14-D37)</f>
        <v>0</v>
      </c>
      <c r="E38" s="1390">
        <f>(E14-E37)</f>
        <v>0</v>
      </c>
      <c r="F38" s="1390">
        <f>(F14-F37)</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1" t="s">
        <v>2799</v>
      </c>
      <c r="B39" s="1151" t="s">
        <v>2800</v>
      </c>
      <c r="C39" s="1150" t="s">
        <v>2055</v>
      </c>
      <c r="D39" s="1150" t="s">
        <v>2055</v>
      </c>
      <c r="E39" s="1150" t="s">
        <v>2055</v>
      </c>
      <c r="F39" s="1150" t="s">
        <v>2055</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1155" t="s">
        <v>2801</v>
      </c>
      <c r="B40" s="1155" t="s">
        <v>2802</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2803</v>
      </c>
      <c r="B41" s="1155" t="s">
        <v>2804</v>
      </c>
      <c r="C41" s="1391">
        <f>Financials2!E31</f>
        <v>0</v>
      </c>
      <c r="D41" s="1391">
        <f>Financials2!D31</f>
        <v>0</v>
      </c>
      <c r="E41" s="1391">
        <f>Financials2!C31</f>
        <v>0</v>
      </c>
      <c r="F41" s="1391">
        <f>Financials2!B31</f>
        <v>0</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1" t="s">
        <v>2805</v>
      </c>
      <c r="B42" s="1151" t="s">
        <v>2806</v>
      </c>
      <c r="C42" s="1150" t="s">
        <v>2055</v>
      </c>
      <c r="D42" s="1150" t="s">
        <v>2055</v>
      </c>
      <c r="E42" s="1150" t="s">
        <v>2055</v>
      </c>
      <c r="F42" s="1150" t="s">
        <v>2055</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2807</v>
      </c>
      <c r="B43" s="1155" t="s">
        <v>2802</v>
      </c>
      <c r="C43" s="1154"/>
      <c r="D43" s="1154"/>
      <c r="E43" s="1154"/>
      <c r="F43" s="1154"/>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5" t="s">
        <v>2808</v>
      </c>
      <c r="B44" s="1155" t="s">
        <v>2804</v>
      </c>
      <c r="C44" s="1154"/>
      <c r="D44" s="1154"/>
      <c r="E44" s="1154"/>
      <c r="F44" s="1154"/>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2809</v>
      </c>
      <c r="B45" s="1151" t="s">
        <v>2810</v>
      </c>
      <c r="C45" s="1154"/>
      <c r="D45" s="1154"/>
      <c r="E45" s="1154"/>
      <c r="F45" s="1154"/>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1" t="s">
        <v>2811</v>
      </c>
      <c r="B46" s="1151" t="s">
        <v>2812</v>
      </c>
      <c r="C46" s="1390">
        <f>(C40+C41+C43+C44+C45)</f>
        <v>0</v>
      </c>
      <c r="D46" s="1390">
        <f>(D40+D41+D43+D44+D45)</f>
        <v>0</v>
      </c>
      <c r="E46" s="1390">
        <f>(E40+E41+E43+E44+E45)</f>
        <v>0</v>
      </c>
      <c r="F46" s="1390">
        <f>(F40+F41+F43+F44+F45)</f>
        <v>0</v>
      </c>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1" t="s">
        <v>2813</v>
      </c>
      <c r="B47" s="1151" t="s">
        <v>2814</v>
      </c>
      <c r="C47" s="1390">
        <f>(C38-C46)</f>
        <v>0</v>
      </c>
      <c r="D47" s="1390">
        <f>(D38-D46)</f>
        <v>0</v>
      </c>
      <c r="E47" s="1390">
        <f>(E38-E46)</f>
        <v>0</v>
      </c>
      <c r="F47" s="1390">
        <f>(F38-F46)</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49" t="s">
        <v>2815</v>
      </c>
      <c r="B48" s="1149" t="s">
        <v>2816</v>
      </c>
      <c r="C48" s="1150" t="s">
        <v>2055</v>
      </c>
      <c r="D48" s="1150" t="s">
        <v>2055</v>
      </c>
      <c r="E48" s="1150" t="s">
        <v>2055</v>
      </c>
      <c r="F48" s="1150" t="s">
        <v>2055</v>
      </c>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1" t="s">
        <v>2817</v>
      </c>
      <c r="B49" s="1151" t="s">
        <v>2818</v>
      </c>
      <c r="C49" s="1150" t="s">
        <v>2055</v>
      </c>
      <c r="D49" s="1150" t="s">
        <v>2055</v>
      </c>
      <c r="E49" s="1150" t="s">
        <v>2055</v>
      </c>
      <c r="F49" s="1150" t="s">
        <v>2055</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2819</v>
      </c>
      <c r="B50" s="1155" t="s">
        <v>2820</v>
      </c>
      <c r="C50" s="1154"/>
      <c r="D50" s="1154"/>
      <c r="E50" s="1154"/>
      <c r="F50" s="1154"/>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5" t="s">
        <v>2821</v>
      </c>
      <c r="B51" s="1155" t="s">
        <v>2822</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5" t="s">
        <v>2823</v>
      </c>
      <c r="B52" s="1155" t="s">
        <v>2824</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5" t="s">
        <v>2825</v>
      </c>
      <c r="B53" s="1155" t="s">
        <v>2826</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5" t="s">
        <v>2827</v>
      </c>
      <c r="B54" s="1155" t="s">
        <v>2828</v>
      </c>
      <c r="C54" s="1154"/>
      <c r="D54" s="1154"/>
      <c r="E54" s="1154"/>
      <c r="F54" s="1154"/>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2829</v>
      </c>
      <c r="B55" s="1155" t="s">
        <v>2830</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1" t="s">
        <v>2831</v>
      </c>
      <c r="B56" s="1151" t="s">
        <v>2832</v>
      </c>
      <c r="C56" s="1389">
        <f>Financials2!E14</f>
        <v>0</v>
      </c>
      <c r="D56" s="1389">
        <f>Financials2!D14</f>
        <v>0</v>
      </c>
      <c r="E56" s="1389">
        <f>Financials2!C14</f>
        <v>0</v>
      </c>
      <c r="F56" s="1389">
        <f>Financials2!B14</f>
        <v>0</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1" t="s">
        <v>2833</v>
      </c>
      <c r="B57" s="1151" t="s">
        <v>2834</v>
      </c>
      <c r="C57" s="1150" t="s">
        <v>2055</v>
      </c>
      <c r="D57" s="1150" t="s">
        <v>2055</v>
      </c>
      <c r="E57" s="1150" t="s">
        <v>2055</v>
      </c>
      <c r="F57" s="1150" t="s">
        <v>2055</v>
      </c>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2835</v>
      </c>
      <c r="B58" s="1155" t="s">
        <v>2836</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1" t="s">
        <v>2837</v>
      </c>
      <c r="B59" s="1151" t="s">
        <v>2838</v>
      </c>
      <c r="C59" s="1390">
        <f>(C50+C51+C52+C53+C54+C55+C56+C58)</f>
        <v>0</v>
      </c>
      <c r="D59" s="1390">
        <f>(D50+D51+D52+D53+D54+D55+D56+D58)</f>
        <v>0</v>
      </c>
      <c r="E59" s="1390">
        <f>(E50+E51+E52+E53+E54+E55+E56+E58)</f>
        <v>0</v>
      </c>
      <c r="F59" s="1390">
        <f>(F50+F51+F52+F53+F54+F55+F56+F58)</f>
        <v>0</v>
      </c>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49" t="s">
        <v>2839</v>
      </c>
      <c r="B60" s="1149" t="s">
        <v>2840</v>
      </c>
      <c r="C60" s="1150" t="s">
        <v>2055</v>
      </c>
      <c r="D60" s="1150" t="s">
        <v>2055</v>
      </c>
      <c r="E60" s="1150" t="s">
        <v>2055</v>
      </c>
      <c r="F60" s="1150" t="s">
        <v>2055</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2841</v>
      </c>
      <c r="B61" s="1151" t="s">
        <v>2842</v>
      </c>
      <c r="C61" s="1150" t="s">
        <v>2055</v>
      </c>
      <c r="D61" s="1150" t="s">
        <v>2055</v>
      </c>
      <c r="E61" s="1150" t="s">
        <v>2055</v>
      </c>
      <c r="F61" s="1150" t="s">
        <v>2055</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5" t="s">
        <v>2843</v>
      </c>
      <c r="B62" s="1155" t="s">
        <v>2844</v>
      </c>
      <c r="C62" s="1154"/>
      <c r="D62" s="1154"/>
      <c r="E62" s="1154"/>
      <c r="F62" s="1154"/>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2845</v>
      </c>
      <c r="B63" s="1155" t="s">
        <v>2846</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2847</v>
      </c>
      <c r="B64" s="1155" t="s">
        <v>2848</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1" t="s">
        <v>2849</v>
      </c>
      <c r="B65" s="1151" t="s">
        <v>2850</v>
      </c>
      <c r="C65" s="1150" t="s">
        <v>2055</v>
      </c>
      <c r="D65" s="1150" t="s">
        <v>2055</v>
      </c>
      <c r="E65" s="1150" t="s">
        <v>2055</v>
      </c>
      <c r="F65" s="1150" t="s">
        <v>2055</v>
      </c>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2851</v>
      </c>
      <c r="B66" s="1155" t="s">
        <v>2852</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2853</v>
      </c>
      <c r="B67" s="1155" t="s">
        <v>2854</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2855</v>
      </c>
      <c r="B68" s="1155" t="s">
        <v>2856</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1155" t="s">
        <v>2857</v>
      </c>
      <c r="B69" s="1155" t="s">
        <v>2858</v>
      </c>
      <c r="C69" s="1154"/>
      <c r="D69" s="1154"/>
      <c r="E69" s="1154"/>
      <c r="F69" s="1154"/>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51" t="s">
        <v>2859</v>
      </c>
      <c r="B70" s="1151" t="s">
        <v>2860</v>
      </c>
      <c r="C70" s="1390">
        <f>(C62+C63+C64+C66+C67+C68+C69)</f>
        <v>0</v>
      </c>
      <c r="D70" s="1390">
        <f>(D62+D63+D64+D66+D67+D68+D69)</f>
        <v>0</v>
      </c>
      <c r="E70" s="1390">
        <f>(E62+E63+E64+E66+E67+E68+E69)</f>
        <v>0</v>
      </c>
      <c r="F70" s="1390">
        <f>(F62+F63+F64+F66+F67+F68+F69)</f>
        <v>0</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49" t="s">
        <v>2861</v>
      </c>
      <c r="B71" s="1149" t="s">
        <v>2862</v>
      </c>
      <c r="C71" s="1390">
        <f>(C59-C70)</f>
        <v>0</v>
      </c>
      <c r="D71" s="1390">
        <f>(D59-D70)</f>
        <v>0</v>
      </c>
      <c r="E71" s="1390">
        <f>(E59-E70)</f>
        <v>0</v>
      </c>
      <c r="F71" s="1390">
        <f>(F59-F70)</f>
        <v>0</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49" t="s">
        <v>2863</v>
      </c>
      <c r="B72" s="1149" t="s">
        <v>2864</v>
      </c>
      <c r="C72" s="1390">
        <f>(C25+C46+C47+C71)</f>
        <v>0</v>
      </c>
      <c r="D72" s="1390">
        <f>(D25+D46+D47+D71)</f>
        <v>0</v>
      </c>
      <c r="E72" s="1390">
        <f>(E25+E46+E47+E71)</f>
        <v>0</v>
      </c>
      <c r="F72" s="1390">
        <f>(F25+F46+F47+F71)</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49" t="s">
        <v>2865</v>
      </c>
      <c r="B73" s="1149" t="s">
        <v>2866</v>
      </c>
      <c r="C73" s="1390">
        <f>(C47+C71)</f>
        <v>0</v>
      </c>
      <c r="D73" s="1390">
        <f>(D47+D71)</f>
        <v>0</v>
      </c>
      <c r="E73" s="1390">
        <f>(E47+E71)</f>
        <v>0</v>
      </c>
      <c r="F73" s="1390">
        <f>(F47+F71)</f>
        <v>0</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49" t="s">
        <v>2867</v>
      </c>
      <c r="B74" s="1149" t="s">
        <v>2868</v>
      </c>
      <c r="C74" s="1152"/>
      <c r="D74" s="1152"/>
      <c r="E74" s="1152"/>
      <c r="F74" s="1152"/>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49" t="s">
        <v>2869</v>
      </c>
      <c r="B75" s="1149" t="s">
        <v>2870</v>
      </c>
      <c r="C75" s="1150" t="s">
        <v>2055</v>
      </c>
      <c r="D75" s="1150" t="s">
        <v>2055</v>
      </c>
      <c r="E75" s="1150" t="s">
        <v>2055</v>
      </c>
      <c r="F75" s="1150" t="s">
        <v>2055</v>
      </c>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1" t="s">
        <v>2871</v>
      </c>
      <c r="B76" s="1151" t="s">
        <v>2872</v>
      </c>
      <c r="C76" s="1389">
        <f>Financials2!E35</f>
        <v>0</v>
      </c>
      <c r="D76" s="1389">
        <f>Financials2!D35</f>
        <v>0</v>
      </c>
      <c r="E76" s="1389">
        <f>Financials2!C35</f>
        <v>0</v>
      </c>
      <c r="F76" s="1389">
        <f>Financials2!B35</f>
        <v>0</v>
      </c>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2873</v>
      </c>
      <c r="B77" s="1151" t="s">
        <v>2874</v>
      </c>
      <c r="C77" s="1154"/>
      <c r="D77" s="1154"/>
      <c r="E77" s="1154"/>
      <c r="F77" s="1154"/>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1151" t="s">
        <v>2875</v>
      </c>
      <c r="B78" s="1151" t="s">
        <v>2876</v>
      </c>
      <c r="C78" s="1390">
        <f>(C76+C77)</f>
        <v>0</v>
      </c>
      <c r="D78" s="1390">
        <f>(D76+D77)</f>
        <v>0</v>
      </c>
      <c r="E78" s="1390">
        <f>(E76+E77)</f>
        <v>0</v>
      </c>
      <c r="F78" s="1390">
        <f>(F76+F77)</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49" t="s">
        <v>2877</v>
      </c>
      <c r="B79" s="1149" t="s">
        <v>2878</v>
      </c>
      <c r="C79" s="1390">
        <f>(C73-C74-C78)</f>
        <v>0</v>
      </c>
      <c r="D79" s="1390">
        <f>(D73-D74-D78)</f>
        <v>0</v>
      </c>
      <c r="E79" s="1390">
        <f>(E73-E74-E78)</f>
        <v>0</v>
      </c>
      <c r="F79" s="1390">
        <f>(F73-F74-F78)</f>
        <v>0</v>
      </c>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49" t="s">
        <v>2879</v>
      </c>
      <c r="B80" s="1149" t="s">
        <v>2880</v>
      </c>
      <c r="C80" s="1150" t="s">
        <v>2055</v>
      </c>
      <c r="D80" s="1150" t="s">
        <v>2055</v>
      </c>
      <c r="E80" s="1150" t="s">
        <v>2055</v>
      </c>
      <c r="F80" s="1150" t="s">
        <v>2055</v>
      </c>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2881</v>
      </c>
      <c r="B81" s="1151" t="s">
        <v>2882</v>
      </c>
      <c r="C81" s="1154"/>
      <c r="D81" s="1154"/>
      <c r="E81" s="1154"/>
      <c r="F81" s="1154"/>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1" t="s">
        <v>2883</v>
      </c>
      <c r="B82" s="1151" t="s">
        <v>2884</v>
      </c>
      <c r="C82" s="1154"/>
      <c r="D82" s="1154"/>
      <c r="E82" s="1154"/>
      <c r="F82" s="1154"/>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1" t="s">
        <v>2885</v>
      </c>
      <c r="B83" s="1151" t="s">
        <v>2886</v>
      </c>
      <c r="C83" s="1390">
        <f>(C81-C82)</f>
        <v>0</v>
      </c>
      <c r="D83" s="1390">
        <f>(D81-D82)</f>
        <v>0</v>
      </c>
      <c r="E83" s="1390">
        <f>(E81-E82)</f>
        <v>0</v>
      </c>
      <c r="F83" s="1390">
        <f>(F81-F82)</f>
        <v>0</v>
      </c>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49" t="s">
        <v>2731</v>
      </c>
      <c r="B84" s="1149" t="s">
        <v>2887</v>
      </c>
      <c r="C84" s="1390">
        <f>(C79-C83)</f>
        <v>0</v>
      </c>
      <c r="D84" s="1390">
        <f>(D79-D83)</f>
        <v>0</v>
      </c>
      <c r="E84" s="1390">
        <f>(E79-E83)</f>
        <v>0</v>
      </c>
      <c r="F84" s="1390">
        <f>(F79-F83)</f>
        <v>0</v>
      </c>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49" t="s">
        <v>2888</v>
      </c>
      <c r="B85" s="1149" t="s">
        <v>2889</v>
      </c>
      <c r="C85" s="1150" t="s">
        <v>2055</v>
      </c>
      <c r="D85" s="1150" t="s">
        <v>2055</v>
      </c>
      <c r="E85" s="1150" t="s">
        <v>2055</v>
      </c>
      <c r="F85" s="1150" t="s">
        <v>2055</v>
      </c>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1" t="s">
        <v>2890</v>
      </c>
      <c r="B86" s="1151" t="s">
        <v>2891</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1" t="s">
        <v>2892</v>
      </c>
      <c r="B87" s="1151" t="s">
        <v>2893</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49" t="s">
        <v>2894</v>
      </c>
      <c r="B88" s="1149" t="s">
        <v>2895</v>
      </c>
      <c r="C88" s="1154"/>
      <c r="D88" s="1154"/>
      <c r="E88" s="1154"/>
      <c r="F88" s="1154"/>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49" t="s">
        <v>2896</v>
      </c>
      <c r="B89" s="1149" t="s">
        <v>2897</v>
      </c>
      <c r="C89" s="1389">
        <f>Financials2!E22</f>
        <v>0</v>
      </c>
      <c r="D89" s="1389">
        <f>Financials2!D22</f>
        <v>0</v>
      </c>
      <c r="E89" s="1389">
        <f>Financials2!C22</f>
        <v>0</v>
      </c>
      <c r="F89" s="1389">
        <f>Financials2!B22</f>
        <v>0</v>
      </c>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49" t="s">
        <v>2898</v>
      </c>
      <c r="B90" s="1149" t="s">
        <v>2899</v>
      </c>
      <c r="C90" s="1389">
        <f>Financials2!E23</f>
        <v>0</v>
      </c>
      <c r="D90" s="1389">
        <f>Financials2!D23</f>
        <v>0</v>
      </c>
      <c r="E90" s="1389">
        <f>Financials2!C23</f>
        <v>0</v>
      </c>
      <c r="F90" s="1389">
        <f>Financials2!B23</f>
        <v>0</v>
      </c>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49" t="s">
        <v>2900</v>
      </c>
      <c r="B91" s="1149" t="s">
        <v>2901</v>
      </c>
      <c r="C91" s="1390">
        <f>(C84-C86-C88-C89-C90)</f>
        <v>0</v>
      </c>
      <c r="D91" s="1390">
        <f>(D84-D86-D88-D89-D90)</f>
        <v>0</v>
      </c>
      <c r="E91" s="1390">
        <f>(E84-E86-E88-E89-E90)</f>
        <v>0</v>
      </c>
      <c r="F91" s="1390">
        <f>(F84-F86-F88-F89-F90)</f>
        <v>0</v>
      </c>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1392">
        <f>Financials2!E36</f>
        <v>0</v>
      </c>
      <c r="D92" s="1392">
        <f>Financials2!D36</f>
        <v>0</v>
      </c>
      <c r="E92" s="1393">
        <f>Financials2!C35</f>
        <v>0</v>
      </c>
      <c r="F92" s="1392">
        <f>Financials2!B36</f>
        <v>0</v>
      </c>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BC200"/>
  <sheetViews>
    <sheetView workbookViewId="0">
      <selection activeCell="D12" sqref="A1:XFD1048576"/>
    </sheetView>
  </sheetViews>
  <sheetFormatPr defaultRowHeight="12.75" x14ac:dyDescent="0.2"/>
  <cols>
    <col min="1" max="1" width="10.85546875" style="406" bestFit="1" customWidth="1"/>
    <col min="2" max="2" width="59.5703125" style="406" bestFit="1" customWidth="1"/>
    <col min="3" max="6" width="16.5703125" style="406" customWidth="1"/>
    <col min="7" max="255" width="9.140625" style="406"/>
    <col min="256" max="256" width="20" style="406" bestFit="1" customWidth="1"/>
    <col min="257" max="257" width="60" style="406" bestFit="1" customWidth="1"/>
    <col min="258" max="260" width="30" style="406" bestFit="1" customWidth="1"/>
    <col min="261" max="511" width="9.140625" style="406"/>
    <col min="512" max="512" width="20" style="406" bestFit="1" customWidth="1"/>
    <col min="513" max="513" width="60" style="406" bestFit="1" customWidth="1"/>
    <col min="514" max="516" width="30" style="406" bestFit="1" customWidth="1"/>
    <col min="517" max="767" width="9.140625" style="406"/>
    <col min="768" max="768" width="20" style="406" bestFit="1" customWidth="1"/>
    <col min="769" max="769" width="60" style="406" bestFit="1" customWidth="1"/>
    <col min="770" max="772" width="30" style="406" bestFit="1" customWidth="1"/>
    <col min="773" max="1023" width="9.140625" style="406"/>
    <col min="1024" max="1024" width="20" style="406" bestFit="1" customWidth="1"/>
    <col min="1025" max="1025" width="60" style="406" bestFit="1" customWidth="1"/>
    <col min="1026" max="1028" width="30" style="406" bestFit="1" customWidth="1"/>
    <col min="1029" max="1279" width="9.140625" style="406"/>
    <col min="1280" max="1280" width="20" style="406" bestFit="1" customWidth="1"/>
    <col min="1281" max="1281" width="60" style="406" bestFit="1" customWidth="1"/>
    <col min="1282" max="1284" width="30" style="406" bestFit="1" customWidth="1"/>
    <col min="1285" max="1535" width="9.140625" style="406"/>
    <col min="1536" max="1536" width="20" style="406" bestFit="1" customWidth="1"/>
    <col min="1537" max="1537" width="60" style="406" bestFit="1" customWidth="1"/>
    <col min="1538" max="1540" width="30" style="406" bestFit="1" customWidth="1"/>
    <col min="1541" max="1791" width="9.140625" style="406"/>
    <col min="1792" max="1792" width="20" style="406" bestFit="1" customWidth="1"/>
    <col min="1793" max="1793" width="60" style="406" bestFit="1" customWidth="1"/>
    <col min="1794" max="1796" width="30" style="406" bestFit="1" customWidth="1"/>
    <col min="1797" max="2047" width="9.140625" style="406"/>
    <col min="2048" max="2048" width="20" style="406" bestFit="1" customWidth="1"/>
    <col min="2049" max="2049" width="60" style="406" bestFit="1" customWidth="1"/>
    <col min="2050" max="2052" width="30" style="406" bestFit="1" customWidth="1"/>
    <col min="2053" max="2303" width="9.140625" style="406"/>
    <col min="2304" max="2304" width="20" style="406" bestFit="1" customWidth="1"/>
    <col min="2305" max="2305" width="60" style="406" bestFit="1" customWidth="1"/>
    <col min="2306" max="2308" width="30" style="406" bestFit="1" customWidth="1"/>
    <col min="2309" max="2559" width="9.140625" style="406"/>
    <col min="2560" max="2560" width="20" style="406" bestFit="1" customWidth="1"/>
    <col min="2561" max="2561" width="60" style="406" bestFit="1" customWidth="1"/>
    <col min="2562" max="2564" width="30" style="406" bestFit="1" customWidth="1"/>
    <col min="2565" max="2815" width="9.140625" style="406"/>
    <col min="2816" max="2816" width="20" style="406" bestFit="1" customWidth="1"/>
    <col min="2817" max="2817" width="60" style="406" bestFit="1" customWidth="1"/>
    <col min="2818" max="2820" width="30" style="406" bestFit="1" customWidth="1"/>
    <col min="2821" max="3071" width="9.140625" style="406"/>
    <col min="3072" max="3072" width="20" style="406" bestFit="1" customWidth="1"/>
    <col min="3073" max="3073" width="60" style="406" bestFit="1" customWidth="1"/>
    <col min="3074" max="3076" width="30" style="406" bestFit="1" customWidth="1"/>
    <col min="3077" max="3327" width="9.140625" style="406"/>
    <col min="3328" max="3328" width="20" style="406" bestFit="1" customWidth="1"/>
    <col min="3329" max="3329" width="60" style="406" bestFit="1" customWidth="1"/>
    <col min="3330" max="3332" width="30" style="406" bestFit="1" customWidth="1"/>
    <col min="3333" max="3583" width="9.140625" style="406"/>
    <col min="3584" max="3584" width="20" style="406" bestFit="1" customWidth="1"/>
    <col min="3585" max="3585" width="60" style="406" bestFit="1" customWidth="1"/>
    <col min="3586" max="3588" width="30" style="406" bestFit="1" customWidth="1"/>
    <col min="3589" max="3839" width="9.140625" style="406"/>
    <col min="3840" max="3840" width="20" style="406" bestFit="1" customWidth="1"/>
    <col min="3841" max="3841" width="60" style="406" bestFit="1" customWidth="1"/>
    <col min="3842" max="3844" width="30" style="406" bestFit="1" customWidth="1"/>
    <col min="3845" max="4095" width="9.140625" style="406"/>
    <col min="4096" max="4096" width="20" style="406" bestFit="1" customWidth="1"/>
    <col min="4097" max="4097" width="60" style="406" bestFit="1" customWidth="1"/>
    <col min="4098" max="4100" width="30" style="406" bestFit="1" customWidth="1"/>
    <col min="4101" max="4351" width="9.140625" style="406"/>
    <col min="4352" max="4352" width="20" style="406" bestFit="1" customWidth="1"/>
    <col min="4353" max="4353" width="60" style="406" bestFit="1" customWidth="1"/>
    <col min="4354" max="4356" width="30" style="406" bestFit="1" customWidth="1"/>
    <col min="4357" max="4607" width="9.140625" style="406"/>
    <col min="4608" max="4608" width="20" style="406" bestFit="1" customWidth="1"/>
    <col min="4609" max="4609" width="60" style="406" bestFit="1" customWidth="1"/>
    <col min="4610" max="4612" width="30" style="406" bestFit="1" customWidth="1"/>
    <col min="4613" max="4863" width="9.140625" style="406"/>
    <col min="4864" max="4864" width="20" style="406" bestFit="1" customWidth="1"/>
    <col min="4865" max="4865" width="60" style="406" bestFit="1" customWidth="1"/>
    <col min="4866" max="4868" width="30" style="406" bestFit="1" customWidth="1"/>
    <col min="4869" max="5119" width="9.140625" style="406"/>
    <col min="5120" max="5120" width="20" style="406" bestFit="1" customWidth="1"/>
    <col min="5121" max="5121" width="60" style="406" bestFit="1" customWidth="1"/>
    <col min="5122" max="5124" width="30" style="406" bestFit="1" customWidth="1"/>
    <col min="5125" max="5375" width="9.140625" style="406"/>
    <col min="5376" max="5376" width="20" style="406" bestFit="1" customWidth="1"/>
    <col min="5377" max="5377" width="60" style="406" bestFit="1" customWidth="1"/>
    <col min="5378" max="5380" width="30" style="406" bestFit="1" customWidth="1"/>
    <col min="5381" max="5631" width="9.140625" style="406"/>
    <col min="5632" max="5632" width="20" style="406" bestFit="1" customWidth="1"/>
    <col min="5633" max="5633" width="60" style="406" bestFit="1" customWidth="1"/>
    <col min="5634" max="5636" width="30" style="406" bestFit="1" customWidth="1"/>
    <col min="5637" max="5887" width="9.140625" style="406"/>
    <col min="5888" max="5888" width="20" style="406" bestFit="1" customWidth="1"/>
    <col min="5889" max="5889" width="60" style="406" bestFit="1" customWidth="1"/>
    <col min="5890" max="5892" width="30" style="406" bestFit="1" customWidth="1"/>
    <col min="5893" max="6143" width="9.140625" style="406"/>
    <col min="6144" max="6144" width="20" style="406" bestFit="1" customWidth="1"/>
    <col min="6145" max="6145" width="60" style="406" bestFit="1" customWidth="1"/>
    <col min="6146" max="6148" width="30" style="406" bestFit="1" customWidth="1"/>
    <col min="6149" max="6399" width="9.140625" style="406"/>
    <col min="6400" max="6400" width="20" style="406" bestFit="1" customWidth="1"/>
    <col min="6401" max="6401" width="60" style="406" bestFit="1" customWidth="1"/>
    <col min="6402" max="6404" width="30" style="406" bestFit="1" customWidth="1"/>
    <col min="6405" max="6655" width="9.140625" style="406"/>
    <col min="6656" max="6656" width="20" style="406" bestFit="1" customWidth="1"/>
    <col min="6657" max="6657" width="60" style="406" bestFit="1" customWidth="1"/>
    <col min="6658" max="6660" width="30" style="406" bestFit="1" customWidth="1"/>
    <col min="6661" max="6911" width="9.140625" style="406"/>
    <col min="6912" max="6912" width="20" style="406" bestFit="1" customWidth="1"/>
    <col min="6913" max="6913" width="60" style="406" bestFit="1" customWidth="1"/>
    <col min="6914" max="6916" width="30" style="406" bestFit="1" customWidth="1"/>
    <col min="6917" max="7167" width="9.140625" style="406"/>
    <col min="7168" max="7168" width="20" style="406" bestFit="1" customWidth="1"/>
    <col min="7169" max="7169" width="60" style="406" bestFit="1" customWidth="1"/>
    <col min="7170" max="7172" width="30" style="406" bestFit="1" customWidth="1"/>
    <col min="7173" max="7423" width="9.140625" style="406"/>
    <col min="7424" max="7424" width="20" style="406" bestFit="1" customWidth="1"/>
    <col min="7425" max="7425" width="60" style="406" bestFit="1" customWidth="1"/>
    <col min="7426" max="7428" width="30" style="406" bestFit="1" customWidth="1"/>
    <col min="7429" max="7679" width="9.140625" style="406"/>
    <col min="7680" max="7680" width="20" style="406" bestFit="1" customWidth="1"/>
    <col min="7681" max="7681" width="60" style="406" bestFit="1" customWidth="1"/>
    <col min="7682" max="7684" width="30" style="406" bestFit="1" customWidth="1"/>
    <col min="7685" max="7935" width="9.140625" style="406"/>
    <col min="7936" max="7936" width="20" style="406" bestFit="1" customWidth="1"/>
    <col min="7937" max="7937" width="60" style="406" bestFit="1" customWidth="1"/>
    <col min="7938" max="7940" width="30" style="406" bestFit="1" customWidth="1"/>
    <col min="7941" max="8191" width="9.140625" style="406"/>
    <col min="8192" max="8192" width="20" style="406" bestFit="1" customWidth="1"/>
    <col min="8193" max="8193" width="60" style="406" bestFit="1" customWidth="1"/>
    <col min="8194" max="8196" width="30" style="406" bestFit="1" customWidth="1"/>
    <col min="8197" max="8447" width="9.140625" style="406"/>
    <col min="8448" max="8448" width="20" style="406" bestFit="1" customWidth="1"/>
    <col min="8449" max="8449" width="60" style="406" bestFit="1" customWidth="1"/>
    <col min="8450" max="8452" width="30" style="406" bestFit="1" customWidth="1"/>
    <col min="8453" max="8703" width="9.140625" style="406"/>
    <col min="8704" max="8704" width="20" style="406" bestFit="1" customWidth="1"/>
    <col min="8705" max="8705" width="60" style="406" bestFit="1" customWidth="1"/>
    <col min="8706" max="8708" width="30" style="406" bestFit="1" customWidth="1"/>
    <col min="8709" max="8959" width="9.140625" style="406"/>
    <col min="8960" max="8960" width="20" style="406" bestFit="1" customWidth="1"/>
    <col min="8961" max="8961" width="60" style="406" bestFit="1" customWidth="1"/>
    <col min="8962" max="8964" width="30" style="406" bestFit="1" customWidth="1"/>
    <col min="8965" max="9215" width="9.140625" style="406"/>
    <col min="9216" max="9216" width="20" style="406" bestFit="1" customWidth="1"/>
    <col min="9217" max="9217" width="60" style="406" bestFit="1" customWidth="1"/>
    <col min="9218" max="9220" width="30" style="406" bestFit="1" customWidth="1"/>
    <col min="9221" max="9471" width="9.140625" style="406"/>
    <col min="9472" max="9472" width="20" style="406" bestFit="1" customWidth="1"/>
    <col min="9473" max="9473" width="60" style="406" bestFit="1" customWidth="1"/>
    <col min="9474" max="9476" width="30" style="406" bestFit="1" customWidth="1"/>
    <col min="9477" max="9727" width="9.140625" style="406"/>
    <col min="9728" max="9728" width="20" style="406" bestFit="1" customWidth="1"/>
    <col min="9729" max="9729" width="60" style="406" bestFit="1" customWidth="1"/>
    <col min="9730" max="9732" width="30" style="406" bestFit="1" customWidth="1"/>
    <col min="9733" max="9983" width="9.140625" style="406"/>
    <col min="9984" max="9984" width="20" style="406" bestFit="1" customWidth="1"/>
    <col min="9985" max="9985" width="60" style="406" bestFit="1" customWidth="1"/>
    <col min="9986" max="9988" width="30" style="406" bestFit="1" customWidth="1"/>
    <col min="9989" max="10239" width="9.140625" style="406"/>
    <col min="10240" max="10240" width="20" style="406" bestFit="1" customWidth="1"/>
    <col min="10241" max="10241" width="60" style="406" bestFit="1" customWidth="1"/>
    <col min="10242" max="10244" width="30" style="406" bestFit="1" customWidth="1"/>
    <col min="10245" max="10495" width="9.140625" style="406"/>
    <col min="10496" max="10496" width="20" style="406" bestFit="1" customWidth="1"/>
    <col min="10497" max="10497" width="60" style="406" bestFit="1" customWidth="1"/>
    <col min="10498" max="10500" width="30" style="406" bestFit="1" customWidth="1"/>
    <col min="10501" max="10751" width="9.140625" style="406"/>
    <col min="10752" max="10752" width="20" style="406" bestFit="1" customWidth="1"/>
    <col min="10753" max="10753" width="60" style="406" bestFit="1" customWidth="1"/>
    <col min="10754" max="10756" width="30" style="406" bestFit="1" customWidth="1"/>
    <col min="10757" max="11007" width="9.140625" style="406"/>
    <col min="11008" max="11008" width="20" style="406" bestFit="1" customWidth="1"/>
    <col min="11009" max="11009" width="60" style="406" bestFit="1" customWidth="1"/>
    <col min="11010" max="11012" width="30" style="406" bestFit="1" customWidth="1"/>
    <col min="11013" max="11263" width="9.140625" style="406"/>
    <col min="11264" max="11264" width="20" style="406" bestFit="1" customWidth="1"/>
    <col min="11265" max="11265" width="60" style="406" bestFit="1" customWidth="1"/>
    <col min="11266" max="11268" width="30" style="406" bestFit="1" customWidth="1"/>
    <col min="11269" max="11519" width="9.140625" style="406"/>
    <col min="11520" max="11520" width="20" style="406" bestFit="1" customWidth="1"/>
    <col min="11521" max="11521" width="60" style="406" bestFit="1" customWidth="1"/>
    <col min="11522" max="11524" width="30" style="406" bestFit="1" customWidth="1"/>
    <col min="11525" max="11775" width="9.140625" style="406"/>
    <col min="11776" max="11776" width="20" style="406" bestFit="1" customWidth="1"/>
    <col min="11777" max="11777" width="60" style="406" bestFit="1" customWidth="1"/>
    <col min="11778" max="11780" width="30" style="406" bestFit="1" customWidth="1"/>
    <col min="11781" max="12031" width="9.140625" style="406"/>
    <col min="12032" max="12032" width="20" style="406" bestFit="1" customWidth="1"/>
    <col min="12033" max="12033" width="60" style="406" bestFit="1" customWidth="1"/>
    <col min="12034" max="12036" width="30" style="406" bestFit="1" customWidth="1"/>
    <col min="12037" max="12287" width="9.140625" style="406"/>
    <col min="12288" max="12288" width="20" style="406" bestFit="1" customWidth="1"/>
    <col min="12289" max="12289" width="60" style="406" bestFit="1" customWidth="1"/>
    <col min="12290" max="12292" width="30" style="406" bestFit="1" customWidth="1"/>
    <col min="12293" max="12543" width="9.140625" style="406"/>
    <col min="12544" max="12544" width="20" style="406" bestFit="1" customWidth="1"/>
    <col min="12545" max="12545" width="60" style="406" bestFit="1" customWidth="1"/>
    <col min="12546" max="12548" width="30" style="406" bestFit="1" customWidth="1"/>
    <col min="12549" max="12799" width="9.140625" style="406"/>
    <col min="12800" max="12800" width="20" style="406" bestFit="1" customWidth="1"/>
    <col min="12801" max="12801" width="60" style="406" bestFit="1" customWidth="1"/>
    <col min="12802" max="12804" width="30" style="406" bestFit="1" customWidth="1"/>
    <col min="12805" max="13055" width="9.140625" style="406"/>
    <col min="13056" max="13056" width="20" style="406" bestFit="1" customWidth="1"/>
    <col min="13057" max="13057" width="60" style="406" bestFit="1" customWidth="1"/>
    <col min="13058" max="13060" width="30" style="406" bestFit="1" customWidth="1"/>
    <col min="13061" max="13311" width="9.140625" style="406"/>
    <col min="13312" max="13312" width="20" style="406" bestFit="1" customWidth="1"/>
    <col min="13313" max="13313" width="60" style="406" bestFit="1" customWidth="1"/>
    <col min="13314" max="13316" width="30" style="406" bestFit="1" customWidth="1"/>
    <col min="13317" max="13567" width="9.140625" style="406"/>
    <col min="13568" max="13568" width="20" style="406" bestFit="1" customWidth="1"/>
    <col min="13569" max="13569" width="60" style="406" bestFit="1" customWidth="1"/>
    <col min="13570" max="13572" width="30" style="406" bestFit="1" customWidth="1"/>
    <col min="13573" max="13823" width="9.140625" style="406"/>
    <col min="13824" max="13824" width="20" style="406" bestFit="1" customWidth="1"/>
    <col min="13825" max="13825" width="60" style="406" bestFit="1" customWidth="1"/>
    <col min="13826" max="13828" width="30" style="406" bestFit="1" customWidth="1"/>
    <col min="13829" max="14079" width="9.140625" style="406"/>
    <col min="14080" max="14080" width="20" style="406" bestFit="1" customWidth="1"/>
    <col min="14081" max="14081" width="60" style="406" bestFit="1" customWidth="1"/>
    <col min="14082" max="14084" width="30" style="406" bestFit="1" customWidth="1"/>
    <col min="14085" max="14335" width="9.140625" style="406"/>
    <col min="14336" max="14336" width="20" style="406" bestFit="1" customWidth="1"/>
    <col min="14337" max="14337" width="60" style="406" bestFit="1" customWidth="1"/>
    <col min="14338" max="14340" width="30" style="406" bestFit="1" customWidth="1"/>
    <col min="14341" max="14591" width="9.140625" style="406"/>
    <col min="14592" max="14592" width="20" style="406" bestFit="1" customWidth="1"/>
    <col min="14593" max="14593" width="60" style="406" bestFit="1" customWidth="1"/>
    <col min="14594" max="14596" width="30" style="406" bestFit="1" customWidth="1"/>
    <col min="14597" max="14847" width="9.140625" style="406"/>
    <col min="14848" max="14848" width="20" style="406" bestFit="1" customWidth="1"/>
    <col min="14849" max="14849" width="60" style="406" bestFit="1" customWidth="1"/>
    <col min="14850" max="14852" width="30" style="406" bestFit="1" customWidth="1"/>
    <col min="14853" max="15103" width="9.140625" style="406"/>
    <col min="15104" max="15104" width="20" style="406" bestFit="1" customWidth="1"/>
    <col min="15105" max="15105" width="60" style="406" bestFit="1" customWidth="1"/>
    <col min="15106" max="15108" width="30" style="406" bestFit="1" customWidth="1"/>
    <col min="15109" max="15359" width="9.140625" style="406"/>
    <col min="15360" max="15360" width="20" style="406" bestFit="1" customWidth="1"/>
    <col min="15361" max="15361" width="60" style="406" bestFit="1" customWidth="1"/>
    <col min="15362" max="15364" width="30" style="406" bestFit="1" customWidth="1"/>
    <col min="15365" max="15615" width="9.140625" style="406"/>
    <col min="15616" max="15616" width="20" style="406" bestFit="1" customWidth="1"/>
    <col min="15617" max="15617" width="60" style="406" bestFit="1" customWidth="1"/>
    <col min="15618" max="15620" width="30" style="406" bestFit="1" customWidth="1"/>
    <col min="15621" max="15871" width="9.140625" style="406"/>
    <col min="15872" max="15872" width="20" style="406" bestFit="1" customWidth="1"/>
    <col min="15873" max="15873" width="60" style="406" bestFit="1" customWidth="1"/>
    <col min="15874" max="15876" width="30" style="406" bestFit="1" customWidth="1"/>
    <col min="15877" max="16127" width="9.140625" style="406"/>
    <col min="16128" max="16128" width="20" style="406" bestFit="1" customWidth="1"/>
    <col min="16129" max="16129" width="60" style="406" bestFit="1" customWidth="1"/>
    <col min="16130" max="16132" width="30" style="406" bestFit="1" customWidth="1"/>
    <col min="16133" max="16384" width="9.140625" style="406"/>
  </cols>
  <sheetData>
    <row r="1" spans="1:55" x14ac:dyDescent="0.2">
      <c r="A1" s="1147" t="s">
        <v>2055</v>
      </c>
      <c r="B1" s="1147" t="s">
        <v>2728</v>
      </c>
      <c r="C1" s="1387">
        <f>Financials2!E7</f>
        <v>42826</v>
      </c>
      <c r="D1" s="1387">
        <f>Financials2!D7</f>
        <v>43191</v>
      </c>
      <c r="E1" s="1387">
        <f>Financials2!C7</f>
        <v>43556</v>
      </c>
      <c r="F1" s="1387">
        <f>Financials2!B7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Financials2!E8</f>
        <v>0</v>
      </c>
      <c r="D2" s="1388">
        <f>Financials2!D8</f>
        <v>0</v>
      </c>
      <c r="E2" s="1388">
        <f>Financials2!C8</f>
        <v>0</v>
      </c>
      <c r="F2" s="1388">
        <f>Financials2!B8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2909</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2910</v>
      </c>
      <c r="C5" s="1150" t="s">
        <v>2055</v>
      </c>
      <c r="D5" s="1150" t="s">
        <v>2055</v>
      </c>
      <c r="E5" s="1150" t="s">
        <v>2055</v>
      </c>
      <c r="F5" s="1150" t="s">
        <v>2055</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ht="22.5" x14ac:dyDescent="0.2">
      <c r="A6" s="1155" t="s">
        <v>2911</v>
      </c>
      <c r="B6" s="1155" t="s">
        <v>2912</v>
      </c>
      <c r="C6" s="1150" t="s">
        <v>2055</v>
      </c>
      <c r="D6" s="1150" t="s">
        <v>2055</v>
      </c>
      <c r="E6" s="1150" t="s">
        <v>2055</v>
      </c>
      <c r="F6" s="1150" t="s">
        <v>2055</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6" t="s">
        <v>2913</v>
      </c>
      <c r="B7" s="1156" t="s">
        <v>2914</v>
      </c>
      <c r="C7" s="1394">
        <f>Financials2!E66</f>
        <v>0</v>
      </c>
      <c r="D7" s="1394">
        <f>Financials2!D66</f>
        <v>0</v>
      </c>
      <c r="E7" s="1394">
        <f>Financials2!C66</f>
        <v>0</v>
      </c>
      <c r="F7" s="1394">
        <f>Financials2!B66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6" t="s">
        <v>2915</v>
      </c>
      <c r="B8" s="1156" t="s">
        <v>2916</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6" t="s">
        <v>2917</v>
      </c>
      <c r="B9" s="1156" t="s">
        <v>2918</v>
      </c>
      <c r="C9" s="1154"/>
      <c r="D9" s="1154"/>
      <c r="E9" s="1154"/>
      <c r="F9" s="1154"/>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6" t="s">
        <v>2919</v>
      </c>
      <c r="B10" s="1156" t="s">
        <v>2780</v>
      </c>
      <c r="C10" s="1390">
        <f>(C7+C8+C9)</f>
        <v>0</v>
      </c>
      <c r="D10" s="1390">
        <f>(D7+D8+D9)</f>
        <v>0</v>
      </c>
      <c r="E10" s="1390">
        <f>(E7+E8+E9)</f>
        <v>0</v>
      </c>
      <c r="F10" s="1390">
        <f>(F7+F8+F9)</f>
        <v>0</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5" t="s">
        <v>2920</v>
      </c>
      <c r="B11" s="1155" t="s">
        <v>2921</v>
      </c>
      <c r="C11" s="1394">
        <f>Financials2!E65</f>
        <v>0</v>
      </c>
      <c r="D11" s="1394">
        <f>Financials2!D65</f>
        <v>0</v>
      </c>
      <c r="E11" s="1394">
        <f>Financials2!C65</f>
        <v>0</v>
      </c>
      <c r="F11" s="1394">
        <f>Financials2!B65</f>
        <v>0</v>
      </c>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5" t="s">
        <v>2922</v>
      </c>
      <c r="B12" s="1155" t="s">
        <v>2923</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5" t="s">
        <v>2924</v>
      </c>
      <c r="B13" s="1155" t="s">
        <v>2925</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5" t="s">
        <v>2926</v>
      </c>
      <c r="B14" s="1155" t="s">
        <v>2927</v>
      </c>
      <c r="C14" s="1154"/>
      <c r="D14" s="1154"/>
      <c r="E14" s="1154"/>
      <c r="F14" s="1154"/>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55" t="s">
        <v>2928</v>
      </c>
      <c r="B15" s="1155" t="s">
        <v>2929</v>
      </c>
      <c r="C15" s="1154"/>
      <c r="D15" s="1154"/>
      <c r="E15" s="1154"/>
      <c r="F15" s="1154"/>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5" t="s">
        <v>2930</v>
      </c>
      <c r="B16" s="1155" t="s">
        <v>2931</v>
      </c>
      <c r="C16" s="1154"/>
      <c r="D16" s="1154"/>
      <c r="E16" s="1154"/>
      <c r="F16" s="1154"/>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2932</v>
      </c>
      <c r="B17" s="1155" t="s">
        <v>2933</v>
      </c>
      <c r="C17" s="1154"/>
      <c r="D17" s="1154"/>
      <c r="E17" s="1154"/>
      <c r="F17" s="1154"/>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2934</v>
      </c>
      <c r="B18" s="1155" t="s">
        <v>2935</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ht="22.5" x14ac:dyDescent="0.2">
      <c r="A19" s="1155" t="s">
        <v>2936</v>
      </c>
      <c r="B19" s="1155" t="s">
        <v>2937</v>
      </c>
      <c r="C19" s="1154"/>
      <c r="D19" s="1154"/>
      <c r="E19" s="1154"/>
      <c r="F19" s="1154"/>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2938</v>
      </c>
      <c r="B20" s="1155" t="s">
        <v>2939</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2940</v>
      </c>
      <c r="B21" s="1155" t="s">
        <v>2941</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5" t="s">
        <v>2942</v>
      </c>
      <c r="B22" s="1155" t="s">
        <v>2943</v>
      </c>
      <c r="C22" s="1390">
        <f>(C19+C20+C21)</f>
        <v>0</v>
      </c>
      <c r="D22" s="1390">
        <f>(D19+D20+D21)</f>
        <v>0</v>
      </c>
      <c r="E22" s="1390">
        <f>(E19+E20+E21)</f>
        <v>0</v>
      </c>
      <c r="F22" s="1390">
        <f>(F19+F20+F21)</f>
        <v>0</v>
      </c>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5" t="s">
        <v>2944</v>
      </c>
      <c r="B23" s="1155" t="s">
        <v>2945</v>
      </c>
      <c r="C23" s="1394">
        <f>+Financials2!E67</f>
        <v>0</v>
      </c>
      <c r="D23" s="1394">
        <f>+Financials2!D67</f>
        <v>0</v>
      </c>
      <c r="E23" s="1394">
        <f>+Financials2!C67</f>
        <v>0</v>
      </c>
      <c r="F23" s="1394">
        <f>+Financials2!B67</f>
        <v>0</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5" t="s">
        <v>2946</v>
      </c>
      <c r="B24" s="1155" t="s">
        <v>2947</v>
      </c>
      <c r="C24" s="1154"/>
      <c r="D24" s="1154"/>
      <c r="E24" s="1154"/>
      <c r="F24" s="1154"/>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5" t="s">
        <v>2948</v>
      </c>
      <c r="B25" s="1155" t="s">
        <v>2949</v>
      </c>
      <c r="C25" s="1154"/>
      <c r="D25" s="1154"/>
      <c r="E25" s="1154"/>
      <c r="F25" s="1154"/>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5" t="s">
        <v>2950</v>
      </c>
      <c r="B26" s="1155" t="s">
        <v>2951</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5" t="s">
        <v>2952</v>
      </c>
      <c r="B27" s="1155" t="s">
        <v>2953</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5" t="s">
        <v>2954</v>
      </c>
      <c r="B28" s="1155" t="s">
        <v>2955</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5" t="s">
        <v>2956</v>
      </c>
      <c r="B29" s="1155" t="s">
        <v>2780</v>
      </c>
      <c r="C29" s="1390">
        <f>(C11+C12+C13+C14+C15+C16+C17+C18+C22+C23+C24+C25+C26+C27+C28)</f>
        <v>0</v>
      </c>
      <c r="D29" s="1390">
        <f>(D11+D12+D13+D14+D15+D16+D17+D18+D22+D23+D24+D25+D26+D27+D28)</f>
        <v>0</v>
      </c>
      <c r="E29" s="1390">
        <f>(E11+E12+E13+E14+E15+E16+E17+E18+E22+E23+E24+E25+E26+E27+E28)</f>
        <v>0</v>
      </c>
      <c r="F29" s="1390">
        <f>(F11+F12+F13+F14+F15+F16+F17+F18+F22+F23+F24+F25+F26+F27+F28)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5" t="s">
        <v>2957</v>
      </c>
      <c r="B30" s="1155" t="s">
        <v>2958</v>
      </c>
      <c r="C30" s="1390">
        <f>(C10+C29)</f>
        <v>0</v>
      </c>
      <c r="D30" s="1390">
        <f>(D10+D29)</f>
        <v>0</v>
      </c>
      <c r="E30" s="1390">
        <f>(E10+E29)</f>
        <v>0</v>
      </c>
      <c r="F30" s="1390">
        <f>(F10+F29)</f>
        <v>0</v>
      </c>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2735</v>
      </c>
      <c r="B31" s="1151" t="s">
        <v>2959</v>
      </c>
      <c r="C31" s="1150" t="s">
        <v>2055</v>
      </c>
      <c r="D31" s="1150" t="s">
        <v>2055</v>
      </c>
      <c r="E31" s="1150" t="s">
        <v>2055</v>
      </c>
      <c r="F31" s="1150" t="s">
        <v>2055</v>
      </c>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5" t="s">
        <v>2960</v>
      </c>
      <c r="B32" s="1155" t="s">
        <v>2961</v>
      </c>
      <c r="C32" s="1154"/>
      <c r="D32" s="1154"/>
      <c r="E32" s="1154"/>
      <c r="F32" s="1154"/>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5" t="s">
        <v>2962</v>
      </c>
      <c r="B33" s="1155" t="s">
        <v>2963</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5" t="s">
        <v>2964</v>
      </c>
      <c r="B34" s="1155" t="s">
        <v>2965</v>
      </c>
      <c r="C34" s="1389">
        <f>+Financials2!E60</f>
        <v>0</v>
      </c>
      <c r="D34" s="1389">
        <f>+Financials2!D60</f>
        <v>0</v>
      </c>
      <c r="E34" s="1389">
        <f>+Financials2!C60</f>
        <v>0</v>
      </c>
      <c r="F34" s="1389">
        <f>+Financials2!B60</f>
        <v>0</v>
      </c>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5" t="s">
        <v>2966</v>
      </c>
      <c r="B35" s="1155" t="s">
        <v>2967</v>
      </c>
      <c r="C35" s="1157"/>
      <c r="D35" s="1157"/>
      <c r="E35" s="1157"/>
      <c r="F35" s="1157"/>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5" t="s">
        <v>2968</v>
      </c>
      <c r="B36" s="1155" t="s">
        <v>2969</v>
      </c>
      <c r="C36" s="1154"/>
      <c r="D36" s="1154"/>
      <c r="E36" s="1154"/>
      <c r="F36" s="1154"/>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5" t="s">
        <v>2970</v>
      </c>
      <c r="B37" s="1155" t="s">
        <v>2971</v>
      </c>
      <c r="C37" s="1154"/>
      <c r="D37" s="1154"/>
      <c r="E37" s="1154"/>
      <c r="F37" s="1154"/>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5" t="s">
        <v>2972</v>
      </c>
      <c r="B38" s="1155" t="s">
        <v>2973</v>
      </c>
      <c r="C38" s="1394">
        <f>+Financials2!E61</f>
        <v>0</v>
      </c>
      <c r="D38" s="1394">
        <f>+Financials2!D61</f>
        <v>0</v>
      </c>
      <c r="E38" s="1394">
        <f>+Financials2!C61</f>
        <v>0</v>
      </c>
      <c r="F38" s="1394">
        <f>+Financials2!B61</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5" t="s">
        <v>2974</v>
      </c>
      <c r="B39" s="1155" t="s">
        <v>2975</v>
      </c>
      <c r="C39" s="1394">
        <f>+Financials2!E57</f>
        <v>0</v>
      </c>
      <c r="D39" s="1394">
        <f>+Financials2!D57</f>
        <v>0</v>
      </c>
      <c r="E39" s="1394">
        <f>+Financials2!C57</f>
        <v>0</v>
      </c>
      <c r="F39" s="1394">
        <f>+Financials2!B57</f>
        <v>0</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ht="22.5" x14ac:dyDescent="0.2">
      <c r="A40" s="1155" t="s">
        <v>2976</v>
      </c>
      <c r="B40" s="1155" t="s">
        <v>2977</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2978</v>
      </c>
      <c r="B41" s="1155" t="s">
        <v>2979</v>
      </c>
      <c r="C41" s="1394">
        <f>+Financials2!E62</f>
        <v>0</v>
      </c>
      <c r="D41" s="1394">
        <f>+Financials2!D62</f>
        <v>0</v>
      </c>
      <c r="E41" s="1394">
        <f>+Financials2!C62</f>
        <v>0</v>
      </c>
      <c r="F41" s="1394">
        <f>+Financials2!B62</f>
        <v>0</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5" t="s">
        <v>2980</v>
      </c>
      <c r="B42" s="1155" t="s">
        <v>2981</v>
      </c>
      <c r="C42" s="1389">
        <f>Financials2!E69</f>
        <v>0</v>
      </c>
      <c r="D42" s="1389">
        <f>Financials2!D69</f>
        <v>0</v>
      </c>
      <c r="E42" s="1389">
        <f>Financials2!C69</f>
        <v>0</v>
      </c>
      <c r="F42" s="1389">
        <f>Financials2!B69</f>
        <v>0</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2982</v>
      </c>
      <c r="B43" s="1155" t="s">
        <v>2983</v>
      </c>
      <c r="C43" s="1390">
        <f>(C32+C33+C34+C35+C36+C37+C38+C39+C40+C41+C42)</f>
        <v>0</v>
      </c>
      <c r="D43" s="1390">
        <f>(D32+D33+D34+D35+D36+D37+D38+D39+D40+D41+D42)</f>
        <v>0</v>
      </c>
      <c r="E43" s="1390">
        <f>(E32+E33+E34+E35+E36+E37+E38+E39+E40+E41+E42)</f>
        <v>0</v>
      </c>
      <c r="F43" s="1390">
        <f>(F32+F33+F34+F35+F36+F37+F38+F39+F40+F41+F42)</f>
        <v>0</v>
      </c>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1" t="s">
        <v>2737</v>
      </c>
      <c r="B44" s="1151" t="s">
        <v>2984</v>
      </c>
      <c r="C44" s="1390">
        <f>(C30+C43)</f>
        <v>0</v>
      </c>
      <c r="D44" s="1390">
        <f>(D30+D43)</f>
        <v>0</v>
      </c>
      <c r="E44" s="1390">
        <f>(E30+E43)</f>
        <v>0</v>
      </c>
      <c r="F44" s="1390">
        <f>(F30+F43)</f>
        <v>0</v>
      </c>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2739</v>
      </c>
      <c r="B45" s="1151" t="s">
        <v>2985</v>
      </c>
      <c r="C45" s="1150" t="s">
        <v>2055</v>
      </c>
      <c r="D45" s="1150" t="s">
        <v>2055</v>
      </c>
      <c r="E45" s="1150" t="s">
        <v>2055</v>
      </c>
      <c r="F45" s="1150" t="s">
        <v>2055</v>
      </c>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5" t="s">
        <v>2986</v>
      </c>
      <c r="B46" s="1155" t="s">
        <v>2987</v>
      </c>
      <c r="C46" s="1154"/>
      <c r="D46" s="1154"/>
      <c r="E46" s="1154"/>
      <c r="F46" s="1154"/>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5" t="s">
        <v>2988</v>
      </c>
      <c r="B47" s="1155" t="s">
        <v>2989</v>
      </c>
      <c r="C47" s="1394">
        <f>Financials2!E55</f>
        <v>0</v>
      </c>
      <c r="D47" s="1394">
        <f>Financials2!D55</f>
        <v>0</v>
      </c>
      <c r="E47" s="1394">
        <f>Financials2!C55</f>
        <v>0</v>
      </c>
      <c r="F47" s="1394">
        <f>Financials2!B55</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55" t="s">
        <v>2990</v>
      </c>
      <c r="B48" s="1155" t="s">
        <v>2991</v>
      </c>
      <c r="C48" s="1154"/>
      <c r="D48" s="1154"/>
      <c r="E48" s="1154"/>
      <c r="F48" s="1154"/>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5" t="s">
        <v>2992</v>
      </c>
      <c r="B49" s="1155" t="s">
        <v>2993</v>
      </c>
      <c r="C49" s="1390">
        <f>(C46+C47+C48)</f>
        <v>0</v>
      </c>
      <c r="D49" s="1390">
        <f>(D46+D47+D48)</f>
        <v>0</v>
      </c>
      <c r="E49" s="1390">
        <f>(E46+E47+E48)</f>
        <v>0</v>
      </c>
      <c r="F49" s="1390">
        <f>(F46+F47+F48)</f>
        <v>0</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2994</v>
      </c>
      <c r="B50" s="1155" t="s">
        <v>2995</v>
      </c>
      <c r="C50" s="1150" t="s">
        <v>2055</v>
      </c>
      <c r="D50" s="1150" t="s">
        <v>2055</v>
      </c>
      <c r="E50" s="1150" t="s">
        <v>2055</v>
      </c>
      <c r="F50" s="1150" t="s">
        <v>2055</v>
      </c>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6" t="s">
        <v>2996</v>
      </c>
      <c r="B51" s="1156" t="s">
        <v>2997</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6" t="s">
        <v>2998</v>
      </c>
      <c r="B52" s="1156" t="s">
        <v>2999</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6" t="s">
        <v>3000</v>
      </c>
      <c r="B53" s="1156" t="s">
        <v>3001</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6" t="s">
        <v>3002</v>
      </c>
      <c r="B54" s="1156" t="s">
        <v>2780</v>
      </c>
      <c r="C54" s="1390">
        <f>(C51+C52+C53)</f>
        <v>0</v>
      </c>
      <c r="D54" s="1390">
        <f>(D51+D52+D53)</f>
        <v>0</v>
      </c>
      <c r="E54" s="1390">
        <f>(E51+E52+E53)</f>
        <v>0</v>
      </c>
      <c r="F54" s="1390">
        <f>(F51+F52+F53)</f>
        <v>0</v>
      </c>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3003</v>
      </c>
      <c r="B55" s="1155" t="s">
        <v>3004</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5" t="s">
        <v>3005</v>
      </c>
      <c r="B56" s="1155" t="s">
        <v>3006</v>
      </c>
      <c r="C56" s="1394">
        <f>Financials2!E56</f>
        <v>0</v>
      </c>
      <c r="D56" s="1394">
        <f>Financials2!D56</f>
        <v>0</v>
      </c>
      <c r="E56" s="1394">
        <f>Financials2!C56</f>
        <v>0</v>
      </c>
      <c r="F56" s="1394">
        <f>Financials2!B56</f>
        <v>0</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5" t="s">
        <v>3007</v>
      </c>
      <c r="B57" s="1155" t="s">
        <v>3008</v>
      </c>
      <c r="C57" s="1154"/>
      <c r="D57" s="1154"/>
      <c r="E57" s="1154"/>
      <c r="F57" s="1154"/>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3009</v>
      </c>
      <c r="B58" s="1155" t="s">
        <v>3010</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5" t="s">
        <v>3011</v>
      </c>
      <c r="B59" s="1155" t="s">
        <v>3012</v>
      </c>
      <c r="C59" s="1154"/>
      <c r="D59" s="1154"/>
      <c r="E59" s="1154"/>
      <c r="F59" s="1154"/>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55" t="s">
        <v>3013</v>
      </c>
      <c r="B60" s="1155" t="s">
        <v>3014</v>
      </c>
      <c r="C60" s="1390">
        <f>(C49+C54+C55+C56+C57+C58+C59)-C53</f>
        <v>0</v>
      </c>
      <c r="D60" s="1390">
        <f>(D49+D54+D55+D56+D57+D58+D59)-D53</f>
        <v>0</v>
      </c>
      <c r="E60" s="1390">
        <f>(E49+E54+E55+E56+E57+E58+E59)-E53</f>
        <v>0</v>
      </c>
      <c r="F60" s="1390">
        <f>(F49+F54+F55+F56+F57+F58+F59)-F53</f>
        <v>0</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2741</v>
      </c>
      <c r="B61" s="1151" t="s">
        <v>3015</v>
      </c>
      <c r="C61" s="1390">
        <f>(C30+C43+C60)</f>
        <v>0</v>
      </c>
      <c r="D61" s="1390">
        <f>(D30+D43+D60)</f>
        <v>0</v>
      </c>
      <c r="E61" s="1390">
        <f>(E30+E43+E60)</f>
        <v>0</v>
      </c>
      <c r="F61" s="1390">
        <f>(F30+F43+F60)</f>
        <v>0</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1" t="s">
        <v>2743</v>
      </c>
      <c r="B62" s="1151" t="s">
        <v>3016</v>
      </c>
      <c r="C62" s="1150" t="s">
        <v>2055</v>
      </c>
      <c r="D62" s="1150" t="s">
        <v>2055</v>
      </c>
      <c r="E62" s="1150" t="s">
        <v>2055</v>
      </c>
      <c r="F62" s="1150" t="s">
        <v>2055</v>
      </c>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3017</v>
      </c>
      <c r="B63" s="1155" t="s">
        <v>3018</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3019</v>
      </c>
      <c r="B64" s="1155" t="s">
        <v>3020</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5" t="s">
        <v>3021</v>
      </c>
      <c r="B65" s="1155" t="s">
        <v>3022</v>
      </c>
      <c r="C65" s="1154"/>
      <c r="D65" s="1154"/>
      <c r="E65" s="1154"/>
      <c r="F65" s="1154"/>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3023</v>
      </c>
      <c r="B66" s="1155" t="s">
        <v>3024</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3025</v>
      </c>
      <c r="B67" s="1155" t="s">
        <v>3026</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3027</v>
      </c>
      <c r="B68" s="1155" t="s">
        <v>3028</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ht="22.5" x14ac:dyDescent="0.2">
      <c r="A69" s="1155" t="s">
        <v>3029</v>
      </c>
      <c r="B69" s="1155" t="s">
        <v>3030</v>
      </c>
      <c r="C69" s="1389">
        <f>Financials2!E71</f>
        <v>0</v>
      </c>
      <c r="D69" s="1389">
        <f>Financials2!D71</f>
        <v>0</v>
      </c>
      <c r="E69" s="1389">
        <f>Financials2!C71</f>
        <v>0</v>
      </c>
      <c r="F69" s="1389">
        <f>Financials2!B71</f>
        <v>0</v>
      </c>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49" t="s">
        <v>2753</v>
      </c>
      <c r="B70" s="1149" t="s">
        <v>3031</v>
      </c>
      <c r="C70" s="1150" t="s">
        <v>2055</v>
      </c>
      <c r="D70" s="1150" t="s">
        <v>2055</v>
      </c>
      <c r="E70" s="1150" t="s">
        <v>2055</v>
      </c>
      <c r="F70" s="1150" t="s">
        <v>2055</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51" t="s">
        <v>2755</v>
      </c>
      <c r="B71" s="1151" t="s">
        <v>3032</v>
      </c>
      <c r="C71" s="1150" t="s">
        <v>2055</v>
      </c>
      <c r="D71" s="1150" t="s">
        <v>2055</v>
      </c>
      <c r="E71" s="1150" t="s">
        <v>2055</v>
      </c>
      <c r="F71" s="1150" t="s">
        <v>2055</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55" t="s">
        <v>2757</v>
      </c>
      <c r="B72" s="1155" t="s">
        <v>3033</v>
      </c>
      <c r="C72" s="1394">
        <f>Financials2!E47</f>
        <v>0</v>
      </c>
      <c r="D72" s="1394">
        <f>Financials2!D47</f>
        <v>0</v>
      </c>
      <c r="E72" s="1394">
        <f>Financials2!C47</f>
        <v>0</v>
      </c>
      <c r="F72" s="1394">
        <f>Financials2!B47</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51" t="s">
        <v>2761</v>
      </c>
      <c r="B73" s="1151" t="s">
        <v>3034</v>
      </c>
      <c r="C73" s="1150" t="s">
        <v>2055</v>
      </c>
      <c r="D73" s="1150" t="s">
        <v>2055</v>
      </c>
      <c r="E73" s="1150" t="s">
        <v>2055</v>
      </c>
      <c r="F73" s="1150" t="s">
        <v>2055</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55" t="s">
        <v>2763</v>
      </c>
      <c r="B74" s="1155" t="s">
        <v>3035</v>
      </c>
      <c r="C74" s="1154"/>
      <c r="D74" s="1154"/>
      <c r="E74" s="1154"/>
      <c r="F74" s="1154"/>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55" t="s">
        <v>2764</v>
      </c>
      <c r="B75" s="1155" t="s">
        <v>3036</v>
      </c>
      <c r="C75" s="1154"/>
      <c r="D75" s="1154"/>
      <c r="E75" s="1154"/>
      <c r="F75" s="1154"/>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5" t="s">
        <v>3037</v>
      </c>
      <c r="B76" s="1155" t="s">
        <v>3038</v>
      </c>
      <c r="C76" s="1154"/>
      <c r="D76" s="1154"/>
      <c r="E76" s="1154"/>
      <c r="F76" s="1154"/>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2765</v>
      </c>
      <c r="B77" s="1151" t="s">
        <v>3039</v>
      </c>
      <c r="C77" s="1150" t="s">
        <v>2055</v>
      </c>
      <c r="D77" s="1150" t="s">
        <v>2055</v>
      </c>
      <c r="E77" s="1150" t="s">
        <v>2055</v>
      </c>
      <c r="F77" s="1150" t="s">
        <v>2055</v>
      </c>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ht="22.5" x14ac:dyDescent="0.2">
      <c r="A78" s="1155" t="s">
        <v>3040</v>
      </c>
      <c r="B78" s="1155" t="s">
        <v>3041</v>
      </c>
      <c r="C78" s="1394">
        <f>Financials2!E46</f>
        <v>0</v>
      </c>
      <c r="D78" s="1394">
        <f>Financials2!D46</f>
        <v>0</v>
      </c>
      <c r="E78" s="1394">
        <f>Financials2!C46</f>
        <v>0</v>
      </c>
      <c r="F78" s="1394">
        <f>Financials2!B46</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55" t="s">
        <v>3042</v>
      </c>
      <c r="B79" s="1155" t="s">
        <v>3043</v>
      </c>
      <c r="C79" s="1154"/>
      <c r="D79" s="1154"/>
      <c r="E79" s="1154"/>
      <c r="F79" s="1154"/>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55" t="s">
        <v>3044</v>
      </c>
      <c r="B80" s="1155" t="s">
        <v>3045</v>
      </c>
      <c r="C80" s="1154"/>
      <c r="D80" s="1154"/>
      <c r="E80" s="1154"/>
      <c r="F80" s="1154"/>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2767</v>
      </c>
      <c r="B81" s="1151" t="s">
        <v>3046</v>
      </c>
      <c r="C81" s="1150" t="s">
        <v>2055</v>
      </c>
      <c r="D81" s="1150" t="s">
        <v>2055</v>
      </c>
      <c r="E81" s="1150" t="s">
        <v>2055</v>
      </c>
      <c r="F81" s="1150" t="s">
        <v>2055</v>
      </c>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5" t="s">
        <v>3047</v>
      </c>
      <c r="B82" s="1155" t="s">
        <v>3048</v>
      </c>
      <c r="C82" s="1394">
        <f>Financials2!E44</f>
        <v>0</v>
      </c>
      <c r="D82" s="1394">
        <f>Financials2!D44</f>
        <v>0</v>
      </c>
      <c r="E82" s="1394">
        <f>Financials2!C44</f>
        <v>0</v>
      </c>
      <c r="F82" s="1394">
        <f>Financials2!B44</f>
        <v>0</v>
      </c>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5" t="s">
        <v>3049</v>
      </c>
      <c r="B83" s="1155" t="s">
        <v>3050</v>
      </c>
      <c r="C83" s="1154"/>
      <c r="D83" s="1154"/>
      <c r="E83" s="1154"/>
      <c r="F83" s="1154"/>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55" t="s">
        <v>3051</v>
      </c>
      <c r="B84" s="1155" t="s">
        <v>3052</v>
      </c>
      <c r="C84" s="1154"/>
      <c r="D84" s="1154"/>
      <c r="E84" s="1154"/>
      <c r="F84" s="1154"/>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55" t="s">
        <v>3053</v>
      </c>
      <c r="B85" s="1155" t="s">
        <v>3054</v>
      </c>
      <c r="C85" s="1154"/>
      <c r="D85" s="1154"/>
      <c r="E85" s="1154"/>
      <c r="F85" s="1154"/>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5" t="s">
        <v>3055</v>
      </c>
      <c r="B86" s="1155" t="s">
        <v>3056</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5" t="s">
        <v>3057</v>
      </c>
      <c r="B87" s="1155" t="s">
        <v>3058</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55" t="s">
        <v>3059</v>
      </c>
      <c r="B88" s="1155" t="s">
        <v>3060</v>
      </c>
      <c r="C88" s="1390">
        <f>(C86+C87)</f>
        <v>0</v>
      </c>
      <c r="D88" s="1390">
        <f>(D86+D87)</f>
        <v>0</v>
      </c>
      <c r="E88" s="1390">
        <f>(E86+E87)</f>
        <v>0</v>
      </c>
      <c r="F88" s="1390">
        <f>(F86+F87)</f>
        <v>0</v>
      </c>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55" t="s">
        <v>3061</v>
      </c>
      <c r="B89" s="1155" t="s">
        <v>3062</v>
      </c>
      <c r="C89" s="1154"/>
      <c r="D89" s="1154"/>
      <c r="E89" s="1154"/>
      <c r="F89" s="1154"/>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55" t="s">
        <v>3063</v>
      </c>
      <c r="B90" s="1155" t="s">
        <v>3064</v>
      </c>
      <c r="C90" s="1390">
        <f>(C82+C83+C84+C85+C88+C89)</f>
        <v>0</v>
      </c>
      <c r="D90" s="1390">
        <f>(D82+D83+D84+D85+D88+D89)</f>
        <v>0</v>
      </c>
      <c r="E90" s="1390">
        <f>(E82+E83+E84+E85+E88+E89)</f>
        <v>0</v>
      </c>
      <c r="F90" s="1390">
        <f>(F82+F83+F84+F85+F88+F89)</f>
        <v>0</v>
      </c>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55" t="s">
        <v>3065</v>
      </c>
      <c r="B91" s="1155" t="s">
        <v>3066</v>
      </c>
      <c r="C91" s="1154"/>
      <c r="D91" s="1154"/>
      <c r="E91" s="1154"/>
      <c r="F91" s="1154"/>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1155" t="s">
        <v>3067</v>
      </c>
      <c r="B92" s="1155" t="s">
        <v>3068</v>
      </c>
      <c r="C92" s="1154"/>
      <c r="D92" s="1154"/>
      <c r="E92" s="1154"/>
      <c r="F92" s="1154"/>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1151" t="s">
        <v>2769</v>
      </c>
      <c r="B93" s="1151" t="s">
        <v>3069</v>
      </c>
      <c r="C93" s="1150" t="s">
        <v>2055</v>
      </c>
      <c r="D93" s="1150" t="s">
        <v>2055</v>
      </c>
      <c r="E93" s="1150" t="s">
        <v>2055</v>
      </c>
      <c r="F93" s="1150" t="s">
        <v>2055</v>
      </c>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1155" t="s">
        <v>3070</v>
      </c>
      <c r="B94" s="1155" t="s">
        <v>3071</v>
      </c>
      <c r="C94" s="1154"/>
      <c r="D94" s="1154"/>
      <c r="E94" s="1154"/>
      <c r="F94" s="1154"/>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1155" t="s">
        <v>3072</v>
      </c>
      <c r="B95" s="1155" t="s">
        <v>3073</v>
      </c>
      <c r="C95" s="1154"/>
      <c r="D95" s="1154"/>
      <c r="E95" s="1154"/>
      <c r="F95" s="1154"/>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1155" t="s">
        <v>3074</v>
      </c>
      <c r="B96" s="1155" t="s">
        <v>3075</v>
      </c>
      <c r="C96" s="1154"/>
      <c r="D96" s="1154"/>
      <c r="E96" s="1154"/>
      <c r="F96" s="1154"/>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1155" t="s">
        <v>3076</v>
      </c>
      <c r="B97" s="1155" t="s">
        <v>3077</v>
      </c>
      <c r="C97" s="1154"/>
      <c r="D97" s="1154"/>
      <c r="E97" s="1154"/>
      <c r="F97" s="1154"/>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1155" t="s">
        <v>3078</v>
      </c>
      <c r="B98" s="1155" t="s">
        <v>3079</v>
      </c>
      <c r="C98" s="1394">
        <f>Financials2!E48</f>
        <v>0</v>
      </c>
      <c r="D98" s="1394">
        <f>Financials2!D48</f>
        <v>0</v>
      </c>
      <c r="E98" s="1394">
        <f>Financials2!C48</f>
        <v>0</v>
      </c>
      <c r="F98" s="1394">
        <f>Financials2!B48</f>
        <v>0</v>
      </c>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1151" t="s">
        <v>2771</v>
      </c>
      <c r="B99" s="1151" t="s">
        <v>3080</v>
      </c>
      <c r="C99" s="1390">
        <f>(C72+C74+C75+C76+C78+C79+C80+C82+C83+C84+C85+C88+C89+C91+C92+C94+C95+C96+C97+C98)</f>
        <v>0</v>
      </c>
      <c r="D99" s="1390">
        <f>(D72+D74+D75+D76+D78+D79+D80+D82+D83+D84+D85+D88+D89+D91+D92+D94+D95+D96+D97+D98)</f>
        <v>0</v>
      </c>
      <c r="E99" s="1390">
        <f>(E72+E74+E75+E76+E78+E79+E80+E82+E83+E84+E85+E88+E89+E91+E92+E94+E95+E96+E97+E98)</f>
        <v>0</v>
      </c>
      <c r="F99" s="1390">
        <f>(F72+F74+F75+F76+F78+F79+F80+F82+F83+F84+F85+F88+F89+F91+F92+F94+F95+F96+F97+F98)</f>
        <v>0</v>
      </c>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1151" t="s">
        <v>2773</v>
      </c>
      <c r="B100" s="1151" t="s">
        <v>3081</v>
      </c>
      <c r="C100" s="1150" t="s">
        <v>2055</v>
      </c>
      <c r="D100" s="1150" t="s">
        <v>2055</v>
      </c>
      <c r="E100" s="1150" t="s">
        <v>2055</v>
      </c>
      <c r="F100" s="1150" t="s">
        <v>2055</v>
      </c>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1155" t="s">
        <v>3082</v>
      </c>
      <c r="B101" s="1155" t="s">
        <v>3083</v>
      </c>
      <c r="C101" s="1154"/>
      <c r="D101" s="1154"/>
      <c r="E101" s="1154"/>
      <c r="F101" s="1154"/>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1155" t="s">
        <v>3084</v>
      </c>
      <c r="B102" s="1155" t="s">
        <v>3085</v>
      </c>
      <c r="C102" s="1154"/>
      <c r="D102" s="1154"/>
      <c r="E102" s="1154"/>
      <c r="F102" s="1154"/>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1155" t="s">
        <v>3086</v>
      </c>
      <c r="B103" s="1155" t="s">
        <v>3087</v>
      </c>
      <c r="C103" s="1154"/>
      <c r="D103" s="1154"/>
      <c r="E103" s="1154"/>
      <c r="F103" s="1154"/>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1155" t="s">
        <v>3088</v>
      </c>
      <c r="B104" s="1155" t="s">
        <v>3089</v>
      </c>
      <c r="C104" s="1154"/>
      <c r="D104" s="1154"/>
      <c r="E104" s="1154"/>
      <c r="F104" s="1154"/>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1155" t="s">
        <v>3090</v>
      </c>
      <c r="B105" s="1155" t="s">
        <v>3091</v>
      </c>
      <c r="C105" s="1154"/>
      <c r="D105" s="1154"/>
      <c r="E105" s="1154"/>
      <c r="F105" s="1154"/>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1155" t="s">
        <v>3092</v>
      </c>
      <c r="B106" s="1155" t="s">
        <v>3093</v>
      </c>
      <c r="C106" s="1157">
        <f>Financials2!E41</f>
        <v>0</v>
      </c>
      <c r="D106" s="1157">
        <f>Financials2!D41</f>
        <v>0</v>
      </c>
      <c r="E106" s="1157">
        <f>Financials2!C41</f>
        <v>0</v>
      </c>
      <c r="F106" s="1157">
        <f>Financials2!B41</f>
        <v>0</v>
      </c>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1155" t="s">
        <v>3094</v>
      </c>
      <c r="B107" s="1155" t="s">
        <v>3095</v>
      </c>
      <c r="C107" s="1154"/>
      <c r="D107" s="1154"/>
      <c r="E107" s="1154"/>
      <c r="F107" s="1154"/>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1155" t="s">
        <v>3096</v>
      </c>
      <c r="B108" s="1155" t="s">
        <v>3097</v>
      </c>
      <c r="C108" s="1153">
        <f>(C101+C102+C103+C104+C105+C106+C107)</f>
        <v>0</v>
      </c>
      <c r="D108" s="1153">
        <f>(D101+D102+D103+D104+D105+D106+D107)</f>
        <v>0</v>
      </c>
      <c r="E108" s="1153">
        <f>(E101+E102+E103+E104+E105+E106+E107)</f>
        <v>0</v>
      </c>
      <c r="F108" s="1153">
        <f>(F101+F102+F103+F104+F105+F106+F107)</f>
        <v>0</v>
      </c>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1155" t="s">
        <v>3098</v>
      </c>
      <c r="B109" s="1155" t="s">
        <v>3099</v>
      </c>
      <c r="C109" s="1154"/>
      <c r="D109" s="1154"/>
      <c r="E109" s="1154"/>
      <c r="F109" s="1154"/>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1155" t="s">
        <v>3100</v>
      </c>
      <c r="B110" s="1155" t="s">
        <v>3101</v>
      </c>
      <c r="C110" s="1153">
        <f>(C108-C109-C53)</f>
        <v>0</v>
      </c>
      <c r="D110" s="1153">
        <f>(D108-D109-D53)</f>
        <v>0</v>
      </c>
      <c r="E110" s="1153">
        <f>(E108-E109-E53)</f>
        <v>0</v>
      </c>
      <c r="F110" s="1153">
        <f>(F108-F109-F53)</f>
        <v>0</v>
      </c>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1151" t="s">
        <v>2775</v>
      </c>
      <c r="B111" s="1151" t="s">
        <v>3102</v>
      </c>
      <c r="C111" s="1150" t="s">
        <v>2055</v>
      </c>
      <c r="D111" s="1150" t="s">
        <v>2055</v>
      </c>
      <c r="E111" s="1150" t="s">
        <v>2055</v>
      </c>
      <c r="F111" s="1150" t="s">
        <v>2055</v>
      </c>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1155" t="s">
        <v>3103</v>
      </c>
      <c r="B112" s="1155" t="s">
        <v>3104</v>
      </c>
      <c r="C112" s="1154"/>
      <c r="D112" s="1154"/>
      <c r="E112" s="1154"/>
      <c r="F112" s="1154"/>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1155" t="s">
        <v>3105</v>
      </c>
      <c r="B113" s="1155" t="s">
        <v>3106</v>
      </c>
      <c r="C113" s="1157">
        <f>Financials2!E42</f>
        <v>0</v>
      </c>
      <c r="D113" s="1157">
        <f>Financials2!D42</f>
        <v>0</v>
      </c>
      <c r="E113" s="1157">
        <f>Financials2!C42</f>
        <v>0</v>
      </c>
      <c r="F113" s="1157">
        <f>Financials2!B42</f>
        <v>0</v>
      </c>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1155" t="s">
        <v>3107</v>
      </c>
      <c r="B114" s="1155" t="s">
        <v>3108</v>
      </c>
      <c r="C114" s="1152">
        <f>+Financials2!E58</f>
        <v>0</v>
      </c>
      <c r="D114" s="1152">
        <f>+Financials2!D58</f>
        <v>0</v>
      </c>
      <c r="E114" s="1152">
        <f>+Financials2!C58</f>
        <v>0</v>
      </c>
      <c r="F114" s="1152">
        <f>+Financials2!B58</f>
        <v>0</v>
      </c>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1155" t="s">
        <v>3109</v>
      </c>
      <c r="B115" s="1155" t="s">
        <v>3110</v>
      </c>
      <c r="C115" s="1154"/>
      <c r="D115" s="1154"/>
      <c r="E115" s="1154"/>
      <c r="F115" s="1154"/>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1155" t="s">
        <v>3111</v>
      </c>
      <c r="B116" s="1155" t="s">
        <v>3112</v>
      </c>
      <c r="C116" s="1154"/>
      <c r="D116" s="1154"/>
      <c r="E116" s="1154"/>
      <c r="F116" s="1154"/>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1155" t="s">
        <v>3113</v>
      </c>
      <c r="B117" s="1155" t="s">
        <v>3114</v>
      </c>
      <c r="C117" s="1152">
        <f>Financials2!E45</f>
        <v>0</v>
      </c>
      <c r="D117" s="1152">
        <f>Financials2!D45</f>
        <v>0</v>
      </c>
      <c r="E117" s="1152">
        <f>Financials2!C45</f>
        <v>0</v>
      </c>
      <c r="F117" s="1152">
        <f>Financials2!B45</f>
        <v>0</v>
      </c>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1155" t="s">
        <v>3115</v>
      </c>
      <c r="B118" s="1155" t="s">
        <v>3116</v>
      </c>
      <c r="C118" s="1154"/>
      <c r="D118" s="1154"/>
      <c r="E118" s="1154"/>
      <c r="F118" s="1154"/>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1155" t="s">
        <v>3117</v>
      </c>
      <c r="B119" s="1155" t="s">
        <v>3118</v>
      </c>
      <c r="C119" s="1154"/>
      <c r="D119" s="1154"/>
      <c r="E119" s="1154"/>
      <c r="F119" s="1154"/>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ht="33.75" x14ac:dyDescent="0.2">
      <c r="A120" s="1155" t="s">
        <v>3119</v>
      </c>
      <c r="B120" s="1155" t="s">
        <v>3120</v>
      </c>
      <c r="C120" s="1157">
        <f>Financials2!E50</f>
        <v>0</v>
      </c>
      <c r="D120" s="1157">
        <f>Financials2!D50</f>
        <v>0</v>
      </c>
      <c r="E120" s="1157">
        <f>Financials2!C50</f>
        <v>0</v>
      </c>
      <c r="F120" s="1157">
        <f>Financials2!B50</f>
        <v>0</v>
      </c>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1155" t="s">
        <v>3121</v>
      </c>
      <c r="B121" s="1155" t="s">
        <v>3122</v>
      </c>
      <c r="C121" s="1154"/>
      <c r="D121" s="1154"/>
      <c r="E121" s="1154"/>
      <c r="F121" s="1154"/>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1155" t="s">
        <v>3123</v>
      </c>
      <c r="B122" s="1155" t="s">
        <v>3124</v>
      </c>
      <c r="C122" s="1154"/>
      <c r="D122" s="1154"/>
      <c r="E122" s="1154"/>
      <c r="F122" s="1154"/>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1155" t="s">
        <v>3125</v>
      </c>
      <c r="B123" s="1155" t="s">
        <v>3126</v>
      </c>
      <c r="C123" s="1152">
        <f>Financials2!E51</f>
        <v>0</v>
      </c>
      <c r="D123" s="1152">
        <f>Financials2!D51</f>
        <v>0</v>
      </c>
      <c r="E123" s="1152">
        <f>Financials2!C51</f>
        <v>0</v>
      </c>
      <c r="F123" s="1152">
        <f>Financials2!B51</f>
        <v>0</v>
      </c>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1155" t="s">
        <v>3127</v>
      </c>
      <c r="B124" s="1155" t="s">
        <v>3128</v>
      </c>
      <c r="C124" s="1153">
        <f>(C112+C113+C114+C115+C116+C117+C118+C119+C120+C121+C122+C123)</f>
        <v>0</v>
      </c>
      <c r="D124" s="1153">
        <f>(D112+D113+D114+D115+D116+D117+D118+D119+D120+D121+D122+D123)</f>
        <v>0</v>
      </c>
      <c r="E124" s="1153">
        <f>(E112+E113+E114+E115+E116+E117+E118+E119+E120+E121+E122+E123)</f>
        <v>0</v>
      </c>
      <c r="F124" s="1153">
        <f>(F112+F113+F114+F115+F116+F117+F118+F119+F120+F121+F122+F123)</f>
        <v>0</v>
      </c>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ht="22.5" x14ac:dyDescent="0.2">
      <c r="A125" s="1151" t="s">
        <v>2777</v>
      </c>
      <c r="B125" s="1151" t="s">
        <v>3129</v>
      </c>
      <c r="C125" s="1150" t="s">
        <v>2055</v>
      </c>
      <c r="D125" s="1150" t="s">
        <v>2055</v>
      </c>
      <c r="E125" s="1150" t="s">
        <v>2055</v>
      </c>
      <c r="F125" s="1150" t="s">
        <v>2055</v>
      </c>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ht="22.5" x14ac:dyDescent="0.2">
      <c r="A126" s="1155" t="s">
        <v>3130</v>
      </c>
      <c r="B126" s="1155" t="s">
        <v>3131</v>
      </c>
      <c r="C126" s="1154"/>
      <c r="D126" s="1154"/>
      <c r="E126" s="1154"/>
      <c r="F126" s="1154"/>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1155" t="s">
        <v>3132</v>
      </c>
      <c r="B127" s="1155" t="s">
        <v>3133</v>
      </c>
      <c r="C127" s="1154"/>
      <c r="D127" s="1154"/>
      <c r="E127" s="1154"/>
      <c r="F127" s="1154"/>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1155" t="s">
        <v>3134</v>
      </c>
      <c r="B128" s="1155" t="s">
        <v>2780</v>
      </c>
      <c r="C128" s="1153">
        <f>(C126+C127)</f>
        <v>0</v>
      </c>
      <c r="D128" s="1153">
        <f>(D126+D127)</f>
        <v>0</v>
      </c>
      <c r="E128" s="1153">
        <f>(E126+E127)</f>
        <v>0</v>
      </c>
      <c r="F128" s="1153">
        <f>(F126+F127)</f>
        <v>0</v>
      </c>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1151" t="s">
        <v>2779</v>
      </c>
      <c r="B129" s="1151" t="s">
        <v>3135</v>
      </c>
      <c r="C129" s="1153">
        <f>(C99+C110+C124+C128)</f>
        <v>0</v>
      </c>
      <c r="D129" s="1153">
        <f>(D99+D110+D124+D128)</f>
        <v>0</v>
      </c>
      <c r="E129" s="1153">
        <f>(E99+E110+E124+E128)</f>
        <v>0</v>
      </c>
      <c r="F129" s="1153">
        <f>(F99+F110+F124+F128)</f>
        <v>0</v>
      </c>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1151" t="s">
        <v>2781</v>
      </c>
      <c r="B130" s="1151" t="s">
        <v>3136</v>
      </c>
      <c r="C130" s="1153">
        <f>(C60-C53-C128)</f>
        <v>0</v>
      </c>
      <c r="D130" s="1153">
        <f>(D60-D53-D128)</f>
        <v>0</v>
      </c>
      <c r="E130" s="1153">
        <f>(E60-E53-E128)</f>
        <v>0</v>
      </c>
      <c r="F130" s="1153">
        <f>(F60-F53-F128)</f>
        <v>0</v>
      </c>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1151" t="s">
        <v>2783</v>
      </c>
      <c r="B131" s="1151" t="s">
        <v>3137</v>
      </c>
      <c r="C131" s="1153">
        <f>(C61-C129)</f>
        <v>0</v>
      </c>
      <c r="D131" s="1153">
        <f>(D61-D129)</f>
        <v>0</v>
      </c>
      <c r="E131" s="1153">
        <f>(E61-E129)</f>
        <v>0</v>
      </c>
      <c r="F131" s="1153">
        <f>(F61-F129)</f>
        <v>0</v>
      </c>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BC200"/>
  <sheetViews>
    <sheetView workbookViewId="0">
      <selection activeCell="C15" sqref="A1:XFD1048576"/>
    </sheetView>
  </sheetViews>
  <sheetFormatPr defaultRowHeight="12.75" x14ac:dyDescent="0.2"/>
  <cols>
    <col min="1" max="1" width="11.5703125" style="406" customWidth="1"/>
    <col min="2" max="2" width="45.5703125" style="406" customWidth="1"/>
    <col min="3" max="6" width="16.5703125" style="406" customWidth="1"/>
    <col min="7" max="255" width="9.140625" style="406"/>
    <col min="256" max="256" width="20" style="406" bestFit="1" customWidth="1"/>
    <col min="257" max="257" width="60" style="406" bestFit="1" customWidth="1"/>
    <col min="258" max="260" width="30" style="406" bestFit="1" customWidth="1"/>
    <col min="261" max="511" width="9.140625" style="406"/>
    <col min="512" max="512" width="20" style="406" bestFit="1" customWidth="1"/>
    <col min="513" max="513" width="60" style="406" bestFit="1" customWidth="1"/>
    <col min="514" max="516" width="30" style="406" bestFit="1" customWidth="1"/>
    <col min="517" max="767" width="9.140625" style="406"/>
    <col min="768" max="768" width="20" style="406" bestFit="1" customWidth="1"/>
    <col min="769" max="769" width="60" style="406" bestFit="1" customWidth="1"/>
    <col min="770" max="772" width="30" style="406" bestFit="1" customWidth="1"/>
    <col min="773" max="1023" width="9.140625" style="406"/>
    <col min="1024" max="1024" width="20" style="406" bestFit="1" customWidth="1"/>
    <col min="1025" max="1025" width="60" style="406" bestFit="1" customWidth="1"/>
    <col min="1026" max="1028" width="30" style="406" bestFit="1" customWidth="1"/>
    <col min="1029" max="1279" width="9.140625" style="406"/>
    <col min="1280" max="1280" width="20" style="406" bestFit="1" customWidth="1"/>
    <col min="1281" max="1281" width="60" style="406" bestFit="1" customWidth="1"/>
    <col min="1282" max="1284" width="30" style="406" bestFit="1" customWidth="1"/>
    <col min="1285" max="1535" width="9.140625" style="406"/>
    <col min="1536" max="1536" width="20" style="406" bestFit="1" customWidth="1"/>
    <col min="1537" max="1537" width="60" style="406" bestFit="1" customWidth="1"/>
    <col min="1538" max="1540" width="30" style="406" bestFit="1" customWidth="1"/>
    <col min="1541" max="1791" width="9.140625" style="406"/>
    <col min="1792" max="1792" width="20" style="406" bestFit="1" customWidth="1"/>
    <col min="1793" max="1793" width="60" style="406" bestFit="1" customWidth="1"/>
    <col min="1794" max="1796" width="30" style="406" bestFit="1" customWidth="1"/>
    <col min="1797" max="2047" width="9.140625" style="406"/>
    <col min="2048" max="2048" width="20" style="406" bestFit="1" customWidth="1"/>
    <col min="2049" max="2049" width="60" style="406" bestFit="1" customWidth="1"/>
    <col min="2050" max="2052" width="30" style="406" bestFit="1" customWidth="1"/>
    <col min="2053" max="2303" width="9.140625" style="406"/>
    <col min="2304" max="2304" width="20" style="406" bestFit="1" customWidth="1"/>
    <col min="2305" max="2305" width="60" style="406" bestFit="1" customWidth="1"/>
    <col min="2306" max="2308" width="30" style="406" bestFit="1" customWidth="1"/>
    <col min="2309" max="2559" width="9.140625" style="406"/>
    <col min="2560" max="2560" width="20" style="406" bestFit="1" customWidth="1"/>
    <col min="2561" max="2561" width="60" style="406" bestFit="1" customWidth="1"/>
    <col min="2562" max="2564" width="30" style="406" bestFit="1" customWidth="1"/>
    <col min="2565" max="2815" width="9.140625" style="406"/>
    <col min="2816" max="2816" width="20" style="406" bestFit="1" customWidth="1"/>
    <col min="2817" max="2817" width="60" style="406" bestFit="1" customWidth="1"/>
    <col min="2818" max="2820" width="30" style="406" bestFit="1" customWidth="1"/>
    <col min="2821" max="3071" width="9.140625" style="406"/>
    <col min="3072" max="3072" width="20" style="406" bestFit="1" customWidth="1"/>
    <col min="3073" max="3073" width="60" style="406" bestFit="1" customWidth="1"/>
    <col min="3074" max="3076" width="30" style="406" bestFit="1" customWidth="1"/>
    <col min="3077" max="3327" width="9.140625" style="406"/>
    <col min="3328" max="3328" width="20" style="406" bestFit="1" customWidth="1"/>
    <col min="3329" max="3329" width="60" style="406" bestFit="1" customWidth="1"/>
    <col min="3330" max="3332" width="30" style="406" bestFit="1" customWidth="1"/>
    <col min="3333" max="3583" width="9.140625" style="406"/>
    <col min="3584" max="3584" width="20" style="406" bestFit="1" customWidth="1"/>
    <col min="3585" max="3585" width="60" style="406" bestFit="1" customWidth="1"/>
    <col min="3586" max="3588" width="30" style="406" bestFit="1" customWidth="1"/>
    <col min="3589" max="3839" width="9.140625" style="406"/>
    <col min="3840" max="3840" width="20" style="406" bestFit="1" customWidth="1"/>
    <col min="3841" max="3841" width="60" style="406" bestFit="1" customWidth="1"/>
    <col min="3842" max="3844" width="30" style="406" bestFit="1" customWidth="1"/>
    <col min="3845" max="4095" width="9.140625" style="406"/>
    <col min="4096" max="4096" width="20" style="406" bestFit="1" customWidth="1"/>
    <col min="4097" max="4097" width="60" style="406" bestFit="1" customWidth="1"/>
    <col min="4098" max="4100" width="30" style="406" bestFit="1" customWidth="1"/>
    <col min="4101" max="4351" width="9.140625" style="406"/>
    <col min="4352" max="4352" width="20" style="406" bestFit="1" customWidth="1"/>
    <col min="4353" max="4353" width="60" style="406" bestFit="1" customWidth="1"/>
    <col min="4354" max="4356" width="30" style="406" bestFit="1" customWidth="1"/>
    <col min="4357" max="4607" width="9.140625" style="406"/>
    <col min="4608" max="4608" width="20" style="406" bestFit="1" customWidth="1"/>
    <col min="4609" max="4609" width="60" style="406" bestFit="1" customWidth="1"/>
    <col min="4610" max="4612" width="30" style="406" bestFit="1" customWidth="1"/>
    <col min="4613" max="4863" width="9.140625" style="406"/>
    <col min="4864" max="4864" width="20" style="406" bestFit="1" customWidth="1"/>
    <col min="4865" max="4865" width="60" style="406" bestFit="1" customWidth="1"/>
    <col min="4866" max="4868" width="30" style="406" bestFit="1" customWidth="1"/>
    <col min="4869" max="5119" width="9.140625" style="406"/>
    <col min="5120" max="5120" width="20" style="406" bestFit="1" customWidth="1"/>
    <col min="5121" max="5121" width="60" style="406" bestFit="1" customWidth="1"/>
    <col min="5122" max="5124" width="30" style="406" bestFit="1" customWidth="1"/>
    <col min="5125" max="5375" width="9.140625" style="406"/>
    <col min="5376" max="5376" width="20" style="406" bestFit="1" customWidth="1"/>
    <col min="5377" max="5377" width="60" style="406" bestFit="1" customWidth="1"/>
    <col min="5378" max="5380" width="30" style="406" bestFit="1" customWidth="1"/>
    <col min="5381" max="5631" width="9.140625" style="406"/>
    <col min="5632" max="5632" width="20" style="406" bestFit="1" customWidth="1"/>
    <col min="5633" max="5633" width="60" style="406" bestFit="1" customWidth="1"/>
    <col min="5634" max="5636" width="30" style="406" bestFit="1" customWidth="1"/>
    <col min="5637" max="5887" width="9.140625" style="406"/>
    <col min="5888" max="5888" width="20" style="406" bestFit="1" customWidth="1"/>
    <col min="5889" max="5889" width="60" style="406" bestFit="1" customWidth="1"/>
    <col min="5890" max="5892" width="30" style="406" bestFit="1" customWidth="1"/>
    <col min="5893" max="6143" width="9.140625" style="406"/>
    <col min="6144" max="6144" width="20" style="406" bestFit="1" customWidth="1"/>
    <col min="6145" max="6145" width="60" style="406" bestFit="1" customWidth="1"/>
    <col min="6146" max="6148" width="30" style="406" bestFit="1" customWidth="1"/>
    <col min="6149" max="6399" width="9.140625" style="406"/>
    <col min="6400" max="6400" width="20" style="406" bestFit="1" customWidth="1"/>
    <col min="6401" max="6401" width="60" style="406" bestFit="1" customWidth="1"/>
    <col min="6402" max="6404" width="30" style="406" bestFit="1" customWidth="1"/>
    <col min="6405" max="6655" width="9.140625" style="406"/>
    <col min="6656" max="6656" width="20" style="406" bestFit="1" customWidth="1"/>
    <col min="6657" max="6657" width="60" style="406" bestFit="1" customWidth="1"/>
    <col min="6658" max="6660" width="30" style="406" bestFit="1" customWidth="1"/>
    <col min="6661" max="6911" width="9.140625" style="406"/>
    <col min="6912" max="6912" width="20" style="406" bestFit="1" customWidth="1"/>
    <col min="6913" max="6913" width="60" style="406" bestFit="1" customWidth="1"/>
    <col min="6914" max="6916" width="30" style="406" bestFit="1" customWidth="1"/>
    <col min="6917" max="7167" width="9.140625" style="406"/>
    <col min="7168" max="7168" width="20" style="406" bestFit="1" customWidth="1"/>
    <col min="7169" max="7169" width="60" style="406" bestFit="1" customWidth="1"/>
    <col min="7170" max="7172" width="30" style="406" bestFit="1" customWidth="1"/>
    <col min="7173" max="7423" width="9.140625" style="406"/>
    <col min="7424" max="7424" width="20" style="406" bestFit="1" customWidth="1"/>
    <col min="7425" max="7425" width="60" style="406" bestFit="1" customWidth="1"/>
    <col min="7426" max="7428" width="30" style="406" bestFit="1" customWidth="1"/>
    <col min="7429" max="7679" width="9.140625" style="406"/>
    <col min="7680" max="7680" width="20" style="406" bestFit="1" customWidth="1"/>
    <col min="7681" max="7681" width="60" style="406" bestFit="1" customWidth="1"/>
    <col min="7682" max="7684" width="30" style="406" bestFit="1" customWidth="1"/>
    <col min="7685" max="7935" width="9.140625" style="406"/>
    <col min="7936" max="7936" width="20" style="406" bestFit="1" customWidth="1"/>
    <col min="7937" max="7937" width="60" style="406" bestFit="1" customWidth="1"/>
    <col min="7938" max="7940" width="30" style="406" bestFit="1" customWidth="1"/>
    <col min="7941" max="8191" width="9.140625" style="406"/>
    <col min="8192" max="8192" width="20" style="406" bestFit="1" customWidth="1"/>
    <col min="8193" max="8193" width="60" style="406" bestFit="1" customWidth="1"/>
    <col min="8194" max="8196" width="30" style="406" bestFit="1" customWidth="1"/>
    <col min="8197" max="8447" width="9.140625" style="406"/>
    <col min="8448" max="8448" width="20" style="406" bestFit="1" customWidth="1"/>
    <col min="8449" max="8449" width="60" style="406" bestFit="1" customWidth="1"/>
    <col min="8450" max="8452" width="30" style="406" bestFit="1" customWidth="1"/>
    <col min="8453" max="8703" width="9.140625" style="406"/>
    <col min="8704" max="8704" width="20" style="406" bestFit="1" customWidth="1"/>
    <col min="8705" max="8705" width="60" style="406" bestFit="1" customWidth="1"/>
    <col min="8706" max="8708" width="30" style="406" bestFit="1" customWidth="1"/>
    <col min="8709" max="8959" width="9.140625" style="406"/>
    <col min="8960" max="8960" width="20" style="406" bestFit="1" customWidth="1"/>
    <col min="8961" max="8961" width="60" style="406" bestFit="1" customWidth="1"/>
    <col min="8962" max="8964" width="30" style="406" bestFit="1" customWidth="1"/>
    <col min="8965" max="9215" width="9.140625" style="406"/>
    <col min="9216" max="9216" width="20" style="406" bestFit="1" customWidth="1"/>
    <col min="9217" max="9217" width="60" style="406" bestFit="1" customWidth="1"/>
    <col min="9218" max="9220" width="30" style="406" bestFit="1" customWidth="1"/>
    <col min="9221" max="9471" width="9.140625" style="406"/>
    <col min="9472" max="9472" width="20" style="406" bestFit="1" customWidth="1"/>
    <col min="9473" max="9473" width="60" style="406" bestFit="1" customWidth="1"/>
    <col min="9474" max="9476" width="30" style="406" bestFit="1" customWidth="1"/>
    <col min="9477" max="9727" width="9.140625" style="406"/>
    <col min="9728" max="9728" width="20" style="406" bestFit="1" customWidth="1"/>
    <col min="9729" max="9729" width="60" style="406" bestFit="1" customWidth="1"/>
    <col min="9730" max="9732" width="30" style="406" bestFit="1" customWidth="1"/>
    <col min="9733" max="9983" width="9.140625" style="406"/>
    <col min="9984" max="9984" width="20" style="406" bestFit="1" customWidth="1"/>
    <col min="9985" max="9985" width="60" style="406" bestFit="1" customWidth="1"/>
    <col min="9986" max="9988" width="30" style="406" bestFit="1" customWidth="1"/>
    <col min="9989" max="10239" width="9.140625" style="406"/>
    <col min="10240" max="10240" width="20" style="406" bestFit="1" customWidth="1"/>
    <col min="10241" max="10241" width="60" style="406" bestFit="1" customWidth="1"/>
    <col min="10242" max="10244" width="30" style="406" bestFit="1" customWidth="1"/>
    <col min="10245" max="10495" width="9.140625" style="406"/>
    <col min="10496" max="10496" width="20" style="406" bestFit="1" customWidth="1"/>
    <col min="10497" max="10497" width="60" style="406" bestFit="1" customWidth="1"/>
    <col min="10498" max="10500" width="30" style="406" bestFit="1" customWidth="1"/>
    <col min="10501" max="10751" width="9.140625" style="406"/>
    <col min="10752" max="10752" width="20" style="406" bestFit="1" customWidth="1"/>
    <col min="10753" max="10753" width="60" style="406" bestFit="1" customWidth="1"/>
    <col min="10754" max="10756" width="30" style="406" bestFit="1" customWidth="1"/>
    <col min="10757" max="11007" width="9.140625" style="406"/>
    <col min="11008" max="11008" width="20" style="406" bestFit="1" customWidth="1"/>
    <col min="11009" max="11009" width="60" style="406" bestFit="1" customWidth="1"/>
    <col min="11010" max="11012" width="30" style="406" bestFit="1" customWidth="1"/>
    <col min="11013" max="11263" width="9.140625" style="406"/>
    <col min="11264" max="11264" width="20" style="406" bestFit="1" customWidth="1"/>
    <col min="11265" max="11265" width="60" style="406" bestFit="1" customWidth="1"/>
    <col min="11266" max="11268" width="30" style="406" bestFit="1" customWidth="1"/>
    <col min="11269" max="11519" width="9.140625" style="406"/>
    <col min="11520" max="11520" width="20" style="406" bestFit="1" customWidth="1"/>
    <col min="11521" max="11521" width="60" style="406" bestFit="1" customWidth="1"/>
    <col min="11522" max="11524" width="30" style="406" bestFit="1" customWidth="1"/>
    <col min="11525" max="11775" width="9.140625" style="406"/>
    <col min="11776" max="11776" width="20" style="406" bestFit="1" customWidth="1"/>
    <col min="11777" max="11777" width="60" style="406" bestFit="1" customWidth="1"/>
    <col min="11778" max="11780" width="30" style="406" bestFit="1" customWidth="1"/>
    <col min="11781" max="12031" width="9.140625" style="406"/>
    <col min="12032" max="12032" width="20" style="406" bestFit="1" customWidth="1"/>
    <col min="12033" max="12033" width="60" style="406" bestFit="1" customWidth="1"/>
    <col min="12034" max="12036" width="30" style="406" bestFit="1" customWidth="1"/>
    <col min="12037" max="12287" width="9.140625" style="406"/>
    <col min="12288" max="12288" width="20" style="406" bestFit="1" customWidth="1"/>
    <col min="12289" max="12289" width="60" style="406" bestFit="1" customWidth="1"/>
    <col min="12290" max="12292" width="30" style="406" bestFit="1" customWidth="1"/>
    <col min="12293" max="12543" width="9.140625" style="406"/>
    <col min="12544" max="12544" width="20" style="406" bestFit="1" customWidth="1"/>
    <col min="12545" max="12545" width="60" style="406" bestFit="1" customWidth="1"/>
    <col min="12546" max="12548" width="30" style="406" bestFit="1" customWidth="1"/>
    <col min="12549" max="12799" width="9.140625" style="406"/>
    <col min="12800" max="12800" width="20" style="406" bestFit="1" customWidth="1"/>
    <col min="12801" max="12801" width="60" style="406" bestFit="1" customWidth="1"/>
    <col min="12802" max="12804" width="30" style="406" bestFit="1" customWidth="1"/>
    <col min="12805" max="13055" width="9.140625" style="406"/>
    <col min="13056" max="13056" width="20" style="406" bestFit="1" customWidth="1"/>
    <col min="13057" max="13057" width="60" style="406" bestFit="1" customWidth="1"/>
    <col min="13058" max="13060" width="30" style="406" bestFit="1" customWidth="1"/>
    <col min="13061" max="13311" width="9.140625" style="406"/>
    <col min="13312" max="13312" width="20" style="406" bestFit="1" customWidth="1"/>
    <col min="13313" max="13313" width="60" style="406" bestFit="1" customWidth="1"/>
    <col min="13314" max="13316" width="30" style="406" bestFit="1" customWidth="1"/>
    <col min="13317" max="13567" width="9.140625" style="406"/>
    <col min="13568" max="13568" width="20" style="406" bestFit="1" customWidth="1"/>
    <col min="13569" max="13569" width="60" style="406" bestFit="1" customWidth="1"/>
    <col min="13570" max="13572" width="30" style="406" bestFit="1" customWidth="1"/>
    <col min="13573" max="13823" width="9.140625" style="406"/>
    <col min="13824" max="13824" width="20" style="406" bestFit="1" customWidth="1"/>
    <col min="13825" max="13825" width="60" style="406" bestFit="1" customWidth="1"/>
    <col min="13826" max="13828" width="30" style="406" bestFit="1" customWidth="1"/>
    <col min="13829" max="14079" width="9.140625" style="406"/>
    <col min="14080" max="14080" width="20" style="406" bestFit="1" customWidth="1"/>
    <col min="14081" max="14081" width="60" style="406" bestFit="1" customWidth="1"/>
    <col min="14082" max="14084" width="30" style="406" bestFit="1" customWidth="1"/>
    <col min="14085" max="14335" width="9.140625" style="406"/>
    <col min="14336" max="14336" width="20" style="406" bestFit="1" customWidth="1"/>
    <col min="14337" max="14337" width="60" style="406" bestFit="1" customWidth="1"/>
    <col min="14338" max="14340" width="30" style="406" bestFit="1" customWidth="1"/>
    <col min="14341" max="14591" width="9.140625" style="406"/>
    <col min="14592" max="14592" width="20" style="406" bestFit="1" customWidth="1"/>
    <col min="14593" max="14593" width="60" style="406" bestFit="1" customWidth="1"/>
    <col min="14594" max="14596" width="30" style="406" bestFit="1" customWidth="1"/>
    <col min="14597" max="14847" width="9.140625" style="406"/>
    <col min="14848" max="14848" width="20" style="406" bestFit="1" customWidth="1"/>
    <col min="14849" max="14849" width="60" style="406" bestFit="1" customWidth="1"/>
    <col min="14850" max="14852" width="30" style="406" bestFit="1" customWidth="1"/>
    <col min="14853" max="15103" width="9.140625" style="406"/>
    <col min="15104" max="15104" width="20" style="406" bestFit="1" customWidth="1"/>
    <col min="15105" max="15105" width="60" style="406" bestFit="1" customWidth="1"/>
    <col min="15106" max="15108" width="30" style="406" bestFit="1" customWidth="1"/>
    <col min="15109" max="15359" width="9.140625" style="406"/>
    <col min="15360" max="15360" width="20" style="406" bestFit="1" customWidth="1"/>
    <col min="15361" max="15361" width="60" style="406" bestFit="1" customWidth="1"/>
    <col min="15362" max="15364" width="30" style="406" bestFit="1" customWidth="1"/>
    <col min="15365" max="15615" width="9.140625" style="406"/>
    <col min="15616" max="15616" width="20" style="406" bestFit="1" customWidth="1"/>
    <col min="15617" max="15617" width="60" style="406" bestFit="1" customWidth="1"/>
    <col min="15618" max="15620" width="30" style="406" bestFit="1" customWidth="1"/>
    <col min="15621" max="15871" width="9.140625" style="406"/>
    <col min="15872" max="15872" width="20" style="406" bestFit="1" customWidth="1"/>
    <col min="15873" max="15873" width="60" style="406" bestFit="1" customWidth="1"/>
    <col min="15874" max="15876" width="30" style="406" bestFit="1" customWidth="1"/>
    <col min="15877" max="16127" width="9.140625" style="406"/>
    <col min="16128" max="16128" width="20" style="406" bestFit="1" customWidth="1"/>
    <col min="16129" max="16129" width="60" style="406" bestFit="1" customWidth="1"/>
    <col min="16130" max="16132" width="30" style="406" bestFit="1" customWidth="1"/>
    <col min="16133" max="16384" width="9.140625" style="406"/>
  </cols>
  <sheetData>
    <row r="1" spans="1:55" x14ac:dyDescent="0.2">
      <c r="A1" s="1147" t="s">
        <v>2055</v>
      </c>
      <c r="B1" s="1147" t="s">
        <v>2728</v>
      </c>
      <c r="C1" s="1387">
        <f>Financials3!E7</f>
        <v>42826</v>
      </c>
      <c r="D1" s="1387">
        <f>Financials3!D7</f>
        <v>43191</v>
      </c>
      <c r="E1" s="1387">
        <f>Financials3!C7</f>
        <v>43556</v>
      </c>
      <c r="F1" s="1387">
        <f>Financials3!B7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Financials3!E8</f>
        <v>0</v>
      </c>
      <c r="D2" s="1388">
        <f>Financials3!D8</f>
        <v>0</v>
      </c>
      <c r="E2" s="1388">
        <f>Financials3!C8</f>
        <v>0</v>
      </c>
      <c r="F2" s="1388">
        <f>Financials3!B8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2732</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2734</v>
      </c>
      <c r="C5" s="1389">
        <f>Financials3!E13</f>
        <v>0</v>
      </c>
      <c r="D5" s="1389">
        <f>Financials3!D13</f>
        <v>0</v>
      </c>
      <c r="E5" s="1389">
        <f>Financials3!C13</f>
        <v>0</v>
      </c>
      <c r="F5" s="1389">
        <f>Financials3!B13</f>
        <v>0</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1151" t="s">
        <v>2735</v>
      </c>
      <c r="B6" s="1151" t="s">
        <v>2736</v>
      </c>
      <c r="C6" s="1389">
        <f>Financials3!E12</f>
        <v>0</v>
      </c>
      <c r="D6" s="1389">
        <f>Financials3!D12</f>
        <v>0</v>
      </c>
      <c r="E6" s="1389">
        <f>Financials3!C12</f>
        <v>0</v>
      </c>
      <c r="F6" s="1389">
        <f>Financials3!B12</f>
        <v>0</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1" t="s">
        <v>2737</v>
      </c>
      <c r="B7" s="1151" t="s">
        <v>2738</v>
      </c>
      <c r="C7" s="1390">
        <f>(C5+C6)</f>
        <v>0</v>
      </c>
      <c r="D7" s="1390">
        <f>(D5+D6)</f>
        <v>0</v>
      </c>
      <c r="E7" s="1390">
        <f>(E5+E6)</f>
        <v>0</v>
      </c>
      <c r="F7" s="1390">
        <f>(F5+F6)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1" t="s">
        <v>2739</v>
      </c>
      <c r="B8" s="1151" t="s">
        <v>2740</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1" t="s">
        <v>2741</v>
      </c>
      <c r="B9" s="1151" t="s">
        <v>2742</v>
      </c>
      <c r="C9" s="1390">
        <f>(C7-C8)</f>
        <v>0</v>
      </c>
      <c r="D9" s="1390">
        <f>(D7-D8)</f>
        <v>0</v>
      </c>
      <c r="E9" s="1390">
        <f>(E7-E8)</f>
        <v>0</v>
      </c>
      <c r="F9" s="1390">
        <f>(F7-F8)</f>
        <v>0</v>
      </c>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1" t="s">
        <v>2743</v>
      </c>
      <c r="B10" s="1151" t="s">
        <v>2744</v>
      </c>
      <c r="C10" s="1389">
        <f>Financials3!E15</f>
        <v>0</v>
      </c>
      <c r="D10" s="1389">
        <f>Financials3!D15</f>
        <v>0</v>
      </c>
      <c r="E10" s="1389">
        <f>Financials3!C15</f>
        <v>0</v>
      </c>
      <c r="F10" s="1389">
        <f>Financials3!B15</f>
        <v>0</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1" t="s">
        <v>2745</v>
      </c>
      <c r="B11" s="1151" t="s">
        <v>2746</v>
      </c>
      <c r="C11" s="1154"/>
      <c r="D11" s="1154"/>
      <c r="E11" s="1154"/>
      <c r="F11" s="1154"/>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1" t="s">
        <v>2747</v>
      </c>
      <c r="B12" s="1151" t="s">
        <v>2748</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1" t="s">
        <v>2749</v>
      </c>
      <c r="B13" s="1151" t="s">
        <v>2750</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1" t="s">
        <v>2751</v>
      </c>
      <c r="B14" s="1151" t="s">
        <v>2752</v>
      </c>
      <c r="C14" s="1390">
        <f>(C9+C10+C11+C12+C13)</f>
        <v>0</v>
      </c>
      <c r="D14" s="1390">
        <f>(D9+D10+D11+D12+D13)</f>
        <v>0</v>
      </c>
      <c r="E14" s="1390">
        <f>(E9+E10+E11+E12+E13)</f>
        <v>0</v>
      </c>
      <c r="F14" s="1390">
        <f>(F9+F10+F11+F12+F13)</f>
        <v>0</v>
      </c>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49" t="s">
        <v>2753</v>
      </c>
      <c r="B15" s="1149" t="s">
        <v>2754</v>
      </c>
      <c r="C15" s="1150" t="s">
        <v>2055</v>
      </c>
      <c r="D15" s="1150" t="s">
        <v>2055</v>
      </c>
      <c r="E15" s="1150" t="s">
        <v>2055</v>
      </c>
      <c r="F15" s="1150" t="s">
        <v>2055</v>
      </c>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1" t="s">
        <v>2755</v>
      </c>
      <c r="B16" s="1151" t="s">
        <v>2756</v>
      </c>
      <c r="C16" s="1150" t="s">
        <v>2055</v>
      </c>
      <c r="D16" s="1150" t="s">
        <v>2055</v>
      </c>
      <c r="E16" s="1150" t="s">
        <v>2055</v>
      </c>
      <c r="F16" s="1150" t="s">
        <v>2055</v>
      </c>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2757</v>
      </c>
      <c r="B17" s="1155" t="s">
        <v>2758</v>
      </c>
      <c r="C17" s="1389">
        <f>Financials3!E17</f>
        <v>0</v>
      </c>
      <c r="D17" s="1389">
        <f>Financials3!D17</f>
        <v>0</v>
      </c>
      <c r="E17" s="1389">
        <f>Financials3!C17</f>
        <v>0</v>
      </c>
      <c r="F17" s="1389">
        <f>Financials3!B17</f>
        <v>0</v>
      </c>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2759</v>
      </c>
      <c r="B18" s="1155" t="s">
        <v>2760</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1151" t="s">
        <v>2761</v>
      </c>
      <c r="B19" s="1151" t="s">
        <v>2762</v>
      </c>
      <c r="C19" s="1150" t="s">
        <v>2055</v>
      </c>
      <c r="D19" s="1150" t="s">
        <v>2055</v>
      </c>
      <c r="E19" s="1150" t="s">
        <v>2055</v>
      </c>
      <c r="F19" s="1150" t="s">
        <v>2055</v>
      </c>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2763</v>
      </c>
      <c r="B20" s="1155" t="s">
        <v>2758</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2764</v>
      </c>
      <c r="B21" s="1155" t="s">
        <v>2760</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1" t="s">
        <v>2765</v>
      </c>
      <c r="B22" s="1151" t="s">
        <v>2766</v>
      </c>
      <c r="C22" s="1154"/>
      <c r="D22" s="1154"/>
      <c r="E22" s="1154"/>
      <c r="F22" s="1154"/>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1" t="s">
        <v>2767</v>
      </c>
      <c r="B23" s="1151" t="s">
        <v>2768</v>
      </c>
      <c r="C23" s="1389">
        <f>Financials3!E19</f>
        <v>0</v>
      </c>
      <c r="D23" s="1389">
        <f>Financials3!D19</f>
        <v>0</v>
      </c>
      <c r="E23" s="1389">
        <f>Financials3!C19</f>
        <v>0</v>
      </c>
      <c r="F23" s="1389">
        <f>Financials3!B19</f>
        <v>0</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1" t="s">
        <v>2769</v>
      </c>
      <c r="B24" s="1151" t="s">
        <v>2770</v>
      </c>
      <c r="C24" s="1389">
        <f>Financials3!E18</f>
        <v>0</v>
      </c>
      <c r="D24" s="1389">
        <f>Financials3!D18</f>
        <v>0</v>
      </c>
      <c r="E24" s="1389">
        <f>Financials3!C18</f>
        <v>0</v>
      </c>
      <c r="F24" s="1389">
        <f>Financials3!B18</f>
        <v>0</v>
      </c>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1" t="s">
        <v>2771</v>
      </c>
      <c r="B25" s="1151" t="s">
        <v>2772</v>
      </c>
      <c r="C25" s="1389">
        <f>Financials3!E27+Financials3!E28</f>
        <v>0</v>
      </c>
      <c r="D25" s="1389">
        <f>Financials3!D27+Financials3!D28</f>
        <v>0</v>
      </c>
      <c r="E25" s="1389">
        <f>Financials3!C27+Financials3!C28</f>
        <v>0</v>
      </c>
      <c r="F25" s="1389">
        <f>Financials3!B27+Financials3!B28</f>
        <v>0</v>
      </c>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1" t="s">
        <v>2773</v>
      </c>
      <c r="B26" s="1151" t="s">
        <v>2774</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1" t="s">
        <v>2775</v>
      </c>
      <c r="B27" s="1151" t="s">
        <v>2776</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1" t="s">
        <v>2777</v>
      </c>
      <c r="B28" s="1151" t="s">
        <v>2778</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1" t="s">
        <v>2779</v>
      </c>
      <c r="B29" s="1151" t="s">
        <v>2780</v>
      </c>
      <c r="C29" s="1390">
        <f>(C17+C18+C20+C21+C22+C23+C24+C25+C26+C27+C28)</f>
        <v>0</v>
      </c>
      <c r="D29" s="1390">
        <f>(D17+D18+D20+D21+D22+D23+D24+D25+D26+D27+D28)</f>
        <v>0</v>
      </c>
      <c r="E29" s="1390">
        <f>(E17+E18+E20+E21+E22+E23+E24+E25+E26+E27+E28)</f>
        <v>0</v>
      </c>
      <c r="F29" s="1390">
        <f>(F17+F18+F20+F21+F22+F23+F24+F25+F26+F27+F28)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1" t="s">
        <v>2781</v>
      </c>
      <c r="B30" s="1151" t="s">
        <v>2782</v>
      </c>
      <c r="C30" s="1154"/>
      <c r="D30" s="1154"/>
      <c r="E30" s="1154"/>
      <c r="F30" s="1154"/>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2783</v>
      </c>
      <c r="B31" s="1151" t="s">
        <v>2784</v>
      </c>
      <c r="C31" s="1154"/>
      <c r="D31" s="1154"/>
      <c r="E31" s="1154"/>
      <c r="F31" s="1154"/>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1" t="s">
        <v>2785</v>
      </c>
      <c r="B32" s="1151" t="s">
        <v>2786</v>
      </c>
      <c r="C32" s="1390">
        <f>C29+C30-C31</f>
        <v>0</v>
      </c>
      <c r="D32" s="1390">
        <f>D29+D30-D31</f>
        <v>0</v>
      </c>
      <c r="E32" s="1390">
        <f>E29+E30-E31</f>
        <v>0</v>
      </c>
      <c r="F32" s="1390">
        <f>F29+F30-F31</f>
        <v>0</v>
      </c>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1" t="s">
        <v>2787</v>
      </c>
      <c r="B33" s="1151" t="s">
        <v>2788</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1" t="s">
        <v>2789</v>
      </c>
      <c r="B34" s="1151" t="s">
        <v>2790</v>
      </c>
      <c r="C34" s="1154"/>
      <c r="D34" s="1154"/>
      <c r="E34" s="1154"/>
      <c r="F34" s="1154"/>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1" t="s">
        <v>2791</v>
      </c>
      <c r="B35" s="1151" t="s">
        <v>2792</v>
      </c>
      <c r="C35" s="1390">
        <f>C32+C33-C34</f>
        <v>0</v>
      </c>
      <c r="D35" s="1390">
        <f>D32+D33-D34</f>
        <v>0</v>
      </c>
      <c r="E35" s="1390">
        <f>E32+E33-E34</f>
        <v>0</v>
      </c>
      <c r="F35" s="1390">
        <f>F32+F33-F34</f>
        <v>0</v>
      </c>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1" t="s">
        <v>2793</v>
      </c>
      <c r="B36" s="1151" t="s">
        <v>2794</v>
      </c>
      <c r="C36" s="1389">
        <f>Financials3!E24</f>
        <v>0</v>
      </c>
      <c r="D36" s="1389">
        <f>Financials3!D24</f>
        <v>0</v>
      </c>
      <c r="E36" s="1389">
        <f>Financials3!C24</f>
        <v>0</v>
      </c>
      <c r="F36" s="1389">
        <f>Financials3!B24</f>
        <v>0</v>
      </c>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1" t="s">
        <v>2795</v>
      </c>
      <c r="B37" s="1151" t="s">
        <v>2796</v>
      </c>
      <c r="C37" s="1390">
        <f>(C35+C36)</f>
        <v>0</v>
      </c>
      <c r="D37" s="1390">
        <f>(D35+D36)</f>
        <v>0</v>
      </c>
      <c r="E37" s="1390">
        <f>(E35+E36)</f>
        <v>0</v>
      </c>
      <c r="F37" s="1390">
        <f>(F35+F36)</f>
        <v>0</v>
      </c>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1" t="s">
        <v>2797</v>
      </c>
      <c r="B38" s="1151" t="s">
        <v>2798</v>
      </c>
      <c r="C38" s="1390">
        <f>(C14-C37)</f>
        <v>0</v>
      </c>
      <c r="D38" s="1390">
        <f>(D14-D37)</f>
        <v>0</v>
      </c>
      <c r="E38" s="1390">
        <f>(E14-E37)</f>
        <v>0</v>
      </c>
      <c r="F38" s="1390">
        <f>(F14-F37)</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1" t="s">
        <v>2799</v>
      </c>
      <c r="B39" s="1151" t="s">
        <v>2800</v>
      </c>
      <c r="C39" s="1150" t="s">
        <v>2055</v>
      </c>
      <c r="D39" s="1150" t="s">
        <v>2055</v>
      </c>
      <c r="E39" s="1150" t="s">
        <v>2055</v>
      </c>
      <c r="F39" s="1150" t="s">
        <v>2055</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1155" t="s">
        <v>2801</v>
      </c>
      <c r="B40" s="1155" t="s">
        <v>2802</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2803</v>
      </c>
      <c r="B41" s="1155" t="s">
        <v>2804</v>
      </c>
      <c r="C41" s="1391">
        <f>Financials3!E31</f>
        <v>0</v>
      </c>
      <c r="D41" s="1391">
        <f>Financials3!D31</f>
        <v>0</v>
      </c>
      <c r="E41" s="1391">
        <f>Financials3!C31</f>
        <v>0</v>
      </c>
      <c r="F41" s="1391">
        <f>Financials3!B31</f>
        <v>0</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1" t="s">
        <v>2805</v>
      </c>
      <c r="B42" s="1151" t="s">
        <v>2806</v>
      </c>
      <c r="C42" s="1150" t="s">
        <v>2055</v>
      </c>
      <c r="D42" s="1150" t="s">
        <v>2055</v>
      </c>
      <c r="E42" s="1150" t="s">
        <v>2055</v>
      </c>
      <c r="F42" s="1150" t="s">
        <v>2055</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2807</v>
      </c>
      <c r="B43" s="1155" t="s">
        <v>2802</v>
      </c>
      <c r="C43" s="1154"/>
      <c r="D43" s="1154"/>
      <c r="E43" s="1154"/>
      <c r="F43" s="1154"/>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5" t="s">
        <v>2808</v>
      </c>
      <c r="B44" s="1155" t="s">
        <v>2804</v>
      </c>
      <c r="C44" s="1154"/>
      <c r="D44" s="1154"/>
      <c r="E44" s="1154"/>
      <c r="F44" s="1154"/>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2809</v>
      </c>
      <c r="B45" s="1151" t="s">
        <v>2810</v>
      </c>
      <c r="C45" s="1154"/>
      <c r="D45" s="1154"/>
      <c r="E45" s="1154"/>
      <c r="F45" s="1154"/>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1" t="s">
        <v>2811</v>
      </c>
      <c r="B46" s="1151" t="s">
        <v>2812</v>
      </c>
      <c r="C46" s="1390">
        <f>(C40+C41+C43+C44+C45)</f>
        <v>0</v>
      </c>
      <c r="D46" s="1390">
        <f>(D40+D41+D43+D44+D45)</f>
        <v>0</v>
      </c>
      <c r="E46" s="1390">
        <f>(E40+E41+E43+E44+E45)</f>
        <v>0</v>
      </c>
      <c r="F46" s="1390">
        <f>(F40+F41+F43+F44+F45)</f>
        <v>0</v>
      </c>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1" t="s">
        <v>2813</v>
      </c>
      <c r="B47" s="1151" t="s">
        <v>2814</v>
      </c>
      <c r="C47" s="1390">
        <f>(C38-C46)</f>
        <v>0</v>
      </c>
      <c r="D47" s="1390">
        <f>(D38-D46)</f>
        <v>0</v>
      </c>
      <c r="E47" s="1390">
        <f>(E38-E46)</f>
        <v>0</v>
      </c>
      <c r="F47" s="1390">
        <f>(F38-F46)</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49" t="s">
        <v>2815</v>
      </c>
      <c r="B48" s="1149" t="s">
        <v>2816</v>
      </c>
      <c r="C48" s="1150" t="s">
        <v>2055</v>
      </c>
      <c r="D48" s="1150" t="s">
        <v>2055</v>
      </c>
      <c r="E48" s="1150" t="s">
        <v>2055</v>
      </c>
      <c r="F48" s="1150" t="s">
        <v>2055</v>
      </c>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1" t="s">
        <v>2817</v>
      </c>
      <c r="B49" s="1151" t="s">
        <v>2818</v>
      </c>
      <c r="C49" s="1150" t="s">
        <v>2055</v>
      </c>
      <c r="D49" s="1150" t="s">
        <v>2055</v>
      </c>
      <c r="E49" s="1150" t="s">
        <v>2055</v>
      </c>
      <c r="F49" s="1150" t="s">
        <v>2055</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2819</v>
      </c>
      <c r="B50" s="1155" t="s">
        <v>2820</v>
      </c>
      <c r="C50" s="1154"/>
      <c r="D50" s="1154"/>
      <c r="E50" s="1154"/>
      <c r="F50" s="1154"/>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5" t="s">
        <v>2821</v>
      </c>
      <c r="B51" s="1155" t="s">
        <v>2822</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5" t="s">
        <v>2823</v>
      </c>
      <c r="B52" s="1155" t="s">
        <v>2824</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5" t="s">
        <v>2825</v>
      </c>
      <c r="B53" s="1155" t="s">
        <v>2826</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5" t="s">
        <v>2827</v>
      </c>
      <c r="B54" s="1155" t="s">
        <v>2828</v>
      </c>
      <c r="C54" s="1154"/>
      <c r="D54" s="1154"/>
      <c r="E54" s="1154"/>
      <c r="F54" s="1154"/>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2829</v>
      </c>
      <c r="B55" s="1155" t="s">
        <v>2830</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1" t="s">
        <v>2831</v>
      </c>
      <c r="B56" s="1151" t="s">
        <v>2832</v>
      </c>
      <c r="C56" s="1389">
        <f>Financials3!E14</f>
        <v>0</v>
      </c>
      <c r="D56" s="1389">
        <f>Financials3!D14</f>
        <v>0</v>
      </c>
      <c r="E56" s="1389">
        <f>Financials3!C14</f>
        <v>0</v>
      </c>
      <c r="F56" s="1389">
        <f>Financials3!B14</f>
        <v>0</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1" t="s">
        <v>2833</v>
      </c>
      <c r="B57" s="1151" t="s">
        <v>2834</v>
      </c>
      <c r="C57" s="1150" t="s">
        <v>2055</v>
      </c>
      <c r="D57" s="1150" t="s">
        <v>2055</v>
      </c>
      <c r="E57" s="1150" t="s">
        <v>2055</v>
      </c>
      <c r="F57" s="1150" t="s">
        <v>2055</v>
      </c>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2835</v>
      </c>
      <c r="B58" s="1155" t="s">
        <v>2836</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1" t="s">
        <v>2837</v>
      </c>
      <c r="B59" s="1151" t="s">
        <v>2838</v>
      </c>
      <c r="C59" s="1390">
        <f>(C50+C51+C52+C53+C54+C55+C56+C58)</f>
        <v>0</v>
      </c>
      <c r="D59" s="1390">
        <f>(D50+D51+D52+D53+D54+D55+D56+D58)</f>
        <v>0</v>
      </c>
      <c r="E59" s="1390">
        <f>(E50+E51+E52+E53+E54+E55+E56+E58)</f>
        <v>0</v>
      </c>
      <c r="F59" s="1390">
        <f>(F50+F51+F52+F53+F54+F55+F56+F58)</f>
        <v>0</v>
      </c>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49" t="s">
        <v>2839</v>
      </c>
      <c r="B60" s="1149" t="s">
        <v>2840</v>
      </c>
      <c r="C60" s="1150" t="s">
        <v>2055</v>
      </c>
      <c r="D60" s="1150" t="s">
        <v>2055</v>
      </c>
      <c r="E60" s="1150" t="s">
        <v>2055</v>
      </c>
      <c r="F60" s="1150" t="s">
        <v>2055</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2841</v>
      </c>
      <c r="B61" s="1151" t="s">
        <v>2842</v>
      </c>
      <c r="C61" s="1150" t="s">
        <v>2055</v>
      </c>
      <c r="D61" s="1150" t="s">
        <v>2055</v>
      </c>
      <c r="E61" s="1150" t="s">
        <v>2055</v>
      </c>
      <c r="F61" s="1150" t="s">
        <v>2055</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5" t="s">
        <v>2843</v>
      </c>
      <c r="B62" s="1155" t="s">
        <v>2844</v>
      </c>
      <c r="C62" s="1154"/>
      <c r="D62" s="1154"/>
      <c r="E62" s="1154"/>
      <c r="F62" s="1154"/>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2845</v>
      </c>
      <c r="B63" s="1155" t="s">
        <v>2846</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2847</v>
      </c>
      <c r="B64" s="1155" t="s">
        <v>2848</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1" t="s">
        <v>2849</v>
      </c>
      <c r="B65" s="1151" t="s">
        <v>2850</v>
      </c>
      <c r="C65" s="1150" t="s">
        <v>2055</v>
      </c>
      <c r="D65" s="1150" t="s">
        <v>2055</v>
      </c>
      <c r="E65" s="1150" t="s">
        <v>2055</v>
      </c>
      <c r="F65" s="1150" t="s">
        <v>2055</v>
      </c>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2851</v>
      </c>
      <c r="B66" s="1155" t="s">
        <v>2852</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2853</v>
      </c>
      <c r="B67" s="1155" t="s">
        <v>2854</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2855</v>
      </c>
      <c r="B68" s="1155" t="s">
        <v>2856</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1155" t="s">
        <v>2857</v>
      </c>
      <c r="B69" s="1155" t="s">
        <v>2858</v>
      </c>
      <c r="C69" s="1154"/>
      <c r="D69" s="1154"/>
      <c r="E69" s="1154"/>
      <c r="F69" s="1154"/>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51" t="s">
        <v>2859</v>
      </c>
      <c r="B70" s="1151" t="s">
        <v>2860</v>
      </c>
      <c r="C70" s="1390">
        <f>(C62+C63+C64+C66+C67+C68+C69)</f>
        <v>0</v>
      </c>
      <c r="D70" s="1390">
        <f>(D62+D63+D64+D66+D67+D68+D69)</f>
        <v>0</v>
      </c>
      <c r="E70" s="1390">
        <f>(E62+E63+E64+E66+E67+E68+E69)</f>
        <v>0</v>
      </c>
      <c r="F70" s="1390">
        <f>(F62+F63+F64+F66+F67+F68+F69)</f>
        <v>0</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49" t="s">
        <v>2861</v>
      </c>
      <c r="B71" s="1149" t="s">
        <v>2862</v>
      </c>
      <c r="C71" s="1390">
        <f>(C59-C70)</f>
        <v>0</v>
      </c>
      <c r="D71" s="1390">
        <f>(D59-D70)</f>
        <v>0</v>
      </c>
      <c r="E71" s="1390">
        <f>(E59-E70)</f>
        <v>0</v>
      </c>
      <c r="F71" s="1390">
        <f>(F59-F70)</f>
        <v>0</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49" t="s">
        <v>2863</v>
      </c>
      <c r="B72" s="1149" t="s">
        <v>2864</v>
      </c>
      <c r="C72" s="1390">
        <f>(C25+C46+C47+C71)</f>
        <v>0</v>
      </c>
      <c r="D72" s="1390">
        <f>(D25+D46+D47+D71)</f>
        <v>0</v>
      </c>
      <c r="E72" s="1390">
        <f>(E25+E46+E47+E71)</f>
        <v>0</v>
      </c>
      <c r="F72" s="1390">
        <f>(F25+F46+F47+F71)</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49" t="s">
        <v>2865</v>
      </c>
      <c r="B73" s="1149" t="s">
        <v>2866</v>
      </c>
      <c r="C73" s="1390">
        <f>(C47+C71)</f>
        <v>0</v>
      </c>
      <c r="D73" s="1390">
        <f>(D47+D71)</f>
        <v>0</v>
      </c>
      <c r="E73" s="1390">
        <f>(E47+E71)</f>
        <v>0</v>
      </c>
      <c r="F73" s="1390">
        <f>(F47+F71)</f>
        <v>0</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49" t="s">
        <v>2867</v>
      </c>
      <c r="B74" s="1149" t="s">
        <v>2868</v>
      </c>
      <c r="C74" s="1152"/>
      <c r="D74" s="1152"/>
      <c r="E74" s="1152"/>
      <c r="F74" s="1152"/>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49" t="s">
        <v>2869</v>
      </c>
      <c r="B75" s="1149" t="s">
        <v>2870</v>
      </c>
      <c r="C75" s="1150" t="s">
        <v>2055</v>
      </c>
      <c r="D75" s="1150" t="s">
        <v>2055</v>
      </c>
      <c r="E75" s="1150" t="s">
        <v>2055</v>
      </c>
      <c r="F75" s="1150" t="s">
        <v>2055</v>
      </c>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1" t="s">
        <v>2871</v>
      </c>
      <c r="B76" s="1151" t="s">
        <v>2872</v>
      </c>
      <c r="C76" s="1389">
        <f>Financials3!E35</f>
        <v>0</v>
      </c>
      <c r="D76" s="1389">
        <f>Financials3!D35</f>
        <v>0</v>
      </c>
      <c r="E76" s="1389">
        <f>Financials3!C35</f>
        <v>0</v>
      </c>
      <c r="F76" s="1389">
        <f>Financials3!B35</f>
        <v>0</v>
      </c>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2873</v>
      </c>
      <c r="B77" s="1151" t="s">
        <v>2874</v>
      </c>
      <c r="C77" s="1154"/>
      <c r="D77" s="1154"/>
      <c r="E77" s="1154"/>
      <c r="F77" s="1154"/>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1151" t="s">
        <v>2875</v>
      </c>
      <c r="B78" s="1151" t="s">
        <v>2876</v>
      </c>
      <c r="C78" s="1390">
        <f>(C76+C77)</f>
        <v>0</v>
      </c>
      <c r="D78" s="1390">
        <f>(D76+D77)</f>
        <v>0</v>
      </c>
      <c r="E78" s="1390">
        <f>(E76+E77)</f>
        <v>0</v>
      </c>
      <c r="F78" s="1390">
        <f>(F76+F77)</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49" t="s">
        <v>2877</v>
      </c>
      <c r="B79" s="1149" t="s">
        <v>2878</v>
      </c>
      <c r="C79" s="1390">
        <f>(C73-C74-C78)</f>
        <v>0</v>
      </c>
      <c r="D79" s="1390">
        <f>(D73-D74-D78)</f>
        <v>0</v>
      </c>
      <c r="E79" s="1390">
        <f>(E73-E74-E78)</f>
        <v>0</v>
      </c>
      <c r="F79" s="1390">
        <f>(F73-F74-F78)</f>
        <v>0</v>
      </c>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49" t="s">
        <v>2879</v>
      </c>
      <c r="B80" s="1149" t="s">
        <v>2880</v>
      </c>
      <c r="C80" s="1150" t="s">
        <v>2055</v>
      </c>
      <c r="D80" s="1150" t="s">
        <v>2055</v>
      </c>
      <c r="E80" s="1150" t="s">
        <v>2055</v>
      </c>
      <c r="F80" s="1150" t="s">
        <v>2055</v>
      </c>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2881</v>
      </c>
      <c r="B81" s="1151" t="s">
        <v>2882</v>
      </c>
      <c r="C81" s="1154"/>
      <c r="D81" s="1154"/>
      <c r="E81" s="1154"/>
      <c r="F81" s="1154"/>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1" t="s">
        <v>2883</v>
      </c>
      <c r="B82" s="1151" t="s">
        <v>2884</v>
      </c>
      <c r="C82" s="1154"/>
      <c r="D82" s="1154"/>
      <c r="E82" s="1154"/>
      <c r="F82" s="1154"/>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1" t="s">
        <v>2885</v>
      </c>
      <c r="B83" s="1151" t="s">
        <v>2886</v>
      </c>
      <c r="C83" s="1390">
        <f>(C81-C82)</f>
        <v>0</v>
      </c>
      <c r="D83" s="1390">
        <f>(D81-D82)</f>
        <v>0</v>
      </c>
      <c r="E83" s="1390">
        <f>(E81-E82)</f>
        <v>0</v>
      </c>
      <c r="F83" s="1390">
        <f>(F81-F82)</f>
        <v>0</v>
      </c>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49" t="s">
        <v>2731</v>
      </c>
      <c r="B84" s="1149" t="s">
        <v>2887</v>
      </c>
      <c r="C84" s="1390">
        <f>(C79-C83)</f>
        <v>0</v>
      </c>
      <c r="D84" s="1390">
        <f>(D79-D83)</f>
        <v>0</v>
      </c>
      <c r="E84" s="1390">
        <f>(E79-E83)</f>
        <v>0</v>
      </c>
      <c r="F84" s="1390">
        <f>(F79-F83)</f>
        <v>0</v>
      </c>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49" t="s">
        <v>2888</v>
      </c>
      <c r="B85" s="1149" t="s">
        <v>2889</v>
      </c>
      <c r="C85" s="1150" t="s">
        <v>2055</v>
      </c>
      <c r="D85" s="1150" t="s">
        <v>2055</v>
      </c>
      <c r="E85" s="1150" t="s">
        <v>2055</v>
      </c>
      <c r="F85" s="1150" t="s">
        <v>2055</v>
      </c>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1" t="s">
        <v>2890</v>
      </c>
      <c r="B86" s="1151" t="s">
        <v>2891</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1" t="s">
        <v>2892</v>
      </c>
      <c r="B87" s="1151" t="s">
        <v>2893</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49" t="s">
        <v>2894</v>
      </c>
      <c r="B88" s="1149" t="s">
        <v>2895</v>
      </c>
      <c r="C88" s="1154"/>
      <c r="D88" s="1154"/>
      <c r="E88" s="1154"/>
      <c r="F88" s="1154"/>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49" t="s">
        <v>2896</v>
      </c>
      <c r="B89" s="1149" t="s">
        <v>2897</v>
      </c>
      <c r="C89" s="1389">
        <f>Financials3!E22</f>
        <v>0</v>
      </c>
      <c r="D89" s="1389">
        <f>Financials3!D22</f>
        <v>0</v>
      </c>
      <c r="E89" s="1389">
        <f>Financials3!C22</f>
        <v>0</v>
      </c>
      <c r="F89" s="1389">
        <f>Financials3!B22</f>
        <v>0</v>
      </c>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49" t="s">
        <v>2898</v>
      </c>
      <c r="B90" s="1149" t="s">
        <v>2899</v>
      </c>
      <c r="C90" s="1389">
        <f>Financials3!E23</f>
        <v>0</v>
      </c>
      <c r="D90" s="1389">
        <f>Financials3!D23</f>
        <v>0</v>
      </c>
      <c r="E90" s="1389">
        <f>Financials3!C23</f>
        <v>0</v>
      </c>
      <c r="F90" s="1389">
        <f>Financials3!B23</f>
        <v>0</v>
      </c>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49" t="s">
        <v>2900</v>
      </c>
      <c r="B91" s="1149" t="s">
        <v>2901</v>
      </c>
      <c r="C91" s="1390">
        <f>(C84-C86-C88-C89-C90)</f>
        <v>0</v>
      </c>
      <c r="D91" s="1390">
        <f>(D84-D86-D88-D89-D90)</f>
        <v>0</v>
      </c>
      <c r="E91" s="1390">
        <f>(E84-E86-E88-E89-E90)</f>
        <v>0</v>
      </c>
      <c r="F91" s="1390">
        <f>(F84-F86-F88-F89-F90)</f>
        <v>0</v>
      </c>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1392">
        <f>Financials3!E36</f>
        <v>0</v>
      </c>
      <c r="D92" s="1392">
        <f>Financials3!D36</f>
        <v>0</v>
      </c>
      <c r="E92" s="1393">
        <f>Financials3!C35</f>
        <v>0</v>
      </c>
      <c r="F92" s="1392">
        <f>Financials3!B36</f>
        <v>0</v>
      </c>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7"/>
  <dimension ref="A1:BC200"/>
  <sheetViews>
    <sheetView workbookViewId="0">
      <selection activeCell="C15" sqref="A1:XFD1048576"/>
    </sheetView>
  </sheetViews>
  <sheetFormatPr defaultRowHeight="12.75" x14ac:dyDescent="0.2"/>
  <cols>
    <col min="1" max="1" width="10.85546875" style="406" bestFit="1" customWidth="1"/>
    <col min="2" max="2" width="59.5703125" style="406" bestFit="1" customWidth="1"/>
    <col min="3" max="6" width="16.5703125" style="406" customWidth="1"/>
    <col min="7" max="255" width="9.140625" style="406"/>
    <col min="256" max="256" width="20" style="406" bestFit="1" customWidth="1"/>
    <col min="257" max="257" width="60" style="406" bestFit="1" customWidth="1"/>
    <col min="258" max="260" width="30" style="406" bestFit="1" customWidth="1"/>
    <col min="261" max="511" width="9.140625" style="406"/>
    <col min="512" max="512" width="20" style="406" bestFit="1" customWidth="1"/>
    <col min="513" max="513" width="60" style="406" bestFit="1" customWidth="1"/>
    <col min="514" max="516" width="30" style="406" bestFit="1" customWidth="1"/>
    <col min="517" max="767" width="9.140625" style="406"/>
    <col min="768" max="768" width="20" style="406" bestFit="1" customWidth="1"/>
    <col min="769" max="769" width="60" style="406" bestFit="1" customWidth="1"/>
    <col min="770" max="772" width="30" style="406" bestFit="1" customWidth="1"/>
    <col min="773" max="1023" width="9.140625" style="406"/>
    <col min="1024" max="1024" width="20" style="406" bestFit="1" customWidth="1"/>
    <col min="1025" max="1025" width="60" style="406" bestFit="1" customWidth="1"/>
    <col min="1026" max="1028" width="30" style="406" bestFit="1" customWidth="1"/>
    <col min="1029" max="1279" width="9.140625" style="406"/>
    <col min="1280" max="1280" width="20" style="406" bestFit="1" customWidth="1"/>
    <col min="1281" max="1281" width="60" style="406" bestFit="1" customWidth="1"/>
    <col min="1282" max="1284" width="30" style="406" bestFit="1" customWidth="1"/>
    <col min="1285" max="1535" width="9.140625" style="406"/>
    <col min="1536" max="1536" width="20" style="406" bestFit="1" customWidth="1"/>
    <col min="1537" max="1537" width="60" style="406" bestFit="1" customWidth="1"/>
    <col min="1538" max="1540" width="30" style="406" bestFit="1" customWidth="1"/>
    <col min="1541" max="1791" width="9.140625" style="406"/>
    <col min="1792" max="1792" width="20" style="406" bestFit="1" customWidth="1"/>
    <col min="1793" max="1793" width="60" style="406" bestFit="1" customWidth="1"/>
    <col min="1794" max="1796" width="30" style="406" bestFit="1" customWidth="1"/>
    <col min="1797" max="2047" width="9.140625" style="406"/>
    <col min="2048" max="2048" width="20" style="406" bestFit="1" customWidth="1"/>
    <col min="2049" max="2049" width="60" style="406" bestFit="1" customWidth="1"/>
    <col min="2050" max="2052" width="30" style="406" bestFit="1" customWidth="1"/>
    <col min="2053" max="2303" width="9.140625" style="406"/>
    <col min="2304" max="2304" width="20" style="406" bestFit="1" customWidth="1"/>
    <col min="2305" max="2305" width="60" style="406" bestFit="1" customWidth="1"/>
    <col min="2306" max="2308" width="30" style="406" bestFit="1" customWidth="1"/>
    <col min="2309" max="2559" width="9.140625" style="406"/>
    <col min="2560" max="2560" width="20" style="406" bestFit="1" customWidth="1"/>
    <col min="2561" max="2561" width="60" style="406" bestFit="1" customWidth="1"/>
    <col min="2562" max="2564" width="30" style="406" bestFit="1" customWidth="1"/>
    <col min="2565" max="2815" width="9.140625" style="406"/>
    <col min="2816" max="2816" width="20" style="406" bestFit="1" customWidth="1"/>
    <col min="2817" max="2817" width="60" style="406" bestFit="1" customWidth="1"/>
    <col min="2818" max="2820" width="30" style="406" bestFit="1" customWidth="1"/>
    <col min="2821" max="3071" width="9.140625" style="406"/>
    <col min="3072" max="3072" width="20" style="406" bestFit="1" customWidth="1"/>
    <col min="3073" max="3073" width="60" style="406" bestFit="1" customWidth="1"/>
    <col min="3074" max="3076" width="30" style="406" bestFit="1" customWidth="1"/>
    <col min="3077" max="3327" width="9.140625" style="406"/>
    <col min="3328" max="3328" width="20" style="406" bestFit="1" customWidth="1"/>
    <col min="3329" max="3329" width="60" style="406" bestFit="1" customWidth="1"/>
    <col min="3330" max="3332" width="30" style="406" bestFit="1" customWidth="1"/>
    <col min="3333" max="3583" width="9.140625" style="406"/>
    <col min="3584" max="3584" width="20" style="406" bestFit="1" customWidth="1"/>
    <col min="3585" max="3585" width="60" style="406" bestFit="1" customWidth="1"/>
    <col min="3586" max="3588" width="30" style="406" bestFit="1" customWidth="1"/>
    <col min="3589" max="3839" width="9.140625" style="406"/>
    <col min="3840" max="3840" width="20" style="406" bestFit="1" customWidth="1"/>
    <col min="3841" max="3841" width="60" style="406" bestFit="1" customWidth="1"/>
    <col min="3842" max="3844" width="30" style="406" bestFit="1" customWidth="1"/>
    <col min="3845" max="4095" width="9.140625" style="406"/>
    <col min="4096" max="4096" width="20" style="406" bestFit="1" customWidth="1"/>
    <col min="4097" max="4097" width="60" style="406" bestFit="1" customWidth="1"/>
    <col min="4098" max="4100" width="30" style="406" bestFit="1" customWidth="1"/>
    <col min="4101" max="4351" width="9.140625" style="406"/>
    <col min="4352" max="4352" width="20" style="406" bestFit="1" customWidth="1"/>
    <col min="4353" max="4353" width="60" style="406" bestFit="1" customWidth="1"/>
    <col min="4354" max="4356" width="30" style="406" bestFit="1" customWidth="1"/>
    <col min="4357" max="4607" width="9.140625" style="406"/>
    <col min="4608" max="4608" width="20" style="406" bestFit="1" customWidth="1"/>
    <col min="4609" max="4609" width="60" style="406" bestFit="1" customWidth="1"/>
    <col min="4610" max="4612" width="30" style="406" bestFit="1" customWidth="1"/>
    <col min="4613" max="4863" width="9.140625" style="406"/>
    <col min="4864" max="4864" width="20" style="406" bestFit="1" customWidth="1"/>
    <col min="4865" max="4865" width="60" style="406" bestFit="1" customWidth="1"/>
    <col min="4866" max="4868" width="30" style="406" bestFit="1" customWidth="1"/>
    <col min="4869" max="5119" width="9.140625" style="406"/>
    <col min="5120" max="5120" width="20" style="406" bestFit="1" customWidth="1"/>
    <col min="5121" max="5121" width="60" style="406" bestFit="1" customWidth="1"/>
    <col min="5122" max="5124" width="30" style="406" bestFit="1" customWidth="1"/>
    <col min="5125" max="5375" width="9.140625" style="406"/>
    <col min="5376" max="5376" width="20" style="406" bestFit="1" customWidth="1"/>
    <col min="5377" max="5377" width="60" style="406" bestFit="1" customWidth="1"/>
    <col min="5378" max="5380" width="30" style="406" bestFit="1" customWidth="1"/>
    <col min="5381" max="5631" width="9.140625" style="406"/>
    <col min="5632" max="5632" width="20" style="406" bestFit="1" customWidth="1"/>
    <col min="5633" max="5633" width="60" style="406" bestFit="1" customWidth="1"/>
    <col min="5634" max="5636" width="30" style="406" bestFit="1" customWidth="1"/>
    <col min="5637" max="5887" width="9.140625" style="406"/>
    <col min="5888" max="5888" width="20" style="406" bestFit="1" customWidth="1"/>
    <col min="5889" max="5889" width="60" style="406" bestFit="1" customWidth="1"/>
    <col min="5890" max="5892" width="30" style="406" bestFit="1" customWidth="1"/>
    <col min="5893" max="6143" width="9.140625" style="406"/>
    <col min="6144" max="6144" width="20" style="406" bestFit="1" customWidth="1"/>
    <col min="6145" max="6145" width="60" style="406" bestFit="1" customWidth="1"/>
    <col min="6146" max="6148" width="30" style="406" bestFit="1" customWidth="1"/>
    <col min="6149" max="6399" width="9.140625" style="406"/>
    <col min="6400" max="6400" width="20" style="406" bestFit="1" customWidth="1"/>
    <col min="6401" max="6401" width="60" style="406" bestFit="1" customWidth="1"/>
    <col min="6402" max="6404" width="30" style="406" bestFit="1" customWidth="1"/>
    <col min="6405" max="6655" width="9.140625" style="406"/>
    <col min="6656" max="6656" width="20" style="406" bestFit="1" customWidth="1"/>
    <col min="6657" max="6657" width="60" style="406" bestFit="1" customWidth="1"/>
    <col min="6658" max="6660" width="30" style="406" bestFit="1" customWidth="1"/>
    <col min="6661" max="6911" width="9.140625" style="406"/>
    <col min="6912" max="6912" width="20" style="406" bestFit="1" customWidth="1"/>
    <col min="6913" max="6913" width="60" style="406" bestFit="1" customWidth="1"/>
    <col min="6914" max="6916" width="30" style="406" bestFit="1" customWidth="1"/>
    <col min="6917" max="7167" width="9.140625" style="406"/>
    <col min="7168" max="7168" width="20" style="406" bestFit="1" customWidth="1"/>
    <col min="7169" max="7169" width="60" style="406" bestFit="1" customWidth="1"/>
    <col min="7170" max="7172" width="30" style="406" bestFit="1" customWidth="1"/>
    <col min="7173" max="7423" width="9.140625" style="406"/>
    <col min="7424" max="7424" width="20" style="406" bestFit="1" customWidth="1"/>
    <col min="7425" max="7425" width="60" style="406" bestFit="1" customWidth="1"/>
    <col min="7426" max="7428" width="30" style="406" bestFit="1" customWidth="1"/>
    <col min="7429" max="7679" width="9.140625" style="406"/>
    <col min="7680" max="7680" width="20" style="406" bestFit="1" customWidth="1"/>
    <col min="7681" max="7681" width="60" style="406" bestFit="1" customWidth="1"/>
    <col min="7682" max="7684" width="30" style="406" bestFit="1" customWidth="1"/>
    <col min="7685" max="7935" width="9.140625" style="406"/>
    <col min="7936" max="7936" width="20" style="406" bestFit="1" customWidth="1"/>
    <col min="7937" max="7937" width="60" style="406" bestFit="1" customWidth="1"/>
    <col min="7938" max="7940" width="30" style="406" bestFit="1" customWidth="1"/>
    <col min="7941" max="8191" width="9.140625" style="406"/>
    <col min="8192" max="8192" width="20" style="406" bestFit="1" customWidth="1"/>
    <col min="8193" max="8193" width="60" style="406" bestFit="1" customWidth="1"/>
    <col min="8194" max="8196" width="30" style="406" bestFit="1" customWidth="1"/>
    <col min="8197" max="8447" width="9.140625" style="406"/>
    <col min="8448" max="8448" width="20" style="406" bestFit="1" customWidth="1"/>
    <col min="8449" max="8449" width="60" style="406" bestFit="1" customWidth="1"/>
    <col min="8450" max="8452" width="30" style="406" bestFit="1" customWidth="1"/>
    <col min="8453" max="8703" width="9.140625" style="406"/>
    <col min="8704" max="8704" width="20" style="406" bestFit="1" customWidth="1"/>
    <col min="8705" max="8705" width="60" style="406" bestFit="1" customWidth="1"/>
    <col min="8706" max="8708" width="30" style="406" bestFit="1" customWidth="1"/>
    <col min="8709" max="8959" width="9.140625" style="406"/>
    <col min="8960" max="8960" width="20" style="406" bestFit="1" customWidth="1"/>
    <col min="8961" max="8961" width="60" style="406" bestFit="1" customWidth="1"/>
    <col min="8962" max="8964" width="30" style="406" bestFit="1" customWidth="1"/>
    <col min="8965" max="9215" width="9.140625" style="406"/>
    <col min="9216" max="9216" width="20" style="406" bestFit="1" customWidth="1"/>
    <col min="9217" max="9217" width="60" style="406" bestFit="1" customWidth="1"/>
    <col min="9218" max="9220" width="30" style="406" bestFit="1" customWidth="1"/>
    <col min="9221" max="9471" width="9.140625" style="406"/>
    <col min="9472" max="9472" width="20" style="406" bestFit="1" customWidth="1"/>
    <col min="9473" max="9473" width="60" style="406" bestFit="1" customWidth="1"/>
    <col min="9474" max="9476" width="30" style="406" bestFit="1" customWidth="1"/>
    <col min="9477" max="9727" width="9.140625" style="406"/>
    <col min="9728" max="9728" width="20" style="406" bestFit="1" customWidth="1"/>
    <col min="9729" max="9729" width="60" style="406" bestFit="1" customWidth="1"/>
    <col min="9730" max="9732" width="30" style="406" bestFit="1" customWidth="1"/>
    <col min="9733" max="9983" width="9.140625" style="406"/>
    <col min="9984" max="9984" width="20" style="406" bestFit="1" customWidth="1"/>
    <col min="9985" max="9985" width="60" style="406" bestFit="1" customWidth="1"/>
    <col min="9986" max="9988" width="30" style="406" bestFit="1" customWidth="1"/>
    <col min="9989" max="10239" width="9.140625" style="406"/>
    <col min="10240" max="10240" width="20" style="406" bestFit="1" customWidth="1"/>
    <col min="10241" max="10241" width="60" style="406" bestFit="1" customWidth="1"/>
    <col min="10242" max="10244" width="30" style="406" bestFit="1" customWidth="1"/>
    <col min="10245" max="10495" width="9.140625" style="406"/>
    <col min="10496" max="10496" width="20" style="406" bestFit="1" customWidth="1"/>
    <col min="10497" max="10497" width="60" style="406" bestFit="1" customWidth="1"/>
    <col min="10498" max="10500" width="30" style="406" bestFit="1" customWidth="1"/>
    <col min="10501" max="10751" width="9.140625" style="406"/>
    <col min="10752" max="10752" width="20" style="406" bestFit="1" customWidth="1"/>
    <col min="10753" max="10753" width="60" style="406" bestFit="1" customWidth="1"/>
    <col min="10754" max="10756" width="30" style="406" bestFit="1" customWidth="1"/>
    <col min="10757" max="11007" width="9.140625" style="406"/>
    <col min="11008" max="11008" width="20" style="406" bestFit="1" customWidth="1"/>
    <col min="11009" max="11009" width="60" style="406" bestFit="1" customWidth="1"/>
    <col min="11010" max="11012" width="30" style="406" bestFit="1" customWidth="1"/>
    <col min="11013" max="11263" width="9.140625" style="406"/>
    <col min="11264" max="11264" width="20" style="406" bestFit="1" customWidth="1"/>
    <col min="11265" max="11265" width="60" style="406" bestFit="1" customWidth="1"/>
    <col min="11266" max="11268" width="30" style="406" bestFit="1" customWidth="1"/>
    <col min="11269" max="11519" width="9.140625" style="406"/>
    <col min="11520" max="11520" width="20" style="406" bestFit="1" customWidth="1"/>
    <col min="11521" max="11521" width="60" style="406" bestFit="1" customWidth="1"/>
    <col min="11522" max="11524" width="30" style="406" bestFit="1" customWidth="1"/>
    <col min="11525" max="11775" width="9.140625" style="406"/>
    <col min="11776" max="11776" width="20" style="406" bestFit="1" customWidth="1"/>
    <col min="11777" max="11777" width="60" style="406" bestFit="1" customWidth="1"/>
    <col min="11778" max="11780" width="30" style="406" bestFit="1" customWidth="1"/>
    <col min="11781" max="12031" width="9.140625" style="406"/>
    <col min="12032" max="12032" width="20" style="406" bestFit="1" customWidth="1"/>
    <col min="12033" max="12033" width="60" style="406" bestFit="1" customWidth="1"/>
    <col min="12034" max="12036" width="30" style="406" bestFit="1" customWidth="1"/>
    <col min="12037" max="12287" width="9.140625" style="406"/>
    <col min="12288" max="12288" width="20" style="406" bestFit="1" customWidth="1"/>
    <col min="12289" max="12289" width="60" style="406" bestFit="1" customWidth="1"/>
    <col min="12290" max="12292" width="30" style="406" bestFit="1" customWidth="1"/>
    <col min="12293" max="12543" width="9.140625" style="406"/>
    <col min="12544" max="12544" width="20" style="406" bestFit="1" customWidth="1"/>
    <col min="12545" max="12545" width="60" style="406" bestFit="1" customWidth="1"/>
    <col min="12546" max="12548" width="30" style="406" bestFit="1" customWidth="1"/>
    <col min="12549" max="12799" width="9.140625" style="406"/>
    <col min="12800" max="12800" width="20" style="406" bestFit="1" customWidth="1"/>
    <col min="12801" max="12801" width="60" style="406" bestFit="1" customWidth="1"/>
    <col min="12802" max="12804" width="30" style="406" bestFit="1" customWidth="1"/>
    <col min="12805" max="13055" width="9.140625" style="406"/>
    <col min="13056" max="13056" width="20" style="406" bestFit="1" customWidth="1"/>
    <col min="13057" max="13057" width="60" style="406" bestFit="1" customWidth="1"/>
    <col min="13058" max="13060" width="30" style="406" bestFit="1" customWidth="1"/>
    <col min="13061" max="13311" width="9.140625" style="406"/>
    <col min="13312" max="13312" width="20" style="406" bestFit="1" customWidth="1"/>
    <col min="13313" max="13313" width="60" style="406" bestFit="1" customWidth="1"/>
    <col min="13314" max="13316" width="30" style="406" bestFit="1" customWidth="1"/>
    <col min="13317" max="13567" width="9.140625" style="406"/>
    <col min="13568" max="13568" width="20" style="406" bestFit="1" customWidth="1"/>
    <col min="13569" max="13569" width="60" style="406" bestFit="1" customWidth="1"/>
    <col min="13570" max="13572" width="30" style="406" bestFit="1" customWidth="1"/>
    <col min="13573" max="13823" width="9.140625" style="406"/>
    <col min="13824" max="13824" width="20" style="406" bestFit="1" customWidth="1"/>
    <col min="13825" max="13825" width="60" style="406" bestFit="1" customWidth="1"/>
    <col min="13826" max="13828" width="30" style="406" bestFit="1" customWidth="1"/>
    <col min="13829" max="14079" width="9.140625" style="406"/>
    <col min="14080" max="14080" width="20" style="406" bestFit="1" customWidth="1"/>
    <col min="14081" max="14081" width="60" style="406" bestFit="1" customWidth="1"/>
    <col min="14082" max="14084" width="30" style="406" bestFit="1" customWidth="1"/>
    <col min="14085" max="14335" width="9.140625" style="406"/>
    <col min="14336" max="14336" width="20" style="406" bestFit="1" customWidth="1"/>
    <col min="14337" max="14337" width="60" style="406" bestFit="1" customWidth="1"/>
    <col min="14338" max="14340" width="30" style="406" bestFit="1" customWidth="1"/>
    <col min="14341" max="14591" width="9.140625" style="406"/>
    <col min="14592" max="14592" width="20" style="406" bestFit="1" customWidth="1"/>
    <col min="14593" max="14593" width="60" style="406" bestFit="1" customWidth="1"/>
    <col min="14594" max="14596" width="30" style="406" bestFit="1" customWidth="1"/>
    <col min="14597" max="14847" width="9.140625" style="406"/>
    <col min="14848" max="14848" width="20" style="406" bestFit="1" customWidth="1"/>
    <col min="14849" max="14849" width="60" style="406" bestFit="1" customWidth="1"/>
    <col min="14850" max="14852" width="30" style="406" bestFit="1" customWidth="1"/>
    <col min="14853" max="15103" width="9.140625" style="406"/>
    <col min="15104" max="15104" width="20" style="406" bestFit="1" customWidth="1"/>
    <col min="15105" max="15105" width="60" style="406" bestFit="1" customWidth="1"/>
    <col min="15106" max="15108" width="30" style="406" bestFit="1" customWidth="1"/>
    <col min="15109" max="15359" width="9.140625" style="406"/>
    <col min="15360" max="15360" width="20" style="406" bestFit="1" customWidth="1"/>
    <col min="15361" max="15361" width="60" style="406" bestFit="1" customWidth="1"/>
    <col min="15362" max="15364" width="30" style="406" bestFit="1" customWidth="1"/>
    <col min="15365" max="15615" width="9.140625" style="406"/>
    <col min="15616" max="15616" width="20" style="406" bestFit="1" customWidth="1"/>
    <col min="15617" max="15617" width="60" style="406" bestFit="1" customWidth="1"/>
    <col min="15618" max="15620" width="30" style="406" bestFit="1" customWidth="1"/>
    <col min="15621" max="15871" width="9.140625" style="406"/>
    <col min="15872" max="15872" width="20" style="406" bestFit="1" customWidth="1"/>
    <col min="15873" max="15873" width="60" style="406" bestFit="1" customWidth="1"/>
    <col min="15874" max="15876" width="30" style="406" bestFit="1" customWidth="1"/>
    <col min="15877" max="16127" width="9.140625" style="406"/>
    <col min="16128" max="16128" width="20" style="406" bestFit="1" customWidth="1"/>
    <col min="16129" max="16129" width="60" style="406" bestFit="1" customWidth="1"/>
    <col min="16130" max="16132" width="30" style="406" bestFit="1" customWidth="1"/>
    <col min="16133" max="16384" width="9.140625" style="406"/>
  </cols>
  <sheetData>
    <row r="1" spans="1:55" x14ac:dyDescent="0.2">
      <c r="A1" s="1147" t="s">
        <v>2055</v>
      </c>
      <c r="B1" s="1147" t="s">
        <v>2728</v>
      </c>
      <c r="C1" s="1387">
        <f>Financials3!E7</f>
        <v>42826</v>
      </c>
      <c r="D1" s="1387">
        <f>Financials3!D7</f>
        <v>43191</v>
      </c>
      <c r="E1" s="1387">
        <f>Financials3!C7</f>
        <v>43556</v>
      </c>
      <c r="F1" s="1387">
        <f>Financials3!B7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Financials3!E8</f>
        <v>0</v>
      </c>
      <c r="D2" s="1388">
        <f>Financials3!D8</f>
        <v>0</v>
      </c>
      <c r="E2" s="1388">
        <f>Financials3!C8</f>
        <v>0</v>
      </c>
      <c r="F2" s="1388">
        <f>Financials3!B8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2909</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2910</v>
      </c>
      <c r="C5" s="1150" t="s">
        <v>2055</v>
      </c>
      <c r="D5" s="1150" t="s">
        <v>2055</v>
      </c>
      <c r="E5" s="1150" t="s">
        <v>2055</v>
      </c>
      <c r="F5" s="1150" t="s">
        <v>2055</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ht="22.5" x14ac:dyDescent="0.2">
      <c r="A6" s="1155" t="s">
        <v>2911</v>
      </c>
      <c r="B6" s="1155" t="s">
        <v>2912</v>
      </c>
      <c r="C6" s="1150" t="s">
        <v>2055</v>
      </c>
      <c r="D6" s="1150" t="s">
        <v>2055</v>
      </c>
      <c r="E6" s="1150" t="s">
        <v>2055</v>
      </c>
      <c r="F6" s="1150" t="s">
        <v>2055</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6" t="s">
        <v>2913</v>
      </c>
      <c r="B7" s="1156" t="s">
        <v>2914</v>
      </c>
      <c r="C7" s="1394">
        <f>Financials3!E66</f>
        <v>0</v>
      </c>
      <c r="D7" s="1394">
        <f>Financials3!D66</f>
        <v>0</v>
      </c>
      <c r="E7" s="1394">
        <f>Financials3!C66</f>
        <v>0</v>
      </c>
      <c r="F7" s="1394">
        <f>Financials3!B66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6" t="s">
        <v>2915</v>
      </c>
      <c r="B8" s="1156" t="s">
        <v>2916</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6" t="s">
        <v>2917</v>
      </c>
      <c r="B9" s="1156" t="s">
        <v>2918</v>
      </c>
      <c r="C9" s="1154"/>
      <c r="D9" s="1154"/>
      <c r="E9" s="1154"/>
      <c r="F9" s="1154"/>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6" t="s">
        <v>2919</v>
      </c>
      <c r="B10" s="1156" t="s">
        <v>2780</v>
      </c>
      <c r="C10" s="1390">
        <f>(C7+C8+C9)</f>
        <v>0</v>
      </c>
      <c r="D10" s="1390">
        <f>(D7+D8+D9)</f>
        <v>0</v>
      </c>
      <c r="E10" s="1390">
        <f>(E7+E8+E9)</f>
        <v>0</v>
      </c>
      <c r="F10" s="1390">
        <f>(F7+F8+F9)</f>
        <v>0</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5" t="s">
        <v>2920</v>
      </c>
      <c r="B11" s="1155" t="s">
        <v>2921</v>
      </c>
      <c r="C11" s="1394">
        <f>Financials3!E65</f>
        <v>0</v>
      </c>
      <c r="D11" s="1394">
        <f>Financials3!D65</f>
        <v>0</v>
      </c>
      <c r="E11" s="1394">
        <f>Financials3!C65</f>
        <v>0</v>
      </c>
      <c r="F11" s="1394">
        <f>Financials3!B65</f>
        <v>0</v>
      </c>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5" t="s">
        <v>2922</v>
      </c>
      <c r="B12" s="1155" t="s">
        <v>2923</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5" t="s">
        <v>2924</v>
      </c>
      <c r="B13" s="1155" t="s">
        <v>2925</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5" t="s">
        <v>2926</v>
      </c>
      <c r="B14" s="1155" t="s">
        <v>2927</v>
      </c>
      <c r="C14" s="1154"/>
      <c r="D14" s="1154"/>
      <c r="E14" s="1154"/>
      <c r="F14" s="1154"/>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55" t="s">
        <v>2928</v>
      </c>
      <c r="B15" s="1155" t="s">
        <v>2929</v>
      </c>
      <c r="C15" s="1154"/>
      <c r="D15" s="1154"/>
      <c r="E15" s="1154"/>
      <c r="F15" s="1154"/>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5" t="s">
        <v>2930</v>
      </c>
      <c r="B16" s="1155" t="s">
        <v>2931</v>
      </c>
      <c r="C16" s="1154"/>
      <c r="D16" s="1154"/>
      <c r="E16" s="1154"/>
      <c r="F16" s="1154"/>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2932</v>
      </c>
      <c r="B17" s="1155" t="s">
        <v>2933</v>
      </c>
      <c r="C17" s="1154"/>
      <c r="D17" s="1154"/>
      <c r="E17" s="1154"/>
      <c r="F17" s="1154"/>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2934</v>
      </c>
      <c r="B18" s="1155" t="s">
        <v>2935</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ht="22.5" x14ac:dyDescent="0.2">
      <c r="A19" s="1155" t="s">
        <v>2936</v>
      </c>
      <c r="B19" s="1155" t="s">
        <v>2937</v>
      </c>
      <c r="C19" s="1154"/>
      <c r="D19" s="1154"/>
      <c r="E19" s="1154"/>
      <c r="F19" s="1154"/>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2938</v>
      </c>
      <c r="B20" s="1155" t="s">
        <v>2939</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2940</v>
      </c>
      <c r="B21" s="1155" t="s">
        <v>2941</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5" t="s">
        <v>2942</v>
      </c>
      <c r="B22" s="1155" t="s">
        <v>2943</v>
      </c>
      <c r="C22" s="1390">
        <f>(C19+C20+C21)</f>
        <v>0</v>
      </c>
      <c r="D22" s="1390">
        <f>(D19+D20+D21)</f>
        <v>0</v>
      </c>
      <c r="E22" s="1390">
        <f>(E19+E20+E21)</f>
        <v>0</v>
      </c>
      <c r="F22" s="1390">
        <f>(F19+F20+F21)</f>
        <v>0</v>
      </c>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5" t="s">
        <v>2944</v>
      </c>
      <c r="B23" s="1155" t="s">
        <v>2945</v>
      </c>
      <c r="C23" s="1394">
        <f>+Financials3!E67</f>
        <v>0</v>
      </c>
      <c r="D23" s="1394">
        <f>+Financials3!D67</f>
        <v>0</v>
      </c>
      <c r="E23" s="1394">
        <f>+Financials3!C67</f>
        <v>0</v>
      </c>
      <c r="F23" s="1394">
        <f>+Financials3!B67</f>
        <v>0</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5" t="s">
        <v>2946</v>
      </c>
      <c r="B24" s="1155" t="s">
        <v>2947</v>
      </c>
      <c r="C24" s="1154"/>
      <c r="D24" s="1154"/>
      <c r="E24" s="1154"/>
      <c r="F24" s="1154"/>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5" t="s">
        <v>2948</v>
      </c>
      <c r="B25" s="1155" t="s">
        <v>2949</v>
      </c>
      <c r="C25" s="1154"/>
      <c r="D25" s="1154"/>
      <c r="E25" s="1154"/>
      <c r="F25" s="1154"/>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5" t="s">
        <v>2950</v>
      </c>
      <c r="B26" s="1155" t="s">
        <v>2951</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5" t="s">
        <v>2952</v>
      </c>
      <c r="B27" s="1155" t="s">
        <v>2953</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5" t="s">
        <v>2954</v>
      </c>
      <c r="B28" s="1155" t="s">
        <v>2955</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5" t="s">
        <v>2956</v>
      </c>
      <c r="B29" s="1155" t="s">
        <v>2780</v>
      </c>
      <c r="C29" s="1390">
        <f>(C11+C12+C13+C14+C15+C16+C17+C18+C22+C23+C24+C25+C26+C27+C28)</f>
        <v>0</v>
      </c>
      <c r="D29" s="1390">
        <f>(D11+D12+D13+D14+D15+D16+D17+D18+D22+D23+D24+D25+D26+D27+D28)</f>
        <v>0</v>
      </c>
      <c r="E29" s="1390">
        <f>(E11+E12+E13+E14+E15+E16+E17+E18+E22+E23+E24+E25+E26+E27+E28)</f>
        <v>0</v>
      </c>
      <c r="F29" s="1390">
        <f>(F11+F12+F13+F14+F15+F16+F17+F18+F22+F23+F24+F25+F26+F27+F28)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5" t="s">
        <v>2957</v>
      </c>
      <c r="B30" s="1155" t="s">
        <v>2958</v>
      </c>
      <c r="C30" s="1390">
        <f>(C10+C29)</f>
        <v>0</v>
      </c>
      <c r="D30" s="1390">
        <f>(D10+D29)</f>
        <v>0</v>
      </c>
      <c r="E30" s="1390">
        <f>(E10+E29)</f>
        <v>0</v>
      </c>
      <c r="F30" s="1390">
        <f>(F10+F29)</f>
        <v>0</v>
      </c>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2735</v>
      </c>
      <c r="B31" s="1151" t="s">
        <v>2959</v>
      </c>
      <c r="C31" s="1150" t="s">
        <v>2055</v>
      </c>
      <c r="D31" s="1150" t="s">
        <v>2055</v>
      </c>
      <c r="E31" s="1150" t="s">
        <v>2055</v>
      </c>
      <c r="F31" s="1150" t="s">
        <v>2055</v>
      </c>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5" t="s">
        <v>2960</v>
      </c>
      <c r="B32" s="1155" t="s">
        <v>2961</v>
      </c>
      <c r="C32" s="1154"/>
      <c r="D32" s="1154"/>
      <c r="E32" s="1154"/>
      <c r="F32" s="1154"/>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5" t="s">
        <v>2962</v>
      </c>
      <c r="B33" s="1155" t="s">
        <v>2963</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5" t="s">
        <v>2964</v>
      </c>
      <c r="B34" s="1155" t="s">
        <v>2965</v>
      </c>
      <c r="C34" s="1389">
        <f>+Financials3!E60</f>
        <v>0</v>
      </c>
      <c r="D34" s="1389">
        <f>+Financials3!D60</f>
        <v>0</v>
      </c>
      <c r="E34" s="1389">
        <f>+Financials3!C60</f>
        <v>0</v>
      </c>
      <c r="F34" s="1389">
        <f>+Financials3!B60</f>
        <v>0</v>
      </c>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5" t="s">
        <v>2966</v>
      </c>
      <c r="B35" s="1155" t="s">
        <v>2967</v>
      </c>
      <c r="C35" s="1157"/>
      <c r="D35" s="1157"/>
      <c r="E35" s="1157"/>
      <c r="F35" s="1157"/>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5" t="s">
        <v>2968</v>
      </c>
      <c r="B36" s="1155" t="s">
        <v>2969</v>
      </c>
      <c r="C36" s="1154"/>
      <c r="D36" s="1154"/>
      <c r="E36" s="1154"/>
      <c r="F36" s="1154"/>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5" t="s">
        <v>2970</v>
      </c>
      <c r="B37" s="1155" t="s">
        <v>2971</v>
      </c>
      <c r="C37" s="1154"/>
      <c r="D37" s="1154"/>
      <c r="E37" s="1154"/>
      <c r="F37" s="1154"/>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5" t="s">
        <v>2972</v>
      </c>
      <c r="B38" s="1155" t="s">
        <v>2973</v>
      </c>
      <c r="C38" s="1394">
        <f>+Financials3!E61</f>
        <v>0</v>
      </c>
      <c r="D38" s="1394">
        <f>+Financials3!D61</f>
        <v>0</v>
      </c>
      <c r="E38" s="1394">
        <f>+Financials3!C61</f>
        <v>0</v>
      </c>
      <c r="F38" s="1394">
        <f>+Financials3!B61</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5" t="s">
        <v>2974</v>
      </c>
      <c r="B39" s="1155" t="s">
        <v>2975</v>
      </c>
      <c r="C39" s="1394">
        <f>+Financials3!E57</f>
        <v>0</v>
      </c>
      <c r="D39" s="1394">
        <f>+Financials3!D57</f>
        <v>0</v>
      </c>
      <c r="E39" s="1394">
        <f>+Financials3!C57</f>
        <v>0</v>
      </c>
      <c r="F39" s="1394">
        <f>+Financials3!B57</f>
        <v>0</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ht="22.5" x14ac:dyDescent="0.2">
      <c r="A40" s="1155" t="s">
        <v>2976</v>
      </c>
      <c r="B40" s="1155" t="s">
        <v>2977</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2978</v>
      </c>
      <c r="B41" s="1155" t="s">
        <v>2979</v>
      </c>
      <c r="C41" s="1394">
        <f>+Financials3!E62</f>
        <v>0</v>
      </c>
      <c r="D41" s="1394">
        <f>+Financials3!D62</f>
        <v>0</v>
      </c>
      <c r="E41" s="1394">
        <f>+Financials3!C62</f>
        <v>0</v>
      </c>
      <c r="F41" s="1394">
        <f>+Financials3!B62</f>
        <v>0</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5" t="s">
        <v>2980</v>
      </c>
      <c r="B42" s="1155" t="s">
        <v>2981</v>
      </c>
      <c r="C42" s="1389">
        <f>Financials3!E69</f>
        <v>0</v>
      </c>
      <c r="D42" s="1389">
        <f>Financials3!D69</f>
        <v>0</v>
      </c>
      <c r="E42" s="1389">
        <f>Financials3!C69</f>
        <v>0</v>
      </c>
      <c r="F42" s="1389">
        <f>Financials3!B69</f>
        <v>0</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2982</v>
      </c>
      <c r="B43" s="1155" t="s">
        <v>2983</v>
      </c>
      <c r="C43" s="1390">
        <f>(C32+C33+C34+C35+C36+C37+C38+C39+C40+C41+C42)</f>
        <v>0</v>
      </c>
      <c r="D43" s="1390">
        <f>(D32+D33+D34+D35+D36+D37+D38+D39+D40+D41+D42)</f>
        <v>0</v>
      </c>
      <c r="E43" s="1390">
        <f>(E32+E33+E34+E35+E36+E37+E38+E39+E40+E41+E42)</f>
        <v>0</v>
      </c>
      <c r="F43" s="1390">
        <f>(F32+F33+F34+F35+F36+F37+F38+F39+F40+F41+F42)</f>
        <v>0</v>
      </c>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1" t="s">
        <v>2737</v>
      </c>
      <c r="B44" s="1151" t="s">
        <v>2984</v>
      </c>
      <c r="C44" s="1390">
        <f>(C30+C43)</f>
        <v>0</v>
      </c>
      <c r="D44" s="1390">
        <f>(D30+D43)</f>
        <v>0</v>
      </c>
      <c r="E44" s="1390">
        <f>(E30+E43)</f>
        <v>0</v>
      </c>
      <c r="F44" s="1390">
        <f>(F30+F43)</f>
        <v>0</v>
      </c>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2739</v>
      </c>
      <c r="B45" s="1151" t="s">
        <v>2985</v>
      </c>
      <c r="C45" s="1150" t="s">
        <v>2055</v>
      </c>
      <c r="D45" s="1150" t="s">
        <v>2055</v>
      </c>
      <c r="E45" s="1150" t="s">
        <v>2055</v>
      </c>
      <c r="F45" s="1150" t="s">
        <v>2055</v>
      </c>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5" t="s">
        <v>2986</v>
      </c>
      <c r="B46" s="1155" t="s">
        <v>2987</v>
      </c>
      <c r="C46" s="1154"/>
      <c r="D46" s="1154"/>
      <c r="E46" s="1154"/>
      <c r="F46" s="1154"/>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5" t="s">
        <v>2988</v>
      </c>
      <c r="B47" s="1155" t="s">
        <v>2989</v>
      </c>
      <c r="C47" s="1394">
        <f>Financials3!E55</f>
        <v>0</v>
      </c>
      <c r="D47" s="1394">
        <f>Financials3!D55</f>
        <v>0</v>
      </c>
      <c r="E47" s="1394">
        <f>Financials3!C55</f>
        <v>0</v>
      </c>
      <c r="F47" s="1394">
        <f>Financials3!B55</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55" t="s">
        <v>2990</v>
      </c>
      <c r="B48" s="1155" t="s">
        <v>2991</v>
      </c>
      <c r="C48" s="1154"/>
      <c r="D48" s="1154"/>
      <c r="E48" s="1154"/>
      <c r="F48" s="1154"/>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5" t="s">
        <v>2992</v>
      </c>
      <c r="B49" s="1155" t="s">
        <v>2993</v>
      </c>
      <c r="C49" s="1390">
        <f>(C46+C47+C48)</f>
        <v>0</v>
      </c>
      <c r="D49" s="1390">
        <f>(D46+D47+D48)</f>
        <v>0</v>
      </c>
      <c r="E49" s="1390">
        <f>(E46+E47+E48)</f>
        <v>0</v>
      </c>
      <c r="F49" s="1390">
        <f>(F46+F47+F48)</f>
        <v>0</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2994</v>
      </c>
      <c r="B50" s="1155" t="s">
        <v>2995</v>
      </c>
      <c r="C50" s="1150" t="s">
        <v>2055</v>
      </c>
      <c r="D50" s="1150" t="s">
        <v>2055</v>
      </c>
      <c r="E50" s="1150" t="s">
        <v>2055</v>
      </c>
      <c r="F50" s="1150" t="s">
        <v>2055</v>
      </c>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6" t="s">
        <v>2996</v>
      </c>
      <c r="B51" s="1156" t="s">
        <v>2997</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6" t="s">
        <v>2998</v>
      </c>
      <c r="B52" s="1156" t="s">
        <v>2999</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6" t="s">
        <v>3000</v>
      </c>
      <c r="B53" s="1156" t="s">
        <v>3001</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6" t="s">
        <v>3002</v>
      </c>
      <c r="B54" s="1156" t="s">
        <v>2780</v>
      </c>
      <c r="C54" s="1390">
        <f>(C51+C52+C53)</f>
        <v>0</v>
      </c>
      <c r="D54" s="1390">
        <f>(D51+D52+D53)</f>
        <v>0</v>
      </c>
      <c r="E54" s="1390">
        <f>(E51+E52+E53)</f>
        <v>0</v>
      </c>
      <c r="F54" s="1390">
        <f>(F51+F52+F53)</f>
        <v>0</v>
      </c>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3003</v>
      </c>
      <c r="B55" s="1155" t="s">
        <v>3004</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5" t="s">
        <v>3005</v>
      </c>
      <c r="B56" s="1155" t="s">
        <v>3006</v>
      </c>
      <c r="C56" s="1394">
        <f>Financials3!E56</f>
        <v>0</v>
      </c>
      <c r="D56" s="1394">
        <f>Financials3!D56</f>
        <v>0</v>
      </c>
      <c r="E56" s="1394">
        <f>Financials3!C56</f>
        <v>0</v>
      </c>
      <c r="F56" s="1394">
        <f>Financials3!B56</f>
        <v>0</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5" t="s">
        <v>3007</v>
      </c>
      <c r="B57" s="1155" t="s">
        <v>3008</v>
      </c>
      <c r="C57" s="1154"/>
      <c r="D57" s="1154"/>
      <c r="E57" s="1154"/>
      <c r="F57" s="1154"/>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3009</v>
      </c>
      <c r="B58" s="1155" t="s">
        <v>3010</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5" t="s">
        <v>3011</v>
      </c>
      <c r="B59" s="1155" t="s">
        <v>3012</v>
      </c>
      <c r="C59" s="1154"/>
      <c r="D59" s="1154"/>
      <c r="E59" s="1154"/>
      <c r="F59" s="1154"/>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55" t="s">
        <v>3013</v>
      </c>
      <c r="B60" s="1155" t="s">
        <v>3014</v>
      </c>
      <c r="C60" s="1390">
        <f>(C49+C54+C55+C56+C57+C58+C59)-C53</f>
        <v>0</v>
      </c>
      <c r="D60" s="1390">
        <f>(D49+D54+D55+D56+D57+D58+D59)-D53</f>
        <v>0</v>
      </c>
      <c r="E60" s="1390">
        <f>(E49+E54+E55+E56+E57+E58+E59)-E53</f>
        <v>0</v>
      </c>
      <c r="F60" s="1390">
        <f>(F49+F54+F55+F56+F57+F58+F59)-F53</f>
        <v>0</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2741</v>
      </c>
      <c r="B61" s="1151" t="s">
        <v>3015</v>
      </c>
      <c r="C61" s="1390">
        <f>(C30+C43+C60)</f>
        <v>0</v>
      </c>
      <c r="D61" s="1390">
        <f>(D30+D43+D60)</f>
        <v>0</v>
      </c>
      <c r="E61" s="1390">
        <f>(E30+E43+E60)</f>
        <v>0</v>
      </c>
      <c r="F61" s="1390">
        <f>(F30+F43+F60)</f>
        <v>0</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1" t="s">
        <v>2743</v>
      </c>
      <c r="B62" s="1151" t="s">
        <v>3016</v>
      </c>
      <c r="C62" s="1150" t="s">
        <v>2055</v>
      </c>
      <c r="D62" s="1150" t="s">
        <v>2055</v>
      </c>
      <c r="E62" s="1150" t="s">
        <v>2055</v>
      </c>
      <c r="F62" s="1150" t="s">
        <v>2055</v>
      </c>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3017</v>
      </c>
      <c r="B63" s="1155" t="s">
        <v>3018</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3019</v>
      </c>
      <c r="B64" s="1155" t="s">
        <v>3020</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5" t="s">
        <v>3021</v>
      </c>
      <c r="B65" s="1155" t="s">
        <v>3022</v>
      </c>
      <c r="C65" s="1154"/>
      <c r="D65" s="1154"/>
      <c r="E65" s="1154"/>
      <c r="F65" s="1154"/>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3023</v>
      </c>
      <c r="B66" s="1155" t="s">
        <v>3024</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3025</v>
      </c>
      <c r="B67" s="1155" t="s">
        <v>3026</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3027</v>
      </c>
      <c r="B68" s="1155" t="s">
        <v>3028</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ht="22.5" x14ac:dyDescent="0.2">
      <c r="A69" s="1155" t="s">
        <v>3029</v>
      </c>
      <c r="B69" s="1155" t="s">
        <v>3030</v>
      </c>
      <c r="C69" s="1389">
        <f>Financials3!E71</f>
        <v>0</v>
      </c>
      <c r="D69" s="1389">
        <f>Financials3!D71</f>
        <v>0</v>
      </c>
      <c r="E69" s="1389">
        <f>Financials3!C71</f>
        <v>0</v>
      </c>
      <c r="F69" s="1389">
        <f>Financials3!B71</f>
        <v>0</v>
      </c>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49" t="s">
        <v>2753</v>
      </c>
      <c r="B70" s="1149" t="s">
        <v>3031</v>
      </c>
      <c r="C70" s="1150" t="s">
        <v>2055</v>
      </c>
      <c r="D70" s="1150" t="s">
        <v>2055</v>
      </c>
      <c r="E70" s="1150" t="s">
        <v>2055</v>
      </c>
      <c r="F70" s="1150" t="s">
        <v>2055</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51" t="s">
        <v>2755</v>
      </c>
      <c r="B71" s="1151" t="s">
        <v>3032</v>
      </c>
      <c r="C71" s="1150" t="s">
        <v>2055</v>
      </c>
      <c r="D71" s="1150" t="s">
        <v>2055</v>
      </c>
      <c r="E71" s="1150" t="s">
        <v>2055</v>
      </c>
      <c r="F71" s="1150" t="s">
        <v>2055</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55" t="s">
        <v>2757</v>
      </c>
      <c r="B72" s="1155" t="s">
        <v>3033</v>
      </c>
      <c r="C72" s="1394">
        <f>Financials3!E47</f>
        <v>0</v>
      </c>
      <c r="D72" s="1394">
        <f>Financials3!D47</f>
        <v>0</v>
      </c>
      <c r="E72" s="1394">
        <f>Financials3!C47</f>
        <v>0</v>
      </c>
      <c r="F72" s="1394">
        <f>Financials3!B47</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51" t="s">
        <v>2761</v>
      </c>
      <c r="B73" s="1151" t="s">
        <v>3034</v>
      </c>
      <c r="C73" s="1150" t="s">
        <v>2055</v>
      </c>
      <c r="D73" s="1150" t="s">
        <v>2055</v>
      </c>
      <c r="E73" s="1150" t="s">
        <v>2055</v>
      </c>
      <c r="F73" s="1150" t="s">
        <v>2055</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55" t="s">
        <v>2763</v>
      </c>
      <c r="B74" s="1155" t="s">
        <v>3035</v>
      </c>
      <c r="C74" s="1154"/>
      <c r="D74" s="1154"/>
      <c r="E74" s="1154"/>
      <c r="F74" s="1154"/>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55" t="s">
        <v>2764</v>
      </c>
      <c r="B75" s="1155" t="s">
        <v>3036</v>
      </c>
      <c r="C75" s="1154"/>
      <c r="D75" s="1154"/>
      <c r="E75" s="1154"/>
      <c r="F75" s="1154"/>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5" t="s">
        <v>3037</v>
      </c>
      <c r="B76" s="1155" t="s">
        <v>3038</v>
      </c>
      <c r="C76" s="1154"/>
      <c r="D76" s="1154"/>
      <c r="E76" s="1154"/>
      <c r="F76" s="1154"/>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2765</v>
      </c>
      <c r="B77" s="1151" t="s">
        <v>3039</v>
      </c>
      <c r="C77" s="1150" t="s">
        <v>2055</v>
      </c>
      <c r="D77" s="1150" t="s">
        <v>2055</v>
      </c>
      <c r="E77" s="1150" t="s">
        <v>2055</v>
      </c>
      <c r="F77" s="1150" t="s">
        <v>2055</v>
      </c>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ht="22.5" x14ac:dyDescent="0.2">
      <c r="A78" s="1155" t="s">
        <v>3040</v>
      </c>
      <c r="B78" s="1155" t="s">
        <v>3041</v>
      </c>
      <c r="C78" s="1394">
        <f>Financials3!E46</f>
        <v>0</v>
      </c>
      <c r="D78" s="1394">
        <f>Financials3!D46</f>
        <v>0</v>
      </c>
      <c r="E78" s="1394">
        <f>Financials3!C46</f>
        <v>0</v>
      </c>
      <c r="F78" s="1394">
        <f>Financials3!B46</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55" t="s">
        <v>3042</v>
      </c>
      <c r="B79" s="1155" t="s">
        <v>3043</v>
      </c>
      <c r="C79" s="1154"/>
      <c r="D79" s="1154"/>
      <c r="E79" s="1154"/>
      <c r="F79" s="1154"/>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55" t="s">
        <v>3044</v>
      </c>
      <c r="B80" s="1155" t="s">
        <v>3045</v>
      </c>
      <c r="C80" s="1154"/>
      <c r="D80" s="1154"/>
      <c r="E80" s="1154"/>
      <c r="F80" s="1154"/>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2767</v>
      </c>
      <c r="B81" s="1151" t="s">
        <v>3046</v>
      </c>
      <c r="C81" s="1150" t="s">
        <v>2055</v>
      </c>
      <c r="D81" s="1150" t="s">
        <v>2055</v>
      </c>
      <c r="E81" s="1150" t="s">
        <v>2055</v>
      </c>
      <c r="F81" s="1150" t="s">
        <v>2055</v>
      </c>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5" t="s">
        <v>3047</v>
      </c>
      <c r="B82" s="1155" t="s">
        <v>3048</v>
      </c>
      <c r="C82" s="1394">
        <f>Financials3!E44</f>
        <v>0</v>
      </c>
      <c r="D82" s="1394">
        <f>Financials3!D44</f>
        <v>0</v>
      </c>
      <c r="E82" s="1394">
        <f>Financials3!C44</f>
        <v>0</v>
      </c>
      <c r="F82" s="1394">
        <f>Financials3!B44</f>
        <v>0</v>
      </c>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5" t="s">
        <v>3049</v>
      </c>
      <c r="B83" s="1155" t="s">
        <v>3050</v>
      </c>
      <c r="C83" s="1154"/>
      <c r="D83" s="1154"/>
      <c r="E83" s="1154"/>
      <c r="F83" s="1154"/>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55" t="s">
        <v>3051</v>
      </c>
      <c r="B84" s="1155" t="s">
        <v>3052</v>
      </c>
      <c r="C84" s="1154"/>
      <c r="D84" s="1154"/>
      <c r="E84" s="1154"/>
      <c r="F84" s="1154"/>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55" t="s">
        <v>3053</v>
      </c>
      <c r="B85" s="1155" t="s">
        <v>3054</v>
      </c>
      <c r="C85" s="1154"/>
      <c r="D85" s="1154"/>
      <c r="E85" s="1154"/>
      <c r="F85" s="1154"/>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5" t="s">
        <v>3055</v>
      </c>
      <c r="B86" s="1155" t="s">
        <v>3056</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5" t="s">
        <v>3057</v>
      </c>
      <c r="B87" s="1155" t="s">
        <v>3058</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55" t="s">
        <v>3059</v>
      </c>
      <c r="B88" s="1155" t="s">
        <v>3060</v>
      </c>
      <c r="C88" s="1390">
        <f>(C86+C87)</f>
        <v>0</v>
      </c>
      <c r="D88" s="1390">
        <f>(D86+D87)</f>
        <v>0</v>
      </c>
      <c r="E88" s="1390">
        <f>(E86+E87)</f>
        <v>0</v>
      </c>
      <c r="F88" s="1390">
        <f>(F86+F87)</f>
        <v>0</v>
      </c>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55" t="s">
        <v>3061</v>
      </c>
      <c r="B89" s="1155" t="s">
        <v>3062</v>
      </c>
      <c r="C89" s="1154"/>
      <c r="D89" s="1154"/>
      <c r="E89" s="1154"/>
      <c r="F89" s="1154"/>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55" t="s">
        <v>3063</v>
      </c>
      <c r="B90" s="1155" t="s">
        <v>3064</v>
      </c>
      <c r="C90" s="1390">
        <f>(C82+C83+C84+C85+C88+C89)</f>
        <v>0</v>
      </c>
      <c r="D90" s="1390">
        <f>(D82+D83+D84+D85+D88+D89)</f>
        <v>0</v>
      </c>
      <c r="E90" s="1390">
        <f>(E82+E83+E84+E85+E88+E89)</f>
        <v>0</v>
      </c>
      <c r="F90" s="1390">
        <f>(F82+F83+F84+F85+F88+F89)</f>
        <v>0</v>
      </c>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55" t="s">
        <v>3065</v>
      </c>
      <c r="B91" s="1155" t="s">
        <v>3066</v>
      </c>
      <c r="C91" s="1154"/>
      <c r="D91" s="1154"/>
      <c r="E91" s="1154"/>
      <c r="F91" s="1154"/>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1155" t="s">
        <v>3067</v>
      </c>
      <c r="B92" s="1155" t="s">
        <v>3068</v>
      </c>
      <c r="C92" s="1154"/>
      <c r="D92" s="1154"/>
      <c r="E92" s="1154"/>
      <c r="F92" s="1154"/>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1151" t="s">
        <v>2769</v>
      </c>
      <c r="B93" s="1151" t="s">
        <v>3069</v>
      </c>
      <c r="C93" s="1150" t="s">
        <v>2055</v>
      </c>
      <c r="D93" s="1150" t="s">
        <v>2055</v>
      </c>
      <c r="E93" s="1150" t="s">
        <v>2055</v>
      </c>
      <c r="F93" s="1150" t="s">
        <v>2055</v>
      </c>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1155" t="s">
        <v>3070</v>
      </c>
      <c r="B94" s="1155" t="s">
        <v>3071</v>
      </c>
      <c r="C94" s="1154"/>
      <c r="D94" s="1154"/>
      <c r="E94" s="1154"/>
      <c r="F94" s="1154"/>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1155" t="s">
        <v>3072</v>
      </c>
      <c r="B95" s="1155" t="s">
        <v>3073</v>
      </c>
      <c r="C95" s="1154"/>
      <c r="D95" s="1154"/>
      <c r="E95" s="1154"/>
      <c r="F95" s="1154"/>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1155" t="s">
        <v>3074</v>
      </c>
      <c r="B96" s="1155" t="s">
        <v>3075</v>
      </c>
      <c r="C96" s="1154"/>
      <c r="D96" s="1154"/>
      <c r="E96" s="1154"/>
      <c r="F96" s="1154"/>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1155" t="s">
        <v>3076</v>
      </c>
      <c r="B97" s="1155" t="s">
        <v>3077</v>
      </c>
      <c r="C97" s="1154"/>
      <c r="D97" s="1154"/>
      <c r="E97" s="1154"/>
      <c r="F97" s="1154"/>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1155" t="s">
        <v>3078</v>
      </c>
      <c r="B98" s="1155" t="s">
        <v>3079</v>
      </c>
      <c r="C98" s="1394">
        <f>Financials3!E48</f>
        <v>0</v>
      </c>
      <c r="D98" s="1394">
        <f>Financials3!D48</f>
        <v>0</v>
      </c>
      <c r="E98" s="1394">
        <f>Financials3!C48</f>
        <v>0</v>
      </c>
      <c r="F98" s="1394">
        <f>Financials3!B48</f>
        <v>0</v>
      </c>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1151" t="s">
        <v>2771</v>
      </c>
      <c r="B99" s="1151" t="s">
        <v>3080</v>
      </c>
      <c r="C99" s="1390">
        <f>(C72+C74+C75+C76+C78+C79+C80+C82+C83+C84+C85+C88+C89+C91+C92+C94+C95+C96+C97+C98)</f>
        <v>0</v>
      </c>
      <c r="D99" s="1390">
        <f>(D72+D74+D75+D76+D78+D79+D80+D82+D83+D84+D85+D88+D89+D91+D92+D94+D95+D96+D97+D98)</f>
        <v>0</v>
      </c>
      <c r="E99" s="1390">
        <f>(E72+E74+E75+E76+E78+E79+E80+E82+E83+E84+E85+E88+E89+E91+E92+E94+E95+E96+E97+E98)</f>
        <v>0</v>
      </c>
      <c r="F99" s="1390">
        <f>(F72+F74+F75+F76+F78+F79+F80+F82+F83+F84+F85+F88+F89+F91+F92+F94+F95+F96+F97+F98)</f>
        <v>0</v>
      </c>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1151" t="s">
        <v>2773</v>
      </c>
      <c r="B100" s="1151" t="s">
        <v>3081</v>
      </c>
      <c r="C100" s="1150" t="s">
        <v>2055</v>
      </c>
      <c r="D100" s="1150" t="s">
        <v>2055</v>
      </c>
      <c r="E100" s="1150" t="s">
        <v>2055</v>
      </c>
      <c r="F100" s="1150" t="s">
        <v>2055</v>
      </c>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1155" t="s">
        <v>3082</v>
      </c>
      <c r="B101" s="1155" t="s">
        <v>3083</v>
      </c>
      <c r="C101" s="1154"/>
      <c r="D101" s="1154"/>
      <c r="E101" s="1154"/>
      <c r="F101" s="1154"/>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1155" t="s">
        <v>3084</v>
      </c>
      <c r="B102" s="1155" t="s">
        <v>3085</v>
      </c>
      <c r="C102" s="1154"/>
      <c r="D102" s="1154"/>
      <c r="E102" s="1154"/>
      <c r="F102" s="1154"/>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1155" t="s">
        <v>3086</v>
      </c>
      <c r="B103" s="1155" t="s">
        <v>3087</v>
      </c>
      <c r="C103" s="1154"/>
      <c r="D103" s="1154"/>
      <c r="E103" s="1154"/>
      <c r="F103" s="1154"/>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1155" t="s">
        <v>3088</v>
      </c>
      <c r="B104" s="1155" t="s">
        <v>3089</v>
      </c>
      <c r="C104" s="1154"/>
      <c r="D104" s="1154"/>
      <c r="E104" s="1154"/>
      <c r="F104" s="1154"/>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1155" t="s">
        <v>3090</v>
      </c>
      <c r="B105" s="1155" t="s">
        <v>3091</v>
      </c>
      <c r="C105" s="1154"/>
      <c r="D105" s="1154"/>
      <c r="E105" s="1154"/>
      <c r="F105" s="1154"/>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1155" t="s">
        <v>3092</v>
      </c>
      <c r="B106" s="1155" t="s">
        <v>3093</v>
      </c>
      <c r="C106" s="1157">
        <f>Financials3!E41</f>
        <v>0</v>
      </c>
      <c r="D106" s="1157">
        <f>Financials3!D41</f>
        <v>0</v>
      </c>
      <c r="E106" s="1157">
        <f>Financials3!C41</f>
        <v>0</v>
      </c>
      <c r="F106" s="1157">
        <f>Financials3!B41</f>
        <v>0</v>
      </c>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1155" t="s">
        <v>3094</v>
      </c>
      <c r="B107" s="1155" t="s">
        <v>3095</v>
      </c>
      <c r="C107" s="1154"/>
      <c r="D107" s="1154"/>
      <c r="E107" s="1154"/>
      <c r="F107" s="1154"/>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1155" t="s">
        <v>3096</v>
      </c>
      <c r="B108" s="1155" t="s">
        <v>3097</v>
      </c>
      <c r="C108" s="1153">
        <f>(C101+C102+C103+C104+C105+C106+C107)</f>
        <v>0</v>
      </c>
      <c r="D108" s="1153">
        <f>(D101+D102+D103+D104+D105+D106+D107)</f>
        <v>0</v>
      </c>
      <c r="E108" s="1153">
        <f>(E101+E102+E103+E104+E105+E106+E107)</f>
        <v>0</v>
      </c>
      <c r="F108" s="1153">
        <f>(F101+F102+F103+F104+F105+F106+F107)</f>
        <v>0</v>
      </c>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1155" t="s">
        <v>3098</v>
      </c>
      <c r="B109" s="1155" t="s">
        <v>3099</v>
      </c>
      <c r="C109" s="1154"/>
      <c r="D109" s="1154"/>
      <c r="E109" s="1154"/>
      <c r="F109" s="1154"/>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1155" t="s">
        <v>3100</v>
      </c>
      <c r="B110" s="1155" t="s">
        <v>3101</v>
      </c>
      <c r="C110" s="1153">
        <f>(C108-C109-C53)</f>
        <v>0</v>
      </c>
      <c r="D110" s="1153">
        <f>(D108-D109-D53)</f>
        <v>0</v>
      </c>
      <c r="E110" s="1153">
        <f>(E108-E109-E53)</f>
        <v>0</v>
      </c>
      <c r="F110" s="1153">
        <f>(F108-F109-F53)</f>
        <v>0</v>
      </c>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1151" t="s">
        <v>2775</v>
      </c>
      <c r="B111" s="1151" t="s">
        <v>3102</v>
      </c>
      <c r="C111" s="1150" t="s">
        <v>2055</v>
      </c>
      <c r="D111" s="1150" t="s">
        <v>2055</v>
      </c>
      <c r="E111" s="1150" t="s">
        <v>2055</v>
      </c>
      <c r="F111" s="1150" t="s">
        <v>2055</v>
      </c>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1155" t="s">
        <v>3103</v>
      </c>
      <c r="B112" s="1155" t="s">
        <v>3104</v>
      </c>
      <c r="C112" s="1154"/>
      <c r="D112" s="1154"/>
      <c r="E112" s="1154"/>
      <c r="F112" s="1154"/>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1155" t="s">
        <v>3105</v>
      </c>
      <c r="B113" s="1155" t="s">
        <v>3106</v>
      </c>
      <c r="C113" s="1157">
        <f>Financials3!E42</f>
        <v>0</v>
      </c>
      <c r="D113" s="1157">
        <f>Financials3!D42</f>
        <v>0</v>
      </c>
      <c r="E113" s="1157">
        <f>Financials3!C42</f>
        <v>0</v>
      </c>
      <c r="F113" s="1157">
        <f>Financials3!B42</f>
        <v>0</v>
      </c>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1155" t="s">
        <v>3107</v>
      </c>
      <c r="B114" s="1155" t="s">
        <v>3108</v>
      </c>
      <c r="C114" s="1152">
        <f>+Financials3!E58</f>
        <v>0</v>
      </c>
      <c r="D114" s="1152">
        <f>+Financials3!D58</f>
        <v>0</v>
      </c>
      <c r="E114" s="1152">
        <f>+Financials3!C58</f>
        <v>0</v>
      </c>
      <c r="F114" s="1152">
        <f>+Financials3!B58</f>
        <v>0</v>
      </c>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1155" t="s">
        <v>3109</v>
      </c>
      <c r="B115" s="1155" t="s">
        <v>3110</v>
      </c>
      <c r="C115" s="1154"/>
      <c r="D115" s="1154"/>
      <c r="E115" s="1154"/>
      <c r="F115" s="1154"/>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1155" t="s">
        <v>3111</v>
      </c>
      <c r="B116" s="1155" t="s">
        <v>3112</v>
      </c>
      <c r="C116" s="1154"/>
      <c r="D116" s="1154"/>
      <c r="E116" s="1154"/>
      <c r="F116" s="1154"/>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1155" t="s">
        <v>3113</v>
      </c>
      <c r="B117" s="1155" t="s">
        <v>3114</v>
      </c>
      <c r="C117" s="1152">
        <f>Financials3!E45</f>
        <v>0</v>
      </c>
      <c r="D117" s="1152">
        <f>Financials3!D45</f>
        <v>0</v>
      </c>
      <c r="E117" s="1152">
        <f>Financials3!C45</f>
        <v>0</v>
      </c>
      <c r="F117" s="1152">
        <f>Financials3!B45</f>
        <v>0</v>
      </c>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1155" t="s">
        <v>3115</v>
      </c>
      <c r="B118" s="1155" t="s">
        <v>3116</v>
      </c>
      <c r="C118" s="1154"/>
      <c r="D118" s="1154"/>
      <c r="E118" s="1154"/>
      <c r="F118" s="1154"/>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1155" t="s">
        <v>3117</v>
      </c>
      <c r="B119" s="1155" t="s">
        <v>3118</v>
      </c>
      <c r="C119" s="1154"/>
      <c r="D119" s="1154"/>
      <c r="E119" s="1154"/>
      <c r="F119" s="1154"/>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ht="33.75" x14ac:dyDescent="0.2">
      <c r="A120" s="1155" t="s">
        <v>3119</v>
      </c>
      <c r="B120" s="1155" t="s">
        <v>3120</v>
      </c>
      <c r="C120" s="1157">
        <f>Financials3!E50</f>
        <v>0</v>
      </c>
      <c r="D120" s="1157">
        <f>Financials3!D50</f>
        <v>0</v>
      </c>
      <c r="E120" s="1157">
        <f>Financials3!C50</f>
        <v>0</v>
      </c>
      <c r="F120" s="1157">
        <f>Financials3!B50</f>
        <v>0</v>
      </c>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1155" t="s">
        <v>3121</v>
      </c>
      <c r="B121" s="1155" t="s">
        <v>3122</v>
      </c>
      <c r="C121" s="1154"/>
      <c r="D121" s="1154"/>
      <c r="E121" s="1154"/>
      <c r="F121" s="1154"/>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1155" t="s">
        <v>3123</v>
      </c>
      <c r="B122" s="1155" t="s">
        <v>3124</v>
      </c>
      <c r="C122" s="1154"/>
      <c r="D122" s="1154"/>
      <c r="E122" s="1154"/>
      <c r="F122" s="1154"/>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1155" t="s">
        <v>3125</v>
      </c>
      <c r="B123" s="1155" t="s">
        <v>3126</v>
      </c>
      <c r="C123" s="1152">
        <f>Financials3!E51</f>
        <v>0</v>
      </c>
      <c r="D123" s="1152">
        <f>Financials3!D51</f>
        <v>0</v>
      </c>
      <c r="E123" s="1152">
        <f>Financials3!C51</f>
        <v>0</v>
      </c>
      <c r="F123" s="1152">
        <f>Financials3!B51</f>
        <v>0</v>
      </c>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1155" t="s">
        <v>3127</v>
      </c>
      <c r="B124" s="1155" t="s">
        <v>3128</v>
      </c>
      <c r="C124" s="1153">
        <f>(C112+C113+C114+C115+C116+C117+C118+C119+C120+C121+C122+C123)</f>
        <v>0</v>
      </c>
      <c r="D124" s="1153">
        <f>(D112+D113+D114+D115+D116+D117+D118+D119+D120+D121+D122+D123)</f>
        <v>0</v>
      </c>
      <c r="E124" s="1153">
        <f>(E112+E113+E114+E115+E116+E117+E118+E119+E120+E121+E122+E123)</f>
        <v>0</v>
      </c>
      <c r="F124" s="1153">
        <f>(F112+F113+F114+F115+F116+F117+F118+F119+F120+F121+F122+F123)</f>
        <v>0</v>
      </c>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ht="22.5" x14ac:dyDescent="0.2">
      <c r="A125" s="1151" t="s">
        <v>2777</v>
      </c>
      <c r="B125" s="1151" t="s">
        <v>3129</v>
      </c>
      <c r="C125" s="1150" t="s">
        <v>2055</v>
      </c>
      <c r="D125" s="1150" t="s">
        <v>2055</v>
      </c>
      <c r="E125" s="1150" t="s">
        <v>2055</v>
      </c>
      <c r="F125" s="1150" t="s">
        <v>2055</v>
      </c>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ht="22.5" x14ac:dyDescent="0.2">
      <c r="A126" s="1155" t="s">
        <v>3130</v>
      </c>
      <c r="B126" s="1155" t="s">
        <v>3131</v>
      </c>
      <c r="C126" s="1154"/>
      <c r="D126" s="1154"/>
      <c r="E126" s="1154"/>
      <c r="F126" s="1154"/>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1155" t="s">
        <v>3132</v>
      </c>
      <c r="B127" s="1155" t="s">
        <v>3133</v>
      </c>
      <c r="C127" s="1154"/>
      <c r="D127" s="1154"/>
      <c r="E127" s="1154"/>
      <c r="F127" s="1154"/>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1155" t="s">
        <v>3134</v>
      </c>
      <c r="B128" s="1155" t="s">
        <v>2780</v>
      </c>
      <c r="C128" s="1153">
        <f>(C126+C127)</f>
        <v>0</v>
      </c>
      <c r="D128" s="1153">
        <f>(D126+D127)</f>
        <v>0</v>
      </c>
      <c r="E128" s="1153">
        <f>(E126+E127)</f>
        <v>0</v>
      </c>
      <c r="F128" s="1153">
        <f>(F126+F127)</f>
        <v>0</v>
      </c>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1151" t="s">
        <v>2779</v>
      </c>
      <c r="B129" s="1151" t="s">
        <v>3135</v>
      </c>
      <c r="C129" s="1153">
        <f>(C99+C110+C124+C128)</f>
        <v>0</v>
      </c>
      <c r="D129" s="1153">
        <f>(D99+D110+D124+D128)</f>
        <v>0</v>
      </c>
      <c r="E129" s="1153">
        <f>(E99+E110+E124+E128)</f>
        <v>0</v>
      </c>
      <c r="F129" s="1153">
        <f>(F99+F110+F124+F128)</f>
        <v>0</v>
      </c>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1151" t="s">
        <v>2781</v>
      </c>
      <c r="B130" s="1151" t="s">
        <v>3136</v>
      </c>
      <c r="C130" s="1153">
        <f>(C60-C53-C128)</f>
        <v>0</v>
      </c>
      <c r="D130" s="1153">
        <f>(D60-D53-D128)</f>
        <v>0</v>
      </c>
      <c r="E130" s="1153">
        <f>(E60-E53-E128)</f>
        <v>0</v>
      </c>
      <c r="F130" s="1153">
        <f>(F60-F53-F128)</f>
        <v>0</v>
      </c>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1151" t="s">
        <v>2783</v>
      </c>
      <c r="B131" s="1151" t="s">
        <v>3137</v>
      </c>
      <c r="C131" s="1153">
        <f>(C61-C129)</f>
        <v>0</v>
      </c>
      <c r="D131" s="1153">
        <f>(D61-D129)</f>
        <v>0</v>
      </c>
      <c r="E131" s="1153">
        <f>(E61-E129)</f>
        <v>0</v>
      </c>
      <c r="F131" s="1153">
        <f>(F61-F129)</f>
        <v>0</v>
      </c>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BC200"/>
  <sheetViews>
    <sheetView zoomScale="75" zoomScaleNormal="75" workbookViewId="0">
      <selection sqref="A1:E3"/>
    </sheetView>
  </sheetViews>
  <sheetFormatPr defaultColWidth="0" defaultRowHeight="15" zeroHeight="1" x14ac:dyDescent="0.2"/>
  <cols>
    <col min="1" max="1" width="53.140625" style="34" customWidth="1"/>
    <col min="2" max="3" width="20.28515625" style="34" customWidth="1"/>
    <col min="4" max="4" width="20.5703125" style="34" customWidth="1"/>
    <col min="5" max="5" width="21.140625" style="34" customWidth="1"/>
    <col min="6" max="8" width="18.28515625" style="34" customWidth="1"/>
    <col min="9" max="9" width="38.42578125" style="34" customWidth="1"/>
    <col min="10" max="10" width="16.140625" style="783" hidden="1" customWidth="1"/>
    <col min="11" max="12" width="9.140625" style="66" customWidth="1"/>
    <col min="13" max="13" width="25.140625" style="66" customWidth="1"/>
    <col min="14" max="14" width="9.140625" style="66" customWidth="1"/>
    <col min="15" max="15" width="0" style="33" hidden="1" customWidth="1"/>
    <col min="16" max="16384" width="9.140625" style="33" hidden="1"/>
  </cols>
  <sheetData>
    <row r="1" spans="1:55" ht="14.25" customHeight="1" x14ac:dyDescent="0.2">
      <c r="A1" s="2107" t="str">
        <f>'Borrower Details'!A2</f>
        <v>Mortgage-Magnus</v>
      </c>
      <c r="B1" s="2108"/>
      <c r="C1" s="2108"/>
      <c r="D1" s="2108"/>
      <c r="E1" s="2108"/>
      <c r="F1" s="414"/>
      <c r="G1" s="414"/>
      <c r="H1" s="414"/>
      <c r="I1" s="415"/>
      <c r="J1" s="422"/>
      <c r="K1" s="2131" t="s">
        <v>186</v>
      </c>
      <c r="L1" s="2113"/>
      <c r="M1" s="2113"/>
      <c r="N1" s="422"/>
      <c r="O1" s="441"/>
      <c r="P1" s="441"/>
      <c r="Q1" s="441"/>
      <c r="R1" s="441"/>
      <c r="S1" s="441"/>
      <c r="T1" s="441"/>
      <c r="U1" s="441"/>
      <c r="V1" s="441"/>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row>
    <row r="2" spans="1:55" ht="18" x14ac:dyDescent="0.2">
      <c r="A2" s="2109"/>
      <c r="B2" s="2110"/>
      <c r="C2" s="2110"/>
      <c r="D2" s="2110"/>
      <c r="E2" s="2110"/>
      <c r="F2" s="416"/>
      <c r="G2" s="416"/>
      <c r="H2" s="416"/>
      <c r="I2" s="417" t="s">
        <v>3</v>
      </c>
      <c r="J2" s="422"/>
      <c r="K2" s="2131"/>
      <c r="L2" s="2113"/>
      <c r="M2" s="2113"/>
      <c r="N2" s="422"/>
      <c r="O2" s="441"/>
      <c r="P2" s="441"/>
      <c r="Q2" s="441"/>
      <c r="R2" s="441"/>
      <c r="S2" s="441"/>
      <c r="T2" s="441"/>
      <c r="U2" s="441"/>
      <c r="V2" s="441"/>
      <c r="W2" s="441"/>
      <c r="X2" s="441"/>
      <c r="Y2" s="441"/>
      <c r="Z2" s="441"/>
      <c r="AA2" s="441"/>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row>
    <row r="3" spans="1:55" ht="14.25" customHeight="1" x14ac:dyDescent="0.2">
      <c r="A3" s="2111"/>
      <c r="B3" s="2112"/>
      <c r="C3" s="2112"/>
      <c r="D3" s="2112"/>
      <c r="E3" s="2112"/>
      <c r="F3" s="416"/>
      <c r="G3" s="416"/>
      <c r="H3" s="416"/>
      <c r="I3" s="418"/>
      <c r="J3" s="422"/>
      <c r="K3" s="2131"/>
      <c r="L3" s="2113"/>
      <c r="M3" s="2113"/>
      <c r="N3" s="422"/>
      <c r="O3" s="441"/>
      <c r="P3" s="441"/>
      <c r="Q3" s="441"/>
      <c r="R3" s="441"/>
      <c r="S3" s="441"/>
      <c r="T3" s="441"/>
      <c r="U3" s="441"/>
      <c r="V3" s="441"/>
      <c r="W3" s="441"/>
      <c r="X3" s="441"/>
      <c r="Y3" s="441"/>
      <c r="Z3" s="441"/>
      <c r="AA3" s="441"/>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row>
    <row r="4" spans="1:55" s="32" customFormat="1" ht="15.75" x14ac:dyDescent="0.2">
      <c r="A4" s="419" t="s">
        <v>3250</v>
      </c>
      <c r="B4" s="2132"/>
      <c r="C4" s="2133"/>
      <c r="D4" s="2133"/>
      <c r="E4" s="2133"/>
      <c r="F4" s="421" t="s">
        <v>3252</v>
      </c>
      <c r="G4" s="849"/>
      <c r="H4" s="421" t="s">
        <v>1821</v>
      </c>
      <c r="I4" s="739"/>
      <c r="J4" s="422"/>
      <c r="K4" s="422"/>
      <c r="L4" s="422"/>
      <c r="M4" s="422"/>
      <c r="N4" s="422"/>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row>
    <row r="5" spans="1:55" ht="24.95" customHeight="1" x14ac:dyDescent="0.2">
      <c r="A5" s="2114" t="s">
        <v>58</v>
      </c>
      <c r="B5" s="2115"/>
      <c r="C5" s="2115"/>
      <c r="D5" s="2115"/>
      <c r="E5" s="2116"/>
      <c r="F5" s="2116"/>
      <c r="G5" s="2116"/>
      <c r="H5" s="2117"/>
      <c r="I5" s="2118"/>
      <c r="J5" s="422"/>
      <c r="K5" s="442"/>
      <c r="L5" s="442"/>
      <c r="M5" s="442"/>
      <c r="N5" s="442"/>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1"/>
      <c r="AP5" s="441"/>
      <c r="AQ5" s="441"/>
      <c r="AR5" s="441"/>
      <c r="AS5" s="441"/>
      <c r="AT5" s="441"/>
      <c r="AU5" s="441"/>
      <c r="AV5" s="441"/>
      <c r="AW5" s="441"/>
      <c r="AX5" s="441"/>
      <c r="AY5" s="441"/>
      <c r="AZ5" s="441"/>
      <c r="BA5" s="441"/>
      <c r="BB5" s="441"/>
      <c r="BC5" s="441"/>
    </row>
    <row r="6" spans="1:55" s="65" customFormat="1" ht="24.95" customHeight="1" x14ac:dyDescent="0.2">
      <c r="A6" s="423" t="s">
        <v>3254</v>
      </c>
      <c r="B6" s="740" t="s">
        <v>3255</v>
      </c>
      <c r="C6" s="740" t="s">
        <v>3256</v>
      </c>
      <c r="D6" s="740" t="s">
        <v>3257</v>
      </c>
      <c r="E6" s="740" t="s">
        <v>3258</v>
      </c>
      <c r="F6" s="1144"/>
      <c r="G6" s="1144"/>
      <c r="H6" s="1144"/>
      <c r="I6" s="46"/>
      <c r="J6" s="422" t="s">
        <v>3326</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2"/>
      <c r="AP6" s="422"/>
      <c r="AQ6" s="422"/>
      <c r="AR6" s="422"/>
      <c r="AS6" s="422"/>
      <c r="AT6" s="422"/>
      <c r="AU6" s="422"/>
      <c r="AV6" s="422"/>
      <c r="AW6" s="422"/>
      <c r="AX6" s="422"/>
      <c r="AY6" s="422"/>
      <c r="AZ6" s="422"/>
      <c r="BA6" s="422"/>
      <c r="BB6" s="422"/>
      <c r="BC6" s="422"/>
    </row>
    <row r="7" spans="1:55" ht="36" customHeight="1" x14ac:dyDescent="0.2">
      <c r="A7" s="423" t="s">
        <v>3259</v>
      </c>
      <c r="B7" s="870">
        <f>Financials1!B7</f>
        <v>43922</v>
      </c>
      <c r="C7" s="870">
        <f>Financials1!C7</f>
        <v>43556</v>
      </c>
      <c r="D7" s="870">
        <f>EDATE(C7,-12)</f>
        <v>43191</v>
      </c>
      <c r="E7" s="870">
        <f t="shared" ref="E7" si="0">EDATE(D7,-12)</f>
        <v>42826</v>
      </c>
      <c r="F7" s="871" t="str">
        <f>YEAR(B7) &amp; " to " &amp; YEAR(C7)</f>
        <v>2020 to 2019</v>
      </c>
      <c r="G7" s="871" t="str">
        <f xml:space="preserve"> YEAR(C7) &amp; " to " &amp; YEAR(D7)</f>
        <v>2019 to 2018</v>
      </c>
      <c r="H7" s="871" t="str">
        <f>YEAR(D7) &amp; " to " &amp; YEAR(E7)</f>
        <v>2018 to 2017</v>
      </c>
      <c r="I7" s="46" t="s">
        <v>296</v>
      </c>
      <c r="J7" s="422" t="s">
        <v>3327</v>
      </c>
      <c r="K7" s="442"/>
      <c r="L7" s="442"/>
      <c r="M7" s="442"/>
      <c r="N7" s="442"/>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1"/>
      <c r="AP7" s="441"/>
      <c r="AQ7" s="441"/>
      <c r="AR7" s="441"/>
      <c r="AS7" s="441"/>
      <c r="AT7" s="441"/>
      <c r="AU7" s="441"/>
      <c r="AV7" s="441"/>
      <c r="AW7" s="441"/>
      <c r="AX7" s="441"/>
      <c r="AY7" s="441"/>
      <c r="AZ7" s="441"/>
      <c r="BA7" s="441"/>
      <c r="BB7" s="441"/>
      <c r="BC7" s="441"/>
    </row>
    <row r="8" spans="1:55" ht="15.75" x14ac:dyDescent="0.2">
      <c r="A8" s="423" t="s">
        <v>1819</v>
      </c>
      <c r="B8" s="218"/>
      <c r="C8" s="218"/>
      <c r="D8" s="218"/>
      <c r="E8" s="218"/>
      <c r="F8" s="1145" t="s">
        <v>3251</v>
      </c>
      <c r="G8" s="1145" t="s">
        <v>3251</v>
      </c>
      <c r="H8" s="1145" t="s">
        <v>3251</v>
      </c>
      <c r="I8" s="46"/>
      <c r="J8" s="422" t="s">
        <v>3328</v>
      </c>
      <c r="K8" s="442"/>
      <c r="L8" s="442"/>
      <c r="M8" s="442"/>
      <c r="N8" s="442"/>
      <c r="O8" s="441"/>
      <c r="P8" s="441"/>
      <c r="Q8" s="441"/>
      <c r="R8" s="441"/>
      <c r="S8" s="441"/>
      <c r="T8" s="441"/>
      <c r="U8" s="441"/>
      <c r="V8" s="441"/>
      <c r="W8" s="441"/>
      <c r="X8" s="441"/>
      <c r="Y8" s="441"/>
      <c r="Z8" s="441"/>
      <c r="AA8" s="441"/>
      <c r="AB8" s="441"/>
      <c r="AC8" s="441"/>
      <c r="AD8" s="441"/>
      <c r="AE8" s="441"/>
      <c r="AF8" s="441"/>
      <c r="AG8" s="441"/>
      <c r="AH8" s="441"/>
      <c r="AI8" s="441"/>
      <c r="AJ8" s="441"/>
      <c r="AK8" s="441"/>
      <c r="AL8" s="441"/>
      <c r="AM8" s="441"/>
      <c r="AN8" s="441"/>
      <c r="AO8" s="441"/>
      <c r="AP8" s="441"/>
      <c r="AQ8" s="441"/>
      <c r="AR8" s="441"/>
      <c r="AS8" s="441"/>
      <c r="AT8" s="441"/>
      <c r="AU8" s="441"/>
      <c r="AV8" s="441"/>
      <c r="AW8" s="441"/>
      <c r="AX8" s="441"/>
      <c r="AY8" s="441"/>
      <c r="AZ8" s="441"/>
      <c r="BA8" s="441"/>
      <c r="BB8" s="441"/>
      <c r="BC8" s="441"/>
    </row>
    <row r="9" spans="1:55" ht="16.5" thickBot="1" x14ac:dyDescent="0.25">
      <c r="A9" s="1146" t="s">
        <v>1820</v>
      </c>
      <c r="B9" s="219"/>
      <c r="C9" s="219"/>
      <c r="D9" s="219"/>
      <c r="E9" s="219"/>
      <c r="F9" s="1145"/>
      <c r="G9" s="1145"/>
      <c r="H9" s="1145"/>
      <c r="I9" s="153"/>
      <c r="J9" s="422" t="s">
        <v>3329</v>
      </c>
      <c r="K9" s="442"/>
      <c r="L9" s="442"/>
      <c r="M9" s="442"/>
      <c r="N9" s="442"/>
      <c r="O9" s="441"/>
      <c r="P9" s="441"/>
      <c r="Q9" s="441"/>
      <c r="R9" s="441"/>
      <c r="S9" s="441"/>
      <c r="T9" s="441"/>
      <c r="U9" s="441"/>
      <c r="V9" s="441"/>
      <c r="W9" s="441"/>
      <c r="X9" s="441"/>
      <c r="Y9" s="441"/>
      <c r="Z9" s="441"/>
      <c r="AA9" s="441"/>
      <c r="AB9" s="441"/>
      <c r="AC9" s="441"/>
      <c r="AD9" s="441"/>
      <c r="AE9" s="441"/>
      <c r="AF9" s="441"/>
      <c r="AG9" s="441"/>
      <c r="AH9" s="441"/>
      <c r="AI9" s="441"/>
      <c r="AJ9" s="441"/>
      <c r="AK9" s="441"/>
      <c r="AL9" s="441"/>
      <c r="AM9" s="441"/>
      <c r="AN9" s="441"/>
      <c r="AO9" s="441"/>
      <c r="AP9" s="441"/>
      <c r="AQ9" s="441"/>
      <c r="AR9" s="441"/>
      <c r="AS9" s="441"/>
      <c r="AT9" s="441"/>
      <c r="AU9" s="441"/>
      <c r="AV9" s="441"/>
      <c r="AW9" s="441"/>
      <c r="AX9" s="441"/>
      <c r="AY9" s="441"/>
      <c r="AZ9" s="441"/>
      <c r="BA9" s="441"/>
      <c r="BB9" s="441"/>
      <c r="BC9" s="441"/>
    </row>
    <row r="10" spans="1:55" ht="16.5" thickBot="1" x14ac:dyDescent="0.25">
      <c r="A10" s="2119" t="s">
        <v>69</v>
      </c>
      <c r="B10" s="2120"/>
      <c r="C10" s="2120"/>
      <c r="D10" s="2120"/>
      <c r="E10" s="2120"/>
      <c r="F10" s="2120"/>
      <c r="G10" s="2120"/>
      <c r="H10" s="2120"/>
      <c r="I10" s="2121"/>
      <c r="J10" s="422"/>
      <c r="K10" s="442"/>
      <c r="L10" s="442"/>
      <c r="M10" s="442"/>
      <c r="N10" s="442"/>
      <c r="O10" s="441"/>
      <c r="P10" s="441"/>
      <c r="Q10" s="441"/>
      <c r="R10" s="441"/>
      <c r="S10" s="441"/>
      <c r="T10" s="441"/>
      <c r="U10" s="441"/>
      <c r="V10" s="441"/>
      <c r="W10" s="441"/>
      <c r="X10" s="441"/>
      <c r="Y10" s="441"/>
      <c r="Z10" s="441"/>
      <c r="AA10" s="441"/>
      <c r="AB10" s="441"/>
      <c r="AC10" s="441"/>
      <c r="AD10" s="441"/>
      <c r="AE10" s="441"/>
      <c r="AF10" s="441"/>
      <c r="AG10" s="441"/>
      <c r="AH10" s="441"/>
      <c r="AI10" s="441"/>
      <c r="AJ10" s="441"/>
      <c r="AK10" s="441"/>
      <c r="AL10" s="441"/>
      <c r="AM10" s="441"/>
      <c r="AN10" s="441"/>
      <c r="AO10" s="441"/>
      <c r="AP10" s="441"/>
      <c r="AQ10" s="441"/>
      <c r="AR10" s="441"/>
      <c r="AS10" s="441"/>
      <c r="AT10" s="441"/>
      <c r="AU10" s="441"/>
      <c r="AV10" s="441"/>
      <c r="AW10" s="441"/>
      <c r="AX10" s="441"/>
      <c r="AY10" s="441"/>
      <c r="AZ10" s="441"/>
      <c r="BA10" s="441"/>
      <c r="BB10" s="441"/>
      <c r="BC10" s="441"/>
    </row>
    <row r="11" spans="1:55" s="65" customFormat="1" x14ac:dyDescent="0.2">
      <c r="A11" s="424" t="s">
        <v>4</v>
      </c>
      <c r="B11" s="872">
        <f>SUM(B12:B13)</f>
        <v>0</v>
      </c>
      <c r="C11" s="872">
        <f>SUM(C12:C13)</f>
        <v>0</v>
      </c>
      <c r="D11" s="872">
        <f t="shared" ref="D11:E11" si="1">SUM(D12:D13)</f>
        <v>0</v>
      </c>
      <c r="E11" s="872">
        <f t="shared" si="1"/>
        <v>0</v>
      </c>
      <c r="F11" s="873">
        <f t="shared" ref="F11:F35" si="2">ROUND(IF(ISERROR((B11-C11)/C11),0,(B11-C11)/C11),3)</f>
        <v>0</v>
      </c>
      <c r="G11" s="873">
        <f t="shared" ref="G11:G35" si="3">ROUND(IF(ISERROR((C11-D11)/D11),0,(C11-D11)/D11),3)</f>
        <v>0</v>
      </c>
      <c r="H11" s="873">
        <f t="shared" ref="H11:H35" si="4">ROUND(IF(ISERROR((D11-E11)/E11),0,(D11-E11)/E11),3)</f>
        <v>0</v>
      </c>
      <c r="I11" s="2100" t="s">
        <v>499</v>
      </c>
      <c r="J11" s="422" t="s">
        <v>3330</v>
      </c>
      <c r="K11" s="425"/>
      <c r="L11" s="425"/>
      <c r="M11" s="426"/>
      <c r="N11" s="422"/>
      <c r="O11" s="422"/>
      <c r="P11" s="422"/>
      <c r="Q11" s="422"/>
      <c r="R11" s="422"/>
      <c r="S11" s="422"/>
      <c r="T11" s="422"/>
      <c r="U11" s="422"/>
      <c r="V11" s="422"/>
      <c r="W11" s="422"/>
      <c r="X11" s="422"/>
      <c r="Y11" s="422"/>
      <c r="Z11" s="422"/>
      <c r="AA11" s="422"/>
      <c r="AB11" s="422"/>
      <c r="AC11" s="422"/>
      <c r="AD11" s="422"/>
      <c r="AE11" s="422"/>
      <c r="AF11" s="422"/>
      <c r="AG11" s="422"/>
      <c r="AH11" s="422"/>
      <c r="AI11" s="422"/>
      <c r="AJ11" s="422"/>
      <c r="AK11" s="422"/>
      <c r="AL11" s="422"/>
      <c r="AM11" s="422"/>
      <c r="AN11" s="422"/>
      <c r="AO11" s="422"/>
      <c r="AP11" s="422"/>
      <c r="AQ11" s="422"/>
      <c r="AR11" s="422"/>
      <c r="AS11" s="422"/>
      <c r="AT11" s="422"/>
      <c r="AU11" s="422"/>
      <c r="AV11" s="422"/>
      <c r="AW11" s="422"/>
      <c r="AX11" s="422"/>
      <c r="AY11" s="422"/>
      <c r="AZ11" s="422"/>
      <c r="BA11" s="422"/>
      <c r="BB11" s="422"/>
      <c r="BC11" s="422"/>
    </row>
    <row r="12" spans="1:55" s="211" customFormat="1" ht="12.75" x14ac:dyDescent="0.2">
      <c r="A12" s="427" t="s">
        <v>1766</v>
      </c>
      <c r="B12" s="210"/>
      <c r="C12" s="210"/>
      <c r="D12" s="210"/>
      <c r="E12" s="210"/>
      <c r="F12" s="874">
        <f t="shared" si="2"/>
        <v>0</v>
      </c>
      <c r="G12" s="874">
        <f t="shared" si="3"/>
        <v>0</v>
      </c>
      <c r="H12" s="874">
        <f t="shared" si="4"/>
        <v>0</v>
      </c>
      <c r="I12" s="2100"/>
      <c r="J12" s="443" t="s">
        <v>3331</v>
      </c>
      <c r="K12" s="428"/>
      <c r="L12" s="428"/>
      <c r="M12" s="429"/>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443"/>
      <c r="AL12" s="443"/>
      <c r="AM12" s="443"/>
      <c r="AN12" s="443"/>
      <c r="AO12" s="443"/>
      <c r="AP12" s="443"/>
      <c r="AQ12" s="443"/>
      <c r="AR12" s="443"/>
      <c r="AS12" s="443"/>
      <c r="AT12" s="443"/>
      <c r="AU12" s="443"/>
      <c r="AV12" s="443"/>
      <c r="AW12" s="443"/>
      <c r="AX12" s="443"/>
      <c r="AY12" s="443"/>
      <c r="AZ12" s="443"/>
      <c r="BA12" s="443"/>
      <c r="BB12" s="443"/>
      <c r="BC12" s="443"/>
    </row>
    <row r="13" spans="1:55" s="211" customFormat="1" ht="12.75" x14ac:dyDescent="0.2">
      <c r="A13" s="427" t="s">
        <v>1769</v>
      </c>
      <c r="B13" s="210"/>
      <c r="C13" s="210"/>
      <c r="D13" s="210"/>
      <c r="E13" s="210"/>
      <c r="F13" s="874">
        <f t="shared" si="2"/>
        <v>0</v>
      </c>
      <c r="G13" s="874">
        <f t="shared" si="3"/>
        <v>0</v>
      </c>
      <c r="H13" s="874">
        <f t="shared" si="4"/>
        <v>0</v>
      </c>
      <c r="I13" s="2100"/>
      <c r="J13" s="443" t="s">
        <v>3332</v>
      </c>
      <c r="K13" s="428"/>
      <c r="L13" s="428"/>
      <c r="M13" s="429"/>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443"/>
      <c r="AL13" s="443"/>
      <c r="AM13" s="443"/>
      <c r="AN13" s="443"/>
      <c r="AO13" s="443"/>
      <c r="AP13" s="443"/>
      <c r="AQ13" s="443"/>
      <c r="AR13" s="443"/>
      <c r="AS13" s="443"/>
      <c r="AT13" s="443"/>
      <c r="AU13" s="443"/>
      <c r="AV13" s="443"/>
      <c r="AW13" s="443"/>
      <c r="AX13" s="443"/>
      <c r="AY13" s="443"/>
      <c r="AZ13" s="443"/>
      <c r="BA13" s="443"/>
      <c r="BB13" s="443"/>
      <c r="BC13" s="443"/>
    </row>
    <row r="14" spans="1:55" x14ac:dyDescent="0.2">
      <c r="A14" s="424" t="s">
        <v>480</v>
      </c>
      <c r="B14" s="2"/>
      <c r="C14" s="2"/>
      <c r="D14" s="2"/>
      <c r="E14" s="2"/>
      <c r="F14" s="875">
        <f t="shared" si="2"/>
        <v>0</v>
      </c>
      <c r="G14" s="875">
        <f t="shared" si="3"/>
        <v>0</v>
      </c>
      <c r="H14" s="875">
        <f t="shared" si="4"/>
        <v>0</v>
      </c>
      <c r="I14" s="2100"/>
      <c r="J14" s="422" t="s">
        <v>3333</v>
      </c>
      <c r="K14" s="428"/>
      <c r="L14" s="428"/>
      <c r="M14" s="429"/>
      <c r="N14" s="442"/>
      <c r="O14" s="441"/>
      <c r="P14" s="441"/>
      <c r="Q14" s="441"/>
      <c r="R14" s="441"/>
      <c r="S14" s="441"/>
      <c r="T14" s="441"/>
      <c r="U14" s="441"/>
      <c r="V14" s="441"/>
      <c r="W14" s="441"/>
      <c r="X14" s="441"/>
      <c r="Y14" s="441"/>
      <c r="Z14" s="441"/>
      <c r="AA14" s="441"/>
      <c r="AB14" s="441"/>
      <c r="AC14" s="441"/>
      <c r="AD14" s="441"/>
      <c r="AE14" s="441"/>
      <c r="AF14" s="441"/>
      <c r="AG14" s="441"/>
      <c r="AH14" s="441"/>
      <c r="AI14" s="441"/>
      <c r="AJ14" s="441"/>
      <c r="AK14" s="441"/>
      <c r="AL14" s="441"/>
      <c r="AM14" s="441"/>
      <c r="AN14" s="441"/>
      <c r="AO14" s="441"/>
      <c r="AP14" s="441"/>
      <c r="AQ14" s="441"/>
      <c r="AR14" s="441"/>
      <c r="AS14" s="441"/>
      <c r="AT14" s="441"/>
      <c r="AU14" s="441"/>
      <c r="AV14" s="441"/>
      <c r="AW14" s="441"/>
      <c r="AX14" s="441"/>
      <c r="AY14" s="441"/>
      <c r="AZ14" s="441"/>
      <c r="BA14" s="441"/>
      <c r="BB14" s="441"/>
      <c r="BC14" s="441"/>
    </row>
    <row r="15" spans="1:55" x14ac:dyDescent="0.2">
      <c r="A15" s="430" t="s">
        <v>481</v>
      </c>
      <c r="B15" s="1"/>
      <c r="C15" s="1"/>
      <c r="D15" s="1"/>
      <c r="E15" s="1"/>
      <c r="F15" s="875">
        <f t="shared" si="2"/>
        <v>0</v>
      </c>
      <c r="G15" s="875">
        <f t="shared" si="3"/>
        <v>0</v>
      </c>
      <c r="H15" s="875">
        <f t="shared" si="4"/>
        <v>0</v>
      </c>
      <c r="I15" s="2100"/>
      <c r="J15" s="422" t="s">
        <v>3334</v>
      </c>
      <c r="K15" s="429"/>
      <c r="L15" s="429"/>
      <c r="M15" s="429"/>
      <c r="N15" s="442"/>
      <c r="O15" s="441"/>
      <c r="P15" s="441"/>
      <c r="Q15" s="441"/>
      <c r="R15" s="441"/>
      <c r="S15" s="441"/>
      <c r="T15" s="441"/>
      <c r="U15" s="441"/>
      <c r="V15" s="441"/>
      <c r="W15" s="441"/>
      <c r="X15" s="441"/>
      <c r="Y15" s="441"/>
      <c r="Z15" s="441"/>
      <c r="AA15" s="441"/>
      <c r="AB15" s="441"/>
      <c r="AC15" s="441"/>
      <c r="AD15" s="441"/>
      <c r="AE15" s="441"/>
      <c r="AF15" s="441"/>
      <c r="AG15" s="441"/>
      <c r="AH15" s="441"/>
      <c r="AI15" s="441"/>
      <c r="AJ15" s="441"/>
      <c r="AK15" s="441"/>
      <c r="AL15" s="441"/>
      <c r="AM15" s="441"/>
      <c r="AN15" s="441"/>
      <c r="AO15" s="441"/>
      <c r="AP15" s="441"/>
      <c r="AQ15" s="441"/>
      <c r="AR15" s="441"/>
      <c r="AS15" s="441"/>
      <c r="AT15" s="441"/>
      <c r="AU15" s="441"/>
      <c r="AV15" s="441"/>
      <c r="AW15" s="441"/>
      <c r="AX15" s="441"/>
      <c r="AY15" s="441"/>
      <c r="AZ15" s="441"/>
      <c r="BA15" s="441"/>
      <c r="BB15" s="441"/>
      <c r="BC15" s="441"/>
    </row>
    <row r="16" spans="1:55" ht="15.75" x14ac:dyDescent="0.2">
      <c r="A16" s="894" t="s">
        <v>6</v>
      </c>
      <c r="B16" s="876">
        <f>B15+B11</f>
        <v>0</v>
      </c>
      <c r="C16" s="876">
        <f>C15+C11</f>
        <v>0</v>
      </c>
      <c r="D16" s="876">
        <f>D15+D11</f>
        <v>0</v>
      </c>
      <c r="E16" s="876">
        <f>E15+E11</f>
        <v>0</v>
      </c>
      <c r="F16" s="875">
        <f t="shared" si="2"/>
        <v>0</v>
      </c>
      <c r="G16" s="875">
        <f t="shared" si="3"/>
        <v>0</v>
      </c>
      <c r="H16" s="875">
        <f t="shared" si="4"/>
        <v>0</v>
      </c>
      <c r="I16" s="2100"/>
      <c r="J16" s="422" t="s">
        <v>3335</v>
      </c>
      <c r="K16" s="429"/>
      <c r="L16" s="429"/>
      <c r="M16" s="429"/>
      <c r="N16" s="442"/>
      <c r="O16" s="441"/>
      <c r="P16" s="441"/>
      <c r="Q16" s="441"/>
      <c r="R16" s="441"/>
      <c r="S16" s="441"/>
      <c r="T16" s="441"/>
      <c r="U16" s="441"/>
      <c r="V16" s="441"/>
      <c r="W16" s="441"/>
      <c r="X16" s="441"/>
      <c r="Y16" s="441"/>
      <c r="Z16" s="441"/>
      <c r="AA16" s="441"/>
      <c r="AB16" s="441"/>
      <c r="AC16" s="441"/>
      <c r="AD16" s="441"/>
      <c r="AE16" s="441"/>
      <c r="AF16" s="441"/>
      <c r="AG16" s="441"/>
      <c r="AH16" s="441"/>
      <c r="AI16" s="441"/>
      <c r="AJ16" s="441"/>
      <c r="AK16" s="441"/>
      <c r="AL16" s="441"/>
      <c r="AM16" s="441"/>
      <c r="AN16" s="441"/>
      <c r="AO16" s="441"/>
      <c r="AP16" s="441"/>
      <c r="AQ16" s="441"/>
      <c r="AR16" s="441"/>
      <c r="AS16" s="441"/>
      <c r="AT16" s="441"/>
      <c r="AU16" s="441"/>
      <c r="AV16" s="441"/>
      <c r="AW16" s="441"/>
      <c r="AX16" s="441"/>
      <c r="AY16" s="441"/>
      <c r="AZ16" s="441"/>
      <c r="BA16" s="441"/>
      <c r="BB16" s="441"/>
      <c r="BC16" s="441"/>
    </row>
    <row r="17" spans="1:55" x14ac:dyDescent="0.2">
      <c r="A17" s="430" t="s">
        <v>27</v>
      </c>
      <c r="B17" s="1"/>
      <c r="C17" s="1"/>
      <c r="D17" s="1"/>
      <c r="E17" s="1"/>
      <c r="F17" s="875">
        <f t="shared" si="2"/>
        <v>0</v>
      </c>
      <c r="G17" s="875">
        <f t="shared" si="3"/>
        <v>0</v>
      </c>
      <c r="H17" s="875">
        <f t="shared" si="4"/>
        <v>0</v>
      </c>
      <c r="I17" s="2100"/>
      <c r="J17" s="422" t="s">
        <v>3336</v>
      </c>
      <c r="K17" s="429"/>
      <c r="L17" s="429"/>
      <c r="M17" s="429"/>
      <c r="N17" s="442"/>
      <c r="O17" s="441"/>
      <c r="P17" s="441"/>
      <c r="Q17" s="441"/>
      <c r="R17" s="441"/>
      <c r="S17" s="441"/>
      <c r="T17" s="441"/>
      <c r="U17" s="441"/>
      <c r="V17" s="441"/>
      <c r="W17" s="441"/>
      <c r="X17" s="441"/>
      <c r="Y17" s="441"/>
      <c r="Z17" s="441"/>
      <c r="AA17" s="441"/>
      <c r="AB17" s="441"/>
      <c r="AC17" s="441"/>
      <c r="AD17" s="441"/>
      <c r="AE17" s="441"/>
      <c r="AF17" s="441"/>
      <c r="AG17" s="441"/>
      <c r="AH17" s="441"/>
      <c r="AI17" s="441"/>
      <c r="AJ17" s="441"/>
      <c r="AK17" s="441"/>
      <c r="AL17" s="441"/>
      <c r="AM17" s="441"/>
      <c r="AN17" s="441"/>
      <c r="AO17" s="441"/>
      <c r="AP17" s="441"/>
      <c r="AQ17" s="441"/>
      <c r="AR17" s="441"/>
      <c r="AS17" s="441"/>
      <c r="AT17" s="441"/>
      <c r="AU17" s="441"/>
      <c r="AV17" s="441"/>
      <c r="AW17" s="441"/>
      <c r="AX17" s="441"/>
      <c r="AY17" s="441"/>
      <c r="AZ17" s="441"/>
      <c r="BA17" s="441"/>
      <c r="BB17" s="441"/>
      <c r="BC17" s="441"/>
    </row>
    <row r="18" spans="1:55" x14ac:dyDescent="0.2">
      <c r="A18" s="430" t="s">
        <v>2036</v>
      </c>
      <c r="B18" s="1"/>
      <c r="C18" s="1"/>
      <c r="D18" s="1"/>
      <c r="E18" s="1"/>
      <c r="F18" s="875">
        <f t="shared" si="2"/>
        <v>0</v>
      </c>
      <c r="G18" s="875">
        <f t="shared" si="3"/>
        <v>0</v>
      </c>
      <c r="H18" s="875">
        <f t="shared" si="4"/>
        <v>0</v>
      </c>
      <c r="I18" s="2100"/>
      <c r="J18" s="422" t="s">
        <v>3337</v>
      </c>
      <c r="K18" s="429"/>
      <c r="L18" s="429"/>
      <c r="M18" s="429"/>
      <c r="N18" s="442"/>
      <c r="O18" s="441"/>
      <c r="P18" s="441"/>
      <c r="Q18" s="441"/>
      <c r="R18" s="441"/>
      <c r="S18" s="441"/>
      <c r="T18" s="441"/>
      <c r="U18" s="441"/>
      <c r="V18" s="441"/>
      <c r="W18" s="441"/>
      <c r="X18" s="441"/>
      <c r="Y18" s="441"/>
      <c r="Z18" s="441"/>
      <c r="AA18" s="441"/>
      <c r="AB18" s="441"/>
      <c r="AC18" s="441"/>
      <c r="AD18" s="441"/>
      <c r="AE18" s="441"/>
      <c r="AF18" s="441"/>
      <c r="AG18" s="441"/>
      <c r="AH18" s="441"/>
      <c r="AI18" s="441"/>
      <c r="AJ18" s="441"/>
      <c r="AK18" s="441"/>
      <c r="AL18" s="441"/>
      <c r="AM18" s="441"/>
      <c r="AN18" s="441"/>
      <c r="AO18" s="441"/>
      <c r="AP18" s="441"/>
      <c r="AQ18" s="441"/>
      <c r="AR18" s="441"/>
      <c r="AS18" s="441"/>
      <c r="AT18" s="441"/>
      <c r="AU18" s="441"/>
      <c r="AV18" s="441"/>
      <c r="AW18" s="441"/>
      <c r="AX18" s="441"/>
      <c r="AY18" s="441"/>
      <c r="AZ18" s="441"/>
      <c r="BA18" s="441"/>
      <c r="BB18" s="441"/>
      <c r="BC18" s="441"/>
    </row>
    <row r="19" spans="1:55" s="65" customFormat="1" x14ac:dyDescent="0.2">
      <c r="A19" s="430" t="s">
        <v>1778</v>
      </c>
      <c r="B19" s="1"/>
      <c r="C19" s="1"/>
      <c r="D19" s="1"/>
      <c r="E19" s="1"/>
      <c r="F19" s="875">
        <f t="shared" si="2"/>
        <v>0</v>
      </c>
      <c r="G19" s="875">
        <f t="shared" si="3"/>
        <v>0</v>
      </c>
      <c r="H19" s="875">
        <f t="shared" si="4"/>
        <v>0</v>
      </c>
      <c r="I19" s="2100"/>
      <c r="J19" s="422" t="s">
        <v>3338</v>
      </c>
      <c r="K19" s="426"/>
      <c r="L19" s="426"/>
      <c r="M19" s="426"/>
      <c r="N19" s="422"/>
      <c r="O19" s="422"/>
      <c r="P19" s="422"/>
      <c r="Q19" s="422"/>
      <c r="R19" s="422"/>
      <c r="S19" s="422"/>
      <c r="T19" s="422"/>
      <c r="U19" s="422"/>
      <c r="V19" s="422"/>
      <c r="W19" s="422"/>
      <c r="X19" s="422"/>
      <c r="Y19" s="422"/>
      <c r="Z19" s="422"/>
      <c r="AA19" s="422"/>
      <c r="AB19" s="422"/>
      <c r="AC19" s="422"/>
      <c r="AD19" s="422"/>
      <c r="AE19" s="422"/>
      <c r="AF19" s="422"/>
      <c r="AG19" s="422"/>
      <c r="AH19" s="422"/>
      <c r="AI19" s="422"/>
      <c r="AJ19" s="422"/>
      <c r="AK19" s="422"/>
      <c r="AL19" s="422"/>
      <c r="AM19" s="422"/>
      <c r="AN19" s="422"/>
      <c r="AO19" s="422"/>
      <c r="AP19" s="422"/>
      <c r="AQ19" s="422"/>
      <c r="AR19" s="422"/>
      <c r="AS19" s="422"/>
      <c r="AT19" s="422"/>
      <c r="AU19" s="422"/>
      <c r="AV19" s="422"/>
      <c r="AW19" s="422"/>
      <c r="AX19" s="422"/>
      <c r="AY19" s="422"/>
      <c r="AZ19" s="422"/>
      <c r="BA19" s="422"/>
      <c r="BB19" s="422"/>
      <c r="BC19" s="422"/>
    </row>
    <row r="20" spans="1:55" ht="15.75" x14ac:dyDescent="0.2">
      <c r="A20" s="894" t="s">
        <v>28</v>
      </c>
      <c r="B20" s="876">
        <f>B11-(B17+B18)</f>
        <v>0</v>
      </c>
      <c r="C20" s="876">
        <f>C11-(C17+C18)</f>
        <v>0</v>
      </c>
      <c r="D20" s="876">
        <f t="shared" ref="D20:E20" si="5">D11-(D17+D18)</f>
        <v>0</v>
      </c>
      <c r="E20" s="876">
        <f t="shared" si="5"/>
        <v>0</v>
      </c>
      <c r="F20" s="875">
        <f t="shared" si="2"/>
        <v>0</v>
      </c>
      <c r="G20" s="875">
        <f t="shared" si="3"/>
        <v>0</v>
      </c>
      <c r="H20" s="875">
        <f t="shared" si="4"/>
        <v>0</v>
      </c>
      <c r="I20" s="2100"/>
      <c r="J20" s="422" t="s">
        <v>3339</v>
      </c>
      <c r="K20" s="429"/>
      <c r="L20" s="429"/>
      <c r="M20" s="429"/>
      <c r="N20" s="442"/>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row>
    <row r="21" spans="1:55" ht="15.75" x14ac:dyDescent="0.2">
      <c r="A21" s="894" t="s">
        <v>30</v>
      </c>
      <c r="B21" s="877" t="e">
        <f>ROUND(B20/B11*100,3)</f>
        <v>#DIV/0!</v>
      </c>
      <c r="C21" s="877" t="e">
        <f t="shared" ref="C21:E21" si="6">ROUND(C20/C11*100,3)</f>
        <v>#DIV/0!</v>
      </c>
      <c r="D21" s="877" t="e">
        <f t="shared" si="6"/>
        <v>#DIV/0!</v>
      </c>
      <c r="E21" s="877" t="e">
        <f t="shared" si="6"/>
        <v>#DIV/0!</v>
      </c>
      <c r="F21" s="875">
        <f t="shared" si="2"/>
        <v>0</v>
      </c>
      <c r="G21" s="875">
        <f t="shared" si="3"/>
        <v>0</v>
      </c>
      <c r="H21" s="875">
        <f t="shared" si="4"/>
        <v>0</v>
      </c>
      <c r="I21" s="2100"/>
      <c r="J21" s="422" t="s">
        <v>3340</v>
      </c>
      <c r="K21" s="428"/>
      <c r="L21" s="428"/>
      <c r="M21" s="429"/>
      <c r="N21" s="442"/>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row>
    <row r="22" spans="1:55" x14ac:dyDescent="0.2">
      <c r="A22" s="430" t="s">
        <v>81</v>
      </c>
      <c r="B22" s="1"/>
      <c r="C22" s="1"/>
      <c r="D22" s="1"/>
      <c r="E22" s="1"/>
      <c r="F22" s="875">
        <f t="shared" si="2"/>
        <v>0</v>
      </c>
      <c r="G22" s="875">
        <f t="shared" si="3"/>
        <v>0</v>
      </c>
      <c r="H22" s="875">
        <f t="shared" si="4"/>
        <v>0</v>
      </c>
      <c r="I22" s="2100"/>
      <c r="J22" s="422" t="s">
        <v>3341</v>
      </c>
      <c r="K22" s="429"/>
      <c r="L22" s="429"/>
      <c r="M22" s="429"/>
      <c r="N22" s="442"/>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row>
    <row r="23" spans="1:55" x14ac:dyDescent="0.2">
      <c r="A23" s="430" t="s">
        <v>82</v>
      </c>
      <c r="B23" s="1"/>
      <c r="C23" s="1"/>
      <c r="D23" s="1"/>
      <c r="E23" s="1"/>
      <c r="F23" s="875">
        <f t="shared" si="2"/>
        <v>0</v>
      </c>
      <c r="G23" s="875">
        <f t="shared" si="3"/>
        <v>0</v>
      </c>
      <c r="H23" s="875">
        <f t="shared" si="4"/>
        <v>0</v>
      </c>
      <c r="I23" s="2100"/>
      <c r="J23" s="422" t="s">
        <v>3342</v>
      </c>
      <c r="K23" s="429"/>
      <c r="L23" s="429"/>
      <c r="M23" s="429"/>
      <c r="N23" s="442"/>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row>
    <row r="24" spans="1:55" ht="30" x14ac:dyDescent="0.2">
      <c r="A24" s="432" t="s">
        <v>83</v>
      </c>
      <c r="B24" s="1"/>
      <c r="C24" s="1"/>
      <c r="D24" s="1"/>
      <c r="E24" s="1"/>
      <c r="F24" s="875">
        <f t="shared" si="2"/>
        <v>0</v>
      </c>
      <c r="G24" s="875">
        <f t="shared" si="3"/>
        <v>0</v>
      </c>
      <c r="H24" s="875">
        <f t="shared" si="4"/>
        <v>0</v>
      </c>
      <c r="I24" s="2100"/>
      <c r="J24" s="422" t="s">
        <v>3343</v>
      </c>
      <c r="K24" s="429"/>
      <c r="L24" s="429"/>
      <c r="M24" s="429"/>
      <c r="N24" s="442"/>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row>
    <row r="25" spans="1:55" s="65" customFormat="1" ht="15.75" x14ac:dyDescent="0.2">
      <c r="A25" s="894" t="s">
        <v>7</v>
      </c>
      <c r="B25" s="876">
        <f>(B20+B19+B15)-B24-B22-B23</f>
        <v>0</v>
      </c>
      <c r="C25" s="876">
        <f>(C20+C19+C15)-C24-C22-C23</f>
        <v>0</v>
      </c>
      <c r="D25" s="876">
        <f t="shared" ref="D25:E25" si="7">(D20+D19+D15)-D24-D22-D23</f>
        <v>0</v>
      </c>
      <c r="E25" s="876">
        <f t="shared" si="7"/>
        <v>0</v>
      </c>
      <c r="F25" s="875">
        <f t="shared" si="2"/>
        <v>0</v>
      </c>
      <c r="G25" s="875">
        <f t="shared" si="3"/>
        <v>0</v>
      </c>
      <c r="H25" s="875">
        <f t="shared" si="4"/>
        <v>0</v>
      </c>
      <c r="I25" s="2100"/>
      <c r="J25" s="422" t="s">
        <v>3344</v>
      </c>
      <c r="K25" s="426"/>
      <c r="L25" s="426"/>
      <c r="M25" s="426"/>
      <c r="N25" s="422"/>
      <c r="O25" s="422"/>
      <c r="P25" s="422"/>
      <c r="Q25" s="422"/>
      <c r="R25" s="422"/>
      <c r="S25" s="422"/>
      <c r="T25" s="422"/>
      <c r="U25" s="422"/>
      <c r="V25" s="422"/>
      <c r="W25" s="422"/>
      <c r="X25" s="422"/>
      <c r="Y25" s="422"/>
      <c r="Z25" s="422"/>
      <c r="AA25" s="422"/>
      <c r="AB25" s="422"/>
      <c r="AC25" s="422"/>
      <c r="AD25" s="422"/>
      <c r="AE25" s="422"/>
      <c r="AF25" s="422"/>
      <c r="AG25" s="422"/>
      <c r="AH25" s="422"/>
      <c r="AI25" s="422"/>
      <c r="AJ25" s="422"/>
      <c r="AK25" s="422"/>
      <c r="AL25" s="422"/>
      <c r="AM25" s="422"/>
      <c r="AN25" s="422"/>
      <c r="AO25" s="422"/>
      <c r="AP25" s="422"/>
      <c r="AQ25" s="422"/>
      <c r="AR25" s="422"/>
      <c r="AS25" s="422"/>
      <c r="AT25" s="422"/>
      <c r="AU25" s="422"/>
      <c r="AV25" s="422"/>
      <c r="AW25" s="422"/>
      <c r="AX25" s="422"/>
      <c r="AY25" s="422"/>
      <c r="AZ25" s="422"/>
      <c r="BA25" s="422"/>
      <c r="BB25" s="422"/>
      <c r="BC25" s="422"/>
    </row>
    <row r="26" spans="1:55" ht="15.75" x14ac:dyDescent="0.2">
      <c r="A26" s="894" t="s">
        <v>183</v>
      </c>
      <c r="B26" s="877" t="e">
        <f>ROUND(B25/B11*100,3)</f>
        <v>#DIV/0!</v>
      </c>
      <c r="C26" s="877" t="e">
        <f t="shared" ref="C26:E26" si="8">ROUND(C25/C11*100,3)</f>
        <v>#DIV/0!</v>
      </c>
      <c r="D26" s="877" t="e">
        <f t="shared" si="8"/>
        <v>#DIV/0!</v>
      </c>
      <c r="E26" s="877" t="e">
        <f t="shared" si="8"/>
        <v>#DIV/0!</v>
      </c>
      <c r="F26" s="875">
        <f t="shared" si="2"/>
        <v>0</v>
      </c>
      <c r="G26" s="875">
        <f t="shared" si="3"/>
        <v>0</v>
      </c>
      <c r="H26" s="875">
        <f t="shared" si="4"/>
        <v>0</v>
      </c>
      <c r="I26" s="2100"/>
      <c r="J26" s="422" t="s">
        <v>3345</v>
      </c>
      <c r="K26" s="428"/>
      <c r="L26" s="428"/>
      <c r="M26" s="429"/>
      <c r="N26" s="442"/>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row>
    <row r="27" spans="1:55" x14ac:dyDescent="0.2">
      <c r="A27" s="430" t="s">
        <v>9</v>
      </c>
      <c r="B27" s="1"/>
      <c r="C27" s="1"/>
      <c r="D27" s="1"/>
      <c r="E27" s="1"/>
      <c r="F27" s="875">
        <f t="shared" si="2"/>
        <v>0</v>
      </c>
      <c r="G27" s="875">
        <f t="shared" si="3"/>
        <v>0</v>
      </c>
      <c r="H27" s="875">
        <f t="shared" si="4"/>
        <v>0</v>
      </c>
      <c r="I27" s="2100"/>
      <c r="J27" s="422" t="s">
        <v>3346</v>
      </c>
      <c r="K27" s="429"/>
      <c r="L27" s="429"/>
      <c r="M27" s="429"/>
      <c r="N27" s="442"/>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row>
    <row r="28" spans="1:55" x14ac:dyDescent="0.2">
      <c r="A28" s="430" t="s">
        <v>22</v>
      </c>
      <c r="B28" s="1"/>
      <c r="C28" s="1"/>
      <c r="D28" s="1"/>
      <c r="E28" s="1"/>
      <c r="F28" s="875">
        <f t="shared" si="2"/>
        <v>0</v>
      </c>
      <c r="G28" s="875">
        <f t="shared" si="3"/>
        <v>0</v>
      </c>
      <c r="H28" s="875">
        <f t="shared" si="4"/>
        <v>0</v>
      </c>
      <c r="I28" s="2100"/>
      <c r="J28" s="422" t="s">
        <v>3347</v>
      </c>
      <c r="K28" s="429"/>
      <c r="L28" s="429"/>
      <c r="M28" s="429"/>
      <c r="N28" s="442"/>
      <c r="O28" s="441"/>
      <c r="P28" s="441"/>
      <c r="Q28" s="441"/>
      <c r="R28" s="441"/>
      <c r="S28" s="441"/>
      <c r="T28" s="441"/>
      <c r="U28" s="441"/>
      <c r="V28" s="441"/>
      <c r="W28" s="441"/>
      <c r="X28" s="441"/>
      <c r="Y28" s="441"/>
      <c r="Z28" s="441"/>
      <c r="AA28" s="441"/>
      <c r="AB28" s="441"/>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row>
    <row r="29" spans="1:55" ht="15.75" x14ac:dyDescent="0.2">
      <c r="A29" s="433" t="s">
        <v>39</v>
      </c>
      <c r="B29" s="878">
        <f>B25-B27-B28</f>
        <v>0</v>
      </c>
      <c r="C29" s="878">
        <f>C25-C27-C28</f>
        <v>0</v>
      </c>
      <c r="D29" s="878">
        <f>D25-D27-D28</f>
        <v>0</v>
      </c>
      <c r="E29" s="879">
        <f>E25-E27-E28</f>
        <v>0</v>
      </c>
      <c r="F29" s="875">
        <f t="shared" si="2"/>
        <v>0</v>
      </c>
      <c r="G29" s="875">
        <f t="shared" si="3"/>
        <v>0</v>
      </c>
      <c r="H29" s="875">
        <f t="shared" si="4"/>
        <v>0</v>
      </c>
      <c r="I29" s="2100"/>
      <c r="J29" s="422" t="s">
        <v>3348</v>
      </c>
      <c r="K29" s="429"/>
      <c r="L29" s="429"/>
      <c r="M29" s="429"/>
      <c r="N29" s="442"/>
      <c r="O29" s="441"/>
      <c r="P29" s="441"/>
      <c r="Q29" s="441"/>
      <c r="R29" s="441"/>
      <c r="S29" s="441"/>
      <c r="T29" s="441"/>
      <c r="U29" s="441"/>
      <c r="V29" s="441"/>
      <c r="W29" s="441"/>
      <c r="X29" s="441"/>
      <c r="Y29" s="441"/>
      <c r="Z29" s="441"/>
      <c r="AA29" s="441"/>
      <c r="AB29" s="441"/>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row>
    <row r="30" spans="1:55" ht="15.75" x14ac:dyDescent="0.2">
      <c r="A30" s="894" t="s">
        <v>199</v>
      </c>
      <c r="B30" s="877" t="e">
        <f>ROUND(B29/B11*100,3)</f>
        <v>#DIV/0!</v>
      </c>
      <c r="C30" s="877" t="e">
        <f t="shared" ref="C30:E30" si="9">ROUND(C29/C11*100,3)</f>
        <v>#DIV/0!</v>
      </c>
      <c r="D30" s="877" t="e">
        <f t="shared" si="9"/>
        <v>#DIV/0!</v>
      </c>
      <c r="E30" s="877" t="e">
        <f t="shared" si="9"/>
        <v>#DIV/0!</v>
      </c>
      <c r="F30" s="875">
        <f t="shared" si="2"/>
        <v>0</v>
      </c>
      <c r="G30" s="875">
        <f t="shared" si="3"/>
        <v>0</v>
      </c>
      <c r="H30" s="875">
        <f t="shared" si="4"/>
        <v>0</v>
      </c>
      <c r="I30" s="2100"/>
      <c r="J30" s="422" t="s">
        <v>3349</v>
      </c>
      <c r="K30" s="428"/>
      <c r="L30" s="428"/>
      <c r="M30" s="429"/>
      <c r="N30" s="442"/>
      <c r="O30" s="441"/>
      <c r="P30" s="441"/>
      <c r="Q30" s="441"/>
      <c r="R30" s="441"/>
      <c r="S30" s="441"/>
      <c r="T30" s="441"/>
      <c r="U30" s="441"/>
      <c r="V30" s="441"/>
      <c r="W30" s="441"/>
      <c r="X30" s="441"/>
      <c r="Y30" s="441"/>
      <c r="Z30" s="441"/>
      <c r="AA30" s="441"/>
      <c r="AB30" s="441"/>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row>
    <row r="31" spans="1:55" x14ac:dyDescent="0.2">
      <c r="A31" s="430" t="s">
        <v>8</v>
      </c>
      <c r="B31" s="1"/>
      <c r="C31" s="1"/>
      <c r="D31" s="1"/>
      <c r="E31" s="1"/>
      <c r="F31" s="875">
        <f t="shared" si="2"/>
        <v>0</v>
      </c>
      <c r="G31" s="875">
        <f t="shared" si="3"/>
        <v>0</v>
      </c>
      <c r="H31" s="875">
        <f t="shared" si="4"/>
        <v>0</v>
      </c>
      <c r="I31" s="2100"/>
      <c r="J31" s="422" t="s">
        <v>3350</v>
      </c>
      <c r="K31" s="429"/>
      <c r="L31" s="429"/>
      <c r="M31" s="429"/>
      <c r="N31" s="442"/>
      <c r="O31" s="441"/>
      <c r="P31" s="441"/>
      <c r="Q31" s="441"/>
      <c r="R31" s="441"/>
      <c r="S31" s="441"/>
      <c r="T31" s="441"/>
      <c r="U31" s="441"/>
      <c r="V31" s="441"/>
      <c r="W31" s="441"/>
      <c r="X31" s="441"/>
      <c r="Y31" s="441"/>
      <c r="Z31" s="441"/>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row>
    <row r="32" spans="1:55" ht="15.75" x14ac:dyDescent="0.2">
      <c r="A32" s="894" t="s">
        <v>10</v>
      </c>
      <c r="B32" s="876">
        <f>B29-B31</f>
        <v>0</v>
      </c>
      <c r="C32" s="876">
        <f>C29-C31</f>
        <v>0</v>
      </c>
      <c r="D32" s="876">
        <f>D29-D31</f>
        <v>0</v>
      </c>
      <c r="E32" s="876">
        <f>E29-E31</f>
        <v>0</v>
      </c>
      <c r="F32" s="875">
        <f t="shared" si="2"/>
        <v>0</v>
      </c>
      <c r="G32" s="875">
        <f t="shared" si="3"/>
        <v>0</v>
      </c>
      <c r="H32" s="875">
        <f t="shared" si="4"/>
        <v>0</v>
      </c>
      <c r="I32" s="2100"/>
      <c r="J32" s="422" t="s">
        <v>3351</v>
      </c>
      <c r="K32" s="429"/>
      <c r="L32" s="429"/>
      <c r="M32" s="429"/>
      <c r="N32" s="442"/>
      <c r="O32" s="441"/>
      <c r="P32" s="441"/>
      <c r="Q32" s="441"/>
      <c r="R32" s="441"/>
      <c r="S32" s="441"/>
      <c r="T32" s="441"/>
      <c r="U32" s="441"/>
      <c r="V32" s="441"/>
      <c r="W32" s="441"/>
      <c r="X32" s="441"/>
      <c r="Y32" s="441"/>
      <c r="Z32" s="441"/>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row>
    <row r="33" spans="1:55" ht="15.75" x14ac:dyDescent="0.2">
      <c r="A33" s="894" t="s">
        <v>198</v>
      </c>
      <c r="B33" s="877" t="e">
        <f>ROUND(B32/B11*100,3)</f>
        <v>#DIV/0!</v>
      </c>
      <c r="C33" s="877" t="e">
        <f t="shared" ref="C33:E33" si="10">ROUND(C32/C11*100,3)</f>
        <v>#DIV/0!</v>
      </c>
      <c r="D33" s="877" t="e">
        <f t="shared" si="10"/>
        <v>#DIV/0!</v>
      </c>
      <c r="E33" s="877" t="e">
        <f t="shared" si="10"/>
        <v>#DIV/0!</v>
      </c>
      <c r="F33" s="875">
        <f t="shared" si="2"/>
        <v>0</v>
      </c>
      <c r="G33" s="875">
        <f t="shared" si="3"/>
        <v>0</v>
      </c>
      <c r="H33" s="875">
        <f t="shared" si="4"/>
        <v>0</v>
      </c>
      <c r="I33" s="2100"/>
      <c r="J33" s="422" t="s">
        <v>3352</v>
      </c>
      <c r="K33" s="429"/>
      <c r="L33" s="429"/>
      <c r="M33" s="429"/>
      <c r="N33" s="442"/>
      <c r="O33" s="441"/>
      <c r="P33" s="441"/>
      <c r="Q33" s="441"/>
      <c r="R33" s="441"/>
      <c r="S33" s="441"/>
      <c r="T33" s="441"/>
      <c r="U33" s="441"/>
      <c r="V33" s="441"/>
      <c r="W33" s="441"/>
      <c r="X33" s="441"/>
      <c r="Y33" s="441"/>
      <c r="Z33" s="441"/>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row>
    <row r="34" spans="1:55" ht="15.75" x14ac:dyDescent="0.2">
      <c r="A34" s="894" t="s">
        <v>233</v>
      </c>
      <c r="B34" s="876">
        <f>B32+B27+B28+B22+B23</f>
        <v>0</v>
      </c>
      <c r="C34" s="876">
        <f>C32+C27+C28+C22+C23</f>
        <v>0</v>
      </c>
      <c r="D34" s="876">
        <f>D32+D27+D28+D22+D23</f>
        <v>0</v>
      </c>
      <c r="E34" s="876">
        <f>E32+E27+E28+E22+E23</f>
        <v>0</v>
      </c>
      <c r="F34" s="875">
        <f t="shared" si="2"/>
        <v>0</v>
      </c>
      <c r="G34" s="875">
        <f t="shared" si="3"/>
        <v>0</v>
      </c>
      <c r="H34" s="875">
        <f t="shared" si="4"/>
        <v>0</v>
      </c>
      <c r="I34" s="2100"/>
      <c r="J34" s="422" t="s">
        <v>3353</v>
      </c>
      <c r="K34" s="429"/>
      <c r="L34" s="429"/>
      <c r="M34" s="429"/>
      <c r="N34" s="442"/>
      <c r="O34" s="441"/>
      <c r="P34" s="441"/>
      <c r="Q34" s="441"/>
      <c r="R34" s="441"/>
      <c r="S34" s="441"/>
      <c r="T34" s="441"/>
      <c r="U34" s="441"/>
      <c r="V34" s="441"/>
      <c r="W34" s="441"/>
      <c r="X34" s="441"/>
      <c r="Y34" s="441"/>
      <c r="Z34" s="441"/>
      <c r="AA34" s="441"/>
      <c r="AB34" s="441"/>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row>
    <row r="35" spans="1:55" x14ac:dyDescent="0.2">
      <c r="A35" s="430" t="s">
        <v>23</v>
      </c>
      <c r="B35" s="1"/>
      <c r="C35" s="1"/>
      <c r="D35" s="1"/>
      <c r="E35" s="1"/>
      <c r="F35" s="875">
        <f t="shared" si="2"/>
        <v>0</v>
      </c>
      <c r="G35" s="875">
        <f t="shared" si="3"/>
        <v>0</v>
      </c>
      <c r="H35" s="875">
        <f t="shared" si="4"/>
        <v>0</v>
      </c>
      <c r="I35" s="2100"/>
      <c r="J35" s="422" t="s">
        <v>3354</v>
      </c>
      <c r="K35" s="429"/>
      <c r="L35" s="429"/>
      <c r="M35" s="429"/>
      <c r="N35" s="442"/>
      <c r="O35" s="441"/>
      <c r="P35" s="441"/>
      <c r="Q35" s="441"/>
      <c r="R35" s="441"/>
      <c r="S35" s="441"/>
      <c r="T35" s="441"/>
      <c r="U35" s="441"/>
      <c r="V35" s="441"/>
      <c r="W35" s="441"/>
      <c r="X35" s="441"/>
      <c r="Y35" s="441"/>
      <c r="Z35" s="441"/>
      <c r="AA35" s="441"/>
      <c r="AB35" s="441"/>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row>
    <row r="36" spans="1:55" ht="15.75" x14ac:dyDescent="0.2">
      <c r="A36" s="433" t="s">
        <v>176</v>
      </c>
      <c r="B36" s="4"/>
      <c r="C36" s="4"/>
      <c r="D36" s="4"/>
      <c r="E36" s="4"/>
      <c r="F36" s="431"/>
      <c r="G36" s="431"/>
      <c r="H36" s="431"/>
      <c r="I36" s="2100"/>
      <c r="J36" s="422" t="s">
        <v>3355</v>
      </c>
      <c r="K36" s="429"/>
      <c r="L36" s="429"/>
      <c r="M36" s="429"/>
      <c r="N36" s="442"/>
      <c r="O36" s="441"/>
      <c r="P36" s="441"/>
      <c r="Q36" s="441"/>
      <c r="R36" s="441"/>
      <c r="S36" s="441"/>
      <c r="T36" s="441"/>
      <c r="U36" s="441"/>
      <c r="V36" s="441"/>
      <c r="W36" s="441"/>
      <c r="X36" s="441"/>
      <c r="Y36" s="441"/>
      <c r="Z36" s="441"/>
      <c r="AA36" s="441"/>
      <c r="AB36" s="441"/>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row>
    <row r="37" spans="1:55" ht="15.75" x14ac:dyDescent="0.2">
      <c r="A37" s="434" t="s">
        <v>11</v>
      </c>
      <c r="B37" s="880">
        <f>+B32-B35</f>
        <v>0</v>
      </c>
      <c r="C37" s="880">
        <f>+C32-C35</f>
        <v>0</v>
      </c>
      <c r="D37" s="880">
        <f>+D32-D35</f>
        <v>0</v>
      </c>
      <c r="E37" s="880">
        <f>+E32-E35</f>
        <v>0</v>
      </c>
      <c r="F37" s="875">
        <f t="shared" ref="F37:H38" si="11">ROUND(IF(ISERROR((B37-C37)/C37),0,(B37-C37)/C37),3)</f>
        <v>0</v>
      </c>
      <c r="G37" s="875">
        <f t="shared" si="11"/>
        <v>0</v>
      </c>
      <c r="H37" s="875">
        <f t="shared" si="11"/>
        <v>0</v>
      </c>
      <c r="I37" s="2100"/>
      <c r="J37" s="422" t="s">
        <v>3356</v>
      </c>
      <c r="K37" s="429"/>
      <c r="L37" s="429"/>
      <c r="M37" s="429"/>
      <c r="N37" s="442"/>
      <c r="O37" s="441"/>
      <c r="P37" s="441"/>
      <c r="Q37" s="441"/>
      <c r="R37" s="441"/>
      <c r="S37" s="441"/>
      <c r="T37" s="441"/>
      <c r="U37" s="441"/>
      <c r="V37" s="441"/>
      <c r="W37" s="441"/>
      <c r="X37" s="441"/>
      <c r="Y37" s="441"/>
      <c r="Z37" s="441"/>
      <c r="AA37" s="441"/>
      <c r="AB37" s="441"/>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row>
    <row r="38" spans="1:55" ht="16.5" thickBot="1" x14ac:dyDescent="0.25">
      <c r="A38" s="435" t="s">
        <v>80</v>
      </c>
      <c r="B38" s="881" t="e">
        <f>ROUND(B37/B11*100,3)</f>
        <v>#DIV/0!</v>
      </c>
      <c r="C38" s="881" t="e">
        <f t="shared" ref="C38:E38" si="12">ROUND(C37/C11*100,3)</f>
        <v>#DIV/0!</v>
      </c>
      <c r="D38" s="881" t="e">
        <f t="shared" si="12"/>
        <v>#DIV/0!</v>
      </c>
      <c r="E38" s="881" t="e">
        <f t="shared" si="12"/>
        <v>#DIV/0!</v>
      </c>
      <c r="F38" s="875">
        <f t="shared" si="11"/>
        <v>0</v>
      </c>
      <c r="G38" s="875">
        <f t="shared" si="11"/>
        <v>0</v>
      </c>
      <c r="H38" s="875">
        <f t="shared" si="11"/>
        <v>0</v>
      </c>
      <c r="I38" s="2130"/>
      <c r="J38" s="422" t="s">
        <v>3357</v>
      </c>
      <c r="K38" s="428"/>
      <c r="L38" s="428"/>
      <c r="M38" s="429"/>
      <c r="N38" s="442"/>
      <c r="O38" s="441"/>
      <c r="P38" s="441"/>
      <c r="Q38" s="441"/>
      <c r="R38" s="441"/>
      <c r="S38" s="441"/>
      <c r="T38" s="441"/>
      <c r="U38" s="441"/>
      <c r="V38" s="441"/>
      <c r="W38" s="441"/>
      <c r="X38" s="441"/>
      <c r="Y38" s="441"/>
      <c r="Z38" s="441"/>
      <c r="AA38" s="441"/>
      <c r="AB38" s="441"/>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row>
    <row r="39" spans="1:55" ht="16.5" thickBot="1" x14ac:dyDescent="0.25">
      <c r="A39" s="2078" t="s">
        <v>70</v>
      </c>
      <c r="B39" s="2079"/>
      <c r="C39" s="2079"/>
      <c r="D39" s="2079"/>
      <c r="E39" s="2079"/>
      <c r="F39" s="2079"/>
      <c r="G39" s="2079"/>
      <c r="H39" s="2079"/>
      <c r="I39" s="2080"/>
      <c r="J39" s="422"/>
      <c r="K39" s="429"/>
      <c r="L39" s="429"/>
      <c r="M39" s="429"/>
      <c r="N39" s="442"/>
      <c r="O39" s="441"/>
      <c r="P39" s="441"/>
      <c r="Q39" s="441"/>
      <c r="R39" s="441"/>
      <c r="S39" s="441"/>
      <c r="T39" s="441"/>
      <c r="U39" s="441"/>
      <c r="V39" s="441"/>
      <c r="W39" s="441"/>
      <c r="X39" s="441"/>
      <c r="Y39" s="441"/>
      <c r="Z39" s="441"/>
      <c r="AA39" s="441"/>
      <c r="AB39" s="441"/>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row>
    <row r="40" spans="1:55" ht="15.75" x14ac:dyDescent="0.2">
      <c r="A40" s="2081" t="s">
        <v>77</v>
      </c>
      <c r="B40" s="2082"/>
      <c r="C40" s="2082"/>
      <c r="D40" s="2082"/>
      <c r="E40" s="2082"/>
      <c r="F40" s="2082"/>
      <c r="G40" s="2082"/>
      <c r="H40" s="2082"/>
      <c r="I40" s="2083"/>
      <c r="J40" s="422"/>
      <c r="K40" s="429"/>
      <c r="L40" s="429"/>
      <c r="M40" s="429"/>
      <c r="N40" s="442"/>
      <c r="O40" s="441"/>
      <c r="P40" s="441"/>
      <c r="Q40" s="441"/>
      <c r="R40" s="441"/>
      <c r="S40" s="441"/>
      <c r="T40" s="441"/>
      <c r="U40" s="441"/>
      <c r="V40" s="441"/>
      <c r="W40" s="441"/>
      <c r="X40" s="441"/>
      <c r="Y40" s="441"/>
      <c r="Z40" s="441"/>
      <c r="AA40" s="441"/>
      <c r="AB40" s="441"/>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row>
    <row r="41" spans="1:55" ht="15" customHeight="1" x14ac:dyDescent="0.2">
      <c r="A41" s="430" t="s">
        <v>66</v>
      </c>
      <c r="B41" s="1"/>
      <c r="C41" s="1"/>
      <c r="D41" s="1"/>
      <c r="E41" s="1"/>
      <c r="F41" s="875">
        <f t="shared" ref="F41:H42" si="13">ROUND(IF(ISERROR((B41-C41)/C41),0,(B41-C41)/C41),3)</f>
        <v>0</v>
      </c>
      <c r="G41" s="875">
        <f t="shared" si="13"/>
        <v>0</v>
      </c>
      <c r="H41" s="875">
        <f t="shared" si="13"/>
        <v>0</v>
      </c>
      <c r="I41" s="2084" t="s">
        <v>524</v>
      </c>
      <c r="J41" s="422" t="s">
        <v>3358</v>
      </c>
      <c r="K41" s="429"/>
      <c r="L41" s="429"/>
      <c r="M41" s="429"/>
      <c r="N41" s="442"/>
      <c r="O41" s="441"/>
      <c r="P41" s="441"/>
      <c r="Q41" s="441"/>
      <c r="R41" s="441"/>
      <c r="S41" s="441"/>
      <c r="T41" s="441"/>
      <c r="U41" s="441"/>
      <c r="V41" s="441"/>
      <c r="W41" s="441"/>
      <c r="X41" s="441"/>
      <c r="Y41" s="441"/>
      <c r="Z41" s="441"/>
      <c r="AA41" s="441"/>
      <c r="AB41" s="441"/>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row>
    <row r="42" spans="1:55" ht="15" customHeight="1" x14ac:dyDescent="0.2">
      <c r="A42" s="430" t="s">
        <v>68</v>
      </c>
      <c r="B42" s="1"/>
      <c r="C42" s="1"/>
      <c r="D42" s="1"/>
      <c r="E42" s="1"/>
      <c r="F42" s="875">
        <f t="shared" si="13"/>
        <v>0</v>
      </c>
      <c r="G42" s="875">
        <f t="shared" si="13"/>
        <v>0</v>
      </c>
      <c r="H42" s="875">
        <f t="shared" si="13"/>
        <v>0</v>
      </c>
      <c r="I42" s="2124"/>
      <c r="J42" s="422" t="s">
        <v>3359</v>
      </c>
      <c r="K42" s="429"/>
      <c r="L42" s="429"/>
      <c r="M42" s="429"/>
      <c r="N42" s="442"/>
      <c r="O42" s="441"/>
      <c r="P42" s="441"/>
      <c r="Q42" s="441"/>
      <c r="R42" s="441"/>
      <c r="S42" s="441"/>
      <c r="T42" s="441"/>
      <c r="U42" s="441"/>
      <c r="V42" s="441"/>
      <c r="W42" s="441"/>
      <c r="X42" s="441"/>
      <c r="Y42" s="441"/>
      <c r="Z42" s="441"/>
      <c r="AA42" s="441"/>
      <c r="AB42" s="441"/>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row>
    <row r="43" spans="1:55" ht="15.75" x14ac:dyDescent="0.2">
      <c r="A43" s="2087" t="s">
        <v>72</v>
      </c>
      <c r="B43" s="2088"/>
      <c r="C43" s="2088"/>
      <c r="D43" s="2088"/>
      <c r="E43" s="2088"/>
      <c r="F43" s="2088"/>
      <c r="G43" s="2088"/>
      <c r="H43" s="436"/>
      <c r="I43" s="2124"/>
      <c r="J43" s="422"/>
      <c r="K43" s="429"/>
      <c r="L43" s="429"/>
      <c r="M43" s="429"/>
      <c r="N43" s="442"/>
      <c r="O43" s="441"/>
      <c r="P43" s="441"/>
      <c r="Q43" s="441"/>
      <c r="R43" s="441"/>
      <c r="S43" s="441"/>
      <c r="T43" s="441"/>
      <c r="U43" s="441"/>
      <c r="V43" s="441"/>
      <c r="W43" s="441"/>
      <c r="X43" s="441"/>
      <c r="Y43" s="441"/>
      <c r="Z43" s="441"/>
      <c r="AA43" s="441"/>
      <c r="AB43" s="441"/>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row>
    <row r="44" spans="1:55" ht="15" customHeight="1" x14ac:dyDescent="0.2">
      <c r="A44" s="430" t="s">
        <v>71</v>
      </c>
      <c r="B44" s="1"/>
      <c r="C44" s="1"/>
      <c r="D44" s="1"/>
      <c r="E44" s="1"/>
      <c r="F44" s="875">
        <f t="shared" ref="F44:F52" si="14">ROUND(IF(ISERROR((B44-C44)/C44),0,(B44-C44)/C44),3)</f>
        <v>0</v>
      </c>
      <c r="G44" s="875">
        <f t="shared" ref="G44:G52" si="15">ROUND(IF(ISERROR((C44-D44)/D44),0,(C44-D44)/D44),3)</f>
        <v>0</v>
      </c>
      <c r="H44" s="875">
        <f t="shared" ref="H44:H52" si="16">ROUND(IF(ISERROR((D44-E44)/E44),0,(D44-E44)/E44),3)</f>
        <v>0</v>
      </c>
      <c r="I44" s="2124"/>
      <c r="J44" s="422" t="s">
        <v>3360</v>
      </c>
      <c r="K44" s="429"/>
      <c r="L44" s="429"/>
      <c r="M44" s="429"/>
      <c r="N44" s="442"/>
      <c r="O44" s="441"/>
      <c r="P44" s="441"/>
      <c r="Q44" s="441"/>
      <c r="R44" s="441"/>
      <c r="S44" s="441"/>
      <c r="T44" s="441"/>
      <c r="U44" s="441"/>
      <c r="V44" s="441"/>
      <c r="W44" s="441"/>
      <c r="X44" s="441"/>
      <c r="Y44" s="441"/>
      <c r="Z44" s="441"/>
      <c r="AA44" s="441"/>
      <c r="AB44" s="441"/>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row>
    <row r="45" spans="1:55" ht="15" customHeight="1" x14ac:dyDescent="0.2">
      <c r="A45" s="430" t="s">
        <v>65</v>
      </c>
      <c r="B45" s="1"/>
      <c r="C45" s="1"/>
      <c r="D45" s="1"/>
      <c r="E45" s="1"/>
      <c r="F45" s="875">
        <f t="shared" si="14"/>
        <v>0</v>
      </c>
      <c r="G45" s="875">
        <f t="shared" si="15"/>
        <v>0</v>
      </c>
      <c r="H45" s="875">
        <f t="shared" si="16"/>
        <v>0</v>
      </c>
      <c r="I45" s="2124"/>
      <c r="J45" s="422" t="s">
        <v>3361</v>
      </c>
      <c r="K45" s="429"/>
      <c r="L45" s="429"/>
      <c r="M45" s="429"/>
      <c r="N45" s="442"/>
      <c r="O45" s="441"/>
      <c r="P45" s="441"/>
      <c r="Q45" s="441"/>
      <c r="R45" s="441"/>
      <c r="S45" s="441"/>
      <c r="T45" s="441"/>
      <c r="U45" s="441"/>
      <c r="V45" s="441"/>
      <c r="W45" s="441"/>
      <c r="X45" s="441"/>
      <c r="Y45" s="441"/>
      <c r="Z45" s="441"/>
      <c r="AA45" s="441"/>
      <c r="AB45" s="441"/>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row>
    <row r="46" spans="1:55" ht="15" customHeight="1" x14ac:dyDescent="0.2">
      <c r="A46" s="430" t="s">
        <v>205</v>
      </c>
      <c r="B46" s="1"/>
      <c r="C46" s="1"/>
      <c r="D46" s="1"/>
      <c r="E46" s="1"/>
      <c r="F46" s="875">
        <f t="shared" si="14"/>
        <v>0</v>
      </c>
      <c r="G46" s="875">
        <f t="shared" si="15"/>
        <v>0</v>
      </c>
      <c r="H46" s="875">
        <f t="shared" si="16"/>
        <v>0</v>
      </c>
      <c r="I46" s="2124"/>
      <c r="J46" s="422" t="s">
        <v>3362</v>
      </c>
      <c r="K46" s="429" t="s">
        <v>207</v>
      </c>
      <c r="L46" s="429"/>
      <c r="M46" s="429"/>
      <c r="N46" s="442"/>
      <c r="O46" s="441"/>
      <c r="P46" s="441"/>
      <c r="Q46" s="441"/>
      <c r="R46" s="441"/>
      <c r="S46" s="441"/>
      <c r="T46" s="441"/>
      <c r="U46" s="441"/>
      <c r="V46" s="441"/>
      <c r="W46" s="441"/>
      <c r="X46" s="441"/>
      <c r="Y46" s="441"/>
      <c r="Z46" s="441"/>
      <c r="AA46" s="441"/>
      <c r="AB46" s="441"/>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row>
    <row r="47" spans="1:55" ht="15" customHeight="1" x14ac:dyDescent="0.2">
      <c r="A47" s="430" t="s">
        <v>177</v>
      </c>
      <c r="B47" s="1"/>
      <c r="C47" s="1"/>
      <c r="D47" s="1"/>
      <c r="E47" s="1"/>
      <c r="F47" s="875">
        <f t="shared" si="14"/>
        <v>0</v>
      </c>
      <c r="G47" s="875">
        <f t="shared" si="15"/>
        <v>0</v>
      </c>
      <c r="H47" s="875">
        <f t="shared" si="16"/>
        <v>0</v>
      </c>
      <c r="I47" s="2124"/>
      <c r="J47" s="422" t="s">
        <v>3363</v>
      </c>
      <c r="K47" s="429"/>
      <c r="L47" s="429"/>
      <c r="M47" s="429"/>
      <c r="N47" s="442"/>
      <c r="O47" s="441"/>
      <c r="P47" s="441"/>
      <c r="Q47" s="441"/>
      <c r="R47" s="441"/>
      <c r="S47" s="441"/>
      <c r="T47" s="441"/>
      <c r="U47" s="441"/>
      <c r="V47" s="441"/>
      <c r="W47" s="441"/>
      <c r="X47" s="441"/>
      <c r="Y47" s="441"/>
      <c r="Z47" s="441"/>
      <c r="AA47" s="441"/>
      <c r="AB47" s="441"/>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row>
    <row r="48" spans="1:55" ht="15" customHeight="1" x14ac:dyDescent="0.2">
      <c r="A48" s="430" t="s">
        <v>59</v>
      </c>
      <c r="B48" s="1"/>
      <c r="C48" s="1"/>
      <c r="D48" s="1"/>
      <c r="E48" s="1"/>
      <c r="F48" s="875">
        <f t="shared" si="14"/>
        <v>0</v>
      </c>
      <c r="G48" s="875">
        <f t="shared" si="15"/>
        <v>0</v>
      </c>
      <c r="H48" s="875">
        <f t="shared" si="16"/>
        <v>0</v>
      </c>
      <c r="I48" s="2124"/>
      <c r="J48" s="422" t="s">
        <v>3364</v>
      </c>
      <c r="K48" s="429"/>
      <c r="L48" s="429"/>
      <c r="M48" s="429"/>
      <c r="N48" s="442"/>
      <c r="O48" s="441"/>
      <c r="P48" s="441"/>
      <c r="Q48" s="441"/>
      <c r="R48" s="441"/>
      <c r="S48" s="441"/>
      <c r="T48" s="441"/>
      <c r="U48" s="441"/>
      <c r="V48" s="441"/>
      <c r="W48" s="441"/>
      <c r="X48" s="441"/>
      <c r="Y48" s="441"/>
      <c r="Z48" s="441"/>
      <c r="AA48" s="441"/>
      <c r="AB48" s="441"/>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row>
    <row r="49" spans="1:55" ht="15.75" x14ac:dyDescent="0.2">
      <c r="A49" s="894" t="s">
        <v>60</v>
      </c>
      <c r="B49" s="876">
        <f>SUM(B44:B48)</f>
        <v>0</v>
      </c>
      <c r="C49" s="876">
        <f>SUM(C44:C48)</f>
        <v>0</v>
      </c>
      <c r="D49" s="876">
        <f>SUM(D44:D48)</f>
        <v>0</v>
      </c>
      <c r="E49" s="876">
        <f>SUM(E44:E48)</f>
        <v>0</v>
      </c>
      <c r="F49" s="875">
        <f t="shared" si="14"/>
        <v>0</v>
      </c>
      <c r="G49" s="875">
        <f t="shared" si="15"/>
        <v>0</v>
      </c>
      <c r="H49" s="875">
        <f t="shared" si="16"/>
        <v>0</v>
      </c>
      <c r="I49" s="2124"/>
      <c r="J49" s="422" t="s">
        <v>3365</v>
      </c>
      <c r="K49" s="426" t="s">
        <v>702</v>
      </c>
      <c r="L49" s="429"/>
      <c r="M49" s="429"/>
      <c r="N49" s="442"/>
      <c r="O49" s="441"/>
      <c r="P49" s="441"/>
      <c r="Q49" s="441"/>
      <c r="R49" s="441"/>
      <c r="S49" s="441"/>
      <c r="T49" s="441"/>
      <c r="U49" s="441"/>
      <c r="V49" s="441"/>
      <c r="W49" s="441"/>
      <c r="X49" s="441"/>
      <c r="Y49" s="441"/>
      <c r="Z49" s="441"/>
      <c r="AA49" s="441"/>
      <c r="AB49" s="441"/>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row>
    <row r="50" spans="1:55" ht="15" customHeight="1" x14ac:dyDescent="0.2">
      <c r="A50" s="430" t="s">
        <v>73</v>
      </c>
      <c r="B50" s="1"/>
      <c r="C50" s="1"/>
      <c r="D50" s="1"/>
      <c r="E50" s="1"/>
      <c r="F50" s="875">
        <f t="shared" si="14"/>
        <v>0</v>
      </c>
      <c r="G50" s="875">
        <f t="shared" si="15"/>
        <v>0</v>
      </c>
      <c r="H50" s="875">
        <f t="shared" si="16"/>
        <v>0</v>
      </c>
      <c r="I50" s="2124"/>
      <c r="J50" s="422" t="s">
        <v>3366</v>
      </c>
      <c r="K50" s="429"/>
      <c r="L50" s="429"/>
      <c r="M50" s="429"/>
      <c r="N50" s="442"/>
      <c r="O50" s="441"/>
      <c r="P50" s="441"/>
      <c r="Q50" s="441"/>
      <c r="R50" s="441"/>
      <c r="S50" s="441"/>
      <c r="T50" s="441"/>
      <c r="U50" s="441"/>
      <c r="V50" s="441"/>
      <c r="W50" s="441"/>
      <c r="X50" s="441"/>
      <c r="Y50" s="441"/>
      <c r="Z50" s="441"/>
      <c r="AA50" s="441"/>
      <c r="AB50" s="441"/>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row>
    <row r="51" spans="1:55" ht="15" customHeight="1" x14ac:dyDescent="0.2">
      <c r="A51" s="430" t="s">
        <v>137</v>
      </c>
      <c r="B51" s="1"/>
      <c r="C51" s="1"/>
      <c r="D51" s="1"/>
      <c r="E51" s="1"/>
      <c r="F51" s="875">
        <f t="shared" si="14"/>
        <v>0</v>
      </c>
      <c r="G51" s="875">
        <f t="shared" si="15"/>
        <v>0</v>
      </c>
      <c r="H51" s="875">
        <f t="shared" si="16"/>
        <v>0</v>
      </c>
      <c r="I51" s="2124"/>
      <c r="J51" s="422" t="s">
        <v>3367</v>
      </c>
      <c r="K51" s="429"/>
      <c r="L51" s="429"/>
      <c r="M51" s="429"/>
      <c r="N51" s="442"/>
      <c r="O51" s="441"/>
      <c r="P51" s="441"/>
      <c r="Q51" s="441"/>
      <c r="R51" s="441"/>
      <c r="S51" s="441"/>
      <c r="T51" s="441"/>
      <c r="U51" s="441"/>
      <c r="V51" s="441"/>
      <c r="W51" s="441"/>
      <c r="X51" s="441"/>
      <c r="Y51" s="441"/>
      <c r="Z51" s="441"/>
      <c r="AA51" s="441"/>
      <c r="AB51" s="441"/>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row>
    <row r="52" spans="1:55" ht="15.75" x14ac:dyDescent="0.2">
      <c r="A52" s="896" t="s">
        <v>74</v>
      </c>
      <c r="B52" s="876">
        <f>B41+B42+B49+B50+B51</f>
        <v>0</v>
      </c>
      <c r="C52" s="876">
        <f>C41+C42+C49+C50+C51</f>
        <v>0</v>
      </c>
      <c r="D52" s="876">
        <f>D41+D42+D49+D50+D51</f>
        <v>0</v>
      </c>
      <c r="E52" s="876">
        <f>E41+E42+E49+E50+E51</f>
        <v>0</v>
      </c>
      <c r="F52" s="875">
        <f t="shared" si="14"/>
        <v>0</v>
      </c>
      <c r="G52" s="875">
        <f t="shared" si="15"/>
        <v>0</v>
      </c>
      <c r="H52" s="875">
        <f t="shared" si="16"/>
        <v>0</v>
      </c>
      <c r="I52" s="2125"/>
      <c r="J52" s="422" t="s">
        <v>3368</v>
      </c>
      <c r="K52" s="429"/>
      <c r="L52" s="429"/>
      <c r="M52" s="429"/>
      <c r="N52" s="442"/>
      <c r="O52" s="441"/>
      <c r="P52" s="441"/>
      <c r="Q52" s="441"/>
      <c r="R52" s="441"/>
      <c r="S52" s="441"/>
      <c r="T52" s="441"/>
      <c r="U52" s="441"/>
      <c r="V52" s="441"/>
      <c r="W52" s="441"/>
      <c r="X52" s="441"/>
      <c r="Y52" s="441"/>
      <c r="Z52" s="441"/>
      <c r="AA52" s="441"/>
      <c r="AB52" s="441"/>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row>
    <row r="53" spans="1:55" ht="15.75" x14ac:dyDescent="0.2">
      <c r="A53" s="437"/>
      <c r="B53" s="438"/>
      <c r="C53" s="438"/>
      <c r="D53" s="438"/>
      <c r="E53" s="438"/>
      <c r="F53" s="438"/>
      <c r="G53" s="438"/>
      <c r="H53" s="438"/>
      <c r="I53" s="439"/>
      <c r="J53" s="422"/>
      <c r="K53" s="429"/>
      <c r="L53" s="429"/>
      <c r="M53" s="429"/>
      <c r="N53" s="442"/>
      <c r="O53" s="441"/>
      <c r="P53" s="441"/>
      <c r="Q53" s="441"/>
      <c r="R53" s="441"/>
      <c r="S53" s="441"/>
      <c r="T53" s="441"/>
      <c r="U53" s="441"/>
      <c r="V53" s="441"/>
      <c r="W53" s="441"/>
      <c r="X53" s="441"/>
      <c r="Y53" s="441"/>
      <c r="Z53" s="441"/>
      <c r="AA53" s="441"/>
      <c r="AB53" s="441"/>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row>
    <row r="54" spans="1:55" ht="15.75" x14ac:dyDescent="0.2">
      <c r="A54" s="2126" t="s">
        <v>78</v>
      </c>
      <c r="B54" s="2127"/>
      <c r="C54" s="2127"/>
      <c r="D54" s="2127"/>
      <c r="E54" s="2127"/>
      <c r="F54" s="2127"/>
      <c r="G54" s="2127"/>
      <c r="H54" s="2127"/>
      <c r="I54" s="2128"/>
      <c r="J54" s="422"/>
      <c r="K54" s="429"/>
      <c r="L54" s="429"/>
      <c r="M54" s="429"/>
      <c r="N54" s="442"/>
      <c r="O54" s="441"/>
      <c r="P54" s="441"/>
      <c r="Q54" s="441"/>
      <c r="R54" s="441"/>
      <c r="S54" s="441"/>
      <c r="T54" s="441"/>
      <c r="U54" s="441"/>
      <c r="V54" s="441"/>
      <c r="W54" s="441"/>
      <c r="X54" s="441"/>
      <c r="Y54" s="441"/>
      <c r="Z54" s="441"/>
      <c r="AA54" s="441"/>
      <c r="AB54" s="441"/>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row>
    <row r="55" spans="1:55" ht="15" customHeight="1" x14ac:dyDescent="0.2">
      <c r="A55" s="430" t="s">
        <v>18</v>
      </c>
      <c r="B55" s="1"/>
      <c r="C55" s="1"/>
      <c r="D55" s="1"/>
      <c r="E55" s="1"/>
      <c r="F55" s="875">
        <f t="shared" ref="F55:F63" si="17">ROUND(IF(ISERROR((B55-C55)/C55),0,(B55-C55)/C55),3)</f>
        <v>0</v>
      </c>
      <c r="G55" s="875">
        <f t="shared" ref="G55:G63" si="18">ROUND(IF(ISERROR((C55-D55)/D55),0,(C55-D55)/D55),3)</f>
        <v>0</v>
      </c>
      <c r="H55" s="875">
        <f t="shared" ref="H55:H63" si="19">ROUND(IF(ISERROR((D55-E55)/E55),0,(D55-E55)/E55),3)</f>
        <v>0</v>
      </c>
      <c r="I55" s="2092" t="s">
        <v>525</v>
      </c>
      <c r="J55" s="422" t="s">
        <v>3369</v>
      </c>
      <c r="K55" s="429"/>
      <c r="L55" s="429"/>
      <c r="M55" s="429"/>
      <c r="N55" s="442"/>
      <c r="O55" s="441"/>
      <c r="P55" s="441"/>
      <c r="Q55" s="441"/>
      <c r="R55" s="441"/>
      <c r="S55" s="441"/>
      <c r="T55" s="441"/>
      <c r="U55" s="441"/>
      <c r="V55" s="441"/>
      <c r="W55" s="441"/>
      <c r="X55" s="441"/>
      <c r="Y55" s="441"/>
      <c r="Z55" s="441"/>
      <c r="AA55" s="441"/>
      <c r="AB55" s="441"/>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row>
    <row r="56" spans="1:55" ht="15" customHeight="1" x14ac:dyDescent="0.2">
      <c r="A56" s="430" t="s">
        <v>14</v>
      </c>
      <c r="B56" s="1"/>
      <c r="C56" s="1"/>
      <c r="D56" s="1"/>
      <c r="E56" s="1"/>
      <c r="F56" s="875">
        <f t="shared" si="17"/>
        <v>0</v>
      </c>
      <c r="G56" s="875">
        <f t="shared" si="18"/>
        <v>0</v>
      </c>
      <c r="H56" s="875">
        <f t="shared" si="19"/>
        <v>0</v>
      </c>
      <c r="I56" s="2098"/>
      <c r="J56" s="422" t="s">
        <v>3370</v>
      </c>
      <c r="K56" s="429"/>
      <c r="L56" s="429"/>
      <c r="M56" s="429"/>
      <c r="N56" s="442"/>
      <c r="O56" s="441"/>
      <c r="P56" s="441"/>
      <c r="Q56" s="441"/>
      <c r="R56" s="441"/>
      <c r="S56" s="441"/>
      <c r="T56" s="441"/>
      <c r="U56" s="441"/>
      <c r="V56" s="441"/>
      <c r="W56" s="441"/>
      <c r="X56" s="441"/>
      <c r="Y56" s="441"/>
      <c r="Z56" s="441"/>
      <c r="AA56" s="441"/>
      <c r="AB56" s="441"/>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row>
    <row r="57" spans="1:55" ht="15" customHeight="1" x14ac:dyDescent="0.2">
      <c r="A57" s="432" t="s">
        <v>179</v>
      </c>
      <c r="B57" s="1"/>
      <c r="C57" s="1"/>
      <c r="D57" s="1"/>
      <c r="E57" s="1"/>
      <c r="F57" s="875">
        <f t="shared" si="17"/>
        <v>0</v>
      </c>
      <c r="G57" s="875">
        <f t="shared" si="18"/>
        <v>0</v>
      </c>
      <c r="H57" s="875">
        <f t="shared" si="19"/>
        <v>0</v>
      </c>
      <c r="I57" s="2098"/>
      <c r="J57" s="422" t="s">
        <v>3371</v>
      </c>
      <c r="K57" s="429"/>
      <c r="L57" s="429"/>
      <c r="M57" s="429"/>
      <c r="N57" s="442"/>
      <c r="O57" s="441"/>
      <c r="P57" s="441"/>
      <c r="Q57" s="441"/>
      <c r="R57" s="441"/>
      <c r="S57" s="441"/>
      <c r="T57" s="441"/>
      <c r="U57" s="441"/>
      <c r="V57" s="441"/>
      <c r="W57" s="441"/>
      <c r="X57" s="441"/>
      <c r="Y57" s="441"/>
      <c r="Z57" s="441"/>
      <c r="AA57" s="441"/>
      <c r="AB57" s="441"/>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row>
    <row r="58" spans="1:55" ht="15" customHeight="1" x14ac:dyDescent="0.2">
      <c r="A58" s="430" t="s">
        <v>203</v>
      </c>
      <c r="B58" s="1"/>
      <c r="C58" s="1"/>
      <c r="D58" s="1"/>
      <c r="E58" s="1"/>
      <c r="F58" s="875">
        <f t="shared" si="17"/>
        <v>0</v>
      </c>
      <c r="G58" s="875">
        <f t="shared" si="18"/>
        <v>0</v>
      </c>
      <c r="H58" s="875">
        <f t="shared" si="19"/>
        <v>0</v>
      </c>
      <c r="I58" s="2098"/>
      <c r="J58" s="422" t="s">
        <v>3372</v>
      </c>
      <c r="K58" s="429"/>
      <c r="L58" s="429"/>
      <c r="M58" s="429"/>
      <c r="N58" s="442"/>
      <c r="O58" s="441"/>
      <c r="P58" s="441"/>
      <c r="Q58" s="441"/>
      <c r="R58" s="441"/>
      <c r="S58" s="441"/>
      <c r="T58" s="441"/>
      <c r="U58" s="441"/>
      <c r="V58" s="441"/>
      <c r="W58" s="441"/>
      <c r="X58" s="441"/>
      <c r="Y58" s="441"/>
      <c r="Z58" s="441"/>
      <c r="AA58" s="441"/>
      <c r="AB58" s="441"/>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row>
    <row r="59" spans="1:55" ht="15.75" x14ac:dyDescent="0.2">
      <c r="A59" s="894" t="s">
        <v>15</v>
      </c>
      <c r="B59" s="876">
        <f t="shared" ref="B59:C59" si="20">B55+B56+B57-B58-B45</f>
        <v>0</v>
      </c>
      <c r="C59" s="876">
        <f t="shared" si="20"/>
        <v>0</v>
      </c>
      <c r="D59" s="876">
        <f>D55+D56+D57-D58-D45</f>
        <v>0</v>
      </c>
      <c r="E59" s="876">
        <f t="shared" ref="E59" si="21">E55+E56+E57-E58-E45</f>
        <v>0</v>
      </c>
      <c r="F59" s="875">
        <f t="shared" si="17"/>
        <v>0</v>
      </c>
      <c r="G59" s="875">
        <f t="shared" si="18"/>
        <v>0</v>
      </c>
      <c r="H59" s="875">
        <f t="shared" si="19"/>
        <v>0</v>
      </c>
      <c r="I59" s="2098"/>
      <c r="J59" s="422" t="s">
        <v>3373</v>
      </c>
      <c r="K59" s="426" t="s">
        <v>703</v>
      </c>
      <c r="L59" s="429"/>
      <c r="M59" s="429"/>
      <c r="N59" s="442"/>
      <c r="O59" s="441"/>
      <c r="P59" s="441"/>
      <c r="Q59" s="441"/>
      <c r="R59" s="441"/>
      <c r="S59" s="441"/>
      <c r="T59" s="441"/>
      <c r="U59" s="441"/>
      <c r="V59" s="441"/>
      <c r="W59" s="441"/>
      <c r="X59" s="441"/>
      <c r="Y59" s="441"/>
      <c r="Z59" s="441"/>
      <c r="AA59" s="441"/>
      <c r="AB59" s="441"/>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row>
    <row r="60" spans="1:55" ht="15" customHeight="1" x14ac:dyDescent="0.2">
      <c r="A60" s="430" t="s">
        <v>185</v>
      </c>
      <c r="B60" s="1"/>
      <c r="C60" s="1"/>
      <c r="D60" s="1"/>
      <c r="E60" s="1"/>
      <c r="F60" s="875">
        <f t="shared" si="17"/>
        <v>0</v>
      </c>
      <c r="G60" s="875">
        <f t="shared" si="18"/>
        <v>0</v>
      </c>
      <c r="H60" s="875">
        <f t="shared" si="19"/>
        <v>0</v>
      </c>
      <c r="I60" s="2098"/>
      <c r="J60" s="422" t="s">
        <v>3374</v>
      </c>
      <c r="K60" s="429"/>
      <c r="L60" s="429"/>
      <c r="M60" s="429"/>
      <c r="N60" s="442"/>
      <c r="O60" s="441"/>
      <c r="P60" s="441"/>
      <c r="Q60" s="441"/>
      <c r="R60" s="441"/>
      <c r="S60" s="441"/>
      <c r="T60" s="441"/>
      <c r="U60" s="441"/>
      <c r="V60" s="441"/>
      <c r="W60" s="441"/>
      <c r="X60" s="441"/>
      <c r="Y60" s="441"/>
      <c r="Z60" s="441"/>
      <c r="AA60" s="441"/>
      <c r="AB60" s="441"/>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row>
    <row r="61" spans="1:55" ht="15" customHeight="1" x14ac:dyDescent="0.2">
      <c r="A61" s="430" t="s">
        <v>5</v>
      </c>
      <c r="B61" s="1"/>
      <c r="C61" s="1"/>
      <c r="D61" s="1"/>
      <c r="E61" s="1"/>
      <c r="F61" s="875">
        <f t="shared" si="17"/>
        <v>0</v>
      </c>
      <c r="G61" s="875">
        <f t="shared" si="18"/>
        <v>0</v>
      </c>
      <c r="H61" s="875">
        <f t="shared" si="19"/>
        <v>0</v>
      </c>
      <c r="I61" s="2098"/>
      <c r="J61" s="422" t="s">
        <v>3375</v>
      </c>
      <c r="K61" s="429"/>
      <c r="L61" s="429"/>
      <c r="M61" s="429"/>
      <c r="N61" s="442"/>
      <c r="O61" s="441"/>
      <c r="P61" s="441"/>
      <c r="Q61" s="441"/>
      <c r="R61" s="441"/>
      <c r="S61" s="441"/>
      <c r="T61" s="441"/>
      <c r="U61" s="441"/>
      <c r="V61" s="441"/>
      <c r="W61" s="441"/>
      <c r="X61" s="441"/>
      <c r="Y61" s="441"/>
      <c r="Z61" s="441"/>
      <c r="AA61" s="441"/>
      <c r="AB61" s="441"/>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row>
    <row r="62" spans="1:55" ht="15" customHeight="1" x14ac:dyDescent="0.2">
      <c r="A62" s="430" t="s">
        <v>12</v>
      </c>
      <c r="B62" s="1"/>
      <c r="C62" s="1"/>
      <c r="D62" s="1"/>
      <c r="E62" s="1"/>
      <c r="F62" s="875">
        <f t="shared" si="17"/>
        <v>0</v>
      </c>
      <c r="G62" s="875">
        <f t="shared" si="18"/>
        <v>0</v>
      </c>
      <c r="H62" s="875">
        <f t="shared" si="19"/>
        <v>0</v>
      </c>
      <c r="I62" s="2098"/>
      <c r="J62" s="422" t="s">
        <v>3376</v>
      </c>
      <c r="K62" s="429"/>
      <c r="L62" s="429"/>
      <c r="M62" s="429"/>
      <c r="N62" s="442"/>
      <c r="O62" s="441"/>
      <c r="P62" s="441"/>
      <c r="Q62" s="441"/>
      <c r="R62" s="441"/>
      <c r="S62" s="441"/>
      <c r="T62" s="441"/>
      <c r="U62" s="441"/>
      <c r="V62" s="441"/>
      <c r="W62" s="441"/>
      <c r="X62" s="441"/>
      <c r="Y62" s="441"/>
      <c r="Z62" s="441"/>
      <c r="AA62" s="441"/>
      <c r="AB62" s="441"/>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row>
    <row r="63" spans="1:55" ht="15.75" x14ac:dyDescent="0.2">
      <c r="A63" s="894" t="s">
        <v>13</v>
      </c>
      <c r="B63" s="876">
        <f>B62+B61+B60</f>
        <v>0</v>
      </c>
      <c r="C63" s="876">
        <f>C62+C61+C60</f>
        <v>0</v>
      </c>
      <c r="D63" s="876">
        <f>D62+D61+D60</f>
        <v>0</v>
      </c>
      <c r="E63" s="876">
        <f>E62+E61+E60</f>
        <v>0</v>
      </c>
      <c r="F63" s="875">
        <f t="shared" si="17"/>
        <v>0</v>
      </c>
      <c r="G63" s="875">
        <f t="shared" si="18"/>
        <v>0</v>
      </c>
      <c r="H63" s="875">
        <f t="shared" si="19"/>
        <v>0</v>
      </c>
      <c r="I63" s="2129"/>
      <c r="J63" s="422" t="s">
        <v>3377</v>
      </c>
      <c r="K63" s="429"/>
      <c r="L63" s="429"/>
      <c r="M63" s="429"/>
      <c r="N63" s="442"/>
      <c r="O63" s="441"/>
      <c r="P63" s="441"/>
      <c r="Q63" s="441"/>
      <c r="R63" s="441"/>
      <c r="S63" s="441"/>
      <c r="T63" s="441"/>
      <c r="U63" s="441"/>
      <c r="V63" s="441"/>
      <c r="W63" s="441"/>
      <c r="X63" s="441"/>
      <c r="Y63" s="441"/>
      <c r="Z63" s="441"/>
      <c r="AA63" s="441"/>
      <c r="AB63" s="441"/>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row>
    <row r="64" spans="1:55" ht="15.75" x14ac:dyDescent="0.2">
      <c r="A64" s="2095" t="s">
        <v>75</v>
      </c>
      <c r="B64" s="2096"/>
      <c r="C64" s="2096"/>
      <c r="D64" s="2096"/>
      <c r="E64" s="2096"/>
      <c r="F64" s="2096"/>
      <c r="G64" s="2096"/>
      <c r="H64" s="2096"/>
      <c r="I64" s="2097"/>
      <c r="J64" s="422"/>
      <c r="K64" s="429"/>
      <c r="L64" s="429"/>
      <c r="M64" s="429"/>
      <c r="N64" s="442"/>
      <c r="O64" s="441"/>
      <c r="P64" s="441"/>
      <c r="Q64" s="441"/>
      <c r="R64" s="441"/>
      <c r="S64" s="441"/>
      <c r="T64" s="441"/>
      <c r="U64" s="441"/>
      <c r="V64" s="441"/>
      <c r="W64" s="441"/>
      <c r="X64" s="441"/>
      <c r="Y64" s="441"/>
      <c r="Z64" s="441"/>
      <c r="AA64" s="441"/>
      <c r="AB64" s="441"/>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row>
    <row r="65" spans="1:55" ht="15" customHeight="1" x14ac:dyDescent="0.2">
      <c r="A65" s="430" t="s">
        <v>206</v>
      </c>
      <c r="B65" s="1"/>
      <c r="C65" s="1"/>
      <c r="D65" s="1"/>
      <c r="E65" s="1"/>
      <c r="F65" s="875">
        <f t="shared" ref="F65:H71" si="22">ROUND(IF(ISERROR((B65-C65)/C65),0,(B65-C65)/C65),3)</f>
        <v>0</v>
      </c>
      <c r="G65" s="875">
        <f t="shared" si="22"/>
        <v>0</v>
      </c>
      <c r="H65" s="875">
        <f t="shared" si="22"/>
        <v>0</v>
      </c>
      <c r="I65" s="2092" t="s">
        <v>526</v>
      </c>
      <c r="J65" s="422" t="s">
        <v>3378</v>
      </c>
      <c r="K65" s="429" t="s">
        <v>208</v>
      </c>
      <c r="L65" s="429"/>
      <c r="M65" s="429"/>
      <c r="N65" s="442"/>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row>
    <row r="66" spans="1:55" ht="15" customHeight="1" x14ac:dyDescent="0.2">
      <c r="A66" s="430" t="s">
        <v>184</v>
      </c>
      <c r="B66" s="1"/>
      <c r="C66" s="1"/>
      <c r="D66" s="1"/>
      <c r="E66" s="1"/>
      <c r="F66" s="875">
        <f t="shared" si="22"/>
        <v>0</v>
      </c>
      <c r="G66" s="875">
        <f t="shared" si="22"/>
        <v>0</v>
      </c>
      <c r="H66" s="875">
        <f t="shared" si="22"/>
        <v>0</v>
      </c>
      <c r="I66" s="2098"/>
      <c r="J66" s="422" t="s">
        <v>3379</v>
      </c>
      <c r="K66" s="429"/>
      <c r="L66" s="429"/>
      <c r="M66" s="429"/>
      <c r="N66" s="442"/>
      <c r="O66" s="441"/>
      <c r="P66" s="441"/>
      <c r="Q66" s="441"/>
      <c r="R66" s="441"/>
      <c r="S66" s="441"/>
      <c r="T66" s="441"/>
      <c r="U66" s="441"/>
      <c r="V66" s="441"/>
      <c r="W66" s="441"/>
      <c r="X66" s="441"/>
      <c r="Y66" s="441"/>
      <c r="Z66" s="441"/>
      <c r="AA66" s="441"/>
      <c r="AB66" s="441"/>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row>
    <row r="67" spans="1:55" ht="15" customHeight="1" x14ac:dyDescent="0.2">
      <c r="A67" s="430" t="s">
        <v>61</v>
      </c>
      <c r="B67" s="1"/>
      <c r="C67" s="1"/>
      <c r="D67" s="1"/>
      <c r="E67" s="1"/>
      <c r="F67" s="875">
        <f t="shared" si="22"/>
        <v>0</v>
      </c>
      <c r="G67" s="875">
        <f t="shared" si="22"/>
        <v>0</v>
      </c>
      <c r="H67" s="875">
        <f t="shared" si="22"/>
        <v>0</v>
      </c>
      <c r="I67" s="2098"/>
      <c r="J67" s="422" t="s">
        <v>3380</v>
      </c>
      <c r="K67" s="429"/>
      <c r="L67" s="429"/>
      <c r="M67" s="429"/>
      <c r="N67" s="442"/>
      <c r="O67" s="441"/>
      <c r="P67" s="441"/>
      <c r="Q67" s="441"/>
      <c r="R67" s="441"/>
      <c r="S67" s="441"/>
      <c r="T67" s="441"/>
      <c r="U67" s="441"/>
      <c r="V67" s="441"/>
      <c r="W67" s="441"/>
      <c r="X67" s="441"/>
      <c r="Y67" s="441"/>
      <c r="Z67" s="441"/>
      <c r="AA67" s="441"/>
      <c r="AB67" s="441"/>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row>
    <row r="68" spans="1:55" ht="15.75" x14ac:dyDescent="0.2">
      <c r="A68" s="894" t="s">
        <v>62</v>
      </c>
      <c r="B68" s="876">
        <f>SUM(B65:B67)</f>
        <v>0</v>
      </c>
      <c r="C68" s="876">
        <f>SUM(C65:C67)</f>
        <v>0</v>
      </c>
      <c r="D68" s="876">
        <f>SUM(D65:D67)</f>
        <v>0</v>
      </c>
      <c r="E68" s="876">
        <f>SUM(E65:E67)</f>
        <v>0</v>
      </c>
      <c r="F68" s="875">
        <f t="shared" si="22"/>
        <v>0</v>
      </c>
      <c r="G68" s="875">
        <f t="shared" si="22"/>
        <v>0</v>
      </c>
      <c r="H68" s="875">
        <f t="shared" si="22"/>
        <v>0</v>
      </c>
      <c r="I68" s="2098"/>
      <c r="J68" s="422" t="s">
        <v>3381</v>
      </c>
      <c r="K68" s="429"/>
      <c r="L68" s="429"/>
      <c r="M68" s="429"/>
      <c r="N68" s="442"/>
      <c r="O68" s="441"/>
      <c r="P68" s="441"/>
      <c r="Q68" s="441"/>
      <c r="R68" s="441"/>
      <c r="S68" s="441"/>
      <c r="T68" s="441"/>
      <c r="U68" s="441"/>
      <c r="V68" s="441"/>
      <c r="W68" s="441"/>
      <c r="X68" s="441"/>
      <c r="Y68" s="441"/>
      <c r="Z68" s="441"/>
      <c r="AA68" s="441"/>
      <c r="AB68" s="441"/>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row>
    <row r="69" spans="1:55" ht="15" customHeight="1" x14ac:dyDescent="0.2">
      <c r="A69" s="430" t="s">
        <v>139</v>
      </c>
      <c r="B69" s="1"/>
      <c r="C69" s="1"/>
      <c r="D69" s="1"/>
      <c r="E69" s="1"/>
      <c r="F69" s="875">
        <f t="shared" si="22"/>
        <v>0</v>
      </c>
      <c r="G69" s="875">
        <f t="shared" si="22"/>
        <v>0</v>
      </c>
      <c r="H69" s="875">
        <f t="shared" si="22"/>
        <v>0</v>
      </c>
      <c r="I69" s="2098"/>
      <c r="J69" s="422" t="s">
        <v>3382</v>
      </c>
      <c r="K69" s="429"/>
      <c r="L69" s="429"/>
      <c r="M69" s="429"/>
      <c r="N69" s="442"/>
      <c r="O69" s="441"/>
      <c r="P69" s="441"/>
      <c r="Q69" s="441"/>
      <c r="R69" s="441"/>
      <c r="S69" s="441"/>
      <c r="T69" s="441"/>
      <c r="U69" s="441"/>
      <c r="V69" s="441"/>
      <c r="W69" s="441"/>
      <c r="X69" s="441"/>
      <c r="Y69" s="441"/>
      <c r="Z69" s="441"/>
      <c r="AA69" s="441"/>
      <c r="AB69" s="441"/>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row>
    <row r="70" spans="1:55" ht="15.75" x14ac:dyDescent="0.2">
      <c r="A70" s="896" t="s">
        <v>76</v>
      </c>
      <c r="B70" s="876">
        <f>B59+B63+B68+B69</f>
        <v>0</v>
      </c>
      <c r="C70" s="876">
        <f>C59+C63+C68+C69</f>
        <v>0</v>
      </c>
      <c r="D70" s="876">
        <f>D59+D63+D68+D69</f>
        <v>0</v>
      </c>
      <c r="E70" s="876">
        <f>E59+E63+E68+E69</f>
        <v>0</v>
      </c>
      <c r="F70" s="875">
        <f t="shared" si="22"/>
        <v>0</v>
      </c>
      <c r="G70" s="875">
        <f t="shared" si="22"/>
        <v>0</v>
      </c>
      <c r="H70" s="875">
        <f t="shared" si="22"/>
        <v>0</v>
      </c>
      <c r="I70" s="2098"/>
      <c r="J70" s="422" t="s">
        <v>3383</v>
      </c>
      <c r="K70" s="429"/>
      <c r="L70" s="429"/>
      <c r="M70" s="429"/>
      <c r="N70" s="442"/>
      <c r="O70" s="441"/>
      <c r="P70" s="441"/>
      <c r="Q70" s="441"/>
      <c r="R70" s="441"/>
      <c r="S70" s="441"/>
      <c r="T70" s="441"/>
      <c r="U70" s="441"/>
      <c r="V70" s="441"/>
      <c r="W70" s="441"/>
      <c r="X70" s="441"/>
      <c r="Y70" s="441"/>
      <c r="Z70" s="441"/>
      <c r="AA70" s="441"/>
      <c r="AB70" s="441"/>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row>
    <row r="71" spans="1:55" ht="15" customHeight="1" thickBot="1" x14ac:dyDescent="0.25">
      <c r="A71" s="430" t="s">
        <v>64</v>
      </c>
      <c r="B71" s="1"/>
      <c r="C71" s="1"/>
      <c r="D71" s="1"/>
      <c r="E71" s="1"/>
      <c r="F71" s="875">
        <f t="shared" si="22"/>
        <v>0</v>
      </c>
      <c r="G71" s="875">
        <f t="shared" si="22"/>
        <v>0</v>
      </c>
      <c r="H71" s="875">
        <f t="shared" si="22"/>
        <v>0</v>
      </c>
      <c r="I71" s="2098"/>
      <c r="J71" s="422" t="s">
        <v>3384</v>
      </c>
      <c r="K71" s="429"/>
      <c r="L71" s="429"/>
      <c r="M71" s="429"/>
      <c r="N71" s="442"/>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row>
    <row r="72" spans="1:55" ht="17.25" thickTop="1" thickBot="1" x14ac:dyDescent="0.3">
      <c r="A72" s="433" t="s">
        <v>611</v>
      </c>
      <c r="B72" s="1395">
        <f>B70-B52+B45</f>
        <v>0</v>
      </c>
      <c r="C72" s="1395">
        <f>C70-C52+C45</f>
        <v>0</v>
      </c>
      <c r="D72" s="1395">
        <f>D70-D52+D45</f>
        <v>0</v>
      </c>
      <c r="E72" s="1395">
        <f>E70-E52+E45</f>
        <v>0</v>
      </c>
      <c r="F72" s="4"/>
      <c r="G72" s="4"/>
      <c r="H72" s="4"/>
      <c r="I72" s="895"/>
      <c r="J72" s="422" t="s">
        <v>3385</v>
      </c>
      <c r="K72" s="429"/>
      <c r="L72" s="429"/>
      <c r="M72" s="429"/>
      <c r="N72" s="442"/>
      <c r="O72" s="441"/>
      <c r="P72" s="441"/>
      <c r="Q72" s="441"/>
      <c r="R72" s="441"/>
      <c r="S72" s="441"/>
      <c r="T72" s="441"/>
      <c r="U72" s="441"/>
      <c r="V72" s="441"/>
      <c r="W72" s="441"/>
      <c r="X72" s="441"/>
      <c r="Y72" s="441"/>
      <c r="Z72" s="441"/>
      <c r="AA72" s="441"/>
      <c r="AB72" s="441"/>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row>
    <row r="73" spans="1:55" ht="16.5" thickTop="1" x14ac:dyDescent="0.2">
      <c r="A73" s="2089" t="s">
        <v>79</v>
      </c>
      <c r="B73" s="2090"/>
      <c r="C73" s="2090"/>
      <c r="D73" s="2090"/>
      <c r="E73" s="2090"/>
      <c r="F73" s="2090"/>
      <c r="G73" s="2090"/>
      <c r="H73" s="2090"/>
      <c r="I73" s="2091"/>
      <c r="J73" s="422"/>
      <c r="K73" s="429"/>
      <c r="L73" s="429"/>
      <c r="M73" s="429"/>
      <c r="N73" s="442"/>
      <c r="O73" s="441"/>
      <c r="P73" s="441"/>
      <c r="Q73" s="441"/>
      <c r="R73" s="441"/>
      <c r="S73" s="441"/>
      <c r="T73" s="441"/>
      <c r="U73" s="441"/>
      <c r="V73" s="441"/>
      <c r="W73" s="441"/>
      <c r="X73" s="441"/>
      <c r="Y73" s="441"/>
      <c r="Z73" s="441"/>
      <c r="AA73" s="441"/>
      <c r="AB73" s="441"/>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row>
    <row r="74" spans="1:55" ht="15.75" customHeight="1" x14ac:dyDescent="0.2">
      <c r="A74" s="894" t="s">
        <v>63</v>
      </c>
      <c r="B74" s="884" t="e">
        <f>ROUND(B49/B68,3)</f>
        <v>#DIV/0!</v>
      </c>
      <c r="C74" s="884" t="e">
        <f>ROUND(C49/C68,3)</f>
        <v>#DIV/0!</v>
      </c>
      <c r="D74" s="884" t="e">
        <f>ROUND(D49/D68,3)</f>
        <v>#DIV/0!</v>
      </c>
      <c r="E74" s="884" t="e">
        <f>ROUND(E49/E68,3)</f>
        <v>#DIV/0!</v>
      </c>
      <c r="F74" s="885">
        <f t="shared" ref="F74:F92" si="23">ROUND(IF(ISERROR((B74-C74)/C74),0,(B74-C74)/C74),3)</f>
        <v>0</v>
      </c>
      <c r="G74" s="885">
        <f t="shared" ref="G74:G92" si="24">ROUND(IF(ISERROR((C74-D74)/D74),0,(C74-D74)/D74),3)</f>
        <v>0</v>
      </c>
      <c r="H74" s="885">
        <f t="shared" ref="H74:H92" si="25">ROUND(IF(ISERROR((D74-E74)/E74),0,(D74-E74)/E74),3)</f>
        <v>0</v>
      </c>
      <c r="I74" s="2099" t="s">
        <v>500</v>
      </c>
      <c r="J74" s="422" t="s">
        <v>3386</v>
      </c>
      <c r="K74" s="429" t="s">
        <v>527</v>
      </c>
      <c r="L74" s="429"/>
      <c r="M74" s="429"/>
      <c r="N74" s="442"/>
      <c r="O74" s="441"/>
      <c r="P74" s="441"/>
      <c r="Q74" s="441"/>
      <c r="R74" s="441"/>
      <c r="S74" s="441"/>
      <c r="T74" s="441"/>
      <c r="U74" s="441"/>
      <c r="V74" s="441"/>
      <c r="W74" s="441"/>
      <c r="X74" s="441"/>
      <c r="Y74" s="441"/>
      <c r="Z74" s="441"/>
      <c r="AA74" s="441"/>
      <c r="AB74" s="441"/>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row>
    <row r="75" spans="1:55" ht="15.75" x14ac:dyDescent="0.2">
      <c r="A75" s="894" t="s">
        <v>16</v>
      </c>
      <c r="B75" s="884" t="e">
        <f>ROUND(B63/B59,3)</f>
        <v>#DIV/0!</v>
      </c>
      <c r="C75" s="884" t="e">
        <f>ROUND(C63/C59,3)</f>
        <v>#DIV/0!</v>
      </c>
      <c r="D75" s="884" t="e">
        <f>ROUND(D63/D59,3)</f>
        <v>#DIV/0!</v>
      </c>
      <c r="E75" s="884" t="e">
        <f>ROUND(E63/E59,3)</f>
        <v>#DIV/0!</v>
      </c>
      <c r="F75" s="885">
        <f t="shared" si="23"/>
        <v>0</v>
      </c>
      <c r="G75" s="885">
        <f t="shared" si="24"/>
        <v>0</v>
      </c>
      <c r="H75" s="885">
        <f t="shared" si="25"/>
        <v>0</v>
      </c>
      <c r="I75" s="2100"/>
      <c r="J75" s="422" t="s">
        <v>3387</v>
      </c>
      <c r="K75" s="429" t="s">
        <v>528</v>
      </c>
      <c r="L75" s="429"/>
      <c r="M75" s="429"/>
      <c r="N75" s="442"/>
      <c r="O75" s="441"/>
      <c r="P75" s="441"/>
      <c r="Q75" s="441"/>
      <c r="R75" s="441"/>
      <c r="S75" s="441"/>
      <c r="T75" s="441"/>
      <c r="U75" s="441"/>
      <c r="V75" s="441"/>
      <c r="W75" s="441"/>
      <c r="X75" s="441"/>
      <c r="Y75" s="441"/>
      <c r="Z75" s="441"/>
      <c r="AA75" s="441"/>
      <c r="AB75" s="441"/>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row>
    <row r="76" spans="1:55" ht="15.75" x14ac:dyDescent="0.2">
      <c r="A76" s="894" t="s">
        <v>17</v>
      </c>
      <c r="B76" s="884" t="e">
        <f>ROUND((B63+B68+B69)/B59,3)</f>
        <v>#DIV/0!</v>
      </c>
      <c r="C76" s="884" t="e">
        <f>ROUND((C63+C68+C69)/C59,3)</f>
        <v>#DIV/0!</v>
      </c>
      <c r="D76" s="884" t="e">
        <f>ROUND((D63+D68+D69)/D59,3)</f>
        <v>#DIV/0!</v>
      </c>
      <c r="E76" s="884" t="e">
        <f>ROUND((E63+E68+E69)/E59,3)</f>
        <v>#DIV/0!</v>
      </c>
      <c r="F76" s="885">
        <f t="shared" si="23"/>
        <v>0</v>
      </c>
      <c r="G76" s="885">
        <f t="shared" si="24"/>
        <v>0</v>
      </c>
      <c r="H76" s="885">
        <f t="shared" si="25"/>
        <v>0</v>
      </c>
      <c r="I76" s="2100"/>
      <c r="J76" s="422" t="s">
        <v>3388</v>
      </c>
      <c r="K76" s="429" t="s">
        <v>529</v>
      </c>
      <c r="L76" s="429"/>
      <c r="M76" s="429"/>
      <c r="N76" s="442"/>
      <c r="O76" s="441"/>
      <c r="P76" s="441"/>
      <c r="Q76" s="441"/>
      <c r="R76" s="441"/>
      <c r="S76" s="441"/>
      <c r="T76" s="441"/>
      <c r="U76" s="441"/>
      <c r="V76" s="441"/>
      <c r="W76" s="441"/>
      <c r="X76" s="441"/>
      <c r="Y76" s="441"/>
      <c r="Z76" s="441"/>
      <c r="AA76" s="441"/>
      <c r="AB76" s="441"/>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row>
    <row r="77" spans="1:55" ht="15.75" x14ac:dyDescent="0.2">
      <c r="A77" s="894" t="s">
        <v>1872</v>
      </c>
      <c r="B77" s="884" t="e">
        <f>ROUND(B63/(B59+B45),3)</f>
        <v>#DIV/0!</v>
      </c>
      <c r="C77" s="884" t="e">
        <f>ROUND(C63/(C59+C45),3)</f>
        <v>#DIV/0!</v>
      </c>
      <c r="D77" s="884" t="e">
        <f>ROUND(D63/(D59+D45),3)</f>
        <v>#DIV/0!</v>
      </c>
      <c r="E77" s="884" t="e">
        <f>ROUND(E63/(E59+E45),3)</f>
        <v>#DIV/0!</v>
      </c>
      <c r="F77" s="885">
        <f t="shared" si="23"/>
        <v>0</v>
      </c>
      <c r="G77" s="885">
        <f t="shared" si="24"/>
        <v>0</v>
      </c>
      <c r="H77" s="885">
        <f t="shared" si="25"/>
        <v>0</v>
      </c>
      <c r="I77" s="2100"/>
      <c r="J77" s="422" t="s">
        <v>3389</v>
      </c>
      <c r="K77" s="429"/>
      <c r="L77" s="429"/>
      <c r="M77" s="429"/>
      <c r="N77" s="442"/>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row>
    <row r="78" spans="1:55" ht="15.75" x14ac:dyDescent="0.2">
      <c r="A78" s="894" t="s">
        <v>1873</v>
      </c>
      <c r="B78" s="884" t="e">
        <f>ROUND((B63+B68+B69)/(B59+B45),3)</f>
        <v>#DIV/0!</v>
      </c>
      <c r="C78" s="884" t="e">
        <f>ROUND((C63+C68+C69)/(C59+C45),3)</f>
        <v>#DIV/0!</v>
      </c>
      <c r="D78" s="884" t="e">
        <f>ROUND((D63+D68+D69)/(D59+D45),3)</f>
        <v>#DIV/0!</v>
      </c>
      <c r="E78" s="884" t="e">
        <f>ROUND((E63+E68+E69)/(E59+E45),3)</f>
        <v>#DIV/0!</v>
      </c>
      <c r="F78" s="885">
        <f t="shared" si="23"/>
        <v>0</v>
      </c>
      <c r="G78" s="885">
        <f t="shared" si="24"/>
        <v>0</v>
      </c>
      <c r="H78" s="885">
        <f t="shared" si="25"/>
        <v>0</v>
      </c>
      <c r="I78" s="2100"/>
      <c r="J78" s="422" t="s">
        <v>3390</v>
      </c>
      <c r="K78" s="429"/>
      <c r="L78" s="429"/>
      <c r="M78" s="429"/>
      <c r="N78" s="442"/>
      <c r="O78" s="441"/>
      <c r="P78" s="441"/>
      <c r="Q78" s="441"/>
      <c r="R78" s="441"/>
      <c r="S78" s="441"/>
      <c r="T78" s="441"/>
      <c r="U78" s="441"/>
      <c r="V78" s="441"/>
      <c r="W78" s="441"/>
      <c r="X78" s="441"/>
      <c r="Y78" s="441"/>
      <c r="Z78" s="441"/>
      <c r="AA78" s="441"/>
      <c r="AB78" s="441"/>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row>
    <row r="79" spans="1:55" ht="15.75" x14ac:dyDescent="0.2">
      <c r="A79" s="894" t="s">
        <v>19</v>
      </c>
      <c r="B79" s="884" t="e">
        <f>ROUND(B63/B25,3)</f>
        <v>#DIV/0!</v>
      </c>
      <c r="C79" s="884" t="e">
        <f>ROUND(C63/C25,3)</f>
        <v>#DIV/0!</v>
      </c>
      <c r="D79" s="884" t="e">
        <f>ROUND(D63/D25,3)</f>
        <v>#DIV/0!</v>
      </c>
      <c r="E79" s="884" t="e">
        <f>ROUND(E63/E25,3)</f>
        <v>#DIV/0!</v>
      </c>
      <c r="F79" s="885">
        <f t="shared" si="23"/>
        <v>0</v>
      </c>
      <c r="G79" s="885">
        <f t="shared" si="24"/>
        <v>0</v>
      </c>
      <c r="H79" s="885">
        <f t="shared" si="25"/>
        <v>0</v>
      </c>
      <c r="I79" s="2100"/>
      <c r="J79" s="422" t="s">
        <v>3391</v>
      </c>
      <c r="K79" s="429"/>
      <c r="L79" s="429"/>
      <c r="M79" s="429"/>
      <c r="N79" s="442"/>
      <c r="O79" s="441"/>
      <c r="P79" s="441"/>
      <c r="Q79" s="441"/>
      <c r="R79" s="441"/>
      <c r="S79" s="441"/>
      <c r="T79" s="441"/>
      <c r="U79" s="441"/>
      <c r="V79" s="441"/>
      <c r="W79" s="441"/>
      <c r="X79" s="441"/>
      <c r="Y79" s="441"/>
      <c r="Z79" s="441"/>
      <c r="AA79" s="441"/>
      <c r="AB79" s="441"/>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row>
    <row r="80" spans="1:55" ht="15.75" x14ac:dyDescent="0.2">
      <c r="A80" s="894" t="s">
        <v>1032</v>
      </c>
      <c r="B80" s="884" t="e">
        <f>ROUND((B63+B66-B47)/B59,3)</f>
        <v>#DIV/0!</v>
      </c>
      <c r="C80" s="884" t="e">
        <f>ROUND((C63+C66-C47)/C59,3)</f>
        <v>#DIV/0!</v>
      </c>
      <c r="D80" s="884" t="e">
        <f>ROUND((D63+D66-D47)/D59,3)</f>
        <v>#DIV/0!</v>
      </c>
      <c r="E80" s="884" t="e">
        <f>ROUND((E63+E66-E47)/E59,3)</f>
        <v>#DIV/0!</v>
      </c>
      <c r="F80" s="885">
        <f t="shared" si="23"/>
        <v>0</v>
      </c>
      <c r="G80" s="885">
        <f t="shared" si="24"/>
        <v>0</v>
      </c>
      <c r="H80" s="885">
        <f t="shared" si="25"/>
        <v>0</v>
      </c>
      <c r="I80" s="2100"/>
      <c r="J80" s="422" t="s">
        <v>3392</v>
      </c>
      <c r="K80" s="429"/>
      <c r="L80" s="429"/>
      <c r="M80" s="429"/>
      <c r="N80" s="442"/>
      <c r="O80" s="441"/>
      <c r="P80" s="441"/>
      <c r="Q80" s="441"/>
      <c r="R80" s="441"/>
      <c r="S80" s="441"/>
      <c r="T80" s="441"/>
      <c r="U80" s="441"/>
      <c r="V80" s="441"/>
      <c r="W80" s="441"/>
      <c r="X80" s="441"/>
      <c r="Y80" s="441"/>
      <c r="Z80" s="441"/>
      <c r="AA80" s="441"/>
      <c r="AB80" s="441"/>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row>
    <row r="81" spans="1:55" ht="15.75" x14ac:dyDescent="0.2">
      <c r="A81" s="894" t="s">
        <v>1031</v>
      </c>
      <c r="B81" s="884" t="e">
        <f>ROUND((B63+B66-B47)/B25,3)</f>
        <v>#DIV/0!</v>
      </c>
      <c r="C81" s="884" t="e">
        <f>ROUND((C63+C66-C47)/C25,3)</f>
        <v>#DIV/0!</v>
      </c>
      <c r="D81" s="884" t="e">
        <f>ROUND((D63+D66-D47)/D25,3)</f>
        <v>#DIV/0!</v>
      </c>
      <c r="E81" s="884" t="e">
        <f>ROUND((E63+E66-E47)/E25,3)</f>
        <v>#DIV/0!</v>
      </c>
      <c r="F81" s="885">
        <f t="shared" si="23"/>
        <v>0</v>
      </c>
      <c r="G81" s="885">
        <f t="shared" si="24"/>
        <v>0</v>
      </c>
      <c r="H81" s="885">
        <f t="shared" si="25"/>
        <v>0</v>
      </c>
      <c r="I81" s="2100"/>
      <c r="J81" s="422" t="s">
        <v>3393</v>
      </c>
      <c r="K81" s="429"/>
      <c r="L81" s="429"/>
      <c r="M81" s="429"/>
      <c r="N81" s="442"/>
      <c r="O81" s="441"/>
      <c r="P81" s="441"/>
      <c r="Q81" s="441"/>
      <c r="R81" s="441"/>
      <c r="S81" s="441"/>
      <c r="T81" s="441"/>
      <c r="U81" s="441"/>
      <c r="V81" s="441"/>
      <c r="W81" s="441"/>
      <c r="X81" s="441"/>
      <c r="Y81" s="441"/>
      <c r="Z81" s="441"/>
      <c r="AA81" s="441"/>
      <c r="AB81" s="441"/>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row>
    <row r="82" spans="1:55" ht="15.75" x14ac:dyDescent="0.2">
      <c r="A82" s="894" t="s">
        <v>29</v>
      </c>
      <c r="B82" s="884" t="e">
        <f>ROUND(B29/B31,3)</f>
        <v>#DIV/0!</v>
      </c>
      <c r="C82" s="884" t="e">
        <f>ROUND(C29/C31,3)</f>
        <v>#DIV/0!</v>
      </c>
      <c r="D82" s="884" t="e">
        <f>ROUND(D29/D31,3)</f>
        <v>#DIV/0!</v>
      </c>
      <c r="E82" s="884" t="e">
        <f>ROUND(E29/E31,3)</f>
        <v>#DIV/0!</v>
      </c>
      <c r="F82" s="885">
        <f t="shared" si="23"/>
        <v>0</v>
      </c>
      <c r="G82" s="885">
        <f t="shared" si="24"/>
        <v>0</v>
      </c>
      <c r="H82" s="885">
        <f t="shared" si="25"/>
        <v>0</v>
      </c>
      <c r="I82" s="2100"/>
      <c r="J82" s="422" t="s">
        <v>3394</v>
      </c>
      <c r="K82" s="429"/>
      <c r="L82" s="429"/>
      <c r="M82" s="429"/>
      <c r="N82" s="442"/>
      <c r="O82" s="441"/>
      <c r="P82" s="441"/>
      <c r="Q82" s="441"/>
      <c r="R82" s="441"/>
      <c r="S82" s="441"/>
      <c r="T82" s="441"/>
      <c r="U82" s="441"/>
      <c r="V82" s="441"/>
      <c r="W82" s="441"/>
      <c r="X82" s="441"/>
      <c r="Y82" s="441"/>
      <c r="Z82" s="441"/>
      <c r="AA82" s="441"/>
      <c r="AB82" s="441"/>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row>
    <row r="83" spans="1:55" ht="15.75" x14ac:dyDescent="0.2">
      <c r="A83" s="894" t="s">
        <v>1874</v>
      </c>
      <c r="B83" s="884" t="e">
        <f>ROUND((B37+B27+B28)/(B63+B68),3)</f>
        <v>#DIV/0!</v>
      </c>
      <c r="C83" s="884" t="e">
        <f>ROUND((C37+C27+C28)/(C63+C68),3)</f>
        <v>#DIV/0!</v>
      </c>
      <c r="D83" s="884" t="e">
        <f>ROUND((D37+D27+D28)/(D63+D68),3)</f>
        <v>#DIV/0!</v>
      </c>
      <c r="E83" s="884" t="e">
        <f>ROUND((E37+E27+E28)/(E63+E68),3)</f>
        <v>#DIV/0!</v>
      </c>
      <c r="F83" s="885">
        <f t="shared" si="23"/>
        <v>0</v>
      </c>
      <c r="G83" s="885">
        <f t="shared" si="24"/>
        <v>0</v>
      </c>
      <c r="H83" s="885">
        <f t="shared" si="25"/>
        <v>0</v>
      </c>
      <c r="I83" s="2100"/>
      <c r="J83" s="422" t="s">
        <v>3395</v>
      </c>
      <c r="K83" s="429"/>
      <c r="L83" s="429"/>
      <c r="M83" s="429"/>
      <c r="N83" s="442"/>
      <c r="O83" s="441"/>
      <c r="P83" s="441"/>
      <c r="Q83" s="441"/>
      <c r="R83" s="441"/>
      <c r="S83" s="441"/>
      <c r="T83" s="441"/>
      <c r="U83" s="441"/>
      <c r="V83" s="441"/>
      <c r="W83" s="441"/>
      <c r="X83" s="441"/>
      <c r="Y83" s="441"/>
      <c r="Z83" s="441"/>
      <c r="AA83" s="441"/>
      <c r="AB83" s="441"/>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row>
    <row r="84" spans="1:55" ht="15.75" x14ac:dyDescent="0.2">
      <c r="A84" s="894" t="s">
        <v>67</v>
      </c>
      <c r="B84" s="884" t="e">
        <f>ROUND(B59/B52,3)</f>
        <v>#DIV/0!</v>
      </c>
      <c r="C84" s="884" t="e">
        <f>ROUND(C59/C52,3)</f>
        <v>#DIV/0!</v>
      </c>
      <c r="D84" s="884" t="e">
        <f>ROUND(D59/D52,3)</f>
        <v>#DIV/0!</v>
      </c>
      <c r="E84" s="884" t="e">
        <f>ROUND(E59/E52,3)</f>
        <v>#DIV/0!</v>
      </c>
      <c r="F84" s="885">
        <f t="shared" si="23"/>
        <v>0</v>
      </c>
      <c r="G84" s="885">
        <f t="shared" si="24"/>
        <v>0</v>
      </c>
      <c r="H84" s="885">
        <f t="shared" si="25"/>
        <v>0</v>
      </c>
      <c r="I84" s="2100"/>
      <c r="J84" s="422" t="s">
        <v>3396</v>
      </c>
      <c r="K84" s="429"/>
      <c r="L84" s="429"/>
      <c r="M84" s="429"/>
      <c r="N84" s="442"/>
      <c r="O84" s="441"/>
      <c r="P84" s="441"/>
      <c r="Q84" s="441"/>
      <c r="R84" s="441"/>
      <c r="S84" s="441"/>
      <c r="T84" s="441"/>
      <c r="U84" s="441"/>
      <c r="V84" s="441"/>
      <c r="W84" s="441"/>
      <c r="X84" s="441"/>
      <c r="Y84" s="441"/>
      <c r="Z84" s="441"/>
      <c r="AA84" s="441"/>
      <c r="AB84" s="441"/>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row>
    <row r="85" spans="1:55" ht="15.75" x14ac:dyDescent="0.2">
      <c r="A85" s="894" t="s">
        <v>31</v>
      </c>
      <c r="B85" s="886" t="e">
        <f>ROUND((B44*365)/(B17+B18),3)</f>
        <v>#DIV/0!</v>
      </c>
      <c r="C85" s="886" t="e">
        <f>ROUND((C44*365)/(C17+C18),3)</f>
        <v>#DIV/0!</v>
      </c>
      <c r="D85" s="886" t="e">
        <f>ROUND((D44*365)/(D17+D18),3)</f>
        <v>#DIV/0!</v>
      </c>
      <c r="E85" s="886" t="e">
        <f>ROUND((E44*365)/(E17+E18),3)</f>
        <v>#DIV/0!</v>
      </c>
      <c r="F85" s="885">
        <f t="shared" si="23"/>
        <v>0</v>
      </c>
      <c r="G85" s="885">
        <f t="shared" si="24"/>
        <v>0</v>
      </c>
      <c r="H85" s="885">
        <f t="shared" si="25"/>
        <v>0</v>
      </c>
      <c r="I85" s="2100"/>
      <c r="J85" s="422" t="s">
        <v>3397</v>
      </c>
      <c r="K85" s="429"/>
      <c r="L85" s="429"/>
      <c r="M85" s="429"/>
      <c r="N85" s="442"/>
      <c r="O85" s="441"/>
      <c r="P85" s="441"/>
      <c r="Q85" s="441"/>
      <c r="R85" s="441"/>
      <c r="S85" s="441"/>
      <c r="T85" s="441"/>
      <c r="U85" s="441"/>
      <c r="V85" s="441"/>
      <c r="W85" s="441"/>
      <c r="X85" s="441"/>
      <c r="Y85" s="441"/>
      <c r="Z85" s="441"/>
      <c r="AA85" s="441"/>
      <c r="AB85" s="441"/>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row>
    <row r="86" spans="1:55" ht="15.75" x14ac:dyDescent="0.2">
      <c r="A86" s="894" t="s">
        <v>32</v>
      </c>
      <c r="B86" s="886" t="e">
        <f>ROUND((B46*365)/B11,3)</f>
        <v>#DIV/0!</v>
      </c>
      <c r="C86" s="886" t="e">
        <f>ROUND((C46*365)/C11,3)</f>
        <v>#DIV/0!</v>
      </c>
      <c r="D86" s="886" t="e">
        <f>ROUND((D46*365)/D11,3)</f>
        <v>#DIV/0!</v>
      </c>
      <c r="E86" s="886" t="e">
        <f>ROUND((E46*365)/E11,3)</f>
        <v>#DIV/0!</v>
      </c>
      <c r="F86" s="885">
        <f t="shared" si="23"/>
        <v>0</v>
      </c>
      <c r="G86" s="885">
        <f t="shared" si="24"/>
        <v>0</v>
      </c>
      <c r="H86" s="885">
        <f t="shared" si="25"/>
        <v>0</v>
      </c>
      <c r="I86" s="2100"/>
      <c r="J86" s="422" t="s">
        <v>3398</v>
      </c>
      <c r="K86" s="429"/>
      <c r="L86" s="429"/>
      <c r="M86" s="429"/>
      <c r="N86" s="442"/>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row>
    <row r="87" spans="1:55" ht="15.75" x14ac:dyDescent="0.2">
      <c r="A87" s="894" t="s">
        <v>33</v>
      </c>
      <c r="B87" s="886" t="e">
        <f>ROUND((B65*365)/(B17+B18),3)</f>
        <v>#DIV/0!</v>
      </c>
      <c r="C87" s="886" t="e">
        <f>ROUND((C65*365)/(C17+C18),3)</f>
        <v>#DIV/0!</v>
      </c>
      <c r="D87" s="886" t="e">
        <f>ROUND((D65*365)/(D17+D18),3)</f>
        <v>#DIV/0!</v>
      </c>
      <c r="E87" s="886" t="e">
        <f>ROUND((E65*365)/(E17+E18),3)</f>
        <v>#DIV/0!</v>
      </c>
      <c r="F87" s="885">
        <f t="shared" si="23"/>
        <v>0</v>
      </c>
      <c r="G87" s="885">
        <f t="shared" si="24"/>
        <v>0</v>
      </c>
      <c r="H87" s="885">
        <f t="shared" si="25"/>
        <v>0</v>
      </c>
      <c r="I87" s="2100"/>
      <c r="J87" s="422" t="s">
        <v>3399</v>
      </c>
      <c r="K87" s="429"/>
      <c r="L87" s="429"/>
      <c r="M87" s="429"/>
      <c r="N87" s="442"/>
      <c r="O87" s="441"/>
      <c r="P87" s="441"/>
      <c r="Q87" s="441"/>
      <c r="R87" s="441"/>
      <c r="S87" s="441"/>
      <c r="T87" s="441"/>
      <c r="U87" s="441"/>
      <c r="V87" s="441"/>
      <c r="W87" s="441"/>
      <c r="X87" s="441"/>
      <c r="Y87" s="441"/>
      <c r="Z87" s="441"/>
      <c r="AA87" s="441"/>
      <c r="AB87" s="441"/>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row>
    <row r="88" spans="1:55" ht="15.75" x14ac:dyDescent="0.2">
      <c r="A88" s="894" t="s">
        <v>34</v>
      </c>
      <c r="B88" s="876" t="e">
        <f>B85+B86-B87</f>
        <v>#DIV/0!</v>
      </c>
      <c r="C88" s="876" t="e">
        <f>C85+C86-C87</f>
        <v>#DIV/0!</v>
      </c>
      <c r="D88" s="876" t="e">
        <f>D85+D86-D87</f>
        <v>#DIV/0!</v>
      </c>
      <c r="E88" s="876" t="e">
        <f>E85+E86-E87</f>
        <v>#DIV/0!</v>
      </c>
      <c r="F88" s="885">
        <f t="shared" si="23"/>
        <v>0</v>
      </c>
      <c r="G88" s="885">
        <f t="shared" si="24"/>
        <v>0</v>
      </c>
      <c r="H88" s="885">
        <f t="shared" si="25"/>
        <v>0</v>
      </c>
      <c r="I88" s="2100"/>
      <c r="J88" s="422" t="s">
        <v>3400</v>
      </c>
      <c r="K88" s="429"/>
      <c r="L88" s="429"/>
      <c r="M88" s="429"/>
      <c r="N88" s="442"/>
      <c r="O88" s="441"/>
      <c r="P88" s="441"/>
      <c r="Q88" s="441"/>
      <c r="R88" s="441"/>
      <c r="S88" s="441"/>
      <c r="T88" s="441"/>
      <c r="U88" s="441"/>
      <c r="V88" s="441"/>
      <c r="W88" s="441"/>
      <c r="X88" s="441"/>
      <c r="Y88" s="441"/>
      <c r="Z88" s="441"/>
      <c r="AA88" s="441"/>
      <c r="AB88" s="441"/>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row>
    <row r="89" spans="1:55" ht="15.75" x14ac:dyDescent="0.2">
      <c r="A89" s="894" t="s">
        <v>2034</v>
      </c>
      <c r="B89" s="886" t="e">
        <f>ROUND((B88/365)*B11*75%,3)</f>
        <v>#DIV/0!</v>
      </c>
      <c r="C89" s="886" t="e">
        <f>ROUND((C88/365)*C11*75%,3)</f>
        <v>#DIV/0!</v>
      </c>
      <c r="D89" s="886" t="e">
        <f>ROUND((D88/365)*D11*75%,3)</f>
        <v>#DIV/0!</v>
      </c>
      <c r="E89" s="886" t="e">
        <f>ROUND((E88/365)*E11*75%,3)</f>
        <v>#DIV/0!</v>
      </c>
      <c r="F89" s="885">
        <f t="shared" si="23"/>
        <v>0</v>
      </c>
      <c r="G89" s="885">
        <f t="shared" si="24"/>
        <v>0</v>
      </c>
      <c r="H89" s="885">
        <f t="shared" si="25"/>
        <v>0</v>
      </c>
      <c r="I89" s="2100"/>
      <c r="J89" s="422" t="s">
        <v>3401</v>
      </c>
      <c r="K89" s="429"/>
      <c r="L89" s="429"/>
      <c r="M89" s="429"/>
      <c r="N89" s="442"/>
      <c r="O89" s="441"/>
      <c r="P89" s="441"/>
      <c r="Q89" s="441"/>
      <c r="R89" s="441"/>
      <c r="S89" s="441"/>
      <c r="T89" s="441"/>
      <c r="U89" s="441"/>
      <c r="V89" s="441"/>
      <c r="W89" s="441"/>
      <c r="X89" s="441"/>
      <c r="Y89" s="441"/>
      <c r="Z89" s="441"/>
      <c r="AA89" s="441"/>
      <c r="AB89" s="441"/>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row>
    <row r="90" spans="1:55" ht="15.75" x14ac:dyDescent="0.2">
      <c r="A90" s="894" t="s">
        <v>2035</v>
      </c>
      <c r="B90" s="886" t="e">
        <f>ROUND((B88/365)*B11,3)</f>
        <v>#DIV/0!</v>
      </c>
      <c r="C90" s="886" t="e">
        <f>ROUND((C88/365)*C11,3)</f>
        <v>#DIV/0!</v>
      </c>
      <c r="D90" s="886" t="e">
        <f>ROUND((D88/365)*D11,3)</f>
        <v>#DIV/0!</v>
      </c>
      <c r="E90" s="886" t="e">
        <f>ROUND((E88/365)*E11,3)</f>
        <v>#DIV/0!</v>
      </c>
      <c r="F90" s="885">
        <f t="shared" si="23"/>
        <v>0</v>
      </c>
      <c r="G90" s="885">
        <f t="shared" si="24"/>
        <v>0</v>
      </c>
      <c r="H90" s="885">
        <f t="shared" si="25"/>
        <v>0</v>
      </c>
      <c r="I90" s="2100"/>
      <c r="J90" s="422" t="s">
        <v>3402</v>
      </c>
      <c r="K90" s="429"/>
      <c r="L90" s="429"/>
      <c r="M90" s="429"/>
      <c r="N90" s="442"/>
      <c r="O90" s="441"/>
      <c r="P90" s="441"/>
      <c r="Q90" s="441"/>
      <c r="R90" s="441"/>
      <c r="S90" s="441"/>
      <c r="T90" s="441"/>
      <c r="U90" s="441"/>
      <c r="V90" s="441"/>
      <c r="W90" s="441"/>
      <c r="X90" s="441"/>
      <c r="Y90" s="441"/>
      <c r="Z90" s="441"/>
      <c r="AA90" s="441"/>
      <c r="AB90" s="441"/>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row>
    <row r="91" spans="1:55" ht="15.75" x14ac:dyDescent="0.2">
      <c r="A91" s="440" t="s">
        <v>187</v>
      </c>
      <c r="B91" s="1"/>
      <c r="C91" s="1"/>
      <c r="D91" s="1"/>
      <c r="E91" s="1"/>
      <c r="F91" s="875">
        <f t="shared" si="23"/>
        <v>0</v>
      </c>
      <c r="G91" s="875">
        <f t="shared" si="24"/>
        <v>0</v>
      </c>
      <c r="H91" s="875">
        <f t="shared" si="25"/>
        <v>0</v>
      </c>
      <c r="I91" s="2101"/>
      <c r="J91" s="422" t="s">
        <v>3403</v>
      </c>
      <c r="K91" s="429"/>
      <c r="L91" s="429"/>
      <c r="M91" s="429"/>
      <c r="N91" s="442"/>
      <c r="O91" s="441"/>
      <c r="P91" s="441"/>
      <c r="Q91" s="441"/>
      <c r="R91" s="441"/>
      <c r="S91" s="441"/>
      <c r="T91" s="441"/>
      <c r="U91" s="441"/>
      <c r="V91" s="441"/>
      <c r="W91" s="441"/>
      <c r="X91" s="441"/>
      <c r="Y91" s="441"/>
      <c r="Z91" s="441"/>
      <c r="AA91" s="441"/>
      <c r="AB91" s="441"/>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row>
    <row r="92" spans="1:55" s="65" customFormat="1" ht="15.75" x14ac:dyDescent="0.2">
      <c r="A92" s="894" t="s">
        <v>3145</v>
      </c>
      <c r="B92" s="876" t="e">
        <f>B89-B91</f>
        <v>#DIV/0!</v>
      </c>
      <c r="C92" s="876" t="e">
        <f t="shared" ref="C92:E92" si="26">C89-C91</f>
        <v>#DIV/0!</v>
      </c>
      <c r="D92" s="876" t="e">
        <f t="shared" si="26"/>
        <v>#DIV/0!</v>
      </c>
      <c r="E92" s="876" t="e">
        <f t="shared" si="26"/>
        <v>#DIV/0!</v>
      </c>
      <c r="F92" s="885">
        <f t="shared" si="23"/>
        <v>0</v>
      </c>
      <c r="G92" s="885">
        <f t="shared" si="24"/>
        <v>0</v>
      </c>
      <c r="H92" s="885">
        <f t="shared" si="25"/>
        <v>0</v>
      </c>
      <c r="I92" s="410"/>
      <c r="J92" s="422" t="s">
        <v>3404</v>
      </c>
      <c r="K92" s="426"/>
      <c r="L92" s="426"/>
      <c r="M92" s="426"/>
      <c r="N92" s="422"/>
      <c r="O92" s="422"/>
      <c r="P92" s="422"/>
      <c r="Q92" s="422"/>
      <c r="R92" s="422"/>
      <c r="S92" s="422"/>
      <c r="T92" s="422"/>
      <c r="U92" s="422"/>
      <c r="V92" s="422"/>
      <c r="W92" s="422"/>
      <c r="X92" s="422"/>
      <c r="Y92" s="422"/>
      <c r="Z92" s="422"/>
      <c r="AA92" s="422"/>
      <c r="AB92" s="422"/>
      <c r="AC92" s="422"/>
      <c r="AD92" s="422"/>
      <c r="AE92" s="422"/>
      <c r="AF92" s="422"/>
      <c r="AG92" s="422"/>
      <c r="AH92" s="422"/>
      <c r="AI92" s="422"/>
      <c r="AJ92" s="422"/>
      <c r="AK92" s="422"/>
      <c r="AL92" s="422"/>
      <c r="AM92" s="422"/>
      <c r="AN92" s="422"/>
      <c r="AO92" s="422"/>
      <c r="AP92" s="422"/>
      <c r="AQ92" s="422"/>
      <c r="AR92" s="422"/>
      <c r="AS92" s="422"/>
      <c r="AT92" s="422"/>
      <c r="AU92" s="422"/>
      <c r="AV92" s="422"/>
      <c r="AW92" s="422"/>
      <c r="AX92" s="422"/>
      <c r="AY92" s="422"/>
      <c r="AZ92" s="422"/>
      <c r="BA92" s="422"/>
      <c r="BB92" s="422"/>
      <c r="BC92" s="422"/>
    </row>
    <row r="93" spans="1:55" ht="15.75" x14ac:dyDescent="0.2">
      <c r="A93" s="35" t="s">
        <v>530</v>
      </c>
      <c r="B93" s="343"/>
      <c r="C93" s="2102"/>
      <c r="D93" s="2103"/>
      <c r="E93" s="2103"/>
      <c r="F93" s="2103"/>
      <c r="G93" s="2103"/>
      <c r="H93" s="2103"/>
      <c r="I93" s="2104"/>
      <c r="J93" s="422"/>
      <c r="K93" s="429"/>
      <c r="L93" s="429"/>
      <c r="M93" s="429"/>
      <c r="N93" s="442"/>
      <c r="O93" s="441"/>
      <c r="P93" s="441"/>
      <c r="Q93" s="441"/>
      <c r="R93" s="441"/>
      <c r="S93" s="441"/>
      <c r="T93" s="441"/>
      <c r="U93" s="441"/>
      <c r="V93" s="441"/>
      <c r="W93" s="441"/>
      <c r="X93" s="441"/>
      <c r="Y93" s="441"/>
      <c r="Z93" s="441"/>
      <c r="AA93" s="441"/>
      <c r="AB93" s="441"/>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row>
    <row r="94" spans="1:55" ht="73.5" customHeight="1" thickBot="1" x14ac:dyDescent="0.25">
      <c r="A94" s="58" t="s">
        <v>53</v>
      </c>
      <c r="B94" s="344"/>
      <c r="C94" s="2075" t="s">
        <v>610</v>
      </c>
      <c r="D94" s="2076"/>
      <c r="E94" s="2076"/>
      <c r="F94" s="2076"/>
      <c r="G94" s="2076"/>
      <c r="H94" s="2076"/>
      <c r="I94" s="2077"/>
      <c r="J94" s="422"/>
      <c r="K94" s="429"/>
      <c r="L94" s="429"/>
      <c r="M94" s="429"/>
      <c r="N94" s="442"/>
      <c r="O94" s="441"/>
      <c r="P94" s="441"/>
      <c r="Q94" s="441"/>
      <c r="R94" s="441"/>
      <c r="S94" s="441"/>
      <c r="T94" s="441"/>
      <c r="U94" s="441"/>
      <c r="V94" s="441"/>
      <c r="W94" s="441"/>
      <c r="X94" s="441"/>
      <c r="Y94" s="441"/>
      <c r="Z94" s="441"/>
      <c r="AA94" s="441"/>
      <c r="AB94" s="441"/>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row>
    <row r="95" spans="1:55" s="66" customFormat="1" x14ac:dyDescent="0.2">
      <c r="A95" s="444"/>
      <c r="B95" s="444"/>
      <c r="C95" s="444"/>
      <c r="D95" s="444"/>
      <c r="E95" s="444"/>
      <c r="F95" s="444"/>
      <c r="G95" s="444"/>
      <c r="H95" s="444"/>
      <c r="I95" s="444"/>
      <c r="J95" s="422"/>
      <c r="K95" s="442"/>
      <c r="L95" s="442"/>
      <c r="M95" s="442"/>
      <c r="N95" s="442"/>
      <c r="O95" s="442"/>
      <c r="P95" s="442"/>
      <c r="Q95" s="442"/>
      <c r="R95" s="442"/>
      <c r="S95" s="442"/>
      <c r="T95" s="442"/>
      <c r="U95" s="442"/>
      <c r="V95" s="442"/>
      <c r="W95" s="442"/>
      <c r="X95" s="442"/>
      <c r="Y95" s="442"/>
      <c r="Z95" s="442"/>
      <c r="AA95" s="442"/>
      <c r="AB95" s="442"/>
      <c r="AC95" s="442"/>
      <c r="AD95" s="442"/>
      <c r="AE95" s="442"/>
      <c r="AF95" s="442"/>
      <c r="AG95" s="442"/>
      <c r="AH95" s="442"/>
      <c r="AI95" s="442"/>
      <c r="AJ95" s="442"/>
      <c r="AK95" s="442"/>
      <c r="AL95" s="442"/>
      <c r="AM95" s="442"/>
      <c r="AN95" s="442"/>
      <c r="AO95" s="442"/>
      <c r="AP95" s="442"/>
      <c r="AQ95" s="442"/>
      <c r="AR95" s="442"/>
      <c r="AS95" s="442"/>
      <c r="AT95" s="442"/>
      <c r="AU95" s="442"/>
      <c r="AV95" s="442"/>
      <c r="AW95" s="442"/>
      <c r="AX95" s="442"/>
      <c r="AY95" s="442"/>
      <c r="AZ95" s="442"/>
      <c r="BA95" s="442"/>
      <c r="BB95" s="442"/>
      <c r="BC95" s="442"/>
    </row>
    <row r="96" spans="1:55" s="66" customFormat="1" x14ac:dyDescent="0.2">
      <c r="A96" s="444"/>
      <c r="B96" s="444"/>
      <c r="C96" s="444"/>
      <c r="D96" s="444"/>
      <c r="E96" s="444"/>
      <c r="F96" s="444"/>
      <c r="G96" s="444"/>
      <c r="H96" s="444"/>
      <c r="I96" s="444"/>
      <c r="J96" s="422"/>
      <c r="K96" s="442"/>
      <c r="L96" s="442"/>
      <c r="M96" s="442"/>
      <c r="N96" s="442"/>
      <c r="O96" s="442"/>
      <c r="P96" s="442"/>
      <c r="Q96" s="442"/>
      <c r="R96" s="442"/>
      <c r="S96" s="442"/>
      <c r="T96" s="442"/>
      <c r="U96" s="442"/>
      <c r="V96" s="442"/>
      <c r="W96" s="442"/>
      <c r="X96" s="442"/>
      <c r="Y96" s="442"/>
      <c r="Z96" s="442"/>
      <c r="AA96" s="442"/>
      <c r="AB96" s="442"/>
      <c r="AC96" s="442"/>
      <c r="AD96" s="442"/>
      <c r="AE96" s="442"/>
      <c r="AF96" s="442"/>
      <c r="AG96" s="442"/>
      <c r="AH96" s="442"/>
      <c r="AI96" s="442"/>
      <c r="AJ96" s="442"/>
      <c r="AK96" s="442"/>
      <c r="AL96" s="442"/>
      <c r="AM96" s="442"/>
      <c r="AN96" s="442"/>
      <c r="AO96" s="442"/>
      <c r="AP96" s="442"/>
      <c r="AQ96" s="442"/>
      <c r="AR96" s="442"/>
      <c r="AS96" s="442"/>
      <c r="AT96" s="442"/>
      <c r="AU96" s="442"/>
      <c r="AV96" s="442"/>
      <c r="AW96" s="442"/>
      <c r="AX96" s="442"/>
      <c r="AY96" s="442"/>
      <c r="AZ96" s="442"/>
      <c r="BA96" s="442"/>
      <c r="BB96" s="442"/>
      <c r="BC96" s="442"/>
    </row>
    <row r="97" spans="1:55" s="66" customFormat="1" x14ac:dyDescent="0.2">
      <c r="A97" s="444"/>
      <c r="B97" s="444"/>
      <c r="C97" s="444"/>
      <c r="D97" s="444"/>
      <c r="E97" s="444"/>
      <c r="F97" s="444"/>
      <c r="G97" s="444"/>
      <c r="H97" s="444"/>
      <c r="I97" s="444"/>
      <c r="J97" s="422"/>
      <c r="K97" s="442"/>
      <c r="L97" s="442"/>
      <c r="M97" s="442"/>
      <c r="N97" s="442"/>
      <c r="O97" s="442"/>
      <c r="P97" s="442"/>
      <c r="Q97" s="442"/>
      <c r="R97" s="442"/>
      <c r="S97" s="442"/>
      <c r="T97" s="442"/>
      <c r="U97" s="442"/>
      <c r="V97" s="442"/>
      <c r="W97" s="442"/>
      <c r="X97" s="442"/>
      <c r="Y97" s="442"/>
      <c r="Z97" s="442"/>
      <c r="AA97" s="442"/>
      <c r="AB97" s="442"/>
      <c r="AC97" s="442"/>
      <c r="AD97" s="442"/>
      <c r="AE97" s="442"/>
      <c r="AF97" s="442"/>
      <c r="AG97" s="442"/>
      <c r="AH97" s="442"/>
      <c r="AI97" s="442"/>
      <c r="AJ97" s="442"/>
      <c r="AK97" s="442"/>
      <c r="AL97" s="442"/>
      <c r="AM97" s="442"/>
      <c r="AN97" s="442"/>
      <c r="AO97" s="442"/>
      <c r="AP97" s="442"/>
      <c r="AQ97" s="442"/>
      <c r="AR97" s="442"/>
      <c r="AS97" s="442"/>
      <c r="AT97" s="442"/>
      <c r="AU97" s="442"/>
      <c r="AV97" s="442"/>
      <c r="AW97" s="442"/>
      <c r="AX97" s="442"/>
      <c r="AY97" s="442"/>
      <c r="AZ97" s="442"/>
      <c r="BA97" s="442"/>
      <c r="BB97" s="442"/>
      <c r="BC97" s="442"/>
    </row>
    <row r="98" spans="1:55" s="66" customFormat="1" x14ac:dyDescent="0.2">
      <c r="A98" s="442"/>
      <c r="B98" s="442"/>
      <c r="C98" s="442"/>
      <c r="D98" s="442"/>
      <c r="E98" s="442"/>
      <c r="F98" s="442"/>
      <c r="G98" s="442"/>
      <c r="H98" s="442"/>
      <c r="I98" s="442"/>
      <c r="J98" s="422"/>
      <c r="K98" s="442"/>
      <c r="L98" s="442"/>
      <c r="M98" s="442"/>
      <c r="N98" s="442"/>
      <c r="O98" s="442"/>
      <c r="P98" s="442"/>
      <c r="Q98" s="442"/>
      <c r="R98" s="442"/>
      <c r="S98" s="442"/>
      <c r="T98" s="442"/>
      <c r="U98" s="442"/>
      <c r="V98" s="442"/>
      <c r="W98" s="442"/>
      <c r="X98" s="442"/>
      <c r="Y98" s="442"/>
      <c r="Z98" s="442"/>
      <c r="AA98" s="442"/>
      <c r="AB98" s="442"/>
      <c r="AC98" s="442"/>
      <c r="AD98" s="442"/>
      <c r="AE98" s="442"/>
      <c r="AF98" s="442"/>
      <c r="AG98" s="442"/>
      <c r="AH98" s="442"/>
      <c r="AI98" s="442"/>
      <c r="AJ98" s="442"/>
      <c r="AK98" s="442"/>
      <c r="AL98" s="442"/>
      <c r="AM98" s="442"/>
      <c r="AN98" s="442"/>
      <c r="AO98" s="442"/>
      <c r="AP98" s="442"/>
      <c r="AQ98" s="442"/>
      <c r="AR98" s="442"/>
      <c r="AS98" s="442"/>
      <c r="AT98" s="442"/>
      <c r="AU98" s="442"/>
      <c r="AV98" s="442"/>
      <c r="AW98" s="442"/>
      <c r="AX98" s="442"/>
      <c r="AY98" s="442"/>
      <c r="AZ98" s="442"/>
      <c r="BA98" s="442"/>
      <c r="BB98" s="442"/>
      <c r="BC98" s="442"/>
    </row>
    <row r="99" spans="1:55" s="66" customFormat="1" x14ac:dyDescent="0.2">
      <c r="A99" s="442"/>
      <c r="B99" s="442"/>
      <c r="C99" s="442"/>
      <c r="D99" s="442"/>
      <c r="E99" s="442"/>
      <c r="F99" s="442"/>
      <c r="G99" s="442"/>
      <c r="H99" s="442"/>
      <c r="I99" s="442"/>
      <c r="J99" s="422"/>
      <c r="K99" s="442"/>
      <c r="L99" s="442"/>
      <c r="M99" s="442"/>
      <c r="N99" s="442"/>
      <c r="O99" s="442"/>
      <c r="P99" s="442"/>
      <c r="Q99" s="442"/>
      <c r="R99" s="442"/>
      <c r="S99" s="442"/>
      <c r="T99" s="442"/>
      <c r="U99" s="442"/>
      <c r="V99" s="442"/>
      <c r="W99" s="442"/>
      <c r="X99" s="442"/>
      <c r="Y99" s="442"/>
      <c r="Z99" s="442"/>
      <c r="AA99" s="442"/>
      <c r="AB99" s="442"/>
      <c r="AC99" s="442"/>
      <c r="AD99" s="442"/>
      <c r="AE99" s="442"/>
      <c r="AF99" s="442"/>
      <c r="AG99" s="442"/>
      <c r="AH99" s="442"/>
      <c r="AI99" s="442"/>
      <c r="AJ99" s="442"/>
      <c r="AK99" s="442"/>
      <c r="AL99" s="442"/>
      <c r="AM99" s="442"/>
      <c r="AN99" s="442"/>
      <c r="AO99" s="442"/>
      <c r="AP99" s="442"/>
      <c r="AQ99" s="442"/>
      <c r="AR99" s="442"/>
      <c r="AS99" s="442"/>
      <c r="AT99" s="442"/>
      <c r="AU99" s="442"/>
      <c r="AV99" s="442"/>
      <c r="AW99" s="442"/>
      <c r="AX99" s="442"/>
      <c r="AY99" s="442"/>
      <c r="AZ99" s="442"/>
      <c r="BA99" s="442"/>
      <c r="BB99" s="442"/>
      <c r="BC99" s="442"/>
    </row>
    <row r="100" spans="1:55" s="66" customFormat="1" x14ac:dyDescent="0.2">
      <c r="A100" s="442"/>
      <c r="B100" s="442"/>
      <c r="C100" s="442"/>
      <c r="D100" s="442"/>
      <c r="E100" s="442"/>
      <c r="F100" s="442"/>
      <c r="G100" s="442"/>
      <c r="H100" s="442"/>
      <c r="I100" s="442"/>
      <c r="J100" s="422"/>
      <c r="K100" s="442"/>
      <c r="L100" s="442"/>
      <c r="M100" s="442"/>
      <c r="N100" s="442"/>
      <c r="O100" s="442"/>
      <c r="P100" s="442"/>
      <c r="Q100" s="442"/>
      <c r="R100" s="442"/>
      <c r="S100" s="442"/>
      <c r="T100" s="442"/>
      <c r="U100" s="442"/>
      <c r="V100" s="442"/>
      <c r="W100" s="442"/>
      <c r="X100" s="442"/>
      <c r="Y100" s="442"/>
      <c r="Z100" s="442"/>
      <c r="AA100" s="442"/>
      <c r="AB100" s="442"/>
      <c r="AC100" s="442"/>
      <c r="AD100" s="442"/>
      <c r="AE100" s="442"/>
      <c r="AF100" s="442"/>
      <c r="AG100" s="442"/>
      <c r="AH100" s="442"/>
      <c r="AI100" s="442"/>
      <c r="AJ100" s="442"/>
      <c r="AK100" s="442"/>
      <c r="AL100" s="442"/>
      <c r="AM100" s="442"/>
      <c r="AN100" s="442"/>
      <c r="AO100" s="442"/>
      <c r="AP100" s="442"/>
      <c r="AQ100" s="442"/>
      <c r="AR100" s="442"/>
      <c r="AS100" s="442"/>
      <c r="AT100" s="442"/>
      <c r="AU100" s="442"/>
      <c r="AV100" s="442"/>
      <c r="AW100" s="442"/>
      <c r="AX100" s="442"/>
      <c r="AY100" s="442"/>
      <c r="AZ100" s="442"/>
      <c r="BA100" s="442"/>
      <c r="BB100" s="442"/>
      <c r="BC100" s="442"/>
    </row>
    <row r="101" spans="1:55" s="66" customFormat="1" x14ac:dyDescent="0.2">
      <c r="A101" s="442"/>
      <c r="B101" s="442"/>
      <c r="C101" s="442"/>
      <c r="D101" s="442"/>
      <c r="E101" s="442"/>
      <c r="F101" s="442"/>
      <c r="G101" s="442"/>
      <c r="H101" s="442"/>
      <c r="I101" s="442"/>
      <c r="J101" s="422"/>
      <c r="K101" s="442"/>
      <c r="L101" s="442"/>
      <c r="M101" s="442"/>
      <c r="N101" s="442"/>
      <c r="O101" s="442"/>
      <c r="P101" s="442"/>
      <c r="Q101" s="442"/>
      <c r="R101" s="442"/>
      <c r="S101" s="442"/>
      <c r="T101" s="442"/>
      <c r="U101" s="442"/>
      <c r="V101" s="442"/>
      <c r="W101" s="442"/>
      <c r="X101" s="442"/>
      <c r="Y101" s="442"/>
      <c r="Z101" s="442"/>
      <c r="AA101" s="442"/>
      <c r="AB101" s="442"/>
      <c r="AC101" s="442"/>
      <c r="AD101" s="442"/>
      <c r="AE101" s="442"/>
      <c r="AF101" s="442"/>
      <c r="AG101" s="442"/>
      <c r="AH101" s="442"/>
      <c r="AI101" s="442"/>
      <c r="AJ101" s="442"/>
      <c r="AK101" s="442"/>
      <c r="AL101" s="442"/>
      <c r="AM101" s="442"/>
      <c r="AN101" s="442"/>
      <c r="AO101" s="442"/>
      <c r="AP101" s="442"/>
      <c r="AQ101" s="442"/>
      <c r="AR101" s="442"/>
      <c r="AS101" s="442"/>
      <c r="AT101" s="442"/>
      <c r="AU101" s="442"/>
      <c r="AV101" s="442"/>
      <c r="AW101" s="442"/>
      <c r="AX101" s="442"/>
      <c r="AY101" s="442"/>
      <c r="AZ101" s="442"/>
      <c r="BA101" s="442"/>
      <c r="BB101" s="442"/>
      <c r="BC101" s="442"/>
    </row>
    <row r="102" spans="1:55" s="66" customFormat="1" x14ac:dyDescent="0.2">
      <c r="A102" s="442"/>
      <c r="B102" s="442"/>
      <c r="C102" s="442"/>
      <c r="D102" s="442"/>
      <c r="E102" s="442"/>
      <c r="F102" s="442"/>
      <c r="G102" s="442"/>
      <c r="H102" s="442"/>
      <c r="I102" s="442"/>
      <c r="J102" s="422"/>
      <c r="K102" s="442"/>
      <c r="L102" s="442"/>
      <c r="M102" s="442"/>
      <c r="N102" s="442"/>
      <c r="O102" s="442"/>
      <c r="P102" s="442"/>
      <c r="Q102" s="442"/>
      <c r="R102" s="442"/>
      <c r="S102" s="442"/>
      <c r="T102" s="442"/>
      <c r="U102" s="442"/>
      <c r="V102" s="442"/>
      <c r="W102" s="442"/>
      <c r="X102" s="442"/>
      <c r="Y102" s="442"/>
      <c r="Z102" s="442"/>
      <c r="AA102" s="442"/>
      <c r="AB102" s="442"/>
      <c r="AC102" s="442"/>
      <c r="AD102" s="442"/>
      <c r="AE102" s="442"/>
      <c r="AF102" s="442"/>
      <c r="AG102" s="442"/>
      <c r="AH102" s="442"/>
      <c r="AI102" s="442"/>
      <c r="AJ102" s="442"/>
      <c r="AK102" s="442"/>
      <c r="AL102" s="442"/>
      <c r="AM102" s="442"/>
      <c r="AN102" s="442"/>
      <c r="AO102" s="442"/>
      <c r="AP102" s="442"/>
      <c r="AQ102" s="442"/>
      <c r="AR102" s="442"/>
      <c r="AS102" s="442"/>
      <c r="AT102" s="442"/>
      <c r="AU102" s="442"/>
      <c r="AV102" s="442"/>
      <c r="AW102" s="442"/>
      <c r="AX102" s="442"/>
      <c r="AY102" s="442"/>
      <c r="AZ102" s="442"/>
      <c r="BA102" s="442"/>
      <c r="BB102" s="442"/>
      <c r="BC102" s="442"/>
    </row>
    <row r="103" spans="1:55" s="66" customFormat="1" x14ac:dyDescent="0.2">
      <c r="A103" s="442"/>
      <c r="B103" s="442"/>
      <c r="C103" s="442"/>
      <c r="D103" s="442"/>
      <c r="E103" s="442"/>
      <c r="F103" s="442"/>
      <c r="G103" s="442"/>
      <c r="H103" s="442"/>
      <c r="I103" s="442"/>
      <c r="J103" s="422"/>
      <c r="K103" s="442"/>
      <c r="L103" s="442"/>
      <c r="M103" s="442"/>
      <c r="N103" s="442"/>
      <c r="O103" s="442"/>
      <c r="P103" s="442"/>
      <c r="Q103" s="442"/>
      <c r="R103" s="442"/>
      <c r="S103" s="442"/>
      <c r="T103" s="442"/>
      <c r="U103" s="442"/>
      <c r="V103" s="442"/>
      <c r="W103" s="442"/>
      <c r="X103" s="442"/>
      <c r="Y103" s="442"/>
      <c r="Z103" s="442"/>
      <c r="AA103" s="442"/>
      <c r="AB103" s="442"/>
      <c r="AC103" s="442"/>
      <c r="AD103" s="442"/>
      <c r="AE103" s="442"/>
      <c r="AF103" s="442"/>
      <c r="AG103" s="442"/>
      <c r="AH103" s="442"/>
      <c r="AI103" s="442"/>
      <c r="AJ103" s="442"/>
      <c r="AK103" s="442"/>
      <c r="AL103" s="442"/>
      <c r="AM103" s="442"/>
      <c r="AN103" s="442"/>
      <c r="AO103" s="442"/>
      <c r="AP103" s="442"/>
      <c r="AQ103" s="442"/>
      <c r="AR103" s="442"/>
      <c r="AS103" s="442"/>
      <c r="AT103" s="442"/>
      <c r="AU103" s="442"/>
      <c r="AV103" s="442"/>
      <c r="AW103" s="442"/>
      <c r="AX103" s="442"/>
      <c r="AY103" s="442"/>
      <c r="AZ103" s="442"/>
      <c r="BA103" s="442"/>
      <c r="BB103" s="442"/>
      <c r="BC103" s="442"/>
    </row>
    <row r="104" spans="1:55" s="66" customFormat="1" x14ac:dyDescent="0.2">
      <c r="A104" s="442"/>
      <c r="B104" s="442"/>
      <c r="C104" s="442"/>
      <c r="D104" s="442"/>
      <c r="E104" s="442"/>
      <c r="F104" s="442"/>
      <c r="G104" s="442"/>
      <c r="H104" s="442"/>
      <c r="I104" s="442"/>
      <c r="J104" s="422"/>
      <c r="K104" s="442"/>
      <c r="L104" s="442"/>
      <c r="M104" s="442"/>
      <c r="N104" s="442"/>
      <c r="O104" s="442"/>
      <c r="P104" s="442"/>
      <c r="Q104" s="442"/>
      <c r="R104" s="442"/>
      <c r="S104" s="442"/>
      <c r="T104" s="442"/>
      <c r="U104" s="442"/>
      <c r="V104" s="442"/>
      <c r="W104" s="442"/>
      <c r="X104" s="442"/>
      <c r="Y104" s="442"/>
      <c r="Z104" s="442"/>
      <c r="AA104" s="442"/>
      <c r="AB104" s="442"/>
      <c r="AC104" s="442"/>
      <c r="AD104" s="442"/>
      <c r="AE104" s="442"/>
      <c r="AF104" s="442"/>
      <c r="AG104" s="442"/>
      <c r="AH104" s="442"/>
      <c r="AI104" s="442"/>
      <c r="AJ104" s="442"/>
      <c r="AK104" s="442"/>
      <c r="AL104" s="442"/>
      <c r="AM104" s="442"/>
      <c r="AN104" s="442"/>
      <c r="AO104" s="442"/>
      <c r="AP104" s="442"/>
      <c r="AQ104" s="442"/>
      <c r="AR104" s="442"/>
      <c r="AS104" s="442"/>
      <c r="AT104" s="442"/>
      <c r="AU104" s="442"/>
      <c r="AV104" s="442"/>
      <c r="AW104" s="442"/>
      <c r="AX104" s="442"/>
      <c r="AY104" s="442"/>
      <c r="AZ104" s="442"/>
      <c r="BA104" s="442"/>
      <c r="BB104" s="442"/>
      <c r="BC104" s="442"/>
    </row>
    <row r="105" spans="1:55" x14ac:dyDescent="0.2">
      <c r="A105" s="217"/>
      <c r="B105" s="217"/>
      <c r="C105" s="217"/>
      <c r="D105" s="217"/>
      <c r="E105" s="217"/>
      <c r="F105" s="217"/>
      <c r="G105" s="217"/>
      <c r="H105" s="217"/>
      <c r="I105" s="217"/>
      <c r="J105" s="422"/>
      <c r="K105" s="442"/>
      <c r="L105" s="442"/>
      <c r="M105" s="442"/>
      <c r="N105" s="442"/>
      <c r="O105" s="441"/>
      <c r="P105" s="441"/>
      <c r="Q105" s="441"/>
      <c r="R105" s="441"/>
      <c r="S105" s="441"/>
      <c r="T105" s="441"/>
      <c r="U105" s="441"/>
      <c r="V105" s="441"/>
      <c r="W105" s="441"/>
      <c r="X105" s="441"/>
      <c r="Y105" s="441"/>
      <c r="Z105" s="441"/>
      <c r="AA105" s="441"/>
      <c r="AB105" s="441"/>
      <c r="AC105" s="441"/>
      <c r="AD105" s="441"/>
      <c r="AE105" s="441"/>
      <c r="AF105" s="441"/>
      <c r="AG105" s="441"/>
      <c r="AH105" s="441"/>
      <c r="AI105" s="441"/>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row>
    <row r="106" spans="1:55" hidden="1" x14ac:dyDescent="0.2">
      <c r="A106" s="217"/>
      <c r="B106" s="217"/>
      <c r="C106" s="217"/>
      <c r="D106" s="217"/>
      <c r="E106" s="217"/>
      <c r="F106" s="217"/>
      <c r="G106" s="217"/>
      <c r="H106" s="217"/>
      <c r="I106" s="217"/>
      <c r="J106" s="422"/>
      <c r="K106" s="442"/>
      <c r="L106" s="442"/>
      <c r="M106" s="442"/>
      <c r="N106" s="442"/>
      <c r="O106" s="441"/>
      <c r="P106" s="441"/>
      <c r="Q106" s="441"/>
      <c r="R106" s="441"/>
      <c r="S106" s="441"/>
      <c r="T106" s="441"/>
      <c r="U106" s="441"/>
      <c r="V106" s="441"/>
      <c r="W106" s="441"/>
      <c r="X106" s="441"/>
      <c r="Y106" s="441"/>
      <c r="Z106" s="441"/>
      <c r="AA106" s="441"/>
      <c r="AB106" s="441"/>
      <c r="AC106" s="441"/>
      <c r="AD106" s="441"/>
      <c r="AE106" s="441"/>
      <c r="AF106" s="441"/>
      <c r="AG106" s="441"/>
      <c r="AH106" s="441"/>
      <c r="AI106" s="441"/>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row>
    <row r="107" spans="1:55" hidden="1" x14ac:dyDescent="0.2">
      <c r="A107" s="217"/>
      <c r="B107" s="217"/>
      <c r="C107" s="217"/>
      <c r="D107" s="217"/>
      <c r="E107" s="217"/>
      <c r="F107" s="217"/>
      <c r="G107" s="217"/>
      <c r="H107" s="217"/>
      <c r="I107" s="217"/>
      <c r="J107" s="422"/>
      <c r="K107" s="442"/>
      <c r="L107" s="442"/>
      <c r="M107" s="442"/>
      <c r="N107" s="442"/>
      <c r="O107" s="441"/>
      <c r="P107" s="441"/>
      <c r="Q107" s="441"/>
      <c r="R107" s="441"/>
      <c r="S107" s="441"/>
      <c r="T107" s="441"/>
      <c r="U107" s="441"/>
      <c r="V107" s="441"/>
      <c r="W107" s="441"/>
      <c r="X107" s="441"/>
      <c r="Y107" s="441"/>
      <c r="Z107" s="441"/>
      <c r="AA107" s="441"/>
      <c r="AB107" s="441"/>
      <c r="AC107" s="441"/>
      <c r="AD107" s="441"/>
      <c r="AE107" s="441"/>
      <c r="AF107" s="441"/>
      <c r="AG107" s="441"/>
      <c r="AH107" s="441"/>
      <c r="AI107" s="441"/>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row>
    <row r="108" spans="1:55" hidden="1" x14ac:dyDescent="0.2">
      <c r="A108" s="217"/>
      <c r="B108" s="217"/>
      <c r="C108" s="217"/>
      <c r="D108" s="217"/>
      <c r="E108" s="217"/>
      <c r="F108" s="217"/>
      <c r="G108" s="217"/>
      <c r="H108" s="217"/>
      <c r="I108" s="217"/>
      <c r="J108" s="422"/>
      <c r="K108" s="442"/>
      <c r="L108" s="442"/>
      <c r="M108" s="442"/>
      <c r="N108" s="442"/>
      <c r="O108" s="441"/>
      <c r="P108" s="441"/>
      <c r="Q108" s="441"/>
      <c r="R108" s="441"/>
      <c r="S108" s="441"/>
      <c r="T108" s="441"/>
      <c r="U108" s="441"/>
      <c r="V108" s="441"/>
      <c r="W108" s="441"/>
      <c r="X108" s="441"/>
      <c r="Y108" s="441"/>
      <c r="Z108" s="441"/>
      <c r="AA108" s="441"/>
      <c r="AB108" s="441"/>
      <c r="AC108" s="441"/>
      <c r="AD108" s="441"/>
      <c r="AE108" s="441"/>
      <c r="AF108" s="441"/>
      <c r="AG108" s="441"/>
      <c r="AH108" s="441"/>
      <c r="AI108" s="441"/>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row>
    <row r="109" spans="1:55" hidden="1" x14ac:dyDescent="0.2">
      <c r="A109" s="217"/>
      <c r="B109" s="217"/>
      <c r="C109" s="217"/>
      <c r="D109" s="217"/>
      <c r="E109" s="217"/>
      <c r="F109" s="217"/>
      <c r="G109" s="217"/>
      <c r="H109" s="217"/>
      <c r="I109" s="217"/>
      <c r="J109" s="422"/>
      <c r="K109" s="442"/>
      <c r="L109" s="442"/>
      <c r="M109" s="442"/>
      <c r="N109" s="442"/>
      <c r="O109" s="441"/>
      <c r="P109" s="441"/>
      <c r="Q109" s="441"/>
      <c r="R109" s="441"/>
      <c r="S109" s="441"/>
      <c r="T109" s="441"/>
      <c r="U109" s="441"/>
      <c r="V109" s="441"/>
      <c r="W109" s="441"/>
      <c r="X109" s="441"/>
      <c r="Y109" s="441"/>
      <c r="Z109" s="441"/>
      <c r="AA109" s="441"/>
      <c r="AB109" s="441"/>
      <c r="AC109" s="441"/>
      <c r="AD109" s="441"/>
      <c r="AE109" s="441"/>
      <c r="AF109" s="441"/>
      <c r="AG109" s="441"/>
      <c r="AH109" s="441"/>
      <c r="AI109" s="441"/>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row>
    <row r="110" spans="1:55" hidden="1" x14ac:dyDescent="0.2">
      <c r="A110" s="217"/>
      <c r="B110" s="217"/>
      <c r="C110" s="217"/>
      <c r="D110" s="217"/>
      <c r="E110" s="217"/>
      <c r="F110" s="217"/>
      <c r="G110" s="217"/>
      <c r="H110" s="217"/>
      <c r="I110" s="217"/>
      <c r="J110" s="422"/>
      <c r="K110" s="442"/>
      <c r="L110" s="442"/>
      <c r="M110" s="442"/>
      <c r="N110" s="442"/>
      <c r="O110" s="441"/>
      <c r="P110" s="441"/>
      <c r="Q110" s="441"/>
      <c r="R110" s="441"/>
      <c r="S110" s="441"/>
      <c r="T110" s="441"/>
      <c r="U110" s="441"/>
      <c r="V110" s="441"/>
      <c r="W110" s="441"/>
      <c r="X110" s="441"/>
      <c r="Y110" s="441"/>
      <c r="Z110" s="441"/>
      <c r="AA110" s="441"/>
      <c r="AB110" s="441"/>
      <c r="AC110" s="441"/>
      <c r="AD110" s="441"/>
      <c r="AE110" s="441"/>
      <c r="AF110" s="441"/>
      <c r="AG110" s="441"/>
      <c r="AH110" s="441"/>
      <c r="AI110" s="441"/>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row>
    <row r="111" spans="1:55" hidden="1" x14ac:dyDescent="0.2">
      <c r="A111" s="217"/>
      <c r="B111" s="217"/>
      <c r="C111" s="217"/>
      <c r="D111" s="217"/>
      <c r="E111" s="217"/>
      <c r="F111" s="217"/>
      <c r="G111" s="217"/>
      <c r="H111" s="217"/>
      <c r="I111" s="217"/>
      <c r="J111" s="422"/>
      <c r="K111" s="442"/>
      <c r="L111" s="442"/>
      <c r="M111" s="442"/>
      <c r="N111" s="442"/>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row>
    <row r="112" spans="1:55" hidden="1" x14ac:dyDescent="0.2">
      <c r="A112" s="217"/>
      <c r="B112" s="217"/>
      <c r="C112" s="217"/>
      <c r="D112" s="217"/>
      <c r="E112" s="217"/>
      <c r="F112" s="217"/>
      <c r="G112" s="217"/>
      <c r="H112" s="217"/>
      <c r="I112" s="217"/>
      <c r="J112" s="422"/>
      <c r="K112" s="442"/>
      <c r="L112" s="442"/>
      <c r="M112" s="442"/>
      <c r="N112" s="442"/>
      <c r="O112" s="441"/>
      <c r="P112" s="441"/>
      <c r="Q112" s="441"/>
      <c r="R112" s="441"/>
      <c r="S112" s="441"/>
      <c r="T112" s="441"/>
      <c r="U112" s="441"/>
      <c r="V112" s="441"/>
      <c r="W112" s="441"/>
      <c r="X112" s="441"/>
      <c r="Y112" s="441"/>
      <c r="Z112" s="441"/>
      <c r="AA112" s="441"/>
      <c r="AB112" s="441"/>
      <c r="AC112" s="441"/>
      <c r="AD112" s="441"/>
      <c r="AE112" s="441"/>
      <c r="AF112" s="441"/>
      <c r="AG112" s="441"/>
      <c r="AH112" s="441"/>
      <c r="AI112" s="441"/>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row>
    <row r="113" spans="1:55" hidden="1" x14ac:dyDescent="0.2">
      <c r="A113" s="217"/>
      <c r="B113" s="217"/>
      <c r="C113" s="217"/>
      <c r="D113" s="217"/>
      <c r="E113" s="217"/>
      <c r="F113" s="217"/>
      <c r="G113" s="217"/>
      <c r="H113" s="217"/>
      <c r="I113" s="217"/>
      <c r="J113" s="422"/>
      <c r="K113" s="442"/>
      <c r="L113" s="442"/>
      <c r="M113" s="442"/>
      <c r="N113" s="442"/>
      <c r="O113" s="441"/>
      <c r="P113" s="441"/>
      <c r="Q113" s="441"/>
      <c r="R113" s="441"/>
      <c r="S113" s="441"/>
      <c r="T113" s="441"/>
      <c r="U113" s="441"/>
      <c r="V113" s="441"/>
      <c r="W113" s="441"/>
      <c r="X113" s="441"/>
      <c r="Y113" s="441"/>
      <c r="Z113" s="441"/>
      <c r="AA113" s="441"/>
      <c r="AB113" s="441"/>
      <c r="AC113" s="441"/>
      <c r="AD113" s="441"/>
      <c r="AE113" s="441"/>
      <c r="AF113" s="441"/>
      <c r="AG113" s="441"/>
      <c r="AH113" s="441"/>
      <c r="AI113" s="441"/>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row>
    <row r="114" spans="1:55" hidden="1" x14ac:dyDescent="0.2">
      <c r="A114" s="217"/>
      <c r="B114" s="217"/>
      <c r="C114" s="217"/>
      <c r="D114" s="217"/>
      <c r="E114" s="217"/>
      <c r="F114" s="217"/>
      <c r="G114" s="217"/>
      <c r="H114" s="217"/>
      <c r="I114" s="217"/>
      <c r="J114" s="422"/>
      <c r="K114" s="442"/>
      <c r="L114" s="442"/>
      <c r="M114" s="442"/>
      <c r="N114" s="442"/>
      <c r="O114" s="441"/>
      <c r="P114" s="441"/>
      <c r="Q114" s="441"/>
      <c r="R114" s="441"/>
      <c r="S114" s="441"/>
      <c r="T114" s="441"/>
      <c r="U114" s="441"/>
      <c r="V114" s="441"/>
      <c r="W114" s="441"/>
      <c r="X114" s="441"/>
      <c r="Y114" s="441"/>
      <c r="Z114" s="441"/>
      <c r="AA114" s="441"/>
      <c r="AB114" s="441"/>
      <c r="AC114" s="441"/>
      <c r="AD114" s="441"/>
      <c r="AE114" s="441"/>
      <c r="AF114" s="441"/>
      <c r="AG114" s="441"/>
      <c r="AH114" s="441"/>
      <c r="AI114" s="441"/>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row>
    <row r="115" spans="1:55" hidden="1" x14ac:dyDescent="0.2">
      <c r="A115" s="217"/>
      <c r="B115" s="217"/>
      <c r="C115" s="217"/>
      <c r="D115" s="217"/>
      <c r="E115" s="217"/>
      <c r="F115" s="217"/>
      <c r="G115" s="217"/>
      <c r="H115" s="217"/>
      <c r="I115" s="217"/>
      <c r="J115" s="422"/>
      <c r="K115" s="442"/>
      <c r="L115" s="442"/>
      <c r="M115" s="442"/>
      <c r="N115" s="442"/>
      <c r="O115" s="441"/>
      <c r="P115" s="441"/>
      <c r="Q115" s="441"/>
      <c r="R115" s="441"/>
      <c r="S115" s="441"/>
      <c r="T115" s="441"/>
      <c r="U115" s="441"/>
      <c r="V115" s="441"/>
      <c r="W115" s="441"/>
      <c r="X115" s="441"/>
      <c r="Y115" s="441"/>
      <c r="Z115" s="441"/>
      <c r="AA115" s="441"/>
      <c r="AB115" s="441"/>
      <c r="AC115" s="441"/>
      <c r="AD115" s="441"/>
      <c r="AE115" s="441"/>
      <c r="AF115" s="441"/>
      <c r="AG115" s="441"/>
      <c r="AH115" s="441"/>
      <c r="AI115" s="441"/>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row>
    <row r="116" spans="1:55" hidden="1" x14ac:dyDescent="0.2">
      <c r="A116" s="217"/>
      <c r="B116" s="217"/>
      <c r="C116" s="217"/>
      <c r="D116" s="217"/>
      <c r="E116" s="217"/>
      <c r="F116" s="217"/>
      <c r="G116" s="217"/>
      <c r="H116" s="217"/>
      <c r="I116" s="217"/>
      <c r="J116" s="422"/>
      <c r="K116" s="442"/>
      <c r="L116" s="442"/>
      <c r="M116" s="442"/>
      <c r="N116" s="442"/>
      <c r="O116" s="441"/>
      <c r="P116" s="441"/>
      <c r="Q116" s="441"/>
      <c r="R116" s="441"/>
      <c r="S116" s="441"/>
      <c r="T116" s="441"/>
      <c r="U116" s="441"/>
      <c r="V116" s="441"/>
      <c r="W116" s="441"/>
      <c r="X116" s="441"/>
      <c r="Y116" s="441"/>
      <c r="Z116" s="441"/>
      <c r="AA116" s="441"/>
      <c r="AB116" s="441"/>
      <c r="AC116" s="441"/>
      <c r="AD116" s="441"/>
      <c r="AE116" s="441"/>
      <c r="AF116" s="441"/>
      <c r="AG116" s="441"/>
      <c r="AH116" s="441"/>
      <c r="AI116" s="441"/>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row>
    <row r="117" spans="1:55" hidden="1" x14ac:dyDescent="0.2">
      <c r="A117" s="217"/>
      <c r="B117" s="217"/>
      <c r="C117" s="217"/>
      <c r="D117" s="217"/>
      <c r="E117" s="217"/>
      <c r="F117" s="217"/>
      <c r="G117" s="217"/>
      <c r="H117" s="217"/>
      <c r="I117" s="217"/>
      <c r="J117" s="422"/>
      <c r="K117" s="442"/>
      <c r="L117" s="442"/>
      <c r="M117" s="442"/>
      <c r="N117" s="442"/>
      <c r="O117" s="441"/>
      <c r="P117" s="441"/>
      <c r="Q117" s="441"/>
      <c r="R117" s="441"/>
      <c r="S117" s="441"/>
      <c r="T117" s="441"/>
      <c r="U117" s="441"/>
      <c r="V117" s="441"/>
      <c r="W117" s="441"/>
      <c r="X117" s="441"/>
      <c r="Y117" s="441"/>
      <c r="Z117" s="441"/>
      <c r="AA117" s="441"/>
      <c r="AB117" s="441"/>
      <c r="AC117" s="441"/>
      <c r="AD117" s="441"/>
      <c r="AE117" s="441"/>
      <c r="AF117" s="441"/>
      <c r="AG117" s="441"/>
      <c r="AH117" s="441"/>
      <c r="AI117" s="441"/>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row>
    <row r="118" spans="1:55" hidden="1" x14ac:dyDescent="0.2">
      <c r="A118" s="217"/>
      <c r="B118" s="217"/>
      <c r="C118" s="217"/>
      <c r="D118" s="217"/>
      <c r="E118" s="217"/>
      <c r="F118" s="217"/>
      <c r="G118" s="217"/>
      <c r="H118" s="217"/>
      <c r="I118" s="217"/>
      <c r="J118" s="422"/>
      <c r="K118" s="442"/>
      <c r="L118" s="442"/>
      <c r="M118" s="442"/>
      <c r="N118" s="442"/>
      <c r="O118" s="441"/>
      <c r="P118" s="441"/>
      <c r="Q118" s="441"/>
      <c r="R118" s="441"/>
      <c r="S118" s="441"/>
      <c r="T118" s="441"/>
      <c r="U118" s="441"/>
      <c r="V118" s="441"/>
      <c r="W118" s="441"/>
      <c r="X118" s="441"/>
      <c r="Y118" s="441"/>
      <c r="Z118" s="441"/>
      <c r="AA118" s="441"/>
      <c r="AB118" s="441"/>
      <c r="AC118" s="441"/>
      <c r="AD118" s="441"/>
      <c r="AE118" s="441"/>
      <c r="AF118" s="441"/>
      <c r="AG118" s="441"/>
      <c r="AH118" s="441"/>
      <c r="AI118" s="441"/>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row>
    <row r="119" spans="1:55" hidden="1" x14ac:dyDescent="0.2">
      <c r="A119" s="217"/>
      <c r="B119" s="217"/>
      <c r="C119" s="217"/>
      <c r="D119" s="217"/>
      <c r="E119" s="217"/>
      <c r="F119" s="217"/>
      <c r="G119" s="217"/>
      <c r="H119" s="217"/>
      <c r="I119" s="217"/>
      <c r="J119" s="422"/>
      <c r="K119" s="442"/>
      <c r="L119" s="442"/>
      <c r="M119" s="442"/>
      <c r="N119" s="442"/>
      <c r="O119" s="441"/>
      <c r="P119" s="441"/>
      <c r="Q119" s="441"/>
      <c r="R119" s="441"/>
      <c r="S119" s="441"/>
      <c r="T119" s="441"/>
      <c r="U119" s="441"/>
      <c r="V119" s="441"/>
      <c r="W119" s="441"/>
      <c r="X119" s="441"/>
      <c r="Y119" s="441"/>
      <c r="Z119" s="441"/>
      <c r="AA119" s="441"/>
      <c r="AB119" s="441"/>
      <c r="AC119" s="441"/>
      <c r="AD119" s="441"/>
      <c r="AE119" s="441"/>
      <c r="AF119" s="441"/>
      <c r="AG119" s="441"/>
      <c r="AH119" s="441"/>
      <c r="AI119" s="441"/>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row>
    <row r="120" spans="1:55" hidden="1" x14ac:dyDescent="0.2">
      <c r="A120" s="217"/>
      <c r="B120" s="217"/>
      <c r="C120" s="217"/>
      <c r="D120" s="217"/>
      <c r="E120" s="217"/>
      <c r="F120" s="217"/>
      <c r="G120" s="217"/>
      <c r="H120" s="217"/>
      <c r="I120" s="217"/>
      <c r="J120" s="422"/>
      <c r="K120" s="442"/>
      <c r="L120" s="442"/>
      <c r="M120" s="442"/>
      <c r="N120" s="442"/>
      <c r="O120" s="441"/>
      <c r="P120" s="441"/>
      <c r="Q120" s="441"/>
      <c r="R120" s="441"/>
      <c r="S120" s="441"/>
      <c r="T120" s="441"/>
      <c r="U120" s="441"/>
      <c r="V120" s="441"/>
      <c r="W120" s="441"/>
      <c r="X120" s="441"/>
      <c r="Y120" s="441"/>
      <c r="Z120" s="441"/>
      <c r="AA120" s="441"/>
      <c r="AB120" s="441"/>
      <c r="AC120" s="441"/>
      <c r="AD120" s="441"/>
      <c r="AE120" s="441"/>
      <c r="AF120" s="441"/>
      <c r="AG120" s="441"/>
      <c r="AH120" s="441"/>
      <c r="AI120" s="441"/>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row>
    <row r="121" spans="1:55" hidden="1" x14ac:dyDescent="0.2">
      <c r="A121" s="217"/>
      <c r="B121" s="217"/>
      <c r="C121" s="217"/>
      <c r="D121" s="217"/>
      <c r="E121" s="217"/>
      <c r="F121" s="217"/>
      <c r="G121" s="217"/>
      <c r="H121" s="217"/>
      <c r="I121" s="217"/>
      <c r="J121" s="422"/>
      <c r="K121" s="442"/>
      <c r="L121" s="442"/>
      <c r="M121" s="442"/>
      <c r="N121" s="442"/>
      <c r="O121" s="441"/>
      <c r="P121" s="441"/>
      <c r="Q121" s="441"/>
      <c r="R121" s="441"/>
      <c r="S121" s="441"/>
      <c r="T121" s="441"/>
      <c r="U121" s="441"/>
      <c r="V121" s="441"/>
      <c r="W121" s="441"/>
      <c r="X121" s="441"/>
      <c r="Y121" s="441"/>
      <c r="Z121" s="441"/>
      <c r="AA121" s="441"/>
      <c r="AB121" s="441"/>
      <c r="AC121" s="441"/>
      <c r="AD121" s="441"/>
      <c r="AE121" s="441"/>
      <c r="AF121" s="441"/>
      <c r="AG121" s="441"/>
      <c r="AH121" s="441"/>
      <c r="AI121" s="441"/>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row>
    <row r="122" spans="1:55" hidden="1" x14ac:dyDescent="0.2">
      <c r="A122" s="217"/>
      <c r="B122" s="217"/>
      <c r="C122" s="217"/>
      <c r="D122" s="217"/>
      <c r="E122" s="217"/>
      <c r="F122" s="217"/>
      <c r="G122" s="217"/>
      <c r="H122" s="217"/>
      <c r="I122" s="217"/>
      <c r="J122" s="422"/>
      <c r="K122" s="442"/>
      <c r="L122" s="442"/>
      <c r="M122" s="442"/>
      <c r="N122" s="442"/>
      <c r="O122" s="441"/>
      <c r="P122" s="441"/>
      <c r="Q122" s="441"/>
      <c r="R122" s="441"/>
      <c r="S122" s="441"/>
      <c r="T122" s="441"/>
      <c r="U122" s="441"/>
      <c r="V122" s="441"/>
      <c r="W122" s="441"/>
      <c r="X122" s="441"/>
      <c r="Y122" s="441"/>
      <c r="Z122" s="441"/>
      <c r="AA122" s="441"/>
      <c r="AB122" s="441"/>
      <c r="AC122" s="441"/>
      <c r="AD122" s="441"/>
      <c r="AE122" s="441"/>
      <c r="AF122" s="441"/>
      <c r="AG122" s="441"/>
      <c r="AH122" s="441"/>
      <c r="AI122" s="441"/>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row>
    <row r="123" spans="1:55" hidden="1" x14ac:dyDescent="0.2">
      <c r="A123" s="217"/>
      <c r="B123" s="217"/>
      <c r="C123" s="217"/>
      <c r="D123" s="217"/>
      <c r="E123" s="217"/>
      <c r="F123" s="217"/>
      <c r="G123" s="217"/>
      <c r="H123" s="217"/>
      <c r="I123" s="217"/>
      <c r="J123" s="422"/>
      <c r="K123" s="442"/>
      <c r="L123" s="442"/>
      <c r="M123" s="442"/>
      <c r="N123" s="442"/>
      <c r="O123" s="441"/>
      <c r="P123" s="441"/>
      <c r="Q123" s="441"/>
      <c r="R123" s="441"/>
      <c r="S123" s="441"/>
      <c r="T123" s="441"/>
      <c r="U123" s="441"/>
      <c r="V123" s="441"/>
      <c r="W123" s="441"/>
      <c r="X123" s="441"/>
      <c r="Y123" s="441"/>
      <c r="Z123" s="441"/>
      <c r="AA123" s="441"/>
      <c r="AB123" s="441"/>
      <c r="AC123" s="441"/>
      <c r="AD123" s="441"/>
      <c r="AE123" s="441"/>
      <c r="AF123" s="441"/>
      <c r="AG123" s="441"/>
      <c r="AH123" s="441"/>
      <c r="AI123" s="441"/>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row>
    <row r="124" spans="1:55" hidden="1" x14ac:dyDescent="0.2">
      <c r="A124" s="217"/>
      <c r="B124" s="217"/>
      <c r="C124" s="217"/>
      <c r="D124" s="217"/>
      <c r="E124" s="217"/>
      <c r="F124" s="217"/>
      <c r="G124" s="217"/>
      <c r="H124" s="217"/>
      <c r="I124" s="217"/>
      <c r="J124" s="422"/>
      <c r="K124" s="442"/>
      <c r="L124" s="442"/>
      <c r="M124" s="442"/>
      <c r="N124" s="442"/>
      <c r="O124" s="441"/>
      <c r="P124" s="441"/>
      <c r="Q124" s="441"/>
      <c r="R124" s="441"/>
      <c r="S124" s="441"/>
      <c r="T124" s="441"/>
      <c r="U124" s="441"/>
      <c r="V124" s="441"/>
      <c r="W124" s="441"/>
      <c r="X124" s="441"/>
      <c r="Y124" s="441"/>
      <c r="Z124" s="441"/>
      <c r="AA124" s="441"/>
      <c r="AB124" s="441"/>
      <c r="AC124" s="441"/>
      <c r="AD124" s="441"/>
      <c r="AE124" s="441"/>
      <c r="AF124" s="441"/>
      <c r="AG124" s="441"/>
      <c r="AH124" s="441"/>
      <c r="AI124" s="441"/>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row>
    <row r="125" spans="1:55" hidden="1" x14ac:dyDescent="0.2">
      <c r="A125" s="217"/>
      <c r="B125" s="217"/>
      <c r="C125" s="217"/>
      <c r="D125" s="217"/>
      <c r="E125" s="217"/>
      <c r="F125" s="217"/>
      <c r="G125" s="217"/>
      <c r="H125" s="217"/>
      <c r="I125" s="217"/>
      <c r="J125" s="422"/>
      <c r="K125" s="442"/>
      <c r="L125" s="442"/>
      <c r="M125" s="442"/>
      <c r="N125" s="442"/>
      <c r="O125" s="441"/>
      <c r="P125" s="441"/>
      <c r="Q125" s="441"/>
      <c r="R125" s="441"/>
      <c r="S125" s="441"/>
      <c r="T125" s="441"/>
      <c r="U125" s="441"/>
      <c r="V125" s="441"/>
      <c r="W125" s="441"/>
      <c r="X125" s="441"/>
      <c r="Y125" s="441"/>
      <c r="Z125" s="441"/>
      <c r="AA125" s="441"/>
      <c r="AB125" s="441"/>
      <c r="AC125" s="441"/>
      <c r="AD125" s="441"/>
      <c r="AE125" s="441"/>
      <c r="AF125" s="441"/>
      <c r="AG125" s="441"/>
      <c r="AH125" s="441"/>
      <c r="AI125" s="441"/>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row>
    <row r="126" spans="1:55" hidden="1" x14ac:dyDescent="0.2">
      <c r="A126" s="217"/>
      <c r="B126" s="217"/>
      <c r="C126" s="217"/>
      <c r="D126" s="217"/>
      <c r="E126" s="217"/>
      <c r="F126" s="217"/>
      <c r="G126" s="217"/>
      <c r="H126" s="217"/>
      <c r="I126" s="217"/>
      <c r="J126" s="422"/>
      <c r="K126" s="442"/>
      <c r="L126" s="442"/>
      <c r="M126" s="442"/>
      <c r="N126" s="442"/>
      <c r="O126" s="441"/>
      <c r="P126" s="441"/>
      <c r="Q126" s="441"/>
      <c r="R126" s="441"/>
      <c r="S126" s="441"/>
      <c r="T126" s="441"/>
      <c r="U126" s="441"/>
      <c r="V126" s="441"/>
      <c r="W126" s="441"/>
      <c r="X126" s="441"/>
      <c r="Y126" s="441"/>
      <c r="Z126" s="441"/>
      <c r="AA126" s="441"/>
      <c r="AB126" s="441"/>
      <c r="AC126" s="441"/>
      <c r="AD126" s="441"/>
      <c r="AE126" s="441"/>
      <c r="AF126" s="441"/>
      <c r="AG126" s="441"/>
      <c r="AH126" s="441"/>
      <c r="AI126" s="441"/>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row>
    <row r="127" spans="1:55" hidden="1" x14ac:dyDescent="0.2">
      <c r="A127" s="217"/>
      <c r="B127" s="217"/>
      <c r="C127" s="217"/>
      <c r="D127" s="217"/>
      <c r="E127" s="217"/>
      <c r="F127" s="217"/>
      <c r="G127" s="217"/>
      <c r="H127" s="217"/>
      <c r="I127" s="217"/>
      <c r="J127" s="422"/>
      <c r="K127" s="442"/>
      <c r="L127" s="442"/>
      <c r="M127" s="442"/>
      <c r="N127" s="442"/>
      <c r="O127" s="441"/>
      <c r="P127" s="441"/>
      <c r="Q127" s="441"/>
      <c r="R127" s="441"/>
      <c r="S127" s="441"/>
      <c r="T127" s="441"/>
      <c r="U127" s="441"/>
      <c r="V127" s="441"/>
      <c r="W127" s="441"/>
      <c r="X127" s="441"/>
      <c r="Y127" s="441"/>
      <c r="Z127" s="441"/>
      <c r="AA127" s="441"/>
      <c r="AB127" s="441"/>
      <c r="AC127" s="441"/>
      <c r="AD127" s="441"/>
      <c r="AE127" s="441"/>
      <c r="AF127" s="441"/>
      <c r="AG127" s="441"/>
      <c r="AH127" s="441"/>
      <c r="AI127" s="441"/>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row>
    <row r="128" spans="1:55" hidden="1" x14ac:dyDescent="0.2">
      <c r="A128" s="217"/>
      <c r="B128" s="217"/>
      <c r="C128" s="217"/>
      <c r="D128" s="217"/>
      <c r="E128" s="217"/>
      <c r="F128" s="217"/>
      <c r="G128" s="217"/>
      <c r="H128" s="217"/>
      <c r="I128" s="217"/>
      <c r="J128" s="422"/>
      <c r="K128" s="442"/>
      <c r="L128" s="442"/>
      <c r="M128" s="442"/>
      <c r="N128" s="442"/>
      <c r="O128" s="441"/>
      <c r="P128" s="441"/>
      <c r="Q128" s="441"/>
      <c r="R128" s="441"/>
      <c r="S128" s="441"/>
      <c r="T128" s="441"/>
      <c r="U128" s="441"/>
      <c r="V128" s="441"/>
      <c r="W128" s="441"/>
      <c r="X128" s="441"/>
      <c r="Y128" s="441"/>
      <c r="Z128" s="441"/>
      <c r="AA128" s="441"/>
      <c r="AB128" s="441"/>
      <c r="AC128" s="441"/>
      <c r="AD128" s="441"/>
      <c r="AE128" s="441"/>
      <c r="AF128" s="441"/>
      <c r="AG128" s="441"/>
      <c r="AH128" s="441"/>
      <c r="AI128" s="441"/>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row>
    <row r="129" spans="1:55" hidden="1" x14ac:dyDescent="0.2">
      <c r="A129" s="217"/>
      <c r="B129" s="217"/>
      <c r="C129" s="217"/>
      <c r="D129" s="217"/>
      <c r="E129" s="217"/>
      <c r="F129" s="217"/>
      <c r="G129" s="217"/>
      <c r="H129" s="217"/>
      <c r="I129" s="217"/>
      <c r="J129" s="422"/>
      <c r="K129" s="442"/>
      <c r="L129" s="442"/>
      <c r="M129" s="442"/>
      <c r="N129" s="442"/>
      <c r="O129" s="441"/>
      <c r="P129" s="441"/>
      <c r="Q129" s="441"/>
      <c r="R129" s="441"/>
      <c r="S129" s="441"/>
      <c r="T129" s="441"/>
      <c r="U129" s="441"/>
      <c r="V129" s="441"/>
      <c r="W129" s="441"/>
      <c r="X129" s="441"/>
      <c r="Y129" s="441"/>
      <c r="Z129" s="441"/>
      <c r="AA129" s="441"/>
      <c r="AB129" s="441"/>
      <c r="AC129" s="441"/>
      <c r="AD129" s="441"/>
      <c r="AE129" s="441"/>
      <c r="AF129" s="441"/>
      <c r="AG129" s="441"/>
      <c r="AH129" s="441"/>
      <c r="AI129" s="441"/>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row>
    <row r="130" spans="1:55" hidden="1" x14ac:dyDescent="0.2">
      <c r="A130" s="217"/>
      <c r="B130" s="217"/>
      <c r="C130" s="217"/>
      <c r="D130" s="217"/>
      <c r="E130" s="217"/>
      <c r="F130" s="217"/>
      <c r="G130" s="217"/>
      <c r="H130" s="217"/>
      <c r="I130" s="217"/>
      <c r="J130" s="422"/>
      <c r="K130" s="442"/>
      <c r="L130" s="442"/>
      <c r="M130" s="442"/>
      <c r="N130" s="442"/>
      <c r="O130" s="441"/>
      <c r="P130" s="441"/>
      <c r="Q130" s="441"/>
      <c r="R130" s="441"/>
      <c r="S130" s="441"/>
      <c r="T130" s="441"/>
      <c r="U130" s="441"/>
      <c r="V130" s="441"/>
      <c r="W130" s="441"/>
      <c r="X130" s="441"/>
      <c r="Y130" s="441"/>
      <c r="Z130" s="441"/>
      <c r="AA130" s="441"/>
      <c r="AB130" s="441"/>
      <c r="AC130" s="441"/>
      <c r="AD130" s="441"/>
      <c r="AE130" s="441"/>
      <c r="AF130" s="441"/>
      <c r="AG130" s="441"/>
      <c r="AH130" s="441"/>
      <c r="AI130" s="441"/>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row>
    <row r="131" spans="1:55" hidden="1" x14ac:dyDescent="0.2">
      <c r="A131" s="217"/>
      <c r="B131" s="217"/>
      <c r="C131" s="217"/>
      <c r="D131" s="217"/>
      <c r="E131" s="217"/>
      <c r="F131" s="217"/>
      <c r="G131" s="217"/>
      <c r="H131" s="217"/>
      <c r="I131" s="217"/>
      <c r="J131" s="422"/>
      <c r="K131" s="442"/>
      <c r="L131" s="442"/>
      <c r="M131" s="442"/>
      <c r="N131" s="442"/>
      <c r="O131" s="441"/>
      <c r="P131" s="441"/>
      <c r="Q131" s="441"/>
      <c r="R131" s="441"/>
      <c r="S131" s="441"/>
      <c r="T131" s="441"/>
      <c r="U131" s="441"/>
      <c r="V131" s="441"/>
      <c r="W131" s="441"/>
      <c r="X131" s="441"/>
      <c r="Y131" s="441"/>
      <c r="Z131" s="441"/>
      <c r="AA131" s="441"/>
      <c r="AB131" s="441"/>
      <c r="AC131" s="441"/>
      <c r="AD131" s="441"/>
      <c r="AE131" s="441"/>
      <c r="AF131" s="441"/>
      <c r="AG131" s="441"/>
      <c r="AH131" s="441"/>
      <c r="AI131" s="441"/>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row>
    <row r="132" spans="1:55" hidden="1" x14ac:dyDescent="0.2">
      <c r="A132" s="217"/>
      <c r="B132" s="217"/>
      <c r="C132" s="217"/>
      <c r="D132" s="217"/>
      <c r="E132" s="217"/>
      <c r="F132" s="217"/>
      <c r="G132" s="217"/>
      <c r="H132" s="217"/>
      <c r="I132" s="217"/>
      <c r="J132" s="422"/>
      <c r="K132" s="442"/>
      <c r="L132" s="442"/>
      <c r="M132" s="442"/>
      <c r="N132" s="442"/>
      <c r="O132" s="441"/>
      <c r="P132" s="441"/>
      <c r="Q132" s="441"/>
      <c r="R132" s="441"/>
      <c r="S132" s="441"/>
      <c r="T132" s="441"/>
      <c r="U132" s="441"/>
      <c r="V132" s="441"/>
      <c r="W132" s="441"/>
      <c r="X132" s="441"/>
      <c r="Y132" s="441"/>
      <c r="Z132" s="441"/>
      <c r="AA132" s="441"/>
      <c r="AB132" s="441"/>
      <c r="AC132" s="441"/>
      <c r="AD132" s="441"/>
      <c r="AE132" s="441"/>
      <c r="AF132" s="441"/>
      <c r="AG132" s="441"/>
      <c r="AH132" s="441"/>
      <c r="AI132" s="441"/>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row>
    <row r="133" spans="1:55" hidden="1" x14ac:dyDescent="0.2">
      <c r="A133" s="217"/>
      <c r="B133" s="217"/>
      <c r="C133" s="217"/>
      <c r="D133" s="217"/>
      <c r="E133" s="217"/>
      <c r="F133" s="217"/>
      <c r="G133" s="217"/>
      <c r="H133" s="217"/>
      <c r="I133" s="217"/>
      <c r="J133" s="422"/>
      <c r="K133" s="442"/>
      <c r="L133" s="442"/>
      <c r="M133" s="442"/>
      <c r="N133" s="442"/>
      <c r="O133" s="441"/>
      <c r="P133" s="441"/>
      <c r="Q133" s="441"/>
      <c r="R133" s="441"/>
      <c r="S133" s="441"/>
      <c r="T133" s="441"/>
      <c r="U133" s="441"/>
      <c r="V133" s="441"/>
      <c r="W133" s="441"/>
      <c r="X133" s="441"/>
      <c r="Y133" s="441"/>
      <c r="Z133" s="441"/>
      <c r="AA133" s="441"/>
      <c r="AB133" s="441"/>
      <c r="AC133" s="441"/>
      <c r="AD133" s="441"/>
      <c r="AE133" s="441"/>
      <c r="AF133" s="441"/>
      <c r="AG133" s="441"/>
      <c r="AH133" s="441"/>
      <c r="AI133" s="441"/>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row>
    <row r="134" spans="1:55" hidden="1" x14ac:dyDescent="0.2">
      <c r="A134" s="217"/>
      <c r="B134" s="217"/>
      <c r="C134" s="217"/>
      <c r="D134" s="217"/>
      <c r="E134" s="217"/>
      <c r="F134" s="217"/>
      <c r="G134" s="217"/>
      <c r="H134" s="217"/>
      <c r="I134" s="217"/>
      <c r="J134" s="422"/>
      <c r="K134" s="442"/>
      <c r="L134" s="442"/>
      <c r="M134" s="442"/>
      <c r="N134" s="442"/>
      <c r="O134" s="441"/>
      <c r="P134" s="441"/>
      <c r="Q134" s="441"/>
      <c r="R134" s="441"/>
      <c r="S134" s="441"/>
      <c r="T134" s="441"/>
      <c r="U134" s="441"/>
      <c r="V134" s="441"/>
      <c r="W134" s="441"/>
      <c r="X134" s="441"/>
      <c r="Y134" s="441"/>
      <c r="Z134" s="441"/>
      <c r="AA134" s="441"/>
      <c r="AB134" s="441"/>
      <c r="AC134" s="441"/>
      <c r="AD134" s="441"/>
      <c r="AE134" s="441"/>
      <c r="AF134" s="441"/>
      <c r="AG134" s="441"/>
      <c r="AH134" s="441"/>
      <c r="AI134" s="441"/>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row>
    <row r="135" spans="1:55" hidden="1" x14ac:dyDescent="0.2">
      <c r="A135" s="217"/>
      <c r="B135" s="217"/>
      <c r="C135" s="217"/>
      <c r="D135" s="217"/>
      <c r="E135" s="217"/>
      <c r="F135" s="217"/>
      <c r="G135" s="217"/>
      <c r="H135" s="217"/>
      <c r="I135" s="217"/>
      <c r="J135" s="422"/>
      <c r="K135" s="442"/>
      <c r="L135" s="442"/>
      <c r="M135" s="442"/>
      <c r="N135" s="442"/>
      <c r="O135" s="441"/>
      <c r="P135" s="441"/>
      <c r="Q135" s="441"/>
      <c r="R135" s="441"/>
      <c r="S135" s="441"/>
      <c r="T135" s="441"/>
      <c r="U135" s="441"/>
      <c r="V135" s="441"/>
      <c r="W135" s="441"/>
      <c r="X135" s="441"/>
      <c r="Y135" s="441"/>
      <c r="Z135" s="441"/>
      <c r="AA135" s="441"/>
      <c r="AB135" s="441"/>
      <c r="AC135" s="441"/>
      <c r="AD135" s="441"/>
      <c r="AE135" s="441"/>
      <c r="AF135" s="441"/>
      <c r="AG135" s="441"/>
      <c r="AH135" s="441"/>
      <c r="AI135" s="441"/>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row>
    <row r="136" spans="1:55" hidden="1" x14ac:dyDescent="0.2">
      <c r="A136" s="217"/>
      <c r="B136" s="217"/>
      <c r="C136" s="217"/>
      <c r="D136" s="217"/>
      <c r="E136" s="217"/>
      <c r="F136" s="217"/>
      <c r="G136" s="217"/>
      <c r="H136" s="217"/>
      <c r="I136" s="217"/>
      <c r="J136" s="422"/>
      <c r="K136" s="442"/>
      <c r="L136" s="442"/>
      <c r="M136" s="442"/>
      <c r="N136" s="442"/>
      <c r="O136" s="441"/>
      <c r="P136" s="441"/>
      <c r="Q136" s="441"/>
      <c r="R136" s="441"/>
      <c r="S136" s="441"/>
      <c r="T136" s="441"/>
      <c r="U136" s="441"/>
      <c r="V136" s="441"/>
      <c r="W136" s="441"/>
      <c r="X136" s="441"/>
      <c r="Y136" s="441"/>
      <c r="Z136" s="441"/>
      <c r="AA136" s="441"/>
      <c r="AB136" s="441"/>
      <c r="AC136" s="441"/>
      <c r="AD136" s="441"/>
      <c r="AE136" s="441"/>
      <c r="AF136" s="441"/>
      <c r="AG136" s="441"/>
      <c r="AH136" s="441"/>
      <c r="AI136" s="441"/>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row>
    <row r="137" spans="1:55" hidden="1" x14ac:dyDescent="0.2">
      <c r="A137" s="217"/>
      <c r="B137" s="217"/>
      <c r="C137" s="217"/>
      <c r="D137" s="217"/>
      <c r="E137" s="217"/>
      <c r="F137" s="217"/>
      <c r="G137" s="217"/>
      <c r="H137" s="217"/>
      <c r="I137" s="217"/>
      <c r="J137" s="422"/>
      <c r="K137" s="442"/>
      <c r="L137" s="442"/>
      <c r="M137" s="442"/>
      <c r="N137" s="442"/>
      <c r="O137" s="441"/>
      <c r="P137" s="441"/>
      <c r="Q137" s="441"/>
      <c r="R137" s="441"/>
      <c r="S137" s="441"/>
      <c r="T137" s="441"/>
      <c r="U137" s="441"/>
      <c r="V137" s="441"/>
      <c r="W137" s="441"/>
      <c r="X137" s="441"/>
      <c r="Y137" s="441"/>
      <c r="Z137" s="441"/>
      <c r="AA137" s="441"/>
      <c r="AB137" s="441"/>
      <c r="AC137" s="441"/>
      <c r="AD137" s="441"/>
      <c r="AE137" s="441"/>
      <c r="AF137" s="441"/>
      <c r="AG137" s="441"/>
      <c r="AH137" s="441"/>
      <c r="AI137" s="441"/>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row>
    <row r="138" spans="1:55" hidden="1" x14ac:dyDescent="0.2">
      <c r="A138" s="217"/>
      <c r="B138" s="217"/>
      <c r="C138" s="217"/>
      <c r="D138" s="217"/>
      <c r="E138" s="217"/>
      <c r="F138" s="217"/>
      <c r="G138" s="217"/>
      <c r="H138" s="217"/>
      <c r="I138" s="217"/>
      <c r="J138" s="422"/>
      <c r="K138" s="442"/>
      <c r="L138" s="442"/>
      <c r="M138" s="442"/>
      <c r="N138" s="442"/>
      <c r="O138" s="441"/>
      <c r="P138" s="441"/>
      <c r="Q138" s="441"/>
      <c r="R138" s="441"/>
      <c r="S138" s="441"/>
      <c r="T138" s="441"/>
      <c r="U138" s="441"/>
      <c r="V138" s="441"/>
      <c r="W138" s="441"/>
      <c r="X138" s="441"/>
      <c r="Y138" s="441"/>
      <c r="Z138" s="441"/>
      <c r="AA138" s="441"/>
      <c r="AB138" s="441"/>
      <c r="AC138" s="441"/>
      <c r="AD138" s="441"/>
      <c r="AE138" s="441"/>
      <c r="AF138" s="441"/>
      <c r="AG138" s="441"/>
      <c r="AH138" s="441"/>
      <c r="AI138" s="441"/>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row>
    <row r="139" spans="1:55" hidden="1" x14ac:dyDescent="0.2">
      <c r="A139" s="217"/>
      <c r="B139" s="217"/>
      <c r="C139" s="217"/>
      <c r="D139" s="217"/>
      <c r="E139" s="217"/>
      <c r="F139" s="217"/>
      <c r="G139" s="217"/>
      <c r="H139" s="217"/>
      <c r="I139" s="217"/>
      <c r="J139" s="422"/>
      <c r="K139" s="442"/>
      <c r="L139" s="442"/>
      <c r="M139" s="442"/>
      <c r="N139" s="442"/>
      <c r="O139" s="441"/>
      <c r="P139" s="441"/>
      <c r="Q139" s="441"/>
      <c r="R139" s="441"/>
      <c r="S139" s="441"/>
      <c r="T139" s="441"/>
      <c r="U139" s="441"/>
      <c r="V139" s="441"/>
      <c r="W139" s="441"/>
      <c r="X139" s="441"/>
      <c r="Y139" s="441"/>
      <c r="Z139" s="441"/>
      <c r="AA139" s="441"/>
      <c r="AB139" s="441"/>
      <c r="AC139" s="441"/>
      <c r="AD139" s="441"/>
      <c r="AE139" s="441"/>
      <c r="AF139" s="441"/>
      <c r="AG139" s="441"/>
      <c r="AH139" s="441"/>
      <c r="AI139" s="441"/>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row>
    <row r="140" spans="1:55" hidden="1" x14ac:dyDescent="0.2">
      <c r="A140" s="217"/>
      <c r="B140" s="217"/>
      <c r="C140" s="217"/>
      <c r="D140" s="217"/>
      <c r="E140" s="217"/>
      <c r="F140" s="217"/>
      <c r="G140" s="217"/>
      <c r="H140" s="217"/>
      <c r="I140" s="217"/>
      <c r="J140" s="422"/>
      <c r="K140" s="442"/>
      <c r="L140" s="442"/>
      <c r="M140" s="442"/>
      <c r="N140" s="442"/>
      <c r="O140" s="441"/>
      <c r="P140" s="441"/>
      <c r="Q140" s="441"/>
      <c r="R140" s="441"/>
      <c r="S140" s="441"/>
      <c r="T140" s="441"/>
      <c r="U140" s="441"/>
      <c r="V140" s="441"/>
      <c r="W140" s="441"/>
      <c r="X140" s="441"/>
      <c r="Y140" s="441"/>
      <c r="Z140" s="441"/>
      <c r="AA140" s="441"/>
      <c r="AB140" s="441"/>
      <c r="AC140" s="441"/>
      <c r="AD140" s="441"/>
      <c r="AE140" s="441"/>
      <c r="AF140" s="441"/>
      <c r="AG140" s="441"/>
      <c r="AH140" s="441"/>
      <c r="AI140" s="441"/>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row>
    <row r="141" spans="1:55" hidden="1" x14ac:dyDescent="0.2">
      <c r="A141" s="217"/>
      <c r="B141" s="217"/>
      <c r="C141" s="217"/>
      <c r="D141" s="217"/>
      <c r="E141" s="217"/>
      <c r="F141" s="217"/>
      <c r="G141" s="217"/>
      <c r="H141" s="217"/>
      <c r="I141" s="217"/>
      <c r="J141" s="422"/>
      <c r="K141" s="442"/>
      <c r="L141" s="442"/>
      <c r="M141" s="442"/>
      <c r="N141" s="442"/>
      <c r="O141" s="441"/>
      <c r="P141" s="441"/>
      <c r="Q141" s="441"/>
      <c r="R141" s="441"/>
      <c r="S141" s="441"/>
      <c r="T141" s="441"/>
      <c r="U141" s="441"/>
      <c r="V141" s="441"/>
      <c r="W141" s="441"/>
      <c r="X141" s="441"/>
      <c r="Y141" s="441"/>
      <c r="Z141" s="441"/>
      <c r="AA141" s="441"/>
      <c r="AB141" s="441"/>
      <c r="AC141" s="441"/>
      <c r="AD141" s="441"/>
      <c r="AE141" s="441"/>
      <c r="AF141" s="441"/>
      <c r="AG141" s="441"/>
      <c r="AH141" s="441"/>
      <c r="AI141" s="441"/>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row>
    <row r="142" spans="1:55" hidden="1" x14ac:dyDescent="0.2">
      <c r="A142" s="217"/>
      <c r="B142" s="217"/>
      <c r="C142" s="217"/>
      <c r="D142" s="217"/>
      <c r="E142" s="217"/>
      <c r="F142" s="217"/>
      <c r="G142" s="217"/>
      <c r="H142" s="217"/>
      <c r="I142" s="217"/>
      <c r="J142" s="422"/>
      <c r="K142" s="442"/>
      <c r="L142" s="442"/>
      <c r="M142" s="442"/>
      <c r="N142" s="442"/>
      <c r="O142" s="441"/>
      <c r="P142" s="441"/>
      <c r="Q142" s="441"/>
      <c r="R142" s="441"/>
      <c r="S142" s="441"/>
      <c r="T142" s="441"/>
      <c r="U142" s="441"/>
      <c r="V142" s="441"/>
      <c r="W142" s="441"/>
      <c r="X142" s="441"/>
      <c r="Y142" s="441"/>
      <c r="Z142" s="441"/>
      <c r="AA142" s="441"/>
      <c r="AB142" s="441"/>
      <c r="AC142" s="441"/>
      <c r="AD142" s="441"/>
      <c r="AE142" s="441"/>
      <c r="AF142" s="441"/>
      <c r="AG142" s="441"/>
      <c r="AH142" s="441"/>
      <c r="AI142" s="441"/>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row>
    <row r="143" spans="1:55" hidden="1" x14ac:dyDescent="0.2">
      <c r="A143" s="217"/>
      <c r="B143" s="217"/>
      <c r="C143" s="217"/>
      <c r="D143" s="217"/>
      <c r="E143" s="217"/>
      <c r="F143" s="217"/>
      <c r="G143" s="217"/>
      <c r="H143" s="217"/>
      <c r="I143" s="217"/>
      <c r="J143" s="422"/>
      <c r="K143" s="442"/>
      <c r="L143" s="442"/>
      <c r="M143" s="442"/>
      <c r="N143" s="442"/>
      <c r="O143" s="441"/>
      <c r="P143" s="441"/>
      <c r="Q143" s="441"/>
      <c r="R143" s="441"/>
      <c r="S143" s="441"/>
      <c r="T143" s="441"/>
      <c r="U143" s="441"/>
      <c r="V143" s="441"/>
      <c r="W143" s="441"/>
      <c r="X143" s="441"/>
      <c r="Y143" s="441"/>
      <c r="Z143" s="441"/>
      <c r="AA143" s="441"/>
      <c r="AB143" s="441"/>
      <c r="AC143" s="441"/>
      <c r="AD143" s="441"/>
      <c r="AE143" s="441"/>
      <c r="AF143" s="441"/>
      <c r="AG143" s="441"/>
      <c r="AH143" s="441"/>
      <c r="AI143" s="441"/>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row>
    <row r="144" spans="1:55" hidden="1" x14ac:dyDescent="0.2">
      <c r="A144" s="217"/>
      <c r="B144" s="217"/>
      <c r="C144" s="217"/>
      <c r="D144" s="217"/>
      <c r="E144" s="217"/>
      <c r="F144" s="217"/>
      <c r="G144" s="217"/>
      <c r="H144" s="217"/>
      <c r="I144" s="217"/>
      <c r="J144" s="422"/>
      <c r="K144" s="442"/>
      <c r="L144" s="442"/>
      <c r="M144" s="442"/>
      <c r="N144" s="442"/>
      <c r="O144" s="441"/>
      <c r="P144" s="441"/>
      <c r="Q144" s="441"/>
      <c r="R144" s="441"/>
      <c r="S144" s="441"/>
      <c r="T144" s="441"/>
      <c r="U144" s="441"/>
      <c r="V144" s="441"/>
      <c r="W144" s="441"/>
      <c r="X144" s="441"/>
      <c r="Y144" s="441"/>
      <c r="Z144" s="441"/>
      <c r="AA144" s="441"/>
      <c r="AB144" s="441"/>
      <c r="AC144" s="441"/>
      <c r="AD144" s="441"/>
      <c r="AE144" s="441"/>
      <c r="AF144" s="441"/>
      <c r="AG144" s="441"/>
      <c r="AH144" s="441"/>
      <c r="AI144" s="441"/>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row>
    <row r="145" spans="1:55" hidden="1" x14ac:dyDescent="0.2">
      <c r="A145" s="217"/>
      <c r="B145" s="217"/>
      <c r="C145" s="217"/>
      <c r="D145" s="217"/>
      <c r="E145" s="217"/>
      <c r="F145" s="217"/>
      <c r="G145" s="217"/>
      <c r="H145" s="217"/>
      <c r="I145" s="217"/>
      <c r="J145" s="422"/>
      <c r="K145" s="442"/>
      <c r="L145" s="442"/>
      <c r="M145" s="442"/>
      <c r="N145" s="442"/>
      <c r="O145" s="441"/>
      <c r="P145" s="441"/>
      <c r="Q145" s="441"/>
      <c r="R145" s="441"/>
      <c r="S145" s="441"/>
      <c r="T145" s="441"/>
      <c r="U145" s="441"/>
      <c r="V145" s="441"/>
      <c r="W145" s="441"/>
      <c r="X145" s="441"/>
      <c r="Y145" s="441"/>
      <c r="Z145" s="441"/>
      <c r="AA145" s="441"/>
      <c r="AB145" s="441"/>
      <c r="AC145" s="441"/>
      <c r="AD145" s="441"/>
      <c r="AE145" s="441"/>
      <c r="AF145" s="441"/>
      <c r="AG145" s="441"/>
      <c r="AH145" s="441"/>
      <c r="AI145" s="441"/>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row>
    <row r="146" spans="1:55" hidden="1" x14ac:dyDescent="0.2">
      <c r="A146" s="217"/>
      <c r="B146" s="217"/>
      <c r="C146" s="217"/>
      <c r="D146" s="217"/>
      <c r="E146" s="217"/>
      <c r="F146" s="217"/>
      <c r="G146" s="217"/>
      <c r="H146" s="217"/>
      <c r="I146" s="217"/>
      <c r="J146" s="422"/>
      <c r="K146" s="442"/>
      <c r="L146" s="442"/>
      <c r="M146" s="442"/>
      <c r="N146" s="442"/>
      <c r="O146" s="441"/>
      <c r="P146" s="441"/>
      <c r="Q146" s="441"/>
      <c r="R146" s="441"/>
      <c r="S146" s="441"/>
      <c r="T146" s="441"/>
      <c r="U146" s="441"/>
      <c r="V146" s="441"/>
      <c r="W146" s="441"/>
      <c r="X146" s="441"/>
      <c r="Y146" s="441"/>
      <c r="Z146" s="441"/>
      <c r="AA146" s="441"/>
      <c r="AB146" s="441"/>
      <c r="AC146" s="441"/>
      <c r="AD146" s="441"/>
      <c r="AE146" s="441"/>
      <c r="AF146" s="441"/>
      <c r="AG146" s="441"/>
      <c r="AH146" s="441"/>
      <c r="AI146" s="441"/>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row>
    <row r="147" spans="1:55" hidden="1" x14ac:dyDescent="0.2">
      <c r="A147" s="217"/>
      <c r="B147" s="217"/>
      <c r="C147" s="217"/>
      <c r="D147" s="217"/>
      <c r="E147" s="217"/>
      <c r="F147" s="217"/>
      <c r="G147" s="217"/>
      <c r="H147" s="217"/>
      <c r="I147" s="217"/>
      <c r="J147" s="422"/>
      <c r="K147" s="442"/>
      <c r="L147" s="442"/>
      <c r="M147" s="442"/>
      <c r="N147" s="442"/>
      <c r="O147" s="441"/>
      <c r="P147" s="441"/>
      <c r="Q147" s="441"/>
      <c r="R147" s="441"/>
      <c r="S147" s="441"/>
      <c r="T147" s="441"/>
      <c r="U147" s="441"/>
      <c r="V147" s="441"/>
      <c r="W147" s="441"/>
      <c r="X147" s="441"/>
      <c r="Y147" s="441"/>
      <c r="Z147" s="441"/>
      <c r="AA147" s="441"/>
      <c r="AB147" s="441"/>
      <c r="AC147" s="441"/>
      <c r="AD147" s="441"/>
      <c r="AE147" s="441"/>
      <c r="AF147" s="441"/>
      <c r="AG147" s="441"/>
      <c r="AH147" s="441"/>
      <c r="AI147" s="441"/>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row>
    <row r="148" spans="1:55" hidden="1" x14ac:dyDescent="0.2">
      <c r="A148" s="217"/>
      <c r="B148" s="217"/>
      <c r="C148" s="217"/>
      <c r="D148" s="217"/>
      <c r="E148" s="217"/>
      <c r="F148" s="217"/>
      <c r="G148" s="217"/>
      <c r="H148" s="217"/>
      <c r="I148" s="217"/>
      <c r="J148" s="422"/>
      <c r="K148" s="442"/>
      <c r="L148" s="442"/>
      <c r="M148" s="442"/>
      <c r="N148" s="442"/>
      <c r="O148" s="441"/>
      <c r="P148" s="441"/>
      <c r="Q148" s="441"/>
      <c r="R148" s="441"/>
      <c r="S148" s="441"/>
      <c r="T148" s="441"/>
      <c r="U148" s="441"/>
      <c r="V148" s="441"/>
      <c r="W148" s="441"/>
      <c r="X148" s="441"/>
      <c r="Y148" s="441"/>
      <c r="Z148" s="441"/>
      <c r="AA148" s="441"/>
      <c r="AB148" s="441"/>
      <c r="AC148" s="441"/>
      <c r="AD148" s="441"/>
      <c r="AE148" s="441"/>
      <c r="AF148" s="441"/>
      <c r="AG148" s="441"/>
      <c r="AH148" s="441"/>
      <c r="AI148" s="441"/>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row>
    <row r="149" spans="1:55" hidden="1" x14ac:dyDescent="0.2">
      <c r="A149" s="217"/>
      <c r="B149" s="217"/>
      <c r="C149" s="217"/>
      <c r="D149" s="217"/>
      <c r="E149" s="217"/>
      <c r="F149" s="217"/>
      <c r="G149" s="217"/>
      <c r="H149" s="217"/>
      <c r="I149" s="217"/>
      <c r="J149" s="422"/>
      <c r="K149" s="442"/>
      <c r="L149" s="442"/>
      <c r="M149" s="442"/>
      <c r="N149" s="442"/>
      <c r="O149" s="441"/>
      <c r="P149" s="441"/>
      <c r="Q149" s="441"/>
      <c r="R149" s="441"/>
      <c r="S149" s="441"/>
      <c r="T149" s="441"/>
      <c r="U149" s="441"/>
      <c r="V149" s="441"/>
      <c r="W149" s="441"/>
      <c r="X149" s="441"/>
      <c r="Y149" s="441"/>
      <c r="Z149" s="441"/>
      <c r="AA149" s="441"/>
      <c r="AB149" s="441"/>
      <c r="AC149" s="441"/>
      <c r="AD149" s="441"/>
      <c r="AE149" s="441"/>
      <c r="AF149" s="441"/>
      <c r="AG149" s="441"/>
      <c r="AH149" s="441"/>
      <c r="AI149" s="441"/>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row>
    <row r="150" spans="1:55" hidden="1" x14ac:dyDescent="0.2">
      <c r="A150" s="217"/>
      <c r="B150" s="217"/>
      <c r="C150" s="217"/>
      <c r="D150" s="217"/>
      <c r="E150" s="217"/>
      <c r="F150" s="217"/>
      <c r="G150" s="217"/>
      <c r="H150" s="217"/>
      <c r="I150" s="217"/>
      <c r="J150" s="422"/>
      <c r="K150" s="442"/>
      <c r="L150" s="442"/>
      <c r="M150" s="442"/>
      <c r="N150" s="442"/>
      <c r="O150" s="441"/>
      <c r="P150" s="441"/>
      <c r="Q150" s="441"/>
      <c r="R150" s="441"/>
      <c r="S150" s="441"/>
      <c r="T150" s="441"/>
      <c r="U150" s="441"/>
      <c r="V150" s="441"/>
      <c r="W150" s="441"/>
      <c r="X150" s="441"/>
      <c r="Y150" s="441"/>
      <c r="Z150" s="441"/>
      <c r="AA150" s="441"/>
      <c r="AB150" s="441"/>
      <c r="AC150" s="441"/>
      <c r="AD150" s="441"/>
      <c r="AE150" s="441"/>
      <c r="AF150" s="441"/>
      <c r="AG150" s="441"/>
      <c r="AH150" s="441"/>
      <c r="AI150" s="441"/>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row>
    <row r="151" spans="1:55" hidden="1" x14ac:dyDescent="0.2">
      <c r="A151" s="217"/>
      <c r="B151" s="217"/>
      <c r="C151" s="217"/>
      <c r="D151" s="217"/>
      <c r="E151" s="217"/>
      <c r="F151" s="217"/>
      <c r="G151" s="217"/>
      <c r="H151" s="217"/>
      <c r="I151" s="217"/>
      <c r="J151" s="422"/>
      <c r="K151" s="442"/>
      <c r="L151" s="442"/>
      <c r="M151" s="442"/>
      <c r="N151" s="442"/>
      <c r="O151" s="441"/>
      <c r="P151" s="441"/>
      <c r="Q151" s="441"/>
      <c r="R151" s="441"/>
      <c r="S151" s="441"/>
      <c r="T151" s="441"/>
      <c r="U151" s="441"/>
      <c r="V151" s="441"/>
      <c r="W151" s="441"/>
      <c r="X151" s="441"/>
      <c r="Y151" s="441"/>
      <c r="Z151" s="441"/>
      <c r="AA151" s="441"/>
      <c r="AB151" s="441"/>
      <c r="AC151" s="441"/>
      <c r="AD151" s="441"/>
      <c r="AE151" s="441"/>
      <c r="AF151" s="441"/>
      <c r="AG151" s="441"/>
      <c r="AH151" s="441"/>
      <c r="AI151" s="441"/>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row>
    <row r="152" spans="1:55" hidden="1" x14ac:dyDescent="0.2">
      <c r="A152" s="217"/>
      <c r="B152" s="217"/>
      <c r="C152" s="217"/>
      <c r="D152" s="217"/>
      <c r="E152" s="217"/>
      <c r="F152" s="217"/>
      <c r="G152" s="217"/>
      <c r="H152" s="217"/>
      <c r="I152" s="217"/>
      <c r="J152" s="422"/>
      <c r="K152" s="442"/>
      <c r="L152" s="442"/>
      <c r="M152" s="442"/>
      <c r="N152" s="442"/>
      <c r="O152" s="441"/>
      <c r="P152" s="441"/>
      <c r="Q152" s="441"/>
      <c r="R152" s="441"/>
      <c r="S152" s="441"/>
      <c r="T152" s="441"/>
      <c r="U152" s="441"/>
      <c r="V152" s="441"/>
      <c r="W152" s="441"/>
      <c r="X152" s="441"/>
      <c r="Y152" s="441"/>
      <c r="Z152" s="441"/>
      <c r="AA152" s="441"/>
      <c r="AB152" s="441"/>
      <c r="AC152" s="441"/>
      <c r="AD152" s="441"/>
      <c r="AE152" s="441"/>
      <c r="AF152" s="441"/>
      <c r="AG152" s="441"/>
      <c r="AH152" s="441"/>
      <c r="AI152" s="441"/>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row>
    <row r="153" spans="1:55" hidden="1" x14ac:dyDescent="0.2">
      <c r="A153" s="217"/>
      <c r="B153" s="217"/>
      <c r="C153" s="217"/>
      <c r="D153" s="217"/>
      <c r="E153" s="217"/>
      <c r="F153" s="217"/>
      <c r="G153" s="217"/>
      <c r="H153" s="217"/>
      <c r="I153" s="217"/>
      <c r="J153" s="422"/>
      <c r="K153" s="442"/>
      <c r="L153" s="442"/>
      <c r="M153" s="442"/>
      <c r="N153" s="442"/>
      <c r="O153" s="441"/>
      <c r="P153" s="441"/>
      <c r="Q153" s="441"/>
      <c r="R153" s="441"/>
      <c r="S153" s="441"/>
      <c r="T153" s="441"/>
      <c r="U153" s="441"/>
      <c r="V153" s="441"/>
      <c r="W153" s="441"/>
      <c r="X153" s="441"/>
      <c r="Y153" s="441"/>
      <c r="Z153" s="441"/>
      <c r="AA153" s="441"/>
      <c r="AB153" s="441"/>
      <c r="AC153" s="441"/>
      <c r="AD153" s="441"/>
      <c r="AE153" s="441"/>
      <c r="AF153" s="441"/>
      <c r="AG153" s="441"/>
      <c r="AH153" s="441"/>
      <c r="AI153" s="441"/>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row>
    <row r="154" spans="1:55" hidden="1" x14ac:dyDescent="0.2">
      <c r="A154" s="217"/>
      <c r="B154" s="217"/>
      <c r="C154" s="217"/>
      <c r="D154" s="217"/>
      <c r="E154" s="217"/>
      <c r="F154" s="217"/>
      <c r="G154" s="217"/>
      <c r="H154" s="217"/>
      <c r="I154" s="217"/>
      <c r="J154" s="422"/>
      <c r="K154" s="442"/>
      <c r="L154" s="442"/>
      <c r="M154" s="442"/>
      <c r="N154" s="442"/>
      <c r="O154" s="441"/>
      <c r="P154" s="441"/>
      <c r="Q154" s="441"/>
      <c r="R154" s="441"/>
      <c r="S154" s="441"/>
      <c r="T154" s="441"/>
      <c r="U154" s="441"/>
      <c r="V154" s="441"/>
      <c r="W154" s="441"/>
      <c r="X154" s="441"/>
      <c r="Y154" s="441"/>
      <c r="Z154" s="441"/>
      <c r="AA154" s="441"/>
      <c r="AB154" s="441"/>
      <c r="AC154" s="441"/>
      <c r="AD154" s="441"/>
      <c r="AE154" s="441"/>
      <c r="AF154" s="441"/>
      <c r="AG154" s="441"/>
      <c r="AH154" s="441"/>
      <c r="AI154" s="441"/>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row>
    <row r="155" spans="1:55" hidden="1" x14ac:dyDescent="0.2">
      <c r="A155" s="217"/>
      <c r="B155" s="217"/>
      <c r="C155" s="217"/>
      <c r="D155" s="217"/>
      <c r="E155" s="217"/>
      <c r="F155" s="217"/>
      <c r="G155" s="217"/>
      <c r="H155" s="217"/>
      <c r="I155" s="217"/>
      <c r="J155" s="422"/>
      <c r="K155" s="442"/>
      <c r="L155" s="442"/>
      <c r="M155" s="442"/>
      <c r="N155" s="442"/>
      <c r="O155" s="441"/>
      <c r="P155" s="441"/>
      <c r="Q155" s="441"/>
      <c r="R155" s="441"/>
      <c r="S155" s="441"/>
      <c r="T155" s="441"/>
      <c r="U155" s="441"/>
      <c r="V155" s="441"/>
      <c r="W155" s="441"/>
      <c r="X155" s="441"/>
      <c r="Y155" s="441"/>
      <c r="Z155" s="441"/>
      <c r="AA155" s="441"/>
      <c r="AB155" s="441"/>
      <c r="AC155" s="441"/>
      <c r="AD155" s="441"/>
      <c r="AE155" s="441"/>
      <c r="AF155" s="441"/>
      <c r="AG155" s="441"/>
      <c r="AH155" s="441"/>
      <c r="AI155" s="441"/>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row>
    <row r="156" spans="1:55" hidden="1" x14ac:dyDescent="0.2">
      <c r="A156" s="217"/>
      <c r="B156" s="217"/>
      <c r="C156" s="217"/>
      <c r="D156" s="217"/>
      <c r="E156" s="217"/>
      <c r="F156" s="217"/>
      <c r="G156" s="217"/>
      <c r="H156" s="217"/>
      <c r="I156" s="217"/>
      <c r="J156" s="422"/>
      <c r="K156" s="442"/>
      <c r="L156" s="442"/>
      <c r="M156" s="442"/>
      <c r="N156" s="442"/>
      <c r="O156" s="441"/>
      <c r="P156" s="441"/>
      <c r="Q156" s="441"/>
      <c r="R156" s="441"/>
      <c r="S156" s="441"/>
      <c r="T156" s="441"/>
      <c r="U156" s="441"/>
      <c r="V156" s="441"/>
      <c r="W156" s="441"/>
      <c r="X156" s="441"/>
      <c r="Y156" s="441"/>
      <c r="Z156" s="441"/>
      <c r="AA156" s="441"/>
      <c r="AB156" s="441"/>
      <c r="AC156" s="441"/>
      <c r="AD156" s="441"/>
      <c r="AE156" s="441"/>
      <c r="AF156" s="441"/>
      <c r="AG156" s="441"/>
      <c r="AH156" s="441"/>
      <c r="AI156" s="441"/>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row>
    <row r="157" spans="1:55" hidden="1" x14ac:dyDescent="0.2">
      <c r="A157" s="217"/>
      <c r="B157" s="217"/>
      <c r="C157" s="217"/>
      <c r="D157" s="217"/>
      <c r="E157" s="217"/>
      <c r="F157" s="217"/>
      <c r="G157" s="217"/>
      <c r="H157" s="217"/>
      <c r="I157" s="217"/>
      <c r="J157" s="422"/>
      <c r="K157" s="442"/>
      <c r="L157" s="442"/>
      <c r="M157" s="442"/>
      <c r="N157" s="442"/>
      <c r="O157" s="441"/>
      <c r="P157" s="441"/>
      <c r="Q157" s="441"/>
      <c r="R157" s="441"/>
      <c r="S157" s="441"/>
      <c r="T157" s="441"/>
      <c r="U157" s="441"/>
      <c r="V157" s="441"/>
      <c r="W157" s="441"/>
      <c r="X157" s="441"/>
      <c r="Y157" s="441"/>
      <c r="Z157" s="441"/>
      <c r="AA157" s="441"/>
      <c r="AB157" s="441"/>
      <c r="AC157" s="441"/>
      <c r="AD157" s="441"/>
      <c r="AE157" s="441"/>
      <c r="AF157" s="441"/>
      <c r="AG157" s="441"/>
      <c r="AH157" s="441"/>
      <c r="AI157" s="441"/>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row>
    <row r="158" spans="1:55" hidden="1" x14ac:dyDescent="0.2">
      <c r="A158" s="217"/>
      <c r="B158" s="217"/>
      <c r="C158" s="217"/>
      <c r="D158" s="217"/>
      <c r="E158" s="217"/>
      <c r="F158" s="217"/>
      <c r="G158" s="217"/>
      <c r="H158" s="217"/>
      <c r="I158" s="217"/>
      <c r="J158" s="422"/>
      <c r="K158" s="442"/>
      <c r="L158" s="442"/>
      <c r="M158" s="442"/>
      <c r="N158" s="442"/>
      <c r="O158" s="441"/>
      <c r="P158" s="441"/>
      <c r="Q158" s="441"/>
      <c r="R158" s="441"/>
      <c r="S158" s="441"/>
      <c r="T158" s="441"/>
      <c r="U158" s="441"/>
      <c r="V158" s="441"/>
      <c r="W158" s="441"/>
      <c r="X158" s="441"/>
      <c r="Y158" s="441"/>
      <c r="Z158" s="441"/>
      <c r="AA158" s="441"/>
      <c r="AB158" s="441"/>
      <c r="AC158" s="441"/>
      <c r="AD158" s="441"/>
      <c r="AE158" s="441"/>
      <c r="AF158" s="441"/>
      <c r="AG158" s="441"/>
      <c r="AH158" s="441"/>
      <c r="AI158" s="441"/>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row>
    <row r="159" spans="1:55" hidden="1" x14ac:dyDescent="0.2">
      <c r="A159" s="217"/>
      <c r="B159" s="217"/>
      <c r="C159" s="217"/>
      <c r="D159" s="217"/>
      <c r="E159" s="217"/>
      <c r="F159" s="217"/>
      <c r="G159" s="217"/>
      <c r="H159" s="217"/>
      <c r="I159" s="217"/>
      <c r="J159" s="422"/>
      <c r="K159" s="442"/>
      <c r="L159" s="442"/>
      <c r="M159" s="442"/>
      <c r="N159" s="442"/>
      <c r="O159" s="441"/>
      <c r="P159" s="441"/>
      <c r="Q159" s="441"/>
      <c r="R159" s="441"/>
      <c r="S159" s="441"/>
      <c r="T159" s="441"/>
      <c r="U159" s="441"/>
      <c r="V159" s="441"/>
      <c r="W159" s="441"/>
      <c r="X159" s="441"/>
      <c r="Y159" s="441"/>
      <c r="Z159" s="441"/>
      <c r="AA159" s="441"/>
      <c r="AB159" s="441"/>
      <c r="AC159" s="441"/>
      <c r="AD159" s="441"/>
      <c r="AE159" s="441"/>
      <c r="AF159" s="441"/>
      <c r="AG159" s="441"/>
      <c r="AH159" s="441"/>
      <c r="AI159" s="441"/>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row>
    <row r="160" spans="1:55" hidden="1" x14ac:dyDescent="0.2">
      <c r="A160" s="217"/>
      <c r="B160" s="217"/>
      <c r="C160" s="217"/>
      <c r="D160" s="217"/>
      <c r="E160" s="217"/>
      <c r="F160" s="217"/>
      <c r="G160" s="217"/>
      <c r="H160" s="217"/>
      <c r="I160" s="217"/>
      <c r="J160" s="422"/>
      <c r="K160" s="442"/>
      <c r="L160" s="442"/>
      <c r="M160" s="442"/>
      <c r="N160" s="442"/>
      <c r="O160" s="441"/>
      <c r="P160" s="441"/>
      <c r="Q160" s="441"/>
      <c r="R160" s="441"/>
      <c r="S160" s="441"/>
      <c r="T160" s="441"/>
      <c r="U160" s="441"/>
      <c r="V160" s="441"/>
      <c r="W160" s="441"/>
      <c r="X160" s="441"/>
      <c r="Y160" s="441"/>
      <c r="Z160" s="441"/>
      <c r="AA160" s="441"/>
      <c r="AB160" s="441"/>
      <c r="AC160" s="441"/>
      <c r="AD160" s="441"/>
      <c r="AE160" s="441"/>
      <c r="AF160" s="441"/>
      <c r="AG160" s="441"/>
      <c r="AH160" s="441"/>
      <c r="AI160" s="441"/>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row>
    <row r="161" spans="1:55" hidden="1" x14ac:dyDescent="0.2">
      <c r="A161" s="217"/>
      <c r="B161" s="217"/>
      <c r="C161" s="217"/>
      <c r="D161" s="217"/>
      <c r="E161" s="217"/>
      <c r="F161" s="217"/>
      <c r="G161" s="217"/>
      <c r="H161" s="217"/>
      <c r="I161" s="217"/>
      <c r="J161" s="422"/>
      <c r="K161" s="442"/>
      <c r="L161" s="442"/>
      <c r="M161" s="442"/>
      <c r="N161" s="442"/>
      <c r="O161" s="441"/>
      <c r="P161" s="441"/>
      <c r="Q161" s="441"/>
      <c r="R161" s="441"/>
      <c r="S161" s="441"/>
      <c r="T161" s="441"/>
      <c r="U161" s="441"/>
      <c r="V161" s="441"/>
      <c r="W161" s="441"/>
      <c r="X161" s="441"/>
      <c r="Y161" s="441"/>
      <c r="Z161" s="441"/>
      <c r="AA161" s="441"/>
      <c r="AB161" s="441"/>
      <c r="AC161" s="441"/>
      <c r="AD161" s="441"/>
      <c r="AE161" s="441"/>
      <c r="AF161" s="441"/>
      <c r="AG161" s="441"/>
      <c r="AH161" s="441"/>
      <c r="AI161" s="441"/>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row>
    <row r="162" spans="1:55" hidden="1" x14ac:dyDescent="0.2">
      <c r="A162" s="217"/>
      <c r="B162" s="217"/>
      <c r="C162" s="217"/>
      <c r="D162" s="217"/>
      <c r="E162" s="217"/>
      <c r="F162" s="217"/>
      <c r="G162" s="217"/>
      <c r="H162" s="217"/>
      <c r="I162" s="217"/>
      <c r="J162" s="422"/>
      <c r="K162" s="442"/>
      <c r="L162" s="442"/>
      <c r="M162" s="442"/>
      <c r="N162" s="442"/>
      <c r="O162" s="441"/>
      <c r="P162" s="441"/>
      <c r="Q162" s="441"/>
      <c r="R162" s="441"/>
      <c r="S162" s="441"/>
      <c r="T162" s="441"/>
      <c r="U162" s="441"/>
      <c r="V162" s="441"/>
      <c r="W162" s="441"/>
      <c r="X162" s="441"/>
      <c r="Y162" s="441"/>
      <c r="Z162" s="441"/>
      <c r="AA162" s="441"/>
      <c r="AB162" s="441"/>
      <c r="AC162" s="441"/>
      <c r="AD162" s="441"/>
      <c r="AE162" s="441"/>
      <c r="AF162" s="441"/>
      <c r="AG162" s="441"/>
      <c r="AH162" s="441"/>
      <c r="AI162" s="441"/>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row>
    <row r="163" spans="1:55" hidden="1" x14ac:dyDescent="0.2">
      <c r="A163" s="217"/>
      <c r="B163" s="217"/>
      <c r="C163" s="217"/>
      <c r="D163" s="217"/>
      <c r="E163" s="217"/>
      <c r="F163" s="217"/>
      <c r="G163" s="217"/>
      <c r="H163" s="217"/>
      <c r="I163" s="217"/>
      <c r="J163" s="422"/>
      <c r="K163" s="442"/>
      <c r="L163" s="442"/>
      <c r="M163" s="442"/>
      <c r="N163" s="442"/>
      <c r="O163" s="441"/>
      <c r="P163" s="441"/>
      <c r="Q163" s="441"/>
      <c r="R163" s="441"/>
      <c r="S163" s="441"/>
      <c r="T163" s="441"/>
      <c r="U163" s="441"/>
      <c r="V163" s="441"/>
      <c r="W163" s="441"/>
      <c r="X163" s="441"/>
      <c r="Y163" s="441"/>
      <c r="Z163" s="441"/>
      <c r="AA163" s="441"/>
      <c r="AB163" s="441"/>
      <c r="AC163" s="441"/>
      <c r="AD163" s="441"/>
      <c r="AE163" s="441"/>
      <c r="AF163" s="441"/>
      <c r="AG163" s="441"/>
      <c r="AH163" s="441"/>
      <c r="AI163" s="441"/>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row>
    <row r="164" spans="1:55" hidden="1" x14ac:dyDescent="0.2">
      <c r="A164" s="217"/>
      <c r="B164" s="217"/>
      <c r="C164" s="217"/>
      <c r="D164" s="217"/>
      <c r="E164" s="217"/>
      <c r="F164" s="217"/>
      <c r="G164" s="217"/>
      <c r="H164" s="217"/>
      <c r="I164" s="217"/>
      <c r="J164" s="422"/>
      <c r="K164" s="442"/>
      <c r="L164" s="442"/>
      <c r="M164" s="442"/>
      <c r="N164" s="442"/>
      <c r="O164" s="441"/>
      <c r="P164" s="441"/>
      <c r="Q164" s="441"/>
      <c r="R164" s="441"/>
      <c r="S164" s="441"/>
      <c r="T164" s="441"/>
      <c r="U164" s="441"/>
      <c r="V164" s="441"/>
      <c r="W164" s="441"/>
      <c r="X164" s="441"/>
      <c r="Y164" s="441"/>
      <c r="Z164" s="441"/>
      <c r="AA164" s="441"/>
      <c r="AB164" s="441"/>
      <c r="AC164" s="441"/>
      <c r="AD164" s="441"/>
      <c r="AE164" s="441"/>
      <c r="AF164" s="441"/>
      <c r="AG164" s="441"/>
      <c r="AH164" s="441"/>
      <c r="AI164" s="441"/>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row>
    <row r="165" spans="1:55" hidden="1" x14ac:dyDescent="0.2">
      <c r="A165" s="217"/>
      <c r="B165" s="217"/>
      <c r="C165" s="217"/>
      <c r="D165" s="217"/>
      <c r="E165" s="217"/>
      <c r="F165" s="217"/>
      <c r="G165" s="217"/>
      <c r="H165" s="217"/>
      <c r="I165" s="217"/>
      <c r="J165" s="422"/>
      <c r="K165" s="442"/>
      <c r="L165" s="442"/>
      <c r="M165" s="442"/>
      <c r="N165" s="442"/>
      <c r="O165" s="441"/>
      <c r="P165" s="441"/>
      <c r="Q165" s="441"/>
      <c r="R165" s="441"/>
      <c r="S165" s="441"/>
      <c r="T165" s="441"/>
      <c r="U165" s="441"/>
      <c r="V165" s="441"/>
      <c r="W165" s="441"/>
      <c r="X165" s="441"/>
      <c r="Y165" s="441"/>
      <c r="Z165" s="441"/>
      <c r="AA165" s="441"/>
      <c r="AB165" s="441"/>
      <c r="AC165" s="441"/>
      <c r="AD165" s="441"/>
      <c r="AE165" s="441"/>
      <c r="AF165" s="441"/>
      <c r="AG165" s="441"/>
      <c r="AH165" s="441"/>
      <c r="AI165" s="441"/>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row>
    <row r="166" spans="1:55" hidden="1" x14ac:dyDescent="0.2">
      <c r="A166" s="217"/>
      <c r="B166" s="217"/>
      <c r="C166" s="217"/>
      <c r="D166" s="217"/>
      <c r="E166" s="217"/>
      <c r="F166" s="217"/>
      <c r="G166" s="217"/>
      <c r="H166" s="217"/>
      <c r="I166" s="217"/>
      <c r="J166" s="422"/>
      <c r="K166" s="442"/>
      <c r="L166" s="442"/>
      <c r="M166" s="442"/>
      <c r="N166" s="442"/>
      <c r="O166" s="441"/>
      <c r="P166" s="441"/>
      <c r="Q166" s="441"/>
      <c r="R166" s="441"/>
      <c r="S166" s="441"/>
      <c r="T166" s="441"/>
      <c r="U166" s="441"/>
      <c r="V166" s="441"/>
      <c r="W166" s="441"/>
      <c r="X166" s="441"/>
      <c r="Y166" s="441"/>
      <c r="Z166" s="441"/>
      <c r="AA166" s="441"/>
      <c r="AB166" s="441"/>
      <c r="AC166" s="441"/>
      <c r="AD166" s="441"/>
      <c r="AE166" s="441"/>
      <c r="AF166" s="441"/>
      <c r="AG166" s="441"/>
      <c r="AH166" s="441"/>
      <c r="AI166" s="441"/>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row>
    <row r="167" spans="1:55" hidden="1" x14ac:dyDescent="0.2">
      <c r="A167" s="217"/>
      <c r="B167" s="217"/>
      <c r="C167" s="217"/>
      <c r="D167" s="217"/>
      <c r="E167" s="217"/>
      <c r="F167" s="217"/>
      <c r="G167" s="217"/>
      <c r="H167" s="217"/>
      <c r="I167" s="217"/>
      <c r="J167" s="422"/>
      <c r="K167" s="442"/>
      <c r="L167" s="442"/>
      <c r="M167" s="442"/>
      <c r="N167" s="442"/>
      <c r="O167" s="441"/>
      <c r="P167" s="441"/>
      <c r="Q167" s="441"/>
      <c r="R167" s="441"/>
      <c r="S167" s="441"/>
      <c r="T167" s="441"/>
      <c r="U167" s="441"/>
      <c r="V167" s="441"/>
      <c r="W167" s="441"/>
      <c r="X167" s="441"/>
      <c r="Y167" s="441"/>
      <c r="Z167" s="441"/>
      <c r="AA167" s="441"/>
      <c r="AB167" s="441"/>
      <c r="AC167" s="441"/>
      <c r="AD167" s="441"/>
      <c r="AE167" s="441"/>
      <c r="AF167" s="441"/>
      <c r="AG167" s="441"/>
      <c r="AH167" s="441"/>
      <c r="AI167" s="441"/>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row>
    <row r="168" spans="1:55" hidden="1" x14ac:dyDescent="0.2">
      <c r="A168" s="217"/>
      <c r="B168" s="217"/>
      <c r="C168" s="217"/>
      <c r="D168" s="217"/>
      <c r="E168" s="217"/>
      <c r="F168" s="217"/>
      <c r="G168" s="217"/>
      <c r="H168" s="217"/>
      <c r="I168" s="217"/>
      <c r="J168" s="422"/>
      <c r="K168" s="442"/>
      <c r="L168" s="442"/>
      <c r="M168" s="442"/>
      <c r="N168" s="442"/>
      <c r="O168" s="441"/>
      <c r="P168" s="441"/>
      <c r="Q168" s="441"/>
      <c r="R168" s="441"/>
      <c r="S168" s="441"/>
      <c r="T168" s="441"/>
      <c r="U168" s="441"/>
      <c r="V168" s="441"/>
      <c r="W168" s="441"/>
      <c r="X168" s="441"/>
      <c r="Y168" s="441"/>
      <c r="Z168" s="441"/>
      <c r="AA168" s="441"/>
      <c r="AB168" s="441"/>
      <c r="AC168" s="441"/>
      <c r="AD168" s="441"/>
      <c r="AE168" s="441"/>
      <c r="AF168" s="441"/>
      <c r="AG168" s="441"/>
      <c r="AH168" s="441"/>
      <c r="AI168" s="441"/>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row>
    <row r="169" spans="1:55" hidden="1" x14ac:dyDescent="0.2">
      <c r="A169" s="217"/>
      <c r="B169" s="217"/>
      <c r="C169" s="217"/>
      <c r="D169" s="217"/>
      <c r="E169" s="217"/>
      <c r="F169" s="217"/>
      <c r="G169" s="217"/>
      <c r="H169" s="217"/>
      <c r="I169" s="217"/>
      <c r="J169" s="422"/>
      <c r="K169" s="442"/>
      <c r="L169" s="442"/>
      <c r="M169" s="442"/>
      <c r="N169" s="442"/>
      <c r="O169" s="441"/>
      <c r="P169" s="441"/>
      <c r="Q169" s="441"/>
      <c r="R169" s="441"/>
      <c r="S169" s="441"/>
      <c r="T169" s="441"/>
      <c r="U169" s="441"/>
      <c r="V169" s="441"/>
      <c r="W169" s="441"/>
      <c r="X169" s="441"/>
      <c r="Y169" s="441"/>
      <c r="Z169" s="441"/>
      <c r="AA169" s="441"/>
      <c r="AB169" s="441"/>
      <c r="AC169" s="441"/>
      <c r="AD169" s="441"/>
      <c r="AE169" s="441"/>
      <c r="AF169" s="441"/>
      <c r="AG169" s="441"/>
      <c r="AH169" s="441"/>
      <c r="AI169" s="441"/>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row>
    <row r="170" spans="1:55" hidden="1" x14ac:dyDescent="0.2">
      <c r="A170" s="217"/>
      <c r="B170" s="217"/>
      <c r="C170" s="217"/>
      <c r="D170" s="217"/>
      <c r="E170" s="217"/>
      <c r="F170" s="217"/>
      <c r="G170" s="217"/>
      <c r="H170" s="217"/>
      <c r="I170" s="217"/>
      <c r="J170" s="422"/>
      <c r="K170" s="442"/>
      <c r="L170" s="442"/>
      <c r="M170" s="442"/>
      <c r="N170" s="442"/>
      <c r="O170" s="441"/>
      <c r="P170" s="441"/>
      <c r="Q170" s="441"/>
      <c r="R170" s="441"/>
      <c r="S170" s="441"/>
      <c r="T170" s="441"/>
      <c r="U170" s="441"/>
      <c r="V170" s="441"/>
      <c r="W170" s="441"/>
      <c r="X170" s="441"/>
      <c r="Y170" s="441"/>
      <c r="Z170" s="441"/>
      <c r="AA170" s="441"/>
      <c r="AB170" s="441"/>
      <c r="AC170" s="441"/>
      <c r="AD170" s="441"/>
      <c r="AE170" s="441"/>
      <c r="AF170" s="441"/>
      <c r="AG170" s="441"/>
      <c r="AH170" s="441"/>
      <c r="AI170" s="441"/>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row>
    <row r="171" spans="1:55" hidden="1" x14ac:dyDescent="0.2">
      <c r="A171" s="217"/>
      <c r="B171" s="217"/>
      <c r="C171" s="217"/>
      <c r="D171" s="217"/>
      <c r="E171" s="217"/>
      <c r="F171" s="217"/>
      <c r="G171" s="217"/>
      <c r="H171" s="217"/>
      <c r="I171" s="217"/>
      <c r="J171" s="422"/>
      <c r="K171" s="442"/>
      <c r="L171" s="442"/>
      <c r="M171" s="442"/>
      <c r="N171" s="442"/>
      <c r="O171" s="441"/>
      <c r="P171" s="441"/>
      <c r="Q171" s="441"/>
      <c r="R171" s="441"/>
      <c r="S171" s="441"/>
      <c r="T171" s="441"/>
      <c r="U171" s="441"/>
      <c r="V171" s="441"/>
      <c r="W171" s="441"/>
      <c r="X171" s="441"/>
      <c r="Y171" s="441"/>
      <c r="Z171" s="441"/>
      <c r="AA171" s="441"/>
      <c r="AB171" s="441"/>
      <c r="AC171" s="441"/>
      <c r="AD171" s="441"/>
      <c r="AE171" s="441"/>
      <c r="AF171" s="441"/>
      <c r="AG171" s="441"/>
      <c r="AH171" s="441"/>
      <c r="AI171" s="441"/>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row>
    <row r="172" spans="1:55" hidden="1" x14ac:dyDescent="0.2">
      <c r="A172" s="217"/>
      <c r="B172" s="217"/>
      <c r="C172" s="217"/>
      <c r="D172" s="217"/>
      <c r="E172" s="217"/>
      <c r="F172" s="217"/>
      <c r="G172" s="217"/>
      <c r="H172" s="217"/>
      <c r="I172" s="217"/>
      <c r="J172" s="422"/>
      <c r="K172" s="442"/>
      <c r="L172" s="442"/>
      <c r="M172" s="442"/>
      <c r="N172" s="442"/>
      <c r="O172" s="441"/>
      <c r="P172" s="441"/>
      <c r="Q172" s="441"/>
      <c r="R172" s="441"/>
      <c r="S172" s="441"/>
      <c r="T172" s="441"/>
      <c r="U172" s="441"/>
      <c r="V172" s="441"/>
      <c r="W172" s="441"/>
      <c r="X172" s="441"/>
      <c r="Y172" s="441"/>
      <c r="Z172" s="441"/>
      <c r="AA172" s="441"/>
      <c r="AB172" s="441"/>
      <c r="AC172" s="441"/>
      <c r="AD172" s="441"/>
      <c r="AE172" s="441"/>
      <c r="AF172" s="441"/>
      <c r="AG172" s="441"/>
      <c r="AH172" s="441"/>
      <c r="AI172" s="441"/>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row>
    <row r="173" spans="1:55" hidden="1" x14ac:dyDescent="0.2">
      <c r="A173" s="217"/>
      <c r="B173" s="217"/>
      <c r="C173" s="217"/>
      <c r="D173" s="217"/>
      <c r="E173" s="217"/>
      <c r="F173" s="217"/>
      <c r="G173" s="217"/>
      <c r="H173" s="217"/>
      <c r="I173" s="217"/>
      <c r="J173" s="422"/>
      <c r="K173" s="442"/>
      <c r="L173" s="442"/>
      <c r="M173" s="442"/>
      <c r="N173" s="442"/>
      <c r="O173" s="441"/>
      <c r="P173" s="441"/>
      <c r="Q173" s="441"/>
      <c r="R173" s="441"/>
      <c r="S173" s="441"/>
      <c r="T173" s="441"/>
      <c r="U173" s="441"/>
      <c r="V173" s="441"/>
      <c r="W173" s="441"/>
      <c r="X173" s="441"/>
      <c r="Y173" s="441"/>
      <c r="Z173" s="441"/>
      <c r="AA173" s="441"/>
      <c r="AB173" s="441"/>
      <c r="AC173" s="441"/>
      <c r="AD173" s="441"/>
      <c r="AE173" s="441"/>
      <c r="AF173" s="441"/>
      <c r="AG173" s="441"/>
      <c r="AH173" s="441"/>
      <c r="AI173" s="441"/>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row>
    <row r="174" spans="1:55" hidden="1" x14ac:dyDescent="0.2">
      <c r="A174" s="217"/>
      <c r="B174" s="217"/>
      <c r="C174" s="217"/>
      <c r="D174" s="217"/>
      <c r="E174" s="217"/>
      <c r="F174" s="217"/>
      <c r="G174" s="217"/>
      <c r="H174" s="217"/>
      <c r="I174" s="217"/>
      <c r="J174" s="422"/>
      <c r="K174" s="442"/>
      <c r="L174" s="442"/>
      <c r="M174" s="442"/>
      <c r="N174" s="442"/>
      <c r="O174" s="441"/>
      <c r="P174" s="441"/>
      <c r="Q174" s="441"/>
      <c r="R174" s="441"/>
      <c r="S174" s="441"/>
      <c r="T174" s="441"/>
      <c r="U174" s="441"/>
      <c r="V174" s="441"/>
      <c r="W174" s="441"/>
      <c r="X174" s="441"/>
      <c r="Y174" s="441"/>
      <c r="Z174" s="441"/>
      <c r="AA174" s="441"/>
      <c r="AB174" s="441"/>
      <c r="AC174" s="441"/>
      <c r="AD174" s="441"/>
      <c r="AE174" s="441"/>
      <c r="AF174" s="441"/>
      <c r="AG174" s="441"/>
      <c r="AH174" s="441"/>
      <c r="AI174" s="441"/>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row>
    <row r="175" spans="1:55" hidden="1" x14ac:dyDescent="0.2">
      <c r="A175" s="217"/>
      <c r="B175" s="217"/>
      <c r="C175" s="217"/>
      <c r="D175" s="217"/>
      <c r="E175" s="217"/>
      <c r="F175" s="217"/>
      <c r="G175" s="217"/>
      <c r="H175" s="217"/>
      <c r="I175" s="217"/>
      <c r="J175" s="422"/>
      <c r="K175" s="442"/>
      <c r="L175" s="442"/>
      <c r="M175" s="442"/>
      <c r="N175" s="442"/>
      <c r="O175" s="441"/>
      <c r="P175" s="441"/>
      <c r="Q175" s="441"/>
      <c r="R175" s="441"/>
      <c r="S175" s="441"/>
      <c r="T175" s="441"/>
      <c r="U175" s="441"/>
      <c r="V175" s="441"/>
      <c r="W175" s="441"/>
      <c r="X175" s="441"/>
      <c r="Y175" s="441"/>
      <c r="Z175" s="441"/>
      <c r="AA175" s="441"/>
      <c r="AB175" s="441"/>
      <c r="AC175" s="441"/>
      <c r="AD175" s="441"/>
      <c r="AE175" s="441"/>
      <c r="AF175" s="441"/>
      <c r="AG175" s="441"/>
      <c r="AH175" s="441"/>
      <c r="AI175" s="441"/>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row>
    <row r="176" spans="1:55" hidden="1" x14ac:dyDescent="0.2">
      <c r="A176" s="217"/>
      <c r="B176" s="217"/>
      <c r="C176" s="217"/>
      <c r="D176" s="217"/>
      <c r="E176" s="217"/>
      <c r="F176" s="217"/>
      <c r="G176" s="217"/>
      <c r="H176" s="217"/>
      <c r="I176" s="217"/>
      <c r="J176" s="422"/>
      <c r="K176" s="442"/>
      <c r="L176" s="442"/>
      <c r="M176" s="442"/>
      <c r="N176" s="442"/>
      <c r="O176" s="441"/>
      <c r="P176" s="441"/>
      <c r="Q176" s="441"/>
      <c r="R176" s="441"/>
      <c r="S176" s="441"/>
      <c r="T176" s="441"/>
      <c r="U176" s="441"/>
      <c r="V176" s="441"/>
      <c r="W176" s="441"/>
      <c r="X176" s="441"/>
      <c r="Y176" s="441"/>
      <c r="Z176" s="441"/>
      <c r="AA176" s="441"/>
      <c r="AB176" s="441"/>
      <c r="AC176" s="441"/>
      <c r="AD176" s="441"/>
      <c r="AE176" s="441"/>
      <c r="AF176" s="441"/>
      <c r="AG176" s="441"/>
      <c r="AH176" s="441"/>
      <c r="AI176" s="441"/>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row>
    <row r="177" spans="1:55" hidden="1" x14ac:dyDescent="0.2">
      <c r="A177" s="217"/>
      <c r="B177" s="217"/>
      <c r="C177" s="217"/>
      <c r="D177" s="217"/>
      <c r="E177" s="217"/>
      <c r="F177" s="217"/>
      <c r="G177" s="217"/>
      <c r="H177" s="217"/>
      <c r="I177" s="217"/>
      <c r="J177" s="422"/>
      <c r="K177" s="442"/>
      <c r="L177" s="442"/>
      <c r="M177" s="442"/>
      <c r="N177" s="442"/>
      <c r="O177" s="441"/>
      <c r="P177" s="441"/>
      <c r="Q177" s="441"/>
      <c r="R177" s="441"/>
      <c r="S177" s="441"/>
      <c r="T177" s="441"/>
      <c r="U177" s="441"/>
      <c r="V177" s="441"/>
      <c r="W177" s="441"/>
      <c r="X177" s="441"/>
      <c r="Y177" s="441"/>
      <c r="Z177" s="441"/>
      <c r="AA177" s="441"/>
      <c r="AB177" s="441"/>
      <c r="AC177" s="441"/>
      <c r="AD177" s="441"/>
      <c r="AE177" s="441"/>
      <c r="AF177" s="441"/>
      <c r="AG177" s="441"/>
      <c r="AH177" s="441"/>
      <c r="AI177" s="441"/>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row>
    <row r="178" spans="1:55" hidden="1" x14ac:dyDescent="0.2">
      <c r="A178" s="217"/>
      <c r="B178" s="217"/>
      <c r="C178" s="217"/>
      <c r="D178" s="217"/>
      <c r="E178" s="217"/>
      <c r="F178" s="217"/>
      <c r="G178" s="217"/>
      <c r="H178" s="217"/>
      <c r="I178" s="217"/>
      <c r="J178" s="422"/>
      <c r="K178" s="442"/>
      <c r="L178" s="442"/>
      <c r="M178" s="442"/>
      <c r="N178" s="442"/>
      <c r="O178" s="441"/>
      <c r="P178" s="441"/>
      <c r="Q178" s="441"/>
      <c r="R178" s="441"/>
      <c r="S178" s="441"/>
      <c r="T178" s="441"/>
      <c r="U178" s="441"/>
      <c r="V178" s="441"/>
      <c r="W178" s="441"/>
      <c r="X178" s="441"/>
      <c r="Y178" s="441"/>
      <c r="Z178" s="441"/>
      <c r="AA178" s="441"/>
      <c r="AB178" s="441"/>
      <c r="AC178" s="441"/>
      <c r="AD178" s="441"/>
      <c r="AE178" s="441"/>
      <c r="AF178" s="441"/>
      <c r="AG178" s="441"/>
      <c r="AH178" s="441"/>
      <c r="AI178" s="441"/>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row>
    <row r="179" spans="1:55" hidden="1" x14ac:dyDescent="0.2">
      <c r="A179" s="217"/>
      <c r="B179" s="217"/>
      <c r="C179" s="217"/>
      <c r="D179" s="217"/>
      <c r="E179" s="217"/>
      <c r="F179" s="217"/>
      <c r="G179" s="217"/>
      <c r="H179" s="217"/>
      <c r="I179" s="217"/>
      <c r="J179" s="422"/>
      <c r="K179" s="442"/>
      <c r="L179" s="442"/>
      <c r="M179" s="442"/>
      <c r="N179" s="442"/>
      <c r="O179" s="441"/>
      <c r="P179" s="441"/>
      <c r="Q179" s="441"/>
      <c r="R179" s="441"/>
      <c r="S179" s="441"/>
      <c r="T179" s="441"/>
      <c r="U179" s="441"/>
      <c r="V179" s="441"/>
      <c r="W179" s="441"/>
      <c r="X179" s="441"/>
      <c r="Y179" s="441"/>
      <c r="Z179" s="441"/>
      <c r="AA179" s="441"/>
      <c r="AB179" s="441"/>
      <c r="AC179" s="441"/>
      <c r="AD179" s="441"/>
      <c r="AE179" s="441"/>
      <c r="AF179" s="441"/>
      <c r="AG179" s="441"/>
      <c r="AH179" s="441"/>
      <c r="AI179" s="441"/>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row>
    <row r="180" spans="1:55" hidden="1" x14ac:dyDescent="0.2">
      <c r="A180" s="217"/>
      <c r="B180" s="217"/>
      <c r="C180" s="217"/>
      <c r="D180" s="217"/>
      <c r="E180" s="217"/>
      <c r="F180" s="217"/>
      <c r="G180" s="217"/>
      <c r="H180" s="217"/>
      <c r="I180" s="217"/>
      <c r="J180" s="422"/>
      <c r="K180" s="442"/>
      <c r="L180" s="442"/>
      <c r="M180" s="442"/>
      <c r="N180" s="442"/>
      <c r="O180" s="441"/>
      <c r="P180" s="441"/>
      <c r="Q180" s="441"/>
      <c r="R180" s="441"/>
      <c r="S180" s="441"/>
      <c r="T180" s="441"/>
      <c r="U180" s="441"/>
      <c r="V180" s="441"/>
      <c r="W180" s="441"/>
      <c r="X180" s="441"/>
      <c r="Y180" s="441"/>
      <c r="Z180" s="441"/>
      <c r="AA180" s="441"/>
      <c r="AB180" s="441"/>
      <c r="AC180" s="441"/>
      <c r="AD180" s="441"/>
      <c r="AE180" s="441"/>
      <c r="AF180" s="441"/>
      <c r="AG180" s="441"/>
      <c r="AH180" s="441"/>
      <c r="AI180" s="441"/>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row>
    <row r="181" spans="1:55" hidden="1" x14ac:dyDescent="0.2">
      <c r="A181" s="217"/>
      <c r="B181" s="217"/>
      <c r="C181" s="217"/>
      <c r="D181" s="217"/>
      <c r="E181" s="217"/>
      <c r="F181" s="217"/>
      <c r="G181" s="217"/>
      <c r="H181" s="217"/>
      <c r="I181" s="217"/>
      <c r="J181" s="422"/>
      <c r="K181" s="442"/>
      <c r="L181" s="442"/>
      <c r="M181" s="442"/>
      <c r="N181" s="442"/>
      <c r="O181" s="441"/>
      <c r="P181" s="441"/>
      <c r="Q181" s="441"/>
      <c r="R181" s="441"/>
      <c r="S181" s="441"/>
      <c r="T181" s="441"/>
      <c r="U181" s="441"/>
      <c r="V181" s="441"/>
      <c r="W181" s="441"/>
      <c r="X181" s="441"/>
      <c r="Y181" s="441"/>
      <c r="Z181" s="441"/>
      <c r="AA181" s="441"/>
      <c r="AB181" s="441"/>
      <c r="AC181" s="441"/>
      <c r="AD181" s="441"/>
      <c r="AE181" s="441"/>
      <c r="AF181" s="441"/>
      <c r="AG181" s="441"/>
      <c r="AH181" s="441"/>
      <c r="AI181" s="441"/>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row>
    <row r="182" spans="1:55" hidden="1" x14ac:dyDescent="0.2">
      <c r="A182" s="217"/>
      <c r="B182" s="217"/>
      <c r="C182" s="217"/>
      <c r="D182" s="217"/>
      <c r="E182" s="217"/>
      <c r="F182" s="217"/>
      <c r="G182" s="217"/>
      <c r="H182" s="217"/>
      <c r="I182" s="217"/>
      <c r="J182" s="422"/>
      <c r="K182" s="442"/>
      <c r="L182" s="442"/>
      <c r="M182" s="442"/>
      <c r="N182" s="442"/>
      <c r="O182" s="441"/>
      <c r="P182" s="441"/>
      <c r="Q182" s="441"/>
      <c r="R182" s="441"/>
      <c r="S182" s="441"/>
      <c r="T182" s="441"/>
      <c r="U182" s="441"/>
      <c r="V182" s="441"/>
      <c r="W182" s="441"/>
      <c r="X182" s="441"/>
      <c r="Y182" s="441"/>
      <c r="Z182" s="441"/>
      <c r="AA182" s="441"/>
      <c r="AB182" s="441"/>
      <c r="AC182" s="441"/>
      <c r="AD182" s="441"/>
      <c r="AE182" s="441"/>
      <c r="AF182" s="441"/>
      <c r="AG182" s="441"/>
      <c r="AH182" s="441"/>
      <c r="AI182" s="441"/>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row>
    <row r="183" spans="1:55" hidden="1" x14ac:dyDescent="0.2">
      <c r="A183" s="217"/>
      <c r="B183" s="217"/>
      <c r="C183" s="217"/>
      <c r="D183" s="217"/>
      <c r="E183" s="217"/>
      <c r="F183" s="217"/>
      <c r="G183" s="217"/>
      <c r="H183" s="217"/>
      <c r="I183" s="217"/>
      <c r="J183" s="422"/>
      <c r="K183" s="442"/>
      <c r="L183" s="442"/>
      <c r="M183" s="442"/>
      <c r="N183" s="442"/>
      <c r="O183" s="441"/>
      <c r="P183" s="441"/>
      <c r="Q183" s="441"/>
      <c r="R183" s="441"/>
      <c r="S183" s="441"/>
      <c r="T183" s="441"/>
      <c r="U183" s="441"/>
      <c r="V183" s="441"/>
      <c r="W183" s="441"/>
      <c r="X183" s="441"/>
      <c r="Y183" s="441"/>
      <c r="Z183" s="441"/>
      <c r="AA183" s="441"/>
      <c r="AB183" s="441"/>
      <c r="AC183" s="441"/>
      <c r="AD183" s="441"/>
      <c r="AE183" s="441"/>
      <c r="AF183" s="441"/>
      <c r="AG183" s="441"/>
      <c r="AH183" s="441"/>
      <c r="AI183" s="441"/>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row>
    <row r="184" spans="1:55" hidden="1" x14ac:dyDescent="0.2">
      <c r="A184" s="217"/>
      <c r="B184" s="217"/>
      <c r="C184" s="217"/>
      <c r="D184" s="217"/>
      <c r="E184" s="217"/>
      <c r="F184" s="217"/>
      <c r="G184" s="217"/>
      <c r="H184" s="217"/>
      <c r="I184" s="217"/>
      <c r="J184" s="422"/>
      <c r="K184" s="442"/>
      <c r="L184" s="442"/>
      <c r="M184" s="442"/>
      <c r="N184" s="442"/>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row>
    <row r="185" spans="1:55" hidden="1" x14ac:dyDescent="0.2">
      <c r="A185" s="217"/>
      <c r="B185" s="217"/>
      <c r="C185" s="217"/>
      <c r="D185" s="217"/>
      <c r="E185" s="217"/>
      <c r="F185" s="217"/>
      <c r="G185" s="217"/>
      <c r="H185" s="217"/>
      <c r="I185" s="217"/>
      <c r="J185" s="422"/>
      <c r="K185" s="442"/>
      <c r="L185" s="442"/>
      <c r="M185" s="442"/>
      <c r="N185" s="442"/>
      <c r="O185" s="441"/>
      <c r="P185" s="441"/>
      <c r="Q185" s="441"/>
      <c r="R185" s="441"/>
      <c r="S185" s="441"/>
      <c r="T185" s="441"/>
      <c r="U185" s="441"/>
      <c r="V185" s="441"/>
      <c r="W185" s="441"/>
      <c r="X185" s="441"/>
      <c r="Y185" s="441"/>
      <c r="Z185" s="441"/>
      <c r="AA185" s="441"/>
      <c r="AB185" s="441"/>
      <c r="AC185" s="441"/>
      <c r="AD185" s="441"/>
      <c r="AE185" s="441"/>
      <c r="AF185" s="441"/>
      <c r="AG185" s="441"/>
      <c r="AH185" s="441"/>
      <c r="AI185" s="441"/>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row>
    <row r="186" spans="1:55" hidden="1" x14ac:dyDescent="0.2">
      <c r="A186" s="217"/>
      <c r="B186" s="217"/>
      <c r="C186" s="217"/>
      <c r="D186" s="217"/>
      <c r="E186" s="217"/>
      <c r="F186" s="217"/>
      <c r="G186" s="217"/>
      <c r="H186" s="217"/>
      <c r="I186" s="217"/>
      <c r="J186" s="422"/>
      <c r="K186" s="442"/>
      <c r="L186" s="442"/>
      <c r="M186" s="442"/>
      <c r="N186" s="442"/>
      <c r="O186" s="441"/>
      <c r="P186" s="441"/>
      <c r="Q186" s="441"/>
      <c r="R186" s="441"/>
      <c r="S186" s="441"/>
      <c r="T186" s="441"/>
      <c r="U186" s="441"/>
      <c r="V186" s="441"/>
      <c r="W186" s="441"/>
      <c r="X186" s="441"/>
      <c r="Y186" s="441"/>
      <c r="Z186" s="441"/>
      <c r="AA186" s="441"/>
      <c r="AB186" s="441"/>
      <c r="AC186" s="441"/>
      <c r="AD186" s="441"/>
      <c r="AE186" s="441"/>
      <c r="AF186" s="441"/>
      <c r="AG186" s="441"/>
      <c r="AH186" s="441"/>
      <c r="AI186" s="441"/>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row>
    <row r="187" spans="1:55" hidden="1" x14ac:dyDescent="0.2">
      <c r="A187" s="217"/>
      <c r="B187" s="217"/>
      <c r="C187" s="217"/>
      <c r="D187" s="217"/>
      <c r="E187" s="217"/>
      <c r="F187" s="217"/>
      <c r="G187" s="217"/>
      <c r="H187" s="217"/>
      <c r="I187" s="217"/>
      <c r="J187" s="422"/>
      <c r="K187" s="442"/>
      <c r="L187" s="442"/>
      <c r="M187" s="442"/>
      <c r="N187" s="442"/>
      <c r="O187" s="441"/>
      <c r="P187" s="441"/>
      <c r="Q187" s="441"/>
      <c r="R187" s="441"/>
      <c r="S187" s="441"/>
      <c r="T187" s="441"/>
      <c r="U187" s="441"/>
      <c r="V187" s="441"/>
      <c r="W187" s="441"/>
      <c r="X187" s="441"/>
      <c r="Y187" s="441"/>
      <c r="Z187" s="441"/>
      <c r="AA187" s="441"/>
      <c r="AB187" s="441"/>
      <c r="AC187" s="441"/>
      <c r="AD187" s="441"/>
      <c r="AE187" s="441"/>
      <c r="AF187" s="441"/>
      <c r="AG187" s="441"/>
      <c r="AH187" s="441"/>
      <c r="AI187" s="441"/>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row>
    <row r="188" spans="1:55" hidden="1" x14ac:dyDescent="0.2">
      <c r="A188" s="217"/>
      <c r="B188" s="217"/>
      <c r="C188" s="217"/>
      <c r="D188" s="217"/>
      <c r="E188" s="217"/>
      <c r="F188" s="217"/>
      <c r="G188" s="217"/>
      <c r="H188" s="217"/>
      <c r="I188" s="217"/>
      <c r="J188" s="422"/>
      <c r="K188" s="442"/>
      <c r="L188" s="442"/>
      <c r="M188" s="442"/>
      <c r="N188" s="442"/>
      <c r="O188" s="441"/>
      <c r="P188" s="441"/>
      <c r="Q188" s="441"/>
      <c r="R188" s="441"/>
      <c r="S188" s="441"/>
      <c r="T188" s="441"/>
      <c r="U188" s="441"/>
      <c r="V188" s="441"/>
      <c r="W188" s="441"/>
      <c r="X188" s="441"/>
      <c r="Y188" s="441"/>
      <c r="Z188" s="441"/>
      <c r="AA188" s="441"/>
      <c r="AB188" s="441"/>
      <c r="AC188" s="441"/>
      <c r="AD188" s="441"/>
      <c r="AE188" s="441"/>
      <c r="AF188" s="441"/>
      <c r="AG188" s="441"/>
      <c r="AH188" s="441"/>
      <c r="AI188" s="441"/>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row>
    <row r="189" spans="1:55" hidden="1" x14ac:dyDescent="0.2">
      <c r="A189" s="217"/>
      <c r="B189" s="217"/>
      <c r="C189" s="217"/>
      <c r="D189" s="217"/>
      <c r="E189" s="217"/>
      <c r="F189" s="217"/>
      <c r="G189" s="217"/>
      <c r="H189" s="217"/>
      <c r="I189" s="217"/>
      <c r="J189" s="422"/>
      <c r="K189" s="442"/>
      <c r="L189" s="442"/>
      <c r="M189" s="442"/>
      <c r="N189" s="442"/>
      <c r="O189" s="441"/>
      <c r="P189" s="441"/>
      <c r="Q189" s="441"/>
      <c r="R189" s="441"/>
      <c r="S189" s="441"/>
      <c r="T189" s="441"/>
      <c r="U189" s="441"/>
      <c r="V189" s="441"/>
      <c r="W189" s="441"/>
      <c r="X189" s="441"/>
      <c r="Y189" s="441"/>
      <c r="Z189" s="441"/>
      <c r="AA189" s="441"/>
      <c r="AB189" s="441"/>
      <c r="AC189" s="441"/>
      <c r="AD189" s="441"/>
      <c r="AE189" s="441"/>
      <c r="AF189" s="441"/>
      <c r="AG189" s="441"/>
      <c r="AH189" s="441"/>
      <c r="AI189" s="441"/>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row>
    <row r="190" spans="1:55" hidden="1" x14ac:dyDescent="0.2">
      <c r="A190" s="217"/>
      <c r="B190" s="217"/>
      <c r="C190" s="217"/>
      <c r="D190" s="217"/>
      <c r="E190" s="217"/>
      <c r="F190" s="217"/>
      <c r="G190" s="217"/>
      <c r="H190" s="217"/>
      <c r="I190" s="217"/>
      <c r="J190" s="422"/>
      <c r="K190" s="442"/>
      <c r="L190" s="442"/>
      <c r="M190" s="442"/>
      <c r="N190" s="442"/>
      <c r="O190" s="441"/>
      <c r="P190" s="441"/>
      <c r="Q190" s="441"/>
      <c r="R190" s="441"/>
      <c r="S190" s="441"/>
      <c r="T190" s="441"/>
      <c r="U190" s="441"/>
      <c r="V190" s="441"/>
      <c r="W190" s="441"/>
      <c r="X190" s="441"/>
      <c r="Y190" s="441"/>
      <c r="Z190" s="441"/>
      <c r="AA190" s="441"/>
      <c r="AB190" s="441"/>
      <c r="AC190" s="441"/>
      <c r="AD190" s="441"/>
      <c r="AE190" s="441"/>
      <c r="AF190" s="441"/>
      <c r="AG190" s="441"/>
      <c r="AH190" s="441"/>
      <c r="AI190" s="441"/>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row>
    <row r="191" spans="1:55" hidden="1" x14ac:dyDescent="0.2">
      <c r="A191" s="217"/>
      <c r="B191" s="217"/>
      <c r="C191" s="217"/>
      <c r="D191" s="217"/>
      <c r="E191" s="217"/>
      <c r="F191" s="217"/>
      <c r="G191" s="217"/>
      <c r="H191" s="217"/>
      <c r="I191" s="217"/>
      <c r="J191" s="422"/>
      <c r="K191" s="442"/>
      <c r="L191" s="442"/>
      <c r="M191" s="442"/>
      <c r="N191" s="442"/>
      <c r="O191" s="441"/>
      <c r="P191" s="441"/>
      <c r="Q191" s="441"/>
      <c r="R191" s="441"/>
      <c r="S191" s="441"/>
      <c r="T191" s="441"/>
      <c r="U191" s="441"/>
      <c r="V191" s="441"/>
      <c r="W191" s="441"/>
      <c r="X191" s="441"/>
      <c r="Y191" s="441"/>
      <c r="Z191" s="441"/>
      <c r="AA191" s="441"/>
      <c r="AB191" s="441"/>
      <c r="AC191" s="441"/>
      <c r="AD191" s="441"/>
      <c r="AE191" s="441"/>
      <c r="AF191" s="441"/>
      <c r="AG191" s="441"/>
      <c r="AH191" s="441"/>
      <c r="AI191" s="441"/>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row>
    <row r="192" spans="1:55" hidden="1" x14ac:dyDescent="0.2">
      <c r="A192" s="217"/>
      <c r="B192" s="217"/>
      <c r="C192" s="217"/>
      <c r="D192" s="217"/>
      <c r="E192" s="217"/>
      <c r="F192" s="217"/>
      <c r="G192" s="217"/>
      <c r="H192" s="217"/>
      <c r="I192" s="217"/>
      <c r="J192" s="422"/>
      <c r="K192" s="442"/>
      <c r="L192" s="442"/>
      <c r="M192" s="442"/>
      <c r="N192" s="442"/>
      <c r="O192" s="441"/>
      <c r="P192" s="441"/>
      <c r="Q192" s="441"/>
      <c r="R192" s="441"/>
      <c r="S192" s="441"/>
      <c r="T192" s="441"/>
      <c r="U192" s="441"/>
      <c r="V192" s="441"/>
      <c r="W192" s="441"/>
      <c r="X192" s="441"/>
      <c r="Y192" s="441"/>
      <c r="Z192" s="441"/>
      <c r="AA192" s="441"/>
      <c r="AB192" s="441"/>
      <c r="AC192" s="441"/>
      <c r="AD192" s="441"/>
      <c r="AE192" s="441"/>
      <c r="AF192" s="441"/>
      <c r="AG192" s="441"/>
      <c r="AH192" s="441"/>
      <c r="AI192" s="441"/>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row>
    <row r="193" spans="1:55" hidden="1" x14ac:dyDescent="0.2">
      <c r="A193" s="217"/>
      <c r="B193" s="217"/>
      <c r="C193" s="217"/>
      <c r="D193" s="217"/>
      <c r="E193" s="217"/>
      <c r="F193" s="217"/>
      <c r="G193" s="217"/>
      <c r="H193" s="217"/>
      <c r="I193" s="217"/>
      <c r="J193" s="422"/>
      <c r="K193" s="442"/>
      <c r="L193" s="442"/>
      <c r="M193" s="442"/>
      <c r="N193" s="442"/>
      <c r="O193" s="441"/>
      <c r="P193" s="441"/>
      <c r="Q193" s="441"/>
      <c r="R193" s="441"/>
      <c r="S193" s="441"/>
      <c r="T193" s="441"/>
      <c r="U193" s="441"/>
      <c r="V193" s="441"/>
      <c r="W193" s="441"/>
      <c r="X193" s="441"/>
      <c r="Y193" s="441"/>
      <c r="Z193" s="441"/>
      <c r="AA193" s="441"/>
      <c r="AB193" s="441"/>
      <c r="AC193" s="441"/>
      <c r="AD193" s="441"/>
      <c r="AE193" s="441"/>
      <c r="AF193" s="441"/>
      <c r="AG193" s="441"/>
      <c r="AH193" s="441"/>
      <c r="AI193" s="441"/>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row>
    <row r="194" spans="1:55" hidden="1" x14ac:dyDescent="0.2">
      <c r="A194" s="217"/>
      <c r="B194" s="217"/>
      <c r="C194" s="217"/>
      <c r="D194" s="217"/>
      <c r="E194" s="217"/>
      <c r="F194" s="217"/>
      <c r="G194" s="217"/>
      <c r="H194" s="217"/>
      <c r="I194" s="217"/>
      <c r="J194" s="422"/>
      <c r="K194" s="442"/>
      <c r="L194" s="442"/>
      <c r="M194" s="442"/>
      <c r="N194" s="442"/>
      <c r="O194" s="441"/>
      <c r="P194" s="441"/>
      <c r="Q194" s="441"/>
      <c r="R194" s="441"/>
      <c r="S194" s="441"/>
      <c r="T194" s="441"/>
      <c r="U194" s="441"/>
      <c r="V194" s="441"/>
      <c r="W194" s="441"/>
      <c r="X194" s="441"/>
      <c r="Y194" s="441"/>
      <c r="Z194" s="441"/>
      <c r="AA194" s="441"/>
      <c r="AB194" s="441"/>
      <c r="AC194" s="441"/>
      <c r="AD194" s="441"/>
      <c r="AE194" s="441"/>
      <c r="AF194" s="441"/>
      <c r="AG194" s="441"/>
      <c r="AH194" s="441"/>
      <c r="AI194" s="441"/>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row>
    <row r="195" spans="1:55" hidden="1" x14ac:dyDescent="0.2">
      <c r="A195" s="217"/>
      <c r="B195" s="217"/>
      <c r="C195" s="217"/>
      <c r="D195" s="217"/>
      <c r="E195" s="217"/>
      <c r="F195" s="217"/>
      <c r="G195" s="217"/>
      <c r="H195" s="217"/>
      <c r="I195" s="217"/>
      <c r="J195" s="422"/>
      <c r="K195" s="442"/>
      <c r="L195" s="442"/>
      <c r="M195" s="442"/>
      <c r="N195" s="442"/>
      <c r="O195" s="441"/>
      <c r="P195" s="441"/>
      <c r="Q195" s="441"/>
      <c r="R195" s="441"/>
      <c r="S195" s="441"/>
      <c r="T195" s="441"/>
      <c r="U195" s="441"/>
      <c r="V195" s="441"/>
      <c r="W195" s="441"/>
      <c r="X195" s="441"/>
      <c r="Y195" s="441"/>
      <c r="Z195" s="441"/>
      <c r="AA195" s="441"/>
      <c r="AB195" s="441"/>
      <c r="AC195" s="441"/>
      <c r="AD195" s="441"/>
      <c r="AE195" s="441"/>
      <c r="AF195" s="441"/>
      <c r="AG195" s="441"/>
      <c r="AH195" s="441"/>
      <c r="AI195" s="441"/>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row>
    <row r="196" spans="1:55" hidden="1" x14ac:dyDescent="0.2">
      <c r="A196" s="217"/>
      <c r="B196" s="217"/>
      <c r="C196" s="217"/>
      <c r="D196" s="217"/>
      <c r="E196" s="217"/>
      <c r="F196" s="217"/>
      <c r="G196" s="217"/>
      <c r="H196" s="217"/>
      <c r="I196" s="217"/>
      <c r="J196" s="422"/>
      <c r="K196" s="442"/>
      <c r="L196" s="442"/>
      <c r="M196" s="442"/>
      <c r="N196" s="442"/>
      <c r="O196" s="441"/>
      <c r="P196" s="441"/>
      <c r="Q196" s="441"/>
      <c r="R196" s="441"/>
      <c r="S196" s="441"/>
      <c r="T196" s="441"/>
      <c r="U196" s="441"/>
      <c r="V196" s="441"/>
      <c r="W196" s="441"/>
      <c r="X196" s="441"/>
      <c r="Y196" s="441"/>
      <c r="Z196" s="441"/>
      <c r="AA196" s="441"/>
      <c r="AB196" s="441"/>
      <c r="AC196" s="441"/>
      <c r="AD196" s="441"/>
      <c r="AE196" s="441"/>
      <c r="AF196" s="441"/>
      <c r="AG196" s="441"/>
      <c r="AH196" s="441"/>
      <c r="AI196" s="441"/>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row>
    <row r="197" spans="1:55" hidden="1" x14ac:dyDescent="0.2">
      <c r="A197" s="217"/>
      <c r="B197" s="217"/>
      <c r="C197" s="217"/>
      <c r="D197" s="217"/>
      <c r="E197" s="217"/>
      <c r="F197" s="217"/>
      <c r="G197" s="217"/>
      <c r="H197" s="217"/>
      <c r="I197" s="217"/>
      <c r="J197" s="422"/>
      <c r="K197" s="442"/>
      <c r="L197" s="442"/>
      <c r="M197" s="442"/>
      <c r="N197" s="442"/>
      <c r="O197" s="441"/>
      <c r="P197" s="441"/>
      <c r="Q197" s="441"/>
      <c r="R197" s="441"/>
      <c r="S197" s="441"/>
      <c r="T197" s="441"/>
      <c r="U197" s="441"/>
      <c r="V197" s="441"/>
      <c r="W197" s="441"/>
      <c r="X197" s="441"/>
      <c r="Y197" s="441"/>
      <c r="Z197" s="441"/>
      <c r="AA197" s="441"/>
      <c r="AB197" s="441"/>
      <c r="AC197" s="441"/>
      <c r="AD197" s="441"/>
      <c r="AE197" s="441"/>
      <c r="AF197" s="441"/>
      <c r="AG197" s="441"/>
      <c r="AH197" s="441"/>
      <c r="AI197" s="441"/>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row>
    <row r="198" spans="1:55" hidden="1" x14ac:dyDescent="0.2">
      <c r="A198" s="217"/>
      <c r="B198" s="217"/>
      <c r="C198" s="217"/>
      <c r="D198" s="217"/>
      <c r="E198" s="217"/>
      <c r="F198" s="217"/>
      <c r="G198" s="217"/>
      <c r="H198" s="217"/>
      <c r="I198" s="217"/>
      <c r="J198" s="422"/>
      <c r="K198" s="442"/>
      <c r="L198" s="442"/>
      <c r="M198" s="442"/>
      <c r="N198" s="442"/>
      <c r="O198" s="441"/>
      <c r="P198" s="441"/>
      <c r="Q198" s="441"/>
      <c r="R198" s="441"/>
      <c r="S198" s="441"/>
      <c r="T198" s="441"/>
      <c r="U198" s="441"/>
      <c r="V198" s="441"/>
      <c r="W198" s="441"/>
      <c r="X198" s="441"/>
      <c r="Y198" s="441"/>
      <c r="Z198" s="441"/>
      <c r="AA198" s="441"/>
      <c r="AB198" s="441"/>
      <c r="AC198" s="441"/>
      <c r="AD198" s="441"/>
      <c r="AE198" s="441"/>
      <c r="AF198" s="441"/>
      <c r="AG198" s="441"/>
      <c r="AH198" s="441"/>
      <c r="AI198" s="441"/>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row>
    <row r="199" spans="1:55" hidden="1" x14ac:dyDescent="0.2">
      <c r="A199" s="217"/>
      <c r="B199" s="217"/>
      <c r="C199" s="217"/>
      <c r="D199" s="217"/>
      <c r="E199" s="217"/>
      <c r="F199" s="217"/>
      <c r="G199" s="217"/>
      <c r="H199" s="217"/>
      <c r="I199" s="217"/>
      <c r="J199" s="422"/>
      <c r="K199" s="442"/>
      <c r="L199" s="442"/>
      <c r="M199" s="442"/>
      <c r="N199" s="442"/>
      <c r="O199" s="441"/>
      <c r="P199" s="441"/>
      <c r="Q199" s="441"/>
      <c r="R199" s="441"/>
      <c r="S199" s="441"/>
      <c r="T199" s="441"/>
      <c r="U199" s="441"/>
      <c r="V199" s="441"/>
      <c r="W199" s="441"/>
      <c r="X199" s="441"/>
      <c r="Y199" s="441"/>
      <c r="Z199" s="441"/>
      <c r="AA199" s="441"/>
      <c r="AB199" s="441"/>
      <c r="AC199" s="441"/>
      <c r="AD199" s="441"/>
      <c r="AE199" s="441"/>
      <c r="AF199" s="441"/>
      <c r="AG199" s="441"/>
      <c r="AH199" s="441"/>
      <c r="AI199" s="441"/>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row>
    <row r="200" spans="1:55" hidden="1" x14ac:dyDescent="0.2">
      <c r="A200" s="217"/>
      <c r="B200" s="217"/>
      <c r="C200" s="217"/>
      <c r="D200" s="217"/>
      <c r="E200" s="217"/>
      <c r="F200" s="217"/>
      <c r="G200" s="217"/>
      <c r="H200" s="217"/>
      <c r="I200" s="217"/>
      <c r="J200" s="422"/>
      <c r="K200" s="442"/>
      <c r="L200" s="442"/>
      <c r="M200" s="442"/>
      <c r="N200" s="442"/>
      <c r="O200" s="441"/>
      <c r="P200" s="441"/>
      <c r="Q200" s="441"/>
      <c r="R200" s="441"/>
      <c r="S200" s="441"/>
      <c r="T200" s="441"/>
      <c r="U200" s="441"/>
      <c r="V200" s="441"/>
      <c r="W200" s="441"/>
      <c r="X200" s="441"/>
      <c r="Y200" s="441"/>
      <c r="Z200" s="441"/>
      <c r="AA200" s="441"/>
      <c r="AB200" s="441"/>
      <c r="AC200" s="441"/>
      <c r="AD200" s="441"/>
      <c r="AE200" s="441"/>
      <c r="AF200" s="441"/>
      <c r="AG200" s="441"/>
      <c r="AH200" s="441"/>
      <c r="AI200" s="441"/>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row>
  </sheetData>
  <sheetProtection algorithmName="SHA-512" hashValue="aRkyKb6JlubcQTPknFCAam1BrrMm7lXWKyhVo+oxb7mqlcq8QlL42PzdL9niTrQlnoPvDNVjtm7n0PTzB3MHag==" saltValue="u1/9XerspZjA6JnsqgCxKA==" spinCount="100000" sheet="1" objects="1" scenarios="1"/>
  <mergeCells count="18">
    <mergeCell ref="I11:I38"/>
    <mergeCell ref="A1:E3"/>
    <mergeCell ref="K1:M3"/>
    <mergeCell ref="A5:I5"/>
    <mergeCell ref="A10:I10"/>
    <mergeCell ref="B4:E4"/>
    <mergeCell ref="C94:I94"/>
    <mergeCell ref="A39:I39"/>
    <mergeCell ref="A40:I40"/>
    <mergeCell ref="I41:I52"/>
    <mergeCell ref="A43:G43"/>
    <mergeCell ref="A54:I54"/>
    <mergeCell ref="I55:I63"/>
    <mergeCell ref="A64:I64"/>
    <mergeCell ref="I65:I71"/>
    <mergeCell ref="A73:I73"/>
    <mergeCell ref="I74:I91"/>
    <mergeCell ref="C93:I93"/>
  </mergeCells>
  <conditionalFormatting sqref="C72:E72">
    <cfRule type="cellIs" dxfId="301" priority="7" operator="equal">
      <formula>"True"</formula>
    </cfRule>
    <cfRule type="cellIs" dxfId="300" priority="8" operator="equal">
      <formula>"False"</formula>
    </cfRule>
    <cfRule type="cellIs" dxfId="299" priority="9" operator="equal">
      <formula>"Pending"</formula>
    </cfRule>
  </conditionalFormatting>
  <conditionalFormatting sqref="B72">
    <cfRule type="cellIs" dxfId="298" priority="1" operator="equal">
      <formula>"True"</formula>
    </cfRule>
    <cfRule type="cellIs" dxfId="297" priority="2" operator="equal">
      <formula>"False"</formula>
    </cfRule>
    <cfRule type="cellIs" dxfId="296" priority="3" operator="equal">
      <formula>"Pending"</formula>
    </cfRule>
  </conditionalFormatting>
  <dataValidations count="2">
    <dataValidation type="list" allowBlank="1" showInputMessage="1" showErrorMessage="1" sqref="C8:E8" xr:uid="{00000000-0002-0000-1B00-000000000000}">
      <formula1>"Audited,Unaudited,Provisional,Projection"</formula1>
    </dataValidation>
    <dataValidation type="list" allowBlank="1" showInputMessage="1" showErrorMessage="1" sqref="B8" xr:uid="{B160E551-F1AD-4509-AFE9-5BF55ED44BC3}">
      <formula1>"Provisional,Projection"</formula1>
    </dataValidation>
  </dataValidations>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C16:E16 C14:C15 C22:C24 E22:E24 C29:E29 C27:C28 E27:E28 C32:E32 C31 E31 C37:E37 C35 E35 E14:E15 I10 I16 I14:I15 I20:I21 I17 I26 I22:I24 I29:I30 I27:I28 I32:I34 I31 I37:I38 I35 C10:E10 G10 A10 A37:A38 A26:A35 A21:A24 A14:A16 C34:E3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1000000}">
          <x14:formula1>
            <xm:f>'Industry Margins'!$P$3:$P$153</xm:f>
          </x14:formula1>
          <xm:sqref>I4</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
    <pageSetUpPr fitToPage="1"/>
  </sheetPr>
  <dimension ref="A1:BC200"/>
  <sheetViews>
    <sheetView showGridLines="0" zoomScale="71" zoomScaleNormal="71" workbookViewId="0">
      <pane ySplit="7" topLeftCell="A8" activePane="bottomLeft" state="frozen"/>
      <selection sqref="A1:D3"/>
      <selection pane="bottomLeft" sqref="A1:E3"/>
    </sheetView>
  </sheetViews>
  <sheetFormatPr defaultColWidth="0" defaultRowHeight="15" zeroHeight="1" x14ac:dyDescent="0.2"/>
  <cols>
    <col min="1" max="1" width="54.85546875" style="34" customWidth="1"/>
    <col min="2" max="3" width="20.28515625" style="34" customWidth="1"/>
    <col min="4" max="4" width="20.5703125" style="34" customWidth="1"/>
    <col min="5" max="5" width="21.140625" style="34" customWidth="1"/>
    <col min="6" max="8" width="18.28515625" style="34" customWidth="1"/>
    <col min="9" max="9" width="38.42578125" style="34" customWidth="1"/>
    <col min="10" max="10" width="16.140625" style="783" hidden="1" customWidth="1"/>
    <col min="11" max="12" width="9.140625" style="33" customWidth="1"/>
    <col min="13" max="13" width="25.140625" style="33" customWidth="1"/>
    <col min="14" max="14" width="9.140625" style="33" customWidth="1"/>
    <col min="15" max="16384" width="0" style="33" hidden="1"/>
  </cols>
  <sheetData>
    <row r="1" spans="1:55" ht="14.25" customHeight="1" x14ac:dyDescent="0.2">
      <c r="A1" s="2107" t="str">
        <f>'Borrower Details'!A2</f>
        <v>Mortgage-Magnus</v>
      </c>
      <c r="B1" s="2108"/>
      <c r="C1" s="2108"/>
      <c r="D1" s="2108"/>
      <c r="E1" s="2108"/>
      <c r="F1" s="414"/>
      <c r="G1" s="414"/>
      <c r="H1" s="414"/>
      <c r="I1" s="415"/>
      <c r="J1" s="422"/>
      <c r="K1" s="2113" t="s">
        <v>186</v>
      </c>
      <c r="L1" s="2113"/>
      <c r="M1" s="2113"/>
      <c r="N1" s="5"/>
      <c r="O1" s="5"/>
      <c r="P1" s="5"/>
      <c r="Q1" s="441"/>
      <c r="R1" s="441"/>
      <c r="S1" s="441"/>
      <c r="T1" s="441"/>
      <c r="U1" s="441"/>
      <c r="V1" s="441"/>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row>
    <row r="2" spans="1:55" ht="18" x14ac:dyDescent="0.2">
      <c r="A2" s="2109"/>
      <c r="B2" s="2110"/>
      <c r="C2" s="2110"/>
      <c r="D2" s="2110"/>
      <c r="E2" s="2110"/>
      <c r="F2" s="416"/>
      <c r="G2" s="416"/>
      <c r="H2" s="416"/>
      <c r="I2" s="417" t="s">
        <v>3</v>
      </c>
      <c r="J2" s="422"/>
      <c r="K2" s="2113"/>
      <c r="L2" s="2113"/>
      <c r="M2" s="2113"/>
      <c r="N2" s="5"/>
      <c r="O2" s="5"/>
      <c r="P2" s="5"/>
      <c r="Q2" s="441"/>
      <c r="R2" s="441"/>
      <c r="S2" s="441"/>
      <c r="T2" s="441"/>
      <c r="U2" s="441"/>
      <c r="V2" s="441"/>
      <c r="W2" s="441"/>
      <c r="X2" s="441"/>
      <c r="Y2" s="441"/>
      <c r="Z2" s="441"/>
      <c r="AA2" s="441"/>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row>
    <row r="3" spans="1:55" ht="14.25" customHeight="1" x14ac:dyDescent="0.2">
      <c r="A3" s="2111"/>
      <c r="B3" s="2112"/>
      <c r="C3" s="2112"/>
      <c r="D3" s="2112"/>
      <c r="E3" s="2112"/>
      <c r="F3" s="416"/>
      <c r="G3" s="416"/>
      <c r="H3" s="416"/>
      <c r="I3" s="418"/>
      <c r="J3" s="422"/>
      <c r="K3" s="2113"/>
      <c r="L3" s="2113"/>
      <c r="M3" s="2113"/>
      <c r="N3" s="5"/>
      <c r="O3" s="5"/>
      <c r="P3" s="5"/>
      <c r="Q3" s="441"/>
      <c r="R3" s="441"/>
      <c r="S3" s="441"/>
      <c r="T3" s="441"/>
      <c r="U3" s="441"/>
      <c r="V3" s="441"/>
      <c r="W3" s="441"/>
      <c r="X3" s="441"/>
      <c r="Y3" s="441"/>
      <c r="Z3" s="441"/>
      <c r="AA3" s="441"/>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row>
    <row r="4" spans="1:55" s="32" customFormat="1" ht="15.75" x14ac:dyDescent="0.2">
      <c r="A4" s="869" t="str">
        <f>'Borrower Details'!A8</f>
        <v>Name of  Main Applicant</v>
      </c>
      <c r="B4" s="420"/>
      <c r="C4" s="2136">
        <f>'Borrower Details'!B8</f>
        <v>0</v>
      </c>
      <c r="D4" s="2137"/>
      <c r="E4" s="2137"/>
      <c r="F4" s="2137"/>
      <c r="G4" s="2137"/>
      <c r="H4" s="2137"/>
      <c r="I4" s="2137"/>
      <c r="J4" s="422"/>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row>
    <row r="5" spans="1:55" ht="24.95" customHeight="1" x14ac:dyDescent="0.2">
      <c r="A5" s="2114" t="s">
        <v>58</v>
      </c>
      <c r="B5" s="2115"/>
      <c r="C5" s="2115"/>
      <c r="D5" s="2115"/>
      <c r="E5" s="2116"/>
      <c r="F5" s="2116"/>
      <c r="G5" s="2116"/>
      <c r="H5" s="2117"/>
      <c r="I5" s="2118"/>
      <c r="J5" s="422"/>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1"/>
      <c r="AP5" s="441"/>
      <c r="AQ5" s="441"/>
      <c r="AR5" s="441"/>
      <c r="AS5" s="441"/>
      <c r="AT5" s="441"/>
      <c r="AU5" s="441"/>
      <c r="AV5" s="441"/>
      <c r="AW5" s="441"/>
      <c r="AX5" s="441"/>
      <c r="AY5" s="441"/>
      <c r="AZ5" s="441"/>
      <c r="BA5" s="441"/>
      <c r="BB5" s="441"/>
      <c r="BC5" s="441"/>
    </row>
    <row r="6" spans="1:55" s="65" customFormat="1" ht="24.95" customHeight="1" x14ac:dyDescent="0.2">
      <c r="A6" s="423" t="s">
        <v>3254</v>
      </c>
      <c r="B6" s="740" t="s">
        <v>3255</v>
      </c>
      <c r="C6" s="740" t="s">
        <v>3256</v>
      </c>
      <c r="D6" s="740" t="s">
        <v>3257</v>
      </c>
      <c r="E6" s="740" t="s">
        <v>3258</v>
      </c>
      <c r="F6" s="1144"/>
      <c r="G6" s="1144"/>
      <c r="H6" s="1144"/>
      <c r="I6" s="46"/>
      <c r="J6" s="422" t="s">
        <v>3326</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2"/>
      <c r="AP6" s="422"/>
      <c r="AQ6" s="422"/>
      <c r="AR6" s="422"/>
      <c r="AS6" s="422"/>
      <c r="AT6" s="422"/>
      <c r="AU6" s="422"/>
      <c r="AV6" s="422"/>
      <c r="AW6" s="422"/>
      <c r="AX6" s="422"/>
      <c r="AY6" s="422"/>
      <c r="AZ6" s="422"/>
      <c r="BA6" s="422"/>
      <c r="BB6" s="422"/>
      <c r="BC6" s="422"/>
    </row>
    <row r="7" spans="1:55" ht="39.75" customHeight="1" x14ac:dyDescent="0.2">
      <c r="A7" s="423" t="s">
        <v>3259</v>
      </c>
      <c r="B7" s="870">
        <f>Financials1!B7</f>
        <v>43922</v>
      </c>
      <c r="C7" s="870">
        <f>Financials1!C7</f>
        <v>43556</v>
      </c>
      <c r="D7" s="870">
        <f>Financials1!D7</f>
        <v>43191</v>
      </c>
      <c r="E7" s="870">
        <f>Financials1!E7</f>
        <v>42826</v>
      </c>
      <c r="F7" s="871" t="str">
        <f>Financials1!F7</f>
        <v>2020 to 2019</v>
      </c>
      <c r="G7" s="871" t="str">
        <f>Financials1!G7</f>
        <v>2019 to 2018</v>
      </c>
      <c r="H7" s="871" t="str">
        <f>Financials1!H7</f>
        <v>2018 to 2017</v>
      </c>
      <c r="I7" s="46" t="s">
        <v>296</v>
      </c>
      <c r="J7" s="422" t="s">
        <v>3327</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1"/>
      <c r="AP7" s="441"/>
      <c r="AQ7" s="441"/>
      <c r="AR7" s="441"/>
      <c r="AS7" s="441"/>
      <c r="AT7" s="441"/>
      <c r="AU7" s="441"/>
      <c r="AV7" s="441"/>
      <c r="AW7" s="441"/>
      <c r="AX7" s="441"/>
      <c r="AY7" s="441"/>
      <c r="AZ7" s="441"/>
      <c r="BA7" s="441"/>
      <c r="BB7" s="441"/>
      <c r="BC7" s="441"/>
    </row>
    <row r="8" spans="1:55" ht="15.75" x14ac:dyDescent="0.2">
      <c r="A8" s="423" t="s">
        <v>1819</v>
      </c>
      <c r="B8" s="218"/>
      <c r="C8" s="218"/>
      <c r="D8" s="218"/>
      <c r="E8" s="218"/>
      <c r="F8" s="1145" t="s">
        <v>3251</v>
      </c>
      <c r="G8" s="1145" t="s">
        <v>3251</v>
      </c>
      <c r="H8" s="1145" t="s">
        <v>3251</v>
      </c>
      <c r="I8" s="46"/>
      <c r="J8" s="422" t="s">
        <v>3328</v>
      </c>
      <c r="K8" s="442"/>
      <c r="L8" s="442"/>
      <c r="M8" s="442"/>
      <c r="N8" s="442"/>
      <c r="O8" s="441"/>
      <c r="P8" s="441"/>
      <c r="Q8" s="441"/>
      <c r="R8" s="441"/>
      <c r="S8" s="441"/>
      <c r="T8" s="441"/>
      <c r="U8" s="441"/>
      <c r="V8" s="441"/>
      <c r="W8" s="441"/>
      <c r="X8" s="441"/>
      <c r="Y8" s="441"/>
      <c r="Z8" s="441"/>
      <c r="AA8" s="441"/>
      <c r="AB8" s="441"/>
      <c r="AC8" s="441"/>
      <c r="AD8" s="441"/>
      <c r="AE8" s="441"/>
      <c r="AF8" s="441"/>
      <c r="AG8" s="441"/>
      <c r="AH8" s="441"/>
      <c r="AI8" s="441"/>
      <c r="AJ8" s="441"/>
      <c r="AK8" s="441"/>
      <c r="AL8" s="441"/>
      <c r="AM8" s="441"/>
      <c r="AN8" s="441"/>
      <c r="AO8" s="441"/>
      <c r="AP8" s="441"/>
      <c r="AQ8" s="441"/>
      <c r="AR8" s="441"/>
      <c r="AS8" s="441"/>
      <c r="AT8" s="441"/>
      <c r="AU8" s="441"/>
      <c r="AV8" s="441"/>
      <c r="AW8" s="441"/>
      <c r="AX8" s="441"/>
      <c r="AY8" s="441"/>
      <c r="AZ8" s="441"/>
      <c r="BA8" s="441"/>
      <c r="BB8" s="441"/>
      <c r="BC8" s="441"/>
    </row>
    <row r="9" spans="1:55" ht="16.5" thickBot="1" x14ac:dyDescent="0.25">
      <c r="A9" s="1146" t="s">
        <v>1820</v>
      </c>
      <c r="B9" s="219"/>
      <c r="C9" s="219"/>
      <c r="D9" s="219"/>
      <c r="E9" s="219"/>
      <c r="F9" s="1145"/>
      <c r="G9" s="1145"/>
      <c r="H9" s="1145"/>
      <c r="I9" s="153"/>
      <c r="J9" s="422" t="s">
        <v>3329</v>
      </c>
      <c r="K9" s="442"/>
      <c r="L9" s="442"/>
      <c r="M9" s="442"/>
      <c r="N9" s="442"/>
      <c r="O9" s="441"/>
      <c r="P9" s="441"/>
      <c r="Q9" s="441"/>
      <c r="R9" s="441"/>
      <c r="S9" s="441"/>
      <c r="T9" s="441"/>
      <c r="U9" s="441"/>
      <c r="V9" s="441"/>
      <c r="W9" s="441"/>
      <c r="X9" s="441"/>
      <c r="Y9" s="441"/>
      <c r="Z9" s="441"/>
      <c r="AA9" s="441"/>
      <c r="AB9" s="441"/>
      <c r="AC9" s="441"/>
      <c r="AD9" s="441"/>
      <c r="AE9" s="441"/>
      <c r="AF9" s="441"/>
      <c r="AG9" s="441"/>
      <c r="AH9" s="441"/>
      <c r="AI9" s="441"/>
      <c r="AJ9" s="441"/>
      <c r="AK9" s="441"/>
      <c r="AL9" s="441"/>
      <c r="AM9" s="441"/>
      <c r="AN9" s="441"/>
      <c r="AO9" s="441"/>
      <c r="AP9" s="441"/>
      <c r="AQ9" s="441"/>
      <c r="AR9" s="441"/>
      <c r="AS9" s="441"/>
      <c r="AT9" s="441"/>
      <c r="AU9" s="441"/>
      <c r="AV9" s="441"/>
      <c r="AW9" s="441"/>
      <c r="AX9" s="441"/>
      <c r="AY9" s="441"/>
      <c r="AZ9" s="441"/>
      <c r="BA9" s="441"/>
      <c r="BB9" s="441"/>
      <c r="BC9" s="441"/>
    </row>
    <row r="10" spans="1:55" ht="16.5" thickBot="1" x14ac:dyDescent="0.25">
      <c r="A10" s="2119" t="s">
        <v>69</v>
      </c>
      <c r="B10" s="2134"/>
      <c r="C10" s="2134"/>
      <c r="D10" s="2134"/>
      <c r="E10" s="2134"/>
      <c r="F10" s="2134"/>
      <c r="G10" s="2120"/>
      <c r="H10" s="2120"/>
      <c r="I10" s="2121"/>
      <c r="J10" s="422"/>
      <c r="K10" s="441"/>
      <c r="L10" s="441"/>
      <c r="M10" s="441"/>
      <c r="N10" s="441"/>
      <c r="O10" s="441"/>
      <c r="P10" s="441"/>
      <c r="Q10" s="441"/>
      <c r="R10" s="441"/>
      <c r="S10" s="441"/>
      <c r="T10" s="441"/>
      <c r="U10" s="441"/>
      <c r="V10" s="441"/>
      <c r="W10" s="441"/>
      <c r="X10" s="441"/>
      <c r="Y10" s="441"/>
      <c r="Z10" s="441"/>
      <c r="AA10" s="441"/>
      <c r="AB10" s="441"/>
      <c r="AC10" s="441"/>
      <c r="AD10" s="441"/>
      <c r="AE10" s="441"/>
      <c r="AF10" s="441"/>
      <c r="AG10" s="441"/>
      <c r="AH10" s="441"/>
      <c r="AI10" s="441"/>
      <c r="AJ10" s="441"/>
      <c r="AK10" s="441"/>
      <c r="AL10" s="441"/>
      <c r="AM10" s="441"/>
      <c r="AN10" s="441"/>
      <c r="AO10" s="441"/>
      <c r="AP10" s="441"/>
      <c r="AQ10" s="441"/>
      <c r="AR10" s="441"/>
      <c r="AS10" s="441"/>
      <c r="AT10" s="441"/>
      <c r="AU10" s="441"/>
      <c r="AV10" s="441"/>
      <c r="AW10" s="441"/>
      <c r="AX10" s="441"/>
      <c r="AY10" s="441"/>
      <c r="AZ10" s="441"/>
      <c r="BA10" s="441"/>
      <c r="BB10" s="441"/>
      <c r="BC10" s="441"/>
    </row>
    <row r="11" spans="1:55" x14ac:dyDescent="0.2">
      <c r="A11" s="445" t="s">
        <v>4</v>
      </c>
      <c r="B11" s="1396">
        <f>Financials1!B11+Financials2!B11+Financials3!B11</f>
        <v>0</v>
      </c>
      <c r="C11" s="1396">
        <f>Financials1!C11+Financials2!C11+Financials3!C11</f>
        <v>0</v>
      </c>
      <c r="D11" s="1396">
        <f>Financials1!D11+Financials2!D11+Financials3!D11</f>
        <v>0</v>
      </c>
      <c r="E11" s="1396">
        <f>Financials1!E11+Financials2!E11+Financials3!E11</f>
        <v>0</v>
      </c>
      <c r="F11" s="875">
        <f t="shared" ref="F11:F37" si="0">ROUND(IF(ISERROR((B11-C11)/C11),0,(B11-C11)/C11),3)</f>
        <v>0</v>
      </c>
      <c r="G11" s="875">
        <f t="shared" ref="G11:G37" si="1">ROUND(IF(ISERROR((C11-D11)/D11),0,(C11-D11)/D11),3)</f>
        <v>0</v>
      </c>
      <c r="H11" s="875">
        <f t="shared" ref="H11:H37" si="2">ROUND(IF(ISERROR((D11-E11)/E11),0,(D11-E11)/E11),3)</f>
        <v>0</v>
      </c>
      <c r="I11" s="2135" t="s">
        <v>499</v>
      </c>
      <c r="J11" s="422" t="s">
        <v>3330</v>
      </c>
      <c r="K11" s="446"/>
      <c r="L11" s="446"/>
      <c r="M11" s="447"/>
      <c r="N11" s="441"/>
      <c r="O11" s="441"/>
      <c r="P11" s="441"/>
      <c r="Q11" s="441"/>
      <c r="R11" s="441"/>
      <c r="S11" s="441"/>
      <c r="T11" s="441"/>
      <c r="U11" s="441"/>
      <c r="V11" s="441"/>
      <c r="W11" s="441"/>
      <c r="X11" s="441"/>
      <c r="Y11" s="441"/>
      <c r="Z11" s="441"/>
      <c r="AA11" s="441"/>
      <c r="AB11" s="441"/>
      <c r="AC11" s="441"/>
      <c r="AD11" s="441"/>
      <c r="AE11" s="441"/>
      <c r="AF11" s="441"/>
      <c r="AG11" s="441"/>
      <c r="AH11" s="441"/>
      <c r="AI11" s="441"/>
      <c r="AJ11" s="441"/>
      <c r="AK11" s="441"/>
      <c r="AL11" s="441"/>
      <c r="AM11" s="441"/>
      <c r="AN11" s="441"/>
      <c r="AO11" s="441"/>
      <c r="AP11" s="441"/>
      <c r="AQ11" s="441"/>
      <c r="AR11" s="441"/>
      <c r="AS11" s="441"/>
      <c r="AT11" s="441"/>
      <c r="AU11" s="441"/>
      <c r="AV11" s="441"/>
      <c r="AW11" s="441"/>
      <c r="AX11" s="441"/>
      <c r="AY11" s="441"/>
      <c r="AZ11" s="441"/>
      <c r="BA11" s="441"/>
      <c r="BB11" s="441"/>
      <c r="BC11" s="441"/>
    </row>
    <row r="12" spans="1:55" s="211" customFormat="1" x14ac:dyDescent="0.2">
      <c r="A12" s="427" t="s">
        <v>1766</v>
      </c>
      <c r="B12" s="1396">
        <f>Financials1!B12+Financials2!B12+Financials3!B12</f>
        <v>0</v>
      </c>
      <c r="C12" s="1396">
        <f>Financials1!C12+Financials2!C12+Financials3!C12</f>
        <v>0</v>
      </c>
      <c r="D12" s="1396">
        <f>Financials1!D12+Financials2!D12+Financials3!D12</f>
        <v>0</v>
      </c>
      <c r="E12" s="1396">
        <f>Financials1!E12+Financials2!E12+Financials3!E12</f>
        <v>0</v>
      </c>
      <c r="F12" s="874">
        <f t="shared" si="0"/>
        <v>0</v>
      </c>
      <c r="G12" s="874">
        <f t="shared" si="1"/>
        <v>0</v>
      </c>
      <c r="H12" s="874">
        <f t="shared" si="2"/>
        <v>0</v>
      </c>
      <c r="I12" s="2100"/>
      <c r="J12" s="443" t="s">
        <v>3331</v>
      </c>
      <c r="K12" s="428"/>
      <c r="L12" s="428"/>
      <c r="M12" s="429"/>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443"/>
      <c r="AL12" s="443"/>
      <c r="AM12" s="443"/>
      <c r="AN12" s="443"/>
      <c r="AO12" s="443"/>
      <c r="AP12" s="443"/>
      <c r="AQ12" s="443"/>
      <c r="AR12" s="443"/>
      <c r="AS12" s="443"/>
      <c r="AT12" s="443"/>
      <c r="AU12" s="443"/>
      <c r="AV12" s="443"/>
      <c r="AW12" s="443"/>
      <c r="AX12" s="443"/>
      <c r="AY12" s="443"/>
      <c r="AZ12" s="443"/>
      <c r="BA12" s="443"/>
      <c r="BB12" s="443"/>
      <c r="BC12" s="443"/>
    </row>
    <row r="13" spans="1:55" s="211" customFormat="1" x14ac:dyDescent="0.2">
      <c r="A13" s="427" t="s">
        <v>1769</v>
      </c>
      <c r="B13" s="1396">
        <f>Financials1!B13+Financials2!B13+Financials3!B13</f>
        <v>0</v>
      </c>
      <c r="C13" s="1396">
        <f>Financials1!C13+Financials2!C13+Financials3!C13</f>
        <v>0</v>
      </c>
      <c r="D13" s="1396">
        <f>Financials1!D13+Financials2!D13+Financials3!D13</f>
        <v>0</v>
      </c>
      <c r="E13" s="1396">
        <f>Financials1!E13+Financials2!E13+Financials3!E13</f>
        <v>0</v>
      </c>
      <c r="F13" s="874">
        <f t="shared" si="0"/>
        <v>0</v>
      </c>
      <c r="G13" s="874">
        <f t="shared" si="1"/>
        <v>0</v>
      </c>
      <c r="H13" s="874">
        <f t="shared" si="2"/>
        <v>0</v>
      </c>
      <c r="I13" s="2100"/>
      <c r="J13" s="443" t="s">
        <v>3332</v>
      </c>
      <c r="K13" s="428"/>
      <c r="L13" s="428"/>
      <c r="M13" s="429"/>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443"/>
      <c r="AL13" s="443"/>
      <c r="AM13" s="443"/>
      <c r="AN13" s="443"/>
      <c r="AO13" s="443"/>
      <c r="AP13" s="443"/>
      <c r="AQ13" s="443"/>
      <c r="AR13" s="443"/>
      <c r="AS13" s="443"/>
      <c r="AT13" s="443"/>
      <c r="AU13" s="443"/>
      <c r="AV13" s="443"/>
      <c r="AW13" s="443"/>
      <c r="AX13" s="443"/>
      <c r="AY13" s="443"/>
      <c r="AZ13" s="443"/>
      <c r="BA13" s="443"/>
      <c r="BB13" s="443"/>
      <c r="BC13" s="443"/>
    </row>
    <row r="14" spans="1:55" x14ac:dyDescent="0.2">
      <c r="A14" s="424" t="s">
        <v>480</v>
      </c>
      <c r="B14" s="1396">
        <f>Financials1!B14+Financials2!B14+Financials3!B14</f>
        <v>0</v>
      </c>
      <c r="C14" s="1396">
        <f>Financials1!C14+Financials2!C14+Financials3!C14</f>
        <v>0</v>
      </c>
      <c r="D14" s="1396">
        <f>Financials1!D14+Financials2!D14+Financials3!D14</f>
        <v>0</v>
      </c>
      <c r="E14" s="1396">
        <f>Financials1!E14+Financials2!E14+Financials3!E14</f>
        <v>0</v>
      </c>
      <c r="F14" s="875">
        <f t="shared" si="0"/>
        <v>0</v>
      </c>
      <c r="G14" s="875">
        <f t="shared" si="1"/>
        <v>0</v>
      </c>
      <c r="H14" s="875">
        <f t="shared" si="2"/>
        <v>0</v>
      </c>
      <c r="I14" s="2105"/>
      <c r="J14" s="422" t="s">
        <v>3333</v>
      </c>
      <c r="K14" s="428"/>
      <c r="L14" s="428"/>
      <c r="M14" s="429"/>
      <c r="N14" s="442"/>
      <c r="O14" s="441"/>
      <c r="P14" s="441"/>
      <c r="Q14" s="441"/>
      <c r="R14" s="441"/>
      <c r="S14" s="441"/>
      <c r="T14" s="441"/>
      <c r="U14" s="441"/>
      <c r="V14" s="441"/>
      <c r="W14" s="441"/>
      <c r="X14" s="441"/>
      <c r="Y14" s="441"/>
      <c r="Z14" s="441"/>
      <c r="AA14" s="441"/>
      <c r="AB14" s="441"/>
      <c r="AC14" s="441"/>
      <c r="AD14" s="441"/>
      <c r="AE14" s="441"/>
      <c r="AF14" s="441"/>
      <c r="AG14" s="441"/>
      <c r="AH14" s="441"/>
      <c r="AI14" s="441"/>
      <c r="AJ14" s="441"/>
      <c r="AK14" s="441"/>
      <c r="AL14" s="441"/>
      <c r="AM14" s="441"/>
      <c r="AN14" s="441"/>
      <c r="AO14" s="441"/>
      <c r="AP14" s="441"/>
      <c r="AQ14" s="441"/>
      <c r="AR14" s="441"/>
      <c r="AS14" s="441"/>
      <c r="AT14" s="441"/>
      <c r="AU14" s="441"/>
      <c r="AV14" s="441"/>
      <c r="AW14" s="441"/>
      <c r="AX14" s="441"/>
      <c r="AY14" s="441"/>
      <c r="AZ14" s="441"/>
      <c r="BA14" s="441"/>
      <c r="BB14" s="441"/>
      <c r="BC14" s="441"/>
    </row>
    <row r="15" spans="1:55" x14ac:dyDescent="0.2">
      <c r="A15" s="430" t="s">
        <v>481</v>
      </c>
      <c r="B15" s="1396">
        <f>Financials1!B15+Financials2!B15+Financials3!B15</f>
        <v>0</v>
      </c>
      <c r="C15" s="1396">
        <f>Financials1!C15+Financials2!C15+Financials3!C15</f>
        <v>0</v>
      </c>
      <c r="D15" s="1396">
        <f>Financials1!D15+Financials2!D15+Financials3!D15</f>
        <v>0</v>
      </c>
      <c r="E15" s="1396">
        <f>Financials1!E15+Financials2!E15+Financials3!E15</f>
        <v>0</v>
      </c>
      <c r="F15" s="875">
        <f t="shared" si="0"/>
        <v>0</v>
      </c>
      <c r="G15" s="875">
        <f t="shared" si="1"/>
        <v>0</v>
      </c>
      <c r="H15" s="875">
        <f t="shared" si="2"/>
        <v>0</v>
      </c>
      <c r="I15" s="2105"/>
      <c r="J15" s="422" t="s">
        <v>3334</v>
      </c>
      <c r="K15" s="447"/>
      <c r="L15" s="447"/>
      <c r="M15" s="447"/>
      <c r="N15" s="441"/>
      <c r="O15" s="441"/>
      <c r="P15" s="441"/>
      <c r="Q15" s="441"/>
      <c r="R15" s="441"/>
      <c r="S15" s="441"/>
      <c r="T15" s="441"/>
      <c r="U15" s="441"/>
      <c r="V15" s="441"/>
      <c r="W15" s="441"/>
      <c r="X15" s="441"/>
      <c r="Y15" s="441"/>
      <c r="Z15" s="441"/>
      <c r="AA15" s="441"/>
      <c r="AB15" s="441"/>
      <c r="AC15" s="441"/>
      <c r="AD15" s="441"/>
      <c r="AE15" s="441"/>
      <c r="AF15" s="441"/>
      <c r="AG15" s="441"/>
      <c r="AH15" s="441"/>
      <c r="AI15" s="441"/>
      <c r="AJ15" s="441"/>
      <c r="AK15" s="441"/>
      <c r="AL15" s="441"/>
      <c r="AM15" s="441"/>
      <c r="AN15" s="441"/>
      <c r="AO15" s="441"/>
      <c r="AP15" s="441"/>
      <c r="AQ15" s="441"/>
      <c r="AR15" s="441"/>
      <c r="AS15" s="441"/>
      <c r="AT15" s="441"/>
      <c r="AU15" s="441"/>
      <c r="AV15" s="441"/>
      <c r="AW15" s="441"/>
      <c r="AX15" s="441"/>
      <c r="AY15" s="441"/>
      <c r="AZ15" s="441"/>
      <c r="BA15" s="441"/>
      <c r="BB15" s="441"/>
      <c r="BC15" s="441"/>
    </row>
    <row r="16" spans="1:55" ht="15.75" x14ac:dyDescent="0.2">
      <c r="A16" s="894" t="s">
        <v>6</v>
      </c>
      <c r="B16" s="876">
        <f>B15+B11</f>
        <v>0</v>
      </c>
      <c r="C16" s="876">
        <f>C15+C11</f>
        <v>0</v>
      </c>
      <c r="D16" s="876">
        <f>D15+D11</f>
        <v>0</v>
      </c>
      <c r="E16" s="876">
        <f>E15+E11</f>
        <v>0</v>
      </c>
      <c r="F16" s="875">
        <f t="shared" si="0"/>
        <v>0</v>
      </c>
      <c r="G16" s="875">
        <f t="shared" si="1"/>
        <v>0</v>
      </c>
      <c r="H16" s="875">
        <f t="shared" si="2"/>
        <v>0</v>
      </c>
      <c r="I16" s="2105"/>
      <c r="J16" s="422" t="s">
        <v>3335</v>
      </c>
      <c r="K16" s="447"/>
      <c r="L16" s="447"/>
      <c r="M16" s="447"/>
      <c r="N16" s="441"/>
      <c r="O16" s="441"/>
      <c r="P16" s="441"/>
      <c r="Q16" s="441"/>
      <c r="R16" s="441"/>
      <c r="S16" s="441"/>
      <c r="T16" s="441"/>
      <c r="U16" s="441"/>
      <c r="V16" s="441"/>
      <c r="W16" s="441"/>
      <c r="X16" s="441"/>
      <c r="Y16" s="441"/>
      <c r="Z16" s="441"/>
      <c r="AA16" s="441"/>
      <c r="AB16" s="441"/>
      <c r="AC16" s="441"/>
      <c r="AD16" s="441"/>
      <c r="AE16" s="441"/>
      <c r="AF16" s="441"/>
      <c r="AG16" s="441"/>
      <c r="AH16" s="441"/>
      <c r="AI16" s="441"/>
      <c r="AJ16" s="441"/>
      <c r="AK16" s="441"/>
      <c r="AL16" s="441"/>
      <c r="AM16" s="441"/>
      <c r="AN16" s="441"/>
      <c r="AO16" s="441"/>
      <c r="AP16" s="441"/>
      <c r="AQ16" s="441"/>
      <c r="AR16" s="441"/>
      <c r="AS16" s="441"/>
      <c r="AT16" s="441"/>
      <c r="AU16" s="441"/>
      <c r="AV16" s="441"/>
      <c r="AW16" s="441"/>
      <c r="AX16" s="441"/>
      <c r="AY16" s="441"/>
      <c r="AZ16" s="441"/>
      <c r="BA16" s="441"/>
      <c r="BB16" s="441"/>
      <c r="BC16" s="441"/>
    </row>
    <row r="17" spans="1:55" x14ac:dyDescent="0.2">
      <c r="A17" s="430" t="s">
        <v>27</v>
      </c>
      <c r="B17" s="1396">
        <f>Financials1!B17+Financials2!B17+Financials3!B17</f>
        <v>0</v>
      </c>
      <c r="C17" s="1396">
        <f>Financials1!C17+Financials2!C17+Financials3!C17</f>
        <v>0</v>
      </c>
      <c r="D17" s="1396">
        <f>Financials1!D17+Financials2!D17+Financials3!D17</f>
        <v>0</v>
      </c>
      <c r="E17" s="1396">
        <f>Financials1!E17+Financials2!E17+Financials3!E17</f>
        <v>0</v>
      </c>
      <c r="F17" s="875">
        <f t="shared" si="0"/>
        <v>0</v>
      </c>
      <c r="G17" s="875">
        <f t="shared" si="1"/>
        <v>0</v>
      </c>
      <c r="H17" s="875">
        <f t="shared" si="2"/>
        <v>0</v>
      </c>
      <c r="I17" s="2105"/>
      <c r="J17" s="422" t="s">
        <v>3336</v>
      </c>
      <c r="K17" s="447"/>
      <c r="L17" s="447"/>
      <c r="M17" s="447"/>
      <c r="N17" s="441"/>
      <c r="O17" s="441"/>
      <c r="P17" s="441"/>
      <c r="Q17" s="441"/>
      <c r="R17" s="441"/>
      <c r="S17" s="441"/>
      <c r="T17" s="441"/>
      <c r="U17" s="441"/>
      <c r="V17" s="441"/>
      <c r="W17" s="441"/>
      <c r="X17" s="441"/>
      <c r="Y17" s="441"/>
      <c r="Z17" s="441"/>
      <c r="AA17" s="441"/>
      <c r="AB17" s="441"/>
      <c r="AC17" s="441"/>
      <c r="AD17" s="441"/>
      <c r="AE17" s="441"/>
      <c r="AF17" s="441"/>
      <c r="AG17" s="441"/>
      <c r="AH17" s="441"/>
      <c r="AI17" s="441"/>
      <c r="AJ17" s="441"/>
      <c r="AK17" s="441"/>
      <c r="AL17" s="441"/>
      <c r="AM17" s="441"/>
      <c r="AN17" s="441"/>
      <c r="AO17" s="441"/>
      <c r="AP17" s="441"/>
      <c r="AQ17" s="441"/>
      <c r="AR17" s="441"/>
      <c r="AS17" s="441"/>
      <c r="AT17" s="441"/>
      <c r="AU17" s="441"/>
      <c r="AV17" s="441"/>
      <c r="AW17" s="441"/>
      <c r="AX17" s="441"/>
      <c r="AY17" s="441"/>
      <c r="AZ17" s="441"/>
      <c r="BA17" s="441"/>
      <c r="BB17" s="441"/>
      <c r="BC17" s="441"/>
    </row>
    <row r="18" spans="1:55" x14ac:dyDescent="0.2">
      <c r="A18" s="430" t="s">
        <v>2036</v>
      </c>
      <c r="B18" s="1396">
        <f>Financials1!B18+Financials2!B18+Financials3!B18</f>
        <v>0</v>
      </c>
      <c r="C18" s="1396">
        <f>Financials1!C18+Financials2!C18+Financials3!C18</f>
        <v>0</v>
      </c>
      <c r="D18" s="1396">
        <f>Financials1!D18+Financials2!D18+Financials3!D18</f>
        <v>0</v>
      </c>
      <c r="E18" s="1396">
        <f>Financials1!E18+Financials2!E18+Financials3!E18</f>
        <v>0</v>
      </c>
      <c r="F18" s="875">
        <f t="shared" si="0"/>
        <v>0</v>
      </c>
      <c r="G18" s="875">
        <f t="shared" si="1"/>
        <v>0</v>
      </c>
      <c r="H18" s="875">
        <f t="shared" si="2"/>
        <v>0</v>
      </c>
      <c r="I18" s="2105"/>
      <c r="J18" s="422" t="s">
        <v>3337</v>
      </c>
      <c r="K18" s="447"/>
      <c r="L18" s="447"/>
      <c r="M18" s="447"/>
      <c r="N18" s="441"/>
      <c r="O18" s="441"/>
      <c r="P18" s="441"/>
      <c r="Q18" s="441"/>
      <c r="R18" s="441"/>
      <c r="S18" s="441"/>
      <c r="T18" s="441"/>
      <c r="U18" s="441"/>
      <c r="V18" s="441"/>
      <c r="W18" s="441"/>
      <c r="X18" s="441"/>
      <c r="Y18" s="441"/>
      <c r="Z18" s="441"/>
      <c r="AA18" s="441"/>
      <c r="AB18" s="441"/>
      <c r="AC18" s="441"/>
      <c r="AD18" s="441"/>
      <c r="AE18" s="441"/>
      <c r="AF18" s="441"/>
      <c r="AG18" s="441"/>
      <c r="AH18" s="441"/>
      <c r="AI18" s="441"/>
      <c r="AJ18" s="441"/>
      <c r="AK18" s="441"/>
      <c r="AL18" s="441"/>
      <c r="AM18" s="441"/>
      <c r="AN18" s="441"/>
      <c r="AO18" s="441"/>
      <c r="AP18" s="441"/>
      <c r="AQ18" s="441"/>
      <c r="AR18" s="441"/>
      <c r="AS18" s="441"/>
      <c r="AT18" s="441"/>
      <c r="AU18" s="441"/>
      <c r="AV18" s="441"/>
      <c r="AW18" s="441"/>
      <c r="AX18" s="441"/>
      <c r="AY18" s="441"/>
      <c r="AZ18" s="441"/>
      <c r="BA18" s="441"/>
      <c r="BB18" s="441"/>
      <c r="BC18" s="441"/>
    </row>
    <row r="19" spans="1:55" x14ac:dyDescent="0.2">
      <c r="A19" s="430" t="s">
        <v>1778</v>
      </c>
      <c r="B19" s="1396">
        <f>Financials1!B19+Financials2!B19+Financials3!B19</f>
        <v>0</v>
      </c>
      <c r="C19" s="1396">
        <f>Financials1!C19+Financials2!C19+Financials3!C19</f>
        <v>0</v>
      </c>
      <c r="D19" s="1396">
        <f>Financials1!D19+Financials2!D19+Financials3!D19</f>
        <v>0</v>
      </c>
      <c r="E19" s="1396">
        <f>Financials1!E19+Financials2!E19+Financials3!E19</f>
        <v>0</v>
      </c>
      <c r="F19" s="875">
        <f t="shared" si="0"/>
        <v>0</v>
      </c>
      <c r="G19" s="875">
        <f t="shared" si="1"/>
        <v>0</v>
      </c>
      <c r="H19" s="875">
        <f t="shared" si="2"/>
        <v>0</v>
      </c>
      <c r="I19" s="2105"/>
      <c r="J19" s="422" t="s">
        <v>3338</v>
      </c>
      <c r="K19" s="447"/>
      <c r="L19" s="447"/>
      <c r="M19" s="447"/>
      <c r="N19" s="441"/>
      <c r="O19" s="441"/>
      <c r="P19" s="441"/>
      <c r="Q19" s="441"/>
      <c r="R19" s="441"/>
      <c r="S19" s="441"/>
      <c r="T19" s="441"/>
      <c r="U19" s="441"/>
      <c r="V19" s="441"/>
      <c r="W19" s="44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row>
    <row r="20" spans="1:55" ht="15.75" x14ac:dyDescent="0.2">
      <c r="A20" s="894" t="s">
        <v>28</v>
      </c>
      <c r="B20" s="876">
        <f>B11-(B17+B18)</f>
        <v>0</v>
      </c>
      <c r="C20" s="876">
        <f>C11-(C17+C18)</f>
        <v>0</v>
      </c>
      <c r="D20" s="876">
        <f t="shared" ref="D20:E20" si="3">D11-(D17+D18)</f>
        <v>0</v>
      </c>
      <c r="E20" s="876">
        <f t="shared" si="3"/>
        <v>0</v>
      </c>
      <c r="F20" s="875">
        <f t="shared" si="0"/>
        <v>0</v>
      </c>
      <c r="G20" s="875">
        <f t="shared" si="1"/>
        <v>0</v>
      </c>
      <c r="H20" s="875">
        <f t="shared" si="2"/>
        <v>0</v>
      </c>
      <c r="I20" s="2105"/>
      <c r="J20" s="422" t="s">
        <v>3339</v>
      </c>
      <c r="K20" s="447"/>
      <c r="L20" s="447"/>
      <c r="M20" s="447"/>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row>
    <row r="21" spans="1:55" ht="15.75" x14ac:dyDescent="0.2">
      <c r="A21" s="894" t="s">
        <v>30</v>
      </c>
      <c r="B21" s="877" t="e">
        <f>ROUND(B20/B11*100,3)</f>
        <v>#DIV/0!</v>
      </c>
      <c r="C21" s="877" t="e">
        <f t="shared" ref="C21:E21" si="4">ROUND(C20/C11*100,3)</f>
        <v>#DIV/0!</v>
      </c>
      <c r="D21" s="877" t="e">
        <f t="shared" si="4"/>
        <v>#DIV/0!</v>
      </c>
      <c r="E21" s="877" t="e">
        <f t="shared" si="4"/>
        <v>#DIV/0!</v>
      </c>
      <c r="F21" s="875">
        <f t="shared" si="0"/>
        <v>0</v>
      </c>
      <c r="G21" s="875">
        <f t="shared" si="1"/>
        <v>0</v>
      </c>
      <c r="H21" s="875">
        <f t="shared" si="2"/>
        <v>0</v>
      </c>
      <c r="I21" s="2105"/>
      <c r="J21" s="422" t="s">
        <v>3340</v>
      </c>
      <c r="K21" s="446"/>
      <c r="L21" s="446"/>
      <c r="M21" s="447"/>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row>
    <row r="22" spans="1:55" x14ac:dyDescent="0.2">
      <c r="A22" s="430" t="s">
        <v>81</v>
      </c>
      <c r="B22" s="1396">
        <f>Financials1!B22+Financials2!B22+Financials3!B22</f>
        <v>0</v>
      </c>
      <c r="C22" s="1396">
        <f>Financials1!C22+Financials2!C22+Financials3!C22</f>
        <v>0</v>
      </c>
      <c r="D22" s="1396">
        <f>Financials1!D22+Financials2!D22+Financials3!D22</f>
        <v>0</v>
      </c>
      <c r="E22" s="1396">
        <f>Financials1!E22+Financials2!E22+Financials3!E22</f>
        <v>0</v>
      </c>
      <c r="F22" s="875">
        <f t="shared" si="0"/>
        <v>0</v>
      </c>
      <c r="G22" s="875">
        <f t="shared" si="1"/>
        <v>0</v>
      </c>
      <c r="H22" s="875">
        <f t="shared" si="2"/>
        <v>0</v>
      </c>
      <c r="I22" s="2105"/>
      <c r="J22" s="422" t="s">
        <v>3341</v>
      </c>
      <c r="K22" s="447"/>
      <c r="L22" s="447"/>
      <c r="M22" s="447"/>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row>
    <row r="23" spans="1:55" x14ac:dyDescent="0.2">
      <c r="A23" s="430" t="s">
        <v>82</v>
      </c>
      <c r="B23" s="1396">
        <f>Financials1!B23+Financials2!B23+Financials3!B23</f>
        <v>0</v>
      </c>
      <c r="C23" s="1396">
        <f>Financials1!C23+Financials2!C23+Financials3!C23</f>
        <v>0</v>
      </c>
      <c r="D23" s="1396">
        <f>Financials1!D23+Financials2!D23+Financials3!D23</f>
        <v>0</v>
      </c>
      <c r="E23" s="1396">
        <f>Financials1!E23+Financials2!E23+Financials3!E23</f>
        <v>0</v>
      </c>
      <c r="F23" s="875">
        <f t="shared" si="0"/>
        <v>0</v>
      </c>
      <c r="G23" s="875">
        <f t="shared" si="1"/>
        <v>0</v>
      </c>
      <c r="H23" s="875">
        <f t="shared" si="2"/>
        <v>0</v>
      </c>
      <c r="I23" s="2105"/>
      <c r="J23" s="422" t="s">
        <v>3342</v>
      </c>
      <c r="K23" s="447"/>
      <c r="L23" s="447"/>
      <c r="M23" s="447"/>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row>
    <row r="24" spans="1:55" ht="30" x14ac:dyDescent="0.2">
      <c r="A24" s="432" t="s">
        <v>83</v>
      </c>
      <c r="B24" s="1396">
        <f>Financials1!B24+Financials2!B24+Financials3!B24</f>
        <v>0</v>
      </c>
      <c r="C24" s="1396">
        <f>Financials1!C24+Financials2!C24+Financials3!C24</f>
        <v>0</v>
      </c>
      <c r="D24" s="1396">
        <f>Financials1!D24+Financials2!D24+Financials3!D24</f>
        <v>0</v>
      </c>
      <c r="E24" s="1396">
        <f>Financials1!E24+Financials2!E24+Financials3!E24</f>
        <v>0</v>
      </c>
      <c r="F24" s="875">
        <f t="shared" si="0"/>
        <v>0</v>
      </c>
      <c r="G24" s="875">
        <f t="shared" si="1"/>
        <v>0</v>
      </c>
      <c r="H24" s="875">
        <f t="shared" si="2"/>
        <v>0</v>
      </c>
      <c r="I24" s="2105"/>
      <c r="J24" s="422" t="s">
        <v>3343</v>
      </c>
      <c r="K24" s="447"/>
      <c r="L24" s="447"/>
      <c r="M24" s="447"/>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row>
    <row r="25" spans="1:55" s="65" customFormat="1" ht="15.75" x14ac:dyDescent="0.2">
      <c r="A25" s="894" t="s">
        <v>7</v>
      </c>
      <c r="B25" s="876">
        <f>(B20+B19+B15)-B24-B22-B23</f>
        <v>0</v>
      </c>
      <c r="C25" s="876">
        <f>(C20+C19+C15)-C24-C22-C23</f>
        <v>0</v>
      </c>
      <c r="D25" s="876">
        <f t="shared" ref="D25:E25" si="5">(D20+D19+D15)-D24-D22-D23</f>
        <v>0</v>
      </c>
      <c r="E25" s="876">
        <f t="shared" si="5"/>
        <v>0</v>
      </c>
      <c r="F25" s="875">
        <f t="shared" si="0"/>
        <v>0</v>
      </c>
      <c r="G25" s="875">
        <f t="shared" si="1"/>
        <v>0</v>
      </c>
      <c r="H25" s="875">
        <f t="shared" si="2"/>
        <v>0</v>
      </c>
      <c r="I25" s="2105"/>
      <c r="J25" s="422" t="s">
        <v>3344</v>
      </c>
      <c r="K25" s="426"/>
      <c r="L25" s="426"/>
      <c r="M25" s="426"/>
      <c r="N25" s="422"/>
      <c r="O25" s="422"/>
      <c r="P25" s="422"/>
      <c r="Q25" s="422"/>
      <c r="R25" s="422"/>
      <c r="S25" s="422"/>
      <c r="T25" s="422"/>
      <c r="U25" s="422"/>
      <c r="V25" s="422"/>
      <c r="W25" s="422"/>
      <c r="X25" s="422"/>
      <c r="Y25" s="422"/>
      <c r="Z25" s="422"/>
      <c r="AA25" s="422"/>
      <c r="AB25" s="422"/>
      <c r="AC25" s="422"/>
      <c r="AD25" s="422"/>
      <c r="AE25" s="422"/>
      <c r="AF25" s="422"/>
      <c r="AG25" s="422"/>
      <c r="AH25" s="422"/>
      <c r="AI25" s="422"/>
      <c r="AJ25" s="422"/>
      <c r="AK25" s="422"/>
      <c r="AL25" s="422"/>
      <c r="AM25" s="422"/>
      <c r="AN25" s="422"/>
      <c r="AO25" s="422"/>
      <c r="AP25" s="422"/>
      <c r="AQ25" s="422"/>
      <c r="AR25" s="422"/>
      <c r="AS25" s="422"/>
      <c r="AT25" s="422"/>
      <c r="AU25" s="422"/>
      <c r="AV25" s="422"/>
      <c r="AW25" s="422"/>
      <c r="AX25" s="422"/>
      <c r="AY25" s="422"/>
      <c r="AZ25" s="422"/>
      <c r="BA25" s="422"/>
      <c r="BB25" s="422"/>
      <c r="BC25" s="422"/>
    </row>
    <row r="26" spans="1:55" ht="15.75" x14ac:dyDescent="0.2">
      <c r="A26" s="894" t="s">
        <v>183</v>
      </c>
      <c r="B26" s="877" t="e">
        <f>ROUND(B25/B11*100,3)</f>
        <v>#DIV/0!</v>
      </c>
      <c r="C26" s="877" t="e">
        <f t="shared" ref="C26:E26" si="6">ROUND(C25/C11*100,3)</f>
        <v>#DIV/0!</v>
      </c>
      <c r="D26" s="877" t="e">
        <f t="shared" si="6"/>
        <v>#DIV/0!</v>
      </c>
      <c r="E26" s="877" t="e">
        <f t="shared" si="6"/>
        <v>#DIV/0!</v>
      </c>
      <c r="F26" s="875">
        <f t="shared" si="0"/>
        <v>0</v>
      </c>
      <c r="G26" s="875">
        <f t="shared" si="1"/>
        <v>0</v>
      </c>
      <c r="H26" s="875">
        <f t="shared" si="2"/>
        <v>0</v>
      </c>
      <c r="I26" s="2105"/>
      <c r="J26" s="422" t="s">
        <v>3345</v>
      </c>
      <c r="K26" s="446"/>
      <c r="L26" s="446"/>
      <c r="M26" s="447"/>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row>
    <row r="27" spans="1:55" x14ac:dyDescent="0.2">
      <c r="A27" s="430" t="s">
        <v>9</v>
      </c>
      <c r="B27" s="1396">
        <f>Financials1!B27+Financials2!B27+Financials3!B27</f>
        <v>0</v>
      </c>
      <c r="C27" s="1396">
        <f>Financials1!C27+Financials2!C27+Financials3!C27</f>
        <v>0</v>
      </c>
      <c r="D27" s="1396">
        <f>Financials1!D27+Financials2!D27+Financials3!D27</f>
        <v>0</v>
      </c>
      <c r="E27" s="1396">
        <f>Financials1!E27+Financials2!E27+Financials3!E27</f>
        <v>0</v>
      </c>
      <c r="F27" s="875">
        <f t="shared" si="0"/>
        <v>0</v>
      </c>
      <c r="G27" s="875">
        <f t="shared" si="1"/>
        <v>0</v>
      </c>
      <c r="H27" s="875">
        <f t="shared" si="2"/>
        <v>0</v>
      </c>
      <c r="I27" s="2105"/>
      <c r="J27" s="422" t="s">
        <v>3346</v>
      </c>
      <c r="K27" s="447"/>
      <c r="L27" s="447"/>
      <c r="M27" s="447"/>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row>
    <row r="28" spans="1:55" x14ac:dyDescent="0.2">
      <c r="A28" s="430" t="s">
        <v>22</v>
      </c>
      <c r="B28" s="1396">
        <f>Financials1!B28+Financials2!B28+Financials3!B28</f>
        <v>0</v>
      </c>
      <c r="C28" s="1396">
        <f>Financials1!C28+Financials2!C28+Financials3!C28</f>
        <v>0</v>
      </c>
      <c r="D28" s="1396">
        <f>Financials1!D28+Financials2!D28+Financials3!D28</f>
        <v>0</v>
      </c>
      <c r="E28" s="1396">
        <f>Financials1!E28+Financials2!E28+Financials3!E28</f>
        <v>0</v>
      </c>
      <c r="F28" s="875">
        <f t="shared" si="0"/>
        <v>0</v>
      </c>
      <c r="G28" s="875">
        <f t="shared" si="1"/>
        <v>0</v>
      </c>
      <c r="H28" s="875">
        <f t="shared" si="2"/>
        <v>0</v>
      </c>
      <c r="I28" s="2105"/>
      <c r="J28" s="422" t="s">
        <v>3347</v>
      </c>
      <c r="K28" s="447"/>
      <c r="L28" s="447"/>
      <c r="M28" s="447"/>
      <c r="N28" s="441"/>
      <c r="O28" s="441"/>
      <c r="P28" s="441"/>
      <c r="Q28" s="441"/>
      <c r="R28" s="441"/>
      <c r="S28" s="441"/>
      <c r="T28" s="441"/>
      <c r="U28" s="441"/>
      <c r="V28" s="441"/>
      <c r="W28" s="441"/>
      <c r="X28" s="441"/>
      <c r="Y28" s="441"/>
      <c r="Z28" s="441"/>
      <c r="AA28" s="441"/>
      <c r="AB28" s="441"/>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row>
    <row r="29" spans="1:55" ht="15.75" x14ac:dyDescent="0.2">
      <c r="A29" s="433" t="s">
        <v>39</v>
      </c>
      <c r="B29" s="878">
        <f>B25-B27-B28</f>
        <v>0</v>
      </c>
      <c r="C29" s="878">
        <f>C25-C27-C28</f>
        <v>0</v>
      </c>
      <c r="D29" s="878">
        <f>D25-D27-D28</f>
        <v>0</v>
      </c>
      <c r="E29" s="879">
        <f>E25-E27-E28</f>
        <v>0</v>
      </c>
      <c r="F29" s="875">
        <f t="shared" si="0"/>
        <v>0</v>
      </c>
      <c r="G29" s="875">
        <f t="shared" si="1"/>
        <v>0</v>
      </c>
      <c r="H29" s="875">
        <f t="shared" si="2"/>
        <v>0</v>
      </c>
      <c r="I29" s="2105"/>
      <c r="J29" s="422" t="s">
        <v>3348</v>
      </c>
      <c r="K29" s="447"/>
      <c r="L29" s="447"/>
      <c r="M29" s="447"/>
      <c r="N29" s="441"/>
      <c r="O29" s="441"/>
      <c r="P29" s="441"/>
      <c r="Q29" s="441"/>
      <c r="R29" s="441"/>
      <c r="S29" s="441"/>
      <c r="T29" s="441"/>
      <c r="U29" s="441"/>
      <c r="V29" s="441"/>
      <c r="W29" s="441"/>
      <c r="X29" s="441"/>
      <c r="Y29" s="441"/>
      <c r="Z29" s="441"/>
      <c r="AA29" s="441"/>
      <c r="AB29" s="441"/>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row>
    <row r="30" spans="1:55" ht="15.75" x14ac:dyDescent="0.2">
      <c r="A30" s="894" t="s">
        <v>199</v>
      </c>
      <c r="B30" s="877" t="e">
        <f>ROUND(B29/B11*100,3)</f>
        <v>#DIV/0!</v>
      </c>
      <c r="C30" s="877" t="e">
        <f t="shared" ref="C30:E30" si="7">ROUND(C29/C11*100,3)</f>
        <v>#DIV/0!</v>
      </c>
      <c r="D30" s="877" t="e">
        <f t="shared" si="7"/>
        <v>#DIV/0!</v>
      </c>
      <c r="E30" s="877" t="e">
        <f t="shared" si="7"/>
        <v>#DIV/0!</v>
      </c>
      <c r="F30" s="875">
        <f t="shared" si="0"/>
        <v>0</v>
      </c>
      <c r="G30" s="875">
        <f t="shared" si="1"/>
        <v>0</v>
      </c>
      <c r="H30" s="875">
        <f t="shared" si="2"/>
        <v>0</v>
      </c>
      <c r="I30" s="2105"/>
      <c r="J30" s="422" t="s">
        <v>3349</v>
      </c>
      <c r="K30" s="446"/>
      <c r="L30" s="446"/>
      <c r="M30" s="447"/>
      <c r="N30" s="441"/>
      <c r="O30" s="441"/>
      <c r="P30" s="441"/>
      <c r="Q30" s="441"/>
      <c r="R30" s="441"/>
      <c r="S30" s="441"/>
      <c r="T30" s="441"/>
      <c r="U30" s="441"/>
      <c r="V30" s="441"/>
      <c r="W30" s="441"/>
      <c r="X30" s="441"/>
      <c r="Y30" s="441"/>
      <c r="Z30" s="441"/>
      <c r="AA30" s="441"/>
      <c r="AB30" s="441"/>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row>
    <row r="31" spans="1:55" x14ac:dyDescent="0.2">
      <c r="A31" s="430" t="s">
        <v>8</v>
      </c>
      <c r="B31" s="1396">
        <f>Financials1!B31+Financials2!B31+Financials3!B31</f>
        <v>0</v>
      </c>
      <c r="C31" s="1396">
        <f>Financials1!C31+Financials2!C31+Financials3!C31</f>
        <v>0</v>
      </c>
      <c r="D31" s="1396">
        <f>Financials1!D31+Financials2!D31+Financials3!D31</f>
        <v>0</v>
      </c>
      <c r="E31" s="1396">
        <f>Financials1!E31+Financials2!E31+Financials3!E31</f>
        <v>0</v>
      </c>
      <c r="F31" s="875">
        <f t="shared" si="0"/>
        <v>0</v>
      </c>
      <c r="G31" s="875">
        <f t="shared" si="1"/>
        <v>0</v>
      </c>
      <c r="H31" s="875">
        <f t="shared" si="2"/>
        <v>0</v>
      </c>
      <c r="I31" s="2105"/>
      <c r="J31" s="422" t="s">
        <v>3350</v>
      </c>
      <c r="K31" s="447"/>
      <c r="L31" s="447"/>
      <c r="M31" s="447"/>
      <c r="N31" s="441"/>
      <c r="O31" s="441"/>
      <c r="P31" s="441"/>
      <c r="Q31" s="441"/>
      <c r="R31" s="441"/>
      <c r="S31" s="441"/>
      <c r="T31" s="441"/>
      <c r="U31" s="441"/>
      <c r="V31" s="441"/>
      <c r="W31" s="441"/>
      <c r="X31" s="441"/>
      <c r="Y31" s="441"/>
      <c r="Z31" s="441"/>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row>
    <row r="32" spans="1:55" ht="15.75" x14ac:dyDescent="0.2">
      <c r="A32" s="894" t="s">
        <v>10</v>
      </c>
      <c r="B32" s="876">
        <f>B29-B31</f>
        <v>0</v>
      </c>
      <c r="C32" s="876">
        <f>C29-C31</f>
        <v>0</v>
      </c>
      <c r="D32" s="876">
        <f>D29-D31</f>
        <v>0</v>
      </c>
      <c r="E32" s="876">
        <f>E29-E31</f>
        <v>0</v>
      </c>
      <c r="F32" s="875">
        <f t="shared" si="0"/>
        <v>0</v>
      </c>
      <c r="G32" s="875">
        <f t="shared" si="1"/>
        <v>0</v>
      </c>
      <c r="H32" s="875">
        <f t="shared" si="2"/>
        <v>0</v>
      </c>
      <c r="I32" s="2105"/>
      <c r="J32" s="422" t="s">
        <v>3351</v>
      </c>
      <c r="K32" s="447"/>
      <c r="L32" s="447"/>
      <c r="M32" s="447"/>
      <c r="N32" s="441"/>
      <c r="O32" s="441"/>
      <c r="P32" s="441"/>
      <c r="Q32" s="441"/>
      <c r="R32" s="441"/>
      <c r="S32" s="441"/>
      <c r="T32" s="441"/>
      <c r="U32" s="441"/>
      <c r="V32" s="441"/>
      <c r="W32" s="441"/>
      <c r="X32" s="441"/>
      <c r="Y32" s="441"/>
      <c r="Z32" s="441"/>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row>
    <row r="33" spans="1:55" ht="15.75" x14ac:dyDescent="0.2">
      <c r="A33" s="894" t="s">
        <v>198</v>
      </c>
      <c r="B33" s="877" t="e">
        <f>ROUND(B32/B11*100,3)</f>
        <v>#DIV/0!</v>
      </c>
      <c r="C33" s="877" t="e">
        <f t="shared" ref="C33:E33" si="8">ROUND(C32/C11*100,3)</f>
        <v>#DIV/0!</v>
      </c>
      <c r="D33" s="877" t="e">
        <f t="shared" si="8"/>
        <v>#DIV/0!</v>
      </c>
      <c r="E33" s="877" t="e">
        <f t="shared" si="8"/>
        <v>#DIV/0!</v>
      </c>
      <c r="F33" s="875">
        <f t="shared" si="0"/>
        <v>0</v>
      </c>
      <c r="G33" s="875">
        <f t="shared" si="1"/>
        <v>0</v>
      </c>
      <c r="H33" s="875">
        <f t="shared" si="2"/>
        <v>0</v>
      </c>
      <c r="I33" s="2105"/>
      <c r="J33" s="422" t="s">
        <v>3352</v>
      </c>
      <c r="K33" s="447"/>
      <c r="L33" s="447"/>
      <c r="M33" s="447"/>
      <c r="N33" s="441"/>
      <c r="O33" s="441"/>
      <c r="P33" s="441"/>
      <c r="Q33" s="441"/>
      <c r="R33" s="441"/>
      <c r="S33" s="441"/>
      <c r="T33" s="441"/>
      <c r="U33" s="441"/>
      <c r="V33" s="441"/>
      <c r="W33" s="441"/>
      <c r="X33" s="441"/>
      <c r="Y33" s="441"/>
      <c r="Z33" s="441"/>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row>
    <row r="34" spans="1:55" ht="15.75" x14ac:dyDescent="0.2">
      <c r="A34" s="894" t="s">
        <v>233</v>
      </c>
      <c r="B34" s="876">
        <f>B32+B27+B28+B22+B23</f>
        <v>0</v>
      </c>
      <c r="C34" s="876">
        <f>C32+C27+C28+C22+C23</f>
        <v>0</v>
      </c>
      <c r="D34" s="876">
        <f>D32+D27+D28+D22+D23</f>
        <v>0</v>
      </c>
      <c r="E34" s="876">
        <f>E32+E27+E28+E22+E23</f>
        <v>0</v>
      </c>
      <c r="F34" s="875">
        <f t="shared" si="0"/>
        <v>0</v>
      </c>
      <c r="G34" s="875">
        <f t="shared" si="1"/>
        <v>0</v>
      </c>
      <c r="H34" s="875">
        <f t="shared" si="2"/>
        <v>0</v>
      </c>
      <c r="I34" s="2105"/>
      <c r="J34" s="422" t="s">
        <v>3353</v>
      </c>
      <c r="K34" s="447"/>
      <c r="L34" s="447"/>
      <c r="M34" s="447"/>
      <c r="N34" s="441"/>
      <c r="O34" s="441"/>
      <c r="P34" s="441"/>
      <c r="Q34" s="441"/>
      <c r="R34" s="441"/>
      <c r="S34" s="441"/>
      <c r="T34" s="441"/>
      <c r="U34" s="441"/>
      <c r="V34" s="441"/>
      <c r="W34" s="441"/>
      <c r="X34" s="441"/>
      <c r="Y34" s="441"/>
      <c r="Z34" s="441"/>
      <c r="AA34" s="441"/>
      <c r="AB34" s="441"/>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row>
    <row r="35" spans="1:55" x14ac:dyDescent="0.2">
      <c r="A35" s="430" t="s">
        <v>23</v>
      </c>
      <c r="B35" s="1396">
        <f>Financials1!B35+Financials2!B35+Financials3!B35</f>
        <v>0</v>
      </c>
      <c r="C35" s="1396">
        <f>Financials1!C35+Financials2!C35+Financials3!C35</f>
        <v>0</v>
      </c>
      <c r="D35" s="1396">
        <f>Financials1!D35+Financials2!D35+Financials3!D35</f>
        <v>0</v>
      </c>
      <c r="E35" s="1396">
        <f>Financials1!E35+Financials2!E35+Financials3!E35</f>
        <v>0</v>
      </c>
      <c r="F35" s="875">
        <f t="shared" si="0"/>
        <v>0</v>
      </c>
      <c r="G35" s="875">
        <f t="shared" si="1"/>
        <v>0</v>
      </c>
      <c r="H35" s="875">
        <f t="shared" si="2"/>
        <v>0</v>
      </c>
      <c r="I35" s="2105"/>
      <c r="J35" s="422" t="s">
        <v>3354</v>
      </c>
      <c r="K35" s="447"/>
      <c r="L35" s="447"/>
      <c r="M35" s="447"/>
      <c r="N35" s="441"/>
      <c r="O35" s="441"/>
      <c r="P35" s="441"/>
      <c r="Q35" s="441"/>
      <c r="R35" s="441"/>
      <c r="S35" s="441"/>
      <c r="T35" s="441"/>
      <c r="U35" s="441"/>
      <c r="V35" s="441"/>
      <c r="W35" s="441"/>
      <c r="X35" s="441"/>
      <c r="Y35" s="441"/>
      <c r="Z35" s="441"/>
      <c r="AA35" s="441"/>
      <c r="AB35" s="441"/>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row>
    <row r="36" spans="1:55" ht="15.75" x14ac:dyDescent="0.2">
      <c r="A36" s="434" t="s">
        <v>11</v>
      </c>
      <c r="B36" s="880">
        <f>+B32-B35</f>
        <v>0</v>
      </c>
      <c r="C36" s="880">
        <f>+C32-C35</f>
        <v>0</v>
      </c>
      <c r="D36" s="880">
        <f>+D32-D35</f>
        <v>0</v>
      </c>
      <c r="E36" s="880">
        <f>+E32-E35</f>
        <v>0</v>
      </c>
      <c r="F36" s="875">
        <f t="shared" si="0"/>
        <v>0</v>
      </c>
      <c r="G36" s="875">
        <f t="shared" si="1"/>
        <v>0</v>
      </c>
      <c r="H36" s="875">
        <f t="shared" si="2"/>
        <v>0</v>
      </c>
      <c r="I36" s="2105"/>
      <c r="J36" s="422" t="s">
        <v>3356</v>
      </c>
      <c r="K36" s="447"/>
      <c r="L36" s="447"/>
      <c r="M36" s="447"/>
      <c r="N36" s="441"/>
      <c r="O36" s="441"/>
      <c r="P36" s="441"/>
      <c r="Q36" s="441"/>
      <c r="R36" s="441"/>
      <c r="S36" s="441"/>
      <c r="T36" s="441"/>
      <c r="U36" s="441"/>
      <c r="V36" s="441"/>
      <c r="W36" s="441"/>
      <c r="X36" s="441"/>
      <c r="Y36" s="441"/>
      <c r="Z36" s="441"/>
      <c r="AA36" s="441"/>
      <c r="AB36" s="441"/>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row>
    <row r="37" spans="1:55" ht="16.5" thickBot="1" x14ac:dyDescent="0.25">
      <c r="A37" s="435" t="s">
        <v>80</v>
      </c>
      <c r="B37" s="881" t="e">
        <f>ROUND(B36/B11*100,3)</f>
        <v>#DIV/0!</v>
      </c>
      <c r="C37" s="881" t="e">
        <f t="shared" ref="C37:E37" si="9">ROUND(C36/C11*100,3)</f>
        <v>#DIV/0!</v>
      </c>
      <c r="D37" s="881" t="e">
        <f t="shared" si="9"/>
        <v>#DIV/0!</v>
      </c>
      <c r="E37" s="881" t="e">
        <f t="shared" si="9"/>
        <v>#DIV/0!</v>
      </c>
      <c r="F37" s="875">
        <f t="shared" si="0"/>
        <v>0</v>
      </c>
      <c r="G37" s="875">
        <f t="shared" si="1"/>
        <v>0</v>
      </c>
      <c r="H37" s="875">
        <f t="shared" si="2"/>
        <v>0</v>
      </c>
      <c r="I37" s="2106"/>
      <c r="J37" s="422" t="s">
        <v>3357</v>
      </c>
      <c r="K37" s="446"/>
      <c r="L37" s="446"/>
      <c r="M37" s="447"/>
      <c r="N37" s="441"/>
      <c r="O37" s="441"/>
      <c r="P37" s="441"/>
      <c r="Q37" s="441"/>
      <c r="R37" s="441"/>
      <c r="S37" s="441"/>
      <c r="T37" s="441"/>
      <c r="U37" s="441"/>
      <c r="V37" s="441"/>
      <c r="W37" s="441"/>
      <c r="X37" s="441"/>
      <c r="Y37" s="441"/>
      <c r="Z37" s="441"/>
      <c r="AA37" s="441"/>
      <c r="AB37" s="441"/>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row>
    <row r="38" spans="1:55" ht="16.5" thickBot="1" x14ac:dyDescent="0.25">
      <c r="A38" s="2078" t="s">
        <v>70</v>
      </c>
      <c r="B38" s="2079"/>
      <c r="C38" s="2079"/>
      <c r="D38" s="2079"/>
      <c r="E38" s="2079"/>
      <c r="F38" s="2079"/>
      <c r="G38" s="2079"/>
      <c r="H38" s="2079"/>
      <c r="I38" s="2080"/>
      <c r="J38" s="422"/>
      <c r="K38" s="447"/>
      <c r="L38" s="447"/>
      <c r="M38" s="447"/>
      <c r="N38" s="441"/>
      <c r="O38" s="441"/>
      <c r="P38" s="441"/>
      <c r="Q38" s="441"/>
      <c r="R38" s="441"/>
      <c r="S38" s="441"/>
      <c r="T38" s="441"/>
      <c r="U38" s="441"/>
      <c r="V38" s="441"/>
      <c r="W38" s="441"/>
      <c r="X38" s="441"/>
      <c r="Y38" s="441"/>
      <c r="Z38" s="441"/>
      <c r="AA38" s="441"/>
      <c r="AB38" s="441"/>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row>
    <row r="39" spans="1:55" ht="15.75" x14ac:dyDescent="0.2">
      <c r="A39" s="2081" t="s">
        <v>77</v>
      </c>
      <c r="B39" s="2082"/>
      <c r="C39" s="2082"/>
      <c r="D39" s="2082"/>
      <c r="E39" s="2082"/>
      <c r="F39" s="2082"/>
      <c r="G39" s="2082"/>
      <c r="H39" s="2082"/>
      <c r="I39" s="2083"/>
      <c r="J39" s="422"/>
      <c r="K39" s="447"/>
      <c r="L39" s="447"/>
      <c r="M39" s="447"/>
      <c r="N39" s="441"/>
      <c r="O39" s="441"/>
      <c r="P39" s="441"/>
      <c r="Q39" s="441"/>
      <c r="R39" s="441"/>
      <c r="S39" s="441"/>
      <c r="T39" s="441"/>
      <c r="U39" s="441"/>
      <c r="V39" s="441"/>
      <c r="W39" s="441"/>
      <c r="X39" s="441"/>
      <c r="Y39" s="441"/>
      <c r="Z39" s="441"/>
      <c r="AA39" s="441"/>
      <c r="AB39" s="441"/>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row>
    <row r="40" spans="1:55" x14ac:dyDescent="0.2">
      <c r="A40" s="424" t="s">
        <v>66</v>
      </c>
      <c r="B40" s="1396">
        <f>Financials1!B41+Financials2!B41+Financials3!B41</f>
        <v>0</v>
      </c>
      <c r="C40" s="1396">
        <f>Financials1!C41+Financials2!C41+Financials3!C41</f>
        <v>0</v>
      </c>
      <c r="D40" s="1396">
        <f>Financials1!D41+Financials2!D41+Financials3!D41</f>
        <v>0</v>
      </c>
      <c r="E40" s="1396">
        <f>Financials1!E41+Financials2!E41+Financials3!E41</f>
        <v>0</v>
      </c>
      <c r="F40" s="875">
        <f t="shared" ref="F40:H41" si="10">ROUND(IF(ISERROR((B40-C40)/C40),0,(B40-C40)/C40),3)</f>
        <v>0</v>
      </c>
      <c r="G40" s="875">
        <f t="shared" si="10"/>
        <v>0</v>
      </c>
      <c r="H40" s="875">
        <f t="shared" si="10"/>
        <v>0</v>
      </c>
      <c r="I40" s="2124" t="s">
        <v>524</v>
      </c>
      <c r="J40" s="422" t="s">
        <v>3358</v>
      </c>
      <c r="K40" s="447"/>
      <c r="L40" s="447"/>
      <c r="M40" s="447"/>
      <c r="N40" s="441"/>
      <c r="O40" s="441"/>
      <c r="P40" s="441"/>
      <c r="Q40" s="441"/>
      <c r="R40" s="441"/>
      <c r="S40" s="441"/>
      <c r="T40" s="441"/>
      <c r="U40" s="441"/>
      <c r="V40" s="441"/>
      <c r="W40" s="441"/>
      <c r="X40" s="441"/>
      <c r="Y40" s="441"/>
      <c r="Z40" s="441"/>
      <c r="AA40" s="441"/>
      <c r="AB40" s="441"/>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row>
    <row r="41" spans="1:55" x14ac:dyDescent="0.2">
      <c r="A41" s="430" t="s">
        <v>68</v>
      </c>
      <c r="B41" s="1396">
        <f>Financials1!B42+Financials2!B42+Financials3!B42</f>
        <v>0</v>
      </c>
      <c r="C41" s="1396">
        <f>Financials1!C42+Financials2!C42+Financials3!C42</f>
        <v>0</v>
      </c>
      <c r="D41" s="1396">
        <f>Financials1!D42+Financials2!D42+Financials3!D42</f>
        <v>0</v>
      </c>
      <c r="E41" s="1396">
        <f>Financials1!E42+Financials2!E42+Financials3!E42</f>
        <v>0</v>
      </c>
      <c r="F41" s="875">
        <f t="shared" si="10"/>
        <v>0</v>
      </c>
      <c r="G41" s="875">
        <f t="shared" si="10"/>
        <v>0</v>
      </c>
      <c r="H41" s="875">
        <f t="shared" si="10"/>
        <v>0</v>
      </c>
      <c r="I41" s="2085"/>
      <c r="J41" s="422" t="s">
        <v>3359</v>
      </c>
      <c r="K41" s="447"/>
      <c r="L41" s="447"/>
      <c r="M41" s="447"/>
      <c r="N41" s="441"/>
      <c r="O41" s="441"/>
      <c r="P41" s="441"/>
      <c r="Q41" s="441"/>
      <c r="R41" s="441"/>
      <c r="S41" s="441"/>
      <c r="T41" s="441"/>
      <c r="U41" s="441"/>
      <c r="V41" s="441"/>
      <c r="W41" s="441"/>
      <c r="X41" s="441"/>
      <c r="Y41" s="441"/>
      <c r="Z41" s="441"/>
      <c r="AA41" s="441"/>
      <c r="AB41" s="441"/>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row>
    <row r="42" spans="1:55" ht="15.75" x14ac:dyDescent="0.2">
      <c r="A42" s="2087" t="s">
        <v>72</v>
      </c>
      <c r="B42" s="2146"/>
      <c r="C42" s="2146"/>
      <c r="D42" s="2146"/>
      <c r="E42" s="2146"/>
      <c r="F42" s="2146"/>
      <c r="G42" s="2088"/>
      <c r="H42" s="436"/>
      <c r="I42" s="2085"/>
      <c r="J42" s="422"/>
      <c r="K42" s="447"/>
      <c r="L42" s="447"/>
      <c r="M42" s="447"/>
      <c r="N42" s="441"/>
      <c r="O42" s="441"/>
      <c r="P42" s="441"/>
      <c r="Q42" s="441"/>
      <c r="R42" s="441"/>
      <c r="S42" s="441"/>
      <c r="T42" s="441"/>
      <c r="U42" s="441"/>
      <c r="V42" s="441"/>
      <c r="W42" s="441"/>
      <c r="X42" s="441"/>
      <c r="Y42" s="441"/>
      <c r="Z42" s="441"/>
      <c r="AA42" s="441"/>
      <c r="AB42" s="441"/>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row>
    <row r="43" spans="1:55" x14ac:dyDescent="0.2">
      <c r="A43" s="430" t="s">
        <v>71</v>
      </c>
      <c r="B43" s="1396">
        <f>Financials1!B44+Financials2!B44+Financials3!B44</f>
        <v>0</v>
      </c>
      <c r="C43" s="1396">
        <f>Financials1!C44+Financials2!C44+Financials3!C44</f>
        <v>0</v>
      </c>
      <c r="D43" s="1396">
        <f>Financials1!D44+Financials2!D44+Financials3!D44</f>
        <v>0</v>
      </c>
      <c r="E43" s="1396">
        <f>Financials1!E44+Financials2!E44+Financials3!E44</f>
        <v>0</v>
      </c>
      <c r="F43" s="875">
        <f t="shared" ref="F43:F51" si="11">ROUND(IF(ISERROR((B43-C43)/C43),0,(B43-C43)/C43),3)</f>
        <v>0</v>
      </c>
      <c r="G43" s="875">
        <f t="shared" ref="G43:G51" si="12">ROUND(IF(ISERROR((C43-D43)/D43),0,(C43-D43)/D43),3)</f>
        <v>0</v>
      </c>
      <c r="H43" s="875">
        <f t="shared" ref="H43:H51" si="13">ROUND(IF(ISERROR((D43-E43)/E43),0,(D43-E43)/E43),3)</f>
        <v>0</v>
      </c>
      <c r="I43" s="2085"/>
      <c r="J43" s="422" t="s">
        <v>3360</v>
      </c>
      <c r="K43" s="447"/>
      <c r="L43" s="447"/>
      <c r="M43" s="447"/>
      <c r="N43" s="441"/>
      <c r="O43" s="441"/>
      <c r="P43" s="441"/>
      <c r="Q43" s="441"/>
      <c r="R43" s="441"/>
      <c r="S43" s="441"/>
      <c r="T43" s="441"/>
      <c r="U43" s="441"/>
      <c r="V43" s="441"/>
      <c r="W43" s="441"/>
      <c r="X43" s="441"/>
      <c r="Y43" s="441"/>
      <c r="Z43" s="441"/>
      <c r="AA43" s="441"/>
      <c r="AB43" s="441"/>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row>
    <row r="44" spans="1:55" x14ac:dyDescent="0.2">
      <c r="A44" s="430" t="s">
        <v>65</v>
      </c>
      <c r="B44" s="1396">
        <f>Financials1!B45+Financials2!B45+Financials3!B45</f>
        <v>0</v>
      </c>
      <c r="C44" s="1396">
        <f>Financials1!C45+Financials2!C45+Financials3!C45</f>
        <v>0</v>
      </c>
      <c r="D44" s="1396">
        <f>Financials1!D45+Financials2!D45+Financials3!D45</f>
        <v>0</v>
      </c>
      <c r="E44" s="1396">
        <f>Financials1!E45+Financials2!E45+Financials3!E45</f>
        <v>0</v>
      </c>
      <c r="F44" s="875">
        <f t="shared" si="11"/>
        <v>0</v>
      </c>
      <c r="G44" s="875">
        <f t="shared" si="12"/>
        <v>0</v>
      </c>
      <c r="H44" s="875">
        <f t="shared" si="13"/>
        <v>0</v>
      </c>
      <c r="I44" s="2085"/>
      <c r="J44" s="422" t="s">
        <v>3361</v>
      </c>
      <c r="K44" s="447"/>
      <c r="L44" s="447"/>
      <c r="M44" s="447"/>
      <c r="N44" s="441"/>
      <c r="O44" s="441"/>
      <c r="P44" s="441"/>
      <c r="Q44" s="441"/>
      <c r="R44" s="441"/>
      <c r="S44" s="441"/>
      <c r="T44" s="441"/>
      <c r="U44" s="441"/>
      <c r="V44" s="441"/>
      <c r="W44" s="441"/>
      <c r="X44" s="441"/>
      <c r="Y44" s="441"/>
      <c r="Z44" s="441"/>
      <c r="AA44" s="441"/>
      <c r="AB44" s="441"/>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row>
    <row r="45" spans="1:55" x14ac:dyDescent="0.2">
      <c r="A45" s="430" t="s">
        <v>205</v>
      </c>
      <c r="B45" s="1396">
        <f>Financials1!B46+Financials2!B46+Financials3!B46</f>
        <v>0</v>
      </c>
      <c r="C45" s="1396">
        <f>Financials1!C46+Financials2!C46+Financials3!C46</f>
        <v>0</v>
      </c>
      <c r="D45" s="1396">
        <f>Financials1!D46+Financials2!D46+Financials3!D46</f>
        <v>0</v>
      </c>
      <c r="E45" s="1396">
        <f>Financials1!E46+Financials2!E46+Financials3!E46</f>
        <v>0</v>
      </c>
      <c r="F45" s="875">
        <f t="shared" si="11"/>
        <v>0</v>
      </c>
      <c r="G45" s="875">
        <f t="shared" si="12"/>
        <v>0</v>
      </c>
      <c r="H45" s="875">
        <f t="shared" si="13"/>
        <v>0</v>
      </c>
      <c r="I45" s="2085"/>
      <c r="J45" s="422" t="s">
        <v>3362</v>
      </c>
      <c r="K45" s="447" t="s">
        <v>207</v>
      </c>
      <c r="L45" s="447"/>
      <c r="M45" s="447"/>
      <c r="N45" s="441"/>
      <c r="O45" s="441"/>
      <c r="P45" s="441"/>
      <c r="Q45" s="441"/>
      <c r="R45" s="441"/>
      <c r="S45" s="441"/>
      <c r="T45" s="441"/>
      <c r="U45" s="441"/>
      <c r="V45" s="441"/>
      <c r="W45" s="441"/>
      <c r="X45" s="441"/>
      <c r="Y45" s="441"/>
      <c r="Z45" s="441"/>
      <c r="AA45" s="441"/>
      <c r="AB45" s="441"/>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row>
    <row r="46" spans="1:55" x14ac:dyDescent="0.2">
      <c r="A46" s="430" t="s">
        <v>177</v>
      </c>
      <c r="B46" s="1396">
        <f>Financials1!B47+Financials2!B47+Financials3!B47</f>
        <v>0</v>
      </c>
      <c r="C46" s="1396">
        <f>Financials1!C47+Financials2!C47+Financials3!C47</f>
        <v>0</v>
      </c>
      <c r="D46" s="1396">
        <f>Financials1!D47+Financials2!D47+Financials3!D47</f>
        <v>0</v>
      </c>
      <c r="E46" s="1396">
        <f>Financials1!E47+Financials2!E47+Financials3!E47</f>
        <v>0</v>
      </c>
      <c r="F46" s="875">
        <f t="shared" si="11"/>
        <v>0</v>
      </c>
      <c r="G46" s="875">
        <f t="shared" si="12"/>
        <v>0</v>
      </c>
      <c r="H46" s="875">
        <f t="shared" si="13"/>
        <v>0</v>
      </c>
      <c r="I46" s="2085"/>
      <c r="J46" s="422" t="s">
        <v>3363</v>
      </c>
      <c r="K46" s="447"/>
      <c r="L46" s="447"/>
      <c r="M46" s="447"/>
      <c r="N46" s="441"/>
      <c r="O46" s="441"/>
      <c r="P46" s="441"/>
      <c r="Q46" s="441"/>
      <c r="R46" s="441"/>
      <c r="S46" s="441"/>
      <c r="T46" s="441"/>
      <c r="U46" s="441"/>
      <c r="V46" s="441"/>
      <c r="W46" s="441"/>
      <c r="X46" s="441"/>
      <c r="Y46" s="441"/>
      <c r="Z46" s="441"/>
      <c r="AA46" s="441"/>
      <c r="AB46" s="441"/>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row>
    <row r="47" spans="1:55" x14ac:dyDescent="0.2">
      <c r="A47" s="430" t="s">
        <v>59</v>
      </c>
      <c r="B47" s="1396">
        <f>Financials1!B48+Financials2!B48+Financials3!B48</f>
        <v>0</v>
      </c>
      <c r="C47" s="1396">
        <f>Financials1!C48+Financials2!C48+Financials3!C48</f>
        <v>0</v>
      </c>
      <c r="D47" s="1396">
        <f>Financials1!D48+Financials2!D48+Financials3!D48</f>
        <v>0</v>
      </c>
      <c r="E47" s="1396">
        <f>Financials1!E48+Financials2!E48+Financials3!E48</f>
        <v>0</v>
      </c>
      <c r="F47" s="875">
        <f t="shared" si="11"/>
        <v>0</v>
      </c>
      <c r="G47" s="875">
        <f t="shared" si="12"/>
        <v>0</v>
      </c>
      <c r="H47" s="875">
        <f t="shared" si="13"/>
        <v>0</v>
      </c>
      <c r="I47" s="2085"/>
      <c r="J47" s="422" t="s">
        <v>3364</v>
      </c>
      <c r="K47" s="447"/>
      <c r="L47" s="447"/>
      <c r="M47" s="447"/>
      <c r="N47" s="441"/>
      <c r="O47" s="441"/>
      <c r="P47" s="441"/>
      <c r="Q47" s="441"/>
      <c r="R47" s="441"/>
      <c r="S47" s="441"/>
      <c r="T47" s="441"/>
      <c r="U47" s="441"/>
      <c r="V47" s="441"/>
      <c r="W47" s="441"/>
      <c r="X47" s="441"/>
      <c r="Y47" s="441"/>
      <c r="Z47" s="441"/>
      <c r="AA47" s="441"/>
      <c r="AB47" s="441"/>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row>
    <row r="48" spans="1:55" ht="15.75" x14ac:dyDescent="0.2">
      <c r="A48" s="894" t="s">
        <v>60</v>
      </c>
      <c r="B48" s="876">
        <f>SUM(B43:B47)</f>
        <v>0</v>
      </c>
      <c r="C48" s="876">
        <f>SUM(C43:C47)</f>
        <v>0</v>
      </c>
      <c r="D48" s="876">
        <f>SUM(D43:D47)</f>
        <v>0</v>
      </c>
      <c r="E48" s="876">
        <f>SUM(E43:E47)</f>
        <v>0</v>
      </c>
      <c r="F48" s="875">
        <f t="shared" si="11"/>
        <v>0</v>
      </c>
      <c r="G48" s="875">
        <f t="shared" si="12"/>
        <v>0</v>
      </c>
      <c r="H48" s="875">
        <f t="shared" si="13"/>
        <v>0</v>
      </c>
      <c r="I48" s="2085"/>
      <c r="J48" s="422" t="s">
        <v>3365</v>
      </c>
      <c r="K48" s="426" t="s">
        <v>702</v>
      </c>
      <c r="L48" s="447"/>
      <c r="M48" s="447"/>
      <c r="N48" s="441"/>
      <c r="O48" s="441"/>
      <c r="P48" s="441"/>
      <c r="Q48" s="441"/>
      <c r="R48" s="441"/>
      <c r="S48" s="441"/>
      <c r="T48" s="441"/>
      <c r="U48" s="441"/>
      <c r="V48" s="441"/>
      <c r="W48" s="441"/>
      <c r="X48" s="441"/>
      <c r="Y48" s="441"/>
      <c r="Z48" s="441"/>
      <c r="AA48" s="441"/>
      <c r="AB48" s="441"/>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row>
    <row r="49" spans="1:55" x14ac:dyDescent="0.2">
      <c r="A49" s="430" t="s">
        <v>73</v>
      </c>
      <c r="B49" s="1396">
        <f>Financials1!B50+Financials2!B50+Financials3!B50</f>
        <v>0</v>
      </c>
      <c r="C49" s="1396">
        <f>Financials1!C50+Financials2!C50+Financials3!C50</f>
        <v>0</v>
      </c>
      <c r="D49" s="1396">
        <f>Financials1!D50+Financials2!D50+Financials3!D50</f>
        <v>0</v>
      </c>
      <c r="E49" s="1396">
        <f>Financials1!E50+Financials2!E50+Financials3!E50</f>
        <v>0</v>
      </c>
      <c r="F49" s="875">
        <f t="shared" si="11"/>
        <v>0</v>
      </c>
      <c r="G49" s="875">
        <f t="shared" si="12"/>
        <v>0</v>
      </c>
      <c r="H49" s="875">
        <f t="shared" si="13"/>
        <v>0</v>
      </c>
      <c r="I49" s="2085"/>
      <c r="J49" s="422" t="s">
        <v>3366</v>
      </c>
      <c r="K49" s="447"/>
      <c r="L49" s="447"/>
      <c r="M49" s="447"/>
      <c r="N49" s="441"/>
      <c r="O49" s="441"/>
      <c r="P49" s="441"/>
      <c r="Q49" s="441"/>
      <c r="R49" s="441"/>
      <c r="S49" s="441"/>
      <c r="T49" s="441"/>
      <c r="U49" s="441"/>
      <c r="V49" s="441"/>
      <c r="W49" s="441"/>
      <c r="X49" s="441"/>
      <c r="Y49" s="441"/>
      <c r="Z49" s="441"/>
      <c r="AA49" s="441"/>
      <c r="AB49" s="441"/>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row>
    <row r="50" spans="1:55" x14ac:dyDescent="0.2">
      <c r="A50" s="430" t="s">
        <v>137</v>
      </c>
      <c r="B50" s="1396">
        <f>Financials1!B51+Financials2!B51+Financials3!B51</f>
        <v>0</v>
      </c>
      <c r="C50" s="1396">
        <f>Financials1!C51+Financials2!C51+Financials3!C51</f>
        <v>0</v>
      </c>
      <c r="D50" s="1396">
        <f>Financials1!D51+Financials2!D51+Financials3!D51</f>
        <v>0</v>
      </c>
      <c r="E50" s="1396">
        <f>Financials1!E51+Financials2!E51+Financials3!E51</f>
        <v>0</v>
      </c>
      <c r="F50" s="875">
        <f t="shared" si="11"/>
        <v>0</v>
      </c>
      <c r="G50" s="875">
        <f t="shared" si="12"/>
        <v>0</v>
      </c>
      <c r="H50" s="875">
        <f t="shared" si="13"/>
        <v>0</v>
      </c>
      <c r="I50" s="2085"/>
      <c r="J50" s="422" t="s">
        <v>3367</v>
      </c>
      <c r="K50" s="447"/>
      <c r="L50" s="447"/>
      <c r="M50" s="447"/>
      <c r="N50" s="441"/>
      <c r="O50" s="441"/>
      <c r="P50" s="441"/>
      <c r="Q50" s="441"/>
      <c r="R50" s="441"/>
      <c r="S50" s="441"/>
      <c r="T50" s="441"/>
      <c r="U50" s="441"/>
      <c r="V50" s="441"/>
      <c r="W50" s="441"/>
      <c r="X50" s="441"/>
      <c r="Y50" s="441"/>
      <c r="Z50" s="441"/>
      <c r="AA50" s="441"/>
      <c r="AB50" s="441"/>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row>
    <row r="51" spans="1:55" ht="15.75" x14ac:dyDescent="0.2">
      <c r="A51" s="896" t="s">
        <v>74</v>
      </c>
      <c r="B51" s="876">
        <f>B40+B41+B48+B49+B50</f>
        <v>0</v>
      </c>
      <c r="C51" s="876">
        <f>C40+C41+C48+C49+C50</f>
        <v>0</v>
      </c>
      <c r="D51" s="876">
        <f>D40+D41+D48+D49+D50</f>
        <v>0</v>
      </c>
      <c r="E51" s="876">
        <f>E40+E41+E48+E49+E50</f>
        <v>0</v>
      </c>
      <c r="F51" s="875">
        <f t="shared" si="11"/>
        <v>0</v>
      </c>
      <c r="G51" s="875">
        <f t="shared" si="12"/>
        <v>0</v>
      </c>
      <c r="H51" s="875">
        <f t="shared" si="13"/>
        <v>0</v>
      </c>
      <c r="I51" s="2086"/>
      <c r="J51" s="422" t="s">
        <v>3368</v>
      </c>
      <c r="K51" s="447"/>
      <c r="L51" s="447"/>
      <c r="M51" s="447"/>
      <c r="N51" s="441"/>
      <c r="O51" s="441"/>
      <c r="P51" s="441"/>
      <c r="Q51" s="441"/>
      <c r="R51" s="441"/>
      <c r="S51" s="441"/>
      <c r="T51" s="441"/>
      <c r="U51" s="441"/>
      <c r="V51" s="441"/>
      <c r="W51" s="441"/>
      <c r="X51" s="441"/>
      <c r="Y51" s="441"/>
      <c r="Z51" s="441"/>
      <c r="AA51" s="441"/>
      <c r="AB51" s="441"/>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row>
    <row r="52" spans="1:55" ht="3" customHeight="1" x14ac:dyDescent="0.2">
      <c r="A52" s="437"/>
      <c r="B52" s="438"/>
      <c r="C52" s="438"/>
      <c r="D52" s="438"/>
      <c r="E52" s="438"/>
      <c r="F52" s="438"/>
      <c r="G52" s="438"/>
      <c r="H52" s="438"/>
      <c r="I52" s="439"/>
      <c r="J52" s="422"/>
      <c r="K52" s="447"/>
      <c r="L52" s="447"/>
      <c r="M52" s="447"/>
      <c r="N52" s="441"/>
      <c r="O52" s="441"/>
      <c r="P52" s="441"/>
      <c r="Q52" s="441"/>
      <c r="R52" s="441"/>
      <c r="S52" s="441"/>
      <c r="T52" s="441"/>
      <c r="U52" s="441"/>
      <c r="V52" s="441"/>
      <c r="W52" s="441"/>
      <c r="X52" s="441"/>
      <c r="Y52" s="441"/>
      <c r="Z52" s="441"/>
      <c r="AA52" s="441"/>
      <c r="AB52" s="441"/>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row>
    <row r="53" spans="1:55" ht="15.75" x14ac:dyDescent="0.2">
      <c r="A53" s="2089" t="s">
        <v>78</v>
      </c>
      <c r="B53" s="2145"/>
      <c r="C53" s="2145"/>
      <c r="D53" s="2145"/>
      <c r="E53" s="2145"/>
      <c r="F53" s="2145"/>
      <c r="G53" s="2090"/>
      <c r="H53" s="2090"/>
      <c r="I53" s="2091"/>
      <c r="J53" s="422"/>
      <c r="K53" s="447"/>
      <c r="L53" s="447"/>
      <c r="M53" s="447"/>
      <c r="N53" s="441"/>
      <c r="O53" s="441"/>
      <c r="P53" s="441"/>
      <c r="Q53" s="441"/>
      <c r="R53" s="441"/>
      <c r="S53" s="441"/>
      <c r="T53" s="441"/>
      <c r="U53" s="441"/>
      <c r="V53" s="441"/>
      <c r="W53" s="441"/>
      <c r="X53" s="441"/>
      <c r="Y53" s="441"/>
      <c r="Z53" s="441"/>
      <c r="AA53" s="441"/>
      <c r="AB53" s="441"/>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row>
    <row r="54" spans="1:55" x14ac:dyDescent="0.2">
      <c r="A54" s="430" t="s">
        <v>18</v>
      </c>
      <c r="B54" s="1396">
        <f>Financials1!B55+Financials2!B55+Financials3!B55</f>
        <v>0</v>
      </c>
      <c r="C54" s="1396">
        <f>Financials1!C55+Financials2!C55+Financials3!C55</f>
        <v>0</v>
      </c>
      <c r="D54" s="1396">
        <f>Financials1!D55+Financials2!D55+Financials3!D55</f>
        <v>0</v>
      </c>
      <c r="E54" s="1396">
        <f>Financials1!E55+Financials2!E55+Financials3!E55</f>
        <v>0</v>
      </c>
      <c r="F54" s="875">
        <f t="shared" ref="F54:F62" si="14">ROUND(IF(ISERROR((B54-C54)/C54),0,(B54-C54)/C54),3)</f>
        <v>0</v>
      </c>
      <c r="G54" s="875">
        <f t="shared" ref="G54:G62" si="15">ROUND(IF(ISERROR((C54-D54)/D54),0,(C54-D54)/D54),3)</f>
        <v>0</v>
      </c>
      <c r="H54" s="875">
        <f t="shared" ref="H54:H62" si="16">ROUND(IF(ISERROR((D54-E54)/E54),0,(D54-E54)/E54),3)</f>
        <v>0</v>
      </c>
      <c r="I54" s="2092" t="s">
        <v>525</v>
      </c>
      <c r="J54" s="422" t="s">
        <v>3369</v>
      </c>
      <c r="K54" s="447"/>
      <c r="L54" s="447"/>
      <c r="M54" s="447"/>
      <c r="N54" s="441"/>
      <c r="O54" s="441"/>
      <c r="P54" s="441"/>
      <c r="Q54" s="441"/>
      <c r="R54" s="441"/>
      <c r="S54" s="441"/>
      <c r="T54" s="441"/>
      <c r="U54" s="441"/>
      <c r="V54" s="441"/>
      <c r="W54" s="441"/>
      <c r="X54" s="441"/>
      <c r="Y54" s="441"/>
      <c r="Z54" s="441"/>
      <c r="AA54" s="441"/>
      <c r="AB54" s="441"/>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row>
    <row r="55" spans="1:55" x14ac:dyDescent="0.2">
      <c r="A55" s="430" t="s">
        <v>14</v>
      </c>
      <c r="B55" s="1396">
        <f>Financials1!B56+Financials2!B56+Financials3!B56</f>
        <v>0</v>
      </c>
      <c r="C55" s="1396">
        <f>Financials1!C56+Financials2!C56+Financials3!C56</f>
        <v>0</v>
      </c>
      <c r="D55" s="1396">
        <f>Financials1!D56+Financials2!D56+Financials3!D56</f>
        <v>0</v>
      </c>
      <c r="E55" s="1396">
        <f>Financials1!E56+Financials2!E56+Financials3!E56</f>
        <v>0</v>
      </c>
      <c r="F55" s="875">
        <f t="shared" si="14"/>
        <v>0</v>
      </c>
      <c r="G55" s="875">
        <f t="shared" si="15"/>
        <v>0</v>
      </c>
      <c r="H55" s="875">
        <f t="shared" si="16"/>
        <v>0</v>
      </c>
      <c r="I55" s="2093"/>
      <c r="J55" s="422" t="s">
        <v>3370</v>
      </c>
      <c r="K55" s="447"/>
      <c r="L55" s="447"/>
      <c r="M55" s="447"/>
      <c r="N55" s="441"/>
      <c r="O55" s="441"/>
      <c r="P55" s="441"/>
      <c r="Q55" s="441"/>
      <c r="R55" s="441"/>
      <c r="S55" s="441"/>
      <c r="T55" s="441"/>
      <c r="U55" s="441"/>
      <c r="V55" s="441"/>
      <c r="W55" s="441"/>
      <c r="X55" s="441"/>
      <c r="Y55" s="441"/>
      <c r="Z55" s="441"/>
      <c r="AA55" s="441"/>
      <c r="AB55" s="441"/>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row>
    <row r="56" spans="1:55" x14ac:dyDescent="0.2">
      <c r="A56" s="432" t="s">
        <v>179</v>
      </c>
      <c r="B56" s="1396">
        <f>Financials1!B57+Financials2!B57+Financials3!B57</f>
        <v>0</v>
      </c>
      <c r="C56" s="1396">
        <f>Financials1!C57+Financials2!C57+Financials3!C57</f>
        <v>0</v>
      </c>
      <c r="D56" s="1396">
        <f>Financials1!D57+Financials2!D57+Financials3!D57</f>
        <v>0</v>
      </c>
      <c r="E56" s="1396">
        <f>Financials1!E57+Financials2!E57+Financials3!E57</f>
        <v>0</v>
      </c>
      <c r="F56" s="875">
        <f t="shared" si="14"/>
        <v>0</v>
      </c>
      <c r="G56" s="875">
        <f t="shared" si="15"/>
        <v>0</v>
      </c>
      <c r="H56" s="875">
        <f t="shared" si="16"/>
        <v>0</v>
      </c>
      <c r="I56" s="2093"/>
      <c r="J56" s="422" t="s">
        <v>3371</v>
      </c>
      <c r="K56" s="447"/>
      <c r="L56" s="447"/>
      <c r="M56" s="447"/>
      <c r="N56" s="441"/>
      <c r="O56" s="441"/>
      <c r="P56" s="441"/>
      <c r="Q56" s="441"/>
      <c r="R56" s="441"/>
      <c r="S56" s="441"/>
      <c r="T56" s="441"/>
      <c r="U56" s="441"/>
      <c r="V56" s="441"/>
      <c r="W56" s="441"/>
      <c r="X56" s="441"/>
      <c r="Y56" s="441"/>
      <c r="Z56" s="441"/>
      <c r="AA56" s="441"/>
      <c r="AB56" s="441"/>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row>
    <row r="57" spans="1:55" x14ac:dyDescent="0.2">
      <c r="A57" s="430" t="s">
        <v>701</v>
      </c>
      <c r="B57" s="1396">
        <f>Financials1!B58+Financials2!B58+Financials3!B58</f>
        <v>0</v>
      </c>
      <c r="C57" s="1396">
        <f>Financials1!C58+Financials2!C58+Financials3!C58</f>
        <v>0</v>
      </c>
      <c r="D57" s="1396">
        <f>Financials1!D58+Financials2!D58+Financials3!D58</f>
        <v>0</v>
      </c>
      <c r="E57" s="1396">
        <f>Financials1!E58+Financials2!E58+Financials3!E58</f>
        <v>0</v>
      </c>
      <c r="F57" s="875">
        <f t="shared" si="14"/>
        <v>0</v>
      </c>
      <c r="G57" s="875">
        <f t="shared" si="15"/>
        <v>0</v>
      </c>
      <c r="H57" s="875">
        <f t="shared" si="16"/>
        <v>0</v>
      </c>
      <c r="I57" s="2093"/>
      <c r="J57" s="422" t="s">
        <v>3372</v>
      </c>
      <c r="K57" s="447"/>
      <c r="L57" s="447"/>
      <c r="M57" s="447"/>
      <c r="N57" s="441"/>
      <c r="O57" s="441"/>
      <c r="P57" s="441"/>
      <c r="Q57" s="441"/>
      <c r="R57" s="441"/>
      <c r="S57" s="441"/>
      <c r="T57" s="441"/>
      <c r="U57" s="441"/>
      <c r="V57" s="441"/>
      <c r="W57" s="441"/>
      <c r="X57" s="441"/>
      <c r="Y57" s="441"/>
      <c r="Z57" s="441"/>
      <c r="AA57" s="441"/>
      <c r="AB57" s="441"/>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row>
    <row r="58" spans="1:55" ht="15.75" x14ac:dyDescent="0.2">
      <c r="A58" s="894" t="s">
        <v>15</v>
      </c>
      <c r="B58" s="876">
        <f t="shared" ref="B58:C58" si="17">B54+B55+B56-B57-B44</f>
        <v>0</v>
      </c>
      <c r="C58" s="876">
        <f t="shared" si="17"/>
        <v>0</v>
      </c>
      <c r="D58" s="876">
        <f>D54+D55+D56-D57-D44</f>
        <v>0</v>
      </c>
      <c r="E58" s="876">
        <f t="shared" ref="E58" si="18">E54+E55+E56-E57-E44</f>
        <v>0</v>
      </c>
      <c r="F58" s="875">
        <f t="shared" si="14"/>
        <v>0</v>
      </c>
      <c r="G58" s="875">
        <f t="shared" si="15"/>
        <v>0</v>
      </c>
      <c r="H58" s="875">
        <f t="shared" si="16"/>
        <v>0</v>
      </c>
      <c r="I58" s="2093"/>
      <c r="J58" s="422" t="s">
        <v>3373</v>
      </c>
      <c r="K58" s="426" t="s">
        <v>703</v>
      </c>
      <c r="L58" s="447"/>
      <c r="M58" s="447"/>
      <c r="N58" s="441"/>
      <c r="O58" s="441"/>
      <c r="P58" s="441"/>
      <c r="Q58" s="441"/>
      <c r="R58" s="441"/>
      <c r="S58" s="441"/>
      <c r="T58" s="441"/>
      <c r="U58" s="441"/>
      <c r="V58" s="441"/>
      <c r="W58" s="441"/>
      <c r="X58" s="441"/>
      <c r="Y58" s="441"/>
      <c r="Z58" s="441"/>
      <c r="AA58" s="441"/>
      <c r="AB58" s="441"/>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row>
    <row r="59" spans="1:55" x14ac:dyDescent="0.2">
      <c r="A59" s="430" t="s">
        <v>185</v>
      </c>
      <c r="B59" s="1396">
        <f>Financials1!B60+Financials2!B60+Financials3!B60</f>
        <v>0</v>
      </c>
      <c r="C59" s="1396">
        <f>Financials1!C60+Financials2!C60+Financials3!C60</f>
        <v>0</v>
      </c>
      <c r="D59" s="1396">
        <f>Financials1!D60+Financials2!D60+Financials3!D60</f>
        <v>0</v>
      </c>
      <c r="E59" s="1396">
        <f>Financials1!E60+Financials2!E60+Financials3!E60</f>
        <v>0</v>
      </c>
      <c r="F59" s="875">
        <f t="shared" si="14"/>
        <v>0</v>
      </c>
      <c r="G59" s="875">
        <f t="shared" si="15"/>
        <v>0</v>
      </c>
      <c r="H59" s="875">
        <f t="shared" si="16"/>
        <v>0</v>
      </c>
      <c r="I59" s="2093"/>
      <c r="J59" s="422" t="s">
        <v>3374</v>
      </c>
      <c r="K59" s="447"/>
      <c r="L59" s="447"/>
      <c r="M59" s="447"/>
      <c r="N59" s="441"/>
      <c r="O59" s="441"/>
      <c r="P59" s="441"/>
      <c r="Q59" s="441"/>
      <c r="R59" s="441"/>
      <c r="S59" s="441"/>
      <c r="T59" s="441"/>
      <c r="U59" s="441"/>
      <c r="V59" s="441"/>
      <c r="W59" s="441"/>
      <c r="X59" s="441"/>
      <c r="Y59" s="441"/>
      <c r="Z59" s="441"/>
      <c r="AA59" s="441"/>
      <c r="AB59" s="441"/>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row>
    <row r="60" spans="1:55" x14ac:dyDescent="0.2">
      <c r="A60" s="430" t="s">
        <v>5</v>
      </c>
      <c r="B60" s="1396">
        <f>Financials1!B61+Financials2!B61+Financials3!B61</f>
        <v>0</v>
      </c>
      <c r="C60" s="1396">
        <f>Financials1!C61+Financials2!C61+Financials3!C61</f>
        <v>0</v>
      </c>
      <c r="D60" s="1396">
        <f>Financials1!D61+Financials2!D61+Financials3!D61</f>
        <v>0</v>
      </c>
      <c r="E60" s="1396">
        <f>Financials1!E61+Financials2!E61+Financials3!E61</f>
        <v>0</v>
      </c>
      <c r="F60" s="875">
        <f t="shared" si="14"/>
        <v>0</v>
      </c>
      <c r="G60" s="875">
        <f t="shared" si="15"/>
        <v>0</v>
      </c>
      <c r="H60" s="875">
        <f t="shared" si="16"/>
        <v>0</v>
      </c>
      <c r="I60" s="2093"/>
      <c r="J60" s="422" t="s">
        <v>3375</v>
      </c>
      <c r="K60" s="447"/>
      <c r="L60" s="447"/>
      <c r="M60" s="447"/>
      <c r="N60" s="441"/>
      <c r="O60" s="441"/>
      <c r="P60" s="441"/>
      <c r="Q60" s="441"/>
      <c r="R60" s="441"/>
      <c r="S60" s="441"/>
      <c r="T60" s="441"/>
      <c r="U60" s="441"/>
      <c r="V60" s="441"/>
      <c r="W60" s="441"/>
      <c r="X60" s="441"/>
      <c r="Y60" s="441"/>
      <c r="Z60" s="441"/>
      <c r="AA60" s="441"/>
      <c r="AB60" s="441"/>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row>
    <row r="61" spans="1:55" x14ac:dyDescent="0.2">
      <c r="A61" s="430" t="s">
        <v>12</v>
      </c>
      <c r="B61" s="1396">
        <f>Financials1!B62+Financials2!B62+Financials3!B62</f>
        <v>0</v>
      </c>
      <c r="C61" s="1396">
        <f>Financials1!C62+Financials2!C62+Financials3!C62</f>
        <v>0</v>
      </c>
      <c r="D61" s="1396">
        <f>Financials1!D62+Financials2!D62+Financials3!D62</f>
        <v>0</v>
      </c>
      <c r="E61" s="1396">
        <f>Financials1!E62+Financials2!E62+Financials3!E62</f>
        <v>0</v>
      </c>
      <c r="F61" s="875">
        <f t="shared" si="14"/>
        <v>0</v>
      </c>
      <c r="G61" s="875">
        <f t="shared" si="15"/>
        <v>0</v>
      </c>
      <c r="H61" s="875">
        <f t="shared" si="16"/>
        <v>0</v>
      </c>
      <c r="I61" s="2093"/>
      <c r="J61" s="422" t="s">
        <v>3376</v>
      </c>
      <c r="K61" s="447"/>
      <c r="L61" s="447"/>
      <c r="M61" s="447"/>
      <c r="N61" s="441"/>
      <c r="O61" s="441"/>
      <c r="P61" s="441"/>
      <c r="Q61" s="441"/>
      <c r="R61" s="441"/>
      <c r="S61" s="441"/>
      <c r="T61" s="441"/>
      <c r="U61" s="441"/>
      <c r="V61" s="441"/>
      <c r="W61" s="441"/>
      <c r="X61" s="441"/>
      <c r="Y61" s="441"/>
      <c r="Z61" s="441"/>
      <c r="AA61" s="441"/>
      <c r="AB61" s="441"/>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row>
    <row r="62" spans="1:55" ht="15.75" x14ac:dyDescent="0.2">
      <c r="A62" s="894" t="s">
        <v>13</v>
      </c>
      <c r="B62" s="876">
        <f>B61+B60+B59</f>
        <v>0</v>
      </c>
      <c r="C62" s="876">
        <f>C61+C60+C59</f>
        <v>0</v>
      </c>
      <c r="D62" s="876">
        <f>D61+D60+D59</f>
        <v>0</v>
      </c>
      <c r="E62" s="876">
        <f>E61+E60+E59</f>
        <v>0</v>
      </c>
      <c r="F62" s="875">
        <f t="shared" si="14"/>
        <v>0</v>
      </c>
      <c r="G62" s="875">
        <f t="shared" si="15"/>
        <v>0</v>
      </c>
      <c r="H62" s="875">
        <f t="shared" si="16"/>
        <v>0</v>
      </c>
      <c r="I62" s="2094"/>
      <c r="J62" s="422" t="s">
        <v>3377</v>
      </c>
      <c r="K62" s="447"/>
      <c r="L62" s="447"/>
      <c r="M62" s="447"/>
      <c r="N62" s="441"/>
      <c r="O62" s="441"/>
      <c r="P62" s="441"/>
      <c r="Q62" s="441"/>
      <c r="R62" s="441"/>
      <c r="S62" s="441"/>
      <c r="T62" s="441"/>
      <c r="U62" s="441"/>
      <c r="V62" s="441"/>
      <c r="W62" s="441"/>
      <c r="X62" s="441"/>
      <c r="Y62" s="441"/>
      <c r="Z62" s="441"/>
      <c r="AA62" s="441"/>
      <c r="AB62" s="441"/>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row>
    <row r="63" spans="1:55" ht="15.75" customHeight="1" x14ac:dyDescent="0.2">
      <c r="A63" s="2095" t="s">
        <v>75</v>
      </c>
      <c r="B63" s="2144"/>
      <c r="C63" s="2144"/>
      <c r="D63" s="2144"/>
      <c r="E63" s="2144"/>
      <c r="F63" s="2144"/>
      <c r="G63" s="2096"/>
      <c r="H63" s="2096"/>
      <c r="I63" s="2097"/>
      <c r="J63" s="422"/>
      <c r="K63" s="447"/>
      <c r="L63" s="447"/>
      <c r="M63" s="447"/>
      <c r="N63" s="441"/>
      <c r="O63" s="441"/>
      <c r="P63" s="441"/>
      <c r="Q63" s="441"/>
      <c r="R63" s="441"/>
      <c r="S63" s="441"/>
      <c r="T63" s="441"/>
      <c r="U63" s="441"/>
      <c r="V63" s="441"/>
      <c r="W63" s="441"/>
      <c r="X63" s="441"/>
      <c r="Y63" s="441"/>
      <c r="Z63" s="441"/>
      <c r="AA63" s="441"/>
      <c r="AB63" s="441"/>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row>
    <row r="64" spans="1:55" ht="15" customHeight="1" x14ac:dyDescent="0.2">
      <c r="A64" s="430" t="s">
        <v>206</v>
      </c>
      <c r="B64" s="1396">
        <f>Financials1!B65+Financials2!B65+Financials3!B65</f>
        <v>0</v>
      </c>
      <c r="C64" s="1396">
        <f>Financials1!C65+Financials2!C65+Financials3!C65</f>
        <v>0</v>
      </c>
      <c r="D64" s="1396">
        <f>Financials1!D65+Financials2!D65+Financials3!D65</f>
        <v>0</v>
      </c>
      <c r="E64" s="1396">
        <f>Financials1!E65+Financials2!E65+Financials3!E65</f>
        <v>0</v>
      </c>
      <c r="F64" s="875">
        <f t="shared" ref="F64:H70" si="19">ROUND(IF(ISERROR((B64-C64)/C64),0,(B64-C64)/C64),3)</f>
        <v>0</v>
      </c>
      <c r="G64" s="875">
        <f t="shared" si="19"/>
        <v>0</v>
      </c>
      <c r="H64" s="875">
        <f t="shared" si="19"/>
        <v>0</v>
      </c>
      <c r="I64" s="2092" t="s">
        <v>526</v>
      </c>
      <c r="J64" s="422" t="s">
        <v>3378</v>
      </c>
      <c r="K64" s="447" t="s">
        <v>208</v>
      </c>
      <c r="L64" s="447"/>
      <c r="M64" s="447"/>
      <c r="N64" s="441"/>
      <c r="O64" s="441"/>
      <c r="P64" s="441"/>
      <c r="Q64" s="441"/>
      <c r="R64" s="441"/>
      <c r="S64" s="441"/>
      <c r="T64" s="441"/>
      <c r="U64" s="441"/>
      <c r="V64" s="441"/>
      <c r="W64" s="441"/>
      <c r="X64" s="441"/>
      <c r="Y64" s="441"/>
      <c r="Z64" s="441"/>
      <c r="AA64" s="441"/>
      <c r="AB64" s="441"/>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row>
    <row r="65" spans="1:55" ht="15" customHeight="1" x14ac:dyDescent="0.2">
      <c r="A65" s="430" t="s">
        <v>184</v>
      </c>
      <c r="B65" s="1396">
        <f>Financials1!B66+Financials2!B66+Financials3!B66</f>
        <v>0</v>
      </c>
      <c r="C65" s="1396">
        <f>Financials1!C66+Financials2!C66+Financials3!C66</f>
        <v>0</v>
      </c>
      <c r="D65" s="1396">
        <f>Financials1!D66+Financials2!D66+Financials3!D66</f>
        <v>0</v>
      </c>
      <c r="E65" s="1396">
        <f>Financials1!E66+Financials2!E66+Financials3!E66</f>
        <v>0</v>
      </c>
      <c r="F65" s="875">
        <f t="shared" si="19"/>
        <v>0</v>
      </c>
      <c r="G65" s="875">
        <f t="shared" si="19"/>
        <v>0</v>
      </c>
      <c r="H65" s="875">
        <f t="shared" si="19"/>
        <v>0</v>
      </c>
      <c r="I65" s="2098"/>
      <c r="J65" s="422" t="s">
        <v>3379</v>
      </c>
      <c r="K65" s="447"/>
      <c r="L65" s="447"/>
      <c r="M65" s="447"/>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row>
    <row r="66" spans="1:55" ht="15" customHeight="1" x14ac:dyDescent="0.2">
      <c r="A66" s="430" t="s">
        <v>61</v>
      </c>
      <c r="B66" s="1396">
        <f>Financials1!B67+Financials2!B67+Financials3!B67</f>
        <v>0</v>
      </c>
      <c r="C66" s="1396">
        <f>Financials1!C67+Financials2!C67+Financials3!C67</f>
        <v>0</v>
      </c>
      <c r="D66" s="1396">
        <f>Financials1!D67+Financials2!D67+Financials3!D67</f>
        <v>0</v>
      </c>
      <c r="E66" s="1396">
        <f>Financials1!E67+Financials2!E67+Financials3!E67</f>
        <v>0</v>
      </c>
      <c r="F66" s="875">
        <f t="shared" si="19"/>
        <v>0</v>
      </c>
      <c r="G66" s="875">
        <f t="shared" si="19"/>
        <v>0</v>
      </c>
      <c r="H66" s="875">
        <f t="shared" si="19"/>
        <v>0</v>
      </c>
      <c r="I66" s="2098"/>
      <c r="J66" s="422" t="s">
        <v>3380</v>
      </c>
      <c r="K66" s="447"/>
      <c r="L66" s="447"/>
      <c r="M66" s="447"/>
      <c r="N66" s="441"/>
      <c r="O66" s="441"/>
      <c r="P66" s="441"/>
      <c r="Q66" s="441"/>
      <c r="R66" s="441"/>
      <c r="S66" s="441"/>
      <c r="T66" s="441"/>
      <c r="U66" s="441"/>
      <c r="V66" s="441"/>
      <c r="W66" s="441"/>
      <c r="X66" s="441"/>
      <c r="Y66" s="441"/>
      <c r="Z66" s="441"/>
      <c r="AA66" s="441"/>
      <c r="AB66" s="441"/>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row>
    <row r="67" spans="1:55" ht="15.75" x14ac:dyDescent="0.2">
      <c r="A67" s="894" t="s">
        <v>62</v>
      </c>
      <c r="B67" s="876">
        <f>SUM(B64:B66)</f>
        <v>0</v>
      </c>
      <c r="C67" s="876">
        <f>SUM(C64:C66)</f>
        <v>0</v>
      </c>
      <c r="D67" s="876">
        <f>SUM(D64:D66)</f>
        <v>0</v>
      </c>
      <c r="E67" s="876">
        <f>SUM(E64:E66)</f>
        <v>0</v>
      </c>
      <c r="F67" s="875">
        <f t="shared" si="19"/>
        <v>0</v>
      </c>
      <c r="G67" s="875">
        <f t="shared" si="19"/>
        <v>0</v>
      </c>
      <c r="H67" s="875">
        <f t="shared" si="19"/>
        <v>0</v>
      </c>
      <c r="I67" s="2098"/>
      <c r="J67" s="422" t="s">
        <v>3381</v>
      </c>
      <c r="K67" s="447"/>
      <c r="L67" s="447"/>
      <c r="M67" s="447"/>
      <c r="N67" s="441"/>
      <c r="O67" s="441"/>
      <c r="P67" s="441"/>
      <c r="Q67" s="441"/>
      <c r="R67" s="441"/>
      <c r="S67" s="441"/>
      <c r="T67" s="441"/>
      <c r="U67" s="441"/>
      <c r="V67" s="441"/>
      <c r="W67" s="441"/>
      <c r="X67" s="441"/>
      <c r="Y67" s="441"/>
      <c r="Z67" s="441"/>
      <c r="AA67" s="441"/>
      <c r="AB67" s="441"/>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row>
    <row r="68" spans="1:55" ht="15" customHeight="1" x14ac:dyDescent="0.2">
      <c r="A68" s="430" t="s">
        <v>139</v>
      </c>
      <c r="B68" s="1396">
        <f>Financials1!B69+Financials2!B69+Financials3!B69</f>
        <v>0</v>
      </c>
      <c r="C68" s="1396">
        <f>Financials1!C69+Financials2!C69+Financials3!C69</f>
        <v>0</v>
      </c>
      <c r="D68" s="1396">
        <f>Financials1!D69+Financials2!D69+Financials3!D69</f>
        <v>0</v>
      </c>
      <c r="E68" s="1396">
        <f>Financials1!E69+Financials2!E69+Financials3!E69</f>
        <v>0</v>
      </c>
      <c r="F68" s="875">
        <f t="shared" si="19"/>
        <v>0</v>
      </c>
      <c r="G68" s="875">
        <f t="shared" si="19"/>
        <v>0</v>
      </c>
      <c r="H68" s="875">
        <f t="shared" si="19"/>
        <v>0</v>
      </c>
      <c r="I68" s="2098"/>
      <c r="J68" s="422" t="s">
        <v>3382</v>
      </c>
      <c r="K68" s="447"/>
      <c r="L68" s="447"/>
      <c r="M68" s="447"/>
      <c r="N68" s="441"/>
      <c r="O68" s="441"/>
      <c r="P68" s="441"/>
      <c r="Q68" s="441"/>
      <c r="R68" s="441"/>
      <c r="S68" s="441"/>
      <c r="T68" s="441"/>
      <c r="U68" s="441"/>
      <c r="V68" s="441"/>
      <c r="W68" s="441"/>
      <c r="X68" s="441"/>
      <c r="Y68" s="441"/>
      <c r="Z68" s="441"/>
      <c r="AA68" s="441"/>
      <c r="AB68" s="441"/>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row>
    <row r="69" spans="1:55" ht="15.75" x14ac:dyDescent="0.2">
      <c r="A69" s="896" t="s">
        <v>76</v>
      </c>
      <c r="B69" s="876">
        <f>B58+B62+B67+B68</f>
        <v>0</v>
      </c>
      <c r="C69" s="876">
        <f>C58+C62+C67+C68</f>
        <v>0</v>
      </c>
      <c r="D69" s="876">
        <f>D58+D62+D67+D68</f>
        <v>0</v>
      </c>
      <c r="E69" s="876">
        <f>E58+E62+E67+E68</f>
        <v>0</v>
      </c>
      <c r="F69" s="875">
        <f t="shared" si="19"/>
        <v>0</v>
      </c>
      <c r="G69" s="875">
        <f t="shared" si="19"/>
        <v>0</v>
      </c>
      <c r="H69" s="875">
        <f t="shared" si="19"/>
        <v>0</v>
      </c>
      <c r="I69" s="2098"/>
      <c r="J69" s="422" t="s">
        <v>3383</v>
      </c>
      <c r="K69" s="447"/>
      <c r="L69" s="447"/>
      <c r="M69" s="447"/>
      <c r="N69" s="441"/>
      <c r="O69" s="441"/>
      <c r="P69" s="441"/>
      <c r="Q69" s="441"/>
      <c r="R69" s="441"/>
      <c r="S69" s="441"/>
      <c r="T69" s="441"/>
      <c r="U69" s="441"/>
      <c r="V69" s="441"/>
      <c r="W69" s="441"/>
      <c r="X69" s="441"/>
      <c r="Y69" s="441"/>
      <c r="Z69" s="441"/>
      <c r="AA69" s="441"/>
      <c r="AB69" s="441"/>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row>
    <row r="70" spans="1:55" ht="15.75" thickBot="1" x14ac:dyDescent="0.25">
      <c r="A70" s="430" t="s">
        <v>64</v>
      </c>
      <c r="B70" s="1396">
        <f>Financials1!B71+Financials2!B71+Financials3!B71</f>
        <v>0</v>
      </c>
      <c r="C70" s="1396">
        <f>Financials1!C71+Financials2!C71+Financials3!C71</f>
        <v>0</v>
      </c>
      <c r="D70" s="1396">
        <f>Financials1!D71+Financials2!D71+Financials3!D71</f>
        <v>0</v>
      </c>
      <c r="E70" s="1396">
        <f>Financials1!E71+Financials2!E71+Financials3!E71</f>
        <v>0</v>
      </c>
      <c r="F70" s="875">
        <f t="shared" si="19"/>
        <v>0</v>
      </c>
      <c r="G70" s="875">
        <f t="shared" si="19"/>
        <v>0</v>
      </c>
      <c r="H70" s="875">
        <f t="shared" si="19"/>
        <v>0</v>
      </c>
      <c r="I70" s="2098"/>
      <c r="J70" s="422" t="s">
        <v>3384</v>
      </c>
      <c r="K70" s="447"/>
      <c r="L70" s="447"/>
      <c r="M70" s="447"/>
      <c r="N70" s="441"/>
      <c r="O70" s="441"/>
      <c r="P70" s="441"/>
      <c r="Q70" s="441"/>
      <c r="R70" s="441"/>
      <c r="S70" s="441"/>
      <c r="T70" s="441"/>
      <c r="U70" s="441"/>
      <c r="V70" s="441"/>
      <c r="W70" s="441"/>
      <c r="X70" s="441"/>
      <c r="Y70" s="441"/>
      <c r="Z70" s="441"/>
      <c r="AA70" s="441"/>
      <c r="AB70" s="441"/>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row>
    <row r="71" spans="1:55" ht="17.25" thickTop="1" thickBot="1" x14ac:dyDescent="0.3">
      <c r="A71" s="433" t="s">
        <v>611</v>
      </c>
      <c r="B71" s="1397">
        <f>B69-B51+B44</f>
        <v>0</v>
      </c>
      <c r="C71" s="1397">
        <f>C69-C51+C44</f>
        <v>0</v>
      </c>
      <c r="D71" s="1397">
        <f>D69-D51+D44</f>
        <v>0</v>
      </c>
      <c r="E71" s="1397">
        <f>E69-E51+E44</f>
        <v>0</v>
      </c>
      <c r="F71" s="4"/>
      <c r="G71" s="4"/>
      <c r="H71" s="4"/>
      <c r="I71" s="895"/>
      <c r="J71" s="422" t="s">
        <v>3385</v>
      </c>
      <c r="K71" s="447"/>
      <c r="L71" s="447"/>
      <c r="M71" s="447"/>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row>
    <row r="72" spans="1:55" ht="16.5" thickTop="1" x14ac:dyDescent="0.2">
      <c r="A72" s="2089" t="s">
        <v>79</v>
      </c>
      <c r="B72" s="2090"/>
      <c r="C72" s="2090"/>
      <c r="D72" s="2090"/>
      <c r="E72" s="2090"/>
      <c r="F72" s="2090"/>
      <c r="G72" s="2090"/>
      <c r="H72" s="2090"/>
      <c r="I72" s="2091"/>
      <c r="J72" s="422"/>
      <c r="K72" s="447"/>
      <c r="L72" s="447"/>
      <c r="M72" s="447"/>
      <c r="N72" s="441"/>
      <c r="O72" s="441"/>
      <c r="P72" s="441"/>
      <c r="Q72" s="441"/>
      <c r="R72" s="441"/>
      <c r="S72" s="441"/>
      <c r="T72" s="441"/>
      <c r="U72" s="441"/>
      <c r="V72" s="441"/>
      <c r="W72" s="441"/>
      <c r="X72" s="441"/>
      <c r="Y72" s="441"/>
      <c r="Z72" s="441"/>
      <c r="AA72" s="441"/>
      <c r="AB72" s="441"/>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row>
    <row r="73" spans="1:55" ht="15.75" x14ac:dyDescent="0.2">
      <c r="A73" s="894" t="s">
        <v>63</v>
      </c>
      <c r="B73" s="884" t="e">
        <f>ROUND(B48/B67,3)</f>
        <v>#DIV/0!</v>
      </c>
      <c r="C73" s="884" t="e">
        <f>ROUND(C48/C67,3)</f>
        <v>#DIV/0!</v>
      </c>
      <c r="D73" s="884" t="e">
        <f>ROUND(D48/D67,3)</f>
        <v>#DIV/0!</v>
      </c>
      <c r="E73" s="884" t="e">
        <f>ROUND(E48/E67,3)</f>
        <v>#DIV/0!</v>
      </c>
      <c r="F73" s="885">
        <f t="shared" ref="F73:F91" si="20">ROUND(IF(ISERROR((B73-C73)/C73),0,(B73-C73)/C73),3)</f>
        <v>0</v>
      </c>
      <c r="G73" s="885">
        <f t="shared" ref="G73:G91" si="21">ROUND(IF(ISERROR((C73-D73)/D73),0,(C73-D73)/D73),3)</f>
        <v>0</v>
      </c>
      <c r="H73" s="885">
        <f t="shared" ref="H73:H91" si="22">ROUND(IF(ISERROR((D73-E73)/E73),0,(D73-E73)/E73),3)</f>
        <v>0</v>
      </c>
      <c r="I73" s="2099" t="s">
        <v>500</v>
      </c>
      <c r="J73" s="422" t="s">
        <v>3386</v>
      </c>
      <c r="K73" s="447" t="s">
        <v>527</v>
      </c>
      <c r="L73" s="447"/>
      <c r="M73" s="447"/>
      <c r="N73" s="441"/>
      <c r="O73" s="441"/>
      <c r="P73" s="441"/>
      <c r="Q73" s="441"/>
      <c r="R73" s="441"/>
      <c r="S73" s="441"/>
      <c r="T73" s="441"/>
      <c r="U73" s="441"/>
      <c r="V73" s="441"/>
      <c r="W73" s="441"/>
      <c r="X73" s="441"/>
      <c r="Y73" s="441"/>
      <c r="Z73" s="441"/>
      <c r="AA73" s="441"/>
      <c r="AB73" s="441"/>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row>
    <row r="74" spans="1:55" ht="15.75" x14ac:dyDescent="0.2">
      <c r="A74" s="894" t="s">
        <v>16</v>
      </c>
      <c r="B74" s="884" t="e">
        <f>ROUND(B62/B58,3)</f>
        <v>#DIV/0!</v>
      </c>
      <c r="C74" s="884" t="e">
        <f>ROUND(C62/C58,3)</f>
        <v>#DIV/0!</v>
      </c>
      <c r="D74" s="884" t="e">
        <f>ROUND(D62/D58,3)</f>
        <v>#DIV/0!</v>
      </c>
      <c r="E74" s="884" t="e">
        <f>ROUND(E62/E58,3)</f>
        <v>#DIV/0!</v>
      </c>
      <c r="F74" s="885">
        <f t="shared" si="20"/>
        <v>0</v>
      </c>
      <c r="G74" s="885">
        <f t="shared" si="21"/>
        <v>0</v>
      </c>
      <c r="H74" s="885">
        <f t="shared" si="22"/>
        <v>0</v>
      </c>
      <c r="I74" s="2100"/>
      <c r="J74" s="422" t="s">
        <v>3387</v>
      </c>
      <c r="K74" s="447" t="s">
        <v>528</v>
      </c>
      <c r="L74" s="447"/>
      <c r="M74" s="447"/>
      <c r="N74" s="441"/>
      <c r="O74" s="441"/>
      <c r="P74" s="441"/>
      <c r="Q74" s="441"/>
      <c r="R74" s="441"/>
      <c r="S74" s="441"/>
      <c r="T74" s="441"/>
      <c r="U74" s="441"/>
      <c r="V74" s="441"/>
      <c r="W74" s="441"/>
      <c r="X74" s="441"/>
      <c r="Y74" s="441"/>
      <c r="Z74" s="441"/>
      <c r="AA74" s="441"/>
      <c r="AB74" s="441"/>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row>
    <row r="75" spans="1:55" ht="15.75" x14ac:dyDescent="0.2">
      <c r="A75" s="894" t="s">
        <v>17</v>
      </c>
      <c r="B75" s="884" t="e">
        <f>ROUND((B62+B67+B68)/B58,3)</f>
        <v>#DIV/0!</v>
      </c>
      <c r="C75" s="884" t="e">
        <f>ROUND((C62+C67+C68)/C58,3)</f>
        <v>#DIV/0!</v>
      </c>
      <c r="D75" s="884" t="e">
        <f>ROUND((D62+D67+D68)/D58,3)</f>
        <v>#DIV/0!</v>
      </c>
      <c r="E75" s="884" t="e">
        <f>ROUND((E62+E67+E68)/E58,3)</f>
        <v>#DIV/0!</v>
      </c>
      <c r="F75" s="885">
        <f t="shared" si="20"/>
        <v>0</v>
      </c>
      <c r="G75" s="885">
        <f t="shared" si="21"/>
        <v>0</v>
      </c>
      <c r="H75" s="885">
        <f t="shared" si="22"/>
        <v>0</v>
      </c>
      <c r="I75" s="2100"/>
      <c r="J75" s="422" t="s">
        <v>3388</v>
      </c>
      <c r="K75" s="447" t="s">
        <v>529</v>
      </c>
      <c r="L75" s="447"/>
      <c r="M75" s="447"/>
      <c r="N75" s="441"/>
      <c r="O75" s="441"/>
      <c r="P75" s="441"/>
      <c r="Q75" s="441"/>
      <c r="R75" s="441"/>
      <c r="S75" s="441"/>
      <c r="T75" s="441"/>
      <c r="U75" s="441"/>
      <c r="V75" s="441"/>
      <c r="W75" s="441"/>
      <c r="X75" s="441"/>
      <c r="Y75" s="441"/>
      <c r="Z75" s="441"/>
      <c r="AA75" s="441"/>
      <c r="AB75" s="441"/>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row>
    <row r="76" spans="1:55" ht="15.75" x14ac:dyDescent="0.2">
      <c r="A76" s="894" t="s">
        <v>1872</v>
      </c>
      <c r="B76" s="884" t="e">
        <f>ROUND(B62/(B58+B44),3)</f>
        <v>#DIV/0!</v>
      </c>
      <c r="C76" s="884" t="e">
        <f>ROUND(C62/(C58+C44),3)</f>
        <v>#DIV/0!</v>
      </c>
      <c r="D76" s="884" t="e">
        <f>ROUND(D62/(D58+D44),3)</f>
        <v>#DIV/0!</v>
      </c>
      <c r="E76" s="884" t="e">
        <f>ROUND(E62/(E58+E44),3)</f>
        <v>#DIV/0!</v>
      </c>
      <c r="F76" s="885">
        <f t="shared" si="20"/>
        <v>0</v>
      </c>
      <c r="G76" s="885">
        <f t="shared" si="21"/>
        <v>0</v>
      </c>
      <c r="H76" s="885">
        <f t="shared" si="22"/>
        <v>0</v>
      </c>
      <c r="I76" s="2100"/>
      <c r="J76" s="422" t="s">
        <v>3389</v>
      </c>
      <c r="K76" s="447"/>
      <c r="L76" s="447"/>
      <c r="M76" s="447"/>
      <c r="N76" s="441"/>
      <c r="O76" s="441"/>
      <c r="P76" s="441"/>
      <c r="Q76" s="441"/>
      <c r="R76" s="441"/>
      <c r="S76" s="441"/>
      <c r="T76" s="441"/>
      <c r="U76" s="441"/>
      <c r="V76" s="441"/>
      <c r="W76" s="441"/>
      <c r="X76" s="441"/>
      <c r="Y76" s="441"/>
      <c r="Z76" s="441"/>
      <c r="AA76" s="441"/>
      <c r="AB76" s="441"/>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row>
    <row r="77" spans="1:55" ht="15.75" x14ac:dyDescent="0.2">
      <c r="A77" s="894" t="s">
        <v>1873</v>
      </c>
      <c r="B77" s="884" t="e">
        <f>ROUND((B62+B67+B68)/(B58+B44),3)</f>
        <v>#DIV/0!</v>
      </c>
      <c r="C77" s="884" t="e">
        <f>ROUND((C62+C67+C68)/(C58+C44),3)</f>
        <v>#DIV/0!</v>
      </c>
      <c r="D77" s="884" t="e">
        <f>ROUND((D62+D67+D68)/(D58+D44),3)</f>
        <v>#DIV/0!</v>
      </c>
      <c r="E77" s="884" t="e">
        <f>ROUND((E62+E67+E68)/(E58+E44),3)</f>
        <v>#DIV/0!</v>
      </c>
      <c r="F77" s="885">
        <f t="shared" si="20"/>
        <v>0</v>
      </c>
      <c r="G77" s="885">
        <f t="shared" si="21"/>
        <v>0</v>
      </c>
      <c r="H77" s="885">
        <f t="shared" si="22"/>
        <v>0</v>
      </c>
      <c r="I77" s="2100"/>
      <c r="J77" s="422" t="s">
        <v>3390</v>
      </c>
      <c r="K77" s="447"/>
      <c r="L77" s="447"/>
      <c r="M77" s="447"/>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row>
    <row r="78" spans="1:55" ht="15.75" x14ac:dyDescent="0.2">
      <c r="A78" s="894" t="s">
        <v>19</v>
      </c>
      <c r="B78" s="884" t="e">
        <f>ROUND(B62/B25,3)</f>
        <v>#DIV/0!</v>
      </c>
      <c r="C78" s="884" t="e">
        <f>ROUND(C62/C25,3)</f>
        <v>#DIV/0!</v>
      </c>
      <c r="D78" s="884" t="e">
        <f>ROUND(D62/D25,3)</f>
        <v>#DIV/0!</v>
      </c>
      <c r="E78" s="884" t="e">
        <f>ROUND(E62/E25,3)</f>
        <v>#DIV/0!</v>
      </c>
      <c r="F78" s="885">
        <f t="shared" si="20"/>
        <v>0</v>
      </c>
      <c r="G78" s="885">
        <f t="shared" si="21"/>
        <v>0</v>
      </c>
      <c r="H78" s="885">
        <f t="shared" si="22"/>
        <v>0</v>
      </c>
      <c r="I78" s="2100"/>
      <c r="J78" s="422" t="s">
        <v>3391</v>
      </c>
      <c r="K78" s="447"/>
      <c r="L78" s="447"/>
      <c r="M78" s="447"/>
      <c r="N78" s="441"/>
      <c r="O78" s="441"/>
      <c r="P78" s="441"/>
      <c r="Q78" s="441"/>
      <c r="R78" s="441"/>
      <c r="S78" s="441"/>
      <c r="T78" s="441"/>
      <c r="U78" s="441"/>
      <c r="V78" s="441"/>
      <c r="W78" s="441"/>
      <c r="X78" s="441"/>
      <c r="Y78" s="441"/>
      <c r="Z78" s="441"/>
      <c r="AA78" s="441"/>
      <c r="AB78" s="441"/>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row>
    <row r="79" spans="1:55" ht="15.75" x14ac:dyDescent="0.2">
      <c r="A79" s="894" t="s">
        <v>1032</v>
      </c>
      <c r="B79" s="884" t="e">
        <f>ROUND((B62+B65-B46)/B58,3)</f>
        <v>#DIV/0!</v>
      </c>
      <c r="C79" s="884" t="e">
        <f>ROUND((C62+C65-C46)/C58,3)</f>
        <v>#DIV/0!</v>
      </c>
      <c r="D79" s="884" t="e">
        <f>ROUND((D62+D65-D46)/D58,3)</f>
        <v>#DIV/0!</v>
      </c>
      <c r="E79" s="884" t="e">
        <f>ROUND((E62+E65-E46)/E58,3)</f>
        <v>#DIV/0!</v>
      </c>
      <c r="F79" s="885">
        <f t="shared" si="20"/>
        <v>0</v>
      </c>
      <c r="G79" s="885">
        <f t="shared" si="21"/>
        <v>0</v>
      </c>
      <c r="H79" s="885">
        <f t="shared" si="22"/>
        <v>0</v>
      </c>
      <c r="I79" s="2100"/>
      <c r="J79" s="422" t="s">
        <v>3392</v>
      </c>
      <c r="K79" s="447"/>
      <c r="L79" s="447"/>
      <c r="M79" s="447"/>
      <c r="N79" s="441"/>
      <c r="O79" s="441"/>
      <c r="P79" s="441"/>
      <c r="Q79" s="441"/>
      <c r="R79" s="441"/>
      <c r="S79" s="441"/>
      <c r="T79" s="441"/>
      <c r="U79" s="441"/>
      <c r="V79" s="441"/>
      <c r="W79" s="441"/>
      <c r="X79" s="441"/>
      <c r="Y79" s="441"/>
      <c r="Z79" s="441"/>
      <c r="AA79" s="441"/>
      <c r="AB79" s="441"/>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row>
    <row r="80" spans="1:55" ht="15.75" x14ac:dyDescent="0.2">
      <c r="A80" s="894" t="s">
        <v>1031</v>
      </c>
      <c r="B80" s="884" t="e">
        <f>ROUND((B62+B65-B46)/B25,3)</f>
        <v>#DIV/0!</v>
      </c>
      <c r="C80" s="884" t="e">
        <f>ROUND((C62+C65-C46)/C25,3)</f>
        <v>#DIV/0!</v>
      </c>
      <c r="D80" s="884" t="e">
        <f>ROUND((D62+D65-D46)/D25,3)</f>
        <v>#DIV/0!</v>
      </c>
      <c r="E80" s="884" t="e">
        <f>ROUND((E62+E65-E46)/E25,3)</f>
        <v>#DIV/0!</v>
      </c>
      <c r="F80" s="885">
        <f t="shared" si="20"/>
        <v>0</v>
      </c>
      <c r="G80" s="885">
        <f t="shared" si="21"/>
        <v>0</v>
      </c>
      <c r="H80" s="885">
        <f t="shared" si="22"/>
        <v>0</v>
      </c>
      <c r="I80" s="2100"/>
      <c r="J80" s="422" t="s">
        <v>3393</v>
      </c>
      <c r="K80" s="447"/>
      <c r="L80" s="447"/>
      <c r="M80" s="447"/>
      <c r="N80" s="441"/>
      <c r="O80" s="441"/>
      <c r="P80" s="441"/>
      <c r="Q80" s="441"/>
      <c r="R80" s="441"/>
      <c r="S80" s="441"/>
      <c r="T80" s="441"/>
      <c r="U80" s="441"/>
      <c r="V80" s="441"/>
      <c r="W80" s="441"/>
      <c r="X80" s="441"/>
      <c r="Y80" s="441"/>
      <c r="Z80" s="441"/>
      <c r="AA80" s="441"/>
      <c r="AB80" s="441"/>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row>
    <row r="81" spans="1:55" ht="15.75" x14ac:dyDescent="0.2">
      <c r="A81" s="894" t="s">
        <v>29</v>
      </c>
      <c r="B81" s="884" t="e">
        <f>ROUND(B29/B31,3)</f>
        <v>#DIV/0!</v>
      </c>
      <c r="C81" s="884" t="e">
        <f>ROUND(C29/C31,3)</f>
        <v>#DIV/0!</v>
      </c>
      <c r="D81" s="884" t="e">
        <f>ROUND(D29/D31,3)</f>
        <v>#DIV/0!</v>
      </c>
      <c r="E81" s="884" t="e">
        <f>ROUND(E29/E31,3)</f>
        <v>#DIV/0!</v>
      </c>
      <c r="F81" s="885">
        <f t="shared" si="20"/>
        <v>0</v>
      </c>
      <c r="G81" s="885">
        <f t="shared" si="21"/>
        <v>0</v>
      </c>
      <c r="H81" s="885">
        <f t="shared" si="22"/>
        <v>0</v>
      </c>
      <c r="I81" s="2100"/>
      <c r="J81" s="422" t="s">
        <v>3394</v>
      </c>
      <c r="K81" s="447"/>
      <c r="L81" s="447"/>
      <c r="M81" s="447"/>
      <c r="N81" s="441"/>
      <c r="O81" s="441"/>
      <c r="P81" s="441"/>
      <c r="Q81" s="441"/>
      <c r="R81" s="441"/>
      <c r="S81" s="441"/>
      <c r="T81" s="441"/>
      <c r="U81" s="441"/>
      <c r="V81" s="441"/>
      <c r="W81" s="441"/>
      <c r="X81" s="441"/>
      <c r="Y81" s="441"/>
      <c r="Z81" s="441"/>
      <c r="AA81" s="441"/>
      <c r="AB81" s="441"/>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row>
    <row r="82" spans="1:55" ht="15.75" x14ac:dyDescent="0.2">
      <c r="A82" s="894" t="s">
        <v>1874</v>
      </c>
      <c r="B82" s="884" t="e">
        <f>ROUND((B36+B27+B28)/(B62+B67),3)</f>
        <v>#DIV/0!</v>
      </c>
      <c r="C82" s="884" t="e">
        <f>ROUND((C36+C27+C28)/(C62+C67),3)</f>
        <v>#DIV/0!</v>
      </c>
      <c r="D82" s="884" t="e">
        <f>ROUND((D36+D27+D28)/(D62+D67),3)</f>
        <v>#DIV/0!</v>
      </c>
      <c r="E82" s="884" t="e">
        <f>ROUND((E36+E27+E28)/(E62+E67),3)</f>
        <v>#DIV/0!</v>
      </c>
      <c r="F82" s="885">
        <f t="shared" si="20"/>
        <v>0</v>
      </c>
      <c r="G82" s="885">
        <f t="shared" si="21"/>
        <v>0</v>
      </c>
      <c r="H82" s="885">
        <f t="shared" si="22"/>
        <v>0</v>
      </c>
      <c r="I82" s="2100"/>
      <c r="J82" s="422" t="s">
        <v>3395</v>
      </c>
      <c r="K82" s="447"/>
      <c r="L82" s="447"/>
      <c r="M82" s="447"/>
      <c r="N82" s="441"/>
      <c r="O82" s="441"/>
      <c r="P82" s="441"/>
      <c r="Q82" s="441"/>
      <c r="R82" s="441"/>
      <c r="S82" s="441"/>
      <c r="T82" s="441"/>
      <c r="U82" s="441"/>
      <c r="V82" s="441"/>
      <c r="W82" s="441"/>
      <c r="X82" s="441"/>
      <c r="Y82" s="441"/>
      <c r="Z82" s="441"/>
      <c r="AA82" s="441"/>
      <c r="AB82" s="441"/>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row>
    <row r="83" spans="1:55" ht="15.75" x14ac:dyDescent="0.2">
      <c r="A83" s="894" t="s">
        <v>67</v>
      </c>
      <c r="B83" s="884" t="e">
        <f>ROUND(B58/B51,3)</f>
        <v>#DIV/0!</v>
      </c>
      <c r="C83" s="884" t="e">
        <f>ROUND(C58/C51,3)</f>
        <v>#DIV/0!</v>
      </c>
      <c r="D83" s="884" t="e">
        <f>ROUND(D58/D51,3)</f>
        <v>#DIV/0!</v>
      </c>
      <c r="E83" s="884" t="e">
        <f>ROUND(E58/E51,3)</f>
        <v>#DIV/0!</v>
      </c>
      <c r="F83" s="885">
        <f t="shared" si="20"/>
        <v>0</v>
      </c>
      <c r="G83" s="885">
        <f t="shared" si="21"/>
        <v>0</v>
      </c>
      <c r="H83" s="885">
        <f t="shared" si="22"/>
        <v>0</v>
      </c>
      <c r="I83" s="2100"/>
      <c r="J83" s="422" t="s">
        <v>3396</v>
      </c>
      <c r="K83" s="447"/>
      <c r="L83" s="447"/>
      <c r="M83" s="447"/>
      <c r="N83" s="441"/>
      <c r="O83" s="441"/>
      <c r="P83" s="441"/>
      <c r="Q83" s="441"/>
      <c r="R83" s="441"/>
      <c r="S83" s="441"/>
      <c r="T83" s="441"/>
      <c r="U83" s="441"/>
      <c r="V83" s="441"/>
      <c r="W83" s="441"/>
      <c r="X83" s="441"/>
      <c r="Y83" s="441"/>
      <c r="Z83" s="441"/>
      <c r="AA83" s="441"/>
      <c r="AB83" s="441"/>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row>
    <row r="84" spans="1:55" ht="15.75" x14ac:dyDescent="0.2">
      <c r="A84" s="894" t="s">
        <v>31</v>
      </c>
      <c r="B84" s="886" t="e">
        <f>ROUND((B43*365)/(B17+B18),3)</f>
        <v>#DIV/0!</v>
      </c>
      <c r="C84" s="886" t="e">
        <f>ROUND((C43*365)/(C17+C18),3)</f>
        <v>#DIV/0!</v>
      </c>
      <c r="D84" s="886" t="e">
        <f>ROUND((D43*365)/(D17+D18),3)</f>
        <v>#DIV/0!</v>
      </c>
      <c r="E84" s="886" t="e">
        <f>ROUND((E43*365)/(E17+E18),3)</f>
        <v>#DIV/0!</v>
      </c>
      <c r="F84" s="885">
        <f t="shared" si="20"/>
        <v>0</v>
      </c>
      <c r="G84" s="885">
        <f t="shared" si="21"/>
        <v>0</v>
      </c>
      <c r="H84" s="885">
        <f t="shared" si="22"/>
        <v>0</v>
      </c>
      <c r="I84" s="2100"/>
      <c r="J84" s="422" t="s">
        <v>3397</v>
      </c>
      <c r="K84" s="447"/>
      <c r="L84" s="447"/>
      <c r="M84" s="447"/>
      <c r="N84" s="441"/>
      <c r="O84" s="441"/>
      <c r="P84" s="441"/>
      <c r="Q84" s="441"/>
      <c r="R84" s="441"/>
      <c r="S84" s="441"/>
      <c r="T84" s="441"/>
      <c r="U84" s="441"/>
      <c r="V84" s="441"/>
      <c r="W84" s="441"/>
      <c r="X84" s="441"/>
      <c r="Y84" s="441"/>
      <c r="Z84" s="441"/>
      <c r="AA84" s="441"/>
      <c r="AB84" s="441"/>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row>
    <row r="85" spans="1:55" ht="15.75" x14ac:dyDescent="0.2">
      <c r="A85" s="894" t="s">
        <v>32</v>
      </c>
      <c r="B85" s="886" t="e">
        <f>ROUND((B45*365)/B11,3)</f>
        <v>#DIV/0!</v>
      </c>
      <c r="C85" s="886" t="e">
        <f>ROUND((C45*365)/C11,3)</f>
        <v>#DIV/0!</v>
      </c>
      <c r="D85" s="886" t="e">
        <f>ROUND((D45*365)/D11,3)</f>
        <v>#DIV/0!</v>
      </c>
      <c r="E85" s="886" t="e">
        <f>ROUND((E45*365)/E11,3)</f>
        <v>#DIV/0!</v>
      </c>
      <c r="F85" s="885">
        <f t="shared" si="20"/>
        <v>0</v>
      </c>
      <c r="G85" s="885">
        <f t="shared" si="21"/>
        <v>0</v>
      </c>
      <c r="H85" s="885">
        <f t="shared" si="22"/>
        <v>0</v>
      </c>
      <c r="I85" s="2100"/>
      <c r="J85" s="422" t="s">
        <v>3398</v>
      </c>
      <c r="K85" s="447"/>
      <c r="L85" s="447"/>
      <c r="M85" s="447"/>
      <c r="N85" s="441"/>
      <c r="O85" s="441"/>
      <c r="P85" s="441"/>
      <c r="Q85" s="441"/>
      <c r="R85" s="441"/>
      <c r="S85" s="441"/>
      <c r="T85" s="441"/>
      <c r="U85" s="441"/>
      <c r="V85" s="441"/>
      <c r="W85" s="441"/>
      <c r="X85" s="441"/>
      <c r="Y85" s="441"/>
      <c r="Z85" s="441"/>
      <c r="AA85" s="441"/>
      <c r="AB85" s="441"/>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row>
    <row r="86" spans="1:55" ht="15.75" x14ac:dyDescent="0.2">
      <c r="A86" s="894" t="s">
        <v>33</v>
      </c>
      <c r="B86" s="886" t="e">
        <f>ROUND((B64*365)/(B17+B18),3)</f>
        <v>#DIV/0!</v>
      </c>
      <c r="C86" s="886" t="e">
        <f>ROUND((C64*365)/(C17+C18),3)</f>
        <v>#DIV/0!</v>
      </c>
      <c r="D86" s="886" t="e">
        <f>ROUND((D64*365)/(D17+D18),3)</f>
        <v>#DIV/0!</v>
      </c>
      <c r="E86" s="886" t="e">
        <f>ROUND((E64*365)/(E17+E18),3)</f>
        <v>#DIV/0!</v>
      </c>
      <c r="F86" s="885">
        <f t="shared" si="20"/>
        <v>0</v>
      </c>
      <c r="G86" s="885">
        <f t="shared" si="21"/>
        <v>0</v>
      </c>
      <c r="H86" s="885">
        <f t="shared" si="22"/>
        <v>0</v>
      </c>
      <c r="I86" s="2100"/>
      <c r="J86" s="422" t="s">
        <v>3399</v>
      </c>
      <c r="K86" s="447"/>
      <c r="L86" s="447"/>
      <c r="M86" s="447"/>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row>
    <row r="87" spans="1:55" ht="15.75" x14ac:dyDescent="0.2">
      <c r="A87" s="894" t="s">
        <v>34</v>
      </c>
      <c r="B87" s="876" t="e">
        <f>B84+B85-B86</f>
        <v>#DIV/0!</v>
      </c>
      <c r="C87" s="876" t="e">
        <f>C84+C85-C86</f>
        <v>#DIV/0!</v>
      </c>
      <c r="D87" s="876" t="e">
        <f>D84+D85-D86</f>
        <v>#DIV/0!</v>
      </c>
      <c r="E87" s="876" t="e">
        <f>E84+E85-E86</f>
        <v>#DIV/0!</v>
      </c>
      <c r="F87" s="885">
        <f t="shared" si="20"/>
        <v>0</v>
      </c>
      <c r="G87" s="885">
        <f t="shared" si="21"/>
        <v>0</v>
      </c>
      <c r="H87" s="885">
        <f t="shared" si="22"/>
        <v>0</v>
      </c>
      <c r="I87" s="2100"/>
      <c r="J87" s="422" t="s">
        <v>3400</v>
      </c>
      <c r="K87" s="447"/>
      <c r="L87" s="447"/>
      <c r="M87" s="447"/>
      <c r="N87" s="441"/>
      <c r="O87" s="441"/>
      <c r="P87" s="441"/>
      <c r="Q87" s="441"/>
      <c r="R87" s="441"/>
      <c r="S87" s="441"/>
      <c r="T87" s="441"/>
      <c r="U87" s="441"/>
      <c r="V87" s="441"/>
      <c r="W87" s="441"/>
      <c r="X87" s="441"/>
      <c r="Y87" s="441"/>
      <c r="Z87" s="441"/>
      <c r="AA87" s="441"/>
      <c r="AB87" s="441"/>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row>
    <row r="88" spans="1:55" ht="15.75" x14ac:dyDescent="0.2">
      <c r="A88" s="894" t="s">
        <v>2034</v>
      </c>
      <c r="B88" s="886" t="e">
        <f>ROUND((B87/365)*B11*75%,3)</f>
        <v>#DIV/0!</v>
      </c>
      <c r="C88" s="886" t="e">
        <f>ROUND((C87/365)*C11*75%,3)</f>
        <v>#DIV/0!</v>
      </c>
      <c r="D88" s="886" t="e">
        <f>ROUND((D87/365)*D11*75%,3)</f>
        <v>#DIV/0!</v>
      </c>
      <c r="E88" s="886" t="e">
        <f>ROUND((E87/365)*E11*75%,3)</f>
        <v>#DIV/0!</v>
      </c>
      <c r="F88" s="885">
        <f t="shared" si="20"/>
        <v>0</v>
      </c>
      <c r="G88" s="885">
        <f t="shared" si="21"/>
        <v>0</v>
      </c>
      <c r="H88" s="885">
        <f t="shared" si="22"/>
        <v>0</v>
      </c>
      <c r="I88" s="2100"/>
      <c r="J88" s="422" t="s">
        <v>3401</v>
      </c>
      <c r="K88" s="447"/>
      <c r="L88" s="447"/>
      <c r="M88" s="447"/>
      <c r="N88" s="441"/>
      <c r="O88" s="441"/>
      <c r="P88" s="441"/>
      <c r="Q88" s="441"/>
      <c r="R88" s="441"/>
      <c r="S88" s="441"/>
      <c r="T88" s="441"/>
      <c r="U88" s="441"/>
      <c r="V88" s="441"/>
      <c r="W88" s="441"/>
      <c r="X88" s="441"/>
      <c r="Y88" s="441"/>
      <c r="Z88" s="441"/>
      <c r="AA88" s="441"/>
      <c r="AB88" s="441"/>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row>
    <row r="89" spans="1:55" ht="15.75" x14ac:dyDescent="0.2">
      <c r="A89" s="894" t="s">
        <v>2035</v>
      </c>
      <c r="B89" s="886" t="e">
        <f>ROUND((B87/365)*B11,3)</f>
        <v>#DIV/0!</v>
      </c>
      <c r="C89" s="886" t="e">
        <f>ROUND((C87/365)*C11,3)</f>
        <v>#DIV/0!</v>
      </c>
      <c r="D89" s="886" t="e">
        <f>ROUND((D87/365)*D11,3)</f>
        <v>#DIV/0!</v>
      </c>
      <c r="E89" s="886" t="e">
        <f>ROUND((E87/365)*E11,3)</f>
        <v>#DIV/0!</v>
      </c>
      <c r="F89" s="885">
        <f t="shared" si="20"/>
        <v>0</v>
      </c>
      <c r="G89" s="885">
        <f t="shared" si="21"/>
        <v>0</v>
      </c>
      <c r="H89" s="885">
        <f t="shared" si="22"/>
        <v>0</v>
      </c>
      <c r="I89" s="2100"/>
      <c r="J89" s="422" t="s">
        <v>3402</v>
      </c>
      <c r="K89" s="447"/>
      <c r="L89" s="447"/>
      <c r="M89" s="447"/>
      <c r="N89" s="441"/>
      <c r="O89" s="441"/>
      <c r="P89" s="441"/>
      <c r="Q89" s="441"/>
      <c r="R89" s="441"/>
      <c r="S89" s="441"/>
      <c r="T89" s="441"/>
      <c r="U89" s="441"/>
      <c r="V89" s="441"/>
      <c r="W89" s="441"/>
      <c r="X89" s="441"/>
      <c r="Y89" s="441"/>
      <c r="Z89" s="441"/>
      <c r="AA89" s="441"/>
      <c r="AB89" s="441"/>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row>
    <row r="90" spans="1:55" ht="15.75" x14ac:dyDescent="0.2">
      <c r="A90" s="440" t="s">
        <v>187</v>
      </c>
      <c r="B90" s="1"/>
      <c r="C90" s="1"/>
      <c r="D90" s="1"/>
      <c r="E90" s="1"/>
      <c r="F90" s="875">
        <f t="shared" si="20"/>
        <v>0</v>
      </c>
      <c r="G90" s="875">
        <f t="shared" si="21"/>
        <v>0</v>
      </c>
      <c r="H90" s="875">
        <f t="shared" si="22"/>
        <v>0</v>
      </c>
      <c r="I90" s="2101"/>
      <c r="J90" s="422" t="s">
        <v>3403</v>
      </c>
      <c r="K90" s="447"/>
      <c r="L90" s="447"/>
      <c r="M90" s="447"/>
      <c r="N90" s="441"/>
      <c r="O90" s="441"/>
      <c r="P90" s="441"/>
      <c r="Q90" s="441"/>
      <c r="R90" s="441"/>
      <c r="S90" s="441"/>
      <c r="T90" s="441"/>
      <c r="U90" s="441"/>
      <c r="V90" s="441"/>
      <c r="W90" s="441"/>
      <c r="X90" s="441"/>
      <c r="Y90" s="441"/>
      <c r="Z90" s="441"/>
      <c r="AA90" s="441"/>
      <c r="AB90" s="441"/>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row>
    <row r="91" spans="1:55" s="65" customFormat="1" ht="15.75" x14ac:dyDescent="0.2">
      <c r="A91" s="894" t="s">
        <v>3145</v>
      </c>
      <c r="B91" s="876" t="e">
        <f>B88-B90</f>
        <v>#DIV/0!</v>
      </c>
      <c r="C91" s="876" t="e">
        <f t="shared" ref="C91:E91" si="23">C88-C90</f>
        <v>#DIV/0!</v>
      </c>
      <c r="D91" s="876" t="e">
        <f t="shared" si="23"/>
        <v>#DIV/0!</v>
      </c>
      <c r="E91" s="876" t="e">
        <f t="shared" si="23"/>
        <v>#DIV/0!</v>
      </c>
      <c r="F91" s="885">
        <f t="shared" si="20"/>
        <v>0</v>
      </c>
      <c r="G91" s="885">
        <f t="shared" si="21"/>
        <v>0</v>
      </c>
      <c r="H91" s="885">
        <f t="shared" si="22"/>
        <v>0</v>
      </c>
      <c r="I91" s="410"/>
      <c r="J91" s="422" t="s">
        <v>3404</v>
      </c>
      <c r="K91" s="426"/>
      <c r="L91" s="426"/>
      <c r="M91" s="426"/>
      <c r="N91" s="422"/>
      <c r="O91" s="422"/>
      <c r="P91" s="422"/>
      <c r="Q91" s="422"/>
      <c r="R91" s="422"/>
      <c r="S91" s="422"/>
      <c r="T91" s="422"/>
      <c r="U91" s="422"/>
      <c r="V91" s="422"/>
      <c r="W91" s="422"/>
      <c r="X91" s="422"/>
      <c r="Y91" s="422"/>
      <c r="Z91" s="422"/>
      <c r="AA91" s="422"/>
      <c r="AB91" s="422"/>
      <c r="AC91" s="422"/>
      <c r="AD91" s="422"/>
      <c r="AE91" s="422"/>
      <c r="AF91" s="422"/>
      <c r="AG91" s="422"/>
      <c r="AH91" s="422"/>
      <c r="AI91" s="422"/>
      <c r="AJ91" s="422"/>
      <c r="AK91" s="422"/>
      <c r="AL91" s="422"/>
      <c r="AM91" s="422"/>
      <c r="AN91" s="422"/>
      <c r="AO91" s="422"/>
      <c r="AP91" s="422"/>
      <c r="AQ91" s="422"/>
      <c r="AR91" s="422"/>
      <c r="AS91" s="422"/>
      <c r="AT91" s="422"/>
      <c r="AU91" s="422"/>
      <c r="AV91" s="422"/>
      <c r="AW91" s="422"/>
      <c r="AX91" s="422"/>
      <c r="AY91" s="422"/>
      <c r="AZ91" s="422"/>
      <c r="BA91" s="422"/>
      <c r="BB91" s="422"/>
      <c r="BC91" s="422"/>
    </row>
    <row r="92" spans="1:55" ht="64.5" customHeight="1" x14ac:dyDescent="0.2">
      <c r="A92" s="35" t="s">
        <v>530</v>
      </c>
      <c r="B92" s="343"/>
      <c r="C92" s="2138" t="s">
        <v>705</v>
      </c>
      <c r="D92" s="2139"/>
      <c r="E92" s="2139"/>
      <c r="F92" s="2139"/>
      <c r="G92" s="2139"/>
      <c r="H92" s="2139"/>
      <c r="I92" s="2140"/>
      <c r="J92" s="422"/>
      <c r="K92" s="447"/>
      <c r="L92" s="447"/>
      <c r="M92" s="447"/>
      <c r="N92" s="441"/>
      <c r="O92" s="441"/>
      <c r="P92" s="441"/>
      <c r="Q92" s="441"/>
      <c r="R92" s="441"/>
      <c r="S92" s="441"/>
      <c r="T92" s="441"/>
      <c r="U92" s="441"/>
      <c r="V92" s="441"/>
      <c r="W92" s="441"/>
      <c r="X92" s="441"/>
      <c r="Y92" s="441"/>
      <c r="Z92" s="441"/>
      <c r="AA92" s="441"/>
      <c r="AB92" s="441"/>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row>
    <row r="93" spans="1:55" ht="84" customHeight="1" thickBot="1" x14ac:dyDescent="0.25">
      <c r="A93" s="58" t="s">
        <v>53</v>
      </c>
      <c r="B93" s="448"/>
      <c r="C93" s="2141" t="s">
        <v>610</v>
      </c>
      <c r="D93" s="2142"/>
      <c r="E93" s="2142"/>
      <c r="F93" s="2142"/>
      <c r="G93" s="2142"/>
      <c r="H93" s="2142"/>
      <c r="I93" s="2143"/>
      <c r="J93" s="422"/>
      <c r="K93" s="447"/>
      <c r="L93" s="447"/>
      <c r="M93" s="447"/>
      <c r="N93" s="441"/>
      <c r="O93" s="441"/>
      <c r="P93" s="441"/>
      <c r="Q93" s="441"/>
      <c r="R93" s="441"/>
      <c r="S93" s="441"/>
      <c r="T93" s="441"/>
      <c r="U93" s="441"/>
      <c r="V93" s="441"/>
      <c r="W93" s="441"/>
      <c r="X93" s="441"/>
      <c r="Y93" s="441"/>
      <c r="Z93" s="441"/>
      <c r="AA93" s="441"/>
      <c r="AB93" s="441"/>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row>
    <row r="94" spans="1:55" x14ac:dyDescent="0.2">
      <c r="A94" s="217"/>
      <c r="B94" s="217"/>
      <c r="C94" s="217"/>
      <c r="D94" s="217"/>
      <c r="E94" s="217"/>
      <c r="F94" s="217"/>
      <c r="G94" s="217"/>
      <c r="H94" s="217"/>
      <c r="I94" s="217"/>
      <c r="J94" s="422"/>
      <c r="K94" s="441"/>
      <c r="L94" s="441"/>
      <c r="M94" s="441"/>
      <c r="N94" s="441"/>
      <c r="O94" s="441"/>
      <c r="P94" s="441"/>
      <c r="Q94" s="441"/>
      <c r="R94" s="441"/>
      <c r="S94" s="441"/>
      <c r="T94" s="441"/>
      <c r="U94" s="441"/>
      <c r="V94" s="441"/>
      <c r="W94" s="441"/>
      <c r="X94" s="441"/>
      <c r="Y94" s="441"/>
      <c r="Z94" s="441"/>
      <c r="AA94" s="441"/>
      <c r="AB94" s="441"/>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row>
    <row r="95" spans="1:55" x14ac:dyDescent="0.2">
      <c r="A95" s="217"/>
      <c r="B95" s="217"/>
      <c r="C95" s="217"/>
      <c r="D95" s="217"/>
      <c r="E95" s="217"/>
      <c r="F95" s="217"/>
      <c r="G95" s="217"/>
      <c r="H95" s="217"/>
      <c r="I95" s="217"/>
      <c r="J95" s="422"/>
      <c r="K95" s="441"/>
      <c r="L95" s="441"/>
      <c r="M95" s="441"/>
      <c r="N95" s="441"/>
      <c r="O95" s="441"/>
      <c r="P95" s="441"/>
      <c r="Q95" s="441"/>
      <c r="R95" s="441"/>
      <c r="S95" s="441"/>
      <c r="T95" s="441"/>
      <c r="U95" s="441"/>
      <c r="V95" s="441"/>
      <c r="W95" s="441"/>
      <c r="X95" s="441"/>
      <c r="Y95" s="441"/>
      <c r="Z95" s="441"/>
      <c r="AA95" s="441"/>
      <c r="AB95" s="441"/>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row>
    <row r="96" spans="1:55" x14ac:dyDescent="0.2">
      <c r="A96" s="217"/>
      <c r="B96" s="217"/>
      <c r="C96" s="217"/>
      <c r="D96" s="217"/>
      <c r="E96" s="217"/>
      <c r="F96" s="217"/>
      <c r="G96" s="217"/>
      <c r="H96" s="217"/>
      <c r="I96" s="217"/>
      <c r="J96" s="422"/>
      <c r="K96" s="441"/>
      <c r="L96" s="441"/>
      <c r="M96" s="441"/>
      <c r="N96" s="441"/>
      <c r="O96" s="441"/>
      <c r="P96" s="441"/>
      <c r="Q96" s="441"/>
      <c r="R96" s="441"/>
      <c r="S96" s="441"/>
      <c r="T96" s="441"/>
      <c r="U96" s="441"/>
      <c r="V96" s="441"/>
      <c r="W96" s="441"/>
      <c r="X96" s="441"/>
      <c r="Y96" s="441"/>
      <c r="Z96" s="441"/>
      <c r="AA96" s="441"/>
      <c r="AB96" s="441"/>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row>
    <row r="97" spans="1:55" x14ac:dyDescent="0.2">
      <c r="A97" s="441"/>
      <c r="B97" s="441"/>
      <c r="C97" s="441"/>
      <c r="D97" s="441"/>
      <c r="E97" s="441"/>
      <c r="F97" s="441"/>
      <c r="G97" s="441"/>
      <c r="H97" s="441"/>
      <c r="I97" s="441"/>
      <c r="J97" s="422"/>
      <c r="K97" s="441"/>
      <c r="L97" s="441"/>
      <c r="M97" s="441"/>
      <c r="N97" s="441"/>
      <c r="O97" s="441"/>
      <c r="P97" s="441"/>
      <c r="Q97" s="441"/>
      <c r="R97" s="441"/>
      <c r="S97" s="441"/>
      <c r="T97" s="441"/>
      <c r="U97" s="441"/>
      <c r="V97" s="441"/>
      <c r="W97" s="441"/>
      <c r="X97" s="441"/>
      <c r="Y97" s="441"/>
      <c r="Z97" s="441"/>
      <c r="AA97" s="441"/>
      <c r="AB97" s="441"/>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row>
    <row r="98" spans="1:55" x14ac:dyDescent="0.2">
      <c r="A98" s="441"/>
      <c r="B98" s="441"/>
      <c r="C98" s="441"/>
      <c r="D98" s="441"/>
      <c r="E98" s="441"/>
      <c r="F98" s="441"/>
      <c r="G98" s="441"/>
      <c r="H98" s="441"/>
      <c r="I98" s="441"/>
      <c r="J98" s="422"/>
      <c r="K98" s="441"/>
      <c r="L98" s="441"/>
      <c r="M98" s="441"/>
      <c r="N98" s="441"/>
      <c r="O98" s="441"/>
      <c r="P98" s="441"/>
      <c r="Q98" s="441"/>
      <c r="R98" s="441"/>
      <c r="S98" s="441"/>
      <c r="T98" s="441"/>
      <c r="U98" s="441"/>
      <c r="V98" s="441"/>
      <c r="W98" s="441"/>
      <c r="X98" s="441"/>
      <c r="Y98" s="441"/>
      <c r="Z98" s="441"/>
      <c r="AA98" s="441"/>
      <c r="AB98" s="441"/>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row>
    <row r="99" spans="1:55" x14ac:dyDescent="0.2">
      <c r="A99" s="441"/>
      <c r="B99" s="441"/>
      <c r="C99" s="441"/>
      <c r="D99" s="441"/>
      <c r="E99" s="441"/>
      <c r="F99" s="441"/>
      <c r="G99" s="441"/>
      <c r="H99" s="441"/>
      <c r="I99" s="441"/>
      <c r="J99" s="422"/>
      <c r="K99" s="441"/>
      <c r="L99" s="441"/>
      <c r="M99" s="441"/>
      <c r="N99" s="441"/>
      <c r="O99" s="441"/>
      <c r="P99" s="441"/>
      <c r="Q99" s="441"/>
      <c r="R99" s="441"/>
      <c r="S99" s="441"/>
      <c r="T99" s="441"/>
      <c r="U99" s="441"/>
      <c r="V99" s="441"/>
      <c r="W99" s="441"/>
      <c r="X99" s="441"/>
      <c r="Y99" s="441"/>
      <c r="Z99" s="441"/>
      <c r="AA99" s="441"/>
      <c r="AB99" s="441"/>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row>
    <row r="100" spans="1:55" x14ac:dyDescent="0.2">
      <c r="A100" s="441"/>
      <c r="B100" s="441"/>
      <c r="C100" s="441"/>
      <c r="D100" s="441"/>
      <c r="E100" s="441"/>
      <c r="F100" s="441"/>
      <c r="G100" s="441"/>
      <c r="H100" s="441"/>
      <c r="I100" s="441"/>
      <c r="J100" s="422"/>
      <c r="K100" s="441"/>
      <c r="L100" s="441"/>
      <c r="M100" s="441"/>
      <c r="N100" s="441"/>
      <c r="O100" s="441"/>
      <c r="P100" s="441"/>
      <c r="Q100" s="441"/>
      <c r="R100" s="441"/>
      <c r="S100" s="441"/>
      <c r="T100" s="441"/>
      <c r="U100" s="441"/>
      <c r="V100" s="441"/>
      <c r="W100" s="441"/>
      <c r="X100" s="441"/>
      <c r="Y100" s="441"/>
      <c r="Z100" s="441"/>
      <c r="AA100" s="441"/>
      <c r="AB100" s="441"/>
      <c r="AC100" s="441"/>
      <c r="AD100" s="441"/>
      <c r="AE100" s="441"/>
      <c r="AF100" s="441"/>
      <c r="AG100" s="441"/>
      <c r="AH100" s="441"/>
      <c r="AI100" s="441"/>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row>
    <row r="101" spans="1:55" x14ac:dyDescent="0.2">
      <c r="A101" s="441"/>
      <c r="B101" s="441"/>
      <c r="C101" s="441"/>
      <c r="D101" s="441"/>
      <c r="E101" s="441"/>
      <c r="F101" s="441"/>
      <c r="G101" s="441"/>
      <c r="H101" s="441"/>
      <c r="I101" s="441"/>
      <c r="J101" s="422"/>
      <c r="K101" s="441"/>
      <c r="L101" s="441"/>
      <c r="M101" s="441"/>
      <c r="N101" s="441"/>
      <c r="O101" s="441"/>
      <c r="P101" s="441"/>
      <c r="Q101" s="441"/>
      <c r="R101" s="441"/>
      <c r="S101" s="441"/>
      <c r="T101" s="441"/>
      <c r="U101" s="441"/>
      <c r="V101" s="441"/>
      <c r="W101" s="441"/>
      <c r="X101" s="441"/>
      <c r="Y101" s="441"/>
      <c r="Z101" s="441"/>
      <c r="AA101" s="441"/>
      <c r="AB101" s="441"/>
      <c r="AC101" s="441"/>
      <c r="AD101" s="441"/>
      <c r="AE101" s="441"/>
      <c r="AF101" s="441"/>
      <c r="AG101" s="441"/>
      <c r="AH101" s="441"/>
      <c r="AI101" s="441"/>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row>
    <row r="102" spans="1:55" x14ac:dyDescent="0.2">
      <c r="A102" s="441"/>
      <c r="B102" s="441"/>
      <c r="C102" s="441"/>
      <c r="D102" s="441"/>
      <c r="E102" s="441"/>
      <c r="F102" s="441"/>
      <c r="G102" s="441"/>
      <c r="H102" s="441"/>
      <c r="I102" s="441"/>
      <c r="J102" s="422"/>
      <c r="K102" s="441"/>
      <c r="L102" s="441"/>
      <c r="M102" s="441"/>
      <c r="N102" s="441"/>
      <c r="O102" s="441"/>
      <c r="P102" s="441"/>
      <c r="Q102" s="441"/>
      <c r="R102" s="441"/>
      <c r="S102" s="441"/>
      <c r="T102" s="441"/>
      <c r="U102" s="441"/>
      <c r="V102" s="441"/>
      <c r="W102" s="441"/>
      <c r="X102" s="441"/>
      <c r="Y102" s="441"/>
      <c r="Z102" s="441"/>
      <c r="AA102" s="441"/>
      <c r="AB102" s="441"/>
      <c r="AC102" s="441"/>
      <c r="AD102" s="441"/>
      <c r="AE102" s="441"/>
      <c r="AF102" s="441"/>
      <c r="AG102" s="441"/>
      <c r="AH102" s="441"/>
      <c r="AI102" s="441"/>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row>
    <row r="103" spans="1:55" x14ac:dyDescent="0.2">
      <c r="A103" s="441"/>
      <c r="B103" s="441"/>
      <c r="C103" s="441"/>
      <c r="D103" s="441"/>
      <c r="E103" s="441"/>
      <c r="F103" s="441"/>
      <c r="G103" s="441"/>
      <c r="H103" s="441"/>
      <c r="I103" s="441"/>
      <c r="J103" s="422"/>
      <c r="K103" s="441"/>
      <c r="L103" s="441"/>
      <c r="M103" s="441"/>
      <c r="N103" s="441"/>
      <c r="O103" s="441"/>
      <c r="P103" s="441"/>
      <c r="Q103" s="441"/>
      <c r="R103" s="441"/>
      <c r="S103" s="441"/>
      <c r="T103" s="441"/>
      <c r="U103" s="441"/>
      <c r="V103" s="441"/>
      <c r="W103" s="441"/>
      <c r="X103" s="441"/>
      <c r="Y103" s="441"/>
      <c r="Z103" s="441"/>
      <c r="AA103" s="441"/>
      <c r="AB103" s="441"/>
      <c r="AC103" s="441"/>
      <c r="AD103" s="441"/>
      <c r="AE103" s="441"/>
      <c r="AF103" s="441"/>
      <c r="AG103" s="441"/>
      <c r="AH103" s="441"/>
      <c r="AI103" s="441"/>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row>
    <row r="104" spans="1:55" x14ac:dyDescent="0.2">
      <c r="A104" s="217"/>
      <c r="B104" s="217"/>
      <c r="C104" s="217"/>
      <c r="D104" s="217"/>
      <c r="E104" s="217"/>
      <c r="F104" s="217"/>
      <c r="G104" s="217"/>
      <c r="H104" s="217"/>
      <c r="I104" s="217"/>
      <c r="J104" s="422"/>
      <c r="K104" s="441"/>
      <c r="L104" s="441"/>
      <c r="M104" s="441"/>
      <c r="N104" s="441"/>
      <c r="O104" s="441"/>
      <c r="P104" s="441"/>
      <c r="Q104" s="441"/>
      <c r="R104" s="441"/>
      <c r="S104" s="441"/>
      <c r="T104" s="441"/>
      <c r="U104" s="441"/>
      <c r="V104" s="441"/>
      <c r="W104" s="441"/>
      <c r="X104" s="441"/>
      <c r="Y104" s="441"/>
      <c r="Z104" s="441"/>
      <c r="AA104" s="441"/>
      <c r="AB104" s="441"/>
      <c r="AC104" s="441"/>
      <c r="AD104" s="441"/>
      <c r="AE104" s="441"/>
      <c r="AF104" s="441"/>
      <c r="AG104" s="441"/>
      <c r="AH104" s="441"/>
      <c r="AI104" s="441"/>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row>
    <row r="105" spans="1:55" x14ac:dyDescent="0.2">
      <c r="A105" s="217"/>
      <c r="B105" s="217"/>
      <c r="C105" s="217"/>
      <c r="D105" s="217"/>
      <c r="E105" s="217"/>
      <c r="F105" s="217"/>
      <c r="G105" s="217"/>
      <c r="H105" s="217"/>
      <c r="I105" s="217"/>
      <c r="J105" s="422"/>
      <c r="K105" s="441"/>
      <c r="L105" s="441"/>
      <c r="M105" s="441"/>
      <c r="N105" s="441"/>
      <c r="O105" s="441"/>
      <c r="P105" s="441"/>
      <c r="Q105" s="441"/>
      <c r="R105" s="441"/>
      <c r="S105" s="441"/>
      <c r="T105" s="441"/>
      <c r="U105" s="441"/>
      <c r="V105" s="441"/>
      <c r="W105" s="441"/>
      <c r="X105" s="441"/>
      <c r="Y105" s="441"/>
      <c r="Z105" s="441"/>
      <c r="AA105" s="441"/>
      <c r="AB105" s="441"/>
      <c r="AC105" s="441"/>
      <c r="AD105" s="441"/>
      <c r="AE105" s="441"/>
      <c r="AF105" s="441"/>
      <c r="AG105" s="441"/>
      <c r="AH105" s="441"/>
      <c r="AI105" s="441"/>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row>
    <row r="106" spans="1:55" x14ac:dyDescent="0.2">
      <c r="A106" s="217"/>
      <c r="B106" s="217"/>
      <c r="C106" s="217"/>
      <c r="D106" s="217"/>
      <c r="E106" s="217"/>
      <c r="F106" s="217"/>
      <c r="G106" s="217"/>
      <c r="H106" s="217"/>
      <c r="I106" s="217"/>
      <c r="J106" s="422"/>
      <c r="K106" s="441"/>
      <c r="L106" s="441"/>
      <c r="M106" s="441"/>
      <c r="N106" s="441"/>
      <c r="O106" s="441"/>
      <c r="P106" s="441"/>
      <c r="Q106" s="441"/>
      <c r="R106" s="441"/>
      <c r="S106" s="441"/>
      <c r="T106" s="441"/>
      <c r="U106" s="441"/>
      <c r="V106" s="441"/>
      <c r="W106" s="441"/>
      <c r="X106" s="441"/>
      <c r="Y106" s="441"/>
      <c r="Z106" s="441"/>
      <c r="AA106" s="441"/>
      <c r="AB106" s="441"/>
      <c r="AC106" s="441"/>
      <c r="AD106" s="441"/>
      <c r="AE106" s="441"/>
      <c r="AF106" s="441"/>
      <c r="AG106" s="441"/>
      <c r="AH106" s="441"/>
      <c r="AI106" s="441"/>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row>
    <row r="107" spans="1:55" x14ac:dyDescent="0.2">
      <c r="A107" s="217"/>
      <c r="B107" s="217"/>
      <c r="C107" s="217"/>
      <c r="D107" s="217"/>
      <c r="E107" s="217"/>
      <c r="F107" s="217"/>
      <c r="G107" s="217"/>
      <c r="H107" s="217"/>
      <c r="I107" s="217"/>
      <c r="J107" s="422"/>
      <c r="K107" s="441"/>
      <c r="L107" s="441"/>
      <c r="M107" s="441"/>
      <c r="N107" s="441"/>
      <c r="O107" s="441"/>
      <c r="P107" s="441"/>
      <c r="Q107" s="441"/>
      <c r="R107" s="441"/>
      <c r="S107" s="441"/>
      <c r="T107" s="441"/>
      <c r="U107" s="441"/>
      <c r="V107" s="441"/>
      <c r="W107" s="441"/>
      <c r="X107" s="441"/>
      <c r="Y107" s="441"/>
      <c r="Z107" s="441"/>
      <c r="AA107" s="441"/>
      <c r="AB107" s="441"/>
      <c r="AC107" s="441"/>
      <c r="AD107" s="441"/>
      <c r="AE107" s="441"/>
      <c r="AF107" s="441"/>
      <c r="AG107" s="441"/>
      <c r="AH107" s="441"/>
      <c r="AI107" s="441"/>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row>
    <row r="108" spans="1:55" x14ac:dyDescent="0.2">
      <c r="A108" s="217"/>
      <c r="B108" s="217"/>
      <c r="C108" s="217"/>
      <c r="D108" s="217"/>
      <c r="E108" s="217"/>
      <c r="F108" s="217"/>
      <c r="G108" s="217"/>
      <c r="H108" s="217"/>
      <c r="I108" s="217"/>
      <c r="J108" s="422"/>
      <c r="K108" s="441"/>
      <c r="L108" s="441"/>
      <c r="M108" s="441"/>
      <c r="N108" s="441"/>
      <c r="O108" s="441"/>
      <c r="P108" s="441"/>
      <c r="Q108" s="441"/>
      <c r="R108" s="441"/>
      <c r="S108" s="441"/>
      <c r="T108" s="441"/>
      <c r="U108" s="441"/>
      <c r="V108" s="441"/>
      <c r="W108" s="441"/>
      <c r="X108" s="441"/>
      <c r="Y108" s="441"/>
      <c r="Z108" s="441"/>
      <c r="AA108" s="441"/>
      <c r="AB108" s="441"/>
      <c r="AC108" s="441"/>
      <c r="AD108" s="441"/>
      <c r="AE108" s="441"/>
      <c r="AF108" s="441"/>
      <c r="AG108" s="441"/>
      <c r="AH108" s="441"/>
      <c r="AI108" s="441"/>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row>
    <row r="109" spans="1:55" x14ac:dyDescent="0.2">
      <c r="A109" s="217"/>
      <c r="B109" s="217"/>
      <c r="C109" s="217"/>
      <c r="D109" s="217"/>
      <c r="E109" s="217"/>
      <c r="F109" s="217"/>
      <c r="G109" s="217"/>
      <c r="H109" s="217"/>
      <c r="I109" s="217"/>
      <c r="J109" s="422"/>
      <c r="K109" s="441"/>
      <c r="L109" s="441"/>
      <c r="M109" s="441"/>
      <c r="N109" s="441"/>
      <c r="O109" s="441"/>
      <c r="P109" s="441"/>
      <c r="Q109" s="441"/>
      <c r="R109" s="441"/>
      <c r="S109" s="441"/>
      <c r="T109" s="441"/>
      <c r="U109" s="441"/>
      <c r="V109" s="441"/>
      <c r="W109" s="441"/>
      <c r="X109" s="441"/>
      <c r="Y109" s="441"/>
      <c r="Z109" s="441"/>
      <c r="AA109" s="441"/>
      <c r="AB109" s="441"/>
      <c r="AC109" s="441"/>
      <c r="AD109" s="441"/>
      <c r="AE109" s="441"/>
      <c r="AF109" s="441"/>
      <c r="AG109" s="441"/>
      <c r="AH109" s="441"/>
      <c r="AI109" s="441"/>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row>
    <row r="110" spans="1:55" hidden="1" x14ac:dyDescent="0.2">
      <c r="A110" s="217"/>
      <c r="B110" s="217"/>
      <c r="C110" s="217"/>
      <c r="D110" s="217"/>
      <c r="E110" s="217"/>
      <c r="F110" s="217"/>
      <c r="G110" s="217"/>
      <c r="H110" s="217"/>
      <c r="I110" s="217"/>
      <c r="J110" s="422"/>
      <c r="K110" s="441"/>
      <c r="L110" s="441"/>
      <c r="M110" s="441"/>
      <c r="N110" s="441"/>
      <c r="O110" s="441"/>
      <c r="P110" s="441"/>
      <c r="Q110" s="441"/>
      <c r="R110" s="441"/>
      <c r="S110" s="441"/>
      <c r="T110" s="441"/>
      <c r="U110" s="441"/>
      <c r="V110" s="441"/>
      <c r="W110" s="441"/>
      <c r="X110" s="441"/>
      <c r="Y110" s="441"/>
      <c r="Z110" s="441"/>
      <c r="AA110" s="441"/>
      <c r="AB110" s="441"/>
      <c r="AC110" s="441"/>
      <c r="AD110" s="441"/>
      <c r="AE110" s="441"/>
      <c r="AF110" s="441"/>
      <c r="AG110" s="441"/>
      <c r="AH110" s="441"/>
      <c r="AI110" s="441"/>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row>
    <row r="111" spans="1:55" hidden="1" x14ac:dyDescent="0.2">
      <c r="A111" s="217"/>
      <c r="B111" s="217"/>
      <c r="C111" s="217"/>
      <c r="D111" s="217"/>
      <c r="E111" s="217"/>
      <c r="F111" s="217"/>
      <c r="G111" s="217"/>
      <c r="H111" s="217"/>
      <c r="I111" s="217"/>
      <c r="J111" s="422"/>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row>
    <row r="112" spans="1:55" hidden="1" x14ac:dyDescent="0.2">
      <c r="A112" s="217"/>
      <c r="B112" s="217"/>
      <c r="C112" s="217"/>
      <c r="D112" s="217"/>
      <c r="E112" s="217"/>
      <c r="F112" s="217"/>
      <c r="G112" s="217"/>
      <c r="H112" s="217"/>
      <c r="I112" s="217"/>
      <c r="J112" s="422"/>
      <c r="K112" s="441"/>
      <c r="L112" s="441"/>
      <c r="M112" s="441"/>
      <c r="N112" s="441"/>
      <c r="O112" s="441"/>
      <c r="P112" s="441"/>
      <c r="Q112" s="441"/>
      <c r="R112" s="441"/>
      <c r="S112" s="441"/>
      <c r="T112" s="441"/>
      <c r="U112" s="441"/>
      <c r="V112" s="441"/>
      <c r="W112" s="441"/>
      <c r="X112" s="441"/>
      <c r="Y112" s="441"/>
      <c r="Z112" s="441"/>
      <c r="AA112" s="441"/>
      <c r="AB112" s="441"/>
      <c r="AC112" s="441"/>
      <c r="AD112" s="441"/>
      <c r="AE112" s="441"/>
      <c r="AF112" s="441"/>
      <c r="AG112" s="441"/>
      <c r="AH112" s="441"/>
      <c r="AI112" s="441"/>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row>
    <row r="113" spans="1:55" hidden="1" x14ac:dyDescent="0.2">
      <c r="A113" s="217"/>
      <c r="B113" s="217"/>
      <c r="C113" s="217"/>
      <c r="D113" s="217"/>
      <c r="E113" s="217"/>
      <c r="F113" s="217"/>
      <c r="G113" s="217"/>
      <c r="H113" s="217"/>
      <c r="I113" s="217"/>
      <c r="J113" s="422"/>
      <c r="K113" s="441"/>
      <c r="L113" s="441"/>
      <c r="M113" s="441"/>
      <c r="N113" s="441"/>
      <c r="O113" s="441"/>
      <c r="P113" s="441"/>
      <c r="Q113" s="441"/>
      <c r="R113" s="441"/>
      <c r="S113" s="441"/>
      <c r="T113" s="441"/>
      <c r="U113" s="441"/>
      <c r="V113" s="441"/>
      <c r="W113" s="441"/>
      <c r="X113" s="441"/>
      <c r="Y113" s="441"/>
      <c r="Z113" s="441"/>
      <c r="AA113" s="441"/>
      <c r="AB113" s="441"/>
      <c r="AC113" s="441"/>
      <c r="AD113" s="441"/>
      <c r="AE113" s="441"/>
      <c r="AF113" s="441"/>
      <c r="AG113" s="441"/>
      <c r="AH113" s="441"/>
      <c r="AI113" s="441"/>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row>
    <row r="114" spans="1:55" hidden="1" x14ac:dyDescent="0.2">
      <c r="A114" s="217"/>
      <c r="B114" s="217"/>
      <c r="C114" s="217"/>
      <c r="D114" s="217"/>
      <c r="E114" s="217"/>
      <c r="F114" s="217"/>
      <c r="G114" s="217"/>
      <c r="H114" s="217"/>
      <c r="I114" s="217"/>
      <c r="J114" s="422"/>
      <c r="K114" s="441"/>
      <c r="L114" s="441"/>
      <c r="M114" s="441"/>
      <c r="N114" s="441"/>
      <c r="O114" s="441"/>
      <c r="P114" s="441"/>
      <c r="Q114" s="441"/>
      <c r="R114" s="441"/>
      <c r="S114" s="441"/>
      <c r="T114" s="441"/>
      <c r="U114" s="441"/>
      <c r="V114" s="441"/>
      <c r="W114" s="441"/>
      <c r="X114" s="441"/>
      <c r="Y114" s="441"/>
      <c r="Z114" s="441"/>
      <c r="AA114" s="441"/>
      <c r="AB114" s="441"/>
      <c r="AC114" s="441"/>
      <c r="AD114" s="441"/>
      <c r="AE114" s="441"/>
      <c r="AF114" s="441"/>
      <c r="AG114" s="441"/>
      <c r="AH114" s="441"/>
      <c r="AI114" s="441"/>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row>
    <row r="115" spans="1:55" hidden="1" x14ac:dyDescent="0.2">
      <c r="A115" s="217"/>
      <c r="B115" s="217"/>
      <c r="C115" s="217"/>
      <c r="D115" s="217"/>
      <c r="E115" s="217"/>
      <c r="F115" s="217"/>
      <c r="G115" s="217"/>
      <c r="H115" s="217"/>
      <c r="I115" s="217"/>
      <c r="J115" s="422"/>
      <c r="K115" s="441"/>
      <c r="L115" s="441"/>
      <c r="M115" s="441"/>
      <c r="N115" s="441"/>
      <c r="O115" s="441"/>
      <c r="P115" s="441"/>
      <c r="Q115" s="441"/>
      <c r="R115" s="441"/>
      <c r="S115" s="441"/>
      <c r="T115" s="441"/>
      <c r="U115" s="441"/>
      <c r="V115" s="441"/>
      <c r="W115" s="441"/>
      <c r="X115" s="441"/>
      <c r="Y115" s="441"/>
      <c r="Z115" s="441"/>
      <c r="AA115" s="441"/>
      <c r="AB115" s="441"/>
      <c r="AC115" s="441"/>
      <c r="AD115" s="441"/>
      <c r="AE115" s="441"/>
      <c r="AF115" s="441"/>
      <c r="AG115" s="441"/>
      <c r="AH115" s="441"/>
      <c r="AI115" s="441"/>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row>
    <row r="116" spans="1:55" hidden="1" x14ac:dyDescent="0.2">
      <c r="A116" s="217"/>
      <c r="B116" s="217"/>
      <c r="C116" s="217"/>
      <c r="D116" s="217"/>
      <c r="E116" s="217"/>
      <c r="F116" s="217"/>
      <c r="G116" s="217"/>
      <c r="H116" s="217"/>
      <c r="I116" s="217"/>
      <c r="J116" s="422"/>
      <c r="K116" s="441"/>
      <c r="L116" s="441"/>
      <c r="M116" s="441"/>
      <c r="N116" s="441"/>
      <c r="O116" s="441"/>
      <c r="P116" s="441"/>
      <c r="Q116" s="441"/>
      <c r="R116" s="441"/>
      <c r="S116" s="441"/>
      <c r="T116" s="441"/>
      <c r="U116" s="441"/>
      <c r="V116" s="441"/>
      <c r="W116" s="441"/>
      <c r="X116" s="441"/>
      <c r="Y116" s="441"/>
      <c r="Z116" s="441"/>
      <c r="AA116" s="441"/>
      <c r="AB116" s="441"/>
      <c r="AC116" s="441"/>
      <c r="AD116" s="441"/>
      <c r="AE116" s="441"/>
      <c r="AF116" s="441"/>
      <c r="AG116" s="441"/>
      <c r="AH116" s="441"/>
      <c r="AI116" s="441"/>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row>
    <row r="117" spans="1:55" hidden="1" x14ac:dyDescent="0.2">
      <c r="A117" s="217"/>
      <c r="B117" s="217"/>
      <c r="C117" s="217"/>
      <c r="D117" s="217"/>
      <c r="E117" s="217"/>
      <c r="F117" s="217"/>
      <c r="G117" s="217"/>
      <c r="H117" s="217"/>
      <c r="I117" s="217"/>
      <c r="J117" s="422"/>
      <c r="K117" s="441"/>
      <c r="L117" s="441"/>
      <c r="M117" s="441"/>
      <c r="N117" s="441"/>
      <c r="O117" s="441"/>
      <c r="P117" s="441"/>
      <c r="Q117" s="441"/>
      <c r="R117" s="441"/>
      <c r="S117" s="441"/>
      <c r="T117" s="441"/>
      <c r="U117" s="441"/>
      <c r="V117" s="441"/>
      <c r="W117" s="441"/>
      <c r="X117" s="441"/>
      <c r="Y117" s="441"/>
      <c r="Z117" s="441"/>
      <c r="AA117" s="441"/>
      <c r="AB117" s="441"/>
      <c r="AC117" s="441"/>
      <c r="AD117" s="441"/>
      <c r="AE117" s="441"/>
      <c r="AF117" s="441"/>
      <c r="AG117" s="441"/>
      <c r="AH117" s="441"/>
      <c r="AI117" s="441"/>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row>
    <row r="118" spans="1:55" hidden="1" x14ac:dyDescent="0.2">
      <c r="A118" s="217"/>
      <c r="B118" s="217"/>
      <c r="C118" s="217"/>
      <c r="D118" s="217"/>
      <c r="E118" s="217"/>
      <c r="F118" s="217"/>
      <c r="G118" s="217"/>
      <c r="H118" s="217"/>
      <c r="I118" s="217"/>
      <c r="J118" s="422"/>
      <c r="K118" s="441"/>
      <c r="L118" s="441"/>
      <c r="M118" s="441"/>
      <c r="N118" s="441"/>
      <c r="O118" s="441"/>
      <c r="P118" s="441"/>
      <c r="Q118" s="441"/>
      <c r="R118" s="441"/>
      <c r="S118" s="441"/>
      <c r="T118" s="441"/>
      <c r="U118" s="441"/>
      <c r="V118" s="441"/>
      <c r="W118" s="441"/>
      <c r="X118" s="441"/>
      <c r="Y118" s="441"/>
      <c r="Z118" s="441"/>
      <c r="AA118" s="441"/>
      <c r="AB118" s="441"/>
      <c r="AC118" s="441"/>
      <c r="AD118" s="441"/>
      <c r="AE118" s="441"/>
      <c r="AF118" s="441"/>
      <c r="AG118" s="441"/>
      <c r="AH118" s="441"/>
      <c r="AI118" s="441"/>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row>
    <row r="119" spans="1:55" hidden="1" x14ac:dyDescent="0.2">
      <c r="A119" s="217"/>
      <c r="B119" s="217"/>
      <c r="C119" s="217"/>
      <c r="D119" s="217"/>
      <c r="E119" s="217"/>
      <c r="F119" s="217"/>
      <c r="G119" s="217"/>
      <c r="H119" s="217"/>
      <c r="I119" s="217"/>
      <c r="J119" s="422"/>
      <c r="K119" s="441"/>
      <c r="L119" s="441"/>
      <c r="M119" s="441"/>
      <c r="N119" s="441"/>
      <c r="O119" s="441"/>
      <c r="P119" s="441"/>
      <c r="Q119" s="441"/>
      <c r="R119" s="441"/>
      <c r="S119" s="441"/>
      <c r="T119" s="441"/>
      <c r="U119" s="441"/>
      <c r="V119" s="441"/>
      <c r="W119" s="441"/>
      <c r="X119" s="441"/>
      <c r="Y119" s="441"/>
      <c r="Z119" s="441"/>
      <c r="AA119" s="441"/>
      <c r="AB119" s="441"/>
      <c r="AC119" s="441"/>
      <c r="AD119" s="441"/>
      <c r="AE119" s="441"/>
      <c r="AF119" s="441"/>
      <c r="AG119" s="441"/>
      <c r="AH119" s="441"/>
      <c r="AI119" s="441"/>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row>
    <row r="120" spans="1:55" hidden="1" x14ac:dyDescent="0.2">
      <c r="A120" s="217"/>
      <c r="B120" s="217"/>
      <c r="C120" s="217"/>
      <c r="D120" s="217"/>
      <c r="E120" s="217"/>
      <c r="F120" s="217"/>
      <c r="G120" s="217"/>
      <c r="H120" s="217"/>
      <c r="I120" s="217"/>
      <c r="J120" s="422"/>
      <c r="K120" s="441"/>
      <c r="L120" s="441"/>
      <c r="M120" s="441"/>
      <c r="N120" s="441"/>
      <c r="O120" s="441"/>
      <c r="P120" s="441"/>
      <c r="Q120" s="441"/>
      <c r="R120" s="441"/>
      <c r="S120" s="441"/>
      <c r="T120" s="441"/>
      <c r="U120" s="441"/>
      <c r="V120" s="441"/>
      <c r="W120" s="441"/>
      <c r="X120" s="441"/>
      <c r="Y120" s="441"/>
      <c r="Z120" s="441"/>
      <c r="AA120" s="441"/>
      <c r="AB120" s="441"/>
      <c r="AC120" s="441"/>
      <c r="AD120" s="441"/>
      <c r="AE120" s="441"/>
      <c r="AF120" s="441"/>
      <c r="AG120" s="441"/>
      <c r="AH120" s="441"/>
      <c r="AI120" s="441"/>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row>
    <row r="121" spans="1:55" hidden="1" x14ac:dyDescent="0.2">
      <c r="A121" s="217"/>
      <c r="B121" s="217"/>
      <c r="C121" s="217"/>
      <c r="D121" s="217"/>
      <c r="E121" s="217"/>
      <c r="F121" s="217"/>
      <c r="G121" s="217"/>
      <c r="H121" s="217"/>
      <c r="I121" s="217"/>
      <c r="J121" s="422"/>
      <c r="K121" s="441"/>
      <c r="L121" s="441"/>
      <c r="M121" s="441"/>
      <c r="N121" s="441"/>
      <c r="O121" s="441"/>
      <c r="P121" s="441"/>
      <c r="Q121" s="441"/>
      <c r="R121" s="441"/>
      <c r="S121" s="441"/>
      <c r="T121" s="441"/>
      <c r="U121" s="441"/>
      <c r="V121" s="441"/>
      <c r="W121" s="441"/>
      <c r="X121" s="441"/>
      <c r="Y121" s="441"/>
      <c r="Z121" s="441"/>
      <c r="AA121" s="441"/>
      <c r="AB121" s="441"/>
      <c r="AC121" s="441"/>
      <c r="AD121" s="441"/>
      <c r="AE121" s="441"/>
      <c r="AF121" s="441"/>
      <c r="AG121" s="441"/>
      <c r="AH121" s="441"/>
      <c r="AI121" s="441"/>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row>
    <row r="122" spans="1:55" hidden="1" x14ac:dyDescent="0.2">
      <c r="A122" s="217"/>
      <c r="B122" s="217"/>
      <c r="C122" s="217"/>
      <c r="D122" s="217"/>
      <c r="E122" s="217"/>
      <c r="F122" s="217"/>
      <c r="G122" s="217"/>
      <c r="H122" s="217"/>
      <c r="I122" s="217"/>
      <c r="J122" s="422"/>
      <c r="K122" s="441"/>
      <c r="L122" s="441"/>
      <c r="M122" s="441"/>
      <c r="N122" s="441"/>
      <c r="O122" s="441"/>
      <c r="P122" s="441"/>
      <c r="Q122" s="441"/>
      <c r="R122" s="441"/>
      <c r="S122" s="441"/>
      <c r="T122" s="441"/>
      <c r="U122" s="441"/>
      <c r="V122" s="441"/>
      <c r="W122" s="441"/>
      <c r="X122" s="441"/>
      <c r="Y122" s="441"/>
      <c r="Z122" s="441"/>
      <c r="AA122" s="441"/>
      <c r="AB122" s="441"/>
      <c r="AC122" s="441"/>
      <c r="AD122" s="441"/>
      <c r="AE122" s="441"/>
      <c r="AF122" s="441"/>
      <c r="AG122" s="441"/>
      <c r="AH122" s="441"/>
      <c r="AI122" s="441"/>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row>
    <row r="123" spans="1:55" hidden="1" x14ac:dyDescent="0.2">
      <c r="A123" s="217"/>
      <c r="B123" s="217"/>
      <c r="C123" s="217"/>
      <c r="D123" s="217"/>
      <c r="E123" s="217"/>
      <c r="F123" s="217"/>
      <c r="G123" s="217"/>
      <c r="H123" s="217"/>
      <c r="I123" s="217"/>
      <c r="J123" s="422"/>
      <c r="K123" s="441"/>
      <c r="L123" s="441"/>
      <c r="M123" s="441"/>
      <c r="N123" s="441"/>
      <c r="O123" s="441"/>
      <c r="P123" s="441"/>
      <c r="Q123" s="441"/>
      <c r="R123" s="441"/>
      <c r="S123" s="441"/>
      <c r="T123" s="441"/>
      <c r="U123" s="441"/>
      <c r="V123" s="441"/>
      <c r="W123" s="441"/>
      <c r="X123" s="441"/>
      <c r="Y123" s="441"/>
      <c r="Z123" s="441"/>
      <c r="AA123" s="441"/>
      <c r="AB123" s="441"/>
      <c r="AC123" s="441"/>
      <c r="AD123" s="441"/>
      <c r="AE123" s="441"/>
      <c r="AF123" s="441"/>
      <c r="AG123" s="441"/>
      <c r="AH123" s="441"/>
      <c r="AI123" s="441"/>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row>
    <row r="124" spans="1:55" hidden="1" x14ac:dyDescent="0.2">
      <c r="A124" s="217"/>
      <c r="B124" s="217"/>
      <c r="C124" s="217"/>
      <c r="D124" s="217"/>
      <c r="E124" s="217"/>
      <c r="F124" s="217"/>
      <c r="G124" s="217"/>
      <c r="H124" s="217"/>
      <c r="I124" s="217"/>
      <c r="J124" s="422"/>
      <c r="K124" s="441"/>
      <c r="L124" s="441"/>
      <c r="M124" s="441"/>
      <c r="N124" s="441"/>
      <c r="O124" s="441"/>
      <c r="P124" s="441"/>
      <c r="Q124" s="441"/>
      <c r="R124" s="441"/>
      <c r="S124" s="441"/>
      <c r="T124" s="441"/>
      <c r="U124" s="441"/>
      <c r="V124" s="441"/>
      <c r="W124" s="441"/>
      <c r="X124" s="441"/>
      <c r="Y124" s="441"/>
      <c r="Z124" s="441"/>
      <c r="AA124" s="441"/>
      <c r="AB124" s="441"/>
      <c r="AC124" s="441"/>
      <c r="AD124" s="441"/>
      <c r="AE124" s="441"/>
      <c r="AF124" s="441"/>
      <c r="AG124" s="441"/>
      <c r="AH124" s="441"/>
      <c r="AI124" s="441"/>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row>
    <row r="125" spans="1:55" hidden="1" x14ac:dyDescent="0.2">
      <c r="A125" s="217"/>
      <c r="B125" s="217"/>
      <c r="C125" s="217"/>
      <c r="D125" s="217"/>
      <c r="E125" s="217"/>
      <c r="F125" s="217"/>
      <c r="G125" s="217"/>
      <c r="H125" s="217"/>
      <c r="I125" s="217"/>
      <c r="J125" s="422"/>
      <c r="K125" s="441"/>
      <c r="L125" s="441"/>
      <c r="M125" s="441"/>
      <c r="N125" s="441"/>
      <c r="O125" s="441"/>
      <c r="P125" s="441"/>
      <c r="Q125" s="441"/>
      <c r="R125" s="441"/>
      <c r="S125" s="441"/>
      <c r="T125" s="441"/>
      <c r="U125" s="441"/>
      <c r="V125" s="441"/>
      <c r="W125" s="441"/>
      <c r="X125" s="441"/>
      <c r="Y125" s="441"/>
      <c r="Z125" s="441"/>
      <c r="AA125" s="441"/>
      <c r="AB125" s="441"/>
      <c r="AC125" s="441"/>
      <c r="AD125" s="441"/>
      <c r="AE125" s="441"/>
      <c r="AF125" s="441"/>
      <c r="AG125" s="441"/>
      <c r="AH125" s="441"/>
      <c r="AI125" s="441"/>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row>
    <row r="126" spans="1:55" hidden="1" x14ac:dyDescent="0.2">
      <c r="A126" s="217"/>
      <c r="B126" s="217"/>
      <c r="C126" s="217"/>
      <c r="D126" s="217"/>
      <c r="E126" s="217"/>
      <c r="F126" s="217"/>
      <c r="G126" s="217"/>
      <c r="H126" s="217"/>
      <c r="I126" s="217"/>
      <c r="J126" s="422"/>
      <c r="K126" s="441"/>
      <c r="L126" s="441"/>
      <c r="M126" s="441"/>
      <c r="N126" s="441"/>
      <c r="O126" s="441"/>
      <c r="P126" s="441"/>
      <c r="Q126" s="441"/>
      <c r="R126" s="441"/>
      <c r="S126" s="441"/>
      <c r="T126" s="441"/>
      <c r="U126" s="441"/>
      <c r="V126" s="441"/>
      <c r="W126" s="441"/>
      <c r="X126" s="441"/>
      <c r="Y126" s="441"/>
      <c r="Z126" s="441"/>
      <c r="AA126" s="441"/>
      <c r="AB126" s="441"/>
      <c r="AC126" s="441"/>
      <c r="AD126" s="441"/>
      <c r="AE126" s="441"/>
      <c r="AF126" s="441"/>
      <c r="AG126" s="441"/>
      <c r="AH126" s="441"/>
      <c r="AI126" s="441"/>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row>
    <row r="127" spans="1:55" hidden="1" x14ac:dyDescent="0.2">
      <c r="A127" s="217"/>
      <c r="B127" s="217"/>
      <c r="C127" s="217"/>
      <c r="D127" s="217"/>
      <c r="E127" s="217"/>
      <c r="F127" s="217"/>
      <c r="G127" s="217"/>
      <c r="H127" s="217"/>
      <c r="I127" s="217"/>
      <c r="J127" s="422"/>
      <c r="K127" s="441"/>
      <c r="L127" s="441"/>
      <c r="M127" s="441"/>
      <c r="N127" s="441"/>
      <c r="O127" s="441"/>
      <c r="P127" s="441"/>
      <c r="Q127" s="441"/>
      <c r="R127" s="441"/>
      <c r="S127" s="441"/>
      <c r="T127" s="441"/>
      <c r="U127" s="441"/>
      <c r="V127" s="441"/>
      <c r="W127" s="441"/>
      <c r="X127" s="441"/>
      <c r="Y127" s="441"/>
      <c r="Z127" s="441"/>
      <c r="AA127" s="441"/>
      <c r="AB127" s="441"/>
      <c r="AC127" s="441"/>
      <c r="AD127" s="441"/>
      <c r="AE127" s="441"/>
      <c r="AF127" s="441"/>
      <c r="AG127" s="441"/>
      <c r="AH127" s="441"/>
      <c r="AI127" s="441"/>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row>
    <row r="128" spans="1:55" hidden="1" x14ac:dyDescent="0.2">
      <c r="A128" s="217"/>
      <c r="B128" s="217"/>
      <c r="C128" s="217"/>
      <c r="D128" s="217"/>
      <c r="E128" s="217"/>
      <c r="F128" s="217"/>
      <c r="G128" s="217"/>
      <c r="H128" s="217"/>
      <c r="I128" s="217"/>
      <c r="J128" s="422"/>
      <c r="K128" s="441"/>
      <c r="L128" s="441"/>
      <c r="M128" s="441"/>
      <c r="N128" s="441"/>
      <c r="O128" s="441"/>
      <c r="P128" s="441"/>
      <c r="Q128" s="441"/>
      <c r="R128" s="441"/>
      <c r="S128" s="441"/>
      <c r="T128" s="441"/>
      <c r="U128" s="441"/>
      <c r="V128" s="441"/>
      <c r="W128" s="441"/>
      <c r="X128" s="441"/>
      <c r="Y128" s="441"/>
      <c r="Z128" s="441"/>
      <c r="AA128" s="441"/>
      <c r="AB128" s="441"/>
      <c r="AC128" s="441"/>
      <c r="AD128" s="441"/>
      <c r="AE128" s="441"/>
      <c r="AF128" s="441"/>
      <c r="AG128" s="441"/>
      <c r="AH128" s="441"/>
      <c r="AI128" s="441"/>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row>
    <row r="129" spans="1:55" hidden="1" x14ac:dyDescent="0.2">
      <c r="A129" s="217"/>
      <c r="B129" s="217"/>
      <c r="C129" s="217"/>
      <c r="D129" s="217"/>
      <c r="E129" s="217"/>
      <c r="F129" s="217"/>
      <c r="G129" s="217"/>
      <c r="H129" s="217"/>
      <c r="I129" s="217"/>
      <c r="J129" s="422"/>
      <c r="K129" s="441"/>
      <c r="L129" s="441"/>
      <c r="M129" s="441"/>
      <c r="N129" s="441"/>
      <c r="O129" s="441"/>
      <c r="P129" s="441"/>
      <c r="Q129" s="441"/>
      <c r="R129" s="441"/>
      <c r="S129" s="441"/>
      <c r="T129" s="441"/>
      <c r="U129" s="441"/>
      <c r="V129" s="441"/>
      <c r="W129" s="441"/>
      <c r="X129" s="441"/>
      <c r="Y129" s="441"/>
      <c r="Z129" s="441"/>
      <c r="AA129" s="441"/>
      <c r="AB129" s="441"/>
      <c r="AC129" s="441"/>
      <c r="AD129" s="441"/>
      <c r="AE129" s="441"/>
      <c r="AF129" s="441"/>
      <c r="AG129" s="441"/>
      <c r="AH129" s="441"/>
      <c r="AI129" s="441"/>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row>
    <row r="130" spans="1:55" hidden="1" x14ac:dyDescent="0.2">
      <c r="A130" s="217"/>
      <c r="B130" s="217"/>
      <c r="C130" s="217"/>
      <c r="D130" s="217"/>
      <c r="E130" s="217"/>
      <c r="F130" s="217"/>
      <c r="G130" s="217"/>
      <c r="H130" s="217"/>
      <c r="I130" s="217"/>
      <c r="J130" s="422"/>
      <c r="K130" s="441"/>
      <c r="L130" s="441"/>
      <c r="M130" s="441"/>
      <c r="N130" s="441"/>
      <c r="O130" s="441"/>
      <c r="P130" s="441"/>
      <c r="Q130" s="441"/>
      <c r="R130" s="441"/>
      <c r="S130" s="441"/>
      <c r="T130" s="441"/>
      <c r="U130" s="441"/>
      <c r="V130" s="441"/>
      <c r="W130" s="441"/>
      <c r="X130" s="441"/>
      <c r="Y130" s="441"/>
      <c r="Z130" s="441"/>
      <c r="AA130" s="441"/>
      <c r="AB130" s="441"/>
      <c r="AC130" s="441"/>
      <c r="AD130" s="441"/>
      <c r="AE130" s="441"/>
      <c r="AF130" s="441"/>
      <c r="AG130" s="441"/>
      <c r="AH130" s="441"/>
      <c r="AI130" s="441"/>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row>
    <row r="131" spans="1:55" hidden="1" x14ac:dyDescent="0.2">
      <c r="A131" s="217"/>
      <c r="B131" s="217"/>
      <c r="C131" s="217"/>
      <c r="D131" s="217"/>
      <c r="E131" s="217"/>
      <c r="F131" s="217"/>
      <c r="G131" s="217"/>
      <c r="H131" s="217"/>
      <c r="I131" s="217"/>
      <c r="J131" s="422"/>
      <c r="K131" s="441"/>
      <c r="L131" s="441"/>
      <c r="M131" s="441"/>
      <c r="N131" s="441"/>
      <c r="O131" s="441"/>
      <c r="P131" s="441"/>
      <c r="Q131" s="441"/>
      <c r="R131" s="441"/>
      <c r="S131" s="441"/>
      <c r="T131" s="441"/>
      <c r="U131" s="441"/>
      <c r="V131" s="441"/>
      <c r="W131" s="441"/>
      <c r="X131" s="441"/>
      <c r="Y131" s="441"/>
      <c r="Z131" s="441"/>
      <c r="AA131" s="441"/>
      <c r="AB131" s="441"/>
      <c r="AC131" s="441"/>
      <c r="AD131" s="441"/>
      <c r="AE131" s="441"/>
      <c r="AF131" s="441"/>
      <c r="AG131" s="441"/>
      <c r="AH131" s="441"/>
      <c r="AI131" s="441"/>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row>
    <row r="132" spans="1:55" hidden="1" x14ac:dyDescent="0.2">
      <c r="A132" s="217"/>
      <c r="B132" s="217"/>
      <c r="C132" s="217"/>
      <c r="D132" s="217"/>
      <c r="E132" s="217"/>
      <c r="F132" s="217"/>
      <c r="G132" s="217"/>
      <c r="H132" s="217"/>
      <c r="I132" s="217"/>
      <c r="J132" s="422"/>
      <c r="K132" s="441"/>
      <c r="L132" s="441"/>
      <c r="M132" s="441"/>
      <c r="N132" s="441"/>
      <c r="O132" s="441"/>
      <c r="P132" s="441"/>
      <c r="Q132" s="441"/>
      <c r="R132" s="441"/>
      <c r="S132" s="441"/>
      <c r="T132" s="441"/>
      <c r="U132" s="441"/>
      <c r="V132" s="441"/>
      <c r="W132" s="441"/>
      <c r="X132" s="441"/>
      <c r="Y132" s="441"/>
      <c r="Z132" s="441"/>
      <c r="AA132" s="441"/>
      <c r="AB132" s="441"/>
      <c r="AC132" s="441"/>
      <c r="AD132" s="441"/>
      <c r="AE132" s="441"/>
      <c r="AF132" s="441"/>
      <c r="AG132" s="441"/>
      <c r="AH132" s="441"/>
      <c r="AI132" s="441"/>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row>
    <row r="133" spans="1:55" hidden="1" x14ac:dyDescent="0.2">
      <c r="A133" s="217"/>
      <c r="B133" s="217"/>
      <c r="C133" s="217"/>
      <c r="D133" s="217"/>
      <c r="E133" s="217"/>
      <c r="F133" s="217"/>
      <c r="G133" s="217"/>
      <c r="H133" s="217"/>
      <c r="I133" s="217"/>
      <c r="J133" s="422"/>
      <c r="K133" s="441"/>
      <c r="L133" s="441"/>
      <c r="M133" s="441"/>
      <c r="N133" s="441"/>
      <c r="O133" s="441"/>
      <c r="P133" s="441"/>
      <c r="Q133" s="441"/>
      <c r="R133" s="441"/>
      <c r="S133" s="441"/>
      <c r="T133" s="441"/>
      <c r="U133" s="441"/>
      <c r="V133" s="441"/>
      <c r="W133" s="441"/>
      <c r="X133" s="441"/>
      <c r="Y133" s="441"/>
      <c r="Z133" s="441"/>
      <c r="AA133" s="441"/>
      <c r="AB133" s="441"/>
      <c r="AC133" s="441"/>
      <c r="AD133" s="441"/>
      <c r="AE133" s="441"/>
      <c r="AF133" s="441"/>
      <c r="AG133" s="441"/>
      <c r="AH133" s="441"/>
      <c r="AI133" s="441"/>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row>
    <row r="134" spans="1:55" hidden="1" x14ac:dyDescent="0.2">
      <c r="A134" s="217"/>
      <c r="B134" s="217"/>
      <c r="C134" s="217"/>
      <c r="D134" s="217"/>
      <c r="E134" s="217"/>
      <c r="F134" s="217"/>
      <c r="G134" s="217"/>
      <c r="H134" s="217"/>
      <c r="I134" s="217"/>
      <c r="J134" s="422"/>
      <c r="K134" s="441"/>
      <c r="L134" s="441"/>
      <c r="M134" s="441"/>
      <c r="N134" s="441"/>
      <c r="O134" s="441"/>
      <c r="P134" s="441"/>
      <c r="Q134" s="441"/>
      <c r="R134" s="441"/>
      <c r="S134" s="441"/>
      <c r="T134" s="441"/>
      <c r="U134" s="441"/>
      <c r="V134" s="441"/>
      <c r="W134" s="441"/>
      <c r="X134" s="441"/>
      <c r="Y134" s="441"/>
      <c r="Z134" s="441"/>
      <c r="AA134" s="441"/>
      <c r="AB134" s="441"/>
      <c r="AC134" s="441"/>
      <c r="AD134" s="441"/>
      <c r="AE134" s="441"/>
      <c r="AF134" s="441"/>
      <c r="AG134" s="441"/>
      <c r="AH134" s="441"/>
      <c r="AI134" s="441"/>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row>
    <row r="135" spans="1:55" hidden="1" x14ac:dyDescent="0.2">
      <c r="A135" s="217"/>
      <c r="B135" s="217"/>
      <c r="C135" s="217"/>
      <c r="D135" s="217"/>
      <c r="E135" s="217"/>
      <c r="F135" s="217"/>
      <c r="G135" s="217"/>
      <c r="H135" s="217"/>
      <c r="I135" s="217"/>
      <c r="J135" s="422"/>
      <c r="K135" s="441"/>
      <c r="L135" s="441"/>
      <c r="M135" s="441"/>
      <c r="N135" s="441"/>
      <c r="O135" s="441"/>
      <c r="P135" s="441"/>
      <c r="Q135" s="441"/>
      <c r="R135" s="441"/>
      <c r="S135" s="441"/>
      <c r="T135" s="441"/>
      <c r="U135" s="441"/>
      <c r="V135" s="441"/>
      <c r="W135" s="441"/>
      <c r="X135" s="441"/>
      <c r="Y135" s="441"/>
      <c r="Z135" s="441"/>
      <c r="AA135" s="441"/>
      <c r="AB135" s="441"/>
      <c r="AC135" s="441"/>
      <c r="AD135" s="441"/>
      <c r="AE135" s="441"/>
      <c r="AF135" s="441"/>
      <c r="AG135" s="441"/>
      <c r="AH135" s="441"/>
      <c r="AI135" s="441"/>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row>
    <row r="136" spans="1:55" hidden="1" x14ac:dyDescent="0.2">
      <c r="A136" s="217"/>
      <c r="B136" s="217"/>
      <c r="C136" s="217"/>
      <c r="D136" s="217"/>
      <c r="E136" s="217"/>
      <c r="F136" s="217"/>
      <c r="G136" s="217"/>
      <c r="H136" s="217"/>
      <c r="I136" s="217"/>
      <c r="J136" s="422"/>
      <c r="K136" s="441"/>
      <c r="L136" s="441"/>
      <c r="M136" s="441"/>
      <c r="N136" s="441"/>
      <c r="O136" s="441"/>
      <c r="P136" s="441"/>
      <c r="Q136" s="441"/>
      <c r="R136" s="441"/>
      <c r="S136" s="441"/>
      <c r="T136" s="441"/>
      <c r="U136" s="441"/>
      <c r="V136" s="441"/>
      <c r="W136" s="441"/>
      <c r="X136" s="441"/>
      <c r="Y136" s="441"/>
      <c r="Z136" s="441"/>
      <c r="AA136" s="441"/>
      <c r="AB136" s="441"/>
      <c r="AC136" s="441"/>
      <c r="AD136" s="441"/>
      <c r="AE136" s="441"/>
      <c r="AF136" s="441"/>
      <c r="AG136" s="441"/>
      <c r="AH136" s="441"/>
      <c r="AI136" s="441"/>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row>
    <row r="137" spans="1:55" hidden="1" x14ac:dyDescent="0.2">
      <c r="A137" s="217"/>
      <c r="B137" s="217"/>
      <c r="C137" s="217"/>
      <c r="D137" s="217"/>
      <c r="E137" s="217"/>
      <c r="F137" s="217"/>
      <c r="G137" s="217"/>
      <c r="H137" s="217"/>
      <c r="I137" s="217"/>
      <c r="J137" s="422"/>
      <c r="K137" s="441"/>
      <c r="L137" s="441"/>
      <c r="M137" s="441"/>
      <c r="N137" s="441"/>
      <c r="O137" s="441"/>
      <c r="P137" s="441"/>
      <c r="Q137" s="441"/>
      <c r="R137" s="441"/>
      <c r="S137" s="441"/>
      <c r="T137" s="441"/>
      <c r="U137" s="441"/>
      <c r="V137" s="441"/>
      <c r="W137" s="441"/>
      <c r="X137" s="441"/>
      <c r="Y137" s="441"/>
      <c r="Z137" s="441"/>
      <c r="AA137" s="441"/>
      <c r="AB137" s="441"/>
      <c r="AC137" s="441"/>
      <c r="AD137" s="441"/>
      <c r="AE137" s="441"/>
      <c r="AF137" s="441"/>
      <c r="AG137" s="441"/>
      <c r="AH137" s="441"/>
      <c r="AI137" s="441"/>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row>
    <row r="138" spans="1:55" hidden="1" x14ac:dyDescent="0.2">
      <c r="A138" s="217"/>
      <c r="B138" s="217"/>
      <c r="C138" s="217"/>
      <c r="D138" s="217"/>
      <c r="E138" s="217"/>
      <c r="F138" s="217"/>
      <c r="G138" s="217"/>
      <c r="H138" s="217"/>
      <c r="I138" s="217"/>
      <c r="J138" s="422"/>
      <c r="K138" s="441"/>
      <c r="L138" s="441"/>
      <c r="M138" s="441"/>
      <c r="N138" s="441"/>
      <c r="O138" s="441"/>
      <c r="P138" s="441"/>
      <c r="Q138" s="441"/>
      <c r="R138" s="441"/>
      <c r="S138" s="441"/>
      <c r="T138" s="441"/>
      <c r="U138" s="441"/>
      <c r="V138" s="441"/>
      <c r="W138" s="441"/>
      <c r="X138" s="441"/>
      <c r="Y138" s="441"/>
      <c r="Z138" s="441"/>
      <c r="AA138" s="441"/>
      <c r="AB138" s="441"/>
      <c r="AC138" s="441"/>
      <c r="AD138" s="441"/>
      <c r="AE138" s="441"/>
      <c r="AF138" s="441"/>
      <c r="AG138" s="441"/>
      <c r="AH138" s="441"/>
      <c r="AI138" s="441"/>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row>
    <row r="139" spans="1:55" hidden="1" x14ac:dyDescent="0.2">
      <c r="A139" s="217"/>
      <c r="B139" s="217"/>
      <c r="C139" s="217"/>
      <c r="D139" s="217"/>
      <c r="E139" s="217"/>
      <c r="F139" s="217"/>
      <c r="G139" s="217"/>
      <c r="H139" s="217"/>
      <c r="I139" s="217"/>
      <c r="J139" s="422"/>
      <c r="K139" s="441"/>
      <c r="L139" s="441"/>
      <c r="M139" s="441"/>
      <c r="N139" s="441"/>
      <c r="O139" s="441"/>
      <c r="P139" s="441"/>
      <c r="Q139" s="441"/>
      <c r="R139" s="441"/>
      <c r="S139" s="441"/>
      <c r="T139" s="441"/>
      <c r="U139" s="441"/>
      <c r="V139" s="441"/>
      <c r="W139" s="441"/>
      <c r="X139" s="441"/>
      <c r="Y139" s="441"/>
      <c r="Z139" s="441"/>
      <c r="AA139" s="441"/>
      <c r="AB139" s="441"/>
      <c r="AC139" s="441"/>
      <c r="AD139" s="441"/>
      <c r="AE139" s="441"/>
      <c r="AF139" s="441"/>
      <c r="AG139" s="441"/>
      <c r="AH139" s="441"/>
      <c r="AI139" s="441"/>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row>
    <row r="140" spans="1:55" hidden="1" x14ac:dyDescent="0.2">
      <c r="A140" s="217"/>
      <c r="B140" s="217"/>
      <c r="C140" s="217"/>
      <c r="D140" s="217"/>
      <c r="E140" s="217"/>
      <c r="F140" s="217"/>
      <c r="G140" s="217"/>
      <c r="H140" s="217"/>
      <c r="I140" s="217"/>
      <c r="J140" s="422"/>
      <c r="K140" s="441"/>
      <c r="L140" s="441"/>
      <c r="M140" s="441"/>
      <c r="N140" s="441"/>
      <c r="O140" s="441"/>
      <c r="P140" s="441"/>
      <c r="Q140" s="441"/>
      <c r="R140" s="441"/>
      <c r="S140" s="441"/>
      <c r="T140" s="441"/>
      <c r="U140" s="441"/>
      <c r="V140" s="441"/>
      <c r="W140" s="441"/>
      <c r="X140" s="441"/>
      <c r="Y140" s="441"/>
      <c r="Z140" s="441"/>
      <c r="AA140" s="441"/>
      <c r="AB140" s="441"/>
      <c r="AC140" s="441"/>
      <c r="AD140" s="441"/>
      <c r="AE140" s="441"/>
      <c r="AF140" s="441"/>
      <c r="AG140" s="441"/>
      <c r="AH140" s="441"/>
      <c r="AI140" s="441"/>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row>
    <row r="141" spans="1:55" hidden="1" x14ac:dyDescent="0.2">
      <c r="A141" s="217"/>
      <c r="B141" s="217"/>
      <c r="C141" s="217"/>
      <c r="D141" s="217"/>
      <c r="E141" s="217"/>
      <c r="F141" s="217"/>
      <c r="G141" s="217"/>
      <c r="H141" s="217"/>
      <c r="I141" s="217"/>
      <c r="J141" s="422"/>
      <c r="K141" s="441"/>
      <c r="L141" s="441"/>
      <c r="M141" s="441"/>
      <c r="N141" s="441"/>
      <c r="O141" s="441"/>
      <c r="P141" s="441"/>
      <c r="Q141" s="441"/>
      <c r="R141" s="441"/>
      <c r="S141" s="441"/>
      <c r="T141" s="441"/>
      <c r="U141" s="441"/>
      <c r="V141" s="441"/>
      <c r="W141" s="441"/>
      <c r="X141" s="441"/>
      <c r="Y141" s="441"/>
      <c r="Z141" s="441"/>
      <c r="AA141" s="441"/>
      <c r="AB141" s="441"/>
      <c r="AC141" s="441"/>
      <c r="AD141" s="441"/>
      <c r="AE141" s="441"/>
      <c r="AF141" s="441"/>
      <c r="AG141" s="441"/>
      <c r="AH141" s="441"/>
      <c r="AI141" s="441"/>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row>
    <row r="142" spans="1:55" hidden="1" x14ac:dyDescent="0.2">
      <c r="A142" s="217"/>
      <c r="B142" s="217"/>
      <c r="C142" s="217"/>
      <c r="D142" s="217"/>
      <c r="E142" s="217"/>
      <c r="F142" s="217"/>
      <c r="G142" s="217"/>
      <c r="H142" s="217"/>
      <c r="I142" s="217"/>
      <c r="J142" s="422"/>
      <c r="K142" s="441"/>
      <c r="L142" s="441"/>
      <c r="M142" s="441"/>
      <c r="N142" s="441"/>
      <c r="O142" s="441"/>
      <c r="P142" s="441"/>
      <c r="Q142" s="441"/>
      <c r="R142" s="441"/>
      <c r="S142" s="441"/>
      <c r="T142" s="441"/>
      <c r="U142" s="441"/>
      <c r="V142" s="441"/>
      <c r="W142" s="441"/>
      <c r="X142" s="441"/>
      <c r="Y142" s="441"/>
      <c r="Z142" s="441"/>
      <c r="AA142" s="441"/>
      <c r="AB142" s="441"/>
      <c r="AC142" s="441"/>
      <c r="AD142" s="441"/>
      <c r="AE142" s="441"/>
      <c r="AF142" s="441"/>
      <c r="AG142" s="441"/>
      <c r="AH142" s="441"/>
      <c r="AI142" s="441"/>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row>
    <row r="143" spans="1:55" hidden="1" x14ac:dyDescent="0.2">
      <c r="A143" s="217"/>
      <c r="B143" s="217"/>
      <c r="C143" s="217"/>
      <c r="D143" s="217"/>
      <c r="E143" s="217"/>
      <c r="F143" s="217"/>
      <c r="G143" s="217"/>
      <c r="H143" s="217"/>
      <c r="I143" s="217"/>
      <c r="J143" s="422"/>
      <c r="K143" s="441"/>
      <c r="L143" s="441"/>
      <c r="M143" s="441"/>
      <c r="N143" s="441"/>
      <c r="O143" s="441"/>
      <c r="P143" s="441"/>
      <c r="Q143" s="441"/>
      <c r="R143" s="441"/>
      <c r="S143" s="441"/>
      <c r="T143" s="441"/>
      <c r="U143" s="441"/>
      <c r="V143" s="441"/>
      <c r="W143" s="441"/>
      <c r="X143" s="441"/>
      <c r="Y143" s="441"/>
      <c r="Z143" s="441"/>
      <c r="AA143" s="441"/>
      <c r="AB143" s="441"/>
      <c r="AC143" s="441"/>
      <c r="AD143" s="441"/>
      <c r="AE143" s="441"/>
      <c r="AF143" s="441"/>
      <c r="AG143" s="441"/>
      <c r="AH143" s="441"/>
      <c r="AI143" s="441"/>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row>
    <row r="144" spans="1:55" hidden="1" x14ac:dyDescent="0.2">
      <c r="A144" s="217"/>
      <c r="B144" s="217"/>
      <c r="C144" s="217"/>
      <c r="D144" s="217"/>
      <c r="E144" s="217"/>
      <c r="F144" s="217"/>
      <c r="G144" s="217"/>
      <c r="H144" s="217"/>
      <c r="I144" s="217"/>
      <c r="J144" s="422"/>
      <c r="K144" s="441"/>
      <c r="L144" s="441"/>
      <c r="M144" s="441"/>
      <c r="N144" s="441"/>
      <c r="O144" s="441"/>
      <c r="P144" s="441"/>
      <c r="Q144" s="441"/>
      <c r="R144" s="441"/>
      <c r="S144" s="441"/>
      <c r="T144" s="441"/>
      <c r="U144" s="441"/>
      <c r="V144" s="441"/>
      <c r="W144" s="441"/>
      <c r="X144" s="441"/>
      <c r="Y144" s="441"/>
      <c r="Z144" s="441"/>
      <c r="AA144" s="441"/>
      <c r="AB144" s="441"/>
      <c r="AC144" s="441"/>
      <c r="AD144" s="441"/>
      <c r="AE144" s="441"/>
      <c r="AF144" s="441"/>
      <c r="AG144" s="441"/>
      <c r="AH144" s="441"/>
      <c r="AI144" s="441"/>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row>
    <row r="145" spans="1:55" hidden="1" x14ac:dyDescent="0.2">
      <c r="A145" s="217"/>
      <c r="B145" s="217"/>
      <c r="C145" s="217"/>
      <c r="D145" s="217"/>
      <c r="E145" s="217"/>
      <c r="F145" s="217"/>
      <c r="G145" s="217"/>
      <c r="H145" s="217"/>
      <c r="I145" s="217"/>
      <c r="J145" s="422"/>
      <c r="K145" s="441"/>
      <c r="L145" s="441"/>
      <c r="M145" s="441"/>
      <c r="N145" s="441"/>
      <c r="O145" s="441"/>
      <c r="P145" s="441"/>
      <c r="Q145" s="441"/>
      <c r="R145" s="441"/>
      <c r="S145" s="441"/>
      <c r="T145" s="441"/>
      <c r="U145" s="441"/>
      <c r="V145" s="441"/>
      <c r="W145" s="441"/>
      <c r="X145" s="441"/>
      <c r="Y145" s="441"/>
      <c r="Z145" s="441"/>
      <c r="AA145" s="441"/>
      <c r="AB145" s="441"/>
      <c r="AC145" s="441"/>
      <c r="AD145" s="441"/>
      <c r="AE145" s="441"/>
      <c r="AF145" s="441"/>
      <c r="AG145" s="441"/>
      <c r="AH145" s="441"/>
      <c r="AI145" s="441"/>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row>
    <row r="146" spans="1:55" hidden="1" x14ac:dyDescent="0.2">
      <c r="A146" s="217"/>
      <c r="B146" s="217"/>
      <c r="C146" s="217"/>
      <c r="D146" s="217"/>
      <c r="E146" s="217"/>
      <c r="F146" s="217"/>
      <c r="G146" s="217"/>
      <c r="H146" s="217"/>
      <c r="I146" s="217"/>
      <c r="J146" s="422"/>
      <c r="K146" s="441"/>
      <c r="L146" s="441"/>
      <c r="M146" s="441"/>
      <c r="N146" s="441"/>
      <c r="O146" s="441"/>
      <c r="P146" s="441"/>
      <c r="Q146" s="441"/>
      <c r="R146" s="441"/>
      <c r="S146" s="441"/>
      <c r="T146" s="441"/>
      <c r="U146" s="441"/>
      <c r="V146" s="441"/>
      <c r="W146" s="441"/>
      <c r="X146" s="441"/>
      <c r="Y146" s="441"/>
      <c r="Z146" s="441"/>
      <c r="AA146" s="441"/>
      <c r="AB146" s="441"/>
      <c r="AC146" s="441"/>
      <c r="AD146" s="441"/>
      <c r="AE146" s="441"/>
      <c r="AF146" s="441"/>
      <c r="AG146" s="441"/>
      <c r="AH146" s="441"/>
      <c r="AI146" s="441"/>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row>
    <row r="147" spans="1:55" hidden="1" x14ac:dyDescent="0.2">
      <c r="A147" s="217"/>
      <c r="B147" s="217"/>
      <c r="C147" s="217"/>
      <c r="D147" s="217"/>
      <c r="E147" s="217"/>
      <c r="F147" s="217"/>
      <c r="G147" s="217"/>
      <c r="H147" s="217"/>
      <c r="I147" s="217"/>
      <c r="J147" s="422"/>
      <c r="K147" s="441"/>
      <c r="L147" s="441"/>
      <c r="M147" s="441"/>
      <c r="N147" s="441"/>
      <c r="O147" s="441"/>
      <c r="P147" s="441"/>
      <c r="Q147" s="441"/>
      <c r="R147" s="441"/>
      <c r="S147" s="441"/>
      <c r="T147" s="441"/>
      <c r="U147" s="441"/>
      <c r="V147" s="441"/>
      <c r="W147" s="441"/>
      <c r="X147" s="441"/>
      <c r="Y147" s="441"/>
      <c r="Z147" s="441"/>
      <c r="AA147" s="441"/>
      <c r="AB147" s="441"/>
      <c r="AC147" s="441"/>
      <c r="AD147" s="441"/>
      <c r="AE147" s="441"/>
      <c r="AF147" s="441"/>
      <c r="AG147" s="441"/>
      <c r="AH147" s="441"/>
      <c r="AI147" s="441"/>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row>
    <row r="148" spans="1:55" hidden="1" x14ac:dyDescent="0.2">
      <c r="A148" s="217"/>
      <c r="B148" s="217"/>
      <c r="C148" s="217"/>
      <c r="D148" s="217"/>
      <c r="E148" s="217"/>
      <c r="F148" s="217"/>
      <c r="G148" s="217"/>
      <c r="H148" s="217"/>
      <c r="I148" s="217"/>
      <c r="J148" s="422"/>
      <c r="K148" s="441"/>
      <c r="L148" s="441"/>
      <c r="M148" s="441"/>
      <c r="N148" s="441"/>
      <c r="O148" s="441"/>
      <c r="P148" s="441"/>
      <c r="Q148" s="441"/>
      <c r="R148" s="441"/>
      <c r="S148" s="441"/>
      <c r="T148" s="441"/>
      <c r="U148" s="441"/>
      <c r="V148" s="441"/>
      <c r="W148" s="441"/>
      <c r="X148" s="441"/>
      <c r="Y148" s="441"/>
      <c r="Z148" s="441"/>
      <c r="AA148" s="441"/>
      <c r="AB148" s="441"/>
      <c r="AC148" s="441"/>
      <c r="AD148" s="441"/>
      <c r="AE148" s="441"/>
      <c r="AF148" s="441"/>
      <c r="AG148" s="441"/>
      <c r="AH148" s="441"/>
      <c r="AI148" s="441"/>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row>
    <row r="149" spans="1:55" hidden="1" x14ac:dyDescent="0.2">
      <c r="A149" s="217"/>
      <c r="B149" s="217"/>
      <c r="C149" s="217"/>
      <c r="D149" s="217"/>
      <c r="E149" s="217"/>
      <c r="F149" s="217"/>
      <c r="G149" s="217"/>
      <c r="H149" s="217"/>
      <c r="I149" s="217"/>
      <c r="J149" s="422"/>
      <c r="K149" s="441"/>
      <c r="L149" s="441"/>
      <c r="M149" s="441"/>
      <c r="N149" s="441"/>
      <c r="O149" s="441"/>
      <c r="P149" s="441"/>
      <c r="Q149" s="441"/>
      <c r="R149" s="441"/>
      <c r="S149" s="441"/>
      <c r="T149" s="441"/>
      <c r="U149" s="441"/>
      <c r="V149" s="441"/>
      <c r="W149" s="441"/>
      <c r="X149" s="441"/>
      <c r="Y149" s="441"/>
      <c r="Z149" s="441"/>
      <c r="AA149" s="441"/>
      <c r="AB149" s="441"/>
      <c r="AC149" s="441"/>
      <c r="AD149" s="441"/>
      <c r="AE149" s="441"/>
      <c r="AF149" s="441"/>
      <c r="AG149" s="441"/>
      <c r="AH149" s="441"/>
      <c r="AI149" s="441"/>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row>
    <row r="150" spans="1:55" hidden="1" x14ac:dyDescent="0.2">
      <c r="A150" s="217"/>
      <c r="B150" s="217"/>
      <c r="C150" s="217"/>
      <c r="D150" s="217"/>
      <c r="E150" s="217"/>
      <c r="F150" s="217"/>
      <c r="G150" s="217"/>
      <c r="H150" s="217"/>
      <c r="I150" s="217"/>
      <c r="J150" s="422"/>
      <c r="K150" s="441"/>
      <c r="L150" s="441"/>
      <c r="M150" s="441"/>
      <c r="N150" s="441"/>
      <c r="O150" s="441"/>
      <c r="P150" s="441"/>
      <c r="Q150" s="441"/>
      <c r="R150" s="441"/>
      <c r="S150" s="441"/>
      <c r="T150" s="441"/>
      <c r="U150" s="441"/>
      <c r="V150" s="441"/>
      <c r="W150" s="441"/>
      <c r="X150" s="441"/>
      <c r="Y150" s="441"/>
      <c r="Z150" s="441"/>
      <c r="AA150" s="441"/>
      <c r="AB150" s="441"/>
      <c r="AC150" s="441"/>
      <c r="AD150" s="441"/>
      <c r="AE150" s="441"/>
      <c r="AF150" s="441"/>
      <c r="AG150" s="441"/>
      <c r="AH150" s="441"/>
      <c r="AI150" s="441"/>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row>
    <row r="151" spans="1:55" hidden="1" x14ac:dyDescent="0.2">
      <c r="A151" s="217"/>
      <c r="B151" s="217"/>
      <c r="C151" s="217"/>
      <c r="D151" s="217"/>
      <c r="E151" s="217"/>
      <c r="F151" s="217"/>
      <c r="G151" s="217"/>
      <c r="H151" s="217"/>
      <c r="I151" s="217"/>
      <c r="J151" s="422"/>
      <c r="K151" s="441"/>
      <c r="L151" s="441"/>
      <c r="M151" s="441"/>
      <c r="N151" s="441"/>
      <c r="O151" s="441"/>
      <c r="P151" s="441"/>
      <c r="Q151" s="441"/>
      <c r="R151" s="441"/>
      <c r="S151" s="441"/>
      <c r="T151" s="441"/>
      <c r="U151" s="441"/>
      <c r="V151" s="441"/>
      <c r="W151" s="441"/>
      <c r="X151" s="441"/>
      <c r="Y151" s="441"/>
      <c r="Z151" s="441"/>
      <c r="AA151" s="441"/>
      <c r="AB151" s="441"/>
      <c r="AC151" s="441"/>
      <c r="AD151" s="441"/>
      <c r="AE151" s="441"/>
      <c r="AF151" s="441"/>
      <c r="AG151" s="441"/>
      <c r="AH151" s="441"/>
      <c r="AI151" s="441"/>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row>
    <row r="152" spans="1:55" hidden="1" x14ac:dyDescent="0.2">
      <c r="A152" s="217"/>
      <c r="B152" s="217"/>
      <c r="C152" s="217"/>
      <c r="D152" s="217"/>
      <c r="E152" s="217"/>
      <c r="F152" s="217"/>
      <c r="G152" s="217"/>
      <c r="H152" s="217"/>
      <c r="I152" s="217"/>
      <c r="J152" s="422"/>
      <c r="K152" s="441"/>
      <c r="L152" s="441"/>
      <c r="M152" s="441"/>
      <c r="N152" s="441"/>
      <c r="O152" s="441"/>
      <c r="P152" s="441"/>
      <c r="Q152" s="441"/>
      <c r="R152" s="441"/>
      <c r="S152" s="441"/>
      <c r="T152" s="441"/>
      <c r="U152" s="441"/>
      <c r="V152" s="441"/>
      <c r="W152" s="441"/>
      <c r="X152" s="441"/>
      <c r="Y152" s="441"/>
      <c r="Z152" s="441"/>
      <c r="AA152" s="441"/>
      <c r="AB152" s="441"/>
      <c r="AC152" s="441"/>
      <c r="AD152" s="441"/>
      <c r="AE152" s="441"/>
      <c r="AF152" s="441"/>
      <c r="AG152" s="441"/>
      <c r="AH152" s="441"/>
      <c r="AI152" s="441"/>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row>
    <row r="153" spans="1:55" hidden="1" x14ac:dyDescent="0.2">
      <c r="A153" s="217"/>
      <c r="B153" s="217"/>
      <c r="C153" s="217"/>
      <c r="D153" s="217"/>
      <c r="E153" s="217"/>
      <c r="F153" s="217"/>
      <c r="G153" s="217"/>
      <c r="H153" s="217"/>
      <c r="I153" s="217"/>
      <c r="J153" s="422"/>
      <c r="K153" s="441"/>
      <c r="L153" s="441"/>
      <c r="M153" s="441"/>
      <c r="N153" s="441"/>
      <c r="O153" s="441"/>
      <c r="P153" s="441"/>
      <c r="Q153" s="441"/>
      <c r="R153" s="441"/>
      <c r="S153" s="441"/>
      <c r="T153" s="441"/>
      <c r="U153" s="441"/>
      <c r="V153" s="441"/>
      <c r="W153" s="441"/>
      <c r="X153" s="441"/>
      <c r="Y153" s="441"/>
      <c r="Z153" s="441"/>
      <c r="AA153" s="441"/>
      <c r="AB153" s="441"/>
      <c r="AC153" s="441"/>
      <c r="AD153" s="441"/>
      <c r="AE153" s="441"/>
      <c r="AF153" s="441"/>
      <c r="AG153" s="441"/>
      <c r="AH153" s="441"/>
      <c r="AI153" s="441"/>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row>
    <row r="154" spans="1:55" hidden="1" x14ac:dyDescent="0.2">
      <c r="A154" s="217"/>
      <c r="B154" s="217"/>
      <c r="C154" s="217"/>
      <c r="D154" s="217"/>
      <c r="E154" s="217"/>
      <c r="F154" s="217"/>
      <c r="G154" s="217"/>
      <c r="H154" s="217"/>
      <c r="I154" s="217"/>
      <c r="J154" s="422"/>
      <c r="K154" s="441"/>
      <c r="L154" s="441"/>
      <c r="M154" s="441"/>
      <c r="N154" s="441"/>
      <c r="O154" s="441"/>
      <c r="P154" s="441"/>
      <c r="Q154" s="441"/>
      <c r="R154" s="441"/>
      <c r="S154" s="441"/>
      <c r="T154" s="441"/>
      <c r="U154" s="441"/>
      <c r="V154" s="441"/>
      <c r="W154" s="441"/>
      <c r="X154" s="441"/>
      <c r="Y154" s="441"/>
      <c r="Z154" s="441"/>
      <c r="AA154" s="441"/>
      <c r="AB154" s="441"/>
      <c r="AC154" s="441"/>
      <c r="AD154" s="441"/>
      <c r="AE154" s="441"/>
      <c r="AF154" s="441"/>
      <c r="AG154" s="441"/>
      <c r="AH154" s="441"/>
      <c r="AI154" s="441"/>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row>
    <row r="155" spans="1:55" hidden="1" x14ac:dyDescent="0.2">
      <c r="A155" s="217"/>
      <c r="B155" s="217"/>
      <c r="C155" s="217"/>
      <c r="D155" s="217"/>
      <c r="E155" s="217"/>
      <c r="F155" s="217"/>
      <c r="G155" s="217"/>
      <c r="H155" s="217"/>
      <c r="I155" s="217"/>
      <c r="J155" s="422"/>
      <c r="K155" s="441"/>
      <c r="L155" s="441"/>
      <c r="M155" s="441"/>
      <c r="N155" s="441"/>
      <c r="O155" s="441"/>
      <c r="P155" s="441"/>
      <c r="Q155" s="441"/>
      <c r="R155" s="441"/>
      <c r="S155" s="441"/>
      <c r="T155" s="441"/>
      <c r="U155" s="441"/>
      <c r="V155" s="441"/>
      <c r="W155" s="441"/>
      <c r="X155" s="441"/>
      <c r="Y155" s="441"/>
      <c r="Z155" s="441"/>
      <c r="AA155" s="441"/>
      <c r="AB155" s="441"/>
      <c r="AC155" s="441"/>
      <c r="AD155" s="441"/>
      <c r="AE155" s="441"/>
      <c r="AF155" s="441"/>
      <c r="AG155" s="441"/>
      <c r="AH155" s="441"/>
      <c r="AI155" s="441"/>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row>
    <row r="156" spans="1:55" hidden="1" x14ac:dyDescent="0.2">
      <c r="A156" s="217"/>
      <c r="B156" s="217"/>
      <c r="C156" s="217"/>
      <c r="D156" s="217"/>
      <c r="E156" s="217"/>
      <c r="F156" s="217"/>
      <c r="G156" s="217"/>
      <c r="H156" s="217"/>
      <c r="I156" s="217"/>
      <c r="J156" s="422"/>
      <c r="K156" s="441"/>
      <c r="L156" s="441"/>
      <c r="M156" s="441"/>
      <c r="N156" s="441"/>
      <c r="O156" s="441"/>
      <c r="P156" s="441"/>
      <c r="Q156" s="441"/>
      <c r="R156" s="441"/>
      <c r="S156" s="441"/>
      <c r="T156" s="441"/>
      <c r="U156" s="441"/>
      <c r="V156" s="441"/>
      <c r="W156" s="441"/>
      <c r="X156" s="441"/>
      <c r="Y156" s="441"/>
      <c r="Z156" s="441"/>
      <c r="AA156" s="441"/>
      <c r="AB156" s="441"/>
      <c r="AC156" s="441"/>
      <c r="AD156" s="441"/>
      <c r="AE156" s="441"/>
      <c r="AF156" s="441"/>
      <c r="AG156" s="441"/>
      <c r="AH156" s="441"/>
      <c r="AI156" s="441"/>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row>
    <row r="157" spans="1:55" hidden="1" x14ac:dyDescent="0.2">
      <c r="A157" s="217"/>
      <c r="B157" s="217"/>
      <c r="C157" s="217"/>
      <c r="D157" s="217"/>
      <c r="E157" s="217"/>
      <c r="F157" s="217"/>
      <c r="G157" s="217"/>
      <c r="H157" s="217"/>
      <c r="I157" s="217"/>
      <c r="J157" s="422"/>
      <c r="K157" s="441"/>
      <c r="L157" s="441"/>
      <c r="M157" s="441"/>
      <c r="N157" s="441"/>
      <c r="O157" s="441"/>
      <c r="P157" s="441"/>
      <c r="Q157" s="441"/>
      <c r="R157" s="441"/>
      <c r="S157" s="441"/>
      <c r="T157" s="441"/>
      <c r="U157" s="441"/>
      <c r="V157" s="441"/>
      <c r="W157" s="441"/>
      <c r="X157" s="441"/>
      <c r="Y157" s="441"/>
      <c r="Z157" s="441"/>
      <c r="AA157" s="441"/>
      <c r="AB157" s="441"/>
      <c r="AC157" s="441"/>
      <c r="AD157" s="441"/>
      <c r="AE157" s="441"/>
      <c r="AF157" s="441"/>
      <c r="AG157" s="441"/>
      <c r="AH157" s="441"/>
      <c r="AI157" s="441"/>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row>
    <row r="158" spans="1:55" hidden="1" x14ac:dyDescent="0.2">
      <c r="A158" s="217"/>
      <c r="B158" s="217"/>
      <c r="C158" s="217"/>
      <c r="D158" s="217"/>
      <c r="E158" s="217"/>
      <c r="F158" s="217"/>
      <c r="G158" s="217"/>
      <c r="H158" s="217"/>
      <c r="I158" s="217"/>
      <c r="J158" s="422"/>
      <c r="K158" s="441"/>
      <c r="L158" s="441"/>
      <c r="M158" s="441"/>
      <c r="N158" s="441"/>
      <c r="O158" s="441"/>
      <c r="P158" s="441"/>
      <c r="Q158" s="441"/>
      <c r="R158" s="441"/>
      <c r="S158" s="441"/>
      <c r="T158" s="441"/>
      <c r="U158" s="441"/>
      <c r="V158" s="441"/>
      <c r="W158" s="441"/>
      <c r="X158" s="441"/>
      <c r="Y158" s="441"/>
      <c r="Z158" s="441"/>
      <c r="AA158" s="441"/>
      <c r="AB158" s="441"/>
      <c r="AC158" s="441"/>
      <c r="AD158" s="441"/>
      <c r="AE158" s="441"/>
      <c r="AF158" s="441"/>
      <c r="AG158" s="441"/>
      <c r="AH158" s="441"/>
      <c r="AI158" s="441"/>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row>
    <row r="159" spans="1:55" hidden="1" x14ac:dyDescent="0.2">
      <c r="A159" s="217"/>
      <c r="B159" s="217"/>
      <c r="C159" s="217"/>
      <c r="D159" s="217"/>
      <c r="E159" s="217"/>
      <c r="F159" s="217"/>
      <c r="G159" s="217"/>
      <c r="H159" s="217"/>
      <c r="I159" s="217"/>
      <c r="J159" s="422"/>
      <c r="K159" s="441"/>
      <c r="L159" s="441"/>
      <c r="M159" s="441"/>
      <c r="N159" s="441"/>
      <c r="O159" s="441"/>
      <c r="P159" s="441"/>
      <c r="Q159" s="441"/>
      <c r="R159" s="441"/>
      <c r="S159" s="441"/>
      <c r="T159" s="441"/>
      <c r="U159" s="441"/>
      <c r="V159" s="441"/>
      <c r="W159" s="441"/>
      <c r="X159" s="441"/>
      <c r="Y159" s="441"/>
      <c r="Z159" s="441"/>
      <c r="AA159" s="441"/>
      <c r="AB159" s="441"/>
      <c r="AC159" s="441"/>
      <c r="AD159" s="441"/>
      <c r="AE159" s="441"/>
      <c r="AF159" s="441"/>
      <c r="AG159" s="441"/>
      <c r="AH159" s="441"/>
      <c r="AI159" s="441"/>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row>
    <row r="160" spans="1:55" hidden="1" x14ac:dyDescent="0.2">
      <c r="A160" s="217"/>
      <c r="B160" s="217"/>
      <c r="C160" s="217"/>
      <c r="D160" s="217"/>
      <c r="E160" s="217"/>
      <c r="F160" s="217"/>
      <c r="G160" s="217"/>
      <c r="H160" s="217"/>
      <c r="I160" s="217"/>
      <c r="J160" s="422"/>
      <c r="K160" s="441"/>
      <c r="L160" s="441"/>
      <c r="M160" s="441"/>
      <c r="N160" s="441"/>
      <c r="O160" s="441"/>
      <c r="P160" s="441"/>
      <c r="Q160" s="441"/>
      <c r="R160" s="441"/>
      <c r="S160" s="441"/>
      <c r="T160" s="441"/>
      <c r="U160" s="441"/>
      <c r="V160" s="441"/>
      <c r="W160" s="441"/>
      <c r="X160" s="441"/>
      <c r="Y160" s="441"/>
      <c r="Z160" s="441"/>
      <c r="AA160" s="441"/>
      <c r="AB160" s="441"/>
      <c r="AC160" s="441"/>
      <c r="AD160" s="441"/>
      <c r="AE160" s="441"/>
      <c r="AF160" s="441"/>
      <c r="AG160" s="441"/>
      <c r="AH160" s="441"/>
      <c r="AI160" s="441"/>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row>
    <row r="161" spans="1:55" hidden="1" x14ac:dyDescent="0.2">
      <c r="A161" s="217"/>
      <c r="B161" s="217"/>
      <c r="C161" s="217"/>
      <c r="D161" s="217"/>
      <c r="E161" s="217"/>
      <c r="F161" s="217"/>
      <c r="G161" s="217"/>
      <c r="H161" s="217"/>
      <c r="I161" s="217"/>
      <c r="J161" s="422"/>
      <c r="K161" s="441"/>
      <c r="L161" s="441"/>
      <c r="M161" s="441"/>
      <c r="N161" s="441"/>
      <c r="O161" s="441"/>
      <c r="P161" s="441"/>
      <c r="Q161" s="441"/>
      <c r="R161" s="441"/>
      <c r="S161" s="441"/>
      <c r="T161" s="441"/>
      <c r="U161" s="441"/>
      <c r="V161" s="441"/>
      <c r="W161" s="441"/>
      <c r="X161" s="441"/>
      <c r="Y161" s="441"/>
      <c r="Z161" s="441"/>
      <c r="AA161" s="441"/>
      <c r="AB161" s="441"/>
      <c r="AC161" s="441"/>
      <c r="AD161" s="441"/>
      <c r="AE161" s="441"/>
      <c r="AF161" s="441"/>
      <c r="AG161" s="441"/>
      <c r="AH161" s="441"/>
      <c r="AI161" s="441"/>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row>
    <row r="162" spans="1:55" hidden="1" x14ac:dyDescent="0.2">
      <c r="A162" s="217"/>
      <c r="B162" s="217"/>
      <c r="C162" s="217"/>
      <c r="D162" s="217"/>
      <c r="E162" s="217"/>
      <c r="F162" s="217"/>
      <c r="G162" s="217"/>
      <c r="H162" s="217"/>
      <c r="I162" s="217"/>
      <c r="J162" s="422"/>
      <c r="K162" s="441"/>
      <c r="L162" s="441"/>
      <c r="M162" s="441"/>
      <c r="N162" s="441"/>
      <c r="O162" s="441"/>
      <c r="P162" s="441"/>
      <c r="Q162" s="441"/>
      <c r="R162" s="441"/>
      <c r="S162" s="441"/>
      <c r="T162" s="441"/>
      <c r="U162" s="441"/>
      <c r="V162" s="441"/>
      <c r="W162" s="441"/>
      <c r="X162" s="441"/>
      <c r="Y162" s="441"/>
      <c r="Z162" s="441"/>
      <c r="AA162" s="441"/>
      <c r="AB162" s="441"/>
      <c r="AC162" s="441"/>
      <c r="AD162" s="441"/>
      <c r="AE162" s="441"/>
      <c r="AF162" s="441"/>
      <c r="AG162" s="441"/>
      <c r="AH162" s="441"/>
      <c r="AI162" s="441"/>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row>
    <row r="163" spans="1:55" hidden="1" x14ac:dyDescent="0.2">
      <c r="A163" s="217"/>
      <c r="B163" s="217"/>
      <c r="C163" s="217"/>
      <c r="D163" s="217"/>
      <c r="E163" s="217"/>
      <c r="F163" s="217"/>
      <c r="G163" s="217"/>
      <c r="H163" s="217"/>
      <c r="I163" s="217"/>
      <c r="J163" s="422"/>
      <c r="K163" s="441"/>
      <c r="L163" s="441"/>
      <c r="M163" s="441"/>
      <c r="N163" s="441"/>
      <c r="O163" s="441"/>
      <c r="P163" s="441"/>
      <c r="Q163" s="441"/>
      <c r="R163" s="441"/>
      <c r="S163" s="441"/>
      <c r="T163" s="441"/>
      <c r="U163" s="441"/>
      <c r="V163" s="441"/>
      <c r="W163" s="441"/>
      <c r="X163" s="441"/>
      <c r="Y163" s="441"/>
      <c r="Z163" s="441"/>
      <c r="AA163" s="441"/>
      <c r="AB163" s="441"/>
      <c r="AC163" s="441"/>
      <c r="AD163" s="441"/>
      <c r="AE163" s="441"/>
      <c r="AF163" s="441"/>
      <c r="AG163" s="441"/>
      <c r="AH163" s="441"/>
      <c r="AI163" s="441"/>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row>
    <row r="164" spans="1:55" hidden="1" x14ac:dyDescent="0.2">
      <c r="A164" s="217"/>
      <c r="B164" s="217"/>
      <c r="C164" s="217"/>
      <c r="D164" s="217"/>
      <c r="E164" s="217"/>
      <c r="F164" s="217"/>
      <c r="G164" s="217"/>
      <c r="H164" s="217"/>
      <c r="I164" s="217"/>
      <c r="J164" s="422"/>
      <c r="K164" s="441"/>
      <c r="L164" s="441"/>
      <c r="M164" s="441"/>
      <c r="N164" s="441"/>
      <c r="O164" s="441"/>
      <c r="P164" s="441"/>
      <c r="Q164" s="441"/>
      <c r="R164" s="441"/>
      <c r="S164" s="441"/>
      <c r="T164" s="441"/>
      <c r="U164" s="441"/>
      <c r="V164" s="441"/>
      <c r="W164" s="441"/>
      <c r="X164" s="441"/>
      <c r="Y164" s="441"/>
      <c r="Z164" s="441"/>
      <c r="AA164" s="441"/>
      <c r="AB164" s="441"/>
      <c r="AC164" s="441"/>
      <c r="AD164" s="441"/>
      <c r="AE164" s="441"/>
      <c r="AF164" s="441"/>
      <c r="AG164" s="441"/>
      <c r="AH164" s="441"/>
      <c r="AI164" s="441"/>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row>
    <row r="165" spans="1:55" hidden="1" x14ac:dyDescent="0.2">
      <c r="A165" s="217"/>
      <c r="B165" s="217"/>
      <c r="C165" s="217"/>
      <c r="D165" s="217"/>
      <c r="E165" s="217"/>
      <c r="F165" s="217"/>
      <c r="G165" s="217"/>
      <c r="H165" s="217"/>
      <c r="I165" s="217"/>
      <c r="J165" s="422"/>
      <c r="K165" s="441"/>
      <c r="L165" s="441"/>
      <c r="M165" s="441"/>
      <c r="N165" s="441"/>
      <c r="O165" s="441"/>
      <c r="P165" s="441"/>
      <c r="Q165" s="441"/>
      <c r="R165" s="441"/>
      <c r="S165" s="441"/>
      <c r="T165" s="441"/>
      <c r="U165" s="441"/>
      <c r="V165" s="441"/>
      <c r="W165" s="441"/>
      <c r="X165" s="441"/>
      <c r="Y165" s="441"/>
      <c r="Z165" s="441"/>
      <c r="AA165" s="441"/>
      <c r="AB165" s="441"/>
      <c r="AC165" s="441"/>
      <c r="AD165" s="441"/>
      <c r="AE165" s="441"/>
      <c r="AF165" s="441"/>
      <c r="AG165" s="441"/>
      <c r="AH165" s="441"/>
      <c r="AI165" s="441"/>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row>
    <row r="166" spans="1:55" hidden="1" x14ac:dyDescent="0.2">
      <c r="A166" s="217"/>
      <c r="B166" s="217"/>
      <c r="C166" s="217"/>
      <c r="D166" s="217"/>
      <c r="E166" s="217"/>
      <c r="F166" s="217"/>
      <c r="G166" s="217"/>
      <c r="H166" s="217"/>
      <c r="I166" s="217"/>
      <c r="J166" s="422"/>
      <c r="K166" s="441"/>
      <c r="L166" s="441"/>
      <c r="M166" s="441"/>
      <c r="N166" s="441"/>
      <c r="O166" s="441"/>
      <c r="P166" s="441"/>
      <c r="Q166" s="441"/>
      <c r="R166" s="441"/>
      <c r="S166" s="441"/>
      <c r="T166" s="441"/>
      <c r="U166" s="441"/>
      <c r="V166" s="441"/>
      <c r="W166" s="441"/>
      <c r="X166" s="441"/>
      <c r="Y166" s="441"/>
      <c r="Z166" s="441"/>
      <c r="AA166" s="441"/>
      <c r="AB166" s="441"/>
      <c r="AC166" s="441"/>
      <c r="AD166" s="441"/>
      <c r="AE166" s="441"/>
      <c r="AF166" s="441"/>
      <c r="AG166" s="441"/>
      <c r="AH166" s="441"/>
      <c r="AI166" s="441"/>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row>
    <row r="167" spans="1:55" hidden="1" x14ac:dyDescent="0.2">
      <c r="A167" s="217"/>
      <c r="B167" s="217"/>
      <c r="C167" s="217"/>
      <c r="D167" s="217"/>
      <c r="E167" s="217"/>
      <c r="F167" s="217"/>
      <c r="G167" s="217"/>
      <c r="H167" s="217"/>
      <c r="I167" s="217"/>
      <c r="J167" s="422"/>
      <c r="K167" s="441"/>
      <c r="L167" s="441"/>
      <c r="M167" s="441"/>
      <c r="N167" s="441"/>
      <c r="O167" s="441"/>
      <c r="P167" s="441"/>
      <c r="Q167" s="441"/>
      <c r="R167" s="441"/>
      <c r="S167" s="441"/>
      <c r="T167" s="441"/>
      <c r="U167" s="441"/>
      <c r="V167" s="441"/>
      <c r="W167" s="441"/>
      <c r="X167" s="441"/>
      <c r="Y167" s="441"/>
      <c r="Z167" s="441"/>
      <c r="AA167" s="441"/>
      <c r="AB167" s="441"/>
      <c r="AC167" s="441"/>
      <c r="AD167" s="441"/>
      <c r="AE167" s="441"/>
      <c r="AF167" s="441"/>
      <c r="AG167" s="441"/>
      <c r="AH167" s="441"/>
      <c r="AI167" s="441"/>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row>
    <row r="168" spans="1:55" hidden="1" x14ac:dyDescent="0.2">
      <c r="A168" s="217"/>
      <c r="B168" s="217"/>
      <c r="C168" s="217"/>
      <c r="D168" s="217"/>
      <c r="E168" s="217"/>
      <c r="F168" s="217"/>
      <c r="G168" s="217"/>
      <c r="H168" s="217"/>
      <c r="I168" s="217"/>
      <c r="J168" s="422"/>
      <c r="K168" s="441"/>
      <c r="L168" s="441"/>
      <c r="M168" s="441"/>
      <c r="N168" s="441"/>
      <c r="O168" s="441"/>
      <c r="P168" s="441"/>
      <c r="Q168" s="441"/>
      <c r="R168" s="441"/>
      <c r="S168" s="441"/>
      <c r="T168" s="441"/>
      <c r="U168" s="441"/>
      <c r="V168" s="441"/>
      <c r="W168" s="441"/>
      <c r="X168" s="441"/>
      <c r="Y168" s="441"/>
      <c r="Z168" s="441"/>
      <c r="AA168" s="441"/>
      <c r="AB168" s="441"/>
      <c r="AC168" s="441"/>
      <c r="AD168" s="441"/>
      <c r="AE168" s="441"/>
      <c r="AF168" s="441"/>
      <c r="AG168" s="441"/>
      <c r="AH168" s="441"/>
      <c r="AI168" s="441"/>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row>
    <row r="169" spans="1:55" hidden="1" x14ac:dyDescent="0.2">
      <c r="A169" s="217"/>
      <c r="B169" s="217"/>
      <c r="C169" s="217"/>
      <c r="D169" s="217"/>
      <c r="E169" s="217"/>
      <c r="F169" s="217"/>
      <c r="G169" s="217"/>
      <c r="H169" s="217"/>
      <c r="I169" s="217"/>
      <c r="J169" s="422"/>
      <c r="K169" s="441"/>
      <c r="L169" s="441"/>
      <c r="M169" s="441"/>
      <c r="N169" s="441"/>
      <c r="O169" s="441"/>
      <c r="P169" s="441"/>
      <c r="Q169" s="441"/>
      <c r="R169" s="441"/>
      <c r="S169" s="441"/>
      <c r="T169" s="441"/>
      <c r="U169" s="441"/>
      <c r="V169" s="441"/>
      <c r="W169" s="441"/>
      <c r="X169" s="441"/>
      <c r="Y169" s="441"/>
      <c r="Z169" s="441"/>
      <c r="AA169" s="441"/>
      <c r="AB169" s="441"/>
      <c r="AC169" s="441"/>
      <c r="AD169" s="441"/>
      <c r="AE169" s="441"/>
      <c r="AF169" s="441"/>
      <c r="AG169" s="441"/>
      <c r="AH169" s="441"/>
      <c r="AI169" s="441"/>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row>
    <row r="170" spans="1:55" hidden="1" x14ac:dyDescent="0.2">
      <c r="A170" s="217"/>
      <c r="B170" s="217"/>
      <c r="C170" s="217"/>
      <c r="D170" s="217"/>
      <c r="E170" s="217"/>
      <c r="F170" s="217"/>
      <c r="G170" s="217"/>
      <c r="H170" s="217"/>
      <c r="I170" s="217"/>
      <c r="J170" s="422"/>
      <c r="K170" s="441"/>
      <c r="L170" s="441"/>
      <c r="M170" s="441"/>
      <c r="N170" s="441"/>
      <c r="O170" s="441"/>
      <c r="P170" s="441"/>
      <c r="Q170" s="441"/>
      <c r="R170" s="441"/>
      <c r="S170" s="441"/>
      <c r="T170" s="441"/>
      <c r="U170" s="441"/>
      <c r="V170" s="441"/>
      <c r="W170" s="441"/>
      <c r="X170" s="441"/>
      <c r="Y170" s="441"/>
      <c r="Z170" s="441"/>
      <c r="AA170" s="441"/>
      <c r="AB170" s="441"/>
      <c r="AC170" s="441"/>
      <c r="AD170" s="441"/>
      <c r="AE170" s="441"/>
      <c r="AF170" s="441"/>
      <c r="AG170" s="441"/>
      <c r="AH170" s="441"/>
      <c r="AI170" s="441"/>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row>
    <row r="171" spans="1:55" hidden="1" x14ac:dyDescent="0.2">
      <c r="A171" s="217"/>
      <c r="B171" s="217"/>
      <c r="C171" s="217"/>
      <c r="D171" s="217"/>
      <c r="E171" s="217"/>
      <c r="F171" s="217"/>
      <c r="G171" s="217"/>
      <c r="H171" s="217"/>
      <c r="I171" s="217"/>
      <c r="J171" s="422"/>
      <c r="K171" s="441"/>
      <c r="L171" s="441"/>
      <c r="M171" s="441"/>
      <c r="N171" s="441"/>
      <c r="O171" s="441"/>
      <c r="P171" s="441"/>
      <c r="Q171" s="441"/>
      <c r="R171" s="441"/>
      <c r="S171" s="441"/>
      <c r="T171" s="441"/>
      <c r="U171" s="441"/>
      <c r="V171" s="441"/>
      <c r="W171" s="441"/>
      <c r="X171" s="441"/>
      <c r="Y171" s="441"/>
      <c r="Z171" s="441"/>
      <c r="AA171" s="441"/>
      <c r="AB171" s="441"/>
      <c r="AC171" s="441"/>
      <c r="AD171" s="441"/>
      <c r="AE171" s="441"/>
      <c r="AF171" s="441"/>
      <c r="AG171" s="441"/>
      <c r="AH171" s="441"/>
      <c r="AI171" s="441"/>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row>
    <row r="172" spans="1:55" hidden="1" x14ac:dyDescent="0.2">
      <c r="A172" s="217"/>
      <c r="B172" s="217"/>
      <c r="C172" s="217"/>
      <c r="D172" s="217"/>
      <c r="E172" s="217"/>
      <c r="F172" s="217"/>
      <c r="G172" s="217"/>
      <c r="H172" s="217"/>
      <c r="I172" s="217"/>
      <c r="J172" s="422"/>
      <c r="K172" s="441"/>
      <c r="L172" s="441"/>
      <c r="M172" s="441"/>
      <c r="N172" s="441"/>
      <c r="O172" s="441"/>
      <c r="P172" s="441"/>
      <c r="Q172" s="441"/>
      <c r="R172" s="441"/>
      <c r="S172" s="441"/>
      <c r="T172" s="441"/>
      <c r="U172" s="441"/>
      <c r="V172" s="441"/>
      <c r="W172" s="441"/>
      <c r="X172" s="441"/>
      <c r="Y172" s="441"/>
      <c r="Z172" s="441"/>
      <c r="AA172" s="441"/>
      <c r="AB172" s="441"/>
      <c r="AC172" s="441"/>
      <c r="AD172" s="441"/>
      <c r="AE172" s="441"/>
      <c r="AF172" s="441"/>
      <c r="AG172" s="441"/>
      <c r="AH172" s="441"/>
      <c r="AI172" s="441"/>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row>
    <row r="173" spans="1:55" hidden="1" x14ac:dyDescent="0.2">
      <c r="A173" s="217"/>
      <c r="B173" s="217"/>
      <c r="C173" s="217"/>
      <c r="D173" s="217"/>
      <c r="E173" s="217"/>
      <c r="F173" s="217"/>
      <c r="G173" s="217"/>
      <c r="H173" s="217"/>
      <c r="I173" s="217"/>
      <c r="J173" s="422"/>
      <c r="K173" s="441"/>
      <c r="L173" s="441"/>
      <c r="M173" s="441"/>
      <c r="N173" s="441"/>
      <c r="O173" s="441"/>
      <c r="P173" s="441"/>
      <c r="Q173" s="441"/>
      <c r="R173" s="441"/>
      <c r="S173" s="441"/>
      <c r="T173" s="441"/>
      <c r="U173" s="441"/>
      <c r="V173" s="441"/>
      <c r="W173" s="441"/>
      <c r="X173" s="441"/>
      <c r="Y173" s="441"/>
      <c r="Z173" s="441"/>
      <c r="AA173" s="441"/>
      <c r="AB173" s="441"/>
      <c r="AC173" s="441"/>
      <c r="AD173" s="441"/>
      <c r="AE173" s="441"/>
      <c r="AF173" s="441"/>
      <c r="AG173" s="441"/>
      <c r="AH173" s="441"/>
      <c r="AI173" s="441"/>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row>
    <row r="174" spans="1:55" hidden="1" x14ac:dyDescent="0.2">
      <c r="A174" s="217"/>
      <c r="B174" s="217"/>
      <c r="C174" s="217"/>
      <c r="D174" s="217"/>
      <c r="E174" s="217"/>
      <c r="F174" s="217"/>
      <c r="G174" s="217"/>
      <c r="H174" s="217"/>
      <c r="I174" s="217"/>
      <c r="J174" s="422"/>
      <c r="K174" s="441"/>
      <c r="L174" s="441"/>
      <c r="M174" s="441"/>
      <c r="N174" s="441"/>
      <c r="O174" s="441"/>
      <c r="P174" s="441"/>
      <c r="Q174" s="441"/>
      <c r="R174" s="441"/>
      <c r="S174" s="441"/>
      <c r="T174" s="441"/>
      <c r="U174" s="441"/>
      <c r="V174" s="441"/>
      <c r="W174" s="441"/>
      <c r="X174" s="441"/>
      <c r="Y174" s="441"/>
      <c r="Z174" s="441"/>
      <c r="AA174" s="441"/>
      <c r="AB174" s="441"/>
      <c r="AC174" s="441"/>
      <c r="AD174" s="441"/>
      <c r="AE174" s="441"/>
      <c r="AF174" s="441"/>
      <c r="AG174" s="441"/>
      <c r="AH174" s="441"/>
      <c r="AI174" s="441"/>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row>
    <row r="175" spans="1:55" hidden="1" x14ac:dyDescent="0.2">
      <c r="A175" s="217"/>
      <c r="B175" s="217"/>
      <c r="C175" s="217"/>
      <c r="D175" s="217"/>
      <c r="E175" s="217"/>
      <c r="F175" s="217"/>
      <c r="G175" s="217"/>
      <c r="H175" s="217"/>
      <c r="I175" s="217"/>
      <c r="J175" s="422"/>
      <c r="K175" s="441"/>
      <c r="L175" s="441"/>
      <c r="M175" s="441"/>
      <c r="N175" s="441"/>
      <c r="O175" s="441"/>
      <c r="P175" s="441"/>
      <c r="Q175" s="441"/>
      <c r="R175" s="441"/>
      <c r="S175" s="441"/>
      <c r="T175" s="441"/>
      <c r="U175" s="441"/>
      <c r="V175" s="441"/>
      <c r="W175" s="441"/>
      <c r="X175" s="441"/>
      <c r="Y175" s="441"/>
      <c r="Z175" s="441"/>
      <c r="AA175" s="441"/>
      <c r="AB175" s="441"/>
      <c r="AC175" s="441"/>
      <c r="AD175" s="441"/>
      <c r="AE175" s="441"/>
      <c r="AF175" s="441"/>
      <c r="AG175" s="441"/>
      <c r="AH175" s="441"/>
      <c r="AI175" s="441"/>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row>
    <row r="176" spans="1:55" hidden="1" x14ac:dyDescent="0.2">
      <c r="A176" s="217"/>
      <c r="B176" s="217"/>
      <c r="C176" s="217"/>
      <c r="D176" s="217"/>
      <c r="E176" s="217"/>
      <c r="F176" s="217"/>
      <c r="G176" s="217"/>
      <c r="H176" s="217"/>
      <c r="I176" s="217"/>
      <c r="J176" s="422"/>
      <c r="K176" s="441"/>
      <c r="L176" s="441"/>
      <c r="M176" s="441"/>
      <c r="N176" s="441"/>
      <c r="O176" s="441"/>
      <c r="P176" s="441"/>
      <c r="Q176" s="441"/>
      <c r="R176" s="441"/>
      <c r="S176" s="441"/>
      <c r="T176" s="441"/>
      <c r="U176" s="441"/>
      <c r="V176" s="441"/>
      <c r="W176" s="441"/>
      <c r="X176" s="441"/>
      <c r="Y176" s="441"/>
      <c r="Z176" s="441"/>
      <c r="AA176" s="441"/>
      <c r="AB176" s="441"/>
      <c r="AC176" s="441"/>
      <c r="AD176" s="441"/>
      <c r="AE176" s="441"/>
      <c r="AF176" s="441"/>
      <c r="AG176" s="441"/>
      <c r="AH176" s="441"/>
      <c r="AI176" s="441"/>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row>
    <row r="177" spans="1:55" hidden="1" x14ac:dyDescent="0.2">
      <c r="A177" s="217"/>
      <c r="B177" s="217"/>
      <c r="C177" s="217"/>
      <c r="D177" s="217"/>
      <c r="E177" s="217"/>
      <c r="F177" s="217"/>
      <c r="G177" s="217"/>
      <c r="H177" s="217"/>
      <c r="I177" s="217"/>
      <c r="J177" s="422"/>
      <c r="K177" s="441"/>
      <c r="L177" s="441"/>
      <c r="M177" s="441"/>
      <c r="N177" s="441"/>
      <c r="O177" s="441"/>
      <c r="P177" s="441"/>
      <c r="Q177" s="441"/>
      <c r="R177" s="441"/>
      <c r="S177" s="441"/>
      <c r="T177" s="441"/>
      <c r="U177" s="441"/>
      <c r="V177" s="441"/>
      <c r="W177" s="441"/>
      <c r="X177" s="441"/>
      <c r="Y177" s="441"/>
      <c r="Z177" s="441"/>
      <c r="AA177" s="441"/>
      <c r="AB177" s="441"/>
      <c r="AC177" s="441"/>
      <c r="AD177" s="441"/>
      <c r="AE177" s="441"/>
      <c r="AF177" s="441"/>
      <c r="AG177" s="441"/>
      <c r="AH177" s="441"/>
      <c r="AI177" s="441"/>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row>
    <row r="178" spans="1:55" hidden="1" x14ac:dyDescent="0.2">
      <c r="A178" s="217"/>
      <c r="B178" s="217"/>
      <c r="C178" s="217"/>
      <c r="D178" s="217"/>
      <c r="E178" s="217"/>
      <c r="F178" s="217"/>
      <c r="G178" s="217"/>
      <c r="H178" s="217"/>
      <c r="I178" s="217"/>
      <c r="J178" s="422"/>
      <c r="K178" s="441"/>
      <c r="L178" s="441"/>
      <c r="M178" s="441"/>
      <c r="N178" s="441"/>
      <c r="O178" s="441"/>
      <c r="P178" s="441"/>
      <c r="Q178" s="441"/>
      <c r="R178" s="441"/>
      <c r="S178" s="441"/>
      <c r="T178" s="441"/>
      <c r="U178" s="441"/>
      <c r="V178" s="441"/>
      <c r="W178" s="441"/>
      <c r="X178" s="441"/>
      <c r="Y178" s="441"/>
      <c r="Z178" s="441"/>
      <c r="AA178" s="441"/>
      <c r="AB178" s="441"/>
      <c r="AC178" s="441"/>
      <c r="AD178" s="441"/>
      <c r="AE178" s="441"/>
      <c r="AF178" s="441"/>
      <c r="AG178" s="441"/>
      <c r="AH178" s="441"/>
      <c r="AI178" s="441"/>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row>
    <row r="179" spans="1:55" hidden="1" x14ac:dyDescent="0.2">
      <c r="A179" s="217"/>
      <c r="B179" s="217"/>
      <c r="C179" s="217"/>
      <c r="D179" s="217"/>
      <c r="E179" s="217"/>
      <c r="F179" s="217"/>
      <c r="G179" s="217"/>
      <c r="H179" s="217"/>
      <c r="I179" s="217"/>
      <c r="J179" s="422"/>
      <c r="K179" s="441"/>
      <c r="L179" s="441"/>
      <c r="M179" s="441"/>
      <c r="N179" s="441"/>
      <c r="O179" s="441"/>
      <c r="P179" s="441"/>
      <c r="Q179" s="441"/>
      <c r="R179" s="441"/>
      <c r="S179" s="441"/>
      <c r="T179" s="441"/>
      <c r="U179" s="441"/>
      <c r="V179" s="441"/>
      <c r="W179" s="441"/>
      <c r="X179" s="441"/>
      <c r="Y179" s="441"/>
      <c r="Z179" s="441"/>
      <c r="AA179" s="441"/>
      <c r="AB179" s="441"/>
      <c r="AC179" s="441"/>
      <c r="AD179" s="441"/>
      <c r="AE179" s="441"/>
      <c r="AF179" s="441"/>
      <c r="AG179" s="441"/>
      <c r="AH179" s="441"/>
      <c r="AI179" s="441"/>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row>
    <row r="180" spans="1:55" hidden="1" x14ac:dyDescent="0.2">
      <c r="A180" s="217"/>
      <c r="B180" s="217"/>
      <c r="C180" s="217"/>
      <c r="D180" s="217"/>
      <c r="E180" s="217"/>
      <c r="F180" s="217"/>
      <c r="G180" s="217"/>
      <c r="H180" s="217"/>
      <c r="I180" s="217"/>
      <c r="J180" s="422"/>
      <c r="K180" s="441"/>
      <c r="L180" s="441"/>
      <c r="M180" s="441"/>
      <c r="N180" s="441"/>
      <c r="O180" s="441"/>
      <c r="P180" s="441"/>
      <c r="Q180" s="441"/>
      <c r="R180" s="441"/>
      <c r="S180" s="441"/>
      <c r="T180" s="441"/>
      <c r="U180" s="441"/>
      <c r="V180" s="441"/>
      <c r="W180" s="441"/>
      <c r="X180" s="441"/>
      <c r="Y180" s="441"/>
      <c r="Z180" s="441"/>
      <c r="AA180" s="441"/>
      <c r="AB180" s="441"/>
      <c r="AC180" s="441"/>
      <c r="AD180" s="441"/>
      <c r="AE180" s="441"/>
      <c r="AF180" s="441"/>
      <c r="AG180" s="441"/>
      <c r="AH180" s="441"/>
      <c r="AI180" s="441"/>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row>
    <row r="181" spans="1:55" hidden="1" x14ac:dyDescent="0.2">
      <c r="A181" s="217"/>
      <c r="B181" s="217"/>
      <c r="C181" s="217"/>
      <c r="D181" s="217"/>
      <c r="E181" s="217"/>
      <c r="F181" s="217"/>
      <c r="G181" s="217"/>
      <c r="H181" s="217"/>
      <c r="I181" s="217"/>
      <c r="J181" s="422"/>
      <c r="K181" s="441"/>
      <c r="L181" s="441"/>
      <c r="M181" s="441"/>
      <c r="N181" s="441"/>
      <c r="O181" s="441"/>
      <c r="P181" s="441"/>
      <c r="Q181" s="441"/>
      <c r="R181" s="441"/>
      <c r="S181" s="441"/>
      <c r="T181" s="441"/>
      <c r="U181" s="441"/>
      <c r="V181" s="441"/>
      <c r="W181" s="441"/>
      <c r="X181" s="441"/>
      <c r="Y181" s="441"/>
      <c r="Z181" s="441"/>
      <c r="AA181" s="441"/>
      <c r="AB181" s="441"/>
      <c r="AC181" s="441"/>
      <c r="AD181" s="441"/>
      <c r="AE181" s="441"/>
      <c r="AF181" s="441"/>
      <c r="AG181" s="441"/>
      <c r="AH181" s="441"/>
      <c r="AI181" s="441"/>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row>
    <row r="182" spans="1:55" hidden="1" x14ac:dyDescent="0.2">
      <c r="A182" s="217"/>
      <c r="B182" s="217"/>
      <c r="C182" s="217"/>
      <c r="D182" s="217"/>
      <c r="E182" s="217"/>
      <c r="F182" s="217"/>
      <c r="G182" s="217"/>
      <c r="H182" s="217"/>
      <c r="I182" s="217"/>
      <c r="J182" s="422"/>
      <c r="K182" s="441"/>
      <c r="L182" s="441"/>
      <c r="M182" s="441"/>
      <c r="N182" s="441"/>
      <c r="O182" s="441"/>
      <c r="P182" s="441"/>
      <c r="Q182" s="441"/>
      <c r="R182" s="441"/>
      <c r="S182" s="441"/>
      <c r="T182" s="441"/>
      <c r="U182" s="441"/>
      <c r="V182" s="441"/>
      <c r="W182" s="441"/>
      <c r="X182" s="441"/>
      <c r="Y182" s="441"/>
      <c r="Z182" s="441"/>
      <c r="AA182" s="441"/>
      <c r="AB182" s="441"/>
      <c r="AC182" s="441"/>
      <c r="AD182" s="441"/>
      <c r="AE182" s="441"/>
      <c r="AF182" s="441"/>
      <c r="AG182" s="441"/>
      <c r="AH182" s="441"/>
      <c r="AI182" s="441"/>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row>
    <row r="183" spans="1:55" hidden="1" x14ac:dyDescent="0.2">
      <c r="A183" s="217"/>
      <c r="B183" s="217"/>
      <c r="C183" s="217"/>
      <c r="D183" s="217"/>
      <c r="E183" s="217"/>
      <c r="F183" s="217"/>
      <c r="G183" s="217"/>
      <c r="H183" s="217"/>
      <c r="I183" s="217"/>
      <c r="J183" s="422"/>
      <c r="K183" s="441"/>
      <c r="L183" s="441"/>
      <c r="M183" s="441"/>
      <c r="N183" s="441"/>
      <c r="O183" s="441"/>
      <c r="P183" s="441"/>
      <c r="Q183" s="441"/>
      <c r="R183" s="441"/>
      <c r="S183" s="441"/>
      <c r="T183" s="441"/>
      <c r="U183" s="441"/>
      <c r="V183" s="441"/>
      <c r="W183" s="441"/>
      <c r="X183" s="441"/>
      <c r="Y183" s="441"/>
      <c r="Z183" s="441"/>
      <c r="AA183" s="441"/>
      <c r="AB183" s="441"/>
      <c r="AC183" s="441"/>
      <c r="AD183" s="441"/>
      <c r="AE183" s="441"/>
      <c r="AF183" s="441"/>
      <c r="AG183" s="441"/>
      <c r="AH183" s="441"/>
      <c r="AI183" s="441"/>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row>
    <row r="184" spans="1:55" hidden="1" x14ac:dyDescent="0.2">
      <c r="A184" s="217"/>
      <c r="B184" s="217"/>
      <c r="C184" s="217"/>
      <c r="D184" s="217"/>
      <c r="E184" s="217"/>
      <c r="F184" s="217"/>
      <c r="G184" s="217"/>
      <c r="H184" s="217"/>
      <c r="I184" s="217"/>
      <c r="J184" s="422"/>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row>
    <row r="185" spans="1:55" hidden="1" x14ac:dyDescent="0.2">
      <c r="A185" s="217"/>
      <c r="B185" s="217"/>
      <c r="C185" s="217"/>
      <c r="D185" s="217"/>
      <c r="E185" s="217"/>
      <c r="F185" s="217"/>
      <c r="G185" s="217"/>
      <c r="H185" s="217"/>
      <c r="I185" s="217"/>
      <c r="J185" s="422"/>
      <c r="K185" s="441"/>
      <c r="L185" s="441"/>
      <c r="M185" s="441"/>
      <c r="N185" s="441"/>
      <c r="O185" s="441"/>
      <c r="P185" s="441"/>
      <c r="Q185" s="441"/>
      <c r="R185" s="441"/>
      <c r="S185" s="441"/>
      <c r="T185" s="441"/>
      <c r="U185" s="441"/>
      <c r="V185" s="441"/>
      <c r="W185" s="441"/>
      <c r="X185" s="441"/>
      <c r="Y185" s="441"/>
      <c r="Z185" s="441"/>
      <c r="AA185" s="441"/>
      <c r="AB185" s="441"/>
      <c r="AC185" s="441"/>
      <c r="AD185" s="441"/>
      <c r="AE185" s="441"/>
      <c r="AF185" s="441"/>
      <c r="AG185" s="441"/>
      <c r="AH185" s="441"/>
      <c r="AI185" s="441"/>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row>
    <row r="186" spans="1:55" hidden="1" x14ac:dyDescent="0.2">
      <c r="A186" s="217"/>
      <c r="B186" s="217"/>
      <c r="C186" s="217"/>
      <c r="D186" s="217"/>
      <c r="E186" s="217"/>
      <c r="F186" s="217"/>
      <c r="G186" s="217"/>
      <c r="H186" s="217"/>
      <c r="I186" s="217"/>
      <c r="J186" s="422"/>
      <c r="K186" s="441"/>
      <c r="L186" s="441"/>
      <c r="M186" s="441"/>
      <c r="N186" s="441"/>
      <c r="O186" s="441"/>
      <c r="P186" s="441"/>
      <c r="Q186" s="441"/>
      <c r="R186" s="441"/>
      <c r="S186" s="441"/>
      <c r="T186" s="441"/>
      <c r="U186" s="441"/>
      <c r="V186" s="441"/>
      <c r="W186" s="441"/>
      <c r="X186" s="441"/>
      <c r="Y186" s="441"/>
      <c r="Z186" s="441"/>
      <c r="AA186" s="441"/>
      <c r="AB186" s="441"/>
      <c r="AC186" s="441"/>
      <c r="AD186" s="441"/>
      <c r="AE186" s="441"/>
      <c r="AF186" s="441"/>
      <c r="AG186" s="441"/>
      <c r="AH186" s="441"/>
      <c r="AI186" s="441"/>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row>
    <row r="187" spans="1:55" hidden="1" x14ac:dyDescent="0.2">
      <c r="A187" s="217"/>
      <c r="B187" s="217"/>
      <c r="C187" s="217"/>
      <c r="D187" s="217"/>
      <c r="E187" s="217"/>
      <c r="F187" s="217"/>
      <c r="G187" s="217"/>
      <c r="H187" s="217"/>
      <c r="I187" s="217"/>
      <c r="J187" s="422"/>
      <c r="K187" s="441"/>
      <c r="L187" s="441"/>
      <c r="M187" s="441"/>
      <c r="N187" s="441"/>
      <c r="O187" s="441"/>
      <c r="P187" s="441"/>
      <c r="Q187" s="441"/>
      <c r="R187" s="441"/>
      <c r="S187" s="441"/>
      <c r="T187" s="441"/>
      <c r="U187" s="441"/>
      <c r="V187" s="441"/>
      <c r="W187" s="441"/>
      <c r="X187" s="441"/>
      <c r="Y187" s="441"/>
      <c r="Z187" s="441"/>
      <c r="AA187" s="441"/>
      <c r="AB187" s="441"/>
      <c r="AC187" s="441"/>
      <c r="AD187" s="441"/>
      <c r="AE187" s="441"/>
      <c r="AF187" s="441"/>
      <c r="AG187" s="441"/>
      <c r="AH187" s="441"/>
      <c r="AI187" s="441"/>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row>
    <row r="188" spans="1:55" hidden="1" x14ac:dyDescent="0.2">
      <c r="A188" s="217"/>
      <c r="B188" s="217"/>
      <c r="C188" s="217"/>
      <c r="D188" s="217"/>
      <c r="E188" s="217"/>
      <c r="F188" s="217"/>
      <c r="G188" s="217"/>
      <c r="H188" s="217"/>
      <c r="I188" s="217"/>
      <c r="J188" s="422"/>
      <c r="K188" s="441"/>
      <c r="L188" s="441"/>
      <c r="M188" s="441"/>
      <c r="N188" s="441"/>
      <c r="O188" s="441"/>
      <c r="P188" s="441"/>
      <c r="Q188" s="441"/>
      <c r="R188" s="441"/>
      <c r="S188" s="441"/>
      <c r="T188" s="441"/>
      <c r="U188" s="441"/>
      <c r="V188" s="441"/>
      <c r="W188" s="441"/>
      <c r="X188" s="441"/>
      <c r="Y188" s="441"/>
      <c r="Z188" s="441"/>
      <c r="AA188" s="441"/>
      <c r="AB188" s="441"/>
      <c r="AC188" s="441"/>
      <c r="AD188" s="441"/>
      <c r="AE188" s="441"/>
      <c r="AF188" s="441"/>
      <c r="AG188" s="441"/>
      <c r="AH188" s="441"/>
      <c r="AI188" s="441"/>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row>
    <row r="189" spans="1:55" hidden="1" x14ac:dyDescent="0.2">
      <c r="A189" s="217"/>
      <c r="B189" s="217"/>
      <c r="C189" s="217"/>
      <c r="D189" s="217"/>
      <c r="E189" s="217"/>
      <c r="F189" s="217"/>
      <c r="G189" s="217"/>
      <c r="H189" s="217"/>
      <c r="I189" s="217"/>
      <c r="J189" s="422"/>
      <c r="K189" s="441"/>
      <c r="L189" s="441"/>
      <c r="M189" s="441"/>
      <c r="N189" s="441"/>
      <c r="O189" s="441"/>
      <c r="P189" s="441"/>
      <c r="Q189" s="441"/>
      <c r="R189" s="441"/>
      <c r="S189" s="441"/>
      <c r="T189" s="441"/>
      <c r="U189" s="441"/>
      <c r="V189" s="441"/>
      <c r="W189" s="441"/>
      <c r="X189" s="441"/>
      <c r="Y189" s="441"/>
      <c r="Z189" s="441"/>
      <c r="AA189" s="441"/>
      <c r="AB189" s="441"/>
      <c r="AC189" s="441"/>
      <c r="AD189" s="441"/>
      <c r="AE189" s="441"/>
      <c r="AF189" s="441"/>
      <c r="AG189" s="441"/>
      <c r="AH189" s="441"/>
      <c r="AI189" s="441"/>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row>
    <row r="190" spans="1:55" hidden="1" x14ac:dyDescent="0.2">
      <c r="A190" s="217"/>
      <c r="B190" s="217"/>
      <c r="C190" s="217"/>
      <c r="D190" s="217"/>
      <c r="E190" s="217"/>
      <c r="F190" s="217"/>
      <c r="G190" s="217"/>
      <c r="H190" s="217"/>
      <c r="I190" s="217"/>
      <c r="J190" s="422"/>
      <c r="K190" s="441"/>
      <c r="L190" s="441"/>
      <c r="M190" s="441"/>
      <c r="N190" s="441"/>
      <c r="O190" s="441"/>
      <c r="P190" s="441"/>
      <c r="Q190" s="441"/>
      <c r="R190" s="441"/>
      <c r="S190" s="441"/>
      <c r="T190" s="441"/>
      <c r="U190" s="441"/>
      <c r="V190" s="441"/>
      <c r="W190" s="441"/>
      <c r="X190" s="441"/>
      <c r="Y190" s="441"/>
      <c r="Z190" s="441"/>
      <c r="AA190" s="441"/>
      <c r="AB190" s="441"/>
      <c r="AC190" s="441"/>
      <c r="AD190" s="441"/>
      <c r="AE190" s="441"/>
      <c r="AF190" s="441"/>
      <c r="AG190" s="441"/>
      <c r="AH190" s="441"/>
      <c r="AI190" s="441"/>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row>
    <row r="191" spans="1:55" hidden="1" x14ac:dyDescent="0.2">
      <c r="A191" s="217"/>
      <c r="B191" s="217"/>
      <c r="C191" s="217"/>
      <c r="D191" s="217"/>
      <c r="E191" s="217"/>
      <c r="F191" s="217"/>
      <c r="G191" s="217"/>
      <c r="H191" s="217"/>
      <c r="I191" s="217"/>
      <c r="J191" s="422"/>
      <c r="K191" s="441"/>
      <c r="L191" s="441"/>
      <c r="M191" s="441"/>
      <c r="N191" s="441"/>
      <c r="O191" s="441"/>
      <c r="P191" s="441"/>
      <c r="Q191" s="441"/>
      <c r="R191" s="441"/>
      <c r="S191" s="441"/>
      <c r="T191" s="441"/>
      <c r="U191" s="441"/>
      <c r="V191" s="441"/>
      <c r="W191" s="441"/>
      <c r="X191" s="441"/>
      <c r="Y191" s="441"/>
      <c r="Z191" s="441"/>
      <c r="AA191" s="441"/>
      <c r="AB191" s="441"/>
      <c r="AC191" s="441"/>
      <c r="AD191" s="441"/>
      <c r="AE191" s="441"/>
      <c r="AF191" s="441"/>
      <c r="AG191" s="441"/>
      <c r="AH191" s="441"/>
      <c r="AI191" s="441"/>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row>
    <row r="192" spans="1:55" hidden="1" x14ac:dyDescent="0.2">
      <c r="A192" s="217"/>
      <c r="B192" s="217"/>
      <c r="C192" s="217"/>
      <c r="D192" s="217"/>
      <c r="E192" s="217"/>
      <c r="F192" s="217"/>
      <c r="G192" s="217"/>
      <c r="H192" s="217"/>
      <c r="I192" s="217"/>
      <c r="J192" s="422"/>
      <c r="K192" s="441"/>
      <c r="L192" s="441"/>
      <c r="M192" s="441"/>
      <c r="N192" s="441"/>
      <c r="O192" s="441"/>
      <c r="P192" s="441"/>
      <c r="Q192" s="441"/>
      <c r="R192" s="441"/>
      <c r="S192" s="441"/>
      <c r="T192" s="441"/>
      <c r="U192" s="441"/>
      <c r="V192" s="441"/>
      <c r="W192" s="441"/>
      <c r="X192" s="441"/>
      <c r="Y192" s="441"/>
      <c r="Z192" s="441"/>
      <c r="AA192" s="441"/>
      <c r="AB192" s="441"/>
      <c r="AC192" s="441"/>
      <c r="AD192" s="441"/>
      <c r="AE192" s="441"/>
      <c r="AF192" s="441"/>
      <c r="AG192" s="441"/>
      <c r="AH192" s="441"/>
      <c r="AI192" s="441"/>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row>
    <row r="193" spans="1:55" hidden="1" x14ac:dyDescent="0.2">
      <c r="A193" s="217"/>
      <c r="B193" s="217"/>
      <c r="C193" s="217"/>
      <c r="D193" s="217"/>
      <c r="E193" s="217"/>
      <c r="F193" s="217"/>
      <c r="G193" s="217"/>
      <c r="H193" s="217"/>
      <c r="I193" s="217"/>
      <c r="J193" s="422"/>
      <c r="K193" s="441"/>
      <c r="L193" s="441"/>
      <c r="M193" s="441"/>
      <c r="N193" s="441"/>
      <c r="O193" s="441"/>
      <c r="P193" s="441"/>
      <c r="Q193" s="441"/>
      <c r="R193" s="441"/>
      <c r="S193" s="441"/>
      <c r="T193" s="441"/>
      <c r="U193" s="441"/>
      <c r="V193" s="441"/>
      <c r="W193" s="441"/>
      <c r="X193" s="441"/>
      <c r="Y193" s="441"/>
      <c r="Z193" s="441"/>
      <c r="AA193" s="441"/>
      <c r="AB193" s="441"/>
      <c r="AC193" s="441"/>
      <c r="AD193" s="441"/>
      <c r="AE193" s="441"/>
      <c r="AF193" s="441"/>
      <c r="AG193" s="441"/>
      <c r="AH193" s="441"/>
      <c r="AI193" s="441"/>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row>
    <row r="194" spans="1:55" hidden="1" x14ac:dyDescent="0.2">
      <c r="A194" s="217"/>
      <c r="B194" s="217"/>
      <c r="C194" s="217"/>
      <c r="D194" s="217"/>
      <c r="E194" s="217"/>
      <c r="F194" s="217"/>
      <c r="G194" s="217"/>
      <c r="H194" s="217"/>
      <c r="I194" s="217"/>
      <c r="J194" s="422"/>
      <c r="K194" s="441"/>
      <c r="L194" s="441"/>
      <c r="M194" s="441"/>
      <c r="N194" s="441"/>
      <c r="O194" s="441"/>
      <c r="P194" s="441"/>
      <c r="Q194" s="441"/>
      <c r="R194" s="441"/>
      <c r="S194" s="441"/>
      <c r="T194" s="441"/>
      <c r="U194" s="441"/>
      <c r="V194" s="441"/>
      <c r="W194" s="441"/>
      <c r="X194" s="441"/>
      <c r="Y194" s="441"/>
      <c r="Z194" s="441"/>
      <c r="AA194" s="441"/>
      <c r="AB194" s="441"/>
      <c r="AC194" s="441"/>
      <c r="AD194" s="441"/>
      <c r="AE194" s="441"/>
      <c r="AF194" s="441"/>
      <c r="AG194" s="441"/>
      <c r="AH194" s="441"/>
      <c r="AI194" s="441"/>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row>
    <row r="195" spans="1:55" hidden="1" x14ac:dyDescent="0.2">
      <c r="A195" s="217"/>
      <c r="B195" s="217"/>
      <c r="C195" s="217"/>
      <c r="D195" s="217"/>
      <c r="E195" s="217"/>
      <c r="F195" s="217"/>
      <c r="G195" s="217"/>
      <c r="H195" s="217"/>
      <c r="I195" s="217"/>
      <c r="J195" s="422"/>
      <c r="K195" s="441"/>
      <c r="L195" s="441"/>
      <c r="M195" s="441"/>
      <c r="N195" s="441"/>
      <c r="O195" s="441"/>
      <c r="P195" s="441"/>
      <c r="Q195" s="441"/>
      <c r="R195" s="441"/>
      <c r="S195" s="441"/>
      <c r="T195" s="441"/>
      <c r="U195" s="441"/>
      <c r="V195" s="441"/>
      <c r="W195" s="441"/>
      <c r="X195" s="441"/>
      <c r="Y195" s="441"/>
      <c r="Z195" s="441"/>
      <c r="AA195" s="441"/>
      <c r="AB195" s="441"/>
      <c r="AC195" s="441"/>
      <c r="AD195" s="441"/>
      <c r="AE195" s="441"/>
      <c r="AF195" s="441"/>
      <c r="AG195" s="441"/>
      <c r="AH195" s="441"/>
      <c r="AI195" s="441"/>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row>
    <row r="196" spans="1:55" hidden="1" x14ac:dyDescent="0.2">
      <c r="A196" s="217"/>
      <c r="B196" s="217"/>
      <c r="C196" s="217"/>
      <c r="D196" s="217"/>
      <c r="E196" s="217"/>
      <c r="F196" s="217"/>
      <c r="G196" s="217"/>
      <c r="H196" s="217"/>
      <c r="I196" s="217"/>
      <c r="J196" s="422"/>
      <c r="K196" s="441"/>
      <c r="L196" s="441"/>
      <c r="M196" s="441"/>
      <c r="N196" s="441"/>
      <c r="O196" s="441"/>
      <c r="P196" s="441"/>
      <c r="Q196" s="441"/>
      <c r="R196" s="441"/>
      <c r="S196" s="441"/>
      <c r="T196" s="441"/>
      <c r="U196" s="441"/>
      <c r="V196" s="441"/>
      <c r="W196" s="441"/>
      <c r="X196" s="441"/>
      <c r="Y196" s="441"/>
      <c r="Z196" s="441"/>
      <c r="AA196" s="441"/>
      <c r="AB196" s="441"/>
      <c r="AC196" s="441"/>
      <c r="AD196" s="441"/>
      <c r="AE196" s="441"/>
      <c r="AF196" s="441"/>
      <c r="AG196" s="441"/>
      <c r="AH196" s="441"/>
      <c r="AI196" s="441"/>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row>
    <row r="197" spans="1:55" hidden="1" x14ac:dyDescent="0.2">
      <c r="A197" s="217"/>
      <c r="B197" s="217"/>
      <c r="C197" s="217"/>
      <c r="D197" s="217"/>
      <c r="E197" s="217"/>
      <c r="F197" s="217"/>
      <c r="G197" s="217"/>
      <c r="H197" s="217"/>
      <c r="I197" s="217"/>
      <c r="J197" s="422"/>
      <c r="K197" s="441"/>
      <c r="L197" s="441"/>
      <c r="M197" s="441"/>
      <c r="N197" s="441"/>
      <c r="O197" s="441"/>
      <c r="P197" s="441"/>
      <c r="Q197" s="441"/>
      <c r="R197" s="441"/>
      <c r="S197" s="441"/>
      <c r="T197" s="441"/>
      <c r="U197" s="441"/>
      <c r="V197" s="441"/>
      <c r="W197" s="441"/>
      <c r="X197" s="441"/>
      <c r="Y197" s="441"/>
      <c r="Z197" s="441"/>
      <c r="AA197" s="441"/>
      <c r="AB197" s="441"/>
      <c r="AC197" s="441"/>
      <c r="AD197" s="441"/>
      <c r="AE197" s="441"/>
      <c r="AF197" s="441"/>
      <c r="AG197" s="441"/>
      <c r="AH197" s="441"/>
      <c r="AI197" s="441"/>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row>
    <row r="198" spans="1:55" hidden="1" x14ac:dyDescent="0.2">
      <c r="A198" s="217"/>
      <c r="B198" s="217"/>
      <c r="C198" s="217"/>
      <c r="D198" s="217"/>
      <c r="E198" s="217"/>
      <c r="F198" s="217"/>
      <c r="G198" s="217"/>
      <c r="H198" s="217"/>
      <c r="I198" s="217"/>
      <c r="J198" s="422"/>
      <c r="K198" s="441"/>
      <c r="L198" s="441"/>
      <c r="M198" s="441"/>
      <c r="N198" s="441"/>
      <c r="O198" s="441"/>
      <c r="P198" s="441"/>
      <c r="Q198" s="441"/>
      <c r="R198" s="441"/>
      <c r="S198" s="441"/>
      <c r="T198" s="441"/>
      <c r="U198" s="441"/>
      <c r="V198" s="441"/>
      <c r="W198" s="441"/>
      <c r="X198" s="441"/>
      <c r="Y198" s="441"/>
      <c r="Z198" s="441"/>
      <c r="AA198" s="441"/>
      <c r="AB198" s="441"/>
      <c r="AC198" s="441"/>
      <c r="AD198" s="441"/>
      <c r="AE198" s="441"/>
      <c r="AF198" s="441"/>
      <c r="AG198" s="441"/>
      <c r="AH198" s="441"/>
      <c r="AI198" s="441"/>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row>
    <row r="199" spans="1:55" hidden="1" x14ac:dyDescent="0.2">
      <c r="A199" s="217"/>
      <c r="B199" s="217"/>
      <c r="C199" s="217"/>
      <c r="D199" s="217"/>
      <c r="E199" s="217"/>
      <c r="F199" s="217"/>
      <c r="G199" s="217"/>
      <c r="H199" s="217"/>
      <c r="I199" s="217"/>
      <c r="J199" s="422"/>
      <c r="K199" s="441"/>
      <c r="L199" s="441"/>
      <c r="M199" s="441"/>
      <c r="N199" s="441"/>
      <c r="O199" s="441"/>
      <c r="P199" s="441"/>
      <c r="Q199" s="441"/>
      <c r="R199" s="441"/>
      <c r="S199" s="441"/>
      <c r="T199" s="441"/>
      <c r="U199" s="441"/>
      <c r="V199" s="441"/>
      <c r="W199" s="441"/>
      <c r="X199" s="441"/>
      <c r="Y199" s="441"/>
      <c r="Z199" s="441"/>
      <c r="AA199" s="441"/>
      <c r="AB199" s="441"/>
      <c r="AC199" s="441"/>
      <c r="AD199" s="441"/>
      <c r="AE199" s="441"/>
      <c r="AF199" s="441"/>
      <c r="AG199" s="441"/>
      <c r="AH199" s="441"/>
      <c r="AI199" s="441"/>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row>
    <row r="200" spans="1:55" hidden="1" x14ac:dyDescent="0.2">
      <c r="A200" s="217"/>
      <c r="B200" s="217"/>
      <c r="C200" s="217"/>
      <c r="D200" s="217"/>
      <c r="E200" s="217"/>
      <c r="F200" s="217"/>
      <c r="G200" s="217"/>
      <c r="H200" s="217"/>
      <c r="I200" s="217"/>
      <c r="J200" s="422"/>
      <c r="K200" s="441"/>
      <c r="L200" s="441"/>
      <c r="M200" s="441"/>
      <c r="N200" s="441"/>
      <c r="O200" s="441"/>
      <c r="P200" s="441"/>
      <c r="Q200" s="441"/>
      <c r="R200" s="441"/>
      <c r="S200" s="441"/>
      <c r="T200" s="441"/>
      <c r="U200" s="441"/>
      <c r="V200" s="441"/>
      <c r="W200" s="441"/>
      <c r="X200" s="441"/>
      <c r="Y200" s="441"/>
      <c r="Z200" s="441"/>
      <c r="AA200" s="441"/>
      <c r="AB200" s="441"/>
      <c r="AC200" s="441"/>
      <c r="AD200" s="441"/>
      <c r="AE200" s="441"/>
      <c r="AF200" s="441"/>
      <c r="AG200" s="441"/>
      <c r="AH200" s="441"/>
      <c r="AI200" s="441"/>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row>
  </sheetData>
  <sheetProtection algorithmName="SHA-512" hashValue="heJmNtzelm2abQgwjFhQ0ERwiG91pTC8hSnIYyJuci2wZtwdFcHwprbB2JbngocMtZc3T4XYYyHPjHybZeiRWA==" saltValue="mZPV6BlpmMHIGlaoAFKP8g==" spinCount="100000" sheet="1" objects="1" scenarios="1"/>
  <mergeCells count="18">
    <mergeCell ref="C92:I92"/>
    <mergeCell ref="C93:I93"/>
    <mergeCell ref="I64:I70"/>
    <mergeCell ref="A39:I39"/>
    <mergeCell ref="A72:I72"/>
    <mergeCell ref="A63:I63"/>
    <mergeCell ref="A53:I53"/>
    <mergeCell ref="I73:I90"/>
    <mergeCell ref="A42:G42"/>
    <mergeCell ref="I40:I51"/>
    <mergeCell ref="I54:I62"/>
    <mergeCell ref="K1:M3"/>
    <mergeCell ref="A1:E3"/>
    <mergeCell ref="A5:I5"/>
    <mergeCell ref="A10:I10"/>
    <mergeCell ref="A38:I38"/>
    <mergeCell ref="I11:I37"/>
    <mergeCell ref="C4:I4"/>
  </mergeCells>
  <conditionalFormatting sqref="C71:E71">
    <cfRule type="cellIs" dxfId="295" priority="7" operator="equal">
      <formula>"True"</formula>
    </cfRule>
    <cfRule type="cellIs" dxfId="294" priority="8" operator="equal">
      <formula>"False"</formula>
    </cfRule>
    <cfRule type="cellIs" dxfId="293" priority="9" operator="equal">
      <formula>"Pending"</formula>
    </cfRule>
  </conditionalFormatting>
  <conditionalFormatting sqref="B71">
    <cfRule type="cellIs" dxfId="292" priority="1" operator="equal">
      <formula>"True"</formula>
    </cfRule>
    <cfRule type="cellIs" dxfId="291" priority="2" operator="equal">
      <formula>"False"</formula>
    </cfRule>
    <cfRule type="cellIs" dxfId="290" priority="3" operator="equal">
      <formula>"Pending"</formula>
    </cfRule>
  </conditionalFormatting>
  <dataValidations disablePrompts="1" count="2">
    <dataValidation type="list" allowBlank="1" showInputMessage="1" showErrorMessage="1" sqref="B8" xr:uid="{35778273-DE8F-4149-B4D6-E3616BAD9B39}">
      <formula1>"Provisional,Projection"</formula1>
    </dataValidation>
    <dataValidation type="list" allowBlank="1" showInputMessage="1" showErrorMessage="1" sqref="C8:E8" xr:uid="{C826F95C-E98B-428A-8B1E-8B784A35F25C}">
      <formula1>"Audited,Unaudited,Provisional,Projection"</formula1>
    </dataValidation>
  </dataValidations>
  <printOptions horizontalCentered="1" verticalCentered="1"/>
  <pageMargins left="0" right="0" top="0" bottom="0" header="0" footer="0"/>
  <pageSetup paperSize="9" scale="45"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rowBreaks count="1" manualBreakCount="1">
    <brk id="93" max="4" man="1"/>
  </rowBreaks>
  <colBreaks count="1" manualBreakCount="1">
    <brk id="10" max="1048575" man="1"/>
  </colBreaks>
  <ignoredErrors>
    <ignoredError sqref="I38:I39 I79 I94:I98 I90 A1 A4 I72 A38:A56 I63 I59 I42 A94:A103 I41 I48 I43 I44 I45 I46 I47 I52:I53 I49 I50 I58 I55 I56 I57 I60 I61 I64 I51 C51:E51 I62 C62:E62 C67:E67 C69:E69 A58:A70 I100:I103 A72 I74:I75 I76 D52:E53 D42:E42 D63:E63 D72:E72 D38:E39 I20:I24 A20:A24 I36:I37 I10 I34 I11 C22:E24 C31:E31 C27:E28 C10:E10 G52:G53 G42 G63 G72 G94:G103 G38:G39 C7 I15:I17 I26:I33 I80:I84 I35 A26:A37 A15:A17 A11 A10 G10 I7 C34:E35 C15:E17 C11:E11 D94:E103" unlockedFormula="1"/>
    <ignoredError sqref="C29 C32 C36 D29:E29 D32:E32 D36:E36" evalError="1" unlockedFormula="1"/>
  </ignoredErrors>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8"/>
  <dimension ref="A1:BC200"/>
  <sheetViews>
    <sheetView workbookViewId="0">
      <selection activeCell="H1" sqref="H1"/>
    </sheetView>
  </sheetViews>
  <sheetFormatPr defaultRowHeight="12.75" x14ac:dyDescent="0.2"/>
  <cols>
    <col min="1" max="1" width="11.5703125" style="406" customWidth="1"/>
    <col min="2" max="2" width="45.5703125" style="406" customWidth="1"/>
    <col min="3" max="6" width="16.5703125" style="406" customWidth="1"/>
    <col min="7" max="255" width="9.140625" style="406"/>
    <col min="256" max="256" width="20" style="406" bestFit="1" customWidth="1"/>
    <col min="257" max="257" width="60" style="406" bestFit="1" customWidth="1"/>
    <col min="258" max="260" width="30" style="406" bestFit="1" customWidth="1"/>
    <col min="261" max="511" width="9.140625" style="406"/>
    <col min="512" max="512" width="20" style="406" bestFit="1" customWidth="1"/>
    <col min="513" max="513" width="60" style="406" bestFit="1" customWidth="1"/>
    <col min="514" max="516" width="30" style="406" bestFit="1" customWidth="1"/>
    <col min="517" max="767" width="9.140625" style="406"/>
    <col min="768" max="768" width="20" style="406" bestFit="1" customWidth="1"/>
    <col min="769" max="769" width="60" style="406" bestFit="1" customWidth="1"/>
    <col min="770" max="772" width="30" style="406" bestFit="1" customWidth="1"/>
    <col min="773" max="1023" width="9.140625" style="406"/>
    <col min="1024" max="1024" width="20" style="406" bestFit="1" customWidth="1"/>
    <col min="1025" max="1025" width="60" style="406" bestFit="1" customWidth="1"/>
    <col min="1026" max="1028" width="30" style="406" bestFit="1" customWidth="1"/>
    <col min="1029" max="1279" width="9.140625" style="406"/>
    <col min="1280" max="1280" width="20" style="406" bestFit="1" customWidth="1"/>
    <col min="1281" max="1281" width="60" style="406" bestFit="1" customWidth="1"/>
    <col min="1282" max="1284" width="30" style="406" bestFit="1" customWidth="1"/>
    <col min="1285" max="1535" width="9.140625" style="406"/>
    <col min="1536" max="1536" width="20" style="406" bestFit="1" customWidth="1"/>
    <col min="1537" max="1537" width="60" style="406" bestFit="1" customWidth="1"/>
    <col min="1538" max="1540" width="30" style="406" bestFit="1" customWidth="1"/>
    <col min="1541" max="1791" width="9.140625" style="406"/>
    <col min="1792" max="1792" width="20" style="406" bestFit="1" customWidth="1"/>
    <col min="1793" max="1793" width="60" style="406" bestFit="1" customWidth="1"/>
    <col min="1794" max="1796" width="30" style="406" bestFit="1" customWidth="1"/>
    <col min="1797" max="2047" width="9.140625" style="406"/>
    <col min="2048" max="2048" width="20" style="406" bestFit="1" customWidth="1"/>
    <col min="2049" max="2049" width="60" style="406" bestFit="1" customWidth="1"/>
    <col min="2050" max="2052" width="30" style="406" bestFit="1" customWidth="1"/>
    <col min="2053" max="2303" width="9.140625" style="406"/>
    <col min="2304" max="2304" width="20" style="406" bestFit="1" customWidth="1"/>
    <col min="2305" max="2305" width="60" style="406" bestFit="1" customWidth="1"/>
    <col min="2306" max="2308" width="30" style="406" bestFit="1" customWidth="1"/>
    <col min="2309" max="2559" width="9.140625" style="406"/>
    <col min="2560" max="2560" width="20" style="406" bestFit="1" customWidth="1"/>
    <col min="2561" max="2561" width="60" style="406" bestFit="1" customWidth="1"/>
    <col min="2562" max="2564" width="30" style="406" bestFit="1" customWidth="1"/>
    <col min="2565" max="2815" width="9.140625" style="406"/>
    <col min="2816" max="2816" width="20" style="406" bestFit="1" customWidth="1"/>
    <col min="2817" max="2817" width="60" style="406" bestFit="1" customWidth="1"/>
    <col min="2818" max="2820" width="30" style="406" bestFit="1" customWidth="1"/>
    <col min="2821" max="3071" width="9.140625" style="406"/>
    <col min="3072" max="3072" width="20" style="406" bestFit="1" customWidth="1"/>
    <col min="3073" max="3073" width="60" style="406" bestFit="1" customWidth="1"/>
    <col min="3074" max="3076" width="30" style="406" bestFit="1" customWidth="1"/>
    <col min="3077" max="3327" width="9.140625" style="406"/>
    <col min="3328" max="3328" width="20" style="406" bestFit="1" customWidth="1"/>
    <col min="3329" max="3329" width="60" style="406" bestFit="1" customWidth="1"/>
    <col min="3330" max="3332" width="30" style="406" bestFit="1" customWidth="1"/>
    <col min="3333" max="3583" width="9.140625" style="406"/>
    <col min="3584" max="3584" width="20" style="406" bestFit="1" customWidth="1"/>
    <col min="3585" max="3585" width="60" style="406" bestFit="1" customWidth="1"/>
    <col min="3586" max="3588" width="30" style="406" bestFit="1" customWidth="1"/>
    <col min="3589" max="3839" width="9.140625" style="406"/>
    <col min="3840" max="3840" width="20" style="406" bestFit="1" customWidth="1"/>
    <col min="3841" max="3841" width="60" style="406" bestFit="1" customWidth="1"/>
    <col min="3842" max="3844" width="30" style="406" bestFit="1" customWidth="1"/>
    <col min="3845" max="4095" width="9.140625" style="406"/>
    <col min="4096" max="4096" width="20" style="406" bestFit="1" customWidth="1"/>
    <col min="4097" max="4097" width="60" style="406" bestFit="1" customWidth="1"/>
    <col min="4098" max="4100" width="30" style="406" bestFit="1" customWidth="1"/>
    <col min="4101" max="4351" width="9.140625" style="406"/>
    <col min="4352" max="4352" width="20" style="406" bestFit="1" customWidth="1"/>
    <col min="4353" max="4353" width="60" style="406" bestFit="1" customWidth="1"/>
    <col min="4354" max="4356" width="30" style="406" bestFit="1" customWidth="1"/>
    <col min="4357" max="4607" width="9.140625" style="406"/>
    <col min="4608" max="4608" width="20" style="406" bestFit="1" customWidth="1"/>
    <col min="4609" max="4609" width="60" style="406" bestFit="1" customWidth="1"/>
    <col min="4610" max="4612" width="30" style="406" bestFit="1" customWidth="1"/>
    <col min="4613" max="4863" width="9.140625" style="406"/>
    <col min="4864" max="4864" width="20" style="406" bestFit="1" customWidth="1"/>
    <col min="4865" max="4865" width="60" style="406" bestFit="1" customWidth="1"/>
    <col min="4866" max="4868" width="30" style="406" bestFit="1" customWidth="1"/>
    <col min="4869" max="5119" width="9.140625" style="406"/>
    <col min="5120" max="5120" width="20" style="406" bestFit="1" customWidth="1"/>
    <col min="5121" max="5121" width="60" style="406" bestFit="1" customWidth="1"/>
    <col min="5122" max="5124" width="30" style="406" bestFit="1" customWidth="1"/>
    <col min="5125" max="5375" width="9.140625" style="406"/>
    <col min="5376" max="5376" width="20" style="406" bestFit="1" customWidth="1"/>
    <col min="5377" max="5377" width="60" style="406" bestFit="1" customWidth="1"/>
    <col min="5378" max="5380" width="30" style="406" bestFit="1" customWidth="1"/>
    <col min="5381" max="5631" width="9.140625" style="406"/>
    <col min="5632" max="5632" width="20" style="406" bestFit="1" customWidth="1"/>
    <col min="5633" max="5633" width="60" style="406" bestFit="1" customWidth="1"/>
    <col min="5634" max="5636" width="30" style="406" bestFit="1" customWidth="1"/>
    <col min="5637" max="5887" width="9.140625" style="406"/>
    <col min="5888" max="5888" width="20" style="406" bestFit="1" customWidth="1"/>
    <col min="5889" max="5889" width="60" style="406" bestFit="1" customWidth="1"/>
    <col min="5890" max="5892" width="30" style="406" bestFit="1" customWidth="1"/>
    <col min="5893" max="6143" width="9.140625" style="406"/>
    <col min="6144" max="6144" width="20" style="406" bestFit="1" customWidth="1"/>
    <col min="6145" max="6145" width="60" style="406" bestFit="1" customWidth="1"/>
    <col min="6146" max="6148" width="30" style="406" bestFit="1" customWidth="1"/>
    <col min="6149" max="6399" width="9.140625" style="406"/>
    <col min="6400" max="6400" width="20" style="406" bestFit="1" customWidth="1"/>
    <col min="6401" max="6401" width="60" style="406" bestFit="1" customWidth="1"/>
    <col min="6402" max="6404" width="30" style="406" bestFit="1" customWidth="1"/>
    <col min="6405" max="6655" width="9.140625" style="406"/>
    <col min="6656" max="6656" width="20" style="406" bestFit="1" customWidth="1"/>
    <col min="6657" max="6657" width="60" style="406" bestFit="1" customWidth="1"/>
    <col min="6658" max="6660" width="30" style="406" bestFit="1" customWidth="1"/>
    <col min="6661" max="6911" width="9.140625" style="406"/>
    <col min="6912" max="6912" width="20" style="406" bestFit="1" customWidth="1"/>
    <col min="6913" max="6913" width="60" style="406" bestFit="1" customWidth="1"/>
    <col min="6914" max="6916" width="30" style="406" bestFit="1" customWidth="1"/>
    <col min="6917" max="7167" width="9.140625" style="406"/>
    <col min="7168" max="7168" width="20" style="406" bestFit="1" customWidth="1"/>
    <col min="7169" max="7169" width="60" style="406" bestFit="1" customWidth="1"/>
    <col min="7170" max="7172" width="30" style="406" bestFit="1" customWidth="1"/>
    <col min="7173" max="7423" width="9.140625" style="406"/>
    <col min="7424" max="7424" width="20" style="406" bestFit="1" customWidth="1"/>
    <col min="7425" max="7425" width="60" style="406" bestFit="1" customWidth="1"/>
    <col min="7426" max="7428" width="30" style="406" bestFit="1" customWidth="1"/>
    <col min="7429" max="7679" width="9.140625" style="406"/>
    <col min="7680" max="7680" width="20" style="406" bestFit="1" customWidth="1"/>
    <col min="7681" max="7681" width="60" style="406" bestFit="1" customWidth="1"/>
    <col min="7682" max="7684" width="30" style="406" bestFit="1" customWidth="1"/>
    <col min="7685" max="7935" width="9.140625" style="406"/>
    <col min="7936" max="7936" width="20" style="406" bestFit="1" customWidth="1"/>
    <col min="7937" max="7937" width="60" style="406" bestFit="1" customWidth="1"/>
    <col min="7938" max="7940" width="30" style="406" bestFit="1" customWidth="1"/>
    <col min="7941" max="8191" width="9.140625" style="406"/>
    <col min="8192" max="8192" width="20" style="406" bestFit="1" customWidth="1"/>
    <col min="8193" max="8193" width="60" style="406" bestFit="1" customWidth="1"/>
    <col min="8194" max="8196" width="30" style="406" bestFit="1" customWidth="1"/>
    <col min="8197" max="8447" width="9.140625" style="406"/>
    <col min="8448" max="8448" width="20" style="406" bestFit="1" customWidth="1"/>
    <col min="8449" max="8449" width="60" style="406" bestFit="1" customWidth="1"/>
    <col min="8450" max="8452" width="30" style="406" bestFit="1" customWidth="1"/>
    <col min="8453" max="8703" width="9.140625" style="406"/>
    <col min="8704" max="8704" width="20" style="406" bestFit="1" customWidth="1"/>
    <col min="8705" max="8705" width="60" style="406" bestFit="1" customWidth="1"/>
    <col min="8706" max="8708" width="30" style="406" bestFit="1" customWidth="1"/>
    <col min="8709" max="8959" width="9.140625" style="406"/>
    <col min="8960" max="8960" width="20" style="406" bestFit="1" customWidth="1"/>
    <col min="8961" max="8961" width="60" style="406" bestFit="1" customWidth="1"/>
    <col min="8962" max="8964" width="30" style="406" bestFit="1" customWidth="1"/>
    <col min="8965" max="9215" width="9.140625" style="406"/>
    <col min="9216" max="9216" width="20" style="406" bestFit="1" customWidth="1"/>
    <col min="9217" max="9217" width="60" style="406" bestFit="1" customWidth="1"/>
    <col min="9218" max="9220" width="30" style="406" bestFit="1" customWidth="1"/>
    <col min="9221" max="9471" width="9.140625" style="406"/>
    <col min="9472" max="9472" width="20" style="406" bestFit="1" customWidth="1"/>
    <col min="9473" max="9473" width="60" style="406" bestFit="1" customWidth="1"/>
    <col min="9474" max="9476" width="30" style="406" bestFit="1" customWidth="1"/>
    <col min="9477" max="9727" width="9.140625" style="406"/>
    <col min="9728" max="9728" width="20" style="406" bestFit="1" customWidth="1"/>
    <col min="9729" max="9729" width="60" style="406" bestFit="1" customWidth="1"/>
    <col min="9730" max="9732" width="30" style="406" bestFit="1" customWidth="1"/>
    <col min="9733" max="9983" width="9.140625" style="406"/>
    <col min="9984" max="9984" width="20" style="406" bestFit="1" customWidth="1"/>
    <col min="9985" max="9985" width="60" style="406" bestFit="1" customWidth="1"/>
    <col min="9986" max="9988" width="30" style="406" bestFit="1" customWidth="1"/>
    <col min="9989" max="10239" width="9.140625" style="406"/>
    <col min="10240" max="10240" width="20" style="406" bestFit="1" customWidth="1"/>
    <col min="10241" max="10241" width="60" style="406" bestFit="1" customWidth="1"/>
    <col min="10242" max="10244" width="30" style="406" bestFit="1" customWidth="1"/>
    <col min="10245" max="10495" width="9.140625" style="406"/>
    <col min="10496" max="10496" width="20" style="406" bestFit="1" customWidth="1"/>
    <col min="10497" max="10497" width="60" style="406" bestFit="1" customWidth="1"/>
    <col min="10498" max="10500" width="30" style="406" bestFit="1" customWidth="1"/>
    <col min="10501" max="10751" width="9.140625" style="406"/>
    <col min="10752" max="10752" width="20" style="406" bestFit="1" customWidth="1"/>
    <col min="10753" max="10753" width="60" style="406" bestFit="1" customWidth="1"/>
    <col min="10754" max="10756" width="30" style="406" bestFit="1" customWidth="1"/>
    <col min="10757" max="11007" width="9.140625" style="406"/>
    <col min="11008" max="11008" width="20" style="406" bestFit="1" customWidth="1"/>
    <col min="11009" max="11009" width="60" style="406" bestFit="1" customWidth="1"/>
    <col min="11010" max="11012" width="30" style="406" bestFit="1" customWidth="1"/>
    <col min="11013" max="11263" width="9.140625" style="406"/>
    <col min="11264" max="11264" width="20" style="406" bestFit="1" customWidth="1"/>
    <col min="11265" max="11265" width="60" style="406" bestFit="1" customWidth="1"/>
    <col min="11266" max="11268" width="30" style="406" bestFit="1" customWidth="1"/>
    <col min="11269" max="11519" width="9.140625" style="406"/>
    <col min="11520" max="11520" width="20" style="406" bestFit="1" customWidth="1"/>
    <col min="11521" max="11521" width="60" style="406" bestFit="1" customWidth="1"/>
    <col min="11522" max="11524" width="30" style="406" bestFit="1" customWidth="1"/>
    <col min="11525" max="11775" width="9.140625" style="406"/>
    <col min="11776" max="11776" width="20" style="406" bestFit="1" customWidth="1"/>
    <col min="11777" max="11777" width="60" style="406" bestFit="1" customWidth="1"/>
    <col min="11778" max="11780" width="30" style="406" bestFit="1" customWidth="1"/>
    <col min="11781" max="12031" width="9.140625" style="406"/>
    <col min="12032" max="12032" width="20" style="406" bestFit="1" customWidth="1"/>
    <col min="12033" max="12033" width="60" style="406" bestFit="1" customWidth="1"/>
    <col min="12034" max="12036" width="30" style="406" bestFit="1" customWidth="1"/>
    <col min="12037" max="12287" width="9.140625" style="406"/>
    <col min="12288" max="12288" width="20" style="406" bestFit="1" customWidth="1"/>
    <col min="12289" max="12289" width="60" style="406" bestFit="1" customWidth="1"/>
    <col min="12290" max="12292" width="30" style="406" bestFit="1" customWidth="1"/>
    <col min="12293" max="12543" width="9.140625" style="406"/>
    <col min="12544" max="12544" width="20" style="406" bestFit="1" customWidth="1"/>
    <col min="12545" max="12545" width="60" style="406" bestFit="1" customWidth="1"/>
    <col min="12546" max="12548" width="30" style="406" bestFit="1" customWidth="1"/>
    <col min="12549" max="12799" width="9.140625" style="406"/>
    <col min="12800" max="12800" width="20" style="406" bestFit="1" customWidth="1"/>
    <col min="12801" max="12801" width="60" style="406" bestFit="1" customWidth="1"/>
    <col min="12802" max="12804" width="30" style="406" bestFit="1" customWidth="1"/>
    <col min="12805" max="13055" width="9.140625" style="406"/>
    <col min="13056" max="13056" width="20" style="406" bestFit="1" customWidth="1"/>
    <col min="13057" max="13057" width="60" style="406" bestFit="1" customWidth="1"/>
    <col min="13058" max="13060" width="30" style="406" bestFit="1" customWidth="1"/>
    <col min="13061" max="13311" width="9.140625" style="406"/>
    <col min="13312" max="13312" width="20" style="406" bestFit="1" customWidth="1"/>
    <col min="13313" max="13313" width="60" style="406" bestFit="1" customWidth="1"/>
    <col min="13314" max="13316" width="30" style="406" bestFit="1" customWidth="1"/>
    <col min="13317" max="13567" width="9.140625" style="406"/>
    <col min="13568" max="13568" width="20" style="406" bestFit="1" customWidth="1"/>
    <col min="13569" max="13569" width="60" style="406" bestFit="1" customWidth="1"/>
    <col min="13570" max="13572" width="30" style="406" bestFit="1" customWidth="1"/>
    <col min="13573" max="13823" width="9.140625" style="406"/>
    <col min="13824" max="13824" width="20" style="406" bestFit="1" customWidth="1"/>
    <col min="13825" max="13825" width="60" style="406" bestFit="1" customWidth="1"/>
    <col min="13826" max="13828" width="30" style="406" bestFit="1" customWidth="1"/>
    <col min="13829" max="14079" width="9.140625" style="406"/>
    <col min="14080" max="14080" width="20" style="406" bestFit="1" customWidth="1"/>
    <col min="14081" max="14081" width="60" style="406" bestFit="1" customWidth="1"/>
    <col min="14082" max="14084" width="30" style="406" bestFit="1" customWidth="1"/>
    <col min="14085" max="14335" width="9.140625" style="406"/>
    <col min="14336" max="14336" width="20" style="406" bestFit="1" customWidth="1"/>
    <col min="14337" max="14337" width="60" style="406" bestFit="1" customWidth="1"/>
    <col min="14338" max="14340" width="30" style="406" bestFit="1" customWidth="1"/>
    <col min="14341" max="14591" width="9.140625" style="406"/>
    <col min="14592" max="14592" width="20" style="406" bestFit="1" customWidth="1"/>
    <col min="14593" max="14593" width="60" style="406" bestFit="1" customWidth="1"/>
    <col min="14594" max="14596" width="30" style="406" bestFit="1" customWidth="1"/>
    <col min="14597" max="14847" width="9.140625" style="406"/>
    <col min="14848" max="14848" width="20" style="406" bestFit="1" customWidth="1"/>
    <col min="14849" max="14849" width="60" style="406" bestFit="1" customWidth="1"/>
    <col min="14850" max="14852" width="30" style="406" bestFit="1" customWidth="1"/>
    <col min="14853" max="15103" width="9.140625" style="406"/>
    <col min="15104" max="15104" width="20" style="406" bestFit="1" customWidth="1"/>
    <col min="15105" max="15105" width="60" style="406" bestFit="1" customWidth="1"/>
    <col min="15106" max="15108" width="30" style="406" bestFit="1" customWidth="1"/>
    <col min="15109" max="15359" width="9.140625" style="406"/>
    <col min="15360" max="15360" width="20" style="406" bestFit="1" customWidth="1"/>
    <col min="15361" max="15361" width="60" style="406" bestFit="1" customWidth="1"/>
    <col min="15362" max="15364" width="30" style="406" bestFit="1" customWidth="1"/>
    <col min="15365" max="15615" width="9.140625" style="406"/>
    <col min="15616" max="15616" width="20" style="406" bestFit="1" customWidth="1"/>
    <col min="15617" max="15617" width="60" style="406" bestFit="1" customWidth="1"/>
    <col min="15618" max="15620" width="30" style="406" bestFit="1" customWidth="1"/>
    <col min="15621" max="15871" width="9.140625" style="406"/>
    <col min="15872" max="15872" width="20" style="406" bestFit="1" customWidth="1"/>
    <col min="15873" max="15873" width="60" style="406" bestFit="1" customWidth="1"/>
    <col min="15874" max="15876" width="30" style="406" bestFit="1" customWidth="1"/>
    <col min="15877" max="16127" width="9.140625" style="406"/>
    <col min="16128" max="16128" width="20" style="406" bestFit="1" customWidth="1"/>
    <col min="16129" max="16129" width="60" style="406" bestFit="1" customWidth="1"/>
    <col min="16130" max="16132" width="30" style="406" bestFit="1" customWidth="1"/>
    <col min="16133" max="16384" width="9.140625" style="406"/>
  </cols>
  <sheetData>
    <row r="1" spans="1:55" x14ac:dyDescent="0.2">
      <c r="A1" s="1147" t="s">
        <v>2055</v>
      </c>
      <c r="B1" s="1147" t="s">
        <v>2728</v>
      </c>
      <c r="C1" s="1387">
        <f>Financials_Consolidated!E7</f>
        <v>42826</v>
      </c>
      <c r="D1" s="1387">
        <f>Financials_Consolidated!D7</f>
        <v>43191</v>
      </c>
      <c r="E1" s="1387">
        <f>Financials_Consolidated!C7</f>
        <v>43556</v>
      </c>
      <c r="F1" s="1387">
        <f>Financials_Consolidated!B7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Financials_Consolidated!E8</f>
        <v>0</v>
      </c>
      <c r="D2" s="1388">
        <f>Financials_Consolidated!D8</f>
        <v>0</v>
      </c>
      <c r="E2" s="1388">
        <f>Financials_Consolidated!C8</f>
        <v>0</v>
      </c>
      <c r="F2" s="1388">
        <f>Financials_Consolidated!B8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2732</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2734</v>
      </c>
      <c r="C5" s="1389">
        <f>Financials_Consolidated!E13</f>
        <v>0</v>
      </c>
      <c r="D5" s="1389">
        <f>Financials_Consolidated!D13</f>
        <v>0</v>
      </c>
      <c r="E5" s="1389">
        <f>Financials_Consolidated!C13</f>
        <v>0</v>
      </c>
      <c r="F5" s="1389">
        <f>Financials_Consolidated!B13</f>
        <v>0</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1151" t="s">
        <v>2735</v>
      </c>
      <c r="B6" s="1151" t="s">
        <v>2736</v>
      </c>
      <c r="C6" s="1389">
        <f>Financials_Consolidated!E12</f>
        <v>0</v>
      </c>
      <c r="D6" s="1389">
        <f>Financials_Consolidated!D12</f>
        <v>0</v>
      </c>
      <c r="E6" s="1389">
        <f>Financials_Consolidated!C12</f>
        <v>0</v>
      </c>
      <c r="F6" s="1389">
        <f>Financials_Consolidated!B12</f>
        <v>0</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1" t="s">
        <v>2737</v>
      </c>
      <c r="B7" s="1151" t="s">
        <v>2738</v>
      </c>
      <c r="C7" s="1390">
        <f>(C5+C6)</f>
        <v>0</v>
      </c>
      <c r="D7" s="1390">
        <f>(D5+D6)</f>
        <v>0</v>
      </c>
      <c r="E7" s="1390">
        <f>(E5+E6)</f>
        <v>0</v>
      </c>
      <c r="F7" s="1390">
        <f>(F5+F6)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1" t="s">
        <v>2739</v>
      </c>
      <c r="B8" s="1151" t="s">
        <v>2740</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1" t="s">
        <v>2741</v>
      </c>
      <c r="B9" s="1151" t="s">
        <v>2742</v>
      </c>
      <c r="C9" s="1390">
        <f>(C7-C8)</f>
        <v>0</v>
      </c>
      <c r="D9" s="1390">
        <f>(D7-D8)</f>
        <v>0</v>
      </c>
      <c r="E9" s="1390">
        <f>(E7-E8)</f>
        <v>0</v>
      </c>
      <c r="F9" s="1390">
        <f>(F7-F8)</f>
        <v>0</v>
      </c>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1" t="s">
        <v>2743</v>
      </c>
      <c r="B10" s="1151" t="s">
        <v>2744</v>
      </c>
      <c r="C10" s="1389">
        <f>Financials_Consolidated!E15</f>
        <v>0</v>
      </c>
      <c r="D10" s="1389">
        <f>Financials_Consolidated!D15</f>
        <v>0</v>
      </c>
      <c r="E10" s="1389">
        <f>Financials_Consolidated!C15</f>
        <v>0</v>
      </c>
      <c r="F10" s="1389">
        <f>Financials_Consolidated!B15</f>
        <v>0</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1" t="s">
        <v>2745</v>
      </c>
      <c r="B11" s="1151" t="s">
        <v>2746</v>
      </c>
      <c r="C11" s="1154"/>
      <c r="D11" s="1154"/>
      <c r="E11" s="1154"/>
      <c r="F11" s="1154"/>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1" t="s">
        <v>2747</v>
      </c>
      <c r="B12" s="1151" t="s">
        <v>2748</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1" t="s">
        <v>2749</v>
      </c>
      <c r="B13" s="1151" t="s">
        <v>2750</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1" t="s">
        <v>2751</v>
      </c>
      <c r="B14" s="1151" t="s">
        <v>2752</v>
      </c>
      <c r="C14" s="1390">
        <f>(C9+C10+C11+C12+C13)</f>
        <v>0</v>
      </c>
      <c r="D14" s="1390">
        <f>(D9+D10+D11+D12+D13)</f>
        <v>0</v>
      </c>
      <c r="E14" s="1390">
        <f>(E9+E10+E11+E12+E13)</f>
        <v>0</v>
      </c>
      <c r="F14" s="1390">
        <f>(F9+F10+F11+F12+F13)</f>
        <v>0</v>
      </c>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49" t="s">
        <v>2753</v>
      </c>
      <c r="B15" s="1149" t="s">
        <v>2754</v>
      </c>
      <c r="C15" s="1150" t="s">
        <v>2055</v>
      </c>
      <c r="D15" s="1150" t="s">
        <v>2055</v>
      </c>
      <c r="E15" s="1150" t="s">
        <v>2055</v>
      </c>
      <c r="F15" s="1150" t="s">
        <v>2055</v>
      </c>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1" t="s">
        <v>2755</v>
      </c>
      <c r="B16" s="1151" t="s">
        <v>2756</v>
      </c>
      <c r="C16" s="1150" t="s">
        <v>2055</v>
      </c>
      <c r="D16" s="1150" t="s">
        <v>2055</v>
      </c>
      <c r="E16" s="1150" t="s">
        <v>2055</v>
      </c>
      <c r="F16" s="1150" t="s">
        <v>2055</v>
      </c>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2757</v>
      </c>
      <c r="B17" s="1155" t="s">
        <v>2758</v>
      </c>
      <c r="C17" s="1389">
        <f>Financials_Consolidated!E17</f>
        <v>0</v>
      </c>
      <c r="D17" s="1389">
        <f>Financials_Consolidated!D17</f>
        <v>0</v>
      </c>
      <c r="E17" s="1389">
        <f>Financials_Consolidated!C17</f>
        <v>0</v>
      </c>
      <c r="F17" s="1389">
        <f>Financials_Consolidated!B17</f>
        <v>0</v>
      </c>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2759</v>
      </c>
      <c r="B18" s="1155" t="s">
        <v>2760</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1151" t="s">
        <v>2761</v>
      </c>
      <c r="B19" s="1151" t="s">
        <v>2762</v>
      </c>
      <c r="C19" s="1150" t="s">
        <v>2055</v>
      </c>
      <c r="D19" s="1150" t="s">
        <v>2055</v>
      </c>
      <c r="E19" s="1150" t="s">
        <v>2055</v>
      </c>
      <c r="F19" s="1150" t="s">
        <v>2055</v>
      </c>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2763</v>
      </c>
      <c r="B20" s="1155" t="s">
        <v>2758</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2764</v>
      </c>
      <c r="B21" s="1155" t="s">
        <v>2760</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1" t="s">
        <v>2765</v>
      </c>
      <c r="B22" s="1151" t="s">
        <v>2766</v>
      </c>
      <c r="C22" s="1154"/>
      <c r="D22" s="1154"/>
      <c r="E22" s="1154"/>
      <c r="F22" s="1154"/>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1" t="s">
        <v>2767</v>
      </c>
      <c r="B23" s="1151" t="s">
        <v>2768</v>
      </c>
      <c r="C23" s="1389">
        <f>Financials_Consolidated!E19</f>
        <v>0</v>
      </c>
      <c r="D23" s="1389">
        <f>Financials_Consolidated!D19</f>
        <v>0</v>
      </c>
      <c r="E23" s="1389">
        <f>Financials_Consolidated!C19</f>
        <v>0</v>
      </c>
      <c r="F23" s="1389">
        <f>Financials_Consolidated!B19</f>
        <v>0</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1" t="s">
        <v>2769</v>
      </c>
      <c r="B24" s="1151" t="s">
        <v>2770</v>
      </c>
      <c r="C24" s="1389">
        <f>Financials_Consolidated!E18</f>
        <v>0</v>
      </c>
      <c r="D24" s="1389">
        <f>Financials_Consolidated!D18</f>
        <v>0</v>
      </c>
      <c r="E24" s="1389">
        <f>Financials_Consolidated!C18</f>
        <v>0</v>
      </c>
      <c r="F24" s="1389">
        <f>Financials_Consolidated!B18</f>
        <v>0</v>
      </c>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1" t="s">
        <v>2771</v>
      </c>
      <c r="B25" s="1151" t="s">
        <v>2772</v>
      </c>
      <c r="C25" s="1389">
        <f>Financials_Consolidated!E27+Financials_Consolidated!E28</f>
        <v>0</v>
      </c>
      <c r="D25" s="1389">
        <f>Financials_Consolidated!D27+Financials_Consolidated!D28</f>
        <v>0</v>
      </c>
      <c r="E25" s="1389">
        <f>Financials_Consolidated!C27+Financials_Consolidated!C28</f>
        <v>0</v>
      </c>
      <c r="F25" s="1389">
        <f>Financials_Consolidated!B27+Financials_Consolidated!B28</f>
        <v>0</v>
      </c>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1" t="s">
        <v>2773</v>
      </c>
      <c r="B26" s="1151" t="s">
        <v>2774</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1" t="s">
        <v>2775</v>
      </c>
      <c r="B27" s="1151" t="s">
        <v>2776</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1" t="s">
        <v>2777</v>
      </c>
      <c r="B28" s="1151" t="s">
        <v>2778</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1" t="s">
        <v>2779</v>
      </c>
      <c r="B29" s="1151" t="s">
        <v>2780</v>
      </c>
      <c r="C29" s="1390">
        <f>(C17+C18+C20+C21+C22+C23+C24+C25+C26+C27+C28)</f>
        <v>0</v>
      </c>
      <c r="D29" s="1390">
        <f>(D17+D18+D20+D21+D22+D23+D24+D25+D26+D27+D28)</f>
        <v>0</v>
      </c>
      <c r="E29" s="1390">
        <f>(E17+E18+E20+E21+E22+E23+E24+E25+E26+E27+E28)</f>
        <v>0</v>
      </c>
      <c r="F29" s="1390">
        <f>(F17+F18+F20+F21+F22+F23+F24+F25+F26+F27+F28)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1" t="s">
        <v>2781</v>
      </c>
      <c r="B30" s="1151" t="s">
        <v>2782</v>
      </c>
      <c r="C30" s="1154"/>
      <c r="D30" s="1154"/>
      <c r="E30" s="1154"/>
      <c r="F30" s="1154"/>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2783</v>
      </c>
      <c r="B31" s="1151" t="s">
        <v>2784</v>
      </c>
      <c r="C31" s="1154"/>
      <c r="D31" s="1154"/>
      <c r="E31" s="1154"/>
      <c r="F31" s="1154"/>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1" t="s">
        <v>2785</v>
      </c>
      <c r="B32" s="1151" t="s">
        <v>2786</v>
      </c>
      <c r="C32" s="1390">
        <f>C29+C30-C31</f>
        <v>0</v>
      </c>
      <c r="D32" s="1390">
        <f>D29+D30-D31</f>
        <v>0</v>
      </c>
      <c r="E32" s="1390">
        <f>E29+E30-E31</f>
        <v>0</v>
      </c>
      <c r="F32" s="1390">
        <f>F29+F30-F31</f>
        <v>0</v>
      </c>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1" t="s">
        <v>2787</v>
      </c>
      <c r="B33" s="1151" t="s">
        <v>2788</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1" t="s">
        <v>2789</v>
      </c>
      <c r="B34" s="1151" t="s">
        <v>2790</v>
      </c>
      <c r="C34" s="1154"/>
      <c r="D34" s="1154"/>
      <c r="E34" s="1154"/>
      <c r="F34" s="1154"/>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1" t="s">
        <v>2791</v>
      </c>
      <c r="B35" s="1151" t="s">
        <v>2792</v>
      </c>
      <c r="C35" s="1390">
        <f>C32+C33-C34</f>
        <v>0</v>
      </c>
      <c r="D35" s="1390">
        <f>D32+D33-D34</f>
        <v>0</v>
      </c>
      <c r="E35" s="1390">
        <f>E32+E33-E34</f>
        <v>0</v>
      </c>
      <c r="F35" s="1390">
        <f>F32+F33-F34</f>
        <v>0</v>
      </c>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1" t="s">
        <v>2793</v>
      </c>
      <c r="B36" s="1151" t="s">
        <v>2794</v>
      </c>
      <c r="C36" s="1389">
        <f>Financials_Consolidated!E24</f>
        <v>0</v>
      </c>
      <c r="D36" s="1389">
        <f>Financials_Consolidated!D24</f>
        <v>0</v>
      </c>
      <c r="E36" s="1389">
        <f>Financials_Consolidated!C24</f>
        <v>0</v>
      </c>
      <c r="F36" s="1389">
        <f>Financials_Consolidated!B24</f>
        <v>0</v>
      </c>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1" t="s">
        <v>2795</v>
      </c>
      <c r="B37" s="1151" t="s">
        <v>2796</v>
      </c>
      <c r="C37" s="1390">
        <f>(C35+C36)</f>
        <v>0</v>
      </c>
      <c r="D37" s="1390">
        <f>(D35+D36)</f>
        <v>0</v>
      </c>
      <c r="E37" s="1390">
        <f>(E35+E36)</f>
        <v>0</v>
      </c>
      <c r="F37" s="1390">
        <f>(F35+F36)</f>
        <v>0</v>
      </c>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1" t="s">
        <v>2797</v>
      </c>
      <c r="B38" s="1151" t="s">
        <v>2798</v>
      </c>
      <c r="C38" s="1390">
        <f>(C14-C37)</f>
        <v>0</v>
      </c>
      <c r="D38" s="1390">
        <f>(D14-D37)</f>
        <v>0</v>
      </c>
      <c r="E38" s="1390">
        <f>(E14-E37)</f>
        <v>0</v>
      </c>
      <c r="F38" s="1390">
        <f>(F14-F37)</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1" t="s">
        <v>2799</v>
      </c>
      <c r="B39" s="1151" t="s">
        <v>2800</v>
      </c>
      <c r="C39" s="1150" t="s">
        <v>2055</v>
      </c>
      <c r="D39" s="1150" t="s">
        <v>2055</v>
      </c>
      <c r="E39" s="1150" t="s">
        <v>2055</v>
      </c>
      <c r="F39" s="1150" t="s">
        <v>2055</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1155" t="s">
        <v>2801</v>
      </c>
      <c r="B40" s="1155" t="s">
        <v>2802</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2803</v>
      </c>
      <c r="B41" s="1155" t="s">
        <v>2804</v>
      </c>
      <c r="C41" s="1391">
        <f>Financials_Consolidated!E31</f>
        <v>0</v>
      </c>
      <c r="D41" s="1391">
        <f>Financials_Consolidated!D31</f>
        <v>0</v>
      </c>
      <c r="E41" s="1391">
        <f>Financials_Consolidated!C31</f>
        <v>0</v>
      </c>
      <c r="F41" s="1391">
        <f>Financials_Consolidated!B31</f>
        <v>0</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1" t="s">
        <v>2805</v>
      </c>
      <c r="B42" s="1151" t="s">
        <v>2806</v>
      </c>
      <c r="C42" s="1150" t="s">
        <v>2055</v>
      </c>
      <c r="D42" s="1150" t="s">
        <v>2055</v>
      </c>
      <c r="E42" s="1150" t="s">
        <v>2055</v>
      </c>
      <c r="F42" s="1150" t="s">
        <v>2055</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2807</v>
      </c>
      <c r="B43" s="1155" t="s">
        <v>2802</v>
      </c>
      <c r="C43" s="1154"/>
      <c r="D43" s="1154"/>
      <c r="E43" s="1154"/>
      <c r="F43" s="1154"/>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5" t="s">
        <v>2808</v>
      </c>
      <c r="B44" s="1155" t="s">
        <v>2804</v>
      </c>
      <c r="C44" s="1154"/>
      <c r="D44" s="1154"/>
      <c r="E44" s="1154"/>
      <c r="F44" s="1154"/>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2809</v>
      </c>
      <c r="B45" s="1151" t="s">
        <v>2810</v>
      </c>
      <c r="C45" s="1154"/>
      <c r="D45" s="1154"/>
      <c r="E45" s="1154"/>
      <c r="F45" s="1154"/>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1" t="s">
        <v>2811</v>
      </c>
      <c r="B46" s="1151" t="s">
        <v>2812</v>
      </c>
      <c r="C46" s="1390">
        <f>(C40+C41+C43+C44+C45)</f>
        <v>0</v>
      </c>
      <c r="D46" s="1390">
        <f>(D40+D41+D43+D44+D45)</f>
        <v>0</v>
      </c>
      <c r="E46" s="1390">
        <f>(E40+E41+E43+E44+E45)</f>
        <v>0</v>
      </c>
      <c r="F46" s="1390">
        <f>(F40+F41+F43+F44+F45)</f>
        <v>0</v>
      </c>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1" t="s">
        <v>2813</v>
      </c>
      <c r="B47" s="1151" t="s">
        <v>2814</v>
      </c>
      <c r="C47" s="1390">
        <f>(C38-C46)</f>
        <v>0</v>
      </c>
      <c r="D47" s="1390">
        <f>(D38-D46)</f>
        <v>0</v>
      </c>
      <c r="E47" s="1390">
        <f>(E38-E46)</f>
        <v>0</v>
      </c>
      <c r="F47" s="1390">
        <f>(F38-F46)</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49" t="s">
        <v>2815</v>
      </c>
      <c r="B48" s="1149" t="s">
        <v>2816</v>
      </c>
      <c r="C48" s="1150" t="s">
        <v>2055</v>
      </c>
      <c r="D48" s="1150" t="s">
        <v>2055</v>
      </c>
      <c r="E48" s="1150" t="s">
        <v>2055</v>
      </c>
      <c r="F48" s="1150" t="s">
        <v>2055</v>
      </c>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1" t="s">
        <v>2817</v>
      </c>
      <c r="B49" s="1151" t="s">
        <v>2818</v>
      </c>
      <c r="C49" s="1150" t="s">
        <v>2055</v>
      </c>
      <c r="D49" s="1150" t="s">
        <v>2055</v>
      </c>
      <c r="E49" s="1150" t="s">
        <v>2055</v>
      </c>
      <c r="F49" s="1150" t="s">
        <v>2055</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2819</v>
      </c>
      <c r="B50" s="1155" t="s">
        <v>2820</v>
      </c>
      <c r="C50" s="1154"/>
      <c r="D50" s="1154"/>
      <c r="E50" s="1154"/>
      <c r="F50" s="1154"/>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5" t="s">
        <v>2821</v>
      </c>
      <c r="B51" s="1155" t="s">
        <v>2822</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5" t="s">
        <v>2823</v>
      </c>
      <c r="B52" s="1155" t="s">
        <v>2824</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5" t="s">
        <v>2825</v>
      </c>
      <c r="B53" s="1155" t="s">
        <v>2826</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5" t="s">
        <v>2827</v>
      </c>
      <c r="B54" s="1155" t="s">
        <v>2828</v>
      </c>
      <c r="C54" s="1154"/>
      <c r="D54" s="1154"/>
      <c r="E54" s="1154"/>
      <c r="F54" s="1154"/>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2829</v>
      </c>
      <c r="B55" s="1155" t="s">
        <v>2830</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1" t="s">
        <v>2831</v>
      </c>
      <c r="B56" s="1151" t="s">
        <v>2832</v>
      </c>
      <c r="C56" s="1389">
        <f>Financials_Consolidated!E14</f>
        <v>0</v>
      </c>
      <c r="D56" s="1389">
        <f>Financials_Consolidated!D14</f>
        <v>0</v>
      </c>
      <c r="E56" s="1389">
        <f>Financials_Consolidated!C14</f>
        <v>0</v>
      </c>
      <c r="F56" s="1389">
        <f>Financials_Consolidated!B14</f>
        <v>0</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1" t="s">
        <v>2833</v>
      </c>
      <c r="B57" s="1151" t="s">
        <v>2834</v>
      </c>
      <c r="C57" s="1150" t="s">
        <v>2055</v>
      </c>
      <c r="D57" s="1150" t="s">
        <v>2055</v>
      </c>
      <c r="E57" s="1150" t="s">
        <v>2055</v>
      </c>
      <c r="F57" s="1150" t="s">
        <v>2055</v>
      </c>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2835</v>
      </c>
      <c r="B58" s="1155" t="s">
        <v>2836</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1" t="s">
        <v>2837</v>
      </c>
      <c r="B59" s="1151" t="s">
        <v>2838</v>
      </c>
      <c r="C59" s="1390">
        <f>(C50+C51+C52+C53+C54+C55+C56+C58)</f>
        <v>0</v>
      </c>
      <c r="D59" s="1390">
        <f>(D50+D51+D52+D53+D54+D55+D56+D58)</f>
        <v>0</v>
      </c>
      <c r="E59" s="1390">
        <f>(E50+E51+E52+E53+E54+E55+E56+E58)</f>
        <v>0</v>
      </c>
      <c r="F59" s="1390">
        <f>(F50+F51+F52+F53+F54+F55+F56+F58)</f>
        <v>0</v>
      </c>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49" t="s">
        <v>2839</v>
      </c>
      <c r="B60" s="1149" t="s">
        <v>2840</v>
      </c>
      <c r="C60" s="1150" t="s">
        <v>2055</v>
      </c>
      <c r="D60" s="1150" t="s">
        <v>2055</v>
      </c>
      <c r="E60" s="1150" t="s">
        <v>2055</v>
      </c>
      <c r="F60" s="1150" t="s">
        <v>2055</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2841</v>
      </c>
      <c r="B61" s="1151" t="s">
        <v>2842</v>
      </c>
      <c r="C61" s="1150" t="s">
        <v>2055</v>
      </c>
      <c r="D61" s="1150" t="s">
        <v>2055</v>
      </c>
      <c r="E61" s="1150" t="s">
        <v>2055</v>
      </c>
      <c r="F61" s="1150" t="s">
        <v>2055</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5" t="s">
        <v>2843</v>
      </c>
      <c r="B62" s="1155" t="s">
        <v>2844</v>
      </c>
      <c r="C62" s="1154"/>
      <c r="D62" s="1154"/>
      <c r="E62" s="1154"/>
      <c r="F62" s="1154"/>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2845</v>
      </c>
      <c r="B63" s="1155" t="s">
        <v>2846</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2847</v>
      </c>
      <c r="B64" s="1155" t="s">
        <v>2848</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1" t="s">
        <v>2849</v>
      </c>
      <c r="B65" s="1151" t="s">
        <v>2850</v>
      </c>
      <c r="C65" s="1150" t="s">
        <v>2055</v>
      </c>
      <c r="D65" s="1150" t="s">
        <v>2055</v>
      </c>
      <c r="E65" s="1150" t="s">
        <v>2055</v>
      </c>
      <c r="F65" s="1150" t="s">
        <v>2055</v>
      </c>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2851</v>
      </c>
      <c r="B66" s="1155" t="s">
        <v>2852</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2853</v>
      </c>
      <c r="B67" s="1155" t="s">
        <v>2854</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2855</v>
      </c>
      <c r="B68" s="1155" t="s">
        <v>2856</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1155" t="s">
        <v>2857</v>
      </c>
      <c r="B69" s="1155" t="s">
        <v>2858</v>
      </c>
      <c r="C69" s="1154"/>
      <c r="D69" s="1154"/>
      <c r="E69" s="1154"/>
      <c r="F69" s="1154"/>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51" t="s">
        <v>2859</v>
      </c>
      <c r="B70" s="1151" t="s">
        <v>2860</v>
      </c>
      <c r="C70" s="1390">
        <f>(C62+C63+C64+C66+C67+C68+C69)</f>
        <v>0</v>
      </c>
      <c r="D70" s="1390">
        <f>(D62+D63+D64+D66+D67+D68+D69)</f>
        <v>0</v>
      </c>
      <c r="E70" s="1390">
        <f>(E62+E63+E64+E66+E67+E68+E69)</f>
        <v>0</v>
      </c>
      <c r="F70" s="1390">
        <f>(F62+F63+F64+F66+F67+F68+F69)</f>
        <v>0</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49" t="s">
        <v>2861</v>
      </c>
      <c r="B71" s="1149" t="s">
        <v>2862</v>
      </c>
      <c r="C71" s="1390">
        <f>(C59-C70)</f>
        <v>0</v>
      </c>
      <c r="D71" s="1390">
        <f>(D59-D70)</f>
        <v>0</v>
      </c>
      <c r="E71" s="1390">
        <f>(E59-E70)</f>
        <v>0</v>
      </c>
      <c r="F71" s="1390">
        <f>(F59-F70)</f>
        <v>0</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49" t="s">
        <v>2863</v>
      </c>
      <c r="B72" s="1149" t="s">
        <v>2864</v>
      </c>
      <c r="C72" s="1390">
        <f>(C25+C46+C47+C71)</f>
        <v>0</v>
      </c>
      <c r="D72" s="1390">
        <f>(D25+D46+D47+D71)</f>
        <v>0</v>
      </c>
      <c r="E72" s="1390">
        <f>(E25+E46+E47+E71)</f>
        <v>0</v>
      </c>
      <c r="F72" s="1390">
        <f>(F25+F46+F47+F71)</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49" t="s">
        <v>2865</v>
      </c>
      <c r="B73" s="1149" t="s">
        <v>2866</v>
      </c>
      <c r="C73" s="1390">
        <f>(C47+C71)</f>
        <v>0</v>
      </c>
      <c r="D73" s="1390">
        <f>(D47+D71)</f>
        <v>0</v>
      </c>
      <c r="E73" s="1390">
        <f>(E47+E71)</f>
        <v>0</v>
      </c>
      <c r="F73" s="1390">
        <f>(F47+F71)</f>
        <v>0</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49" t="s">
        <v>2867</v>
      </c>
      <c r="B74" s="1149" t="s">
        <v>2868</v>
      </c>
      <c r="C74" s="1152"/>
      <c r="D74" s="1152"/>
      <c r="E74" s="1152"/>
      <c r="F74" s="1152"/>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49" t="s">
        <v>2869</v>
      </c>
      <c r="B75" s="1149" t="s">
        <v>2870</v>
      </c>
      <c r="C75" s="1150" t="s">
        <v>2055</v>
      </c>
      <c r="D75" s="1150" t="s">
        <v>2055</v>
      </c>
      <c r="E75" s="1150" t="s">
        <v>2055</v>
      </c>
      <c r="F75" s="1150" t="s">
        <v>2055</v>
      </c>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1" t="s">
        <v>2871</v>
      </c>
      <c r="B76" s="1151" t="s">
        <v>2872</v>
      </c>
      <c r="C76" s="1389">
        <f>Financials_Consolidated!E35</f>
        <v>0</v>
      </c>
      <c r="D76" s="1389">
        <f>Financials_Consolidated!D35</f>
        <v>0</v>
      </c>
      <c r="E76" s="1389">
        <f>Financials_Consolidated!C35</f>
        <v>0</v>
      </c>
      <c r="F76" s="1389">
        <f>Financials_Consolidated!B35</f>
        <v>0</v>
      </c>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2873</v>
      </c>
      <c r="B77" s="1151" t="s">
        <v>2874</v>
      </c>
      <c r="C77" s="1154"/>
      <c r="D77" s="1154"/>
      <c r="E77" s="1154"/>
      <c r="F77" s="1154"/>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1151" t="s">
        <v>2875</v>
      </c>
      <c r="B78" s="1151" t="s">
        <v>2876</v>
      </c>
      <c r="C78" s="1390">
        <f>(C76+C77)</f>
        <v>0</v>
      </c>
      <c r="D78" s="1390">
        <f>(D76+D77)</f>
        <v>0</v>
      </c>
      <c r="E78" s="1390">
        <f>(E76+E77)</f>
        <v>0</v>
      </c>
      <c r="F78" s="1390">
        <f>(F76+F77)</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49" t="s">
        <v>2877</v>
      </c>
      <c r="B79" s="1149" t="s">
        <v>2878</v>
      </c>
      <c r="C79" s="1390">
        <f>(C73-C74-C78)</f>
        <v>0</v>
      </c>
      <c r="D79" s="1390">
        <f>(D73-D74-D78)</f>
        <v>0</v>
      </c>
      <c r="E79" s="1390">
        <f>(E73-E74-E78)</f>
        <v>0</v>
      </c>
      <c r="F79" s="1390">
        <f>(F73-F74-F78)</f>
        <v>0</v>
      </c>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49" t="s">
        <v>2879</v>
      </c>
      <c r="B80" s="1149" t="s">
        <v>2880</v>
      </c>
      <c r="C80" s="1150" t="s">
        <v>2055</v>
      </c>
      <c r="D80" s="1150" t="s">
        <v>2055</v>
      </c>
      <c r="E80" s="1150" t="s">
        <v>2055</v>
      </c>
      <c r="F80" s="1150" t="s">
        <v>2055</v>
      </c>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2881</v>
      </c>
      <c r="B81" s="1151" t="s">
        <v>2882</v>
      </c>
      <c r="C81" s="1154"/>
      <c r="D81" s="1154"/>
      <c r="E81" s="1154"/>
      <c r="F81" s="1154"/>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1" t="s">
        <v>2883</v>
      </c>
      <c r="B82" s="1151" t="s">
        <v>2884</v>
      </c>
      <c r="C82" s="1154"/>
      <c r="D82" s="1154"/>
      <c r="E82" s="1154"/>
      <c r="F82" s="1154"/>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1" t="s">
        <v>2885</v>
      </c>
      <c r="B83" s="1151" t="s">
        <v>2886</v>
      </c>
      <c r="C83" s="1390">
        <f>(C81-C82)</f>
        <v>0</v>
      </c>
      <c r="D83" s="1390">
        <f>(D81-D82)</f>
        <v>0</v>
      </c>
      <c r="E83" s="1390">
        <f>(E81-E82)</f>
        <v>0</v>
      </c>
      <c r="F83" s="1390">
        <f>(F81-F82)</f>
        <v>0</v>
      </c>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49" t="s">
        <v>2731</v>
      </c>
      <c r="B84" s="1149" t="s">
        <v>2887</v>
      </c>
      <c r="C84" s="1390">
        <f>(C79-C83)</f>
        <v>0</v>
      </c>
      <c r="D84" s="1390">
        <f>(D79-D83)</f>
        <v>0</v>
      </c>
      <c r="E84" s="1390">
        <f>(E79-E83)</f>
        <v>0</v>
      </c>
      <c r="F84" s="1390">
        <f>(F79-F83)</f>
        <v>0</v>
      </c>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49" t="s">
        <v>2888</v>
      </c>
      <c r="B85" s="1149" t="s">
        <v>2889</v>
      </c>
      <c r="C85" s="1150" t="s">
        <v>2055</v>
      </c>
      <c r="D85" s="1150" t="s">
        <v>2055</v>
      </c>
      <c r="E85" s="1150" t="s">
        <v>2055</v>
      </c>
      <c r="F85" s="1150" t="s">
        <v>2055</v>
      </c>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1" t="s">
        <v>2890</v>
      </c>
      <c r="B86" s="1151" t="s">
        <v>2891</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1" t="s">
        <v>2892</v>
      </c>
      <c r="B87" s="1151" t="s">
        <v>2893</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49" t="s">
        <v>2894</v>
      </c>
      <c r="B88" s="1149" t="s">
        <v>2895</v>
      </c>
      <c r="C88" s="1154"/>
      <c r="D88" s="1154"/>
      <c r="E88" s="1154"/>
      <c r="F88" s="1154"/>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49" t="s">
        <v>2896</v>
      </c>
      <c r="B89" s="1149" t="s">
        <v>2897</v>
      </c>
      <c r="C89" s="1389">
        <f>Financials_Consolidated!E22</f>
        <v>0</v>
      </c>
      <c r="D89" s="1389">
        <f>Financials_Consolidated!D22</f>
        <v>0</v>
      </c>
      <c r="E89" s="1389">
        <f>Financials_Consolidated!C22</f>
        <v>0</v>
      </c>
      <c r="F89" s="1389">
        <f>Financials_Consolidated!B22</f>
        <v>0</v>
      </c>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49" t="s">
        <v>2898</v>
      </c>
      <c r="B90" s="1149" t="s">
        <v>2899</v>
      </c>
      <c r="C90" s="1389">
        <f>Financials_Consolidated!E23</f>
        <v>0</v>
      </c>
      <c r="D90" s="1389">
        <f>Financials_Consolidated!D23</f>
        <v>0</v>
      </c>
      <c r="E90" s="1389">
        <f>Financials_Consolidated!C23</f>
        <v>0</v>
      </c>
      <c r="F90" s="1389">
        <f>Financials_Consolidated!B23</f>
        <v>0</v>
      </c>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49" t="s">
        <v>2900</v>
      </c>
      <c r="B91" s="1149" t="s">
        <v>2901</v>
      </c>
      <c r="C91" s="1390">
        <f>(C84-C86-C88-C89-C90)</f>
        <v>0</v>
      </c>
      <c r="D91" s="1390">
        <f>(D84-D86-D88-D89-D90)</f>
        <v>0</v>
      </c>
      <c r="E91" s="1390">
        <f>(E84-E86-E88-E89-E90)</f>
        <v>0</v>
      </c>
      <c r="F91" s="1390">
        <f>(F84-F86-F88-F89-F90)</f>
        <v>0</v>
      </c>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1393">
        <f>Financials_Consolidated!E36</f>
        <v>0</v>
      </c>
      <c r="D92" s="1393">
        <f>Financials_Consolidated!D36</f>
        <v>0</v>
      </c>
      <c r="E92" s="1393">
        <f>Financials_Consolidated!C35</f>
        <v>0</v>
      </c>
      <c r="F92" s="1393">
        <f>Financials_Consolidated!B36</f>
        <v>0</v>
      </c>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6"/>
  <dimension ref="A1:BC200"/>
  <sheetViews>
    <sheetView workbookViewId="0">
      <selection activeCell="H1" sqref="H1"/>
    </sheetView>
  </sheetViews>
  <sheetFormatPr defaultRowHeight="12.75" x14ac:dyDescent="0.2"/>
  <cols>
    <col min="1" max="1" width="10.85546875" style="406" bestFit="1" customWidth="1"/>
    <col min="2" max="2" width="59.5703125" style="406" bestFit="1" customWidth="1"/>
    <col min="3" max="6" width="16.5703125" style="406" customWidth="1"/>
    <col min="7" max="255" width="9.140625" style="406"/>
    <col min="256" max="256" width="20" style="406" bestFit="1" customWidth="1"/>
    <col min="257" max="257" width="60" style="406" bestFit="1" customWidth="1"/>
    <col min="258" max="260" width="30" style="406" bestFit="1" customWidth="1"/>
    <col min="261" max="511" width="9.140625" style="406"/>
    <col min="512" max="512" width="20" style="406" bestFit="1" customWidth="1"/>
    <col min="513" max="513" width="60" style="406" bestFit="1" customWidth="1"/>
    <col min="514" max="516" width="30" style="406" bestFit="1" customWidth="1"/>
    <col min="517" max="767" width="9.140625" style="406"/>
    <col min="768" max="768" width="20" style="406" bestFit="1" customWidth="1"/>
    <col min="769" max="769" width="60" style="406" bestFit="1" customWidth="1"/>
    <col min="770" max="772" width="30" style="406" bestFit="1" customWidth="1"/>
    <col min="773" max="1023" width="9.140625" style="406"/>
    <col min="1024" max="1024" width="20" style="406" bestFit="1" customWidth="1"/>
    <col min="1025" max="1025" width="60" style="406" bestFit="1" customWidth="1"/>
    <col min="1026" max="1028" width="30" style="406" bestFit="1" customWidth="1"/>
    <col min="1029" max="1279" width="9.140625" style="406"/>
    <col min="1280" max="1280" width="20" style="406" bestFit="1" customWidth="1"/>
    <col min="1281" max="1281" width="60" style="406" bestFit="1" customWidth="1"/>
    <col min="1282" max="1284" width="30" style="406" bestFit="1" customWidth="1"/>
    <col min="1285" max="1535" width="9.140625" style="406"/>
    <col min="1536" max="1536" width="20" style="406" bestFit="1" customWidth="1"/>
    <col min="1537" max="1537" width="60" style="406" bestFit="1" customWidth="1"/>
    <col min="1538" max="1540" width="30" style="406" bestFit="1" customWidth="1"/>
    <col min="1541" max="1791" width="9.140625" style="406"/>
    <col min="1792" max="1792" width="20" style="406" bestFit="1" customWidth="1"/>
    <col min="1793" max="1793" width="60" style="406" bestFit="1" customWidth="1"/>
    <col min="1794" max="1796" width="30" style="406" bestFit="1" customWidth="1"/>
    <col min="1797" max="2047" width="9.140625" style="406"/>
    <col min="2048" max="2048" width="20" style="406" bestFit="1" customWidth="1"/>
    <col min="2049" max="2049" width="60" style="406" bestFit="1" customWidth="1"/>
    <col min="2050" max="2052" width="30" style="406" bestFit="1" customWidth="1"/>
    <col min="2053" max="2303" width="9.140625" style="406"/>
    <col min="2304" max="2304" width="20" style="406" bestFit="1" customWidth="1"/>
    <col min="2305" max="2305" width="60" style="406" bestFit="1" customWidth="1"/>
    <col min="2306" max="2308" width="30" style="406" bestFit="1" customWidth="1"/>
    <col min="2309" max="2559" width="9.140625" style="406"/>
    <col min="2560" max="2560" width="20" style="406" bestFit="1" customWidth="1"/>
    <col min="2561" max="2561" width="60" style="406" bestFit="1" customWidth="1"/>
    <col min="2562" max="2564" width="30" style="406" bestFit="1" customWidth="1"/>
    <col min="2565" max="2815" width="9.140625" style="406"/>
    <col min="2816" max="2816" width="20" style="406" bestFit="1" customWidth="1"/>
    <col min="2817" max="2817" width="60" style="406" bestFit="1" customWidth="1"/>
    <col min="2818" max="2820" width="30" style="406" bestFit="1" customWidth="1"/>
    <col min="2821" max="3071" width="9.140625" style="406"/>
    <col min="3072" max="3072" width="20" style="406" bestFit="1" customWidth="1"/>
    <col min="3073" max="3073" width="60" style="406" bestFit="1" customWidth="1"/>
    <col min="3074" max="3076" width="30" style="406" bestFit="1" customWidth="1"/>
    <col min="3077" max="3327" width="9.140625" style="406"/>
    <col min="3328" max="3328" width="20" style="406" bestFit="1" customWidth="1"/>
    <col min="3329" max="3329" width="60" style="406" bestFit="1" customWidth="1"/>
    <col min="3330" max="3332" width="30" style="406" bestFit="1" customWidth="1"/>
    <col min="3333" max="3583" width="9.140625" style="406"/>
    <col min="3584" max="3584" width="20" style="406" bestFit="1" customWidth="1"/>
    <col min="3585" max="3585" width="60" style="406" bestFit="1" customWidth="1"/>
    <col min="3586" max="3588" width="30" style="406" bestFit="1" customWidth="1"/>
    <col min="3589" max="3839" width="9.140625" style="406"/>
    <col min="3840" max="3840" width="20" style="406" bestFit="1" customWidth="1"/>
    <col min="3841" max="3841" width="60" style="406" bestFit="1" customWidth="1"/>
    <col min="3842" max="3844" width="30" style="406" bestFit="1" customWidth="1"/>
    <col min="3845" max="4095" width="9.140625" style="406"/>
    <col min="4096" max="4096" width="20" style="406" bestFit="1" customWidth="1"/>
    <col min="4097" max="4097" width="60" style="406" bestFit="1" customWidth="1"/>
    <col min="4098" max="4100" width="30" style="406" bestFit="1" customWidth="1"/>
    <col min="4101" max="4351" width="9.140625" style="406"/>
    <col min="4352" max="4352" width="20" style="406" bestFit="1" customWidth="1"/>
    <col min="4353" max="4353" width="60" style="406" bestFit="1" customWidth="1"/>
    <col min="4354" max="4356" width="30" style="406" bestFit="1" customWidth="1"/>
    <col min="4357" max="4607" width="9.140625" style="406"/>
    <col min="4608" max="4608" width="20" style="406" bestFit="1" customWidth="1"/>
    <col min="4609" max="4609" width="60" style="406" bestFit="1" customWidth="1"/>
    <col min="4610" max="4612" width="30" style="406" bestFit="1" customWidth="1"/>
    <col min="4613" max="4863" width="9.140625" style="406"/>
    <col min="4864" max="4864" width="20" style="406" bestFit="1" customWidth="1"/>
    <col min="4865" max="4865" width="60" style="406" bestFit="1" customWidth="1"/>
    <col min="4866" max="4868" width="30" style="406" bestFit="1" customWidth="1"/>
    <col min="4869" max="5119" width="9.140625" style="406"/>
    <col min="5120" max="5120" width="20" style="406" bestFit="1" customWidth="1"/>
    <col min="5121" max="5121" width="60" style="406" bestFit="1" customWidth="1"/>
    <col min="5122" max="5124" width="30" style="406" bestFit="1" customWidth="1"/>
    <col min="5125" max="5375" width="9.140625" style="406"/>
    <col min="5376" max="5376" width="20" style="406" bestFit="1" customWidth="1"/>
    <col min="5377" max="5377" width="60" style="406" bestFit="1" customWidth="1"/>
    <col min="5378" max="5380" width="30" style="406" bestFit="1" customWidth="1"/>
    <col min="5381" max="5631" width="9.140625" style="406"/>
    <col min="5632" max="5632" width="20" style="406" bestFit="1" customWidth="1"/>
    <col min="5633" max="5633" width="60" style="406" bestFit="1" customWidth="1"/>
    <col min="5634" max="5636" width="30" style="406" bestFit="1" customWidth="1"/>
    <col min="5637" max="5887" width="9.140625" style="406"/>
    <col min="5888" max="5888" width="20" style="406" bestFit="1" customWidth="1"/>
    <col min="5889" max="5889" width="60" style="406" bestFit="1" customWidth="1"/>
    <col min="5890" max="5892" width="30" style="406" bestFit="1" customWidth="1"/>
    <col min="5893" max="6143" width="9.140625" style="406"/>
    <col min="6144" max="6144" width="20" style="406" bestFit="1" customWidth="1"/>
    <col min="6145" max="6145" width="60" style="406" bestFit="1" customWidth="1"/>
    <col min="6146" max="6148" width="30" style="406" bestFit="1" customWidth="1"/>
    <col min="6149" max="6399" width="9.140625" style="406"/>
    <col min="6400" max="6400" width="20" style="406" bestFit="1" customWidth="1"/>
    <col min="6401" max="6401" width="60" style="406" bestFit="1" customWidth="1"/>
    <col min="6402" max="6404" width="30" style="406" bestFit="1" customWidth="1"/>
    <col min="6405" max="6655" width="9.140625" style="406"/>
    <col min="6656" max="6656" width="20" style="406" bestFit="1" customWidth="1"/>
    <col min="6657" max="6657" width="60" style="406" bestFit="1" customWidth="1"/>
    <col min="6658" max="6660" width="30" style="406" bestFit="1" customWidth="1"/>
    <col min="6661" max="6911" width="9.140625" style="406"/>
    <col min="6912" max="6912" width="20" style="406" bestFit="1" customWidth="1"/>
    <col min="6913" max="6913" width="60" style="406" bestFit="1" customWidth="1"/>
    <col min="6914" max="6916" width="30" style="406" bestFit="1" customWidth="1"/>
    <col min="6917" max="7167" width="9.140625" style="406"/>
    <col min="7168" max="7168" width="20" style="406" bestFit="1" customWidth="1"/>
    <col min="7169" max="7169" width="60" style="406" bestFit="1" customWidth="1"/>
    <col min="7170" max="7172" width="30" style="406" bestFit="1" customWidth="1"/>
    <col min="7173" max="7423" width="9.140625" style="406"/>
    <col min="7424" max="7424" width="20" style="406" bestFit="1" customWidth="1"/>
    <col min="7425" max="7425" width="60" style="406" bestFit="1" customWidth="1"/>
    <col min="7426" max="7428" width="30" style="406" bestFit="1" customWidth="1"/>
    <col min="7429" max="7679" width="9.140625" style="406"/>
    <col min="7680" max="7680" width="20" style="406" bestFit="1" customWidth="1"/>
    <col min="7681" max="7681" width="60" style="406" bestFit="1" customWidth="1"/>
    <col min="7682" max="7684" width="30" style="406" bestFit="1" customWidth="1"/>
    <col min="7685" max="7935" width="9.140625" style="406"/>
    <col min="7936" max="7936" width="20" style="406" bestFit="1" customWidth="1"/>
    <col min="7937" max="7937" width="60" style="406" bestFit="1" customWidth="1"/>
    <col min="7938" max="7940" width="30" style="406" bestFit="1" customWidth="1"/>
    <col min="7941" max="8191" width="9.140625" style="406"/>
    <col min="8192" max="8192" width="20" style="406" bestFit="1" customWidth="1"/>
    <col min="8193" max="8193" width="60" style="406" bestFit="1" customWidth="1"/>
    <col min="8194" max="8196" width="30" style="406" bestFit="1" customWidth="1"/>
    <col min="8197" max="8447" width="9.140625" style="406"/>
    <col min="8448" max="8448" width="20" style="406" bestFit="1" customWidth="1"/>
    <col min="8449" max="8449" width="60" style="406" bestFit="1" customWidth="1"/>
    <col min="8450" max="8452" width="30" style="406" bestFit="1" customWidth="1"/>
    <col min="8453" max="8703" width="9.140625" style="406"/>
    <col min="8704" max="8704" width="20" style="406" bestFit="1" customWidth="1"/>
    <col min="8705" max="8705" width="60" style="406" bestFit="1" customWidth="1"/>
    <col min="8706" max="8708" width="30" style="406" bestFit="1" customWidth="1"/>
    <col min="8709" max="8959" width="9.140625" style="406"/>
    <col min="8960" max="8960" width="20" style="406" bestFit="1" customWidth="1"/>
    <col min="8961" max="8961" width="60" style="406" bestFit="1" customWidth="1"/>
    <col min="8962" max="8964" width="30" style="406" bestFit="1" customWidth="1"/>
    <col min="8965" max="9215" width="9.140625" style="406"/>
    <col min="9216" max="9216" width="20" style="406" bestFit="1" customWidth="1"/>
    <col min="9217" max="9217" width="60" style="406" bestFit="1" customWidth="1"/>
    <col min="9218" max="9220" width="30" style="406" bestFit="1" customWidth="1"/>
    <col min="9221" max="9471" width="9.140625" style="406"/>
    <col min="9472" max="9472" width="20" style="406" bestFit="1" customWidth="1"/>
    <col min="9473" max="9473" width="60" style="406" bestFit="1" customWidth="1"/>
    <col min="9474" max="9476" width="30" style="406" bestFit="1" customWidth="1"/>
    <col min="9477" max="9727" width="9.140625" style="406"/>
    <col min="9728" max="9728" width="20" style="406" bestFit="1" customWidth="1"/>
    <col min="9729" max="9729" width="60" style="406" bestFit="1" customWidth="1"/>
    <col min="9730" max="9732" width="30" style="406" bestFit="1" customWidth="1"/>
    <col min="9733" max="9983" width="9.140625" style="406"/>
    <col min="9984" max="9984" width="20" style="406" bestFit="1" customWidth="1"/>
    <col min="9985" max="9985" width="60" style="406" bestFit="1" customWidth="1"/>
    <col min="9986" max="9988" width="30" style="406" bestFit="1" customWidth="1"/>
    <col min="9989" max="10239" width="9.140625" style="406"/>
    <col min="10240" max="10240" width="20" style="406" bestFit="1" customWidth="1"/>
    <col min="10241" max="10241" width="60" style="406" bestFit="1" customWidth="1"/>
    <col min="10242" max="10244" width="30" style="406" bestFit="1" customWidth="1"/>
    <col min="10245" max="10495" width="9.140625" style="406"/>
    <col min="10496" max="10496" width="20" style="406" bestFit="1" customWidth="1"/>
    <col min="10497" max="10497" width="60" style="406" bestFit="1" customWidth="1"/>
    <col min="10498" max="10500" width="30" style="406" bestFit="1" customWidth="1"/>
    <col min="10501" max="10751" width="9.140625" style="406"/>
    <col min="10752" max="10752" width="20" style="406" bestFit="1" customWidth="1"/>
    <col min="10753" max="10753" width="60" style="406" bestFit="1" customWidth="1"/>
    <col min="10754" max="10756" width="30" style="406" bestFit="1" customWidth="1"/>
    <col min="10757" max="11007" width="9.140625" style="406"/>
    <col min="11008" max="11008" width="20" style="406" bestFit="1" customWidth="1"/>
    <col min="11009" max="11009" width="60" style="406" bestFit="1" customWidth="1"/>
    <col min="11010" max="11012" width="30" style="406" bestFit="1" customWidth="1"/>
    <col min="11013" max="11263" width="9.140625" style="406"/>
    <col min="11264" max="11264" width="20" style="406" bestFit="1" customWidth="1"/>
    <col min="11265" max="11265" width="60" style="406" bestFit="1" customWidth="1"/>
    <col min="11266" max="11268" width="30" style="406" bestFit="1" customWidth="1"/>
    <col min="11269" max="11519" width="9.140625" style="406"/>
    <col min="11520" max="11520" width="20" style="406" bestFit="1" customWidth="1"/>
    <col min="11521" max="11521" width="60" style="406" bestFit="1" customWidth="1"/>
    <col min="11522" max="11524" width="30" style="406" bestFit="1" customWidth="1"/>
    <col min="11525" max="11775" width="9.140625" style="406"/>
    <col min="11776" max="11776" width="20" style="406" bestFit="1" customWidth="1"/>
    <col min="11777" max="11777" width="60" style="406" bestFit="1" customWidth="1"/>
    <col min="11778" max="11780" width="30" style="406" bestFit="1" customWidth="1"/>
    <col min="11781" max="12031" width="9.140625" style="406"/>
    <col min="12032" max="12032" width="20" style="406" bestFit="1" customWidth="1"/>
    <col min="12033" max="12033" width="60" style="406" bestFit="1" customWidth="1"/>
    <col min="12034" max="12036" width="30" style="406" bestFit="1" customWidth="1"/>
    <col min="12037" max="12287" width="9.140625" style="406"/>
    <col min="12288" max="12288" width="20" style="406" bestFit="1" customWidth="1"/>
    <col min="12289" max="12289" width="60" style="406" bestFit="1" customWidth="1"/>
    <col min="12290" max="12292" width="30" style="406" bestFit="1" customWidth="1"/>
    <col min="12293" max="12543" width="9.140625" style="406"/>
    <col min="12544" max="12544" width="20" style="406" bestFit="1" customWidth="1"/>
    <col min="12545" max="12545" width="60" style="406" bestFit="1" customWidth="1"/>
    <col min="12546" max="12548" width="30" style="406" bestFit="1" customWidth="1"/>
    <col min="12549" max="12799" width="9.140625" style="406"/>
    <col min="12800" max="12800" width="20" style="406" bestFit="1" customWidth="1"/>
    <col min="12801" max="12801" width="60" style="406" bestFit="1" customWidth="1"/>
    <col min="12802" max="12804" width="30" style="406" bestFit="1" customWidth="1"/>
    <col min="12805" max="13055" width="9.140625" style="406"/>
    <col min="13056" max="13056" width="20" style="406" bestFit="1" customWidth="1"/>
    <col min="13057" max="13057" width="60" style="406" bestFit="1" customWidth="1"/>
    <col min="13058" max="13060" width="30" style="406" bestFit="1" customWidth="1"/>
    <col min="13061" max="13311" width="9.140625" style="406"/>
    <col min="13312" max="13312" width="20" style="406" bestFit="1" customWidth="1"/>
    <col min="13313" max="13313" width="60" style="406" bestFit="1" customWidth="1"/>
    <col min="13314" max="13316" width="30" style="406" bestFit="1" customWidth="1"/>
    <col min="13317" max="13567" width="9.140625" style="406"/>
    <col min="13568" max="13568" width="20" style="406" bestFit="1" customWidth="1"/>
    <col min="13569" max="13569" width="60" style="406" bestFit="1" customWidth="1"/>
    <col min="13570" max="13572" width="30" style="406" bestFit="1" customWidth="1"/>
    <col min="13573" max="13823" width="9.140625" style="406"/>
    <col min="13824" max="13824" width="20" style="406" bestFit="1" customWidth="1"/>
    <col min="13825" max="13825" width="60" style="406" bestFit="1" customWidth="1"/>
    <col min="13826" max="13828" width="30" style="406" bestFit="1" customWidth="1"/>
    <col min="13829" max="14079" width="9.140625" style="406"/>
    <col min="14080" max="14080" width="20" style="406" bestFit="1" customWidth="1"/>
    <col min="14081" max="14081" width="60" style="406" bestFit="1" customWidth="1"/>
    <col min="14082" max="14084" width="30" style="406" bestFit="1" customWidth="1"/>
    <col min="14085" max="14335" width="9.140625" style="406"/>
    <col min="14336" max="14336" width="20" style="406" bestFit="1" customWidth="1"/>
    <col min="14337" max="14337" width="60" style="406" bestFit="1" customWidth="1"/>
    <col min="14338" max="14340" width="30" style="406" bestFit="1" customWidth="1"/>
    <col min="14341" max="14591" width="9.140625" style="406"/>
    <col min="14592" max="14592" width="20" style="406" bestFit="1" customWidth="1"/>
    <col min="14593" max="14593" width="60" style="406" bestFit="1" customWidth="1"/>
    <col min="14594" max="14596" width="30" style="406" bestFit="1" customWidth="1"/>
    <col min="14597" max="14847" width="9.140625" style="406"/>
    <col min="14848" max="14848" width="20" style="406" bestFit="1" customWidth="1"/>
    <col min="14849" max="14849" width="60" style="406" bestFit="1" customWidth="1"/>
    <col min="14850" max="14852" width="30" style="406" bestFit="1" customWidth="1"/>
    <col min="14853" max="15103" width="9.140625" style="406"/>
    <col min="15104" max="15104" width="20" style="406" bestFit="1" customWidth="1"/>
    <col min="15105" max="15105" width="60" style="406" bestFit="1" customWidth="1"/>
    <col min="15106" max="15108" width="30" style="406" bestFit="1" customWidth="1"/>
    <col min="15109" max="15359" width="9.140625" style="406"/>
    <col min="15360" max="15360" width="20" style="406" bestFit="1" customWidth="1"/>
    <col min="15361" max="15361" width="60" style="406" bestFit="1" customWidth="1"/>
    <col min="15362" max="15364" width="30" style="406" bestFit="1" customWidth="1"/>
    <col min="15365" max="15615" width="9.140625" style="406"/>
    <col min="15616" max="15616" width="20" style="406" bestFit="1" customWidth="1"/>
    <col min="15617" max="15617" width="60" style="406" bestFit="1" customWidth="1"/>
    <col min="15618" max="15620" width="30" style="406" bestFit="1" customWidth="1"/>
    <col min="15621" max="15871" width="9.140625" style="406"/>
    <col min="15872" max="15872" width="20" style="406" bestFit="1" customWidth="1"/>
    <col min="15873" max="15873" width="60" style="406" bestFit="1" customWidth="1"/>
    <col min="15874" max="15876" width="30" style="406" bestFit="1" customWidth="1"/>
    <col min="15877" max="16127" width="9.140625" style="406"/>
    <col min="16128" max="16128" width="20" style="406" bestFit="1" customWidth="1"/>
    <col min="16129" max="16129" width="60" style="406" bestFit="1" customWidth="1"/>
    <col min="16130" max="16132" width="30" style="406" bestFit="1" customWidth="1"/>
    <col min="16133" max="16384" width="9.140625" style="406"/>
  </cols>
  <sheetData>
    <row r="1" spans="1:55" x14ac:dyDescent="0.2">
      <c r="A1" s="1147" t="s">
        <v>2055</v>
      </c>
      <c r="B1" s="1147" t="s">
        <v>2728</v>
      </c>
      <c r="C1" s="1387">
        <f>Financials_Consolidated!E7</f>
        <v>42826</v>
      </c>
      <c r="D1" s="1387">
        <f>Financials_Consolidated!D7</f>
        <v>43191</v>
      </c>
      <c r="E1" s="1387">
        <f>Financials_Consolidated!C7</f>
        <v>43556</v>
      </c>
      <c r="F1" s="1387">
        <f>Financials_Consolidated!B7</f>
        <v>43922</v>
      </c>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1147" t="s">
        <v>2055</v>
      </c>
      <c r="B2" s="1147" t="s">
        <v>2729</v>
      </c>
      <c r="C2" s="1388">
        <f>Financials_Consolidated!E8</f>
        <v>0</v>
      </c>
      <c r="D2" s="1388">
        <f>Financials_Consolidated!D8</f>
        <v>0</v>
      </c>
      <c r="E2" s="1388">
        <f>Financials_Consolidated!C8</f>
        <v>0</v>
      </c>
      <c r="F2" s="1388">
        <f>Financials_Consolidated!B8</f>
        <v>0</v>
      </c>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1147" t="s">
        <v>2055</v>
      </c>
      <c r="B3" s="1147" t="s">
        <v>2730</v>
      </c>
      <c r="C3" s="1148">
        <v>12</v>
      </c>
      <c r="D3" s="1148">
        <v>12</v>
      </c>
      <c r="E3" s="1148">
        <v>12</v>
      </c>
      <c r="F3" s="1148">
        <v>12</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1149" t="s">
        <v>686</v>
      </c>
      <c r="B4" s="1149" t="s">
        <v>2909</v>
      </c>
      <c r="C4" s="1150" t="s">
        <v>2055</v>
      </c>
      <c r="D4" s="1150" t="s">
        <v>2055</v>
      </c>
      <c r="E4" s="1150" t="s">
        <v>2055</v>
      </c>
      <c r="F4" s="1150" t="s">
        <v>2055</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1151" t="s">
        <v>2733</v>
      </c>
      <c r="B5" s="1151" t="s">
        <v>2910</v>
      </c>
      <c r="C5" s="1150" t="s">
        <v>2055</v>
      </c>
      <c r="D5" s="1150" t="s">
        <v>2055</v>
      </c>
      <c r="E5" s="1150" t="s">
        <v>2055</v>
      </c>
      <c r="F5" s="1150" t="s">
        <v>2055</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ht="22.5" x14ac:dyDescent="0.2">
      <c r="A6" s="1155" t="s">
        <v>2911</v>
      </c>
      <c r="B6" s="1155" t="s">
        <v>2912</v>
      </c>
      <c r="C6" s="1150" t="s">
        <v>2055</v>
      </c>
      <c r="D6" s="1150" t="s">
        <v>2055</v>
      </c>
      <c r="E6" s="1150" t="s">
        <v>2055</v>
      </c>
      <c r="F6" s="1150" t="s">
        <v>2055</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1156" t="s">
        <v>2913</v>
      </c>
      <c r="B7" s="1156" t="s">
        <v>2914</v>
      </c>
      <c r="C7" s="1394">
        <f>Financials_Consolidated!E66</f>
        <v>0</v>
      </c>
      <c r="D7" s="1394">
        <f>Financials_Consolidated!D66</f>
        <v>0</v>
      </c>
      <c r="E7" s="1394">
        <f>Financials_Consolidated!C66</f>
        <v>0</v>
      </c>
      <c r="F7" s="1394">
        <f>Financials_Consolidated!B66</f>
        <v>0</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1156" t="s">
        <v>2915</v>
      </c>
      <c r="B8" s="1156" t="s">
        <v>2916</v>
      </c>
      <c r="C8" s="1154"/>
      <c r="D8" s="1154"/>
      <c r="E8" s="1154"/>
      <c r="F8" s="1154"/>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x14ac:dyDescent="0.2">
      <c r="A9" s="1156" t="s">
        <v>2917</v>
      </c>
      <c r="B9" s="1156" t="s">
        <v>2918</v>
      </c>
      <c r="C9" s="1154"/>
      <c r="D9" s="1154"/>
      <c r="E9" s="1154"/>
      <c r="F9" s="1154"/>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1156" t="s">
        <v>2919</v>
      </c>
      <c r="B10" s="1156" t="s">
        <v>2780</v>
      </c>
      <c r="C10" s="1390">
        <f>(C7+C8+C9)</f>
        <v>0</v>
      </c>
      <c r="D10" s="1390">
        <f>(D7+D8+D9)</f>
        <v>0</v>
      </c>
      <c r="E10" s="1390">
        <f>(E7+E8+E9)</f>
        <v>0</v>
      </c>
      <c r="F10" s="1390">
        <f>(F7+F8+F9)</f>
        <v>0</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1155" t="s">
        <v>2920</v>
      </c>
      <c r="B11" s="1155" t="s">
        <v>2921</v>
      </c>
      <c r="C11" s="1394">
        <f>Financials_Consolidated!E65</f>
        <v>0</v>
      </c>
      <c r="D11" s="1394">
        <f>Financials_Consolidated!D65</f>
        <v>0</v>
      </c>
      <c r="E11" s="1394">
        <f>Financials_Consolidated!C65</f>
        <v>0</v>
      </c>
      <c r="F11" s="1394">
        <f>Financials_Consolidated!B65</f>
        <v>0</v>
      </c>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1155" t="s">
        <v>2922</v>
      </c>
      <c r="B12" s="1155" t="s">
        <v>2923</v>
      </c>
      <c r="C12" s="1154"/>
      <c r="D12" s="1154"/>
      <c r="E12" s="1154"/>
      <c r="F12" s="1154"/>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1155" t="s">
        <v>2924</v>
      </c>
      <c r="B13" s="1155" t="s">
        <v>2925</v>
      </c>
      <c r="C13" s="1154"/>
      <c r="D13" s="1154"/>
      <c r="E13" s="1154"/>
      <c r="F13" s="1154"/>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1155" t="s">
        <v>2926</v>
      </c>
      <c r="B14" s="1155" t="s">
        <v>2927</v>
      </c>
      <c r="C14" s="1154"/>
      <c r="D14" s="1154"/>
      <c r="E14" s="1154"/>
      <c r="F14" s="1154"/>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1155" t="s">
        <v>2928</v>
      </c>
      <c r="B15" s="1155" t="s">
        <v>2929</v>
      </c>
      <c r="C15" s="1154"/>
      <c r="D15" s="1154"/>
      <c r="E15" s="1154"/>
      <c r="F15" s="1154"/>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1155" t="s">
        <v>2930</v>
      </c>
      <c r="B16" s="1155" t="s">
        <v>2931</v>
      </c>
      <c r="C16" s="1154"/>
      <c r="D16" s="1154"/>
      <c r="E16" s="1154"/>
      <c r="F16" s="1154"/>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1155" t="s">
        <v>2932</v>
      </c>
      <c r="B17" s="1155" t="s">
        <v>2933</v>
      </c>
      <c r="C17" s="1154"/>
      <c r="D17" s="1154"/>
      <c r="E17" s="1154"/>
      <c r="F17" s="1154"/>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1155" t="s">
        <v>2934</v>
      </c>
      <c r="B18" s="1155" t="s">
        <v>2935</v>
      </c>
      <c r="C18" s="1154"/>
      <c r="D18" s="1154"/>
      <c r="E18" s="1154"/>
      <c r="F18" s="1154"/>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ht="22.5" x14ac:dyDescent="0.2">
      <c r="A19" s="1155" t="s">
        <v>2936</v>
      </c>
      <c r="B19" s="1155" t="s">
        <v>2937</v>
      </c>
      <c r="C19" s="1154"/>
      <c r="D19" s="1154"/>
      <c r="E19" s="1154"/>
      <c r="F19" s="1154"/>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1155" t="s">
        <v>2938</v>
      </c>
      <c r="B20" s="1155" t="s">
        <v>2939</v>
      </c>
      <c r="C20" s="1154"/>
      <c r="D20" s="1154"/>
      <c r="E20" s="1154"/>
      <c r="F20" s="1154"/>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1155" t="s">
        <v>2940</v>
      </c>
      <c r="B21" s="1155" t="s">
        <v>2941</v>
      </c>
      <c r="C21" s="1154"/>
      <c r="D21" s="1154"/>
      <c r="E21" s="1154"/>
      <c r="F21" s="1154"/>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1155" t="s">
        <v>2942</v>
      </c>
      <c r="B22" s="1155" t="s">
        <v>2943</v>
      </c>
      <c r="C22" s="1390">
        <f>(C19+C20+C21)</f>
        <v>0</v>
      </c>
      <c r="D22" s="1390">
        <f>(D19+D20+D21)</f>
        <v>0</v>
      </c>
      <c r="E22" s="1390">
        <f>(E19+E20+E21)</f>
        <v>0</v>
      </c>
      <c r="F22" s="1390">
        <f>(F19+F20+F21)</f>
        <v>0</v>
      </c>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1155" t="s">
        <v>2944</v>
      </c>
      <c r="B23" s="1155" t="s">
        <v>2945</v>
      </c>
      <c r="C23" s="1394">
        <f>+Financials_Consolidated!E67</f>
        <v>0</v>
      </c>
      <c r="D23" s="1394">
        <f>+Financials_Consolidated!D67</f>
        <v>0</v>
      </c>
      <c r="E23" s="1394">
        <f>+Financials_Consolidated!C67</f>
        <v>0</v>
      </c>
      <c r="F23" s="1394">
        <f>+Financials_Consolidated!B67</f>
        <v>0</v>
      </c>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1155" t="s">
        <v>2946</v>
      </c>
      <c r="B24" s="1155" t="s">
        <v>2947</v>
      </c>
      <c r="C24" s="1154"/>
      <c r="D24" s="1154"/>
      <c r="E24" s="1154"/>
      <c r="F24" s="1154"/>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1155" t="s">
        <v>2948</v>
      </c>
      <c r="B25" s="1155" t="s">
        <v>2949</v>
      </c>
      <c r="C25" s="1154"/>
      <c r="D25" s="1154"/>
      <c r="E25" s="1154"/>
      <c r="F25" s="1154"/>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1155" t="s">
        <v>2950</v>
      </c>
      <c r="B26" s="1155" t="s">
        <v>2951</v>
      </c>
      <c r="C26" s="1154"/>
      <c r="D26" s="1154"/>
      <c r="E26" s="1154"/>
      <c r="F26" s="1154"/>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1155" t="s">
        <v>2952</v>
      </c>
      <c r="B27" s="1155" t="s">
        <v>2953</v>
      </c>
      <c r="C27" s="1154"/>
      <c r="D27" s="1154"/>
      <c r="E27" s="1154"/>
      <c r="F27" s="1154"/>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1155" t="s">
        <v>2954</v>
      </c>
      <c r="B28" s="1155" t="s">
        <v>2955</v>
      </c>
      <c r="C28" s="1154"/>
      <c r="D28" s="1154"/>
      <c r="E28" s="1154"/>
      <c r="F28" s="1154"/>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1155" t="s">
        <v>2956</v>
      </c>
      <c r="B29" s="1155" t="s">
        <v>2780</v>
      </c>
      <c r="C29" s="1390">
        <f>(C11+C12+C13+C14+C15+C16+C17+C18+C22+C23+C24+C25+C26+C27+C28)</f>
        <v>0</v>
      </c>
      <c r="D29" s="1390">
        <f>(D11+D12+D13+D14+D15+D16+D17+D18+D22+D23+D24+D25+D26+D27+D28)</f>
        <v>0</v>
      </c>
      <c r="E29" s="1390">
        <f>(E11+E12+E13+E14+E15+E16+E17+E18+E22+E23+E24+E25+E26+E27+E28)</f>
        <v>0</v>
      </c>
      <c r="F29" s="1390">
        <f>(F11+F12+F13+F14+F15+F16+F17+F18+F22+F23+F24+F25+F26+F27+F28)</f>
        <v>0</v>
      </c>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1155" t="s">
        <v>2957</v>
      </c>
      <c r="B30" s="1155" t="s">
        <v>2958</v>
      </c>
      <c r="C30" s="1390">
        <f>(C10+C29)</f>
        <v>0</v>
      </c>
      <c r="D30" s="1390">
        <f>(D10+D29)</f>
        <v>0</v>
      </c>
      <c r="E30" s="1390">
        <f>(E10+E29)</f>
        <v>0</v>
      </c>
      <c r="F30" s="1390">
        <f>(F10+F29)</f>
        <v>0</v>
      </c>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1151" t="s">
        <v>2735</v>
      </c>
      <c r="B31" s="1151" t="s">
        <v>2959</v>
      </c>
      <c r="C31" s="1150" t="s">
        <v>2055</v>
      </c>
      <c r="D31" s="1150" t="s">
        <v>2055</v>
      </c>
      <c r="E31" s="1150" t="s">
        <v>2055</v>
      </c>
      <c r="F31" s="1150" t="s">
        <v>2055</v>
      </c>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1155" t="s">
        <v>2960</v>
      </c>
      <c r="B32" s="1155" t="s">
        <v>2961</v>
      </c>
      <c r="C32" s="1154"/>
      <c r="D32" s="1154"/>
      <c r="E32" s="1154"/>
      <c r="F32" s="1154"/>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1155" t="s">
        <v>2962</v>
      </c>
      <c r="B33" s="1155" t="s">
        <v>2963</v>
      </c>
      <c r="C33" s="1154"/>
      <c r="D33" s="1154"/>
      <c r="E33" s="1154"/>
      <c r="F33" s="1154"/>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1155" t="s">
        <v>2964</v>
      </c>
      <c r="B34" s="1155" t="s">
        <v>2965</v>
      </c>
      <c r="C34" s="1389">
        <f>+Financials_Consolidated!E60</f>
        <v>0</v>
      </c>
      <c r="D34" s="1389">
        <f>+Financials_Consolidated!D60</f>
        <v>0</v>
      </c>
      <c r="E34" s="1389">
        <f>+Financials_Consolidated!C60</f>
        <v>0</v>
      </c>
      <c r="F34" s="1389">
        <f>+Financials_Consolidated!B60</f>
        <v>0</v>
      </c>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1155" t="s">
        <v>2966</v>
      </c>
      <c r="B35" s="1155" t="s">
        <v>2967</v>
      </c>
      <c r="C35" s="1157"/>
      <c r="D35" s="1157"/>
      <c r="E35" s="1157"/>
      <c r="F35" s="1157"/>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1155" t="s">
        <v>2968</v>
      </c>
      <c r="B36" s="1155" t="s">
        <v>2969</v>
      </c>
      <c r="C36" s="1154"/>
      <c r="D36" s="1154"/>
      <c r="E36" s="1154"/>
      <c r="F36" s="1154"/>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1155" t="s">
        <v>2970</v>
      </c>
      <c r="B37" s="1155" t="s">
        <v>2971</v>
      </c>
      <c r="C37" s="1154"/>
      <c r="D37" s="1154"/>
      <c r="E37" s="1154"/>
      <c r="F37" s="1154"/>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1155" t="s">
        <v>2972</v>
      </c>
      <c r="B38" s="1155" t="s">
        <v>2973</v>
      </c>
      <c r="C38" s="1394">
        <f>+Financials_Consolidated!E61</f>
        <v>0</v>
      </c>
      <c r="D38" s="1394">
        <f>+Financials_Consolidated!D61</f>
        <v>0</v>
      </c>
      <c r="E38" s="1394">
        <f>+Financials_Consolidated!C61</f>
        <v>0</v>
      </c>
      <c r="F38" s="1394">
        <f>+Financials_Consolidated!B61</f>
        <v>0</v>
      </c>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1155" t="s">
        <v>2974</v>
      </c>
      <c r="B39" s="1155" t="s">
        <v>2975</v>
      </c>
      <c r="C39" s="1394">
        <f>+Financials_Consolidated!E57</f>
        <v>0</v>
      </c>
      <c r="D39" s="1394">
        <f>+Financials_Consolidated!D57</f>
        <v>0</v>
      </c>
      <c r="E39" s="1394">
        <f>+Financials_Consolidated!C57</f>
        <v>0</v>
      </c>
      <c r="F39" s="1394">
        <f>+Financials_Consolidated!B57</f>
        <v>0</v>
      </c>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ht="22.5" x14ac:dyDescent="0.2">
      <c r="A40" s="1155" t="s">
        <v>2976</v>
      </c>
      <c r="B40" s="1155" t="s">
        <v>2977</v>
      </c>
      <c r="C40" s="1154"/>
      <c r="D40" s="1154"/>
      <c r="E40" s="1154"/>
      <c r="F40" s="1154"/>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1155" t="s">
        <v>2978</v>
      </c>
      <c r="B41" s="1155" t="s">
        <v>2979</v>
      </c>
      <c r="C41" s="1394">
        <f>+Financials_Consolidated!E62</f>
        <v>0</v>
      </c>
      <c r="D41" s="1394">
        <f>+Financials_Consolidated!D62</f>
        <v>0</v>
      </c>
      <c r="E41" s="1394">
        <f>+Financials_Consolidated!C62</f>
        <v>0</v>
      </c>
      <c r="F41" s="1394">
        <f>+Financials_Consolidated!B62</f>
        <v>0</v>
      </c>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1155" t="s">
        <v>2980</v>
      </c>
      <c r="B42" s="1155" t="s">
        <v>2981</v>
      </c>
      <c r="C42" s="1389">
        <f>Financials_Consolidated!E69</f>
        <v>0</v>
      </c>
      <c r="D42" s="1389">
        <f>Financials_Consolidated!D69</f>
        <v>0</v>
      </c>
      <c r="E42" s="1389">
        <f>Financials_Consolidated!C69</f>
        <v>0</v>
      </c>
      <c r="F42" s="1389">
        <f>Financials_Consolidated!B69</f>
        <v>0</v>
      </c>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1155" t="s">
        <v>2982</v>
      </c>
      <c r="B43" s="1155" t="s">
        <v>2983</v>
      </c>
      <c r="C43" s="1390">
        <f>(C32+C33+C34+C35+C36+C37+C38+C39+C40+C41+C42)</f>
        <v>0</v>
      </c>
      <c r="D43" s="1390">
        <f>(D32+D33+D34+D35+D36+D37+D38+D39+D40+D41+D42)</f>
        <v>0</v>
      </c>
      <c r="E43" s="1390">
        <f>(E32+E33+E34+E35+E36+E37+E38+E39+E40+E41+E42)</f>
        <v>0</v>
      </c>
      <c r="F43" s="1390">
        <f>(F32+F33+F34+F35+F36+F37+F38+F39+F40+F41+F42)</f>
        <v>0</v>
      </c>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1151" t="s">
        <v>2737</v>
      </c>
      <c r="B44" s="1151" t="s">
        <v>2984</v>
      </c>
      <c r="C44" s="1390">
        <f>(C30+C43)</f>
        <v>0</v>
      </c>
      <c r="D44" s="1390">
        <f>(D30+D43)</f>
        <v>0</v>
      </c>
      <c r="E44" s="1390">
        <f>(E30+E43)</f>
        <v>0</v>
      </c>
      <c r="F44" s="1390">
        <f>(F30+F43)</f>
        <v>0</v>
      </c>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1151" t="s">
        <v>2739</v>
      </c>
      <c r="B45" s="1151" t="s">
        <v>2985</v>
      </c>
      <c r="C45" s="1150" t="s">
        <v>2055</v>
      </c>
      <c r="D45" s="1150" t="s">
        <v>2055</v>
      </c>
      <c r="E45" s="1150" t="s">
        <v>2055</v>
      </c>
      <c r="F45" s="1150" t="s">
        <v>2055</v>
      </c>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1155" t="s">
        <v>2986</v>
      </c>
      <c r="B46" s="1155" t="s">
        <v>2987</v>
      </c>
      <c r="C46" s="1154"/>
      <c r="D46" s="1154"/>
      <c r="E46" s="1154"/>
      <c r="F46" s="1154"/>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1155" t="s">
        <v>2988</v>
      </c>
      <c r="B47" s="1155" t="s">
        <v>2989</v>
      </c>
      <c r="C47" s="1394">
        <f>Financials_Consolidated!E55</f>
        <v>0</v>
      </c>
      <c r="D47" s="1394">
        <f>Financials_Consolidated!D55</f>
        <v>0</v>
      </c>
      <c r="E47" s="1394">
        <f>Financials_Consolidated!C55</f>
        <v>0</v>
      </c>
      <c r="F47" s="1394">
        <f>Financials_Consolidated!B55</f>
        <v>0</v>
      </c>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1155" t="s">
        <v>2990</v>
      </c>
      <c r="B48" s="1155" t="s">
        <v>2991</v>
      </c>
      <c r="C48" s="1154"/>
      <c r="D48" s="1154"/>
      <c r="E48" s="1154"/>
      <c r="F48" s="1154"/>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1155" t="s">
        <v>2992</v>
      </c>
      <c r="B49" s="1155" t="s">
        <v>2993</v>
      </c>
      <c r="C49" s="1390">
        <f>(C46+C47+C48)</f>
        <v>0</v>
      </c>
      <c r="D49" s="1390">
        <f>(D46+D47+D48)</f>
        <v>0</v>
      </c>
      <c r="E49" s="1390">
        <f>(E46+E47+E48)</f>
        <v>0</v>
      </c>
      <c r="F49" s="1390">
        <f>(F46+F47+F48)</f>
        <v>0</v>
      </c>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1155" t="s">
        <v>2994</v>
      </c>
      <c r="B50" s="1155" t="s">
        <v>2995</v>
      </c>
      <c r="C50" s="1150" t="s">
        <v>2055</v>
      </c>
      <c r="D50" s="1150" t="s">
        <v>2055</v>
      </c>
      <c r="E50" s="1150" t="s">
        <v>2055</v>
      </c>
      <c r="F50" s="1150" t="s">
        <v>2055</v>
      </c>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1156" t="s">
        <v>2996</v>
      </c>
      <c r="B51" s="1156" t="s">
        <v>2997</v>
      </c>
      <c r="C51" s="1154"/>
      <c r="D51" s="1154"/>
      <c r="E51" s="1154"/>
      <c r="F51" s="1154"/>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1156" t="s">
        <v>2998</v>
      </c>
      <c r="B52" s="1156" t="s">
        <v>2999</v>
      </c>
      <c r="C52" s="1154"/>
      <c r="D52" s="1154"/>
      <c r="E52" s="1154"/>
      <c r="F52" s="1154"/>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1156" t="s">
        <v>3000</v>
      </c>
      <c r="B53" s="1156" t="s">
        <v>3001</v>
      </c>
      <c r="C53" s="1154"/>
      <c r="D53" s="1154"/>
      <c r="E53" s="1154"/>
      <c r="F53" s="1154"/>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1156" t="s">
        <v>3002</v>
      </c>
      <c r="B54" s="1156" t="s">
        <v>2780</v>
      </c>
      <c r="C54" s="1390">
        <f>(C51+C52+C53)</f>
        <v>0</v>
      </c>
      <c r="D54" s="1390">
        <f>(D51+D52+D53)</f>
        <v>0</v>
      </c>
      <c r="E54" s="1390">
        <f>(E51+E52+E53)</f>
        <v>0</v>
      </c>
      <c r="F54" s="1390">
        <f>(F51+F52+F53)</f>
        <v>0</v>
      </c>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1155" t="s">
        <v>3003</v>
      </c>
      <c r="B55" s="1155" t="s">
        <v>3004</v>
      </c>
      <c r="C55" s="1154"/>
      <c r="D55" s="1154"/>
      <c r="E55" s="1154"/>
      <c r="F55" s="1154"/>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1155" t="s">
        <v>3005</v>
      </c>
      <c r="B56" s="1155" t="s">
        <v>3006</v>
      </c>
      <c r="C56" s="1394">
        <f>Financials_Consolidated!E56</f>
        <v>0</v>
      </c>
      <c r="D56" s="1394">
        <f>Financials_Consolidated!D56</f>
        <v>0</v>
      </c>
      <c r="E56" s="1394">
        <f>Financials_Consolidated!C56</f>
        <v>0</v>
      </c>
      <c r="F56" s="1394">
        <f>Financials_Consolidated!B56</f>
        <v>0</v>
      </c>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1155" t="s">
        <v>3007</v>
      </c>
      <c r="B57" s="1155" t="s">
        <v>3008</v>
      </c>
      <c r="C57" s="1154"/>
      <c r="D57" s="1154"/>
      <c r="E57" s="1154"/>
      <c r="F57" s="1154"/>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1155" t="s">
        <v>3009</v>
      </c>
      <c r="B58" s="1155" t="s">
        <v>3010</v>
      </c>
      <c r="C58" s="1154"/>
      <c r="D58" s="1154"/>
      <c r="E58" s="1154"/>
      <c r="F58" s="1154"/>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1155" t="s">
        <v>3011</v>
      </c>
      <c r="B59" s="1155" t="s">
        <v>3012</v>
      </c>
      <c r="C59" s="1154"/>
      <c r="D59" s="1154"/>
      <c r="E59" s="1154"/>
      <c r="F59" s="1154"/>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1155" t="s">
        <v>3013</v>
      </c>
      <c r="B60" s="1155" t="s">
        <v>3014</v>
      </c>
      <c r="C60" s="1390">
        <f>(C49+C54+C55+C56+C57+C58+C59)-C53</f>
        <v>0</v>
      </c>
      <c r="D60" s="1390">
        <f>(D49+D54+D55+D56+D57+D58+D59)-D53</f>
        <v>0</v>
      </c>
      <c r="E60" s="1390">
        <f>(E49+E54+E55+E56+E57+E58+E59)-E53</f>
        <v>0</v>
      </c>
      <c r="F60" s="1390">
        <f>(F49+F54+F55+F56+F57+F58+F59)-F53</f>
        <v>0</v>
      </c>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1151" t="s">
        <v>2741</v>
      </c>
      <c r="B61" s="1151" t="s">
        <v>3015</v>
      </c>
      <c r="C61" s="1390">
        <f>(C30+C43+C60)</f>
        <v>0</v>
      </c>
      <c r="D61" s="1390">
        <f>(D30+D43+D60)</f>
        <v>0</v>
      </c>
      <c r="E61" s="1390">
        <f>(E30+E43+E60)</f>
        <v>0</v>
      </c>
      <c r="F61" s="1390">
        <f>(F30+F43+F60)</f>
        <v>0</v>
      </c>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1151" t="s">
        <v>2743</v>
      </c>
      <c r="B62" s="1151" t="s">
        <v>3016</v>
      </c>
      <c r="C62" s="1150" t="s">
        <v>2055</v>
      </c>
      <c r="D62" s="1150" t="s">
        <v>2055</v>
      </c>
      <c r="E62" s="1150" t="s">
        <v>2055</v>
      </c>
      <c r="F62" s="1150" t="s">
        <v>2055</v>
      </c>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1155" t="s">
        <v>3017</v>
      </c>
      <c r="B63" s="1155" t="s">
        <v>3018</v>
      </c>
      <c r="C63" s="1154"/>
      <c r="D63" s="1154"/>
      <c r="E63" s="1154"/>
      <c r="F63" s="1154"/>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1155" t="s">
        <v>3019</v>
      </c>
      <c r="B64" s="1155" t="s">
        <v>3020</v>
      </c>
      <c r="C64" s="1154"/>
      <c r="D64" s="1154"/>
      <c r="E64" s="1154"/>
      <c r="F64" s="1154"/>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1155" t="s">
        <v>3021</v>
      </c>
      <c r="B65" s="1155" t="s">
        <v>3022</v>
      </c>
      <c r="C65" s="1154"/>
      <c r="D65" s="1154"/>
      <c r="E65" s="1154"/>
      <c r="F65" s="1154"/>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1155" t="s">
        <v>3023</v>
      </c>
      <c r="B66" s="1155" t="s">
        <v>3024</v>
      </c>
      <c r="C66" s="1154"/>
      <c r="D66" s="1154"/>
      <c r="E66" s="1154"/>
      <c r="F66" s="1154"/>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1155" t="s">
        <v>3025</v>
      </c>
      <c r="B67" s="1155" t="s">
        <v>3026</v>
      </c>
      <c r="C67" s="1154"/>
      <c r="D67" s="1154"/>
      <c r="E67" s="1154"/>
      <c r="F67" s="1154"/>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1155" t="s">
        <v>3027</v>
      </c>
      <c r="B68" s="1155" t="s">
        <v>3028</v>
      </c>
      <c r="C68" s="1154"/>
      <c r="D68" s="1154"/>
      <c r="E68" s="1154"/>
      <c r="F68" s="1154"/>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ht="22.5" x14ac:dyDescent="0.2">
      <c r="A69" s="1155" t="s">
        <v>3029</v>
      </c>
      <c r="B69" s="1155" t="s">
        <v>3030</v>
      </c>
      <c r="C69" s="1389">
        <f>Financials_Consolidated!E71</f>
        <v>0</v>
      </c>
      <c r="D69" s="1389">
        <f>Financials_Consolidated!D71</f>
        <v>0</v>
      </c>
      <c r="E69" s="1389">
        <f>Financials_Consolidated!C71</f>
        <v>0</v>
      </c>
      <c r="F69" s="1389">
        <f>Financials_Consolidated!B71</f>
        <v>0</v>
      </c>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1149" t="s">
        <v>2753</v>
      </c>
      <c r="B70" s="1149" t="s">
        <v>3031</v>
      </c>
      <c r="C70" s="1150" t="s">
        <v>2055</v>
      </c>
      <c r="D70" s="1150" t="s">
        <v>2055</v>
      </c>
      <c r="E70" s="1150" t="s">
        <v>2055</v>
      </c>
      <c r="F70" s="1150" t="s">
        <v>2055</v>
      </c>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1151" t="s">
        <v>2755</v>
      </c>
      <c r="B71" s="1151" t="s">
        <v>3032</v>
      </c>
      <c r="C71" s="1150" t="s">
        <v>2055</v>
      </c>
      <c r="D71" s="1150" t="s">
        <v>2055</v>
      </c>
      <c r="E71" s="1150" t="s">
        <v>2055</v>
      </c>
      <c r="F71" s="1150" t="s">
        <v>2055</v>
      </c>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1155" t="s">
        <v>2757</v>
      </c>
      <c r="B72" s="1155" t="s">
        <v>3033</v>
      </c>
      <c r="C72" s="1394">
        <f>Financials_Consolidated!E47</f>
        <v>0</v>
      </c>
      <c r="D72" s="1394">
        <f>Financials_Consolidated!D47</f>
        <v>0</v>
      </c>
      <c r="E72" s="1394">
        <f>Financials_Consolidated!C47</f>
        <v>0</v>
      </c>
      <c r="F72" s="1394">
        <f>Financials_Consolidated!B47</f>
        <v>0</v>
      </c>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1151" t="s">
        <v>2761</v>
      </c>
      <c r="B73" s="1151" t="s">
        <v>3034</v>
      </c>
      <c r="C73" s="1150" t="s">
        <v>2055</v>
      </c>
      <c r="D73" s="1150" t="s">
        <v>2055</v>
      </c>
      <c r="E73" s="1150" t="s">
        <v>2055</v>
      </c>
      <c r="F73" s="1150" t="s">
        <v>2055</v>
      </c>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1155" t="s">
        <v>2763</v>
      </c>
      <c r="B74" s="1155" t="s">
        <v>3035</v>
      </c>
      <c r="C74" s="1154"/>
      <c r="D74" s="1154"/>
      <c r="E74" s="1154"/>
      <c r="F74" s="1154"/>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1155" t="s">
        <v>2764</v>
      </c>
      <c r="B75" s="1155" t="s">
        <v>3036</v>
      </c>
      <c r="C75" s="1154"/>
      <c r="D75" s="1154"/>
      <c r="E75" s="1154"/>
      <c r="F75" s="1154"/>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1155" t="s">
        <v>3037</v>
      </c>
      <c r="B76" s="1155" t="s">
        <v>3038</v>
      </c>
      <c r="C76" s="1154"/>
      <c r="D76" s="1154"/>
      <c r="E76" s="1154"/>
      <c r="F76" s="1154"/>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1151" t="s">
        <v>2765</v>
      </c>
      <c r="B77" s="1151" t="s">
        <v>3039</v>
      </c>
      <c r="C77" s="1150" t="s">
        <v>2055</v>
      </c>
      <c r="D77" s="1150" t="s">
        <v>2055</v>
      </c>
      <c r="E77" s="1150" t="s">
        <v>2055</v>
      </c>
      <c r="F77" s="1150" t="s">
        <v>2055</v>
      </c>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ht="22.5" x14ac:dyDescent="0.2">
      <c r="A78" s="1155" t="s">
        <v>3040</v>
      </c>
      <c r="B78" s="1155" t="s">
        <v>3041</v>
      </c>
      <c r="C78" s="1394">
        <f>Financials_Consolidated!E46</f>
        <v>0</v>
      </c>
      <c r="D78" s="1394">
        <f>Financials_Consolidated!D46</f>
        <v>0</v>
      </c>
      <c r="E78" s="1394">
        <f>Financials_Consolidated!C46</f>
        <v>0</v>
      </c>
      <c r="F78" s="1394">
        <f>Financials_Consolidated!B46</f>
        <v>0</v>
      </c>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1155" t="s">
        <v>3042</v>
      </c>
      <c r="B79" s="1155" t="s">
        <v>3043</v>
      </c>
      <c r="C79" s="1154"/>
      <c r="D79" s="1154"/>
      <c r="E79" s="1154"/>
      <c r="F79" s="1154"/>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1155" t="s">
        <v>3044</v>
      </c>
      <c r="B80" s="1155" t="s">
        <v>3045</v>
      </c>
      <c r="C80" s="1154"/>
      <c r="D80" s="1154"/>
      <c r="E80" s="1154"/>
      <c r="F80" s="1154"/>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1151" t="s">
        <v>2767</v>
      </c>
      <c r="B81" s="1151" t="s">
        <v>3046</v>
      </c>
      <c r="C81" s="1150" t="s">
        <v>2055</v>
      </c>
      <c r="D81" s="1150" t="s">
        <v>2055</v>
      </c>
      <c r="E81" s="1150" t="s">
        <v>2055</v>
      </c>
      <c r="F81" s="1150" t="s">
        <v>2055</v>
      </c>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1155" t="s">
        <v>3047</v>
      </c>
      <c r="B82" s="1155" t="s">
        <v>3048</v>
      </c>
      <c r="C82" s="1394">
        <f>Financials_Consolidated!E44</f>
        <v>0</v>
      </c>
      <c r="D82" s="1394">
        <f>Financials_Consolidated!D44</f>
        <v>0</v>
      </c>
      <c r="E82" s="1394">
        <f>Financials_Consolidated!C44</f>
        <v>0</v>
      </c>
      <c r="F82" s="1394">
        <f>Financials_Consolidated!B44</f>
        <v>0</v>
      </c>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1155" t="s">
        <v>3049</v>
      </c>
      <c r="B83" s="1155" t="s">
        <v>3050</v>
      </c>
      <c r="C83" s="1154"/>
      <c r="D83" s="1154"/>
      <c r="E83" s="1154"/>
      <c r="F83" s="1154"/>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1155" t="s">
        <v>3051</v>
      </c>
      <c r="B84" s="1155" t="s">
        <v>3052</v>
      </c>
      <c r="C84" s="1154"/>
      <c r="D84" s="1154"/>
      <c r="E84" s="1154"/>
      <c r="F84" s="1154"/>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1155" t="s">
        <v>3053</v>
      </c>
      <c r="B85" s="1155" t="s">
        <v>3054</v>
      </c>
      <c r="C85" s="1154"/>
      <c r="D85" s="1154"/>
      <c r="E85" s="1154"/>
      <c r="F85" s="1154"/>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1155" t="s">
        <v>3055</v>
      </c>
      <c r="B86" s="1155" t="s">
        <v>3056</v>
      </c>
      <c r="C86" s="1154"/>
      <c r="D86" s="1154"/>
      <c r="E86" s="1154"/>
      <c r="F86" s="1154"/>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1155" t="s">
        <v>3057</v>
      </c>
      <c r="B87" s="1155" t="s">
        <v>3058</v>
      </c>
      <c r="C87" s="1154"/>
      <c r="D87" s="1154"/>
      <c r="E87" s="1154"/>
      <c r="F87" s="1154"/>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1155" t="s">
        <v>3059</v>
      </c>
      <c r="B88" s="1155" t="s">
        <v>3060</v>
      </c>
      <c r="C88" s="1390">
        <f>(C86+C87)</f>
        <v>0</v>
      </c>
      <c r="D88" s="1390">
        <f>(D86+D87)</f>
        <v>0</v>
      </c>
      <c r="E88" s="1390">
        <f>(E86+E87)</f>
        <v>0</v>
      </c>
      <c r="F88" s="1390">
        <f>(F86+F87)</f>
        <v>0</v>
      </c>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1155" t="s">
        <v>3061</v>
      </c>
      <c r="B89" s="1155" t="s">
        <v>3062</v>
      </c>
      <c r="C89" s="1154"/>
      <c r="D89" s="1154"/>
      <c r="E89" s="1154"/>
      <c r="F89" s="1154"/>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1155" t="s">
        <v>3063</v>
      </c>
      <c r="B90" s="1155" t="s">
        <v>3064</v>
      </c>
      <c r="C90" s="1390">
        <f>(C82+C83+C84+C85+C88+C89)</f>
        <v>0</v>
      </c>
      <c r="D90" s="1390">
        <f>(D82+D83+D84+D85+D88+D89)</f>
        <v>0</v>
      </c>
      <c r="E90" s="1390">
        <f>(E82+E83+E84+E85+E88+E89)</f>
        <v>0</v>
      </c>
      <c r="F90" s="1390">
        <f>(F82+F83+F84+F85+F88+F89)</f>
        <v>0</v>
      </c>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1155" t="s">
        <v>3065</v>
      </c>
      <c r="B91" s="1155" t="s">
        <v>3066</v>
      </c>
      <c r="C91" s="1154"/>
      <c r="D91" s="1154"/>
      <c r="E91" s="1154"/>
      <c r="F91" s="1154"/>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1155" t="s">
        <v>3067</v>
      </c>
      <c r="B92" s="1155" t="s">
        <v>3068</v>
      </c>
      <c r="C92" s="1154"/>
      <c r="D92" s="1154"/>
      <c r="E92" s="1154"/>
      <c r="F92" s="1154"/>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1151" t="s">
        <v>2769</v>
      </c>
      <c r="B93" s="1151" t="s">
        <v>3069</v>
      </c>
      <c r="C93" s="1150" t="s">
        <v>2055</v>
      </c>
      <c r="D93" s="1150" t="s">
        <v>2055</v>
      </c>
      <c r="E93" s="1150" t="s">
        <v>2055</v>
      </c>
      <c r="F93" s="1150" t="s">
        <v>2055</v>
      </c>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1155" t="s">
        <v>3070</v>
      </c>
      <c r="B94" s="1155" t="s">
        <v>3071</v>
      </c>
      <c r="C94" s="1154"/>
      <c r="D94" s="1154"/>
      <c r="E94" s="1154"/>
      <c r="F94" s="1154"/>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1155" t="s">
        <v>3072</v>
      </c>
      <c r="B95" s="1155" t="s">
        <v>3073</v>
      </c>
      <c r="C95" s="1154"/>
      <c r="D95" s="1154"/>
      <c r="E95" s="1154"/>
      <c r="F95" s="1154"/>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1155" t="s">
        <v>3074</v>
      </c>
      <c r="B96" s="1155" t="s">
        <v>3075</v>
      </c>
      <c r="C96" s="1154"/>
      <c r="D96" s="1154"/>
      <c r="E96" s="1154"/>
      <c r="F96" s="1154"/>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1155" t="s">
        <v>3076</v>
      </c>
      <c r="B97" s="1155" t="s">
        <v>3077</v>
      </c>
      <c r="C97" s="1154"/>
      <c r="D97" s="1154"/>
      <c r="E97" s="1154"/>
      <c r="F97" s="1154"/>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1155" t="s">
        <v>3078</v>
      </c>
      <c r="B98" s="1155" t="s">
        <v>3079</v>
      </c>
      <c r="C98" s="1394">
        <f>Financials_Consolidated!E48</f>
        <v>0</v>
      </c>
      <c r="D98" s="1394">
        <f>Financials_Consolidated!D48</f>
        <v>0</v>
      </c>
      <c r="E98" s="1394">
        <f>Financials_Consolidated!C48</f>
        <v>0</v>
      </c>
      <c r="F98" s="1394">
        <f>Financials_Consolidated!B48</f>
        <v>0</v>
      </c>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1151" t="s">
        <v>2771</v>
      </c>
      <c r="B99" s="1151" t="s">
        <v>3080</v>
      </c>
      <c r="C99" s="1390">
        <f>(C72+C74+C75+C76+C78+C79+C80+C82+C83+C84+C85+C88+C89+C91+C92+C94+C95+C96+C97+C98)</f>
        <v>0</v>
      </c>
      <c r="D99" s="1390">
        <f>(D72+D74+D75+D76+D78+D79+D80+D82+D83+D84+D85+D88+D89+D91+D92+D94+D95+D96+D97+D98)</f>
        <v>0</v>
      </c>
      <c r="E99" s="1390">
        <f>(E72+E74+E75+E76+E78+E79+E80+E82+E83+E84+E85+E88+E89+E91+E92+E94+E95+E96+E97+E98)</f>
        <v>0</v>
      </c>
      <c r="F99" s="1390">
        <f>(F72+F74+F75+F76+F78+F79+F80+F82+F83+F84+F85+F88+F89+F91+F92+F94+F95+F96+F97+F98)</f>
        <v>0</v>
      </c>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1151" t="s">
        <v>2773</v>
      </c>
      <c r="B100" s="1151" t="s">
        <v>3081</v>
      </c>
      <c r="C100" s="1150" t="s">
        <v>2055</v>
      </c>
      <c r="D100" s="1150" t="s">
        <v>2055</v>
      </c>
      <c r="E100" s="1150" t="s">
        <v>2055</v>
      </c>
      <c r="F100" s="1150" t="s">
        <v>2055</v>
      </c>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1155" t="s">
        <v>3082</v>
      </c>
      <c r="B101" s="1155" t="s">
        <v>3083</v>
      </c>
      <c r="C101" s="1154"/>
      <c r="D101" s="1154"/>
      <c r="E101" s="1154"/>
      <c r="F101" s="1154"/>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1155" t="s">
        <v>3084</v>
      </c>
      <c r="B102" s="1155" t="s">
        <v>3085</v>
      </c>
      <c r="C102" s="1154"/>
      <c r="D102" s="1154"/>
      <c r="E102" s="1154"/>
      <c r="F102" s="1154"/>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1155" t="s">
        <v>3086</v>
      </c>
      <c r="B103" s="1155" t="s">
        <v>3087</v>
      </c>
      <c r="C103" s="1154"/>
      <c r="D103" s="1154"/>
      <c r="E103" s="1154"/>
      <c r="F103" s="1154"/>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1155" t="s">
        <v>3088</v>
      </c>
      <c r="B104" s="1155" t="s">
        <v>3089</v>
      </c>
      <c r="C104" s="1154"/>
      <c r="D104" s="1154"/>
      <c r="E104" s="1154"/>
      <c r="F104" s="1154"/>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1155" t="s">
        <v>3090</v>
      </c>
      <c r="B105" s="1155" t="s">
        <v>3091</v>
      </c>
      <c r="C105" s="1154"/>
      <c r="D105" s="1154"/>
      <c r="E105" s="1154"/>
      <c r="F105" s="1154"/>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1155" t="s">
        <v>3092</v>
      </c>
      <c r="B106" s="1155" t="s">
        <v>3093</v>
      </c>
      <c r="C106" s="1157">
        <f>Financials_Consolidated!E41</f>
        <v>0</v>
      </c>
      <c r="D106" s="1157">
        <f>Financials_Consolidated!D41</f>
        <v>0</v>
      </c>
      <c r="E106" s="1157">
        <f>Financials_Consolidated!C41</f>
        <v>0</v>
      </c>
      <c r="F106" s="1157">
        <f>Financials_Consolidated!B41</f>
        <v>0</v>
      </c>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1155" t="s">
        <v>3094</v>
      </c>
      <c r="B107" s="1155" t="s">
        <v>3095</v>
      </c>
      <c r="C107" s="1154"/>
      <c r="D107" s="1154"/>
      <c r="E107" s="1154"/>
      <c r="F107" s="1154"/>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1155" t="s">
        <v>3096</v>
      </c>
      <c r="B108" s="1155" t="s">
        <v>3097</v>
      </c>
      <c r="C108" s="1153">
        <f>(C101+C102+C103+C104+C105+C106+C107)</f>
        <v>0</v>
      </c>
      <c r="D108" s="1153">
        <f>(D101+D102+D103+D104+D105+D106+D107)</f>
        <v>0</v>
      </c>
      <c r="E108" s="1153">
        <f>(E101+E102+E103+E104+E105+E106+E107)</f>
        <v>0</v>
      </c>
      <c r="F108" s="1153">
        <f>(F101+F102+F103+F104+F105+F106+F107)</f>
        <v>0</v>
      </c>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1155" t="s">
        <v>3098</v>
      </c>
      <c r="B109" s="1155" t="s">
        <v>3099</v>
      </c>
      <c r="C109" s="1154"/>
      <c r="D109" s="1154"/>
      <c r="E109" s="1154"/>
      <c r="F109" s="1154"/>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1155" t="s">
        <v>3100</v>
      </c>
      <c r="B110" s="1155" t="s">
        <v>3101</v>
      </c>
      <c r="C110" s="1153">
        <f>(C108-C109-C53)</f>
        <v>0</v>
      </c>
      <c r="D110" s="1153">
        <f>(D108-D109-D53)</f>
        <v>0</v>
      </c>
      <c r="E110" s="1153">
        <f>(E108-E109-E53)</f>
        <v>0</v>
      </c>
      <c r="F110" s="1153">
        <f>(F108-F109-F53)</f>
        <v>0</v>
      </c>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1151" t="s">
        <v>2775</v>
      </c>
      <c r="B111" s="1151" t="s">
        <v>3102</v>
      </c>
      <c r="C111" s="1150" t="s">
        <v>2055</v>
      </c>
      <c r="D111" s="1150" t="s">
        <v>2055</v>
      </c>
      <c r="E111" s="1150" t="s">
        <v>2055</v>
      </c>
      <c r="F111" s="1150" t="s">
        <v>2055</v>
      </c>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1155" t="s">
        <v>3103</v>
      </c>
      <c r="B112" s="1155" t="s">
        <v>3104</v>
      </c>
      <c r="C112" s="1154"/>
      <c r="D112" s="1154"/>
      <c r="E112" s="1154"/>
      <c r="F112" s="1154"/>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1155" t="s">
        <v>3105</v>
      </c>
      <c r="B113" s="1155" t="s">
        <v>3106</v>
      </c>
      <c r="C113" s="1157">
        <f>Financials_Consolidated!E42</f>
        <v>0</v>
      </c>
      <c r="D113" s="1157">
        <f>Financials_Consolidated!D42</f>
        <v>0</v>
      </c>
      <c r="E113" s="1157">
        <f>Financials_Consolidated!C42</f>
        <v>0</v>
      </c>
      <c r="F113" s="1157">
        <f>Financials_Consolidated!B42</f>
        <v>0</v>
      </c>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1155" t="s">
        <v>3107</v>
      </c>
      <c r="B114" s="1155" t="s">
        <v>3108</v>
      </c>
      <c r="C114" s="1152">
        <f>+Financials_Consolidated!E58</f>
        <v>0</v>
      </c>
      <c r="D114" s="1152">
        <f>+Financials_Consolidated!D58</f>
        <v>0</v>
      </c>
      <c r="E114" s="1152">
        <f>+Financials_Consolidated!C58</f>
        <v>0</v>
      </c>
      <c r="F114" s="1152">
        <f>+Financials_Consolidated!B58</f>
        <v>0</v>
      </c>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1155" t="s">
        <v>3109</v>
      </c>
      <c r="B115" s="1155" t="s">
        <v>3110</v>
      </c>
      <c r="C115" s="1154"/>
      <c r="D115" s="1154"/>
      <c r="E115" s="1154"/>
      <c r="F115" s="1154"/>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1155" t="s">
        <v>3111</v>
      </c>
      <c r="B116" s="1155" t="s">
        <v>3112</v>
      </c>
      <c r="C116" s="1154"/>
      <c r="D116" s="1154"/>
      <c r="E116" s="1154"/>
      <c r="F116" s="1154"/>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1155" t="s">
        <v>3113</v>
      </c>
      <c r="B117" s="1155" t="s">
        <v>3114</v>
      </c>
      <c r="C117" s="1152">
        <f>Financials_Consolidated!E45</f>
        <v>0</v>
      </c>
      <c r="D117" s="1152">
        <f>Financials_Consolidated!D45</f>
        <v>0</v>
      </c>
      <c r="E117" s="1152">
        <f>Financials_Consolidated!C45</f>
        <v>0</v>
      </c>
      <c r="F117" s="1152">
        <f>Financials_Consolidated!B45</f>
        <v>0</v>
      </c>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1155" t="s">
        <v>3115</v>
      </c>
      <c r="B118" s="1155" t="s">
        <v>3116</v>
      </c>
      <c r="C118" s="1154"/>
      <c r="D118" s="1154"/>
      <c r="E118" s="1154"/>
      <c r="F118" s="1154"/>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1155" t="s">
        <v>3117</v>
      </c>
      <c r="B119" s="1155" t="s">
        <v>3118</v>
      </c>
      <c r="C119" s="1154"/>
      <c r="D119" s="1154"/>
      <c r="E119" s="1154"/>
      <c r="F119" s="1154"/>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ht="33.75" x14ac:dyDescent="0.2">
      <c r="A120" s="1155" t="s">
        <v>3119</v>
      </c>
      <c r="B120" s="1155" t="s">
        <v>3120</v>
      </c>
      <c r="C120" s="1157">
        <f>Financials_Consolidated!E50</f>
        <v>0</v>
      </c>
      <c r="D120" s="1157">
        <f>Financials_Consolidated!D50</f>
        <v>0</v>
      </c>
      <c r="E120" s="1157">
        <f>Financials_Consolidated!C50</f>
        <v>0</v>
      </c>
      <c r="F120" s="1157">
        <f>Financials_Consolidated!B50</f>
        <v>0</v>
      </c>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1155" t="s">
        <v>3121</v>
      </c>
      <c r="B121" s="1155" t="s">
        <v>3122</v>
      </c>
      <c r="C121" s="1154"/>
      <c r="D121" s="1154"/>
      <c r="E121" s="1154"/>
      <c r="F121" s="1154"/>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1155" t="s">
        <v>3123</v>
      </c>
      <c r="B122" s="1155" t="s">
        <v>3124</v>
      </c>
      <c r="C122" s="1154"/>
      <c r="D122" s="1154"/>
      <c r="E122" s="1154"/>
      <c r="F122" s="1154"/>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1155" t="s">
        <v>3125</v>
      </c>
      <c r="B123" s="1155" t="s">
        <v>3126</v>
      </c>
      <c r="C123" s="1152">
        <f>Financials_Consolidated!E51</f>
        <v>0</v>
      </c>
      <c r="D123" s="1152">
        <f>Financials_Consolidated!D51</f>
        <v>0</v>
      </c>
      <c r="E123" s="1152">
        <f>Financials_Consolidated!C51</f>
        <v>0</v>
      </c>
      <c r="F123" s="1152">
        <f>Financials_Consolidated!B51</f>
        <v>0</v>
      </c>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1155" t="s">
        <v>3127</v>
      </c>
      <c r="B124" s="1155" t="s">
        <v>3128</v>
      </c>
      <c r="C124" s="1153">
        <f>(C112+C113+C114+C115+C116+C117+C118+C119+C120+C121+C122+C123)</f>
        <v>0</v>
      </c>
      <c r="D124" s="1153">
        <f>(D112+D113+D114+D115+D116+D117+D118+D119+D120+D121+D122+D123)</f>
        <v>0</v>
      </c>
      <c r="E124" s="1153">
        <f>(E112+E113+E114+E115+E116+E117+E118+E119+E120+E121+E122+E123)</f>
        <v>0</v>
      </c>
      <c r="F124" s="1153">
        <f>(F112+F113+F114+F115+F116+F117+F118+F119+F120+F121+F122+F123)</f>
        <v>0</v>
      </c>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ht="22.5" x14ac:dyDescent="0.2">
      <c r="A125" s="1151" t="s">
        <v>2777</v>
      </c>
      <c r="B125" s="1151" t="s">
        <v>3129</v>
      </c>
      <c r="C125" s="1150" t="s">
        <v>2055</v>
      </c>
      <c r="D125" s="1150" t="s">
        <v>2055</v>
      </c>
      <c r="E125" s="1150" t="s">
        <v>2055</v>
      </c>
      <c r="F125" s="1150" t="s">
        <v>2055</v>
      </c>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ht="22.5" x14ac:dyDescent="0.2">
      <c r="A126" s="1155" t="s">
        <v>3130</v>
      </c>
      <c r="B126" s="1155" t="s">
        <v>3131</v>
      </c>
      <c r="C126" s="1154"/>
      <c r="D126" s="1154"/>
      <c r="E126" s="1154"/>
      <c r="F126" s="1154"/>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1155" t="s">
        <v>3132</v>
      </c>
      <c r="B127" s="1155" t="s">
        <v>3133</v>
      </c>
      <c r="C127" s="1154"/>
      <c r="D127" s="1154"/>
      <c r="E127" s="1154"/>
      <c r="F127" s="1154"/>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1155" t="s">
        <v>3134</v>
      </c>
      <c r="B128" s="1155" t="s">
        <v>2780</v>
      </c>
      <c r="C128" s="1153">
        <f>(C126+C127)</f>
        <v>0</v>
      </c>
      <c r="D128" s="1153">
        <f>(D126+D127)</f>
        <v>0</v>
      </c>
      <c r="E128" s="1153">
        <f>(E126+E127)</f>
        <v>0</v>
      </c>
      <c r="F128" s="1153">
        <f>(F126+F127)</f>
        <v>0</v>
      </c>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1151" t="s">
        <v>2779</v>
      </c>
      <c r="B129" s="1151" t="s">
        <v>3135</v>
      </c>
      <c r="C129" s="1153">
        <f>(C99+C110+C124+C128)</f>
        <v>0</v>
      </c>
      <c r="D129" s="1153">
        <f>(D99+D110+D124+D128)</f>
        <v>0</v>
      </c>
      <c r="E129" s="1153">
        <f>(E99+E110+E124+E128)</f>
        <v>0</v>
      </c>
      <c r="F129" s="1153">
        <f>(F99+F110+F124+F128)</f>
        <v>0</v>
      </c>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1151" t="s">
        <v>2781</v>
      </c>
      <c r="B130" s="1151" t="s">
        <v>3136</v>
      </c>
      <c r="C130" s="1153">
        <f>(C60-C53-C128)</f>
        <v>0</v>
      </c>
      <c r="D130" s="1153">
        <f>(D60-D53-D128)</f>
        <v>0</v>
      </c>
      <c r="E130" s="1153">
        <f>(E60-E53-E128)</f>
        <v>0</v>
      </c>
      <c r="F130" s="1153">
        <f>(F60-F53-F128)</f>
        <v>0</v>
      </c>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1151" t="s">
        <v>2783</v>
      </c>
      <c r="B131" s="1151" t="s">
        <v>3137</v>
      </c>
      <c r="C131" s="1153">
        <f>(C61-C129)</f>
        <v>0</v>
      </c>
      <c r="D131" s="1153">
        <f>(D61-D129)</f>
        <v>0</v>
      </c>
      <c r="E131" s="1153">
        <f>(E61-E129)</f>
        <v>0</v>
      </c>
      <c r="F131" s="1153">
        <f>(F61-F129)</f>
        <v>0</v>
      </c>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pageMargins left="0.7" right="0.7" top="0.75" bottom="0.75" header="0.3" footer="0.3"/>
  <pageSetup paperSize="9" orientation="portrait" r:id="rId1"/>
  <headerFooter>
    <oddFooter>&amp;C&amp;1#&amp;"Calibri"&amp;10&amp;K000000 For internal use only</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4"/>
  <dimension ref="A1:BC200"/>
  <sheetViews>
    <sheetView showGridLines="0" workbookViewId="0">
      <selection activeCell="C1" sqref="C1:C1048576"/>
    </sheetView>
  </sheetViews>
  <sheetFormatPr defaultRowHeight="12.75" x14ac:dyDescent="0.2"/>
  <cols>
    <col min="1" max="1" width="4" customWidth="1"/>
    <col min="2" max="2" width="25.28515625" bestFit="1" customWidth="1"/>
    <col min="3" max="3" width="29.7109375" customWidth="1"/>
    <col min="4" max="4" width="9.140625" customWidth="1"/>
  </cols>
  <sheetData>
    <row r="1" spans="1:55" ht="13.5" thickBot="1" x14ac:dyDescent="0.25">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ht="13.5" thickBot="1" x14ac:dyDescent="0.25">
      <c r="A2" s="98"/>
      <c r="B2" s="1158" t="s">
        <v>2057</v>
      </c>
      <c r="C2" s="1159" t="s">
        <v>2058</v>
      </c>
      <c r="D2" s="1160" t="s">
        <v>1665</v>
      </c>
      <c r="E2" s="98"/>
      <c r="F2" s="98"/>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x14ac:dyDescent="0.2">
      <c r="A3" s="98"/>
      <c r="B3" s="1161" t="s">
        <v>2059</v>
      </c>
      <c r="C3" s="1162"/>
      <c r="D3" s="1163"/>
      <c r="E3" s="98"/>
      <c r="F3" s="98"/>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x14ac:dyDescent="0.2">
      <c r="A4" s="98"/>
      <c r="B4" s="1164"/>
      <c r="C4" s="1165"/>
      <c r="D4" s="1166"/>
      <c r="E4" s="98"/>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x14ac:dyDescent="0.2">
      <c r="A5" s="98"/>
      <c r="B5" s="1167" t="s">
        <v>2060</v>
      </c>
      <c r="C5" s="1168"/>
      <c r="D5" s="1169"/>
      <c r="E5" s="98"/>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x14ac:dyDescent="0.2">
      <c r="A6" s="98"/>
      <c r="B6" s="1164"/>
      <c r="C6" s="1165"/>
      <c r="D6" s="1166"/>
      <c r="E6" s="98"/>
      <c r="F6" s="98"/>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x14ac:dyDescent="0.2">
      <c r="A7" s="98"/>
      <c r="B7" s="1170" t="s">
        <v>2061</v>
      </c>
      <c r="C7" s="1168"/>
      <c r="D7" s="1169"/>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x14ac:dyDescent="0.2">
      <c r="A8" s="98"/>
      <c r="B8" s="1164"/>
      <c r="C8" s="1165"/>
      <c r="D8" s="1166"/>
      <c r="E8" s="98"/>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ht="13.5" thickBot="1" x14ac:dyDescent="0.25">
      <c r="A9" s="98"/>
      <c r="B9" s="1171" t="s">
        <v>2062</v>
      </c>
      <c r="C9" s="1172"/>
      <c r="D9" s="1173"/>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x14ac:dyDescent="0.2">
      <c r="A10" s="98"/>
      <c r="B10" s="98"/>
      <c r="C10" s="98"/>
      <c r="D10" s="98"/>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98"/>
      <c r="B11" s="412"/>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98"/>
      <c r="B12" s="98"/>
      <c r="C12" s="98"/>
      <c r="D12" s="98"/>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98"/>
      <c r="B13" s="98"/>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98"/>
      <c r="B14" s="98"/>
      <c r="C14" s="98"/>
      <c r="D14" s="98"/>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98"/>
      <c r="B15" s="98"/>
      <c r="C15" s="98"/>
      <c r="D15" s="98"/>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98"/>
      <c r="B16" s="98"/>
      <c r="C16" s="98"/>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98"/>
      <c r="B17" s="98"/>
      <c r="C17" s="98"/>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98"/>
      <c r="B18" s="98"/>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98"/>
      <c r="B19" s="98"/>
      <c r="C19" s="98"/>
      <c r="D19" s="98"/>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98"/>
      <c r="B21" s="98"/>
      <c r="C21" s="98"/>
      <c r="D21" s="98"/>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98"/>
      <c r="B22" s="98"/>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98"/>
      <c r="B23" s="98"/>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98"/>
      <c r="B24" s="98"/>
      <c r="C24" s="98"/>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98"/>
      <c r="B25" s="98"/>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98"/>
      <c r="B26" s="98"/>
      <c r="C26" s="98"/>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98"/>
      <c r="B27" s="98"/>
      <c r="C27" s="98"/>
      <c r="D27" s="98"/>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98"/>
      <c r="B28" s="98"/>
      <c r="C28" s="98"/>
      <c r="D28" s="98"/>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98"/>
      <c r="B29" s="98"/>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98"/>
      <c r="B30" s="98"/>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98"/>
      <c r="B31" s="98"/>
      <c r="C31" s="98"/>
      <c r="D31" s="98"/>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98"/>
      <c r="B32" s="98"/>
      <c r="C32" s="98"/>
      <c r="D32" s="98"/>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98"/>
      <c r="B33" s="98"/>
      <c r="C33" s="98"/>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98"/>
      <c r="B34" s="98"/>
      <c r="C34" s="98"/>
      <c r="D34" s="98"/>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98"/>
      <c r="B35" s="98"/>
      <c r="C35" s="98"/>
      <c r="D35" s="98"/>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98"/>
      <c r="B36" s="98"/>
      <c r="C36" s="98"/>
      <c r="D36" s="98"/>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98"/>
      <c r="B37" s="98"/>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98"/>
      <c r="B38" s="98"/>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98"/>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98"/>
      <c r="B40" s="98"/>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98"/>
      <c r="B41" s="98"/>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98"/>
      <c r="B42" s="98"/>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98"/>
      <c r="B43" s="98"/>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98"/>
      <c r="B44" s="9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98"/>
      <c r="B45" s="98"/>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98"/>
      <c r="B46" s="98"/>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98"/>
      <c r="B47" s="98"/>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98"/>
      <c r="B48" s="98"/>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98"/>
      <c r="B49" s="98"/>
      <c r="C49" s="98"/>
      <c r="D49" s="98"/>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98"/>
      <c r="B50" s="98"/>
      <c r="C50" s="98"/>
      <c r="D50" s="98"/>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98"/>
      <c r="B51" s="98"/>
      <c r="C51" s="98"/>
      <c r="D51" s="98"/>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98"/>
      <c r="B52" s="98"/>
      <c r="C52" s="98"/>
      <c r="D52" s="98"/>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98"/>
      <c r="B53" s="98"/>
      <c r="C53" s="98"/>
      <c r="D53" s="98"/>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98"/>
      <c r="B55" s="98"/>
      <c r="C55" s="98"/>
      <c r="D55" s="98"/>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98"/>
      <c r="B56" s="98"/>
      <c r="C56" s="98"/>
      <c r="D56" s="98"/>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98"/>
      <c r="B57" s="98"/>
      <c r="C57" s="98"/>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98"/>
      <c r="B58" s="98"/>
      <c r="C58" s="98"/>
      <c r="D58" s="98"/>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9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9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98"/>
      <c r="B61" s="98"/>
      <c r="C61" s="98"/>
      <c r="D61" s="98"/>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98"/>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98"/>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98"/>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98"/>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98"/>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98"/>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98"/>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98"/>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98"/>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98"/>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98"/>
      <c r="B73" s="98"/>
      <c r="C73" s="98"/>
      <c r="D73" s="98"/>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9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9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9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9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9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9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9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9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9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9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9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9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9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9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9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9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9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sheetProtection algorithmName="SHA-512" hashValue="rMdF0sML85lDwpkuWxsIrgoJvwtWIBTrmAQnLbXmQNLRZVBhZZI+rL5oJCSUgTYv2ezvZ3KIvgOFrAmlQ7oBGA==" saltValue="7P5jgHZMA8ZIpPocRzI8aQ==" spinCount="100000" sheet="1" objects="1" scenarios="1"/>
  <pageMargins left="0.7" right="0.7" top="0.75" bottom="0.75" header="0.3" footer="0.3"/>
  <pageSetup paperSize="9" scale="80" orientation="portrait" r:id="rId1"/>
  <headerFooter>
    <oddFooter>&amp;C&amp;1#&amp;"Calibri"&amp;10&amp;K000000 For internal use only</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2">
    <pageSetUpPr fitToPage="1"/>
  </sheetPr>
  <dimension ref="B1:H61"/>
  <sheetViews>
    <sheetView zoomScaleNormal="100" zoomScaleSheetLayoutView="100" workbookViewId="0">
      <selection activeCell="C1" sqref="C1:C3"/>
    </sheetView>
  </sheetViews>
  <sheetFormatPr defaultColWidth="9.140625" defaultRowHeight="15" x14ac:dyDescent="0.2"/>
  <cols>
    <col min="1" max="1" width="5.42578125" style="253" customWidth="1"/>
    <col min="2" max="2" width="44.5703125" style="253" customWidth="1"/>
    <col min="3" max="3" width="60.85546875" style="253" customWidth="1"/>
    <col min="4" max="16384" width="9.140625" style="253"/>
  </cols>
  <sheetData>
    <row r="1" spans="2:8" ht="15.75" customHeight="1" x14ac:dyDescent="0.2">
      <c r="B1" s="1953" t="str">
        <f>'Borrower Details'!A2</f>
        <v>Mortgage-Magnus</v>
      </c>
      <c r="C1" s="2150" t="s">
        <v>3</v>
      </c>
      <c r="E1" s="2149" t="s">
        <v>506</v>
      </c>
      <c r="F1" s="2149"/>
      <c r="G1" s="2149"/>
      <c r="H1" s="2149"/>
    </row>
    <row r="2" spans="2:8" ht="15.75" customHeight="1" x14ac:dyDescent="0.2">
      <c r="B2" s="1955"/>
      <c r="C2" s="2151"/>
      <c r="E2" s="2149"/>
      <c r="F2" s="2149"/>
      <c r="G2" s="2149"/>
      <c r="H2" s="2149"/>
    </row>
    <row r="3" spans="2:8" ht="15.75" customHeight="1" x14ac:dyDescent="0.2">
      <c r="B3" s="1957"/>
      <c r="C3" s="2152"/>
      <c r="E3" s="2149"/>
      <c r="F3" s="2149"/>
      <c r="G3" s="2149"/>
      <c r="H3" s="2149"/>
    </row>
    <row r="4" spans="2:8" s="282" customFormat="1" ht="12.75" x14ac:dyDescent="0.2">
      <c r="B4" s="2153" t="s">
        <v>2518</v>
      </c>
      <c r="C4" s="2154"/>
    </row>
    <row r="5" spans="2:8" s="282" customFormat="1" ht="12.75" x14ac:dyDescent="0.2">
      <c r="B5" s="283" t="s">
        <v>498</v>
      </c>
      <c r="C5" s="330"/>
    </row>
    <row r="6" spans="2:8" s="282" customFormat="1" ht="13.5" thickBot="1" x14ac:dyDescent="0.25">
      <c r="B6" s="283" t="s">
        <v>507</v>
      </c>
      <c r="C6" s="331"/>
    </row>
    <row r="7" spans="2:8" s="282" customFormat="1" ht="13.5" thickBot="1" x14ac:dyDescent="0.25">
      <c r="B7" s="2147" t="s">
        <v>497</v>
      </c>
      <c r="C7" s="2148"/>
    </row>
    <row r="8" spans="2:8" s="282" customFormat="1" ht="12.75" x14ac:dyDescent="0.2">
      <c r="B8" s="284" t="s">
        <v>515</v>
      </c>
      <c r="C8" s="285"/>
    </row>
    <row r="9" spans="2:8" s="282" customFormat="1" ht="12.75" x14ac:dyDescent="0.2">
      <c r="B9" s="286" t="s">
        <v>509</v>
      </c>
      <c r="C9" s="287"/>
    </row>
    <row r="10" spans="2:8" s="282" customFormat="1" ht="12.75" x14ac:dyDescent="0.2">
      <c r="B10" s="286" t="s">
        <v>682</v>
      </c>
      <c r="C10" s="287"/>
    </row>
    <row r="11" spans="2:8" s="282" customFormat="1" ht="12.75" x14ac:dyDescent="0.2">
      <c r="B11" s="286" t="s">
        <v>510</v>
      </c>
      <c r="C11" s="287"/>
      <c r="D11" s="288"/>
      <c r="E11" s="288"/>
      <c r="F11" s="288"/>
      <c r="G11" s="288"/>
      <c r="H11" s="288"/>
    </row>
    <row r="12" spans="2:8" s="282" customFormat="1" ht="12.75" x14ac:dyDescent="0.2">
      <c r="B12" s="286" t="s">
        <v>683</v>
      </c>
      <c r="C12" s="287"/>
    </row>
    <row r="13" spans="2:8" s="282" customFormat="1" ht="12.75" x14ac:dyDescent="0.2">
      <c r="B13" s="286" t="s">
        <v>511</v>
      </c>
      <c r="C13" s="287"/>
    </row>
    <row r="14" spans="2:8" s="282" customFormat="1" ht="12.75" x14ac:dyDescent="0.2">
      <c r="B14" s="289" t="s">
        <v>512</v>
      </c>
      <c r="C14" s="290" t="s">
        <v>513</v>
      </c>
    </row>
    <row r="15" spans="2:8" s="282" customFormat="1" ht="13.5" thickBot="1" x14ac:dyDescent="0.25">
      <c r="B15" s="291" t="s">
        <v>514</v>
      </c>
      <c r="C15" s="292"/>
    </row>
    <row r="16" spans="2:8" s="282" customFormat="1" ht="13.5" thickBot="1" x14ac:dyDescent="0.25">
      <c r="B16" s="286"/>
      <c r="C16" s="287"/>
    </row>
    <row r="17" spans="2:8" s="282" customFormat="1" ht="12.75" x14ac:dyDescent="0.2">
      <c r="B17" s="284" t="s">
        <v>515</v>
      </c>
      <c r="C17" s="285"/>
    </row>
    <row r="18" spans="2:8" s="282" customFormat="1" ht="12.75" x14ac:dyDescent="0.2">
      <c r="B18" s="286" t="s">
        <v>509</v>
      </c>
      <c r="C18" s="293"/>
      <c r="D18" s="288"/>
      <c r="E18" s="288"/>
      <c r="F18" s="288"/>
      <c r="G18" s="288"/>
      <c r="H18" s="288"/>
    </row>
    <row r="19" spans="2:8" s="282" customFormat="1" ht="12.75" x14ac:dyDescent="0.2">
      <c r="B19" s="286" t="s">
        <v>682</v>
      </c>
      <c r="C19" s="287"/>
    </row>
    <row r="20" spans="2:8" s="282" customFormat="1" ht="12.75" x14ac:dyDescent="0.2">
      <c r="B20" s="286" t="s">
        <v>510</v>
      </c>
      <c r="C20" s="287"/>
    </row>
    <row r="21" spans="2:8" s="282" customFormat="1" ht="12.75" x14ac:dyDescent="0.2">
      <c r="B21" s="286" t="s">
        <v>683</v>
      </c>
      <c r="C21" s="287"/>
    </row>
    <row r="22" spans="2:8" s="282" customFormat="1" ht="12.75" x14ac:dyDescent="0.2">
      <c r="B22" s="286" t="s">
        <v>511</v>
      </c>
      <c r="C22" s="287"/>
    </row>
    <row r="23" spans="2:8" s="282" customFormat="1" ht="12.75" x14ac:dyDescent="0.2">
      <c r="B23" s="289" t="s">
        <v>512</v>
      </c>
      <c r="C23" s="290" t="s">
        <v>513</v>
      </c>
    </row>
    <row r="24" spans="2:8" s="282" customFormat="1" ht="13.5" thickBot="1" x14ac:dyDescent="0.25">
      <c r="B24" s="291" t="s">
        <v>514</v>
      </c>
      <c r="C24" s="292"/>
    </row>
    <row r="25" spans="2:8" s="282" customFormat="1" ht="13.5" thickBot="1" x14ac:dyDescent="0.25">
      <c r="B25" s="286"/>
      <c r="C25" s="287"/>
    </row>
    <row r="26" spans="2:8" s="282" customFormat="1" ht="12.75" x14ac:dyDescent="0.2">
      <c r="B26" s="284" t="s">
        <v>515</v>
      </c>
      <c r="C26" s="285" t="s">
        <v>508</v>
      </c>
    </row>
    <row r="27" spans="2:8" s="282" customFormat="1" ht="12.75" x14ac:dyDescent="0.2">
      <c r="B27" s="286" t="s">
        <v>509</v>
      </c>
      <c r="C27" s="287"/>
    </row>
    <row r="28" spans="2:8" s="282" customFormat="1" ht="12.75" x14ac:dyDescent="0.2">
      <c r="B28" s="286" t="s">
        <v>682</v>
      </c>
      <c r="C28" s="287"/>
    </row>
    <row r="29" spans="2:8" s="282" customFormat="1" ht="12.75" x14ac:dyDescent="0.2">
      <c r="B29" s="286" t="s">
        <v>510</v>
      </c>
      <c r="C29" s="287"/>
    </row>
    <row r="30" spans="2:8" s="282" customFormat="1" ht="12.75" x14ac:dyDescent="0.2">
      <c r="B30" s="286" t="s">
        <v>683</v>
      </c>
      <c r="C30" s="287"/>
    </row>
    <row r="31" spans="2:8" s="282" customFormat="1" ht="12.75" x14ac:dyDescent="0.2">
      <c r="B31" s="286" t="s">
        <v>511</v>
      </c>
      <c r="C31" s="287"/>
    </row>
    <row r="32" spans="2:8" s="282" customFormat="1" ht="12.75" x14ac:dyDescent="0.2">
      <c r="B32" s="289" t="s">
        <v>512</v>
      </c>
      <c r="C32" s="290" t="s">
        <v>513</v>
      </c>
    </row>
    <row r="33" spans="2:3" s="282" customFormat="1" ht="13.5" thickBot="1" x14ac:dyDescent="0.25">
      <c r="B33" s="291" t="s">
        <v>514</v>
      </c>
      <c r="C33" s="292"/>
    </row>
    <row r="34" spans="2:3" s="282" customFormat="1" ht="13.5" thickBot="1" x14ac:dyDescent="0.25">
      <c r="B34" s="286"/>
      <c r="C34" s="287"/>
    </row>
    <row r="35" spans="2:3" s="282" customFormat="1" ht="13.5" thickBot="1" x14ac:dyDescent="0.25">
      <c r="B35" s="2147" t="s">
        <v>516</v>
      </c>
      <c r="C35" s="2148"/>
    </row>
    <row r="36" spans="2:3" s="282" customFormat="1" ht="12.75" x14ac:dyDescent="0.2">
      <c r="B36" s="284" t="s">
        <v>515</v>
      </c>
      <c r="C36" s="285"/>
    </row>
    <row r="37" spans="2:3" s="282" customFormat="1" ht="12.75" x14ac:dyDescent="0.2">
      <c r="B37" s="286" t="s">
        <v>509</v>
      </c>
      <c r="C37" s="287"/>
    </row>
    <row r="38" spans="2:3" s="282" customFormat="1" ht="12.75" x14ac:dyDescent="0.2">
      <c r="B38" s="286" t="s">
        <v>682</v>
      </c>
      <c r="C38" s="287"/>
    </row>
    <row r="39" spans="2:3" s="282" customFormat="1" ht="12.75" x14ac:dyDescent="0.2">
      <c r="B39" s="286" t="s">
        <v>510</v>
      </c>
      <c r="C39" s="287"/>
    </row>
    <row r="40" spans="2:3" s="282" customFormat="1" ht="12.75" x14ac:dyDescent="0.2">
      <c r="B40" s="286" t="s">
        <v>684</v>
      </c>
      <c r="C40" s="287"/>
    </row>
    <row r="41" spans="2:3" s="282" customFormat="1" ht="12.75" x14ac:dyDescent="0.2">
      <c r="B41" s="286" t="s">
        <v>511</v>
      </c>
      <c r="C41" s="287"/>
    </row>
    <row r="42" spans="2:3" s="282" customFormat="1" ht="12.75" x14ac:dyDescent="0.2">
      <c r="B42" s="289" t="s">
        <v>512</v>
      </c>
      <c r="C42" s="290" t="s">
        <v>513</v>
      </c>
    </row>
    <row r="43" spans="2:3" s="282" customFormat="1" ht="13.5" thickBot="1" x14ac:dyDescent="0.25">
      <c r="B43" s="291" t="s">
        <v>514</v>
      </c>
      <c r="C43" s="294"/>
    </row>
    <row r="44" spans="2:3" s="282" customFormat="1" ht="13.5" thickBot="1" x14ac:dyDescent="0.25">
      <c r="B44" s="286"/>
      <c r="C44" s="287"/>
    </row>
    <row r="45" spans="2:3" s="282" customFormat="1" ht="12.75" x14ac:dyDescent="0.2">
      <c r="B45" s="284" t="s">
        <v>515</v>
      </c>
      <c r="C45" s="285"/>
    </row>
    <row r="46" spans="2:3" s="282" customFormat="1" ht="12.75" x14ac:dyDescent="0.2">
      <c r="B46" s="286" t="s">
        <v>509</v>
      </c>
      <c r="C46" s="287"/>
    </row>
    <row r="47" spans="2:3" s="282" customFormat="1" ht="12.75" x14ac:dyDescent="0.2">
      <c r="B47" s="286" t="s">
        <v>682</v>
      </c>
      <c r="C47" s="287"/>
    </row>
    <row r="48" spans="2:3" s="282" customFormat="1" ht="12.75" x14ac:dyDescent="0.2">
      <c r="B48" s="286" t="s">
        <v>510</v>
      </c>
      <c r="C48" s="287"/>
    </row>
    <row r="49" spans="2:3" s="282" customFormat="1" ht="12.75" x14ac:dyDescent="0.2">
      <c r="B49" s="286" t="s">
        <v>684</v>
      </c>
      <c r="C49" s="287"/>
    </row>
    <row r="50" spans="2:3" s="282" customFormat="1" ht="12.75" x14ac:dyDescent="0.2">
      <c r="B50" s="286" t="s">
        <v>511</v>
      </c>
      <c r="C50" s="287"/>
    </row>
    <row r="51" spans="2:3" s="282" customFormat="1" ht="12.75" x14ac:dyDescent="0.2">
      <c r="B51" s="289" t="s">
        <v>512</v>
      </c>
      <c r="C51" s="290" t="s">
        <v>513</v>
      </c>
    </row>
    <row r="52" spans="2:3" s="282" customFormat="1" ht="13.5" thickBot="1" x14ac:dyDescent="0.25">
      <c r="B52" s="291" t="s">
        <v>514</v>
      </c>
      <c r="C52" s="294"/>
    </row>
    <row r="53" spans="2:3" s="282" customFormat="1" ht="13.5" thickBot="1" x14ac:dyDescent="0.25">
      <c r="B53" s="286"/>
      <c r="C53" s="287"/>
    </row>
    <row r="54" spans="2:3" s="282" customFormat="1" ht="12.75" x14ac:dyDescent="0.2">
      <c r="B54" s="284" t="s">
        <v>515</v>
      </c>
      <c r="C54" s="285"/>
    </row>
    <row r="55" spans="2:3" s="282" customFormat="1" ht="12.75" x14ac:dyDescent="0.2">
      <c r="B55" s="286" t="s">
        <v>509</v>
      </c>
      <c r="C55" s="287"/>
    </row>
    <row r="56" spans="2:3" s="282" customFormat="1" ht="12.75" x14ac:dyDescent="0.2">
      <c r="B56" s="286" t="s">
        <v>682</v>
      </c>
      <c r="C56" s="287"/>
    </row>
    <row r="57" spans="2:3" s="282" customFormat="1" ht="12.75" x14ac:dyDescent="0.2">
      <c r="B57" s="286" t="s">
        <v>510</v>
      </c>
      <c r="C57" s="287"/>
    </row>
    <row r="58" spans="2:3" s="282" customFormat="1" ht="12.75" x14ac:dyDescent="0.2">
      <c r="B58" s="286" t="s">
        <v>684</v>
      </c>
      <c r="C58" s="287"/>
    </row>
    <row r="59" spans="2:3" s="282" customFormat="1" ht="12.75" x14ac:dyDescent="0.2">
      <c r="B59" s="286" t="s">
        <v>511</v>
      </c>
      <c r="C59" s="287"/>
    </row>
    <row r="60" spans="2:3" s="282" customFormat="1" ht="12.75" x14ac:dyDescent="0.2">
      <c r="B60" s="289" t="s">
        <v>512</v>
      </c>
      <c r="C60" s="290" t="s">
        <v>513</v>
      </c>
    </row>
    <row r="61" spans="2:3" s="282" customFormat="1" ht="13.5" thickBot="1" x14ac:dyDescent="0.25">
      <c r="B61" s="291" t="s">
        <v>514</v>
      </c>
      <c r="C61" s="294"/>
    </row>
  </sheetData>
  <sheetProtection algorithmName="SHA-512" hashValue="+1PxlrIZ96FwImVt1rwGJI249xtHZqPJRtBmURVfLh7XR/5gkupQSuLbtgn5M0huFiuAtpgvvW5BnknLdLtdaA==" saltValue="0Tte4A2IlejrOa7eqqhRAw==" spinCount="100000" sheet="1" objects="1" scenarios="1" selectLockedCells="1"/>
  <mergeCells count="6">
    <mergeCell ref="B35:C35"/>
    <mergeCell ref="E1:H3"/>
    <mergeCell ref="C1:C3"/>
    <mergeCell ref="B1:B3"/>
    <mergeCell ref="B7:C7"/>
    <mergeCell ref="B4:C4"/>
  </mergeCells>
  <pageMargins left="0.25" right="0.36" top="0.36" bottom="0.39" header="0.3" footer="0.3"/>
  <pageSetup paperSize="9" scale="94"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colBreaks count="1" manualBreakCount="1">
    <brk id="3" max="66" man="1"/>
  </col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
    <pageSetUpPr fitToPage="1"/>
  </sheetPr>
  <dimension ref="A1:BC200"/>
  <sheetViews>
    <sheetView zoomScale="90" zoomScaleNormal="90" workbookViewId="0">
      <selection activeCell="B1" sqref="B1:B3"/>
    </sheetView>
  </sheetViews>
  <sheetFormatPr defaultColWidth="9.140625" defaultRowHeight="12.75" x14ac:dyDescent="0.2"/>
  <cols>
    <col min="1" max="1" width="1.5703125" style="69" customWidth="1"/>
    <col min="2" max="2" width="52.5703125" style="69" customWidth="1"/>
    <col min="3" max="3" width="30.28515625" style="69" customWidth="1"/>
    <col min="4" max="4" width="2.28515625" style="69" customWidth="1"/>
    <col min="5" max="5" width="38.42578125" style="69" customWidth="1"/>
    <col min="6" max="6" width="26.42578125" style="69" customWidth="1"/>
    <col min="7" max="16384" width="9.140625" style="69"/>
  </cols>
  <sheetData>
    <row r="1" spans="1:55" ht="16.5" x14ac:dyDescent="0.2">
      <c r="A1" s="300"/>
      <c r="B1" s="2155" t="str">
        <f>'Borrower Details'!A2</f>
        <v>Mortgage-Magnus</v>
      </c>
      <c r="C1" s="449"/>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c r="AM1" s="300"/>
      <c r="AN1" s="300"/>
      <c r="AO1" s="300"/>
      <c r="AP1" s="300"/>
      <c r="AQ1" s="300"/>
      <c r="AR1" s="300"/>
      <c r="AS1" s="300"/>
      <c r="AT1" s="300"/>
      <c r="AU1" s="300"/>
      <c r="AV1" s="300"/>
      <c r="AW1" s="300"/>
      <c r="AX1" s="300"/>
      <c r="AY1" s="300"/>
      <c r="AZ1" s="300"/>
      <c r="BA1" s="300"/>
      <c r="BB1" s="300"/>
      <c r="BC1" s="300"/>
    </row>
    <row r="2" spans="1:55" ht="16.5" x14ac:dyDescent="0.2">
      <c r="A2" s="300"/>
      <c r="B2" s="2156"/>
      <c r="C2" s="450" t="s">
        <v>3</v>
      </c>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300"/>
      <c r="AN2" s="300"/>
      <c r="AO2" s="300"/>
      <c r="AP2" s="300"/>
      <c r="AQ2" s="300"/>
      <c r="AR2" s="300"/>
      <c r="AS2" s="300"/>
      <c r="AT2" s="300"/>
      <c r="AU2" s="300"/>
      <c r="AV2" s="300"/>
      <c r="AW2" s="300"/>
      <c r="AX2" s="300"/>
      <c r="AY2" s="300"/>
      <c r="AZ2" s="300"/>
      <c r="BA2" s="300"/>
      <c r="BB2" s="300"/>
      <c r="BC2" s="300"/>
    </row>
    <row r="3" spans="1:55" ht="16.5" x14ac:dyDescent="0.2">
      <c r="A3" s="300"/>
      <c r="B3" s="2157"/>
      <c r="C3" s="451"/>
      <c r="D3" s="300"/>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c r="BA3" s="300"/>
      <c r="BB3" s="300"/>
      <c r="BC3" s="300"/>
    </row>
    <row r="4" spans="1:55" ht="15" x14ac:dyDescent="0.2">
      <c r="A4" s="300"/>
      <c r="B4" s="2158" t="s">
        <v>2518</v>
      </c>
      <c r="C4" s="2159"/>
      <c r="D4" s="300"/>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row>
    <row r="5" spans="1:55" ht="15.75" x14ac:dyDescent="0.2">
      <c r="A5" s="300"/>
      <c r="B5" s="2114" t="s">
        <v>413</v>
      </c>
      <c r="C5" s="2115"/>
      <c r="D5" s="300"/>
      <c r="E5" s="300"/>
      <c r="F5" s="300"/>
      <c r="G5" s="300"/>
      <c r="H5" s="300"/>
      <c r="I5" s="300"/>
      <c r="J5" s="300"/>
      <c r="K5" s="300"/>
      <c r="L5" s="300"/>
      <c r="M5" s="300"/>
      <c r="N5" s="300"/>
      <c r="O5" s="300"/>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row>
    <row r="6" spans="1:55" ht="41.25" customHeight="1" x14ac:dyDescent="0.2">
      <c r="A6" s="300"/>
      <c r="B6" s="1398" t="str">
        <f>'Borrower Details'!A8</f>
        <v>Name of  Main Applicant</v>
      </c>
      <c r="C6" s="1399">
        <f>'Borrower Details'!B8</f>
        <v>0</v>
      </c>
      <c r="D6" s="300"/>
      <c r="E6" s="452" t="s">
        <v>231</v>
      </c>
      <c r="F6" s="1400">
        <f>Financials_Consolidated!C7</f>
        <v>43556</v>
      </c>
      <c r="G6" s="300"/>
      <c r="H6" s="300"/>
      <c r="I6" s="300"/>
      <c r="J6" s="300"/>
      <c r="K6" s="300"/>
      <c r="L6" s="300"/>
      <c r="M6" s="300"/>
      <c r="N6" s="300"/>
      <c r="O6" s="300"/>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row>
    <row r="7" spans="1:55" x14ac:dyDescent="0.2">
      <c r="A7" s="300"/>
      <c r="B7" s="453" t="s">
        <v>20</v>
      </c>
      <c r="C7" s="454" t="s">
        <v>404</v>
      </c>
      <c r="D7" s="300"/>
      <c r="E7" s="54" t="s">
        <v>40</v>
      </c>
      <c r="F7" s="1401">
        <f>Financials_Consolidated!C32</f>
        <v>0</v>
      </c>
      <c r="G7" s="300"/>
      <c r="H7" s="300"/>
      <c r="I7" s="300"/>
      <c r="J7" s="300"/>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row>
    <row r="8" spans="1:55" ht="12.75" customHeight="1" x14ac:dyDescent="0.2">
      <c r="A8" s="300"/>
      <c r="B8" s="455" t="s">
        <v>415</v>
      </c>
      <c r="C8" s="1402">
        <f>Financials_Consolidated!C11</f>
        <v>0</v>
      </c>
      <c r="D8" s="300"/>
      <c r="E8" s="54" t="s">
        <v>9</v>
      </c>
      <c r="F8" s="1401">
        <f>Financials_Consolidated!C27+Financials_Consolidated!C28</f>
        <v>0</v>
      </c>
      <c r="G8" s="300"/>
      <c r="H8" s="300"/>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row>
    <row r="9" spans="1:55" ht="12.75" customHeight="1" x14ac:dyDescent="0.2">
      <c r="A9" s="300"/>
      <c r="B9" s="455" t="s">
        <v>414</v>
      </c>
      <c r="C9" s="295"/>
      <c r="D9" s="300"/>
      <c r="E9" s="54" t="s">
        <v>234</v>
      </c>
      <c r="F9" s="1401">
        <f>Financials_Consolidated!C22</f>
        <v>0</v>
      </c>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row>
    <row r="10" spans="1:55" ht="12.75" customHeight="1" x14ac:dyDescent="0.2">
      <c r="A10" s="300"/>
      <c r="B10" s="456" t="s">
        <v>412</v>
      </c>
      <c r="C10" s="1403" t="str">
        <f>IF(C9="Doctor",4,IF(C9="CA",2,IF(C9="Architect",2,"Check")))</f>
        <v>Check</v>
      </c>
      <c r="D10" s="300"/>
      <c r="E10" s="54" t="s">
        <v>82</v>
      </c>
      <c r="F10" s="1401">
        <f>Financials_Consolidated!C23</f>
        <v>0</v>
      </c>
      <c r="G10" s="300"/>
      <c r="H10" s="300"/>
      <c r="I10" s="300"/>
      <c r="J10" s="300"/>
      <c r="K10" s="300"/>
      <c r="L10" s="300"/>
      <c r="M10" s="300"/>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row>
    <row r="11" spans="1:55" ht="12.75" customHeight="1" x14ac:dyDescent="0.2">
      <c r="A11" s="300"/>
      <c r="B11" s="457" t="s">
        <v>416</v>
      </c>
      <c r="C11" s="1403" t="e">
        <f>C8*C10</f>
        <v>#VALUE!</v>
      </c>
      <c r="D11" s="300"/>
      <c r="E11" s="54" t="s">
        <v>245</v>
      </c>
      <c r="F11" s="1401">
        <f>F7+F8+F9+F10</f>
        <v>0</v>
      </c>
      <c r="G11" s="300"/>
      <c r="H11" s="300"/>
      <c r="I11" s="300"/>
      <c r="J11" s="300"/>
      <c r="K11" s="300"/>
      <c r="L11" s="300"/>
      <c r="M11" s="300"/>
      <c r="N11" s="300"/>
      <c r="O11" s="300"/>
      <c r="P11" s="300"/>
      <c r="Q11" s="300"/>
      <c r="R11" s="300"/>
      <c r="S11" s="300"/>
      <c r="T11" s="300"/>
      <c r="U11" s="300"/>
      <c r="V11" s="300"/>
      <c r="W11" s="300"/>
      <c r="X11" s="300"/>
      <c r="Y11" s="300"/>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row>
    <row r="12" spans="1:55" ht="12.75" customHeight="1" x14ac:dyDescent="0.2">
      <c r="A12" s="300"/>
      <c r="B12" s="457" t="s">
        <v>405</v>
      </c>
      <c r="C12" s="37"/>
      <c r="D12" s="300"/>
      <c r="E12" s="300"/>
      <c r="F12" s="300"/>
      <c r="G12" s="300"/>
      <c r="H12" s="300"/>
      <c r="I12" s="300"/>
      <c r="J12" s="300"/>
      <c r="K12" s="300"/>
      <c r="L12" s="300"/>
      <c r="M12" s="300"/>
      <c r="N12" s="300"/>
      <c r="O12" s="300"/>
      <c r="P12" s="300"/>
      <c r="Q12" s="300"/>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row>
    <row r="13" spans="1:55" ht="12.75" customHeight="1" x14ac:dyDescent="0.2">
      <c r="A13" s="300"/>
      <c r="B13" s="457" t="s">
        <v>417</v>
      </c>
      <c r="C13" s="37">
        <v>180</v>
      </c>
      <c r="D13" s="300"/>
      <c r="E13" s="300"/>
      <c r="F13" s="300"/>
      <c r="G13" s="300"/>
      <c r="H13" s="300"/>
      <c r="I13" s="300"/>
      <c r="J13" s="300"/>
      <c r="K13" s="300"/>
      <c r="L13" s="300"/>
      <c r="M13" s="300"/>
      <c r="N13" s="300"/>
      <c r="O13" s="300"/>
      <c r="P13" s="300"/>
      <c r="Q13" s="300"/>
      <c r="R13" s="300"/>
      <c r="S13" s="300"/>
      <c r="T13" s="300"/>
      <c r="U13" s="300"/>
      <c r="V13" s="300"/>
      <c r="W13" s="300"/>
      <c r="X13" s="300"/>
      <c r="Y13" s="300"/>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row>
    <row r="14" spans="1:55" ht="12.75" customHeight="1" x14ac:dyDescent="0.2">
      <c r="A14" s="300"/>
      <c r="B14" s="457" t="s">
        <v>406</v>
      </c>
      <c r="C14" s="296">
        <v>0.1</v>
      </c>
      <c r="D14" s="300"/>
      <c r="E14" s="55" t="s">
        <v>429</v>
      </c>
      <c r="F14" s="300"/>
      <c r="G14" s="300"/>
      <c r="H14" s="300"/>
      <c r="I14" s="300"/>
      <c r="J14" s="300"/>
      <c r="K14" s="300"/>
      <c r="L14" s="300"/>
      <c r="M14" s="300"/>
      <c r="N14" s="300"/>
      <c r="O14" s="300"/>
      <c r="P14" s="300"/>
      <c r="Q14" s="300"/>
      <c r="R14" s="300"/>
      <c r="S14" s="300"/>
      <c r="T14" s="300"/>
      <c r="U14" s="300"/>
      <c r="V14" s="300"/>
      <c r="W14" s="300"/>
      <c r="X14" s="300"/>
      <c r="Y14" s="300"/>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row>
    <row r="15" spans="1:55" ht="12.75" customHeight="1" x14ac:dyDescent="0.2">
      <c r="A15" s="300"/>
      <c r="B15" s="457" t="s">
        <v>418</v>
      </c>
      <c r="C15" s="1403">
        <f>ROUND(-PMT(C14/12,C13,100000),0)</f>
        <v>1075</v>
      </c>
      <c r="D15" s="300"/>
      <c r="E15" s="457" t="s">
        <v>233</v>
      </c>
      <c r="F15" s="1404">
        <f>F11</f>
        <v>0</v>
      </c>
      <c r="G15" s="300"/>
      <c r="H15" s="30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row>
    <row r="16" spans="1:55" ht="12.75" customHeight="1" x14ac:dyDescent="0.2">
      <c r="A16" s="300"/>
      <c r="B16" s="457" t="s">
        <v>419</v>
      </c>
      <c r="C16" s="1403">
        <f>C15*C12/100000</f>
        <v>0</v>
      </c>
      <c r="D16" s="300"/>
      <c r="E16" s="297" t="s">
        <v>427</v>
      </c>
      <c r="F16" s="1405">
        <f>'EMI Chart'!I46*12</f>
        <v>0</v>
      </c>
      <c r="G16" s="300"/>
      <c r="H16" s="300"/>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row>
    <row r="17" spans="1:55" ht="12.75" customHeight="1" x14ac:dyDescent="0.2">
      <c r="A17" s="300"/>
      <c r="B17" s="300"/>
      <c r="C17" s="300"/>
      <c r="D17" s="300"/>
      <c r="E17" s="297" t="s">
        <v>428</v>
      </c>
      <c r="F17" s="1405" t="str">
        <f>IF(F15&gt;F16,"Yes","No")</f>
        <v>No</v>
      </c>
      <c r="G17" s="300"/>
      <c r="H17" s="300"/>
      <c r="I17" s="300"/>
      <c r="J17" s="300"/>
      <c r="K17" s="300"/>
      <c r="L17" s="300"/>
      <c r="M17" s="300"/>
      <c r="N17" s="300"/>
      <c r="O17" s="300"/>
      <c r="P17" s="300"/>
      <c r="Q17" s="300"/>
      <c r="R17" s="300"/>
      <c r="S17" s="300"/>
      <c r="T17" s="300"/>
      <c r="U17" s="300"/>
      <c r="V17" s="300"/>
      <c r="W17" s="300"/>
      <c r="X17" s="300"/>
      <c r="Y17" s="300"/>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row>
    <row r="18" spans="1:55" ht="12.75" customHeight="1" x14ac:dyDescent="0.2">
      <c r="A18" s="300"/>
      <c r="B18" s="54" t="s">
        <v>479</v>
      </c>
      <c r="C18" s="1404">
        <f>Financials_Consolidated!C11</f>
        <v>0</v>
      </c>
      <c r="D18" s="300"/>
      <c r="E18" s="300"/>
      <c r="F18" s="300"/>
      <c r="G18" s="300"/>
      <c r="H18" s="300"/>
      <c r="I18" s="300"/>
      <c r="J18" s="300"/>
      <c r="K18" s="300"/>
      <c r="L18" s="300"/>
      <c r="M18" s="300"/>
      <c r="N18" s="300"/>
      <c r="O18" s="300"/>
      <c r="P18" s="300"/>
      <c r="Q18" s="300"/>
      <c r="R18" s="300"/>
      <c r="S18" s="300"/>
      <c r="T18" s="300"/>
      <c r="U18" s="300"/>
      <c r="V18" s="300"/>
      <c r="W18" s="300"/>
      <c r="X18" s="300"/>
      <c r="Y18" s="300"/>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row>
    <row r="19" spans="1:55" ht="12.75" customHeight="1" x14ac:dyDescent="0.2">
      <c r="A19" s="300"/>
      <c r="B19" s="300"/>
      <c r="C19" s="300"/>
      <c r="D19" s="300"/>
      <c r="E19" s="300"/>
      <c r="F19" s="300"/>
      <c r="G19" s="300"/>
      <c r="H19" s="300"/>
      <c r="I19" s="300"/>
      <c r="J19" s="300"/>
      <c r="K19" s="300"/>
      <c r="L19" s="300"/>
      <c r="M19" s="300"/>
      <c r="N19" s="300"/>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row>
    <row r="20" spans="1:55" ht="12.75" customHeight="1" x14ac:dyDescent="0.2">
      <c r="A20" s="300"/>
      <c r="B20" s="300"/>
      <c r="C20" s="300"/>
      <c r="D20" s="300"/>
      <c r="E20" s="300"/>
      <c r="F20" s="300"/>
      <c r="G20" s="300"/>
      <c r="H20" s="300"/>
      <c r="I20" s="300"/>
      <c r="J20" s="300"/>
      <c r="K20" s="300"/>
      <c r="L20" s="300"/>
      <c r="M20" s="300"/>
      <c r="N20" s="300"/>
      <c r="O20" s="300"/>
      <c r="P20" s="300"/>
      <c r="Q20" s="300"/>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row>
    <row r="21" spans="1:55" x14ac:dyDescent="0.2">
      <c r="A21" s="300"/>
      <c r="B21" s="300"/>
      <c r="C21" s="300"/>
      <c r="D21" s="300"/>
      <c r="E21" s="300"/>
      <c r="F21" s="300"/>
      <c r="G21" s="300"/>
      <c r="H21" s="300"/>
      <c r="I21" s="300"/>
      <c r="J21" s="300"/>
      <c r="K21" s="300"/>
      <c r="L21" s="300"/>
      <c r="M21" s="300"/>
      <c r="N21" s="300"/>
      <c r="O21" s="300"/>
      <c r="P21" s="300"/>
      <c r="Q21" s="300"/>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row>
    <row r="22" spans="1:55" x14ac:dyDescent="0.2">
      <c r="A22" s="300"/>
      <c r="B22" s="300"/>
      <c r="C22" s="300"/>
      <c r="D22" s="300"/>
      <c r="E22" s="300"/>
      <c r="F22" s="300"/>
      <c r="G22" s="300"/>
      <c r="H22" s="300"/>
      <c r="I22" s="300"/>
      <c r="J22" s="300"/>
      <c r="K22" s="300"/>
      <c r="L22" s="300"/>
      <c r="M22" s="300"/>
      <c r="N22" s="300"/>
      <c r="O22" s="300"/>
      <c r="P22" s="300"/>
      <c r="Q22" s="300"/>
      <c r="R22" s="300"/>
      <c r="S22" s="300"/>
      <c r="T22" s="300"/>
      <c r="U22" s="300"/>
      <c r="V22" s="300"/>
      <c r="W22" s="300"/>
      <c r="X22" s="300"/>
      <c r="Y22" s="300"/>
      <c r="Z22" s="300"/>
      <c r="AA22" s="300"/>
      <c r="AB22" s="300"/>
      <c r="AC22" s="300"/>
      <c r="AD22" s="300"/>
      <c r="AE22" s="300"/>
      <c r="AF22" s="300"/>
      <c r="AG22" s="300"/>
      <c r="AH22" s="300"/>
      <c r="AI22" s="300"/>
      <c r="AJ22" s="300"/>
      <c r="AK22" s="300"/>
      <c r="AL22" s="300"/>
      <c r="AM22" s="300"/>
      <c r="AN22" s="300"/>
      <c r="AO22" s="300"/>
      <c r="AP22" s="300"/>
      <c r="AQ22" s="300"/>
      <c r="AR22" s="300"/>
      <c r="AS22" s="300"/>
      <c r="AT22" s="300"/>
      <c r="AU22" s="300"/>
      <c r="AV22" s="300"/>
      <c r="AW22" s="300"/>
      <c r="AX22" s="300"/>
      <c r="AY22" s="300"/>
      <c r="AZ22" s="300"/>
      <c r="BA22" s="300"/>
      <c r="BB22" s="300"/>
      <c r="BC22" s="300"/>
    </row>
    <row r="23" spans="1:55" x14ac:dyDescent="0.2">
      <c r="A23" s="300"/>
      <c r="B23" s="300"/>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row>
    <row r="24" spans="1:55" x14ac:dyDescent="0.2">
      <c r="A24" s="300"/>
      <c r="B24" s="300"/>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row>
    <row r="25" spans="1:55" x14ac:dyDescent="0.2">
      <c r="A25" s="300"/>
      <c r="B25" s="300"/>
      <c r="C25" s="300"/>
      <c r="D25" s="300"/>
      <c r="E25" s="300"/>
      <c r="F25" s="300"/>
      <c r="G25" s="300"/>
      <c r="H25" s="300"/>
      <c r="I25" s="300"/>
      <c r="J25" s="300"/>
      <c r="K25" s="300"/>
      <c r="L25" s="300"/>
      <c r="M25" s="300"/>
      <c r="N25" s="300"/>
      <c r="O25" s="300"/>
      <c r="P25" s="300"/>
      <c r="Q25" s="300"/>
      <c r="R25" s="300"/>
      <c r="S25" s="300"/>
      <c r="T25" s="300"/>
      <c r="U25" s="300"/>
      <c r="V25" s="300"/>
      <c r="W25" s="300"/>
      <c r="X25" s="300"/>
      <c r="Y25" s="300"/>
      <c r="Z25" s="300"/>
      <c r="AA25" s="300"/>
      <c r="AB25" s="300"/>
      <c r="AC25" s="300"/>
      <c r="AD25" s="300"/>
      <c r="AE25" s="300"/>
      <c r="AF25" s="300"/>
      <c r="AG25" s="300"/>
      <c r="AH25" s="300"/>
      <c r="AI25" s="300"/>
      <c r="AJ25" s="300"/>
      <c r="AK25" s="300"/>
      <c r="AL25" s="300"/>
      <c r="AM25" s="300"/>
      <c r="AN25" s="300"/>
      <c r="AO25" s="300"/>
      <c r="AP25" s="300"/>
      <c r="AQ25" s="300"/>
      <c r="AR25" s="300"/>
      <c r="AS25" s="300"/>
      <c r="AT25" s="300"/>
      <c r="AU25" s="300"/>
      <c r="AV25" s="300"/>
      <c r="AW25" s="300"/>
      <c r="AX25" s="300"/>
      <c r="AY25" s="300"/>
      <c r="AZ25" s="300"/>
      <c r="BA25" s="300"/>
      <c r="BB25" s="300"/>
      <c r="BC25" s="300"/>
    </row>
    <row r="26" spans="1:55" x14ac:dyDescent="0.2">
      <c r="A26" s="300"/>
      <c r="B26" s="300"/>
      <c r="C26" s="300"/>
      <c r="D26" s="300"/>
      <c r="E26" s="300"/>
      <c r="F26" s="300"/>
      <c r="G26" s="300"/>
      <c r="H26" s="300"/>
      <c r="I26" s="300"/>
      <c r="J26" s="300"/>
      <c r="K26" s="300"/>
      <c r="L26" s="300"/>
      <c r="M26" s="300"/>
      <c r="N26" s="300"/>
      <c r="O26" s="300"/>
      <c r="P26" s="300"/>
      <c r="Q26" s="300"/>
      <c r="R26" s="300"/>
      <c r="S26" s="300"/>
      <c r="T26" s="300"/>
      <c r="U26" s="300"/>
      <c r="V26" s="300"/>
      <c r="W26" s="300"/>
      <c r="X26" s="300"/>
      <c r="Y26" s="300"/>
      <c r="Z26" s="300"/>
      <c r="AA26" s="300"/>
      <c r="AB26" s="300"/>
      <c r="AC26" s="300"/>
      <c r="AD26" s="300"/>
      <c r="AE26" s="300"/>
      <c r="AF26" s="300"/>
      <c r="AG26" s="300"/>
      <c r="AH26" s="300"/>
      <c r="AI26" s="300"/>
      <c r="AJ26" s="300"/>
      <c r="AK26" s="300"/>
      <c r="AL26" s="300"/>
      <c r="AM26" s="300"/>
      <c r="AN26" s="300"/>
      <c r="AO26" s="300"/>
      <c r="AP26" s="300"/>
      <c r="AQ26" s="300"/>
      <c r="AR26" s="300"/>
      <c r="AS26" s="300"/>
      <c r="AT26" s="300"/>
      <c r="AU26" s="300"/>
      <c r="AV26" s="300"/>
      <c r="AW26" s="300"/>
      <c r="AX26" s="300"/>
      <c r="AY26" s="300"/>
      <c r="AZ26" s="300"/>
      <c r="BA26" s="300"/>
      <c r="BB26" s="300"/>
      <c r="BC26" s="300"/>
    </row>
    <row r="27" spans="1:55" x14ac:dyDescent="0.2">
      <c r="A27" s="300"/>
      <c r="B27" s="300"/>
      <c r="C27" s="300"/>
      <c r="D27" s="300"/>
      <c r="E27" s="300"/>
      <c r="F27" s="300"/>
      <c r="G27" s="300"/>
      <c r="H27" s="300"/>
      <c r="I27" s="300"/>
      <c r="J27" s="300"/>
      <c r="K27" s="300"/>
      <c r="L27" s="300"/>
      <c r="M27" s="300"/>
      <c r="N27" s="300"/>
      <c r="O27" s="300"/>
      <c r="P27" s="300"/>
      <c r="Q27" s="300"/>
      <c r="R27" s="300"/>
      <c r="S27" s="300"/>
      <c r="T27" s="300"/>
      <c r="U27" s="300"/>
      <c r="V27" s="300"/>
      <c r="W27" s="300"/>
      <c r="X27" s="300"/>
      <c r="Y27" s="300"/>
      <c r="Z27" s="300"/>
      <c r="AA27" s="300"/>
      <c r="AB27" s="300"/>
      <c r="AC27" s="300"/>
      <c r="AD27" s="300"/>
      <c r="AE27" s="300"/>
      <c r="AF27" s="300"/>
      <c r="AG27" s="300"/>
      <c r="AH27" s="300"/>
      <c r="AI27" s="300"/>
      <c r="AJ27" s="300"/>
      <c r="AK27" s="300"/>
      <c r="AL27" s="300"/>
      <c r="AM27" s="300"/>
      <c r="AN27" s="300"/>
      <c r="AO27" s="300"/>
      <c r="AP27" s="300"/>
      <c r="AQ27" s="300"/>
      <c r="AR27" s="300"/>
      <c r="AS27" s="300"/>
      <c r="AT27" s="300"/>
      <c r="AU27" s="300"/>
      <c r="AV27" s="300"/>
      <c r="AW27" s="300"/>
      <c r="AX27" s="300"/>
      <c r="AY27" s="300"/>
      <c r="AZ27" s="300"/>
      <c r="BA27" s="300"/>
      <c r="BB27" s="300"/>
      <c r="BC27" s="300"/>
    </row>
    <row r="28" spans="1:55" x14ac:dyDescent="0.2">
      <c r="A28" s="300"/>
      <c r="B28" s="300"/>
      <c r="C28" s="300"/>
      <c r="D28" s="300"/>
      <c r="E28" s="300"/>
      <c r="F28" s="300"/>
      <c r="G28" s="300"/>
      <c r="H28" s="300"/>
      <c r="I28" s="300"/>
      <c r="J28" s="300"/>
      <c r="K28" s="300"/>
      <c r="L28" s="300"/>
      <c r="M28" s="300"/>
      <c r="N28" s="300"/>
      <c r="O28" s="300"/>
      <c r="P28" s="300"/>
      <c r="Q28" s="300"/>
      <c r="R28" s="300"/>
      <c r="S28" s="300"/>
      <c r="T28" s="300"/>
      <c r="U28" s="300"/>
      <c r="V28" s="300"/>
      <c r="W28" s="300"/>
      <c r="X28" s="300"/>
      <c r="Y28" s="300"/>
      <c r="Z28" s="300"/>
      <c r="AA28" s="300"/>
      <c r="AB28" s="300"/>
      <c r="AC28" s="300"/>
      <c r="AD28" s="300"/>
      <c r="AE28" s="300"/>
      <c r="AF28" s="300"/>
      <c r="AG28" s="300"/>
      <c r="AH28" s="300"/>
      <c r="AI28" s="300"/>
      <c r="AJ28" s="300"/>
      <c r="AK28" s="300"/>
      <c r="AL28" s="300"/>
      <c r="AM28" s="300"/>
      <c r="AN28" s="300"/>
      <c r="AO28" s="300"/>
      <c r="AP28" s="300"/>
      <c r="AQ28" s="300"/>
      <c r="AR28" s="300"/>
      <c r="AS28" s="300"/>
      <c r="AT28" s="300"/>
      <c r="AU28" s="300"/>
      <c r="AV28" s="300"/>
      <c r="AW28" s="300"/>
      <c r="AX28" s="300"/>
      <c r="AY28" s="300"/>
      <c r="AZ28" s="300"/>
      <c r="BA28" s="300"/>
      <c r="BB28" s="300"/>
      <c r="BC28" s="300"/>
    </row>
    <row r="29" spans="1:55" x14ac:dyDescent="0.2">
      <c r="A29" s="300"/>
      <c r="B29" s="300"/>
      <c r="C29" s="300"/>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0"/>
      <c r="AW29" s="300"/>
      <c r="AX29" s="300"/>
      <c r="AY29" s="300"/>
      <c r="AZ29" s="300"/>
      <c r="BA29" s="300"/>
      <c r="BB29" s="300"/>
      <c r="BC29" s="300"/>
    </row>
    <row r="30" spans="1:55" x14ac:dyDescent="0.2">
      <c r="A30" s="300"/>
      <c r="B30" s="300"/>
      <c r="C30" s="300"/>
      <c r="D30" s="300"/>
      <c r="E30" s="300"/>
      <c r="F30" s="300"/>
      <c r="G30" s="300"/>
      <c r="H30" s="300"/>
      <c r="I30" s="300"/>
      <c r="J30" s="300"/>
      <c r="K30" s="300"/>
      <c r="L30" s="300"/>
      <c r="M30" s="300"/>
      <c r="N30" s="300"/>
      <c r="O30" s="300"/>
      <c r="P30" s="300"/>
      <c r="Q30" s="300"/>
      <c r="R30" s="300"/>
      <c r="S30" s="300"/>
      <c r="T30" s="300"/>
      <c r="U30" s="300"/>
      <c r="V30" s="300"/>
      <c r="W30" s="300"/>
      <c r="X30" s="300"/>
      <c r="Y30" s="300"/>
      <c r="Z30" s="300"/>
      <c r="AA30" s="300"/>
      <c r="AB30" s="300"/>
      <c r="AC30" s="300"/>
      <c r="AD30" s="300"/>
      <c r="AE30" s="300"/>
      <c r="AF30" s="300"/>
      <c r="AG30" s="300"/>
      <c r="AH30" s="300"/>
      <c r="AI30" s="300"/>
      <c r="AJ30" s="300"/>
      <c r="AK30" s="300"/>
      <c r="AL30" s="300"/>
      <c r="AM30" s="300"/>
      <c r="AN30" s="300"/>
      <c r="AO30" s="300"/>
      <c r="AP30" s="300"/>
      <c r="AQ30" s="300"/>
      <c r="AR30" s="300"/>
      <c r="AS30" s="300"/>
      <c r="AT30" s="300"/>
      <c r="AU30" s="300"/>
      <c r="AV30" s="300"/>
      <c r="AW30" s="300"/>
      <c r="AX30" s="300"/>
      <c r="AY30" s="300"/>
      <c r="AZ30" s="300"/>
      <c r="BA30" s="300"/>
      <c r="BB30" s="300"/>
      <c r="BC30" s="300"/>
    </row>
    <row r="31" spans="1:55" x14ac:dyDescent="0.2">
      <c r="A31" s="300"/>
      <c r="B31" s="300"/>
      <c r="C31" s="300"/>
      <c r="D31" s="300"/>
      <c r="E31" s="300"/>
      <c r="F31" s="300"/>
      <c r="G31" s="300"/>
      <c r="H31" s="300"/>
      <c r="I31" s="300"/>
      <c r="J31" s="300"/>
      <c r="K31" s="300"/>
      <c r="L31" s="300"/>
      <c r="M31" s="300"/>
      <c r="N31" s="300"/>
      <c r="O31" s="300"/>
      <c r="P31" s="300"/>
      <c r="Q31" s="300"/>
      <c r="R31" s="300"/>
      <c r="S31" s="300"/>
      <c r="T31" s="300"/>
      <c r="U31" s="300"/>
      <c r="V31" s="300"/>
      <c r="W31" s="300"/>
      <c r="X31" s="300"/>
      <c r="Y31" s="300"/>
      <c r="Z31" s="300"/>
      <c r="AA31" s="300"/>
      <c r="AB31" s="300"/>
      <c r="AC31" s="300"/>
      <c r="AD31" s="300"/>
      <c r="AE31" s="300"/>
      <c r="AF31" s="300"/>
      <c r="AG31" s="300"/>
      <c r="AH31" s="300"/>
      <c r="AI31" s="300"/>
      <c r="AJ31" s="300"/>
      <c r="AK31" s="300"/>
      <c r="AL31" s="300"/>
      <c r="AM31" s="300"/>
      <c r="AN31" s="300"/>
      <c r="AO31" s="300"/>
      <c r="AP31" s="300"/>
      <c r="AQ31" s="300"/>
      <c r="AR31" s="300"/>
      <c r="AS31" s="300"/>
      <c r="AT31" s="300"/>
      <c r="AU31" s="300"/>
      <c r="AV31" s="300"/>
      <c r="AW31" s="300"/>
      <c r="AX31" s="300"/>
      <c r="AY31" s="300"/>
      <c r="AZ31" s="300"/>
      <c r="BA31" s="300"/>
      <c r="BB31" s="300"/>
      <c r="BC31" s="300"/>
    </row>
    <row r="32" spans="1:55" x14ac:dyDescent="0.2">
      <c r="A32" s="300"/>
      <c r="B32" s="300"/>
      <c r="C32" s="300"/>
      <c r="D32" s="300"/>
      <c r="E32" s="300"/>
      <c r="F32" s="300"/>
      <c r="G32" s="300"/>
      <c r="H32" s="300"/>
      <c r="I32" s="300"/>
      <c r="J32" s="300"/>
      <c r="K32" s="300"/>
      <c r="L32" s="300"/>
      <c r="M32" s="300"/>
      <c r="N32" s="300"/>
      <c r="O32" s="300"/>
      <c r="P32" s="300"/>
      <c r="Q32" s="300"/>
      <c r="R32" s="300"/>
      <c r="S32" s="300"/>
      <c r="T32" s="300"/>
      <c r="U32" s="300"/>
      <c r="V32" s="300"/>
      <c r="W32" s="300"/>
      <c r="X32" s="300"/>
      <c r="Y32" s="300"/>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row>
    <row r="33" spans="1:55" x14ac:dyDescent="0.2">
      <c r="A33" s="300"/>
      <c r="B33" s="300"/>
      <c r="C33" s="300"/>
      <c r="D33" s="300"/>
      <c r="E33" s="300"/>
      <c r="F33" s="300"/>
      <c r="G33" s="300"/>
      <c r="H33" s="300"/>
      <c r="I33" s="300"/>
      <c r="J33" s="300"/>
      <c r="K33" s="300"/>
      <c r="L33" s="300"/>
      <c r="M33" s="300"/>
      <c r="N33" s="300"/>
      <c r="O33" s="300"/>
      <c r="P33" s="300"/>
      <c r="Q33" s="300"/>
      <c r="R33" s="300"/>
      <c r="S33" s="300"/>
      <c r="T33" s="300"/>
      <c r="U33" s="300"/>
      <c r="V33" s="300"/>
      <c r="W33" s="300"/>
      <c r="X33" s="300"/>
      <c r="Y33" s="300"/>
      <c r="Z33" s="300"/>
      <c r="AA33" s="300"/>
      <c r="AB33" s="300"/>
      <c r="AC33" s="300"/>
      <c r="AD33" s="300"/>
      <c r="AE33" s="300"/>
      <c r="AF33" s="300"/>
      <c r="AG33" s="300"/>
      <c r="AH33" s="300"/>
      <c r="AI33" s="300"/>
      <c r="AJ33" s="300"/>
      <c r="AK33" s="300"/>
      <c r="AL33" s="300"/>
      <c r="AM33" s="300"/>
      <c r="AN33" s="300"/>
      <c r="AO33" s="300"/>
      <c r="AP33" s="300"/>
      <c r="AQ33" s="300"/>
      <c r="AR33" s="300"/>
      <c r="AS33" s="300"/>
      <c r="AT33" s="300"/>
      <c r="AU33" s="300"/>
      <c r="AV33" s="300"/>
      <c r="AW33" s="300"/>
      <c r="AX33" s="300"/>
      <c r="AY33" s="300"/>
      <c r="AZ33" s="300"/>
      <c r="BA33" s="300"/>
      <c r="BB33" s="300"/>
      <c r="BC33" s="300"/>
    </row>
    <row r="34" spans="1:55" x14ac:dyDescent="0.2">
      <c r="A34" s="300"/>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row>
    <row r="35" spans="1:55" x14ac:dyDescent="0.2">
      <c r="A35" s="300"/>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row>
    <row r="36" spans="1:55" x14ac:dyDescent="0.2">
      <c r="A36" s="300"/>
      <c r="B36" s="300"/>
      <c r="C36" s="300"/>
      <c r="D36" s="300"/>
      <c r="E36" s="300"/>
      <c r="F36" s="300"/>
      <c r="G36" s="300"/>
      <c r="H36" s="300"/>
      <c r="I36" s="300"/>
      <c r="J36" s="300"/>
      <c r="K36" s="300"/>
      <c r="L36" s="300"/>
      <c r="M36" s="300"/>
      <c r="N36" s="300"/>
      <c r="O36" s="300"/>
      <c r="P36" s="300"/>
      <c r="Q36" s="300"/>
      <c r="R36" s="300"/>
      <c r="S36" s="300"/>
      <c r="T36" s="300"/>
      <c r="U36" s="300"/>
      <c r="V36" s="300"/>
      <c r="W36" s="300"/>
      <c r="X36" s="300"/>
      <c r="Y36" s="300"/>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row>
    <row r="37" spans="1:55" x14ac:dyDescent="0.2">
      <c r="A37" s="300"/>
      <c r="B37" s="300"/>
      <c r="C37" s="300"/>
      <c r="D37" s="300"/>
      <c r="E37" s="300"/>
      <c r="F37" s="300"/>
      <c r="G37" s="300"/>
      <c r="H37" s="300"/>
      <c r="I37" s="300"/>
      <c r="J37" s="300"/>
      <c r="K37" s="300"/>
      <c r="L37" s="300"/>
      <c r="M37" s="300"/>
      <c r="N37" s="300"/>
      <c r="O37" s="300"/>
      <c r="P37" s="300"/>
      <c r="Q37" s="300"/>
      <c r="R37" s="300"/>
      <c r="S37" s="300"/>
      <c r="T37" s="300"/>
      <c r="U37" s="300"/>
      <c r="V37" s="300"/>
      <c r="W37" s="300"/>
      <c r="X37" s="300"/>
      <c r="Y37" s="300"/>
      <c r="Z37" s="300"/>
      <c r="AA37" s="300"/>
      <c r="AB37" s="300"/>
      <c r="AC37" s="300"/>
      <c r="AD37" s="300"/>
      <c r="AE37" s="300"/>
      <c r="AF37" s="300"/>
      <c r="AG37" s="300"/>
      <c r="AH37" s="300"/>
      <c r="AI37" s="300"/>
      <c r="AJ37" s="300"/>
      <c r="AK37" s="300"/>
      <c r="AL37" s="300"/>
      <c r="AM37" s="300"/>
      <c r="AN37" s="300"/>
      <c r="AO37" s="300"/>
      <c r="AP37" s="300"/>
      <c r="AQ37" s="300"/>
      <c r="AR37" s="300"/>
      <c r="AS37" s="300"/>
      <c r="AT37" s="300"/>
      <c r="AU37" s="300"/>
      <c r="AV37" s="300"/>
      <c r="AW37" s="300"/>
      <c r="AX37" s="300"/>
      <c r="AY37" s="300"/>
      <c r="AZ37" s="300"/>
      <c r="BA37" s="300"/>
      <c r="BB37" s="300"/>
      <c r="BC37" s="300"/>
    </row>
    <row r="38" spans="1:55" x14ac:dyDescent="0.2">
      <c r="A38" s="300"/>
      <c r="B38" s="300"/>
      <c r="C38" s="300"/>
      <c r="D38" s="300"/>
      <c r="E38" s="300"/>
      <c r="F38" s="300"/>
      <c r="G38" s="300"/>
      <c r="H38" s="300"/>
      <c r="I38" s="300"/>
      <c r="J38" s="300"/>
      <c r="K38" s="300"/>
      <c r="L38" s="300"/>
      <c r="M38" s="300"/>
      <c r="N38" s="300"/>
      <c r="O38" s="300"/>
      <c r="P38" s="300"/>
      <c r="Q38" s="300"/>
      <c r="R38" s="300"/>
      <c r="S38" s="300"/>
      <c r="T38" s="300"/>
      <c r="U38" s="300"/>
      <c r="V38" s="300"/>
      <c r="W38" s="300"/>
      <c r="X38" s="300"/>
      <c r="Y38" s="300"/>
      <c r="Z38" s="300"/>
      <c r="AA38" s="300"/>
      <c r="AB38" s="300"/>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row>
    <row r="39" spans="1:55" x14ac:dyDescent="0.2">
      <c r="A39" s="300"/>
      <c r="B39" s="300"/>
      <c r="C39" s="300"/>
      <c r="D39" s="300"/>
      <c r="E39" s="300"/>
      <c r="F39" s="300"/>
      <c r="G39" s="300"/>
      <c r="H39" s="300"/>
      <c r="I39" s="300"/>
      <c r="J39" s="300"/>
      <c r="K39" s="300"/>
      <c r="L39" s="300"/>
      <c r="M39" s="300"/>
      <c r="N39" s="300"/>
      <c r="O39" s="300"/>
      <c r="P39" s="300"/>
      <c r="Q39" s="300"/>
      <c r="R39" s="300"/>
      <c r="S39" s="300"/>
      <c r="T39" s="300"/>
      <c r="U39" s="300"/>
      <c r="V39" s="300"/>
      <c r="W39" s="300"/>
      <c r="X39" s="300"/>
      <c r="Y39" s="300"/>
      <c r="Z39" s="300"/>
      <c r="AA39" s="300"/>
      <c r="AB39" s="300"/>
      <c r="AC39" s="300"/>
      <c r="AD39" s="300"/>
      <c r="AE39" s="300"/>
      <c r="AF39" s="300"/>
      <c r="AG39" s="300"/>
      <c r="AH39" s="300"/>
      <c r="AI39" s="300"/>
      <c r="AJ39" s="300"/>
      <c r="AK39" s="300"/>
      <c r="AL39" s="300"/>
      <c r="AM39" s="300"/>
      <c r="AN39" s="300"/>
      <c r="AO39" s="300"/>
      <c r="AP39" s="300"/>
      <c r="AQ39" s="300"/>
      <c r="AR39" s="300"/>
      <c r="AS39" s="300"/>
      <c r="AT39" s="300"/>
      <c r="AU39" s="300"/>
      <c r="AV39" s="300"/>
      <c r="AW39" s="300"/>
      <c r="AX39" s="300"/>
      <c r="AY39" s="300"/>
      <c r="AZ39" s="300"/>
      <c r="BA39" s="300"/>
      <c r="BB39" s="300"/>
      <c r="BC39" s="300"/>
    </row>
    <row r="40" spans="1:55" x14ac:dyDescent="0.2">
      <c r="A40" s="300"/>
      <c r="B40" s="300"/>
      <c r="C40" s="300"/>
      <c r="D40" s="300"/>
      <c r="E40" s="300"/>
      <c r="F40" s="300"/>
      <c r="G40" s="300"/>
      <c r="H40" s="300"/>
      <c r="I40" s="300"/>
      <c r="J40" s="300"/>
      <c r="K40" s="300"/>
      <c r="L40" s="300"/>
      <c r="M40" s="300"/>
      <c r="N40" s="300"/>
      <c r="O40" s="300"/>
      <c r="P40" s="300"/>
      <c r="Q40" s="300"/>
      <c r="R40" s="300"/>
      <c r="S40" s="300"/>
      <c r="T40" s="300"/>
      <c r="U40" s="300"/>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row>
    <row r="41" spans="1:55" x14ac:dyDescent="0.2">
      <c r="A41" s="300"/>
      <c r="B41" s="300"/>
      <c r="C41" s="300"/>
      <c r="D41" s="300"/>
      <c r="E41" s="300"/>
      <c r="F41" s="300"/>
      <c r="G41" s="300"/>
      <c r="H41" s="300"/>
      <c r="I41" s="300"/>
      <c r="J41" s="300"/>
      <c r="K41" s="300"/>
      <c r="L41" s="300"/>
      <c r="M41" s="300"/>
      <c r="N41" s="300"/>
      <c r="O41" s="300"/>
      <c r="P41" s="300"/>
      <c r="Q41" s="300"/>
      <c r="R41" s="300"/>
      <c r="S41" s="300"/>
      <c r="T41" s="300"/>
      <c r="U41" s="300"/>
      <c r="V41" s="300"/>
      <c r="W41" s="300"/>
      <c r="X41" s="300"/>
      <c r="Y41" s="300"/>
      <c r="Z41" s="300"/>
      <c r="AA41" s="300"/>
      <c r="AB41" s="300"/>
      <c r="AC41" s="300"/>
      <c r="AD41" s="300"/>
      <c r="AE41" s="300"/>
      <c r="AF41" s="300"/>
      <c r="AG41" s="300"/>
      <c r="AH41" s="300"/>
      <c r="AI41" s="300"/>
      <c r="AJ41" s="300"/>
      <c r="AK41" s="300"/>
      <c r="AL41" s="300"/>
      <c r="AM41" s="300"/>
      <c r="AN41" s="300"/>
      <c r="AO41" s="300"/>
      <c r="AP41" s="300"/>
      <c r="AQ41" s="300"/>
      <c r="AR41" s="300"/>
      <c r="AS41" s="300"/>
      <c r="AT41" s="300"/>
      <c r="AU41" s="300"/>
      <c r="AV41" s="300"/>
      <c r="AW41" s="300"/>
      <c r="AX41" s="300"/>
      <c r="AY41" s="300"/>
      <c r="AZ41" s="300"/>
      <c r="BA41" s="300"/>
      <c r="BB41" s="300"/>
      <c r="BC41" s="300"/>
    </row>
    <row r="42" spans="1:55" x14ac:dyDescent="0.2">
      <c r="A42" s="300"/>
      <c r="B42" s="300"/>
      <c r="C42" s="300"/>
      <c r="D42" s="300"/>
      <c r="E42" s="300"/>
      <c r="F42" s="300"/>
      <c r="G42" s="300"/>
      <c r="H42" s="300"/>
      <c r="I42" s="300"/>
      <c r="J42" s="300"/>
      <c r="K42" s="300"/>
      <c r="L42" s="300"/>
      <c r="M42" s="300"/>
      <c r="N42" s="300"/>
      <c r="O42" s="300"/>
      <c r="P42" s="300"/>
      <c r="Q42" s="300"/>
      <c r="R42" s="300"/>
      <c r="S42" s="300"/>
      <c r="T42" s="300"/>
      <c r="U42" s="300"/>
      <c r="V42" s="300"/>
      <c r="W42" s="300"/>
      <c r="X42" s="300"/>
      <c r="Y42" s="300"/>
      <c r="Z42" s="300"/>
      <c r="AA42" s="300"/>
      <c r="AB42" s="300"/>
      <c r="AC42" s="300"/>
      <c r="AD42" s="300"/>
      <c r="AE42" s="300"/>
      <c r="AF42" s="300"/>
      <c r="AG42" s="300"/>
      <c r="AH42" s="300"/>
      <c r="AI42" s="300"/>
      <c r="AJ42" s="300"/>
      <c r="AK42" s="300"/>
      <c r="AL42" s="300"/>
      <c r="AM42" s="300"/>
      <c r="AN42" s="300"/>
      <c r="AO42" s="300"/>
      <c r="AP42" s="300"/>
      <c r="AQ42" s="300"/>
      <c r="AR42" s="300"/>
      <c r="AS42" s="300"/>
      <c r="AT42" s="300"/>
      <c r="AU42" s="300"/>
      <c r="AV42" s="300"/>
      <c r="AW42" s="300"/>
      <c r="AX42" s="300"/>
      <c r="AY42" s="300"/>
      <c r="AZ42" s="300"/>
      <c r="BA42" s="300"/>
      <c r="BB42" s="300"/>
      <c r="BC42" s="300"/>
    </row>
    <row r="43" spans="1:55" x14ac:dyDescent="0.2">
      <c r="A43" s="300"/>
      <c r="B43" s="300"/>
      <c r="C43" s="300"/>
      <c r="D43" s="300"/>
      <c r="E43" s="300"/>
      <c r="F43" s="300"/>
      <c r="G43" s="300"/>
      <c r="H43" s="300"/>
      <c r="I43" s="300"/>
      <c r="J43" s="300"/>
      <c r="K43" s="300"/>
      <c r="L43" s="300"/>
      <c r="M43" s="300"/>
      <c r="N43" s="300"/>
      <c r="O43" s="300"/>
      <c r="P43" s="300"/>
      <c r="Q43" s="300"/>
      <c r="R43" s="300"/>
      <c r="S43" s="300"/>
      <c r="T43" s="300"/>
      <c r="U43" s="300"/>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row>
    <row r="44" spans="1:55" x14ac:dyDescent="0.2">
      <c r="A44" s="300"/>
      <c r="B44" s="300"/>
      <c r="C44" s="300"/>
      <c r="D44" s="300"/>
      <c r="E44" s="300"/>
      <c r="F44" s="300"/>
      <c r="G44" s="300"/>
      <c r="H44" s="300"/>
      <c r="I44" s="300"/>
      <c r="J44" s="300"/>
      <c r="K44" s="300"/>
      <c r="L44" s="300"/>
      <c r="M44" s="300"/>
      <c r="N44" s="300"/>
      <c r="O44" s="300"/>
      <c r="P44" s="300"/>
      <c r="Q44" s="300"/>
      <c r="R44" s="300"/>
      <c r="S44" s="300"/>
      <c r="T44" s="300"/>
      <c r="U44" s="300"/>
      <c r="V44" s="300"/>
      <c r="W44" s="300"/>
      <c r="X44" s="300"/>
      <c r="Y44" s="300"/>
      <c r="Z44" s="300"/>
      <c r="AA44" s="300"/>
      <c r="AB44" s="300"/>
      <c r="AC44" s="300"/>
      <c r="AD44" s="300"/>
      <c r="AE44" s="300"/>
      <c r="AF44" s="300"/>
      <c r="AG44" s="300"/>
      <c r="AH44" s="300"/>
      <c r="AI44" s="300"/>
      <c r="AJ44" s="300"/>
      <c r="AK44" s="300"/>
      <c r="AL44" s="300"/>
      <c r="AM44" s="300"/>
      <c r="AN44" s="300"/>
      <c r="AO44" s="300"/>
      <c r="AP44" s="300"/>
      <c r="AQ44" s="300"/>
      <c r="AR44" s="300"/>
      <c r="AS44" s="300"/>
      <c r="AT44" s="300"/>
      <c r="AU44" s="300"/>
      <c r="AV44" s="300"/>
      <c r="AW44" s="300"/>
      <c r="AX44" s="300"/>
      <c r="AY44" s="300"/>
      <c r="AZ44" s="300"/>
      <c r="BA44" s="300"/>
      <c r="BB44" s="300"/>
      <c r="BC44" s="300"/>
    </row>
    <row r="45" spans="1:55" x14ac:dyDescent="0.2">
      <c r="A45" s="300"/>
      <c r="B45" s="300"/>
      <c r="C45" s="300"/>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0"/>
      <c r="AM45" s="300"/>
      <c r="AN45" s="300"/>
      <c r="AO45" s="300"/>
      <c r="AP45" s="300"/>
      <c r="AQ45" s="300"/>
      <c r="AR45" s="300"/>
      <c r="AS45" s="300"/>
      <c r="AT45" s="300"/>
      <c r="AU45" s="300"/>
      <c r="AV45" s="300"/>
      <c r="AW45" s="300"/>
      <c r="AX45" s="300"/>
      <c r="AY45" s="300"/>
      <c r="AZ45" s="300"/>
      <c r="BA45" s="300"/>
      <c r="BB45" s="300"/>
      <c r="BC45" s="300"/>
    </row>
    <row r="46" spans="1:55" x14ac:dyDescent="0.2">
      <c r="A46" s="300"/>
      <c r="B46" s="300"/>
      <c r="C46" s="300"/>
      <c r="D46" s="300"/>
      <c r="E46" s="300"/>
      <c r="F46" s="300"/>
      <c r="G46" s="300"/>
      <c r="H46" s="300"/>
      <c r="I46" s="300"/>
      <c r="J46" s="300"/>
      <c r="K46" s="300"/>
      <c r="L46" s="300"/>
      <c r="M46" s="300"/>
      <c r="N46" s="300"/>
      <c r="O46" s="300"/>
      <c r="P46" s="300"/>
      <c r="Q46" s="300"/>
      <c r="R46" s="300"/>
      <c r="S46" s="300"/>
      <c r="T46" s="300"/>
      <c r="U46" s="300"/>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row>
    <row r="47" spans="1:55" x14ac:dyDescent="0.2">
      <c r="A47" s="300"/>
      <c r="B47" s="300"/>
      <c r="C47" s="300"/>
      <c r="D47" s="300"/>
      <c r="E47" s="300"/>
      <c r="F47" s="300"/>
      <c r="G47" s="300"/>
      <c r="H47" s="300"/>
      <c r="I47" s="300"/>
      <c r="J47" s="300"/>
      <c r="K47" s="300"/>
      <c r="L47" s="300"/>
      <c r="M47" s="300"/>
      <c r="N47" s="300"/>
      <c r="O47" s="300"/>
      <c r="P47" s="300"/>
      <c r="Q47" s="300"/>
      <c r="R47" s="300"/>
      <c r="S47" s="300"/>
      <c r="T47" s="300"/>
      <c r="U47" s="300"/>
      <c r="V47" s="300"/>
      <c r="W47" s="300"/>
      <c r="X47" s="300"/>
      <c r="Y47" s="300"/>
      <c r="Z47" s="300"/>
      <c r="AA47" s="300"/>
      <c r="AB47" s="300"/>
      <c r="AC47" s="300"/>
      <c r="AD47" s="300"/>
      <c r="AE47" s="300"/>
      <c r="AF47" s="300"/>
      <c r="AG47" s="300"/>
      <c r="AH47" s="300"/>
      <c r="AI47" s="300"/>
      <c r="AJ47" s="300"/>
      <c r="AK47" s="300"/>
      <c r="AL47" s="300"/>
      <c r="AM47" s="300"/>
      <c r="AN47" s="300"/>
      <c r="AO47" s="300"/>
      <c r="AP47" s="300"/>
      <c r="AQ47" s="300"/>
      <c r="AR47" s="300"/>
      <c r="AS47" s="300"/>
      <c r="AT47" s="300"/>
      <c r="AU47" s="300"/>
      <c r="AV47" s="300"/>
      <c r="AW47" s="300"/>
      <c r="AX47" s="300"/>
      <c r="AY47" s="300"/>
      <c r="AZ47" s="300"/>
      <c r="BA47" s="300"/>
      <c r="BB47" s="300"/>
      <c r="BC47" s="300"/>
    </row>
    <row r="48" spans="1:55" x14ac:dyDescent="0.2">
      <c r="A48" s="300"/>
      <c r="B48" s="300"/>
      <c r="C48" s="300"/>
      <c r="D48" s="300"/>
      <c r="E48" s="300"/>
      <c r="F48" s="300"/>
      <c r="G48" s="300"/>
      <c r="H48" s="300"/>
      <c r="I48" s="300"/>
      <c r="J48" s="300"/>
      <c r="K48" s="300"/>
      <c r="L48" s="300"/>
      <c r="M48" s="300"/>
      <c r="N48" s="300"/>
      <c r="O48" s="300"/>
      <c r="P48" s="300"/>
      <c r="Q48" s="300"/>
      <c r="R48" s="300"/>
      <c r="S48" s="300"/>
      <c r="T48" s="300"/>
      <c r="U48" s="300"/>
      <c r="V48" s="300"/>
      <c r="W48" s="300"/>
      <c r="X48" s="300"/>
      <c r="Y48" s="300"/>
      <c r="Z48" s="300"/>
      <c r="AA48" s="300"/>
      <c r="AB48" s="300"/>
      <c r="AC48" s="300"/>
      <c r="AD48" s="300"/>
      <c r="AE48" s="300"/>
      <c r="AF48" s="300"/>
      <c r="AG48" s="300"/>
      <c r="AH48" s="300"/>
      <c r="AI48" s="300"/>
      <c r="AJ48" s="300"/>
      <c r="AK48" s="300"/>
      <c r="AL48" s="300"/>
      <c r="AM48" s="300"/>
      <c r="AN48" s="300"/>
      <c r="AO48" s="300"/>
      <c r="AP48" s="300"/>
      <c r="AQ48" s="300"/>
      <c r="AR48" s="300"/>
      <c r="AS48" s="300"/>
      <c r="AT48" s="300"/>
      <c r="AU48" s="300"/>
      <c r="AV48" s="300"/>
      <c r="AW48" s="300"/>
      <c r="AX48" s="300"/>
      <c r="AY48" s="300"/>
      <c r="AZ48" s="300"/>
      <c r="BA48" s="300"/>
      <c r="BB48" s="300"/>
      <c r="BC48" s="300"/>
    </row>
    <row r="49" spans="1:55" x14ac:dyDescent="0.2">
      <c r="A49" s="300"/>
      <c r="B49" s="300"/>
      <c r="C49" s="300"/>
      <c r="D49" s="300"/>
      <c r="E49" s="300"/>
      <c r="F49" s="300"/>
      <c r="G49" s="300"/>
      <c r="H49" s="300"/>
      <c r="I49" s="300"/>
      <c r="J49" s="300"/>
      <c r="K49" s="300"/>
      <c r="L49" s="300"/>
      <c r="M49" s="300"/>
      <c r="N49" s="300"/>
      <c r="O49" s="300"/>
      <c r="P49" s="300"/>
      <c r="Q49" s="300"/>
      <c r="R49" s="300"/>
      <c r="S49" s="300"/>
      <c r="T49" s="300"/>
      <c r="U49" s="300"/>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row>
    <row r="50" spans="1:55" x14ac:dyDescent="0.2">
      <c r="A50" s="300"/>
      <c r="B50" s="300"/>
      <c r="C50" s="300"/>
      <c r="D50" s="300"/>
      <c r="E50" s="300"/>
      <c r="F50" s="300"/>
      <c r="G50" s="300"/>
      <c r="H50" s="300"/>
      <c r="I50" s="300"/>
      <c r="J50" s="300"/>
      <c r="K50" s="300"/>
      <c r="L50" s="300"/>
      <c r="M50" s="300"/>
      <c r="N50" s="300"/>
      <c r="O50" s="300"/>
      <c r="P50" s="300"/>
      <c r="Q50" s="300"/>
      <c r="R50" s="300"/>
      <c r="S50" s="300"/>
      <c r="T50" s="300"/>
      <c r="U50" s="300"/>
      <c r="V50" s="300"/>
      <c r="W50" s="300"/>
      <c r="X50" s="300"/>
      <c r="Y50" s="300"/>
      <c r="Z50" s="300"/>
      <c r="AA50" s="300"/>
      <c r="AB50" s="300"/>
      <c r="AC50" s="300"/>
      <c r="AD50" s="300"/>
      <c r="AE50" s="300"/>
      <c r="AF50" s="300"/>
      <c r="AG50" s="300"/>
      <c r="AH50" s="300"/>
      <c r="AI50" s="300"/>
      <c r="AJ50" s="300"/>
      <c r="AK50" s="300"/>
      <c r="AL50" s="300"/>
      <c r="AM50" s="300"/>
      <c r="AN50" s="300"/>
      <c r="AO50" s="300"/>
      <c r="AP50" s="300"/>
      <c r="AQ50" s="300"/>
      <c r="AR50" s="300"/>
      <c r="AS50" s="300"/>
      <c r="AT50" s="300"/>
      <c r="AU50" s="300"/>
      <c r="AV50" s="300"/>
      <c r="AW50" s="300"/>
      <c r="AX50" s="300"/>
      <c r="AY50" s="300"/>
      <c r="AZ50" s="300"/>
      <c r="BA50" s="300"/>
      <c r="BB50" s="300"/>
      <c r="BC50" s="300"/>
    </row>
    <row r="51" spans="1:55" x14ac:dyDescent="0.2">
      <c r="A51" s="300"/>
      <c r="B51" s="300"/>
      <c r="C51" s="300"/>
      <c r="D51" s="300"/>
      <c r="E51" s="300"/>
      <c r="F51" s="300"/>
      <c r="G51" s="300"/>
      <c r="H51" s="300"/>
      <c r="I51" s="300"/>
      <c r="J51" s="300"/>
      <c r="K51" s="300"/>
      <c r="L51" s="300"/>
      <c r="M51" s="300"/>
      <c r="N51" s="300"/>
      <c r="O51" s="300"/>
      <c r="P51" s="300"/>
      <c r="Q51" s="300"/>
      <c r="R51" s="300"/>
      <c r="S51" s="300"/>
      <c r="T51" s="300"/>
      <c r="U51" s="300"/>
      <c r="V51" s="300"/>
      <c r="W51" s="300"/>
      <c r="X51" s="300"/>
      <c r="Y51" s="300"/>
      <c r="Z51" s="300"/>
      <c r="AA51" s="300"/>
      <c r="AB51" s="300"/>
      <c r="AC51" s="300"/>
      <c r="AD51" s="300"/>
      <c r="AE51" s="300"/>
      <c r="AF51" s="300"/>
      <c r="AG51" s="300"/>
      <c r="AH51" s="300"/>
      <c r="AI51" s="300"/>
      <c r="AJ51" s="300"/>
      <c r="AK51" s="300"/>
      <c r="AL51" s="300"/>
      <c r="AM51" s="300"/>
      <c r="AN51" s="300"/>
      <c r="AO51" s="300"/>
      <c r="AP51" s="300"/>
      <c r="AQ51" s="300"/>
      <c r="AR51" s="300"/>
      <c r="AS51" s="300"/>
      <c r="AT51" s="300"/>
      <c r="AU51" s="300"/>
      <c r="AV51" s="300"/>
      <c r="AW51" s="300"/>
      <c r="AX51" s="300"/>
      <c r="AY51" s="300"/>
      <c r="AZ51" s="300"/>
      <c r="BA51" s="300"/>
      <c r="BB51" s="300"/>
      <c r="BC51" s="300"/>
    </row>
    <row r="52" spans="1:55" x14ac:dyDescent="0.2">
      <c r="A52" s="300"/>
      <c r="B52" s="300"/>
      <c r="C52" s="300"/>
      <c r="D52" s="300"/>
      <c r="E52" s="300"/>
      <c r="F52" s="300"/>
      <c r="G52" s="300"/>
      <c r="H52" s="300"/>
      <c r="I52" s="300"/>
      <c r="J52" s="300"/>
      <c r="K52" s="300"/>
      <c r="L52" s="300"/>
      <c r="M52" s="300"/>
      <c r="N52" s="300"/>
      <c r="O52" s="300"/>
      <c r="P52" s="300"/>
      <c r="Q52" s="300"/>
      <c r="R52" s="300"/>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row>
    <row r="53" spans="1:55" x14ac:dyDescent="0.2">
      <c r="A53" s="300"/>
      <c r="B53" s="300"/>
      <c r="C53" s="300"/>
      <c r="D53" s="300"/>
      <c r="E53" s="300"/>
      <c r="F53" s="300"/>
      <c r="G53" s="300"/>
      <c r="H53" s="300"/>
      <c r="I53" s="300"/>
      <c r="J53" s="300"/>
      <c r="K53" s="300"/>
      <c r="L53" s="300"/>
      <c r="M53" s="300"/>
      <c r="N53" s="300"/>
      <c r="O53" s="300"/>
      <c r="P53" s="300"/>
      <c r="Q53" s="300"/>
      <c r="R53" s="300"/>
      <c r="S53" s="300"/>
      <c r="T53" s="300"/>
      <c r="U53" s="300"/>
      <c r="V53" s="300"/>
      <c r="W53" s="300"/>
      <c r="X53" s="300"/>
      <c r="Y53" s="300"/>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0"/>
      <c r="BA53" s="300"/>
      <c r="BB53" s="300"/>
      <c r="BC53" s="300"/>
    </row>
    <row r="54" spans="1:55" x14ac:dyDescent="0.2">
      <c r="A54" s="300"/>
      <c r="B54" s="300"/>
      <c r="C54" s="300"/>
      <c r="D54" s="300"/>
      <c r="E54" s="300"/>
      <c r="F54" s="300"/>
      <c r="G54" s="300"/>
      <c r="H54" s="300"/>
      <c r="I54" s="300"/>
      <c r="J54" s="300"/>
      <c r="K54" s="300"/>
      <c r="L54" s="300"/>
      <c r="M54" s="300"/>
      <c r="N54" s="300"/>
      <c r="O54" s="300"/>
      <c r="P54" s="300"/>
      <c r="Q54" s="300"/>
      <c r="R54" s="300"/>
      <c r="S54" s="300"/>
      <c r="T54" s="300"/>
      <c r="U54" s="300"/>
      <c r="V54" s="300"/>
      <c r="W54" s="300"/>
      <c r="X54" s="300"/>
      <c r="Y54" s="300"/>
      <c r="Z54" s="300"/>
      <c r="AA54" s="300"/>
      <c r="AB54" s="300"/>
      <c r="AC54" s="300"/>
      <c r="AD54" s="300"/>
      <c r="AE54" s="300"/>
      <c r="AF54" s="300"/>
      <c r="AG54" s="300"/>
      <c r="AH54" s="300"/>
      <c r="AI54" s="300"/>
      <c r="AJ54" s="300"/>
      <c r="AK54" s="300"/>
      <c r="AL54" s="300"/>
      <c r="AM54" s="300"/>
      <c r="AN54" s="300"/>
      <c r="AO54" s="300"/>
      <c r="AP54" s="300"/>
      <c r="AQ54" s="300"/>
      <c r="AR54" s="300"/>
      <c r="AS54" s="300"/>
      <c r="AT54" s="300"/>
      <c r="AU54" s="300"/>
      <c r="AV54" s="300"/>
      <c r="AW54" s="300"/>
      <c r="AX54" s="300"/>
      <c r="AY54" s="300"/>
      <c r="AZ54" s="300"/>
      <c r="BA54" s="300"/>
      <c r="BB54" s="300"/>
      <c r="BC54" s="300"/>
    </row>
    <row r="55" spans="1:55" x14ac:dyDescent="0.2">
      <c r="A55" s="300"/>
      <c r="B55" s="300"/>
      <c r="C55" s="300"/>
      <c r="D55" s="300"/>
      <c r="E55" s="300"/>
      <c r="F55" s="300"/>
      <c r="G55" s="300"/>
      <c r="H55" s="300"/>
      <c r="I55" s="300"/>
      <c r="J55" s="300"/>
      <c r="K55" s="300"/>
      <c r="L55" s="300"/>
      <c r="M55" s="300"/>
      <c r="N55" s="300"/>
      <c r="O55" s="300"/>
      <c r="P55" s="300"/>
      <c r="Q55" s="300"/>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row>
    <row r="56" spans="1:55" x14ac:dyDescent="0.2">
      <c r="A56" s="300"/>
      <c r="B56" s="300"/>
      <c r="C56" s="300"/>
      <c r="D56" s="300"/>
      <c r="E56" s="300"/>
      <c r="F56" s="300"/>
      <c r="G56" s="300"/>
      <c r="H56" s="300"/>
      <c r="I56" s="300"/>
      <c r="J56" s="300"/>
      <c r="K56" s="300"/>
      <c r="L56" s="300"/>
      <c r="M56" s="300"/>
      <c r="N56" s="300"/>
      <c r="O56" s="300"/>
      <c r="P56" s="300"/>
      <c r="Q56" s="300"/>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300"/>
    </row>
    <row r="57" spans="1:55" x14ac:dyDescent="0.2">
      <c r="A57" s="300"/>
      <c r="B57" s="300"/>
      <c r="C57" s="300"/>
      <c r="D57" s="300"/>
      <c r="E57" s="300"/>
      <c r="F57" s="300"/>
      <c r="G57" s="300"/>
      <c r="H57" s="300"/>
      <c r="I57" s="300"/>
      <c r="J57" s="300"/>
      <c r="K57" s="300"/>
      <c r="L57" s="300"/>
      <c r="M57" s="300"/>
      <c r="N57" s="300"/>
      <c r="O57" s="300"/>
      <c r="P57" s="300"/>
      <c r="Q57" s="300"/>
      <c r="R57" s="300"/>
      <c r="S57" s="300"/>
      <c r="T57" s="300"/>
      <c r="U57" s="300"/>
      <c r="V57" s="300"/>
      <c r="W57" s="300"/>
      <c r="X57" s="300"/>
      <c r="Y57" s="300"/>
      <c r="Z57" s="300"/>
      <c r="AA57" s="300"/>
      <c r="AB57" s="300"/>
      <c r="AC57" s="300"/>
      <c r="AD57" s="300"/>
      <c r="AE57" s="300"/>
      <c r="AF57" s="300"/>
      <c r="AG57" s="300"/>
      <c r="AH57" s="300"/>
      <c r="AI57" s="300"/>
      <c r="AJ57" s="300"/>
      <c r="AK57" s="300"/>
      <c r="AL57" s="300"/>
      <c r="AM57" s="300"/>
      <c r="AN57" s="300"/>
      <c r="AO57" s="300"/>
      <c r="AP57" s="300"/>
      <c r="AQ57" s="300"/>
      <c r="AR57" s="300"/>
      <c r="AS57" s="300"/>
      <c r="AT57" s="300"/>
      <c r="AU57" s="300"/>
      <c r="AV57" s="300"/>
      <c r="AW57" s="300"/>
      <c r="AX57" s="300"/>
      <c r="AY57" s="300"/>
      <c r="AZ57" s="300"/>
      <c r="BA57" s="300"/>
      <c r="BB57" s="300"/>
      <c r="BC57" s="300"/>
    </row>
    <row r="58" spans="1:55" x14ac:dyDescent="0.2">
      <c r="A58" s="300"/>
      <c r="B58" s="300"/>
      <c r="C58" s="300"/>
      <c r="D58" s="300"/>
      <c r="E58" s="300"/>
      <c r="F58" s="300"/>
      <c r="G58" s="300"/>
      <c r="H58" s="300"/>
      <c r="I58" s="300"/>
      <c r="J58" s="300"/>
      <c r="K58" s="300"/>
      <c r="L58" s="300"/>
      <c r="M58" s="300"/>
      <c r="N58" s="300"/>
      <c r="O58" s="300"/>
      <c r="P58" s="300"/>
      <c r="Q58" s="300"/>
      <c r="R58" s="300"/>
      <c r="S58" s="300"/>
      <c r="T58" s="300"/>
      <c r="U58" s="300"/>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row>
    <row r="59" spans="1:55" x14ac:dyDescent="0.2">
      <c r="A59" s="300"/>
      <c r="B59" s="300"/>
      <c r="C59" s="300"/>
      <c r="D59" s="300"/>
      <c r="E59" s="300"/>
      <c r="F59" s="300"/>
      <c r="G59" s="300"/>
      <c r="H59" s="300"/>
      <c r="I59" s="300"/>
      <c r="J59" s="300"/>
      <c r="K59" s="300"/>
      <c r="L59" s="300"/>
      <c r="M59" s="300"/>
      <c r="N59" s="300"/>
      <c r="O59" s="300"/>
      <c r="P59" s="300"/>
      <c r="Q59" s="300"/>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row>
    <row r="60" spans="1:55" x14ac:dyDescent="0.2">
      <c r="A60" s="300"/>
      <c r="B60" s="300"/>
      <c r="C60" s="300"/>
      <c r="D60" s="300"/>
      <c r="E60" s="300"/>
      <c r="F60" s="300"/>
      <c r="G60" s="300"/>
      <c r="H60" s="300"/>
      <c r="I60" s="300"/>
      <c r="J60" s="300"/>
      <c r="K60" s="300"/>
      <c r="L60" s="300"/>
      <c r="M60" s="300"/>
      <c r="N60" s="300"/>
      <c r="O60" s="300"/>
      <c r="P60" s="300"/>
      <c r="Q60" s="300"/>
      <c r="R60" s="300"/>
      <c r="S60" s="300"/>
      <c r="T60" s="300"/>
      <c r="U60" s="300"/>
      <c r="V60" s="300"/>
      <c r="W60" s="300"/>
      <c r="X60" s="300"/>
      <c r="Y60" s="300"/>
      <c r="Z60" s="300"/>
      <c r="AA60" s="300"/>
      <c r="AB60" s="300"/>
      <c r="AC60" s="300"/>
      <c r="AD60" s="300"/>
      <c r="AE60" s="300"/>
      <c r="AF60" s="300"/>
      <c r="AG60" s="300"/>
      <c r="AH60" s="300"/>
      <c r="AI60" s="300"/>
      <c r="AJ60" s="300"/>
      <c r="AK60" s="300"/>
      <c r="AL60" s="300"/>
      <c r="AM60" s="300"/>
      <c r="AN60" s="300"/>
      <c r="AO60" s="300"/>
      <c r="AP60" s="300"/>
      <c r="AQ60" s="300"/>
      <c r="AR60" s="300"/>
      <c r="AS60" s="300"/>
      <c r="AT60" s="300"/>
      <c r="AU60" s="300"/>
      <c r="AV60" s="300"/>
      <c r="AW60" s="300"/>
      <c r="AX60" s="300"/>
      <c r="AY60" s="300"/>
      <c r="AZ60" s="300"/>
      <c r="BA60" s="300"/>
      <c r="BB60" s="300"/>
      <c r="BC60" s="300"/>
    </row>
    <row r="61" spans="1:55" x14ac:dyDescent="0.2">
      <c r="A61" s="300"/>
      <c r="B61" s="300"/>
      <c r="C61" s="300"/>
      <c r="D61" s="300"/>
      <c r="E61" s="300"/>
      <c r="F61" s="300"/>
      <c r="G61" s="300"/>
      <c r="H61" s="300"/>
      <c r="I61" s="300"/>
      <c r="J61" s="300"/>
      <c r="K61" s="300"/>
      <c r="L61" s="300"/>
      <c r="M61" s="300"/>
      <c r="N61" s="300"/>
      <c r="O61" s="300"/>
      <c r="P61" s="300"/>
      <c r="Q61" s="300"/>
      <c r="R61" s="300"/>
      <c r="S61" s="300"/>
      <c r="T61" s="300"/>
      <c r="U61" s="300"/>
      <c r="V61" s="300"/>
      <c r="W61" s="300"/>
      <c r="X61" s="300"/>
      <c r="Y61" s="300"/>
      <c r="Z61" s="300"/>
      <c r="AA61" s="300"/>
      <c r="AB61" s="300"/>
      <c r="AC61" s="300"/>
      <c r="AD61" s="300"/>
      <c r="AE61" s="300"/>
      <c r="AF61" s="300"/>
      <c r="AG61" s="300"/>
      <c r="AH61" s="300"/>
      <c r="AI61" s="300"/>
      <c r="AJ61" s="300"/>
      <c r="AK61" s="300"/>
      <c r="AL61" s="300"/>
      <c r="AM61" s="300"/>
      <c r="AN61" s="300"/>
      <c r="AO61" s="300"/>
      <c r="AP61" s="300"/>
      <c r="AQ61" s="300"/>
      <c r="AR61" s="300"/>
      <c r="AS61" s="300"/>
      <c r="AT61" s="300"/>
      <c r="AU61" s="300"/>
      <c r="AV61" s="300"/>
      <c r="AW61" s="300"/>
      <c r="AX61" s="300"/>
      <c r="AY61" s="300"/>
      <c r="AZ61" s="300"/>
      <c r="BA61" s="300"/>
      <c r="BB61" s="300"/>
      <c r="BC61" s="300"/>
    </row>
    <row r="62" spans="1:55" x14ac:dyDescent="0.2">
      <c r="A62" s="300"/>
      <c r="B62" s="300"/>
      <c r="C62" s="300"/>
      <c r="D62" s="300"/>
      <c r="E62" s="300"/>
      <c r="F62" s="300"/>
      <c r="G62" s="300"/>
      <c r="H62" s="300"/>
      <c r="I62" s="300"/>
      <c r="J62" s="300"/>
      <c r="K62" s="300"/>
      <c r="L62" s="300"/>
      <c r="M62" s="300"/>
      <c r="N62" s="300"/>
      <c r="O62" s="300"/>
      <c r="P62" s="300"/>
      <c r="Q62" s="300"/>
      <c r="R62" s="300"/>
      <c r="S62" s="300"/>
      <c r="T62" s="300"/>
      <c r="U62" s="300"/>
      <c r="V62" s="300"/>
      <c r="W62" s="300"/>
      <c r="X62" s="300"/>
      <c r="Y62" s="300"/>
      <c r="Z62" s="300"/>
      <c r="AA62" s="300"/>
      <c r="AB62" s="300"/>
      <c r="AC62" s="300"/>
      <c r="AD62" s="300"/>
      <c r="AE62" s="300"/>
      <c r="AF62" s="300"/>
      <c r="AG62" s="300"/>
      <c r="AH62" s="300"/>
      <c r="AI62" s="300"/>
      <c r="AJ62" s="300"/>
      <c r="AK62" s="300"/>
      <c r="AL62" s="300"/>
      <c r="AM62" s="300"/>
      <c r="AN62" s="300"/>
      <c r="AO62" s="300"/>
      <c r="AP62" s="300"/>
      <c r="AQ62" s="300"/>
      <c r="AR62" s="300"/>
      <c r="AS62" s="300"/>
      <c r="AT62" s="300"/>
      <c r="AU62" s="300"/>
      <c r="AV62" s="300"/>
      <c r="AW62" s="300"/>
      <c r="AX62" s="300"/>
      <c r="AY62" s="300"/>
      <c r="AZ62" s="300"/>
      <c r="BA62" s="300"/>
      <c r="BB62" s="300"/>
      <c r="BC62" s="300"/>
    </row>
    <row r="63" spans="1:55" x14ac:dyDescent="0.2">
      <c r="A63" s="300"/>
      <c r="B63" s="300"/>
      <c r="C63" s="300"/>
      <c r="D63" s="300"/>
      <c r="E63" s="300"/>
      <c r="F63" s="300"/>
      <c r="G63" s="300"/>
      <c r="H63" s="300"/>
      <c r="I63" s="300"/>
      <c r="J63" s="300"/>
      <c r="K63" s="300"/>
      <c r="L63" s="300"/>
      <c r="M63" s="300"/>
      <c r="N63" s="300"/>
      <c r="O63" s="300"/>
      <c r="P63" s="300"/>
      <c r="Q63" s="300"/>
      <c r="R63" s="300"/>
      <c r="S63" s="300"/>
      <c r="T63" s="300"/>
      <c r="U63" s="300"/>
      <c r="V63" s="300"/>
      <c r="W63" s="300"/>
      <c r="X63" s="300"/>
      <c r="Y63" s="300"/>
      <c r="Z63" s="300"/>
      <c r="AA63" s="300"/>
      <c r="AB63" s="300"/>
      <c r="AC63" s="300"/>
      <c r="AD63" s="300"/>
      <c r="AE63" s="300"/>
      <c r="AF63" s="300"/>
      <c r="AG63" s="300"/>
      <c r="AH63" s="300"/>
      <c r="AI63" s="300"/>
      <c r="AJ63" s="300"/>
      <c r="AK63" s="300"/>
      <c r="AL63" s="300"/>
      <c r="AM63" s="300"/>
      <c r="AN63" s="300"/>
      <c r="AO63" s="300"/>
      <c r="AP63" s="300"/>
      <c r="AQ63" s="300"/>
      <c r="AR63" s="300"/>
      <c r="AS63" s="300"/>
      <c r="AT63" s="300"/>
      <c r="AU63" s="300"/>
      <c r="AV63" s="300"/>
      <c r="AW63" s="300"/>
      <c r="AX63" s="300"/>
      <c r="AY63" s="300"/>
      <c r="AZ63" s="300"/>
      <c r="BA63" s="300"/>
      <c r="BB63" s="300"/>
      <c r="BC63" s="300"/>
    </row>
    <row r="64" spans="1:55" x14ac:dyDescent="0.2">
      <c r="A64" s="300"/>
      <c r="B64" s="300"/>
      <c r="C64" s="300"/>
      <c r="D64" s="300"/>
      <c r="E64" s="300"/>
      <c r="F64" s="300"/>
      <c r="G64" s="300"/>
      <c r="H64" s="300"/>
      <c r="I64" s="300"/>
      <c r="J64" s="300"/>
      <c r="K64" s="300"/>
      <c r="L64" s="300"/>
      <c r="M64" s="300"/>
      <c r="N64" s="300"/>
      <c r="O64" s="300"/>
      <c r="P64" s="300"/>
      <c r="Q64" s="300"/>
      <c r="R64" s="300"/>
      <c r="S64" s="300"/>
      <c r="T64" s="300"/>
      <c r="U64" s="300"/>
      <c r="V64" s="300"/>
      <c r="W64" s="300"/>
      <c r="X64" s="300"/>
      <c r="Y64" s="300"/>
      <c r="Z64" s="300"/>
      <c r="AA64" s="300"/>
      <c r="AB64" s="300"/>
      <c r="AC64" s="300"/>
      <c r="AD64" s="300"/>
      <c r="AE64" s="300"/>
      <c r="AF64" s="300"/>
      <c r="AG64" s="300"/>
      <c r="AH64" s="300"/>
      <c r="AI64" s="300"/>
      <c r="AJ64" s="300"/>
      <c r="AK64" s="300"/>
      <c r="AL64" s="300"/>
      <c r="AM64" s="300"/>
      <c r="AN64" s="300"/>
      <c r="AO64" s="300"/>
      <c r="AP64" s="300"/>
      <c r="AQ64" s="300"/>
      <c r="AR64" s="300"/>
      <c r="AS64" s="300"/>
      <c r="AT64" s="300"/>
      <c r="AU64" s="300"/>
      <c r="AV64" s="300"/>
      <c r="AW64" s="300"/>
      <c r="AX64" s="300"/>
      <c r="AY64" s="300"/>
      <c r="AZ64" s="300"/>
      <c r="BA64" s="300"/>
      <c r="BB64" s="300"/>
      <c r="BC64" s="300"/>
    </row>
    <row r="65" spans="1:55" x14ac:dyDescent="0.2">
      <c r="A65" s="300"/>
      <c r="B65" s="300"/>
      <c r="C65" s="300"/>
      <c r="D65" s="300"/>
      <c r="E65" s="300"/>
      <c r="F65" s="300"/>
      <c r="G65" s="300"/>
      <c r="H65" s="300"/>
      <c r="I65" s="300"/>
      <c r="J65" s="300"/>
      <c r="K65" s="300"/>
      <c r="L65" s="300"/>
      <c r="M65" s="300"/>
      <c r="N65" s="300"/>
      <c r="O65" s="300"/>
      <c r="P65" s="300"/>
      <c r="Q65" s="300"/>
      <c r="R65" s="300"/>
      <c r="S65" s="300"/>
      <c r="T65" s="300"/>
      <c r="U65" s="300"/>
      <c r="V65" s="300"/>
      <c r="W65" s="300"/>
      <c r="X65" s="300"/>
      <c r="Y65" s="300"/>
      <c r="Z65" s="300"/>
      <c r="AA65" s="300"/>
      <c r="AB65" s="300"/>
      <c r="AC65" s="300"/>
      <c r="AD65" s="300"/>
      <c r="AE65" s="300"/>
      <c r="AF65" s="300"/>
      <c r="AG65" s="300"/>
      <c r="AH65" s="300"/>
      <c r="AI65" s="300"/>
      <c r="AJ65" s="300"/>
      <c r="AK65" s="300"/>
      <c r="AL65" s="300"/>
      <c r="AM65" s="300"/>
      <c r="AN65" s="300"/>
      <c r="AO65" s="300"/>
      <c r="AP65" s="300"/>
      <c r="AQ65" s="300"/>
      <c r="AR65" s="300"/>
      <c r="AS65" s="300"/>
      <c r="AT65" s="300"/>
      <c r="AU65" s="300"/>
      <c r="AV65" s="300"/>
      <c r="AW65" s="300"/>
      <c r="AX65" s="300"/>
      <c r="AY65" s="300"/>
      <c r="AZ65" s="300"/>
      <c r="BA65" s="300"/>
      <c r="BB65" s="300"/>
      <c r="BC65" s="300"/>
    </row>
    <row r="66" spans="1:55" x14ac:dyDescent="0.2">
      <c r="A66" s="300"/>
      <c r="B66" s="300"/>
      <c r="C66" s="300"/>
      <c r="D66" s="300"/>
      <c r="E66" s="300"/>
      <c r="F66" s="300"/>
      <c r="G66" s="300"/>
      <c r="H66" s="300"/>
      <c r="I66" s="300"/>
      <c r="J66" s="300"/>
      <c r="K66" s="300"/>
      <c r="L66" s="300"/>
      <c r="M66" s="300"/>
      <c r="N66" s="300"/>
      <c r="O66" s="300"/>
      <c r="P66" s="300"/>
      <c r="Q66" s="300"/>
      <c r="R66" s="300"/>
      <c r="S66" s="300"/>
      <c r="T66" s="300"/>
      <c r="U66" s="300"/>
      <c r="V66" s="300"/>
      <c r="W66" s="300"/>
      <c r="X66" s="300"/>
      <c r="Y66" s="300"/>
      <c r="Z66" s="300"/>
      <c r="AA66" s="300"/>
      <c r="AB66" s="300"/>
      <c r="AC66" s="300"/>
      <c r="AD66" s="300"/>
      <c r="AE66" s="300"/>
      <c r="AF66" s="300"/>
      <c r="AG66" s="300"/>
      <c r="AH66" s="300"/>
      <c r="AI66" s="300"/>
      <c r="AJ66" s="300"/>
      <c r="AK66" s="300"/>
      <c r="AL66" s="300"/>
      <c r="AM66" s="300"/>
      <c r="AN66" s="300"/>
      <c r="AO66" s="300"/>
      <c r="AP66" s="300"/>
      <c r="AQ66" s="300"/>
      <c r="AR66" s="300"/>
      <c r="AS66" s="300"/>
      <c r="AT66" s="300"/>
      <c r="AU66" s="300"/>
      <c r="AV66" s="300"/>
      <c r="AW66" s="300"/>
      <c r="AX66" s="300"/>
      <c r="AY66" s="300"/>
      <c r="AZ66" s="300"/>
      <c r="BA66" s="300"/>
      <c r="BB66" s="300"/>
      <c r="BC66" s="300"/>
    </row>
    <row r="67" spans="1:55" x14ac:dyDescent="0.2">
      <c r="A67" s="300"/>
      <c r="B67" s="300"/>
      <c r="C67" s="300"/>
      <c r="D67" s="300"/>
      <c r="E67" s="300"/>
      <c r="F67" s="300"/>
      <c r="G67" s="300"/>
      <c r="H67" s="300"/>
      <c r="I67" s="300"/>
      <c r="J67" s="300"/>
      <c r="K67" s="300"/>
      <c r="L67" s="300"/>
      <c r="M67" s="300"/>
      <c r="N67" s="300"/>
      <c r="O67" s="300"/>
      <c r="P67" s="300"/>
      <c r="Q67" s="300"/>
      <c r="R67" s="300"/>
      <c r="S67" s="300"/>
      <c r="T67" s="300"/>
      <c r="U67" s="300"/>
      <c r="V67" s="300"/>
      <c r="W67" s="300"/>
      <c r="X67" s="300"/>
      <c r="Y67" s="300"/>
      <c r="Z67" s="300"/>
      <c r="AA67" s="300"/>
      <c r="AB67" s="300"/>
      <c r="AC67" s="300"/>
      <c r="AD67" s="300"/>
      <c r="AE67" s="300"/>
      <c r="AF67" s="300"/>
      <c r="AG67" s="300"/>
      <c r="AH67" s="300"/>
      <c r="AI67" s="300"/>
      <c r="AJ67" s="300"/>
      <c r="AK67" s="300"/>
      <c r="AL67" s="300"/>
      <c r="AM67" s="300"/>
      <c r="AN67" s="300"/>
      <c r="AO67" s="300"/>
      <c r="AP67" s="300"/>
      <c r="AQ67" s="300"/>
      <c r="AR67" s="300"/>
      <c r="AS67" s="300"/>
      <c r="AT67" s="300"/>
      <c r="AU67" s="300"/>
      <c r="AV67" s="300"/>
      <c r="AW67" s="300"/>
      <c r="AX67" s="300"/>
      <c r="AY67" s="300"/>
      <c r="AZ67" s="300"/>
      <c r="BA67" s="300"/>
      <c r="BB67" s="300"/>
      <c r="BC67" s="300"/>
    </row>
    <row r="68" spans="1:55" x14ac:dyDescent="0.2">
      <c r="A68" s="300"/>
      <c r="B68" s="300"/>
      <c r="C68" s="300"/>
      <c r="D68" s="300"/>
      <c r="E68" s="300"/>
      <c r="F68" s="300"/>
      <c r="G68" s="300"/>
      <c r="H68" s="300"/>
      <c r="I68" s="300"/>
      <c r="J68" s="300"/>
      <c r="K68" s="300"/>
      <c r="L68" s="300"/>
      <c r="M68" s="300"/>
      <c r="N68" s="300"/>
      <c r="O68" s="300"/>
      <c r="P68" s="300"/>
      <c r="Q68" s="300"/>
      <c r="R68" s="300"/>
      <c r="S68" s="300"/>
      <c r="T68" s="300"/>
      <c r="U68" s="300"/>
      <c r="V68" s="300"/>
      <c r="W68" s="300"/>
      <c r="X68" s="300"/>
      <c r="Y68" s="300"/>
      <c r="Z68" s="300"/>
      <c r="AA68" s="300"/>
      <c r="AB68" s="300"/>
      <c r="AC68" s="300"/>
      <c r="AD68" s="300"/>
      <c r="AE68" s="300"/>
      <c r="AF68" s="300"/>
      <c r="AG68" s="300"/>
      <c r="AH68" s="300"/>
      <c r="AI68" s="300"/>
      <c r="AJ68" s="300"/>
      <c r="AK68" s="300"/>
      <c r="AL68" s="300"/>
      <c r="AM68" s="300"/>
      <c r="AN68" s="300"/>
      <c r="AO68" s="300"/>
      <c r="AP68" s="300"/>
      <c r="AQ68" s="300"/>
      <c r="AR68" s="300"/>
      <c r="AS68" s="300"/>
      <c r="AT68" s="300"/>
      <c r="AU68" s="300"/>
      <c r="AV68" s="300"/>
      <c r="AW68" s="300"/>
      <c r="AX68" s="300"/>
      <c r="AY68" s="300"/>
      <c r="AZ68" s="300"/>
      <c r="BA68" s="300"/>
      <c r="BB68" s="300"/>
      <c r="BC68" s="300"/>
    </row>
    <row r="69" spans="1:55" x14ac:dyDescent="0.2">
      <c r="A69" s="300"/>
      <c r="B69" s="300"/>
      <c r="C69" s="300"/>
      <c r="D69" s="300"/>
      <c r="E69" s="300"/>
      <c r="F69" s="300"/>
      <c r="G69" s="300"/>
      <c r="H69" s="300"/>
      <c r="I69" s="300"/>
      <c r="J69" s="300"/>
      <c r="K69" s="300"/>
      <c r="L69" s="300"/>
      <c r="M69" s="300"/>
      <c r="N69" s="300"/>
      <c r="O69" s="300"/>
      <c r="P69" s="300"/>
      <c r="Q69" s="300"/>
      <c r="R69" s="300"/>
      <c r="S69" s="300"/>
      <c r="T69" s="300"/>
      <c r="U69" s="300"/>
      <c r="V69" s="300"/>
      <c r="W69" s="300"/>
      <c r="X69" s="300"/>
      <c r="Y69" s="300"/>
      <c r="Z69" s="300"/>
      <c r="AA69" s="300"/>
      <c r="AB69" s="300"/>
      <c r="AC69" s="300"/>
      <c r="AD69" s="300"/>
      <c r="AE69" s="300"/>
      <c r="AF69" s="300"/>
      <c r="AG69" s="300"/>
      <c r="AH69" s="300"/>
      <c r="AI69" s="300"/>
      <c r="AJ69" s="300"/>
      <c r="AK69" s="300"/>
      <c r="AL69" s="300"/>
      <c r="AM69" s="300"/>
      <c r="AN69" s="300"/>
      <c r="AO69" s="300"/>
      <c r="AP69" s="300"/>
      <c r="AQ69" s="300"/>
      <c r="AR69" s="300"/>
      <c r="AS69" s="300"/>
      <c r="AT69" s="300"/>
      <c r="AU69" s="300"/>
      <c r="AV69" s="300"/>
      <c r="AW69" s="300"/>
      <c r="AX69" s="300"/>
      <c r="AY69" s="300"/>
      <c r="AZ69" s="300"/>
      <c r="BA69" s="300"/>
      <c r="BB69" s="300"/>
      <c r="BC69" s="300"/>
    </row>
    <row r="70" spans="1:55" x14ac:dyDescent="0.2">
      <c r="A70" s="300"/>
      <c r="B70" s="300"/>
      <c r="C70" s="300"/>
      <c r="D70" s="300"/>
      <c r="E70" s="300"/>
      <c r="F70" s="300"/>
      <c r="G70" s="300"/>
      <c r="H70" s="300"/>
      <c r="I70" s="300"/>
      <c r="J70" s="300"/>
      <c r="K70" s="300"/>
      <c r="L70" s="300"/>
      <c r="M70" s="300"/>
      <c r="N70" s="300"/>
      <c r="O70" s="300"/>
      <c r="P70" s="300"/>
      <c r="Q70" s="300"/>
      <c r="R70" s="300"/>
      <c r="S70" s="300"/>
      <c r="T70" s="300"/>
      <c r="U70" s="300"/>
      <c r="V70" s="300"/>
      <c r="W70" s="300"/>
      <c r="X70" s="300"/>
      <c r="Y70" s="300"/>
      <c r="Z70" s="300"/>
      <c r="AA70" s="300"/>
      <c r="AB70" s="300"/>
      <c r="AC70" s="300"/>
      <c r="AD70" s="300"/>
      <c r="AE70" s="300"/>
      <c r="AF70" s="300"/>
      <c r="AG70" s="300"/>
      <c r="AH70" s="300"/>
      <c r="AI70" s="300"/>
      <c r="AJ70" s="300"/>
      <c r="AK70" s="300"/>
      <c r="AL70" s="300"/>
      <c r="AM70" s="300"/>
      <c r="AN70" s="300"/>
      <c r="AO70" s="300"/>
      <c r="AP70" s="300"/>
      <c r="AQ70" s="300"/>
      <c r="AR70" s="300"/>
      <c r="AS70" s="300"/>
      <c r="AT70" s="300"/>
      <c r="AU70" s="300"/>
      <c r="AV70" s="300"/>
      <c r="AW70" s="300"/>
      <c r="AX70" s="300"/>
      <c r="AY70" s="300"/>
      <c r="AZ70" s="300"/>
      <c r="BA70" s="300"/>
      <c r="BB70" s="300"/>
      <c r="BC70" s="300"/>
    </row>
    <row r="71" spans="1:55" x14ac:dyDescent="0.2">
      <c r="A71" s="300"/>
      <c r="B71" s="300"/>
      <c r="C71" s="300"/>
      <c r="D71" s="300"/>
      <c r="E71" s="300"/>
      <c r="F71" s="300"/>
      <c r="G71" s="300"/>
      <c r="H71" s="300"/>
      <c r="I71" s="300"/>
      <c r="J71" s="300"/>
      <c r="K71" s="300"/>
      <c r="L71" s="300"/>
      <c r="M71" s="300"/>
      <c r="N71" s="300"/>
      <c r="O71" s="300"/>
      <c r="P71" s="300"/>
      <c r="Q71" s="300"/>
      <c r="R71" s="300"/>
      <c r="S71" s="300"/>
      <c r="T71" s="300"/>
      <c r="U71" s="300"/>
      <c r="V71" s="300"/>
      <c r="W71" s="300"/>
      <c r="X71" s="300"/>
      <c r="Y71" s="300"/>
      <c r="Z71" s="300"/>
      <c r="AA71" s="300"/>
      <c r="AB71" s="300"/>
      <c r="AC71" s="300"/>
      <c r="AD71" s="300"/>
      <c r="AE71" s="300"/>
      <c r="AF71" s="300"/>
      <c r="AG71" s="300"/>
      <c r="AH71" s="300"/>
      <c r="AI71" s="300"/>
      <c r="AJ71" s="300"/>
      <c r="AK71" s="300"/>
      <c r="AL71" s="300"/>
      <c r="AM71" s="300"/>
      <c r="AN71" s="300"/>
      <c r="AO71" s="300"/>
      <c r="AP71" s="300"/>
      <c r="AQ71" s="300"/>
      <c r="AR71" s="300"/>
      <c r="AS71" s="300"/>
      <c r="AT71" s="300"/>
      <c r="AU71" s="300"/>
      <c r="AV71" s="300"/>
      <c r="AW71" s="300"/>
      <c r="AX71" s="300"/>
      <c r="AY71" s="300"/>
      <c r="AZ71" s="300"/>
      <c r="BA71" s="300"/>
      <c r="BB71" s="300"/>
      <c r="BC71" s="300"/>
    </row>
    <row r="72" spans="1:55" x14ac:dyDescent="0.2">
      <c r="A72" s="300"/>
      <c r="B72" s="300"/>
      <c r="C72" s="300"/>
      <c r="D72" s="300"/>
      <c r="E72" s="300"/>
      <c r="F72" s="300"/>
      <c r="G72" s="300"/>
      <c r="H72" s="300"/>
      <c r="I72" s="300"/>
      <c r="J72" s="300"/>
      <c r="K72" s="300"/>
      <c r="L72" s="300"/>
      <c r="M72" s="300"/>
      <c r="N72" s="300"/>
      <c r="O72" s="300"/>
      <c r="P72" s="300"/>
      <c r="Q72" s="300"/>
      <c r="R72" s="300"/>
      <c r="S72" s="300"/>
      <c r="T72" s="300"/>
      <c r="U72" s="300"/>
      <c r="V72" s="300"/>
      <c r="W72" s="300"/>
      <c r="X72" s="300"/>
      <c r="Y72" s="300"/>
      <c r="Z72" s="300"/>
      <c r="AA72" s="300"/>
      <c r="AB72" s="300"/>
      <c r="AC72" s="300"/>
      <c r="AD72" s="300"/>
      <c r="AE72" s="300"/>
      <c r="AF72" s="300"/>
      <c r="AG72" s="300"/>
      <c r="AH72" s="300"/>
      <c r="AI72" s="300"/>
      <c r="AJ72" s="300"/>
      <c r="AK72" s="300"/>
      <c r="AL72" s="300"/>
      <c r="AM72" s="300"/>
      <c r="AN72" s="300"/>
      <c r="AO72" s="300"/>
      <c r="AP72" s="300"/>
      <c r="AQ72" s="300"/>
      <c r="AR72" s="300"/>
      <c r="AS72" s="300"/>
      <c r="AT72" s="300"/>
      <c r="AU72" s="300"/>
      <c r="AV72" s="300"/>
      <c r="AW72" s="300"/>
      <c r="AX72" s="300"/>
      <c r="AY72" s="300"/>
      <c r="AZ72" s="300"/>
      <c r="BA72" s="300"/>
      <c r="BB72" s="300"/>
      <c r="BC72" s="300"/>
    </row>
    <row r="73" spans="1:55" x14ac:dyDescent="0.2">
      <c r="A73" s="300"/>
      <c r="B73" s="300"/>
      <c r="C73" s="300"/>
      <c r="D73" s="300"/>
      <c r="E73" s="300"/>
      <c r="F73" s="300"/>
      <c r="G73" s="300"/>
      <c r="H73" s="300"/>
      <c r="I73" s="300"/>
      <c r="J73" s="300"/>
      <c r="K73" s="300"/>
      <c r="L73" s="300"/>
      <c r="M73" s="300"/>
      <c r="N73" s="300"/>
      <c r="O73" s="300"/>
      <c r="P73" s="300"/>
      <c r="Q73" s="300"/>
      <c r="R73" s="300"/>
      <c r="S73" s="300"/>
      <c r="T73" s="300"/>
      <c r="U73" s="300"/>
      <c r="V73" s="300"/>
      <c r="W73" s="300"/>
      <c r="X73" s="300"/>
      <c r="Y73" s="300"/>
      <c r="Z73" s="300"/>
      <c r="AA73" s="300"/>
      <c r="AB73" s="300"/>
      <c r="AC73" s="300"/>
      <c r="AD73" s="300"/>
      <c r="AE73" s="300"/>
      <c r="AF73" s="300"/>
      <c r="AG73" s="300"/>
      <c r="AH73" s="300"/>
      <c r="AI73" s="300"/>
      <c r="AJ73" s="300"/>
      <c r="AK73" s="300"/>
      <c r="AL73" s="300"/>
      <c r="AM73" s="300"/>
      <c r="AN73" s="300"/>
      <c r="AO73" s="300"/>
      <c r="AP73" s="300"/>
      <c r="AQ73" s="300"/>
      <c r="AR73" s="300"/>
      <c r="AS73" s="300"/>
      <c r="AT73" s="300"/>
      <c r="AU73" s="300"/>
      <c r="AV73" s="300"/>
      <c r="AW73" s="300"/>
      <c r="AX73" s="300"/>
      <c r="AY73" s="300"/>
      <c r="AZ73" s="300"/>
      <c r="BA73" s="300"/>
      <c r="BB73" s="300"/>
      <c r="BC73" s="300"/>
    </row>
    <row r="74" spans="1:55" x14ac:dyDescent="0.2">
      <c r="A74" s="300"/>
      <c r="B74" s="300"/>
      <c r="C74" s="300"/>
      <c r="D74" s="300"/>
      <c r="E74" s="300"/>
      <c r="F74" s="300"/>
      <c r="G74" s="300"/>
      <c r="H74" s="300"/>
      <c r="I74" s="300"/>
      <c r="J74" s="300"/>
      <c r="K74" s="300"/>
      <c r="L74" s="300"/>
      <c r="M74" s="300"/>
      <c r="N74" s="300"/>
      <c r="O74" s="300"/>
      <c r="P74" s="300"/>
      <c r="Q74" s="300"/>
      <c r="R74" s="300"/>
      <c r="S74" s="300"/>
      <c r="T74" s="300"/>
      <c r="U74" s="300"/>
      <c r="V74" s="300"/>
      <c r="W74" s="300"/>
      <c r="X74" s="300"/>
      <c r="Y74" s="300"/>
      <c r="Z74" s="300"/>
      <c r="AA74" s="300"/>
      <c r="AB74" s="300"/>
      <c r="AC74" s="300"/>
      <c r="AD74" s="300"/>
      <c r="AE74" s="300"/>
      <c r="AF74" s="300"/>
      <c r="AG74" s="300"/>
      <c r="AH74" s="300"/>
      <c r="AI74" s="300"/>
      <c r="AJ74" s="300"/>
      <c r="AK74" s="300"/>
      <c r="AL74" s="300"/>
      <c r="AM74" s="300"/>
      <c r="AN74" s="300"/>
      <c r="AO74" s="300"/>
      <c r="AP74" s="300"/>
      <c r="AQ74" s="300"/>
      <c r="AR74" s="300"/>
      <c r="AS74" s="300"/>
      <c r="AT74" s="300"/>
      <c r="AU74" s="300"/>
      <c r="AV74" s="300"/>
      <c r="AW74" s="300"/>
      <c r="AX74" s="300"/>
      <c r="AY74" s="300"/>
      <c r="AZ74" s="300"/>
      <c r="BA74" s="300"/>
      <c r="BB74" s="300"/>
      <c r="BC74" s="300"/>
    </row>
    <row r="75" spans="1:55" x14ac:dyDescent="0.2">
      <c r="A75" s="300"/>
      <c r="B75" s="300"/>
      <c r="C75" s="300"/>
      <c r="D75" s="300"/>
      <c r="E75" s="300"/>
      <c r="F75" s="300"/>
      <c r="G75" s="300"/>
      <c r="H75" s="300"/>
      <c r="I75" s="300"/>
      <c r="J75" s="300"/>
      <c r="K75" s="300"/>
      <c r="L75" s="300"/>
      <c r="M75" s="300"/>
      <c r="N75" s="300"/>
      <c r="O75" s="300"/>
      <c r="P75" s="300"/>
      <c r="Q75" s="300"/>
      <c r="R75" s="300"/>
      <c r="S75" s="300"/>
      <c r="T75" s="300"/>
      <c r="U75" s="300"/>
      <c r="V75" s="300"/>
      <c r="W75" s="300"/>
      <c r="X75" s="300"/>
      <c r="Y75" s="300"/>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row>
    <row r="76" spans="1:55" x14ac:dyDescent="0.2">
      <c r="A76" s="300"/>
      <c r="B76" s="300"/>
      <c r="C76" s="300"/>
      <c r="D76" s="300"/>
      <c r="E76" s="300"/>
      <c r="F76" s="300"/>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row>
    <row r="77" spans="1:55" x14ac:dyDescent="0.2">
      <c r="A77" s="300"/>
      <c r="B77" s="300"/>
      <c r="C77" s="300"/>
      <c r="D77" s="300"/>
      <c r="E77" s="300"/>
      <c r="F77" s="300"/>
      <c r="G77" s="300"/>
      <c r="H77" s="300"/>
      <c r="I77" s="300"/>
      <c r="J77" s="300"/>
      <c r="K77" s="300"/>
      <c r="L77" s="300"/>
      <c r="M77" s="300"/>
      <c r="N77" s="300"/>
      <c r="O77" s="300"/>
      <c r="P77" s="300"/>
      <c r="Q77" s="300"/>
      <c r="R77" s="300"/>
      <c r="S77" s="300"/>
      <c r="T77" s="300"/>
      <c r="U77" s="300"/>
      <c r="V77" s="300"/>
      <c r="W77" s="300"/>
      <c r="X77" s="300"/>
      <c r="Y77" s="300"/>
      <c r="Z77" s="300"/>
      <c r="AA77" s="300"/>
      <c r="AB77" s="300"/>
      <c r="AC77" s="300"/>
      <c r="AD77" s="300"/>
      <c r="AE77" s="300"/>
      <c r="AF77" s="300"/>
      <c r="AG77" s="300"/>
      <c r="AH77" s="300"/>
      <c r="AI77" s="300"/>
      <c r="AJ77" s="300"/>
      <c r="AK77" s="300"/>
      <c r="AL77" s="300"/>
      <c r="AM77" s="300"/>
      <c r="AN77" s="300"/>
      <c r="AO77" s="300"/>
      <c r="AP77" s="300"/>
      <c r="AQ77" s="300"/>
      <c r="AR77" s="300"/>
      <c r="AS77" s="300"/>
      <c r="AT77" s="300"/>
      <c r="AU77" s="300"/>
      <c r="AV77" s="300"/>
      <c r="AW77" s="300"/>
      <c r="AX77" s="300"/>
      <c r="AY77" s="300"/>
      <c r="AZ77" s="300"/>
      <c r="BA77" s="300"/>
      <c r="BB77" s="300"/>
      <c r="BC77" s="300"/>
    </row>
    <row r="78" spans="1:55" x14ac:dyDescent="0.2">
      <c r="A78" s="300"/>
      <c r="B78" s="300"/>
      <c r="C78" s="300"/>
      <c r="D78" s="300"/>
      <c r="E78" s="300"/>
      <c r="F78" s="300"/>
      <c r="G78" s="300"/>
      <c r="H78" s="300"/>
      <c r="I78" s="300"/>
      <c r="J78" s="300"/>
      <c r="K78" s="300"/>
      <c r="L78" s="300"/>
      <c r="M78" s="300"/>
      <c r="N78" s="300"/>
      <c r="O78" s="300"/>
      <c r="P78" s="300"/>
      <c r="Q78" s="300"/>
      <c r="R78" s="300"/>
      <c r="S78" s="300"/>
      <c r="T78" s="300"/>
      <c r="U78" s="300"/>
      <c r="V78" s="300"/>
      <c r="W78" s="300"/>
      <c r="X78" s="300"/>
      <c r="Y78" s="300"/>
      <c r="Z78" s="300"/>
      <c r="AA78" s="300"/>
      <c r="AB78" s="300"/>
      <c r="AC78" s="300"/>
      <c r="AD78" s="300"/>
      <c r="AE78" s="300"/>
      <c r="AF78" s="300"/>
      <c r="AG78" s="300"/>
      <c r="AH78" s="300"/>
      <c r="AI78" s="300"/>
      <c r="AJ78" s="300"/>
      <c r="AK78" s="300"/>
      <c r="AL78" s="300"/>
      <c r="AM78" s="300"/>
      <c r="AN78" s="300"/>
      <c r="AO78" s="300"/>
      <c r="AP78" s="300"/>
      <c r="AQ78" s="300"/>
      <c r="AR78" s="300"/>
      <c r="AS78" s="300"/>
      <c r="AT78" s="300"/>
      <c r="AU78" s="300"/>
      <c r="AV78" s="300"/>
      <c r="AW78" s="300"/>
      <c r="AX78" s="300"/>
      <c r="AY78" s="300"/>
      <c r="AZ78" s="300"/>
      <c r="BA78" s="300"/>
      <c r="BB78" s="300"/>
      <c r="BC78" s="300"/>
    </row>
    <row r="79" spans="1:55" x14ac:dyDescent="0.2">
      <c r="A79" s="300"/>
      <c r="B79" s="300"/>
      <c r="C79" s="300"/>
      <c r="D79" s="300"/>
      <c r="E79" s="300"/>
      <c r="F79" s="300"/>
      <c r="G79" s="300"/>
      <c r="H79" s="300"/>
      <c r="I79" s="300"/>
      <c r="J79" s="300"/>
      <c r="K79" s="300"/>
      <c r="L79" s="300"/>
      <c r="M79" s="300"/>
      <c r="N79" s="300"/>
      <c r="O79" s="300"/>
      <c r="P79" s="300"/>
      <c r="Q79" s="300"/>
      <c r="R79" s="300"/>
      <c r="S79" s="300"/>
      <c r="T79" s="300"/>
      <c r="U79" s="300"/>
      <c r="V79" s="300"/>
      <c r="W79" s="300"/>
      <c r="X79" s="300"/>
      <c r="Y79" s="300"/>
      <c r="Z79" s="300"/>
      <c r="AA79" s="300"/>
      <c r="AB79" s="300"/>
      <c r="AC79" s="300"/>
      <c r="AD79" s="300"/>
      <c r="AE79" s="300"/>
      <c r="AF79" s="300"/>
      <c r="AG79" s="300"/>
      <c r="AH79" s="300"/>
      <c r="AI79" s="300"/>
      <c r="AJ79" s="300"/>
      <c r="AK79" s="300"/>
      <c r="AL79" s="300"/>
      <c r="AM79" s="300"/>
      <c r="AN79" s="300"/>
      <c r="AO79" s="300"/>
      <c r="AP79" s="300"/>
      <c r="AQ79" s="300"/>
      <c r="AR79" s="300"/>
      <c r="AS79" s="300"/>
      <c r="AT79" s="300"/>
      <c r="AU79" s="300"/>
      <c r="AV79" s="300"/>
      <c r="AW79" s="300"/>
      <c r="AX79" s="300"/>
      <c r="AY79" s="300"/>
      <c r="AZ79" s="300"/>
      <c r="BA79" s="300"/>
      <c r="BB79" s="300"/>
      <c r="BC79" s="300"/>
    </row>
    <row r="80" spans="1:55" x14ac:dyDescent="0.2">
      <c r="A80" s="300"/>
      <c r="B80" s="300"/>
      <c r="C80" s="300"/>
      <c r="D80" s="300"/>
      <c r="E80" s="300"/>
      <c r="F80" s="300"/>
      <c r="G80" s="300"/>
      <c r="H80" s="300"/>
      <c r="I80" s="300"/>
      <c r="J80" s="300"/>
      <c r="K80" s="300"/>
      <c r="L80" s="300"/>
      <c r="M80" s="300"/>
      <c r="N80" s="300"/>
      <c r="O80" s="300"/>
      <c r="P80" s="300"/>
      <c r="Q80" s="300"/>
      <c r="R80" s="300"/>
      <c r="S80" s="300"/>
      <c r="T80" s="300"/>
      <c r="U80" s="300"/>
      <c r="V80" s="300"/>
      <c r="W80" s="300"/>
      <c r="X80" s="300"/>
      <c r="Y80" s="300"/>
      <c r="Z80" s="300"/>
      <c r="AA80" s="300"/>
      <c r="AB80" s="300"/>
      <c r="AC80" s="300"/>
      <c r="AD80" s="300"/>
      <c r="AE80" s="300"/>
      <c r="AF80" s="300"/>
      <c r="AG80" s="300"/>
      <c r="AH80" s="300"/>
      <c r="AI80" s="300"/>
      <c r="AJ80" s="300"/>
      <c r="AK80" s="300"/>
      <c r="AL80" s="300"/>
      <c r="AM80" s="300"/>
      <c r="AN80" s="300"/>
      <c r="AO80" s="300"/>
      <c r="AP80" s="300"/>
      <c r="AQ80" s="300"/>
      <c r="AR80" s="300"/>
      <c r="AS80" s="300"/>
      <c r="AT80" s="300"/>
      <c r="AU80" s="300"/>
      <c r="AV80" s="300"/>
      <c r="AW80" s="300"/>
      <c r="AX80" s="300"/>
      <c r="AY80" s="300"/>
      <c r="AZ80" s="300"/>
      <c r="BA80" s="300"/>
      <c r="BB80" s="300"/>
      <c r="BC80" s="300"/>
    </row>
    <row r="81" spans="1:55" x14ac:dyDescent="0.2">
      <c r="A81" s="300"/>
      <c r="B81" s="300"/>
      <c r="C81" s="300"/>
      <c r="D81" s="300"/>
      <c r="E81" s="300"/>
      <c r="F81" s="300"/>
      <c r="G81" s="300"/>
      <c r="H81" s="300"/>
      <c r="I81" s="300"/>
      <c r="J81" s="300"/>
      <c r="K81" s="300"/>
      <c r="L81" s="300"/>
      <c r="M81" s="300"/>
      <c r="N81" s="300"/>
      <c r="O81" s="300"/>
      <c r="P81" s="300"/>
      <c r="Q81" s="300"/>
      <c r="R81" s="300"/>
      <c r="S81" s="300"/>
      <c r="T81" s="300"/>
      <c r="U81" s="300"/>
      <c r="V81" s="300"/>
      <c r="W81" s="300"/>
      <c r="X81" s="300"/>
      <c r="Y81" s="300"/>
      <c r="Z81" s="300"/>
      <c r="AA81" s="300"/>
      <c r="AB81" s="300"/>
      <c r="AC81" s="300"/>
      <c r="AD81" s="300"/>
      <c r="AE81" s="300"/>
      <c r="AF81" s="300"/>
      <c r="AG81" s="300"/>
      <c r="AH81" s="300"/>
      <c r="AI81" s="300"/>
      <c r="AJ81" s="300"/>
      <c r="AK81" s="300"/>
      <c r="AL81" s="300"/>
      <c r="AM81" s="300"/>
      <c r="AN81" s="300"/>
      <c r="AO81" s="300"/>
      <c r="AP81" s="300"/>
      <c r="AQ81" s="300"/>
      <c r="AR81" s="300"/>
      <c r="AS81" s="300"/>
      <c r="AT81" s="300"/>
      <c r="AU81" s="300"/>
      <c r="AV81" s="300"/>
      <c r="AW81" s="300"/>
      <c r="AX81" s="300"/>
      <c r="AY81" s="300"/>
      <c r="AZ81" s="300"/>
      <c r="BA81" s="300"/>
      <c r="BB81" s="300"/>
      <c r="BC81" s="300"/>
    </row>
    <row r="82" spans="1:55" x14ac:dyDescent="0.2">
      <c r="A82" s="300"/>
      <c r="B82" s="300"/>
      <c r="C82" s="300"/>
      <c r="D82" s="300"/>
      <c r="E82" s="300"/>
      <c r="F82" s="300"/>
      <c r="G82" s="300"/>
      <c r="H82" s="300"/>
      <c r="I82" s="300"/>
      <c r="J82" s="300"/>
      <c r="K82" s="300"/>
      <c r="L82" s="300"/>
      <c r="M82" s="300"/>
      <c r="N82" s="300"/>
      <c r="O82" s="300"/>
      <c r="P82" s="300"/>
      <c r="Q82" s="300"/>
      <c r="R82" s="300"/>
      <c r="S82" s="300"/>
      <c r="T82" s="300"/>
      <c r="U82" s="300"/>
      <c r="V82" s="300"/>
      <c r="W82" s="300"/>
      <c r="X82" s="300"/>
      <c r="Y82" s="300"/>
      <c r="Z82" s="300"/>
      <c r="AA82" s="300"/>
      <c r="AB82" s="300"/>
      <c r="AC82" s="300"/>
      <c r="AD82" s="300"/>
      <c r="AE82" s="300"/>
      <c r="AF82" s="300"/>
      <c r="AG82" s="300"/>
      <c r="AH82" s="300"/>
      <c r="AI82" s="300"/>
      <c r="AJ82" s="300"/>
      <c r="AK82" s="300"/>
      <c r="AL82" s="300"/>
      <c r="AM82" s="300"/>
      <c r="AN82" s="300"/>
      <c r="AO82" s="300"/>
      <c r="AP82" s="300"/>
      <c r="AQ82" s="300"/>
      <c r="AR82" s="300"/>
      <c r="AS82" s="300"/>
      <c r="AT82" s="300"/>
      <c r="AU82" s="300"/>
      <c r="AV82" s="300"/>
      <c r="AW82" s="300"/>
      <c r="AX82" s="300"/>
      <c r="AY82" s="300"/>
      <c r="AZ82" s="300"/>
      <c r="BA82" s="300"/>
      <c r="BB82" s="300"/>
      <c r="BC82" s="300"/>
    </row>
    <row r="83" spans="1:55" x14ac:dyDescent="0.2">
      <c r="A83" s="300"/>
      <c r="B83" s="300"/>
      <c r="C83" s="300"/>
      <c r="D83" s="300"/>
      <c r="E83" s="300"/>
      <c r="F83" s="300"/>
      <c r="G83" s="300"/>
      <c r="H83" s="300"/>
      <c r="I83" s="300"/>
      <c r="J83" s="300"/>
      <c r="K83" s="300"/>
      <c r="L83" s="300"/>
      <c r="M83" s="300"/>
      <c r="N83" s="300"/>
      <c r="O83" s="300"/>
      <c r="P83" s="300"/>
      <c r="Q83" s="300"/>
      <c r="R83" s="300"/>
      <c r="S83" s="300"/>
      <c r="T83" s="300"/>
      <c r="U83" s="300"/>
      <c r="V83" s="300"/>
      <c r="W83" s="300"/>
      <c r="X83" s="300"/>
      <c r="Y83" s="300"/>
      <c r="Z83" s="300"/>
      <c r="AA83" s="300"/>
      <c r="AB83" s="300"/>
      <c r="AC83" s="300"/>
      <c r="AD83" s="300"/>
      <c r="AE83" s="300"/>
      <c r="AF83" s="300"/>
      <c r="AG83" s="300"/>
      <c r="AH83" s="300"/>
      <c r="AI83" s="300"/>
      <c r="AJ83" s="300"/>
      <c r="AK83" s="300"/>
      <c r="AL83" s="300"/>
      <c r="AM83" s="300"/>
      <c r="AN83" s="300"/>
      <c r="AO83" s="300"/>
      <c r="AP83" s="300"/>
      <c r="AQ83" s="300"/>
      <c r="AR83" s="300"/>
      <c r="AS83" s="300"/>
      <c r="AT83" s="300"/>
      <c r="AU83" s="300"/>
      <c r="AV83" s="300"/>
      <c r="AW83" s="300"/>
      <c r="AX83" s="300"/>
      <c r="AY83" s="300"/>
      <c r="AZ83" s="300"/>
      <c r="BA83" s="300"/>
      <c r="BB83" s="300"/>
      <c r="BC83" s="300"/>
    </row>
    <row r="84" spans="1:55" x14ac:dyDescent="0.2">
      <c r="A84" s="300"/>
      <c r="B84" s="300"/>
      <c r="C84" s="300"/>
      <c r="D84" s="300"/>
      <c r="E84" s="300"/>
      <c r="F84" s="300"/>
      <c r="G84" s="300"/>
      <c r="H84" s="300"/>
      <c r="I84" s="300"/>
      <c r="J84" s="300"/>
      <c r="K84" s="300"/>
      <c r="L84" s="300"/>
      <c r="M84" s="300"/>
      <c r="N84" s="300"/>
      <c r="O84" s="300"/>
      <c r="P84" s="300"/>
      <c r="Q84" s="300"/>
      <c r="R84" s="300"/>
      <c r="S84" s="300"/>
      <c r="T84" s="300"/>
      <c r="U84" s="300"/>
      <c r="V84" s="300"/>
      <c r="W84" s="300"/>
      <c r="X84" s="300"/>
      <c r="Y84" s="300"/>
      <c r="Z84" s="300"/>
      <c r="AA84" s="300"/>
      <c r="AB84" s="300"/>
      <c r="AC84" s="300"/>
      <c r="AD84" s="300"/>
      <c r="AE84" s="300"/>
      <c r="AF84" s="300"/>
      <c r="AG84" s="300"/>
      <c r="AH84" s="300"/>
      <c r="AI84" s="300"/>
      <c r="AJ84" s="300"/>
      <c r="AK84" s="300"/>
      <c r="AL84" s="300"/>
      <c r="AM84" s="300"/>
      <c r="AN84" s="300"/>
      <c r="AO84" s="300"/>
      <c r="AP84" s="300"/>
      <c r="AQ84" s="300"/>
      <c r="AR84" s="300"/>
      <c r="AS84" s="300"/>
      <c r="AT84" s="300"/>
      <c r="AU84" s="300"/>
      <c r="AV84" s="300"/>
      <c r="AW84" s="300"/>
      <c r="AX84" s="300"/>
      <c r="AY84" s="300"/>
      <c r="AZ84" s="300"/>
      <c r="BA84" s="300"/>
      <c r="BB84" s="300"/>
      <c r="BC84" s="300"/>
    </row>
    <row r="85" spans="1:55" x14ac:dyDescent="0.2">
      <c r="A85" s="300"/>
      <c r="B85" s="300"/>
      <c r="C85" s="300"/>
      <c r="D85" s="300"/>
      <c r="E85" s="300"/>
      <c r="F85" s="300"/>
      <c r="G85" s="300"/>
      <c r="H85" s="300"/>
      <c r="I85" s="300"/>
      <c r="J85" s="300"/>
      <c r="K85" s="300"/>
      <c r="L85" s="300"/>
      <c r="M85" s="300"/>
      <c r="N85" s="300"/>
      <c r="O85" s="300"/>
      <c r="P85" s="300"/>
      <c r="Q85" s="300"/>
      <c r="R85" s="300"/>
      <c r="S85" s="300"/>
      <c r="T85" s="300"/>
      <c r="U85" s="300"/>
      <c r="V85" s="300"/>
      <c r="W85" s="300"/>
      <c r="X85" s="300"/>
      <c r="Y85" s="300"/>
      <c r="Z85" s="300"/>
      <c r="AA85" s="300"/>
      <c r="AB85" s="300"/>
      <c r="AC85" s="300"/>
      <c r="AD85" s="300"/>
      <c r="AE85" s="300"/>
      <c r="AF85" s="300"/>
      <c r="AG85" s="300"/>
      <c r="AH85" s="300"/>
      <c r="AI85" s="300"/>
      <c r="AJ85" s="300"/>
      <c r="AK85" s="300"/>
      <c r="AL85" s="300"/>
      <c r="AM85" s="300"/>
      <c r="AN85" s="300"/>
      <c r="AO85" s="300"/>
      <c r="AP85" s="300"/>
      <c r="AQ85" s="300"/>
      <c r="AR85" s="300"/>
      <c r="AS85" s="300"/>
      <c r="AT85" s="300"/>
      <c r="AU85" s="300"/>
      <c r="AV85" s="300"/>
      <c r="AW85" s="300"/>
      <c r="AX85" s="300"/>
      <c r="AY85" s="300"/>
      <c r="AZ85" s="300"/>
      <c r="BA85" s="300"/>
      <c r="BB85" s="300"/>
      <c r="BC85" s="300"/>
    </row>
    <row r="86" spans="1:55" x14ac:dyDescent="0.2">
      <c r="A86" s="300"/>
      <c r="B86" s="300"/>
      <c r="C86" s="300"/>
      <c r="D86" s="300"/>
      <c r="E86" s="300"/>
      <c r="F86" s="300"/>
      <c r="G86" s="300"/>
      <c r="H86" s="300"/>
      <c r="I86" s="300"/>
      <c r="J86" s="300"/>
      <c r="K86" s="300"/>
      <c r="L86" s="300"/>
      <c r="M86" s="300"/>
      <c r="N86" s="300"/>
      <c r="O86" s="300"/>
      <c r="P86" s="300"/>
      <c r="Q86" s="300"/>
      <c r="R86" s="300"/>
      <c r="S86" s="300"/>
      <c r="T86" s="300"/>
      <c r="U86" s="300"/>
      <c r="V86" s="300"/>
      <c r="W86" s="300"/>
      <c r="X86" s="300"/>
      <c r="Y86" s="300"/>
      <c r="Z86" s="300"/>
      <c r="AA86" s="300"/>
      <c r="AB86" s="300"/>
      <c r="AC86" s="300"/>
      <c r="AD86" s="300"/>
      <c r="AE86" s="300"/>
      <c r="AF86" s="300"/>
      <c r="AG86" s="300"/>
      <c r="AH86" s="300"/>
      <c r="AI86" s="300"/>
      <c r="AJ86" s="300"/>
      <c r="AK86" s="300"/>
      <c r="AL86" s="300"/>
      <c r="AM86" s="300"/>
      <c r="AN86" s="300"/>
      <c r="AO86" s="300"/>
      <c r="AP86" s="300"/>
      <c r="AQ86" s="300"/>
      <c r="AR86" s="300"/>
      <c r="AS86" s="300"/>
      <c r="AT86" s="300"/>
      <c r="AU86" s="300"/>
      <c r="AV86" s="300"/>
      <c r="AW86" s="300"/>
      <c r="AX86" s="300"/>
      <c r="AY86" s="300"/>
      <c r="AZ86" s="300"/>
      <c r="BA86" s="300"/>
      <c r="BB86" s="300"/>
      <c r="BC86" s="300"/>
    </row>
    <row r="87" spans="1:55" x14ac:dyDescent="0.2">
      <c r="A87" s="300"/>
      <c r="B87" s="300"/>
      <c r="C87" s="300"/>
      <c r="D87" s="300"/>
      <c r="E87" s="300"/>
      <c r="F87" s="300"/>
      <c r="G87" s="300"/>
      <c r="H87" s="300"/>
      <c r="I87" s="300"/>
      <c r="J87" s="300"/>
      <c r="K87" s="300"/>
      <c r="L87" s="300"/>
      <c r="M87" s="300"/>
      <c r="N87" s="300"/>
      <c r="O87" s="300"/>
      <c r="P87" s="300"/>
      <c r="Q87" s="300"/>
      <c r="R87" s="300"/>
      <c r="S87" s="300"/>
      <c r="T87" s="300"/>
      <c r="U87" s="300"/>
      <c r="V87" s="300"/>
      <c r="W87" s="300"/>
      <c r="X87" s="300"/>
      <c r="Y87" s="300"/>
      <c r="Z87" s="300"/>
      <c r="AA87" s="300"/>
      <c r="AB87" s="300"/>
      <c r="AC87" s="300"/>
      <c r="AD87" s="300"/>
      <c r="AE87" s="300"/>
      <c r="AF87" s="300"/>
      <c r="AG87" s="300"/>
      <c r="AH87" s="300"/>
      <c r="AI87" s="300"/>
      <c r="AJ87" s="300"/>
      <c r="AK87" s="300"/>
      <c r="AL87" s="300"/>
      <c r="AM87" s="300"/>
      <c r="AN87" s="300"/>
      <c r="AO87" s="300"/>
      <c r="AP87" s="300"/>
      <c r="AQ87" s="300"/>
      <c r="AR87" s="300"/>
      <c r="AS87" s="300"/>
      <c r="AT87" s="300"/>
      <c r="AU87" s="300"/>
      <c r="AV87" s="300"/>
      <c r="AW87" s="300"/>
      <c r="AX87" s="300"/>
      <c r="AY87" s="300"/>
      <c r="AZ87" s="300"/>
      <c r="BA87" s="300"/>
      <c r="BB87" s="300"/>
      <c r="BC87" s="300"/>
    </row>
    <row r="88" spans="1:55" x14ac:dyDescent="0.2">
      <c r="A88" s="300"/>
      <c r="B88" s="300"/>
      <c r="C88" s="300"/>
      <c r="D88" s="300"/>
      <c r="E88" s="300"/>
      <c r="F88" s="300"/>
      <c r="G88" s="300"/>
      <c r="H88" s="300"/>
      <c r="I88" s="300"/>
      <c r="J88" s="300"/>
      <c r="K88" s="300"/>
      <c r="L88" s="300"/>
      <c r="M88" s="300"/>
      <c r="N88" s="300"/>
      <c r="O88" s="300"/>
      <c r="P88" s="300"/>
      <c r="Q88" s="300"/>
      <c r="R88" s="300"/>
      <c r="S88" s="300"/>
      <c r="T88" s="300"/>
      <c r="U88" s="300"/>
      <c r="V88" s="300"/>
      <c r="W88" s="300"/>
      <c r="X88" s="300"/>
      <c r="Y88" s="300"/>
      <c r="Z88" s="300"/>
      <c r="AA88" s="300"/>
      <c r="AB88" s="300"/>
      <c r="AC88" s="300"/>
      <c r="AD88" s="300"/>
      <c r="AE88" s="300"/>
      <c r="AF88" s="300"/>
      <c r="AG88" s="300"/>
      <c r="AH88" s="300"/>
      <c r="AI88" s="300"/>
      <c r="AJ88" s="300"/>
      <c r="AK88" s="300"/>
      <c r="AL88" s="300"/>
      <c r="AM88" s="300"/>
      <c r="AN88" s="300"/>
      <c r="AO88" s="300"/>
      <c r="AP88" s="300"/>
      <c r="AQ88" s="300"/>
      <c r="AR88" s="300"/>
      <c r="AS88" s="300"/>
      <c r="AT88" s="300"/>
      <c r="AU88" s="300"/>
      <c r="AV88" s="300"/>
      <c r="AW88" s="300"/>
      <c r="AX88" s="300"/>
      <c r="AY88" s="300"/>
      <c r="AZ88" s="300"/>
      <c r="BA88" s="300"/>
      <c r="BB88" s="300"/>
      <c r="BC88" s="300"/>
    </row>
    <row r="89" spans="1:55" x14ac:dyDescent="0.2">
      <c r="A89" s="300"/>
      <c r="B89" s="300"/>
      <c r="C89" s="300"/>
      <c r="D89" s="300"/>
      <c r="E89" s="300"/>
      <c r="F89" s="300"/>
      <c r="G89" s="300"/>
      <c r="H89" s="300"/>
      <c r="I89" s="300"/>
      <c r="J89" s="300"/>
      <c r="K89" s="300"/>
      <c r="L89" s="300"/>
      <c r="M89" s="300"/>
      <c r="N89" s="300"/>
      <c r="O89" s="300"/>
      <c r="P89" s="300"/>
      <c r="Q89" s="300"/>
      <c r="R89" s="300"/>
      <c r="S89" s="300"/>
      <c r="T89" s="300"/>
      <c r="U89" s="300"/>
      <c r="V89" s="300"/>
      <c r="W89" s="300"/>
      <c r="X89" s="300"/>
      <c r="Y89" s="300"/>
      <c r="Z89" s="300"/>
      <c r="AA89" s="300"/>
      <c r="AB89" s="300"/>
      <c r="AC89" s="300"/>
      <c r="AD89" s="300"/>
      <c r="AE89" s="300"/>
      <c r="AF89" s="300"/>
      <c r="AG89" s="300"/>
      <c r="AH89" s="300"/>
      <c r="AI89" s="300"/>
      <c r="AJ89" s="300"/>
      <c r="AK89" s="300"/>
      <c r="AL89" s="300"/>
      <c r="AM89" s="300"/>
      <c r="AN89" s="300"/>
      <c r="AO89" s="300"/>
      <c r="AP89" s="300"/>
      <c r="AQ89" s="300"/>
      <c r="AR89" s="300"/>
      <c r="AS89" s="300"/>
      <c r="AT89" s="300"/>
      <c r="AU89" s="300"/>
      <c r="AV89" s="300"/>
      <c r="AW89" s="300"/>
      <c r="AX89" s="300"/>
      <c r="AY89" s="300"/>
      <c r="AZ89" s="300"/>
      <c r="BA89" s="300"/>
      <c r="BB89" s="300"/>
      <c r="BC89" s="300"/>
    </row>
    <row r="90" spans="1:55" x14ac:dyDescent="0.2">
      <c r="A90" s="300"/>
      <c r="B90" s="300"/>
      <c r="C90" s="300"/>
      <c r="D90" s="300"/>
      <c r="E90" s="300"/>
      <c r="F90" s="300"/>
      <c r="G90" s="300"/>
      <c r="H90" s="300"/>
      <c r="I90" s="300"/>
      <c r="J90" s="300"/>
      <c r="K90" s="300"/>
      <c r="L90" s="300"/>
      <c r="M90" s="300"/>
      <c r="N90" s="300"/>
      <c r="O90" s="300"/>
      <c r="P90" s="300"/>
      <c r="Q90" s="300"/>
      <c r="R90" s="300"/>
      <c r="S90" s="300"/>
      <c r="T90" s="300"/>
      <c r="U90" s="300"/>
      <c r="V90" s="300"/>
      <c r="W90" s="300"/>
      <c r="X90" s="300"/>
      <c r="Y90" s="300"/>
      <c r="Z90" s="300"/>
      <c r="AA90" s="300"/>
      <c r="AB90" s="300"/>
      <c r="AC90" s="300"/>
      <c r="AD90" s="300"/>
      <c r="AE90" s="300"/>
      <c r="AF90" s="300"/>
      <c r="AG90" s="300"/>
      <c r="AH90" s="300"/>
      <c r="AI90" s="300"/>
      <c r="AJ90" s="300"/>
      <c r="AK90" s="300"/>
      <c r="AL90" s="300"/>
      <c r="AM90" s="300"/>
      <c r="AN90" s="300"/>
      <c r="AO90" s="300"/>
      <c r="AP90" s="300"/>
      <c r="AQ90" s="300"/>
      <c r="AR90" s="300"/>
      <c r="AS90" s="300"/>
      <c r="AT90" s="300"/>
      <c r="AU90" s="300"/>
      <c r="AV90" s="300"/>
      <c r="AW90" s="300"/>
      <c r="AX90" s="300"/>
      <c r="AY90" s="300"/>
      <c r="AZ90" s="300"/>
      <c r="BA90" s="300"/>
      <c r="BB90" s="300"/>
      <c r="BC90" s="300"/>
    </row>
    <row r="91" spans="1:55" x14ac:dyDescent="0.2">
      <c r="A91" s="300"/>
      <c r="B91" s="300"/>
      <c r="C91" s="300"/>
      <c r="D91" s="300"/>
      <c r="E91" s="300"/>
      <c r="F91" s="300"/>
      <c r="G91" s="300"/>
      <c r="H91" s="300"/>
      <c r="I91" s="300"/>
      <c r="J91" s="300"/>
      <c r="K91" s="300"/>
      <c r="L91" s="300"/>
      <c r="M91" s="300"/>
      <c r="N91" s="300"/>
      <c r="O91" s="300"/>
      <c r="P91" s="300"/>
      <c r="Q91" s="300"/>
      <c r="R91" s="300"/>
      <c r="S91" s="300"/>
      <c r="T91" s="300"/>
      <c r="U91" s="300"/>
      <c r="V91" s="300"/>
      <c r="W91" s="300"/>
      <c r="X91" s="300"/>
      <c r="Y91" s="300"/>
      <c r="Z91" s="300"/>
      <c r="AA91" s="300"/>
      <c r="AB91" s="300"/>
      <c r="AC91" s="300"/>
      <c r="AD91" s="300"/>
      <c r="AE91" s="300"/>
      <c r="AF91" s="300"/>
      <c r="AG91" s="300"/>
      <c r="AH91" s="300"/>
      <c r="AI91" s="300"/>
      <c r="AJ91" s="300"/>
      <c r="AK91" s="300"/>
      <c r="AL91" s="300"/>
      <c r="AM91" s="300"/>
      <c r="AN91" s="300"/>
      <c r="AO91" s="300"/>
      <c r="AP91" s="300"/>
      <c r="AQ91" s="300"/>
      <c r="AR91" s="300"/>
      <c r="AS91" s="300"/>
      <c r="AT91" s="300"/>
      <c r="AU91" s="300"/>
      <c r="AV91" s="300"/>
      <c r="AW91" s="300"/>
      <c r="AX91" s="300"/>
      <c r="AY91" s="300"/>
      <c r="AZ91" s="300"/>
      <c r="BA91" s="300"/>
      <c r="BB91" s="300"/>
      <c r="BC91" s="300"/>
    </row>
    <row r="92" spans="1:55" x14ac:dyDescent="0.2">
      <c r="A92" s="300"/>
      <c r="B92" s="300"/>
      <c r="C92" s="300"/>
      <c r="D92" s="300"/>
      <c r="E92" s="300"/>
      <c r="F92" s="300"/>
      <c r="G92" s="300"/>
      <c r="H92" s="300"/>
      <c r="I92" s="300"/>
      <c r="J92" s="300"/>
      <c r="K92" s="300"/>
      <c r="L92" s="300"/>
      <c r="M92" s="300"/>
      <c r="N92" s="300"/>
      <c r="O92" s="300"/>
      <c r="P92" s="300"/>
      <c r="Q92" s="300"/>
      <c r="R92" s="300"/>
      <c r="S92" s="300"/>
      <c r="T92" s="300"/>
      <c r="U92" s="300"/>
      <c r="V92" s="300"/>
      <c r="W92" s="300"/>
      <c r="X92" s="300"/>
      <c r="Y92" s="300"/>
      <c r="Z92" s="300"/>
      <c r="AA92" s="300"/>
      <c r="AB92" s="300"/>
      <c r="AC92" s="300"/>
      <c r="AD92" s="300"/>
      <c r="AE92" s="300"/>
      <c r="AF92" s="300"/>
      <c r="AG92" s="300"/>
      <c r="AH92" s="300"/>
      <c r="AI92" s="300"/>
      <c r="AJ92" s="300"/>
      <c r="AK92" s="300"/>
      <c r="AL92" s="300"/>
      <c r="AM92" s="300"/>
      <c r="AN92" s="300"/>
      <c r="AO92" s="300"/>
      <c r="AP92" s="300"/>
      <c r="AQ92" s="300"/>
      <c r="AR92" s="300"/>
      <c r="AS92" s="300"/>
      <c r="AT92" s="300"/>
      <c r="AU92" s="300"/>
      <c r="AV92" s="300"/>
      <c r="AW92" s="300"/>
      <c r="AX92" s="300"/>
      <c r="AY92" s="300"/>
      <c r="AZ92" s="300"/>
      <c r="BA92" s="300"/>
      <c r="BB92" s="300"/>
      <c r="BC92" s="300"/>
    </row>
    <row r="93" spans="1:55" x14ac:dyDescent="0.2">
      <c r="A93" s="300"/>
      <c r="B93" s="300"/>
      <c r="C93" s="300"/>
      <c r="D93" s="300"/>
      <c r="E93" s="300"/>
      <c r="F93" s="300"/>
      <c r="G93" s="300"/>
      <c r="H93" s="300"/>
      <c r="I93" s="300"/>
      <c r="J93" s="300"/>
      <c r="K93" s="300"/>
      <c r="L93" s="300"/>
      <c r="M93" s="300"/>
      <c r="N93" s="300"/>
      <c r="O93" s="300"/>
      <c r="P93" s="300"/>
      <c r="Q93" s="300"/>
      <c r="R93" s="300"/>
      <c r="S93" s="300"/>
      <c r="T93" s="300"/>
      <c r="U93" s="300"/>
      <c r="V93" s="300"/>
      <c r="W93" s="300"/>
      <c r="X93" s="300"/>
      <c r="Y93" s="300"/>
      <c r="Z93" s="300"/>
      <c r="AA93" s="300"/>
      <c r="AB93" s="300"/>
      <c r="AC93" s="300"/>
      <c r="AD93" s="300"/>
      <c r="AE93" s="300"/>
      <c r="AF93" s="300"/>
      <c r="AG93" s="300"/>
      <c r="AH93" s="300"/>
      <c r="AI93" s="300"/>
      <c r="AJ93" s="300"/>
      <c r="AK93" s="300"/>
      <c r="AL93" s="300"/>
      <c r="AM93" s="300"/>
      <c r="AN93" s="300"/>
      <c r="AO93" s="300"/>
      <c r="AP93" s="300"/>
      <c r="AQ93" s="300"/>
      <c r="AR93" s="300"/>
      <c r="AS93" s="300"/>
      <c r="AT93" s="300"/>
      <c r="AU93" s="300"/>
      <c r="AV93" s="300"/>
      <c r="AW93" s="300"/>
      <c r="AX93" s="300"/>
      <c r="AY93" s="300"/>
      <c r="AZ93" s="300"/>
      <c r="BA93" s="300"/>
      <c r="BB93" s="300"/>
      <c r="BC93" s="300"/>
    </row>
    <row r="94" spans="1:55" x14ac:dyDescent="0.2">
      <c r="A94" s="300"/>
      <c r="B94" s="300"/>
      <c r="C94" s="300"/>
      <c r="D94" s="300"/>
      <c r="E94" s="300"/>
      <c r="F94" s="300"/>
      <c r="G94" s="300"/>
      <c r="H94" s="300"/>
      <c r="I94" s="300"/>
      <c r="J94" s="300"/>
      <c r="K94" s="300"/>
      <c r="L94" s="300"/>
      <c r="M94" s="300"/>
      <c r="N94" s="300"/>
      <c r="O94" s="300"/>
      <c r="P94" s="300"/>
      <c r="Q94" s="300"/>
      <c r="R94" s="300"/>
      <c r="S94" s="300"/>
      <c r="T94" s="300"/>
      <c r="U94" s="300"/>
      <c r="V94" s="300"/>
      <c r="W94" s="300"/>
      <c r="X94" s="300"/>
      <c r="Y94" s="300"/>
      <c r="Z94" s="300"/>
      <c r="AA94" s="300"/>
      <c r="AB94" s="300"/>
      <c r="AC94" s="300"/>
      <c r="AD94" s="300"/>
      <c r="AE94" s="300"/>
      <c r="AF94" s="300"/>
      <c r="AG94" s="300"/>
      <c r="AH94" s="300"/>
      <c r="AI94" s="300"/>
      <c r="AJ94" s="300"/>
      <c r="AK94" s="300"/>
      <c r="AL94" s="300"/>
      <c r="AM94" s="300"/>
      <c r="AN94" s="300"/>
      <c r="AO94" s="300"/>
      <c r="AP94" s="300"/>
      <c r="AQ94" s="300"/>
      <c r="AR94" s="300"/>
      <c r="AS94" s="300"/>
      <c r="AT94" s="300"/>
      <c r="AU94" s="300"/>
      <c r="AV94" s="300"/>
      <c r="AW94" s="300"/>
      <c r="AX94" s="300"/>
      <c r="AY94" s="300"/>
      <c r="AZ94" s="300"/>
      <c r="BA94" s="300"/>
      <c r="BB94" s="300"/>
      <c r="BC94" s="300"/>
    </row>
    <row r="95" spans="1:55" x14ac:dyDescent="0.2">
      <c r="A95" s="300"/>
      <c r="B95" s="300"/>
      <c r="C95" s="300"/>
      <c r="D95" s="300"/>
      <c r="E95" s="300"/>
      <c r="F95" s="300"/>
      <c r="G95" s="300"/>
      <c r="H95" s="300"/>
      <c r="I95" s="300"/>
      <c r="J95" s="300"/>
      <c r="K95" s="300"/>
      <c r="L95" s="300"/>
      <c r="M95" s="300"/>
      <c r="N95" s="300"/>
      <c r="O95" s="300"/>
      <c r="P95" s="300"/>
      <c r="Q95" s="300"/>
      <c r="R95" s="300"/>
      <c r="S95" s="300"/>
      <c r="T95" s="300"/>
      <c r="U95" s="300"/>
      <c r="V95" s="300"/>
      <c r="W95" s="300"/>
      <c r="X95" s="300"/>
      <c r="Y95" s="300"/>
      <c r="Z95" s="300"/>
      <c r="AA95" s="300"/>
      <c r="AB95" s="300"/>
      <c r="AC95" s="300"/>
      <c r="AD95" s="300"/>
      <c r="AE95" s="300"/>
      <c r="AF95" s="300"/>
      <c r="AG95" s="300"/>
      <c r="AH95" s="300"/>
      <c r="AI95" s="300"/>
      <c r="AJ95" s="300"/>
      <c r="AK95" s="300"/>
      <c r="AL95" s="300"/>
      <c r="AM95" s="300"/>
      <c r="AN95" s="300"/>
      <c r="AO95" s="300"/>
      <c r="AP95" s="300"/>
      <c r="AQ95" s="300"/>
      <c r="AR95" s="300"/>
      <c r="AS95" s="300"/>
      <c r="AT95" s="300"/>
      <c r="AU95" s="300"/>
      <c r="AV95" s="300"/>
      <c r="AW95" s="300"/>
      <c r="AX95" s="300"/>
      <c r="AY95" s="300"/>
      <c r="AZ95" s="300"/>
      <c r="BA95" s="300"/>
      <c r="BB95" s="300"/>
      <c r="BC95" s="300"/>
    </row>
    <row r="96" spans="1:55" x14ac:dyDescent="0.2">
      <c r="A96" s="300"/>
      <c r="B96" s="300"/>
      <c r="C96" s="300"/>
      <c r="D96" s="300"/>
      <c r="E96" s="300"/>
      <c r="F96" s="300"/>
      <c r="G96" s="300"/>
      <c r="H96" s="300"/>
      <c r="I96" s="300"/>
      <c r="J96" s="300"/>
      <c r="K96" s="300"/>
      <c r="L96" s="300"/>
      <c r="M96" s="300"/>
      <c r="N96" s="300"/>
      <c r="O96" s="300"/>
      <c r="P96" s="300"/>
      <c r="Q96" s="300"/>
      <c r="R96" s="300"/>
      <c r="S96" s="300"/>
      <c r="T96" s="300"/>
      <c r="U96" s="300"/>
      <c r="V96" s="300"/>
      <c r="W96" s="300"/>
      <c r="X96" s="300"/>
      <c r="Y96" s="300"/>
      <c r="Z96" s="300"/>
      <c r="AA96" s="300"/>
      <c r="AB96" s="300"/>
      <c r="AC96" s="300"/>
      <c r="AD96" s="300"/>
      <c r="AE96" s="300"/>
      <c r="AF96" s="300"/>
      <c r="AG96" s="300"/>
      <c r="AH96" s="300"/>
      <c r="AI96" s="300"/>
      <c r="AJ96" s="300"/>
      <c r="AK96" s="300"/>
      <c r="AL96" s="300"/>
      <c r="AM96" s="300"/>
      <c r="AN96" s="300"/>
      <c r="AO96" s="300"/>
      <c r="AP96" s="300"/>
      <c r="AQ96" s="300"/>
      <c r="AR96" s="300"/>
      <c r="AS96" s="300"/>
      <c r="AT96" s="300"/>
      <c r="AU96" s="300"/>
      <c r="AV96" s="300"/>
      <c r="AW96" s="300"/>
      <c r="AX96" s="300"/>
      <c r="AY96" s="300"/>
      <c r="AZ96" s="300"/>
      <c r="BA96" s="300"/>
      <c r="BB96" s="300"/>
      <c r="BC96" s="300"/>
    </row>
    <row r="97" spans="1:55" x14ac:dyDescent="0.2">
      <c r="A97" s="300"/>
      <c r="B97" s="300"/>
      <c r="C97" s="300"/>
      <c r="D97" s="300"/>
      <c r="E97" s="300"/>
      <c r="F97" s="300"/>
      <c r="G97" s="300"/>
      <c r="H97" s="300"/>
      <c r="I97" s="300"/>
      <c r="J97" s="300"/>
      <c r="K97" s="300"/>
      <c r="L97" s="300"/>
      <c r="M97" s="300"/>
      <c r="N97" s="300"/>
      <c r="O97" s="300"/>
      <c r="P97" s="300"/>
      <c r="Q97" s="300"/>
      <c r="R97" s="300"/>
      <c r="S97" s="300"/>
      <c r="T97" s="300"/>
      <c r="U97" s="300"/>
      <c r="V97" s="300"/>
      <c r="W97" s="300"/>
      <c r="X97" s="300"/>
      <c r="Y97" s="300"/>
      <c r="Z97" s="300"/>
      <c r="AA97" s="300"/>
      <c r="AB97" s="300"/>
      <c r="AC97" s="300"/>
      <c r="AD97" s="300"/>
      <c r="AE97" s="300"/>
      <c r="AF97" s="300"/>
      <c r="AG97" s="300"/>
      <c r="AH97" s="300"/>
      <c r="AI97" s="300"/>
      <c r="AJ97" s="300"/>
      <c r="AK97" s="300"/>
      <c r="AL97" s="300"/>
      <c r="AM97" s="300"/>
      <c r="AN97" s="300"/>
      <c r="AO97" s="300"/>
      <c r="AP97" s="300"/>
      <c r="AQ97" s="300"/>
      <c r="AR97" s="300"/>
      <c r="AS97" s="300"/>
      <c r="AT97" s="300"/>
      <c r="AU97" s="300"/>
      <c r="AV97" s="300"/>
      <c r="AW97" s="300"/>
      <c r="AX97" s="300"/>
      <c r="AY97" s="300"/>
      <c r="AZ97" s="300"/>
      <c r="BA97" s="300"/>
      <c r="BB97" s="300"/>
      <c r="BC97" s="300"/>
    </row>
    <row r="98" spans="1:55" x14ac:dyDescent="0.2">
      <c r="A98" s="300"/>
      <c r="B98" s="300"/>
      <c r="C98" s="300"/>
      <c r="D98" s="300"/>
      <c r="E98" s="300"/>
      <c r="F98" s="300"/>
      <c r="G98" s="300"/>
      <c r="H98" s="300"/>
      <c r="I98" s="300"/>
      <c r="J98" s="300"/>
      <c r="K98" s="300"/>
      <c r="L98" s="300"/>
      <c r="M98" s="300"/>
      <c r="N98" s="300"/>
      <c r="O98" s="300"/>
      <c r="P98" s="300"/>
      <c r="Q98" s="300"/>
      <c r="R98" s="300"/>
      <c r="S98" s="300"/>
      <c r="T98" s="300"/>
      <c r="U98" s="300"/>
      <c r="V98" s="300"/>
      <c r="W98" s="300"/>
      <c r="X98" s="300"/>
      <c r="Y98" s="300"/>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row>
    <row r="99" spans="1:55" x14ac:dyDescent="0.2">
      <c r="A99" s="300"/>
      <c r="B99" s="300"/>
      <c r="C99" s="300"/>
      <c r="D99" s="300"/>
      <c r="E99" s="300"/>
      <c r="F99" s="300"/>
      <c r="G99" s="300"/>
      <c r="H99" s="300"/>
      <c r="I99" s="300"/>
      <c r="J99" s="300"/>
      <c r="K99" s="300"/>
      <c r="L99" s="300"/>
      <c r="M99" s="300"/>
      <c r="N99" s="300"/>
      <c r="O99" s="300"/>
      <c r="P99" s="300"/>
      <c r="Q99" s="300"/>
      <c r="R99" s="300"/>
      <c r="S99" s="300"/>
      <c r="T99" s="300"/>
      <c r="U99" s="300"/>
      <c r="V99" s="300"/>
      <c r="W99" s="300"/>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row>
    <row r="100" spans="1:55" x14ac:dyDescent="0.2">
      <c r="A100" s="300"/>
      <c r="B100" s="300"/>
      <c r="C100" s="300"/>
      <c r="D100" s="300"/>
      <c r="E100" s="300"/>
      <c r="F100" s="300"/>
      <c r="G100" s="300"/>
      <c r="H100" s="300"/>
      <c r="I100" s="300"/>
      <c r="J100" s="300"/>
      <c r="K100" s="300"/>
      <c r="L100" s="300"/>
      <c r="M100" s="300"/>
      <c r="N100" s="300"/>
      <c r="O100" s="300"/>
      <c r="P100" s="300"/>
      <c r="Q100" s="300"/>
      <c r="R100" s="300"/>
      <c r="S100" s="300"/>
      <c r="T100" s="300"/>
      <c r="U100" s="300"/>
      <c r="V100" s="300"/>
      <c r="W100" s="300"/>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row>
    <row r="101" spans="1:55" x14ac:dyDescent="0.2">
      <c r="A101" s="300"/>
      <c r="B101" s="300"/>
      <c r="C101" s="300"/>
      <c r="D101" s="300"/>
      <c r="E101" s="300"/>
      <c r="F101" s="300"/>
      <c r="G101" s="300"/>
      <c r="H101" s="300"/>
      <c r="I101" s="300"/>
      <c r="J101" s="300"/>
      <c r="K101" s="300"/>
      <c r="L101" s="300"/>
      <c r="M101" s="300"/>
      <c r="N101" s="300"/>
      <c r="O101" s="300"/>
      <c r="P101" s="300"/>
      <c r="Q101" s="300"/>
      <c r="R101" s="300"/>
      <c r="S101" s="300"/>
      <c r="T101" s="300"/>
      <c r="U101" s="300"/>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row>
    <row r="102" spans="1:55" x14ac:dyDescent="0.2">
      <c r="A102" s="300"/>
      <c r="B102" s="300"/>
      <c r="C102" s="300"/>
      <c r="D102" s="300"/>
      <c r="E102" s="300"/>
      <c r="F102" s="300"/>
      <c r="G102" s="300"/>
      <c r="H102" s="300"/>
      <c r="I102" s="300"/>
      <c r="J102" s="300"/>
      <c r="K102" s="300"/>
      <c r="L102" s="300"/>
      <c r="M102" s="300"/>
      <c r="N102" s="300"/>
      <c r="O102" s="300"/>
      <c r="P102" s="300"/>
      <c r="Q102" s="300"/>
      <c r="R102" s="300"/>
      <c r="S102" s="300"/>
      <c r="T102" s="300"/>
      <c r="U102" s="300"/>
      <c r="V102" s="300"/>
      <c r="W102" s="300"/>
      <c r="X102" s="300"/>
      <c r="Y102" s="300"/>
      <c r="Z102" s="300"/>
      <c r="AA102" s="300"/>
      <c r="AB102" s="300"/>
      <c r="AC102" s="300"/>
      <c r="AD102" s="300"/>
      <c r="AE102" s="300"/>
      <c r="AF102" s="300"/>
      <c r="AG102" s="300"/>
      <c r="AH102" s="300"/>
      <c r="AI102" s="300"/>
      <c r="AJ102" s="300"/>
      <c r="AK102" s="300"/>
      <c r="AL102" s="300"/>
      <c r="AM102" s="300"/>
      <c r="AN102" s="300"/>
      <c r="AO102" s="300"/>
      <c r="AP102" s="300"/>
      <c r="AQ102" s="300"/>
      <c r="AR102" s="300"/>
      <c r="AS102" s="300"/>
      <c r="AT102" s="300"/>
      <c r="AU102" s="300"/>
      <c r="AV102" s="300"/>
      <c r="AW102" s="300"/>
      <c r="AX102" s="300"/>
      <c r="AY102" s="300"/>
      <c r="AZ102" s="300"/>
      <c r="BA102" s="300"/>
      <c r="BB102" s="300"/>
      <c r="BC102" s="300"/>
    </row>
    <row r="103" spans="1:55" x14ac:dyDescent="0.2">
      <c r="A103" s="300"/>
      <c r="B103" s="300"/>
      <c r="C103" s="300"/>
      <c r="D103" s="300"/>
      <c r="E103" s="300"/>
      <c r="F103" s="300"/>
      <c r="G103" s="300"/>
      <c r="H103" s="300"/>
      <c r="I103" s="300"/>
      <c r="J103" s="300"/>
      <c r="K103" s="300"/>
      <c r="L103" s="300"/>
      <c r="M103" s="300"/>
      <c r="N103" s="300"/>
      <c r="O103" s="300"/>
      <c r="P103" s="300"/>
      <c r="Q103" s="300"/>
      <c r="R103" s="300"/>
      <c r="S103" s="300"/>
      <c r="T103" s="300"/>
      <c r="U103" s="300"/>
      <c r="V103" s="300"/>
      <c r="W103" s="300"/>
      <c r="X103" s="300"/>
      <c r="Y103" s="300"/>
      <c r="Z103" s="300"/>
      <c r="AA103" s="300"/>
      <c r="AB103" s="300"/>
      <c r="AC103" s="300"/>
      <c r="AD103" s="300"/>
      <c r="AE103" s="300"/>
      <c r="AF103" s="300"/>
      <c r="AG103" s="300"/>
      <c r="AH103" s="300"/>
      <c r="AI103" s="300"/>
      <c r="AJ103" s="300"/>
      <c r="AK103" s="300"/>
      <c r="AL103" s="300"/>
      <c r="AM103" s="300"/>
      <c r="AN103" s="300"/>
      <c r="AO103" s="300"/>
      <c r="AP103" s="300"/>
      <c r="AQ103" s="300"/>
      <c r="AR103" s="300"/>
      <c r="AS103" s="300"/>
      <c r="AT103" s="300"/>
      <c r="AU103" s="300"/>
      <c r="AV103" s="300"/>
      <c r="AW103" s="300"/>
      <c r="AX103" s="300"/>
      <c r="AY103" s="300"/>
      <c r="AZ103" s="300"/>
      <c r="BA103" s="300"/>
      <c r="BB103" s="300"/>
      <c r="BC103" s="300"/>
    </row>
    <row r="104" spans="1:55" x14ac:dyDescent="0.2">
      <c r="A104" s="300"/>
      <c r="B104" s="300"/>
      <c r="C104" s="300"/>
      <c r="D104" s="300"/>
      <c r="E104" s="300"/>
      <c r="F104" s="300"/>
      <c r="G104" s="300"/>
      <c r="H104" s="300"/>
      <c r="I104" s="300"/>
      <c r="J104" s="300"/>
      <c r="K104" s="300"/>
      <c r="L104" s="300"/>
      <c r="M104" s="300"/>
      <c r="N104" s="300"/>
      <c r="O104" s="300"/>
      <c r="P104" s="300"/>
      <c r="Q104" s="300"/>
      <c r="R104" s="300"/>
      <c r="S104" s="300"/>
      <c r="T104" s="300"/>
      <c r="U104" s="300"/>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row>
    <row r="105" spans="1:55" x14ac:dyDescent="0.2">
      <c r="A105" s="300"/>
      <c r="B105" s="300"/>
      <c r="C105" s="300"/>
      <c r="D105" s="300"/>
      <c r="E105" s="300"/>
      <c r="F105" s="300"/>
      <c r="G105" s="300"/>
      <c r="H105" s="300"/>
      <c r="I105" s="300"/>
      <c r="J105" s="300"/>
      <c r="K105" s="300"/>
      <c r="L105" s="300"/>
      <c r="M105" s="300"/>
      <c r="N105" s="300"/>
      <c r="O105" s="300"/>
      <c r="P105" s="300"/>
      <c r="Q105" s="300"/>
      <c r="R105" s="300"/>
      <c r="S105" s="300"/>
      <c r="T105" s="300"/>
      <c r="U105" s="300"/>
      <c r="V105" s="300"/>
      <c r="W105" s="300"/>
      <c r="X105" s="300"/>
      <c r="Y105" s="300"/>
      <c r="Z105" s="300"/>
      <c r="AA105" s="300"/>
      <c r="AB105" s="300"/>
      <c r="AC105" s="300"/>
      <c r="AD105" s="300"/>
      <c r="AE105" s="300"/>
      <c r="AF105" s="300"/>
      <c r="AG105" s="300"/>
      <c r="AH105" s="300"/>
      <c r="AI105" s="300"/>
      <c r="AJ105" s="300"/>
      <c r="AK105" s="300"/>
      <c r="AL105" s="300"/>
      <c r="AM105" s="300"/>
      <c r="AN105" s="300"/>
      <c r="AO105" s="300"/>
      <c r="AP105" s="300"/>
      <c r="AQ105" s="300"/>
      <c r="AR105" s="300"/>
      <c r="AS105" s="300"/>
      <c r="AT105" s="300"/>
      <c r="AU105" s="300"/>
      <c r="AV105" s="300"/>
      <c r="AW105" s="300"/>
      <c r="AX105" s="300"/>
      <c r="AY105" s="300"/>
      <c r="AZ105" s="300"/>
      <c r="BA105" s="300"/>
      <c r="BB105" s="300"/>
      <c r="BC105" s="300"/>
    </row>
    <row r="106" spans="1:55" x14ac:dyDescent="0.2">
      <c r="A106" s="300"/>
      <c r="B106" s="300"/>
      <c r="C106" s="300"/>
      <c r="D106" s="300"/>
      <c r="E106" s="300"/>
      <c r="F106" s="300"/>
      <c r="G106" s="300"/>
      <c r="H106" s="300"/>
      <c r="I106" s="300"/>
      <c r="J106" s="300"/>
      <c r="K106" s="300"/>
      <c r="L106" s="300"/>
      <c r="M106" s="300"/>
      <c r="N106" s="300"/>
      <c r="O106" s="300"/>
      <c r="P106" s="300"/>
      <c r="Q106" s="300"/>
      <c r="R106" s="300"/>
      <c r="S106" s="300"/>
      <c r="T106" s="300"/>
      <c r="U106" s="300"/>
      <c r="V106" s="300"/>
      <c r="W106" s="300"/>
      <c r="X106" s="300"/>
      <c r="Y106" s="300"/>
      <c r="Z106" s="300"/>
      <c r="AA106" s="300"/>
      <c r="AB106" s="300"/>
      <c r="AC106" s="300"/>
      <c r="AD106" s="300"/>
      <c r="AE106" s="300"/>
      <c r="AF106" s="300"/>
      <c r="AG106" s="300"/>
      <c r="AH106" s="300"/>
      <c r="AI106" s="300"/>
      <c r="AJ106" s="300"/>
      <c r="AK106" s="300"/>
      <c r="AL106" s="300"/>
      <c r="AM106" s="300"/>
      <c r="AN106" s="300"/>
      <c r="AO106" s="300"/>
      <c r="AP106" s="300"/>
      <c r="AQ106" s="300"/>
      <c r="AR106" s="300"/>
      <c r="AS106" s="300"/>
      <c r="AT106" s="300"/>
      <c r="AU106" s="300"/>
      <c r="AV106" s="300"/>
      <c r="AW106" s="300"/>
      <c r="AX106" s="300"/>
      <c r="AY106" s="300"/>
      <c r="AZ106" s="300"/>
      <c r="BA106" s="300"/>
      <c r="BB106" s="300"/>
      <c r="BC106" s="300"/>
    </row>
    <row r="107" spans="1:55" x14ac:dyDescent="0.2">
      <c r="A107" s="300"/>
      <c r="B107" s="300"/>
      <c r="C107" s="300"/>
      <c r="D107" s="300"/>
      <c r="E107" s="300"/>
      <c r="F107" s="300"/>
      <c r="G107" s="300"/>
      <c r="H107" s="300"/>
      <c r="I107" s="300"/>
      <c r="J107" s="300"/>
      <c r="K107" s="300"/>
      <c r="L107" s="300"/>
      <c r="M107" s="300"/>
      <c r="N107" s="300"/>
      <c r="O107" s="300"/>
      <c r="P107" s="300"/>
      <c r="Q107" s="300"/>
      <c r="R107" s="300"/>
      <c r="S107" s="300"/>
      <c r="T107" s="300"/>
      <c r="U107" s="300"/>
      <c r="V107" s="300"/>
      <c r="W107" s="300"/>
      <c r="X107" s="300"/>
      <c r="Y107" s="300"/>
      <c r="Z107" s="300"/>
      <c r="AA107" s="300"/>
      <c r="AB107" s="300"/>
      <c r="AC107" s="300"/>
      <c r="AD107" s="300"/>
      <c r="AE107" s="300"/>
      <c r="AF107" s="300"/>
      <c r="AG107" s="300"/>
      <c r="AH107" s="300"/>
      <c r="AI107" s="300"/>
      <c r="AJ107" s="300"/>
      <c r="AK107" s="300"/>
      <c r="AL107" s="300"/>
      <c r="AM107" s="300"/>
      <c r="AN107" s="300"/>
      <c r="AO107" s="300"/>
      <c r="AP107" s="300"/>
      <c r="AQ107" s="300"/>
      <c r="AR107" s="300"/>
      <c r="AS107" s="300"/>
      <c r="AT107" s="300"/>
      <c r="AU107" s="300"/>
      <c r="AV107" s="300"/>
      <c r="AW107" s="300"/>
      <c r="AX107" s="300"/>
      <c r="AY107" s="300"/>
      <c r="AZ107" s="300"/>
      <c r="BA107" s="300"/>
      <c r="BB107" s="300"/>
      <c r="BC107" s="300"/>
    </row>
    <row r="108" spans="1:55" x14ac:dyDescent="0.2">
      <c r="A108" s="300"/>
      <c r="B108" s="300"/>
      <c r="C108" s="300"/>
      <c r="D108" s="300"/>
      <c r="E108" s="300"/>
      <c r="F108" s="300"/>
      <c r="G108" s="300"/>
      <c r="H108" s="300"/>
      <c r="I108" s="300"/>
      <c r="J108" s="300"/>
      <c r="K108" s="300"/>
      <c r="L108" s="300"/>
      <c r="M108" s="300"/>
      <c r="N108" s="300"/>
      <c r="O108" s="300"/>
      <c r="P108" s="300"/>
      <c r="Q108" s="300"/>
      <c r="R108" s="300"/>
      <c r="S108" s="300"/>
      <c r="T108" s="300"/>
      <c r="U108" s="300"/>
      <c r="V108" s="300"/>
      <c r="W108" s="300"/>
      <c r="X108" s="300"/>
      <c r="Y108" s="300"/>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row>
    <row r="109" spans="1:55" x14ac:dyDescent="0.2">
      <c r="A109" s="300"/>
      <c r="B109" s="300"/>
      <c r="C109" s="300"/>
      <c r="D109" s="300"/>
      <c r="E109" s="300"/>
      <c r="F109" s="300"/>
      <c r="G109" s="300"/>
      <c r="H109" s="300"/>
      <c r="I109" s="300"/>
      <c r="J109" s="300"/>
      <c r="K109" s="300"/>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row>
    <row r="110" spans="1:55" x14ac:dyDescent="0.2">
      <c r="A110" s="300"/>
      <c r="B110" s="300"/>
      <c r="C110" s="300"/>
      <c r="D110" s="300"/>
      <c r="E110" s="300"/>
      <c r="F110" s="300"/>
      <c r="G110" s="300"/>
      <c r="H110" s="300"/>
      <c r="I110" s="300"/>
      <c r="J110" s="300"/>
      <c r="K110" s="300"/>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row>
    <row r="111" spans="1:55" x14ac:dyDescent="0.2">
      <c r="A111" s="300"/>
      <c r="B111" s="300"/>
      <c r="C111" s="300"/>
      <c r="D111" s="300"/>
      <c r="E111" s="300"/>
      <c r="F111" s="300"/>
      <c r="G111" s="300"/>
      <c r="H111" s="300"/>
      <c r="I111" s="300"/>
      <c r="J111" s="300"/>
      <c r="K111" s="300"/>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row>
    <row r="112" spans="1:55" x14ac:dyDescent="0.2">
      <c r="A112" s="300"/>
      <c r="B112" s="300"/>
      <c r="C112" s="300"/>
      <c r="D112" s="300"/>
      <c r="E112" s="300"/>
      <c r="F112" s="300"/>
      <c r="G112" s="300"/>
      <c r="H112" s="300"/>
      <c r="I112" s="300"/>
      <c r="J112" s="300"/>
      <c r="K112" s="300"/>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row>
    <row r="113" spans="1:55" x14ac:dyDescent="0.2">
      <c r="A113" s="300"/>
      <c r="B113" s="300"/>
      <c r="C113" s="300"/>
      <c r="D113" s="300"/>
      <c r="E113" s="300"/>
      <c r="F113" s="300"/>
      <c r="G113" s="300"/>
      <c r="H113" s="300"/>
      <c r="I113" s="300"/>
      <c r="J113" s="300"/>
      <c r="K113" s="300"/>
      <c r="L113" s="300"/>
      <c r="M113" s="300"/>
      <c r="N113" s="300"/>
      <c r="O113" s="300"/>
      <c r="P113" s="300"/>
      <c r="Q113" s="300"/>
      <c r="R113" s="300"/>
      <c r="S113" s="300"/>
      <c r="T113" s="300"/>
      <c r="U113" s="300"/>
      <c r="V113" s="300"/>
      <c r="W113" s="300"/>
      <c r="X113" s="300"/>
      <c r="Y113" s="300"/>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row>
    <row r="114" spans="1:55" x14ac:dyDescent="0.2">
      <c r="A114" s="300"/>
      <c r="B114" s="300"/>
      <c r="C114" s="300"/>
      <c r="D114" s="300"/>
      <c r="E114" s="300"/>
      <c r="F114" s="300"/>
      <c r="G114" s="300"/>
      <c r="H114" s="300"/>
      <c r="I114" s="300"/>
      <c r="J114" s="300"/>
      <c r="K114" s="300"/>
      <c r="L114" s="300"/>
      <c r="M114" s="300"/>
      <c r="N114" s="300"/>
      <c r="O114" s="300"/>
      <c r="P114" s="300"/>
      <c r="Q114" s="300"/>
      <c r="R114" s="300"/>
      <c r="S114" s="300"/>
      <c r="T114" s="300"/>
      <c r="U114" s="300"/>
      <c r="V114" s="300"/>
      <c r="W114" s="300"/>
      <c r="X114" s="300"/>
      <c r="Y114" s="300"/>
      <c r="Z114" s="300"/>
      <c r="AA114" s="300"/>
      <c r="AB114" s="300"/>
      <c r="AC114" s="300"/>
      <c r="AD114" s="300"/>
      <c r="AE114" s="300"/>
      <c r="AF114" s="300"/>
      <c r="AG114" s="300"/>
      <c r="AH114" s="300"/>
      <c r="AI114" s="300"/>
      <c r="AJ114" s="300"/>
      <c r="AK114" s="300"/>
      <c r="AL114" s="300"/>
      <c r="AM114" s="300"/>
      <c r="AN114" s="300"/>
      <c r="AO114" s="300"/>
      <c r="AP114" s="300"/>
      <c r="AQ114" s="300"/>
      <c r="AR114" s="300"/>
      <c r="AS114" s="300"/>
      <c r="AT114" s="300"/>
      <c r="AU114" s="300"/>
      <c r="AV114" s="300"/>
      <c r="AW114" s="300"/>
      <c r="AX114" s="300"/>
      <c r="AY114" s="300"/>
      <c r="AZ114" s="300"/>
      <c r="BA114" s="300"/>
      <c r="BB114" s="300"/>
      <c r="BC114" s="300"/>
    </row>
    <row r="115" spans="1:55" x14ac:dyDescent="0.2">
      <c r="A115" s="300"/>
      <c r="B115" s="300"/>
      <c r="C115" s="300"/>
      <c r="D115" s="300"/>
      <c r="E115" s="300"/>
      <c r="F115" s="300"/>
      <c r="G115" s="300"/>
      <c r="H115" s="300"/>
      <c r="I115" s="300"/>
      <c r="J115" s="300"/>
      <c r="K115" s="300"/>
      <c r="L115" s="300"/>
      <c r="M115" s="300"/>
      <c r="N115" s="300"/>
      <c r="O115" s="300"/>
      <c r="P115" s="300"/>
      <c r="Q115" s="300"/>
      <c r="R115" s="300"/>
      <c r="S115" s="300"/>
      <c r="T115" s="300"/>
      <c r="U115" s="300"/>
      <c r="V115" s="300"/>
      <c r="W115" s="300"/>
      <c r="X115" s="300"/>
      <c r="Y115" s="300"/>
      <c r="Z115" s="300"/>
      <c r="AA115" s="300"/>
      <c r="AB115" s="300"/>
      <c r="AC115" s="300"/>
      <c r="AD115" s="300"/>
      <c r="AE115" s="300"/>
      <c r="AF115" s="300"/>
      <c r="AG115" s="300"/>
      <c r="AH115" s="300"/>
      <c r="AI115" s="300"/>
      <c r="AJ115" s="300"/>
      <c r="AK115" s="300"/>
      <c r="AL115" s="300"/>
      <c r="AM115" s="300"/>
      <c r="AN115" s="300"/>
      <c r="AO115" s="300"/>
      <c r="AP115" s="300"/>
      <c r="AQ115" s="300"/>
      <c r="AR115" s="300"/>
      <c r="AS115" s="300"/>
      <c r="AT115" s="300"/>
      <c r="AU115" s="300"/>
      <c r="AV115" s="300"/>
      <c r="AW115" s="300"/>
      <c r="AX115" s="300"/>
      <c r="AY115" s="300"/>
      <c r="AZ115" s="300"/>
      <c r="BA115" s="300"/>
      <c r="BB115" s="300"/>
      <c r="BC115" s="300"/>
    </row>
    <row r="116" spans="1:55" x14ac:dyDescent="0.2">
      <c r="A116" s="300"/>
      <c r="B116" s="300"/>
      <c r="C116" s="300"/>
      <c r="D116" s="300"/>
      <c r="E116" s="300"/>
      <c r="F116" s="300"/>
      <c r="G116" s="300"/>
      <c r="H116" s="300"/>
      <c r="I116" s="300"/>
      <c r="J116" s="300"/>
      <c r="K116" s="300"/>
      <c r="L116" s="300"/>
      <c r="M116" s="300"/>
      <c r="N116" s="300"/>
      <c r="O116" s="300"/>
      <c r="P116" s="300"/>
      <c r="Q116" s="300"/>
      <c r="R116" s="300"/>
      <c r="S116" s="300"/>
      <c r="T116" s="300"/>
      <c r="U116" s="300"/>
      <c r="V116" s="300"/>
      <c r="W116" s="300"/>
      <c r="X116" s="300"/>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0"/>
      <c r="BC116" s="300"/>
    </row>
    <row r="117" spans="1:55" x14ac:dyDescent="0.2">
      <c r="A117" s="300"/>
      <c r="B117" s="300"/>
      <c r="C117" s="300"/>
      <c r="D117" s="300"/>
      <c r="E117" s="300"/>
      <c r="F117" s="300"/>
      <c r="G117" s="300"/>
      <c r="H117" s="300"/>
      <c r="I117" s="300"/>
      <c r="J117" s="300"/>
      <c r="K117" s="300"/>
      <c r="L117" s="300"/>
      <c r="M117" s="300"/>
      <c r="N117" s="300"/>
      <c r="O117" s="300"/>
      <c r="P117" s="300"/>
      <c r="Q117" s="300"/>
      <c r="R117" s="300"/>
      <c r="S117" s="300"/>
      <c r="T117" s="300"/>
      <c r="U117" s="300"/>
      <c r="V117" s="300"/>
      <c r="W117" s="300"/>
      <c r="X117" s="300"/>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row>
    <row r="118" spans="1:55" x14ac:dyDescent="0.2">
      <c r="A118" s="300"/>
      <c r="B118" s="300"/>
      <c r="C118" s="300"/>
      <c r="D118" s="300"/>
      <c r="E118" s="300"/>
      <c r="F118" s="300"/>
      <c r="G118" s="300"/>
      <c r="H118" s="300"/>
      <c r="I118" s="300"/>
      <c r="J118" s="300"/>
      <c r="K118" s="300"/>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row>
    <row r="119" spans="1:55" x14ac:dyDescent="0.2">
      <c r="A119" s="300"/>
      <c r="B119" s="300"/>
      <c r="C119" s="300"/>
      <c r="D119" s="300"/>
      <c r="E119" s="300"/>
      <c r="F119" s="300"/>
      <c r="G119" s="300"/>
      <c r="H119" s="300"/>
      <c r="I119" s="300"/>
      <c r="J119" s="300"/>
      <c r="K119" s="300"/>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row>
    <row r="120" spans="1:55" x14ac:dyDescent="0.2">
      <c r="A120" s="300"/>
      <c r="B120" s="300"/>
      <c r="C120" s="300"/>
      <c r="D120" s="300"/>
      <c r="E120" s="300"/>
      <c r="F120" s="300"/>
      <c r="G120" s="300"/>
      <c r="H120" s="300"/>
      <c r="I120" s="300"/>
      <c r="J120" s="300"/>
      <c r="K120" s="300"/>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row>
    <row r="121" spans="1:55" x14ac:dyDescent="0.2">
      <c r="A121" s="300"/>
      <c r="B121" s="300"/>
      <c r="C121" s="300"/>
      <c r="D121" s="300"/>
      <c r="E121" s="300"/>
      <c r="F121" s="300"/>
      <c r="G121" s="300"/>
      <c r="H121" s="300"/>
      <c r="I121" s="300"/>
      <c r="J121" s="300"/>
      <c r="K121" s="300"/>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row>
    <row r="122" spans="1:55" x14ac:dyDescent="0.2">
      <c r="A122" s="300"/>
      <c r="B122" s="300"/>
      <c r="C122" s="300"/>
      <c r="D122" s="300"/>
      <c r="E122" s="300"/>
      <c r="F122" s="300"/>
      <c r="G122" s="300"/>
      <c r="H122" s="300"/>
      <c r="I122" s="300"/>
      <c r="J122" s="300"/>
      <c r="K122" s="300"/>
      <c r="L122" s="300"/>
      <c r="M122" s="300"/>
      <c r="N122" s="300"/>
      <c r="O122" s="300"/>
      <c r="P122" s="300"/>
      <c r="Q122" s="300"/>
      <c r="R122" s="300"/>
      <c r="S122" s="300"/>
      <c r="T122" s="300"/>
      <c r="U122" s="300"/>
      <c r="V122" s="300"/>
      <c r="W122" s="300"/>
      <c r="X122" s="300"/>
      <c r="Y122" s="300"/>
      <c r="Z122" s="300"/>
      <c r="AA122" s="300"/>
      <c r="AB122" s="300"/>
      <c r="AC122" s="300"/>
      <c r="AD122" s="300"/>
      <c r="AE122" s="300"/>
      <c r="AF122" s="300"/>
      <c r="AG122" s="300"/>
      <c r="AH122" s="300"/>
      <c r="AI122" s="300"/>
      <c r="AJ122" s="300"/>
      <c r="AK122" s="300"/>
      <c r="AL122" s="300"/>
      <c r="AM122" s="300"/>
      <c r="AN122" s="300"/>
      <c r="AO122" s="300"/>
      <c r="AP122" s="300"/>
      <c r="AQ122" s="300"/>
      <c r="AR122" s="300"/>
      <c r="AS122" s="300"/>
      <c r="AT122" s="300"/>
      <c r="AU122" s="300"/>
      <c r="AV122" s="300"/>
      <c r="AW122" s="300"/>
      <c r="AX122" s="300"/>
      <c r="AY122" s="300"/>
      <c r="AZ122" s="300"/>
      <c r="BA122" s="300"/>
      <c r="BB122" s="300"/>
      <c r="BC122" s="300"/>
    </row>
    <row r="123" spans="1:55" x14ac:dyDescent="0.2">
      <c r="A123" s="300"/>
      <c r="B123" s="300"/>
      <c r="C123" s="300"/>
      <c r="D123" s="300"/>
      <c r="E123" s="300"/>
      <c r="F123" s="300"/>
      <c r="G123" s="300"/>
      <c r="H123" s="300"/>
      <c r="I123" s="300"/>
      <c r="J123" s="300"/>
      <c r="K123" s="300"/>
      <c r="L123" s="300"/>
      <c r="M123" s="300"/>
      <c r="N123" s="300"/>
      <c r="O123" s="300"/>
      <c r="P123" s="300"/>
      <c r="Q123" s="300"/>
      <c r="R123" s="300"/>
      <c r="S123" s="300"/>
      <c r="T123" s="300"/>
      <c r="U123" s="300"/>
      <c r="V123" s="300"/>
      <c r="W123" s="300"/>
      <c r="X123" s="300"/>
      <c r="Y123" s="300"/>
      <c r="Z123" s="300"/>
      <c r="AA123" s="300"/>
      <c r="AB123" s="300"/>
      <c r="AC123" s="300"/>
      <c r="AD123" s="300"/>
      <c r="AE123" s="300"/>
      <c r="AF123" s="300"/>
      <c r="AG123" s="300"/>
      <c r="AH123" s="300"/>
      <c r="AI123" s="300"/>
      <c r="AJ123" s="300"/>
      <c r="AK123" s="300"/>
      <c r="AL123" s="300"/>
      <c r="AM123" s="300"/>
      <c r="AN123" s="300"/>
      <c r="AO123" s="300"/>
      <c r="AP123" s="300"/>
      <c r="AQ123" s="300"/>
      <c r="AR123" s="300"/>
      <c r="AS123" s="300"/>
      <c r="AT123" s="300"/>
      <c r="AU123" s="300"/>
      <c r="AV123" s="300"/>
      <c r="AW123" s="300"/>
      <c r="AX123" s="300"/>
      <c r="AY123" s="300"/>
      <c r="AZ123" s="300"/>
      <c r="BA123" s="300"/>
      <c r="BB123" s="300"/>
      <c r="BC123" s="300"/>
    </row>
    <row r="124" spans="1:55" x14ac:dyDescent="0.2">
      <c r="A124" s="300"/>
      <c r="B124" s="300"/>
      <c r="C124" s="300"/>
      <c r="D124" s="300"/>
      <c r="E124" s="300"/>
      <c r="F124" s="300"/>
      <c r="G124" s="300"/>
      <c r="H124" s="300"/>
      <c r="I124" s="300"/>
      <c r="J124" s="300"/>
      <c r="K124" s="300"/>
      <c r="L124" s="300"/>
      <c r="M124" s="300"/>
      <c r="N124" s="300"/>
      <c r="O124" s="300"/>
      <c r="P124" s="300"/>
      <c r="Q124" s="300"/>
      <c r="R124" s="300"/>
      <c r="S124" s="300"/>
      <c r="T124" s="300"/>
      <c r="U124" s="300"/>
      <c r="V124" s="300"/>
      <c r="W124" s="300"/>
      <c r="X124" s="300"/>
      <c r="Y124" s="300"/>
      <c r="Z124" s="300"/>
      <c r="AA124" s="300"/>
      <c r="AB124" s="300"/>
      <c r="AC124" s="300"/>
      <c r="AD124" s="300"/>
      <c r="AE124" s="300"/>
      <c r="AF124" s="300"/>
      <c r="AG124" s="300"/>
      <c r="AH124" s="300"/>
      <c r="AI124" s="300"/>
      <c r="AJ124" s="300"/>
      <c r="AK124" s="300"/>
      <c r="AL124" s="300"/>
      <c r="AM124" s="300"/>
      <c r="AN124" s="300"/>
      <c r="AO124" s="300"/>
      <c r="AP124" s="300"/>
      <c r="AQ124" s="300"/>
      <c r="AR124" s="300"/>
      <c r="AS124" s="300"/>
      <c r="AT124" s="300"/>
      <c r="AU124" s="300"/>
      <c r="AV124" s="300"/>
      <c r="AW124" s="300"/>
      <c r="AX124" s="300"/>
      <c r="AY124" s="300"/>
      <c r="AZ124" s="300"/>
      <c r="BA124" s="300"/>
      <c r="BB124" s="300"/>
      <c r="BC124" s="300"/>
    </row>
    <row r="125" spans="1:55" x14ac:dyDescent="0.2">
      <c r="A125" s="300"/>
      <c r="B125" s="300"/>
      <c r="C125" s="300"/>
      <c r="D125" s="300"/>
      <c r="E125" s="300"/>
      <c r="F125" s="300"/>
      <c r="G125" s="300"/>
      <c r="H125" s="300"/>
      <c r="I125" s="300"/>
      <c r="J125" s="300"/>
      <c r="K125" s="300"/>
      <c r="L125" s="300"/>
      <c r="M125" s="300"/>
      <c r="N125" s="300"/>
      <c r="O125" s="300"/>
      <c r="P125" s="300"/>
      <c r="Q125" s="300"/>
      <c r="R125" s="300"/>
      <c r="S125" s="300"/>
      <c r="T125" s="300"/>
      <c r="U125" s="300"/>
      <c r="V125" s="300"/>
      <c r="W125" s="300"/>
      <c r="X125" s="300"/>
      <c r="Y125" s="300"/>
      <c r="Z125" s="300"/>
      <c r="AA125" s="300"/>
      <c r="AB125" s="300"/>
      <c r="AC125" s="300"/>
      <c r="AD125" s="300"/>
      <c r="AE125" s="300"/>
      <c r="AF125" s="300"/>
      <c r="AG125" s="300"/>
      <c r="AH125" s="300"/>
      <c r="AI125" s="300"/>
      <c r="AJ125" s="300"/>
      <c r="AK125" s="300"/>
      <c r="AL125" s="300"/>
      <c r="AM125" s="300"/>
      <c r="AN125" s="300"/>
      <c r="AO125" s="300"/>
      <c r="AP125" s="300"/>
      <c r="AQ125" s="300"/>
      <c r="AR125" s="300"/>
      <c r="AS125" s="300"/>
      <c r="AT125" s="300"/>
      <c r="AU125" s="300"/>
      <c r="AV125" s="300"/>
      <c r="AW125" s="300"/>
      <c r="AX125" s="300"/>
      <c r="AY125" s="300"/>
      <c r="AZ125" s="300"/>
      <c r="BA125" s="300"/>
      <c r="BB125" s="300"/>
      <c r="BC125" s="300"/>
    </row>
    <row r="126" spans="1:55" x14ac:dyDescent="0.2">
      <c r="A126" s="300"/>
      <c r="B126" s="300"/>
      <c r="C126" s="300"/>
      <c r="D126" s="300"/>
      <c r="E126" s="300"/>
      <c r="F126" s="300"/>
      <c r="G126" s="300"/>
      <c r="H126" s="300"/>
      <c r="I126" s="300"/>
      <c r="J126" s="300"/>
      <c r="K126" s="300"/>
      <c r="L126" s="300"/>
      <c r="M126" s="300"/>
      <c r="N126" s="300"/>
      <c r="O126" s="300"/>
      <c r="P126" s="300"/>
      <c r="Q126" s="300"/>
      <c r="R126" s="300"/>
      <c r="S126" s="300"/>
      <c r="T126" s="300"/>
      <c r="U126" s="300"/>
      <c r="V126" s="300"/>
      <c r="W126" s="300"/>
      <c r="X126" s="300"/>
      <c r="Y126" s="300"/>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row>
    <row r="127" spans="1:55" x14ac:dyDescent="0.2">
      <c r="A127" s="300"/>
      <c r="B127" s="300"/>
      <c r="C127" s="300"/>
      <c r="D127" s="300"/>
      <c r="E127" s="300"/>
      <c r="F127" s="300"/>
      <c r="G127" s="300"/>
      <c r="H127" s="300"/>
      <c r="I127" s="300"/>
      <c r="J127" s="300"/>
      <c r="K127" s="300"/>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row>
    <row r="128" spans="1:55" x14ac:dyDescent="0.2">
      <c r="A128" s="300"/>
      <c r="B128" s="300"/>
      <c r="C128" s="300"/>
      <c r="D128" s="300"/>
      <c r="E128" s="300"/>
      <c r="F128" s="300"/>
      <c r="G128" s="300"/>
      <c r="H128" s="300"/>
      <c r="I128" s="300"/>
      <c r="J128" s="300"/>
      <c r="K128" s="300"/>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row>
    <row r="129" spans="1:55" x14ac:dyDescent="0.2">
      <c r="A129" s="300"/>
      <c r="B129" s="300"/>
      <c r="C129" s="300"/>
      <c r="D129" s="300"/>
      <c r="E129" s="300"/>
      <c r="F129" s="300"/>
      <c r="G129" s="300"/>
      <c r="H129" s="300"/>
      <c r="I129" s="300"/>
      <c r="J129" s="300"/>
      <c r="K129" s="300"/>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row>
    <row r="130" spans="1:55" x14ac:dyDescent="0.2">
      <c r="A130" s="300"/>
      <c r="B130" s="300"/>
      <c r="C130" s="300"/>
      <c r="D130" s="300"/>
      <c r="E130" s="300"/>
      <c r="F130" s="300"/>
      <c r="G130" s="300"/>
      <c r="H130" s="300"/>
      <c r="I130" s="300"/>
      <c r="J130" s="300"/>
      <c r="K130" s="300"/>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row>
    <row r="131" spans="1:55" x14ac:dyDescent="0.2">
      <c r="A131" s="300"/>
      <c r="B131" s="300"/>
      <c r="C131" s="300"/>
      <c r="D131" s="300"/>
      <c r="E131" s="300"/>
      <c r="F131" s="300"/>
      <c r="G131" s="300"/>
      <c r="H131" s="300"/>
      <c r="I131" s="300"/>
      <c r="J131" s="300"/>
      <c r="K131" s="300"/>
      <c r="L131" s="300"/>
      <c r="M131" s="300"/>
      <c r="N131" s="300"/>
      <c r="O131" s="300"/>
      <c r="P131" s="300"/>
      <c r="Q131" s="300"/>
      <c r="R131" s="300"/>
      <c r="S131" s="300"/>
      <c r="T131" s="300"/>
      <c r="U131" s="300"/>
      <c r="V131" s="300"/>
      <c r="W131" s="300"/>
      <c r="X131" s="300"/>
      <c r="Y131" s="300"/>
      <c r="Z131" s="300"/>
      <c r="AA131" s="300"/>
      <c r="AB131" s="300"/>
      <c r="AC131" s="300"/>
      <c r="AD131" s="300"/>
      <c r="AE131" s="300"/>
      <c r="AF131" s="300"/>
      <c r="AG131" s="300"/>
      <c r="AH131" s="300"/>
      <c r="AI131" s="300"/>
      <c r="AJ131" s="300"/>
      <c r="AK131" s="300"/>
      <c r="AL131" s="300"/>
      <c r="AM131" s="300"/>
      <c r="AN131" s="300"/>
      <c r="AO131" s="300"/>
      <c r="AP131" s="300"/>
      <c r="AQ131" s="300"/>
      <c r="AR131" s="300"/>
      <c r="AS131" s="300"/>
      <c r="AT131" s="300"/>
      <c r="AU131" s="300"/>
      <c r="AV131" s="300"/>
      <c r="AW131" s="300"/>
      <c r="AX131" s="300"/>
      <c r="AY131" s="300"/>
      <c r="AZ131" s="300"/>
      <c r="BA131" s="300"/>
      <c r="BB131" s="300"/>
      <c r="BC131" s="300"/>
    </row>
    <row r="132" spans="1:55" x14ac:dyDescent="0.2">
      <c r="A132" s="300"/>
      <c r="B132" s="300"/>
      <c r="C132" s="300"/>
      <c r="D132" s="300"/>
      <c r="E132" s="300"/>
      <c r="F132" s="300"/>
      <c r="G132" s="300"/>
      <c r="H132" s="300"/>
      <c r="I132" s="300"/>
      <c r="J132" s="300"/>
      <c r="K132" s="300"/>
      <c r="L132" s="300"/>
      <c r="M132" s="300"/>
      <c r="N132" s="300"/>
      <c r="O132" s="300"/>
      <c r="P132" s="300"/>
      <c r="Q132" s="300"/>
      <c r="R132" s="300"/>
      <c r="S132" s="300"/>
      <c r="T132" s="300"/>
      <c r="U132" s="300"/>
      <c r="V132" s="300"/>
      <c r="W132" s="300"/>
      <c r="X132" s="300"/>
      <c r="Y132" s="300"/>
      <c r="Z132" s="300"/>
      <c r="AA132" s="300"/>
      <c r="AB132" s="300"/>
      <c r="AC132" s="300"/>
      <c r="AD132" s="300"/>
      <c r="AE132" s="300"/>
      <c r="AF132" s="300"/>
      <c r="AG132" s="300"/>
      <c r="AH132" s="300"/>
      <c r="AI132" s="300"/>
      <c r="AJ132" s="300"/>
      <c r="AK132" s="300"/>
      <c r="AL132" s="300"/>
      <c r="AM132" s="300"/>
      <c r="AN132" s="300"/>
      <c r="AO132" s="300"/>
      <c r="AP132" s="300"/>
      <c r="AQ132" s="300"/>
      <c r="AR132" s="300"/>
      <c r="AS132" s="300"/>
      <c r="AT132" s="300"/>
      <c r="AU132" s="300"/>
      <c r="AV132" s="300"/>
      <c r="AW132" s="300"/>
      <c r="AX132" s="300"/>
      <c r="AY132" s="300"/>
      <c r="AZ132" s="300"/>
      <c r="BA132" s="300"/>
      <c r="BB132" s="300"/>
      <c r="BC132" s="300"/>
    </row>
    <row r="133" spans="1:55" x14ac:dyDescent="0.2">
      <c r="A133" s="300"/>
      <c r="B133" s="300"/>
      <c r="C133" s="300"/>
      <c r="D133" s="300"/>
      <c r="E133" s="300"/>
      <c r="F133" s="300"/>
      <c r="G133" s="300"/>
      <c r="H133" s="300"/>
      <c r="I133" s="300"/>
      <c r="J133" s="300"/>
      <c r="K133" s="300"/>
      <c r="L133" s="300"/>
      <c r="M133" s="300"/>
      <c r="N133" s="300"/>
      <c r="O133" s="300"/>
      <c r="P133" s="300"/>
      <c r="Q133" s="300"/>
      <c r="R133" s="300"/>
      <c r="S133" s="300"/>
      <c r="T133" s="300"/>
      <c r="U133" s="300"/>
      <c r="V133" s="300"/>
      <c r="W133" s="300"/>
      <c r="X133" s="300"/>
      <c r="Y133" s="300"/>
      <c r="Z133" s="300"/>
      <c r="AA133" s="300"/>
      <c r="AB133" s="300"/>
      <c r="AC133" s="300"/>
      <c r="AD133" s="300"/>
      <c r="AE133" s="300"/>
      <c r="AF133" s="300"/>
      <c r="AG133" s="300"/>
      <c r="AH133" s="300"/>
      <c r="AI133" s="300"/>
      <c r="AJ133" s="300"/>
      <c r="AK133" s="300"/>
      <c r="AL133" s="300"/>
      <c r="AM133" s="300"/>
      <c r="AN133" s="300"/>
      <c r="AO133" s="300"/>
      <c r="AP133" s="300"/>
      <c r="AQ133" s="300"/>
      <c r="AR133" s="300"/>
      <c r="AS133" s="300"/>
      <c r="AT133" s="300"/>
      <c r="AU133" s="300"/>
      <c r="AV133" s="300"/>
      <c r="AW133" s="300"/>
      <c r="AX133" s="300"/>
      <c r="AY133" s="300"/>
      <c r="AZ133" s="300"/>
      <c r="BA133" s="300"/>
      <c r="BB133" s="300"/>
      <c r="BC133" s="300"/>
    </row>
    <row r="134" spans="1:55" x14ac:dyDescent="0.2">
      <c r="A134" s="300"/>
      <c r="B134" s="300"/>
      <c r="C134" s="300"/>
      <c r="D134" s="300"/>
      <c r="E134" s="300"/>
      <c r="F134" s="300"/>
      <c r="G134" s="300"/>
      <c r="H134" s="300"/>
      <c r="I134" s="300"/>
      <c r="J134" s="300"/>
      <c r="K134" s="300"/>
      <c r="L134" s="300"/>
      <c r="M134" s="300"/>
      <c r="N134" s="300"/>
      <c r="O134" s="300"/>
      <c r="P134" s="300"/>
      <c r="Q134" s="300"/>
      <c r="R134" s="300"/>
      <c r="S134" s="300"/>
      <c r="T134" s="300"/>
      <c r="U134" s="300"/>
      <c r="V134" s="300"/>
      <c r="W134" s="300"/>
      <c r="X134" s="300"/>
      <c r="Y134" s="300"/>
      <c r="Z134" s="300"/>
      <c r="AA134" s="300"/>
      <c r="AB134" s="300"/>
      <c r="AC134" s="300"/>
      <c r="AD134" s="300"/>
      <c r="AE134" s="300"/>
      <c r="AF134" s="300"/>
      <c r="AG134" s="300"/>
      <c r="AH134" s="300"/>
      <c r="AI134" s="300"/>
      <c r="AJ134" s="300"/>
      <c r="AK134" s="300"/>
      <c r="AL134" s="300"/>
      <c r="AM134" s="300"/>
      <c r="AN134" s="300"/>
      <c r="AO134" s="300"/>
      <c r="AP134" s="300"/>
      <c r="AQ134" s="300"/>
      <c r="AR134" s="300"/>
      <c r="AS134" s="300"/>
      <c r="AT134" s="300"/>
      <c r="AU134" s="300"/>
      <c r="AV134" s="300"/>
      <c r="AW134" s="300"/>
      <c r="AX134" s="300"/>
      <c r="AY134" s="300"/>
      <c r="AZ134" s="300"/>
      <c r="BA134" s="300"/>
      <c r="BB134" s="300"/>
      <c r="BC134" s="300"/>
    </row>
    <row r="135" spans="1:55" x14ac:dyDescent="0.2">
      <c r="A135" s="300"/>
      <c r="B135" s="300"/>
      <c r="C135" s="300"/>
      <c r="D135" s="300"/>
      <c r="E135" s="300"/>
      <c r="F135" s="300"/>
      <c r="G135" s="300"/>
      <c r="H135" s="300"/>
      <c r="I135" s="300"/>
      <c r="J135" s="300"/>
      <c r="K135" s="300"/>
      <c r="L135" s="300"/>
      <c r="M135" s="300"/>
      <c r="N135" s="300"/>
      <c r="O135" s="300"/>
      <c r="P135" s="300"/>
      <c r="Q135" s="300"/>
      <c r="R135" s="300"/>
      <c r="S135" s="300"/>
      <c r="T135" s="300"/>
      <c r="U135" s="300"/>
      <c r="V135" s="300"/>
      <c r="W135" s="300"/>
      <c r="X135" s="300"/>
      <c r="Y135" s="300"/>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row>
    <row r="136" spans="1:55" x14ac:dyDescent="0.2">
      <c r="A136" s="300"/>
      <c r="B136" s="300"/>
      <c r="C136" s="300"/>
      <c r="D136" s="300"/>
      <c r="E136" s="300"/>
      <c r="F136" s="300"/>
      <c r="G136" s="300"/>
      <c r="H136" s="300"/>
      <c r="I136" s="300"/>
      <c r="J136" s="300"/>
      <c r="K136" s="300"/>
      <c r="L136" s="300"/>
      <c r="M136" s="300"/>
      <c r="N136" s="300"/>
      <c r="O136" s="300"/>
      <c r="P136" s="300"/>
      <c r="Q136" s="300"/>
      <c r="R136" s="300"/>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row>
    <row r="137" spans="1:55" x14ac:dyDescent="0.2">
      <c r="A137" s="300"/>
      <c r="B137" s="300"/>
      <c r="C137" s="300"/>
      <c r="D137" s="300"/>
      <c r="E137" s="300"/>
      <c r="F137" s="300"/>
      <c r="G137" s="300"/>
      <c r="H137" s="300"/>
      <c r="I137" s="300"/>
      <c r="J137" s="300"/>
      <c r="K137" s="300"/>
      <c r="L137" s="300"/>
      <c r="M137" s="300"/>
      <c r="N137" s="300"/>
      <c r="O137" s="300"/>
      <c r="P137" s="300"/>
      <c r="Q137" s="300"/>
      <c r="R137" s="300"/>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row>
    <row r="138" spans="1:55" x14ac:dyDescent="0.2">
      <c r="A138" s="300"/>
      <c r="B138" s="300"/>
      <c r="C138" s="300"/>
      <c r="D138" s="300"/>
      <c r="E138" s="300"/>
      <c r="F138" s="300"/>
      <c r="G138" s="300"/>
      <c r="H138" s="300"/>
      <c r="I138" s="300"/>
      <c r="J138" s="300"/>
      <c r="K138" s="300"/>
      <c r="L138" s="300"/>
      <c r="M138" s="300"/>
      <c r="N138" s="300"/>
      <c r="O138" s="300"/>
      <c r="P138" s="300"/>
      <c r="Q138" s="300"/>
      <c r="R138" s="300"/>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row>
    <row r="139" spans="1:55" x14ac:dyDescent="0.2">
      <c r="A139" s="300"/>
      <c r="B139" s="300"/>
      <c r="C139" s="300"/>
      <c r="D139" s="300"/>
      <c r="E139" s="300"/>
      <c r="F139" s="300"/>
      <c r="G139" s="300"/>
      <c r="H139" s="300"/>
      <c r="I139" s="300"/>
      <c r="J139" s="300"/>
      <c r="K139" s="300"/>
      <c r="L139" s="300"/>
      <c r="M139" s="300"/>
      <c r="N139" s="300"/>
      <c r="O139" s="300"/>
      <c r="P139" s="300"/>
      <c r="Q139" s="300"/>
      <c r="R139" s="300"/>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row>
    <row r="140" spans="1:55" x14ac:dyDescent="0.2">
      <c r="A140" s="300"/>
      <c r="B140" s="300"/>
      <c r="C140" s="300"/>
      <c r="D140" s="300"/>
      <c r="E140" s="300"/>
      <c r="F140" s="300"/>
      <c r="G140" s="300"/>
      <c r="H140" s="300"/>
      <c r="I140" s="300"/>
      <c r="J140" s="300"/>
      <c r="K140" s="300"/>
      <c r="L140" s="300"/>
      <c r="M140" s="300"/>
      <c r="N140" s="300"/>
      <c r="O140" s="300"/>
      <c r="P140" s="300"/>
      <c r="Q140" s="300"/>
      <c r="R140" s="300"/>
      <c r="S140" s="300"/>
      <c r="T140" s="300"/>
      <c r="U140" s="300"/>
      <c r="V140" s="300"/>
      <c r="W140" s="300"/>
      <c r="X140" s="300"/>
      <c r="Y140" s="300"/>
      <c r="Z140" s="300"/>
      <c r="AA140" s="300"/>
      <c r="AB140" s="300"/>
      <c r="AC140" s="300"/>
      <c r="AD140" s="300"/>
      <c r="AE140" s="300"/>
      <c r="AF140" s="300"/>
      <c r="AG140" s="300"/>
      <c r="AH140" s="300"/>
      <c r="AI140" s="300"/>
      <c r="AJ140" s="300"/>
      <c r="AK140" s="300"/>
      <c r="AL140" s="300"/>
      <c r="AM140" s="300"/>
      <c r="AN140" s="300"/>
      <c r="AO140" s="300"/>
      <c r="AP140" s="300"/>
      <c r="AQ140" s="300"/>
      <c r="AR140" s="300"/>
      <c r="AS140" s="300"/>
      <c r="AT140" s="300"/>
      <c r="AU140" s="300"/>
      <c r="AV140" s="300"/>
      <c r="AW140" s="300"/>
      <c r="AX140" s="300"/>
      <c r="AY140" s="300"/>
      <c r="AZ140" s="300"/>
      <c r="BA140" s="300"/>
      <c r="BB140" s="300"/>
      <c r="BC140" s="300"/>
    </row>
    <row r="141" spans="1:55" x14ac:dyDescent="0.2">
      <c r="A141" s="300"/>
      <c r="B141" s="300"/>
      <c r="C141" s="300"/>
      <c r="D141" s="300"/>
      <c r="E141" s="300"/>
      <c r="F141" s="300"/>
      <c r="G141" s="300"/>
      <c r="H141" s="300"/>
      <c r="I141" s="300"/>
      <c r="J141" s="300"/>
      <c r="K141" s="300"/>
      <c r="L141" s="300"/>
      <c r="M141" s="300"/>
      <c r="N141" s="300"/>
      <c r="O141" s="300"/>
      <c r="P141" s="300"/>
      <c r="Q141" s="300"/>
      <c r="R141" s="300"/>
      <c r="S141" s="300"/>
      <c r="T141" s="300"/>
      <c r="U141" s="300"/>
      <c r="V141" s="300"/>
      <c r="W141" s="300"/>
      <c r="X141" s="300"/>
      <c r="Y141" s="300"/>
      <c r="Z141" s="300"/>
      <c r="AA141" s="300"/>
      <c r="AB141" s="300"/>
      <c r="AC141" s="300"/>
      <c r="AD141" s="300"/>
      <c r="AE141" s="300"/>
      <c r="AF141" s="300"/>
      <c r="AG141" s="300"/>
      <c r="AH141" s="300"/>
      <c r="AI141" s="300"/>
      <c r="AJ141" s="300"/>
      <c r="AK141" s="300"/>
      <c r="AL141" s="300"/>
      <c r="AM141" s="300"/>
      <c r="AN141" s="300"/>
      <c r="AO141" s="300"/>
      <c r="AP141" s="300"/>
      <c r="AQ141" s="300"/>
      <c r="AR141" s="300"/>
      <c r="AS141" s="300"/>
      <c r="AT141" s="300"/>
      <c r="AU141" s="300"/>
      <c r="AV141" s="300"/>
      <c r="AW141" s="300"/>
      <c r="AX141" s="300"/>
      <c r="AY141" s="300"/>
      <c r="AZ141" s="300"/>
      <c r="BA141" s="300"/>
      <c r="BB141" s="300"/>
      <c r="BC141" s="300"/>
    </row>
    <row r="142" spans="1:55" x14ac:dyDescent="0.2">
      <c r="A142" s="300"/>
      <c r="B142" s="300"/>
      <c r="C142" s="300"/>
      <c r="D142" s="300"/>
      <c r="E142" s="300"/>
      <c r="F142" s="300"/>
      <c r="G142" s="300"/>
      <c r="H142" s="300"/>
      <c r="I142" s="300"/>
      <c r="J142" s="300"/>
      <c r="K142" s="300"/>
      <c r="L142" s="300"/>
      <c r="M142" s="300"/>
      <c r="N142" s="300"/>
      <c r="O142" s="300"/>
      <c r="P142" s="300"/>
      <c r="Q142" s="300"/>
      <c r="R142" s="300"/>
      <c r="S142" s="300"/>
      <c r="T142" s="300"/>
      <c r="U142" s="300"/>
      <c r="V142" s="300"/>
      <c r="W142" s="300"/>
      <c r="X142" s="300"/>
      <c r="Y142" s="300"/>
      <c r="Z142" s="300"/>
      <c r="AA142" s="300"/>
      <c r="AB142" s="300"/>
      <c r="AC142" s="300"/>
      <c r="AD142" s="300"/>
      <c r="AE142" s="300"/>
      <c r="AF142" s="300"/>
      <c r="AG142" s="300"/>
      <c r="AH142" s="300"/>
      <c r="AI142" s="300"/>
      <c r="AJ142" s="300"/>
      <c r="AK142" s="300"/>
      <c r="AL142" s="300"/>
      <c r="AM142" s="300"/>
      <c r="AN142" s="300"/>
      <c r="AO142" s="300"/>
      <c r="AP142" s="300"/>
      <c r="AQ142" s="300"/>
      <c r="AR142" s="300"/>
      <c r="AS142" s="300"/>
      <c r="AT142" s="300"/>
      <c r="AU142" s="300"/>
      <c r="AV142" s="300"/>
      <c r="AW142" s="300"/>
      <c r="AX142" s="300"/>
      <c r="AY142" s="300"/>
      <c r="AZ142" s="300"/>
      <c r="BA142" s="300"/>
      <c r="BB142" s="300"/>
      <c r="BC142" s="300"/>
    </row>
    <row r="143" spans="1:55" x14ac:dyDescent="0.2">
      <c r="A143" s="300"/>
      <c r="B143" s="300"/>
      <c r="C143" s="300"/>
      <c r="D143" s="300"/>
      <c r="E143" s="300"/>
      <c r="F143" s="300"/>
      <c r="G143" s="300"/>
      <c r="H143" s="300"/>
      <c r="I143" s="300"/>
      <c r="J143" s="300"/>
      <c r="K143" s="300"/>
      <c r="L143" s="300"/>
      <c r="M143" s="300"/>
      <c r="N143" s="300"/>
      <c r="O143" s="300"/>
      <c r="P143" s="300"/>
      <c r="Q143" s="300"/>
      <c r="R143" s="300"/>
      <c r="S143" s="300"/>
      <c r="T143" s="300"/>
      <c r="U143" s="300"/>
      <c r="V143" s="300"/>
      <c r="W143" s="300"/>
      <c r="X143" s="300"/>
      <c r="Y143" s="300"/>
      <c r="Z143" s="300"/>
      <c r="AA143" s="300"/>
      <c r="AB143" s="300"/>
      <c r="AC143" s="300"/>
      <c r="AD143" s="300"/>
      <c r="AE143" s="300"/>
      <c r="AF143" s="300"/>
      <c r="AG143" s="300"/>
      <c r="AH143" s="300"/>
      <c r="AI143" s="300"/>
      <c r="AJ143" s="300"/>
      <c r="AK143" s="300"/>
      <c r="AL143" s="300"/>
      <c r="AM143" s="300"/>
      <c r="AN143" s="300"/>
      <c r="AO143" s="300"/>
      <c r="AP143" s="300"/>
      <c r="AQ143" s="300"/>
      <c r="AR143" s="300"/>
      <c r="AS143" s="300"/>
      <c r="AT143" s="300"/>
      <c r="AU143" s="300"/>
      <c r="AV143" s="300"/>
      <c r="AW143" s="300"/>
      <c r="AX143" s="300"/>
      <c r="AY143" s="300"/>
      <c r="AZ143" s="300"/>
      <c r="BA143" s="300"/>
      <c r="BB143" s="300"/>
      <c r="BC143" s="300"/>
    </row>
    <row r="144" spans="1:55" x14ac:dyDescent="0.2">
      <c r="A144" s="300"/>
      <c r="B144" s="300"/>
      <c r="C144" s="300"/>
      <c r="D144" s="300"/>
      <c r="E144" s="300"/>
      <c r="F144" s="300"/>
      <c r="G144" s="300"/>
      <c r="H144" s="300"/>
      <c r="I144" s="300"/>
      <c r="J144" s="300"/>
      <c r="K144" s="300"/>
      <c r="L144" s="300"/>
      <c r="M144" s="300"/>
      <c r="N144" s="300"/>
      <c r="O144" s="300"/>
      <c r="P144" s="300"/>
      <c r="Q144" s="300"/>
      <c r="R144" s="300"/>
      <c r="S144" s="300"/>
      <c r="T144" s="300"/>
      <c r="U144" s="300"/>
      <c r="V144" s="300"/>
      <c r="W144" s="300"/>
      <c r="X144" s="300"/>
      <c r="Y144" s="300"/>
      <c r="Z144" s="300"/>
      <c r="AA144" s="300"/>
      <c r="AB144" s="300"/>
      <c r="AC144" s="300"/>
      <c r="AD144" s="300"/>
      <c r="AE144" s="300"/>
      <c r="AF144" s="300"/>
      <c r="AG144" s="300"/>
      <c r="AH144" s="300"/>
      <c r="AI144" s="300"/>
      <c r="AJ144" s="300"/>
      <c r="AK144" s="300"/>
      <c r="AL144" s="300"/>
      <c r="AM144" s="300"/>
      <c r="AN144" s="300"/>
      <c r="AO144" s="300"/>
      <c r="AP144" s="300"/>
      <c r="AQ144" s="300"/>
      <c r="AR144" s="300"/>
      <c r="AS144" s="300"/>
      <c r="AT144" s="300"/>
      <c r="AU144" s="300"/>
      <c r="AV144" s="300"/>
      <c r="AW144" s="300"/>
      <c r="AX144" s="300"/>
      <c r="AY144" s="300"/>
      <c r="AZ144" s="300"/>
      <c r="BA144" s="300"/>
      <c r="BB144" s="300"/>
      <c r="BC144" s="300"/>
    </row>
    <row r="145" spans="1:55" x14ac:dyDescent="0.2">
      <c r="A145" s="300"/>
      <c r="B145" s="300"/>
      <c r="C145" s="300"/>
      <c r="D145" s="300"/>
      <c r="E145" s="300"/>
      <c r="F145" s="300"/>
      <c r="G145" s="300"/>
      <c r="H145" s="300"/>
      <c r="I145" s="300"/>
      <c r="J145" s="300"/>
      <c r="K145" s="300"/>
      <c r="L145" s="300"/>
      <c r="M145" s="300"/>
      <c r="N145" s="300"/>
      <c r="O145" s="300"/>
      <c r="P145" s="300"/>
      <c r="Q145" s="300"/>
      <c r="R145" s="300"/>
      <c r="S145" s="300"/>
      <c r="T145" s="300"/>
      <c r="U145" s="300"/>
      <c r="V145" s="300"/>
      <c r="W145" s="300"/>
      <c r="X145" s="300"/>
      <c r="Y145" s="300"/>
      <c r="Z145" s="300"/>
      <c r="AA145" s="300"/>
      <c r="AB145" s="300"/>
      <c r="AC145" s="300"/>
      <c r="AD145" s="300"/>
      <c r="AE145" s="300"/>
      <c r="AF145" s="300"/>
      <c r="AG145" s="300"/>
      <c r="AH145" s="300"/>
      <c r="AI145" s="300"/>
      <c r="AJ145" s="300"/>
      <c r="AK145" s="300"/>
      <c r="AL145" s="300"/>
      <c r="AM145" s="300"/>
      <c r="AN145" s="300"/>
      <c r="AO145" s="300"/>
      <c r="AP145" s="300"/>
      <c r="AQ145" s="300"/>
      <c r="AR145" s="300"/>
      <c r="AS145" s="300"/>
      <c r="AT145" s="300"/>
      <c r="AU145" s="300"/>
      <c r="AV145" s="300"/>
      <c r="AW145" s="300"/>
      <c r="AX145" s="300"/>
      <c r="AY145" s="300"/>
      <c r="AZ145" s="300"/>
      <c r="BA145" s="300"/>
      <c r="BB145" s="300"/>
      <c r="BC145" s="300"/>
    </row>
    <row r="146" spans="1:55" x14ac:dyDescent="0.2">
      <c r="A146" s="300"/>
      <c r="B146" s="300"/>
      <c r="C146" s="300"/>
      <c r="D146" s="300"/>
      <c r="E146" s="300"/>
      <c r="F146" s="300"/>
      <c r="G146" s="300"/>
      <c r="H146" s="300"/>
      <c r="I146" s="300"/>
      <c r="J146" s="300"/>
      <c r="K146" s="300"/>
      <c r="L146" s="300"/>
      <c r="M146" s="300"/>
      <c r="N146" s="300"/>
      <c r="O146" s="300"/>
      <c r="P146" s="300"/>
      <c r="Q146" s="300"/>
      <c r="R146" s="300"/>
      <c r="S146" s="300"/>
      <c r="T146" s="300"/>
      <c r="U146" s="300"/>
      <c r="V146" s="300"/>
      <c r="W146" s="300"/>
      <c r="X146" s="300"/>
      <c r="Y146" s="300"/>
      <c r="Z146" s="300"/>
      <c r="AA146" s="300"/>
      <c r="AB146" s="300"/>
      <c r="AC146" s="300"/>
      <c r="AD146" s="300"/>
      <c r="AE146" s="300"/>
      <c r="AF146" s="300"/>
      <c r="AG146" s="300"/>
      <c r="AH146" s="300"/>
      <c r="AI146" s="300"/>
      <c r="AJ146" s="300"/>
      <c r="AK146" s="300"/>
      <c r="AL146" s="300"/>
      <c r="AM146" s="300"/>
      <c r="AN146" s="300"/>
      <c r="AO146" s="300"/>
      <c r="AP146" s="300"/>
      <c r="AQ146" s="300"/>
      <c r="AR146" s="300"/>
      <c r="AS146" s="300"/>
      <c r="AT146" s="300"/>
      <c r="AU146" s="300"/>
      <c r="AV146" s="300"/>
      <c r="AW146" s="300"/>
      <c r="AX146" s="300"/>
      <c r="AY146" s="300"/>
      <c r="AZ146" s="300"/>
      <c r="BA146" s="300"/>
      <c r="BB146" s="300"/>
      <c r="BC146" s="300"/>
    </row>
    <row r="147" spans="1:55" x14ac:dyDescent="0.2">
      <c r="A147" s="300"/>
      <c r="B147" s="300"/>
      <c r="C147" s="300"/>
      <c r="D147" s="300"/>
      <c r="E147" s="300"/>
      <c r="F147" s="300"/>
      <c r="G147" s="300"/>
      <c r="H147" s="300"/>
      <c r="I147" s="300"/>
      <c r="J147" s="300"/>
      <c r="K147" s="300"/>
      <c r="L147" s="300"/>
      <c r="M147" s="300"/>
      <c r="N147" s="300"/>
      <c r="O147" s="300"/>
      <c r="P147" s="300"/>
      <c r="Q147" s="300"/>
      <c r="R147" s="300"/>
      <c r="S147" s="300"/>
      <c r="T147" s="300"/>
      <c r="U147" s="300"/>
      <c r="V147" s="300"/>
      <c r="W147" s="300"/>
      <c r="X147" s="300"/>
      <c r="Y147" s="300"/>
      <c r="Z147" s="300"/>
      <c r="AA147" s="300"/>
      <c r="AB147" s="300"/>
      <c r="AC147" s="300"/>
      <c r="AD147" s="300"/>
      <c r="AE147" s="300"/>
      <c r="AF147" s="300"/>
      <c r="AG147" s="300"/>
      <c r="AH147" s="300"/>
      <c r="AI147" s="300"/>
      <c r="AJ147" s="300"/>
      <c r="AK147" s="300"/>
      <c r="AL147" s="300"/>
      <c r="AM147" s="300"/>
      <c r="AN147" s="300"/>
      <c r="AO147" s="300"/>
      <c r="AP147" s="300"/>
      <c r="AQ147" s="300"/>
      <c r="AR147" s="300"/>
      <c r="AS147" s="300"/>
      <c r="AT147" s="300"/>
      <c r="AU147" s="300"/>
      <c r="AV147" s="300"/>
      <c r="AW147" s="300"/>
      <c r="AX147" s="300"/>
      <c r="AY147" s="300"/>
      <c r="AZ147" s="300"/>
      <c r="BA147" s="300"/>
      <c r="BB147" s="300"/>
      <c r="BC147" s="300"/>
    </row>
    <row r="148" spans="1:55" x14ac:dyDescent="0.2">
      <c r="A148" s="300"/>
      <c r="B148" s="300"/>
      <c r="C148" s="300"/>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0"/>
      <c r="AK148" s="300"/>
      <c r="AL148" s="300"/>
      <c r="AM148" s="300"/>
      <c r="AN148" s="300"/>
      <c r="AO148" s="300"/>
      <c r="AP148" s="300"/>
      <c r="AQ148" s="300"/>
      <c r="AR148" s="300"/>
      <c r="AS148" s="300"/>
      <c r="AT148" s="300"/>
      <c r="AU148" s="300"/>
      <c r="AV148" s="300"/>
      <c r="AW148" s="300"/>
      <c r="AX148" s="300"/>
      <c r="AY148" s="300"/>
      <c r="AZ148" s="300"/>
      <c r="BA148" s="300"/>
      <c r="BB148" s="300"/>
      <c r="BC148" s="300"/>
    </row>
    <row r="149" spans="1:55" x14ac:dyDescent="0.2">
      <c r="A149" s="300"/>
      <c r="B149" s="300"/>
      <c r="C149" s="300"/>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0"/>
      <c r="AK149" s="300"/>
      <c r="AL149" s="300"/>
      <c r="AM149" s="300"/>
      <c r="AN149" s="300"/>
      <c r="AO149" s="300"/>
      <c r="AP149" s="300"/>
      <c r="AQ149" s="300"/>
      <c r="AR149" s="300"/>
      <c r="AS149" s="300"/>
      <c r="AT149" s="300"/>
      <c r="AU149" s="300"/>
      <c r="AV149" s="300"/>
      <c r="AW149" s="300"/>
      <c r="AX149" s="300"/>
      <c r="AY149" s="300"/>
      <c r="AZ149" s="300"/>
      <c r="BA149" s="300"/>
      <c r="BB149" s="300"/>
      <c r="BC149" s="300"/>
    </row>
    <row r="150" spans="1:55" x14ac:dyDescent="0.2">
      <c r="A150" s="300"/>
      <c r="B150" s="300"/>
      <c r="C150" s="300"/>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0"/>
      <c r="AK150" s="300"/>
      <c r="AL150" s="300"/>
      <c r="AM150" s="300"/>
      <c r="AN150" s="300"/>
      <c r="AO150" s="300"/>
      <c r="AP150" s="300"/>
      <c r="AQ150" s="300"/>
      <c r="AR150" s="300"/>
      <c r="AS150" s="300"/>
      <c r="AT150" s="300"/>
      <c r="AU150" s="300"/>
      <c r="AV150" s="300"/>
      <c r="AW150" s="300"/>
      <c r="AX150" s="300"/>
      <c r="AY150" s="300"/>
      <c r="AZ150" s="300"/>
      <c r="BA150" s="300"/>
      <c r="BB150" s="300"/>
      <c r="BC150" s="300"/>
    </row>
    <row r="151" spans="1:55" x14ac:dyDescent="0.2">
      <c r="A151" s="300"/>
      <c r="B151" s="300"/>
      <c r="C151" s="300"/>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0"/>
      <c r="AK151" s="300"/>
      <c r="AL151" s="300"/>
      <c r="AM151" s="300"/>
      <c r="AN151" s="300"/>
      <c r="AO151" s="300"/>
      <c r="AP151" s="300"/>
      <c r="AQ151" s="300"/>
      <c r="AR151" s="300"/>
      <c r="AS151" s="300"/>
      <c r="AT151" s="300"/>
      <c r="AU151" s="300"/>
      <c r="AV151" s="300"/>
      <c r="AW151" s="300"/>
      <c r="AX151" s="300"/>
      <c r="AY151" s="300"/>
      <c r="AZ151" s="300"/>
      <c r="BA151" s="300"/>
      <c r="BB151" s="300"/>
      <c r="BC151" s="300"/>
    </row>
    <row r="152" spans="1:55" x14ac:dyDescent="0.2">
      <c r="A152" s="300"/>
      <c r="B152" s="300"/>
      <c r="C152" s="300"/>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0"/>
      <c r="AK152" s="300"/>
      <c r="AL152" s="300"/>
      <c r="AM152" s="300"/>
      <c r="AN152" s="300"/>
      <c r="AO152" s="300"/>
      <c r="AP152" s="300"/>
      <c r="AQ152" s="300"/>
      <c r="AR152" s="300"/>
      <c r="AS152" s="300"/>
      <c r="AT152" s="300"/>
      <c r="AU152" s="300"/>
      <c r="AV152" s="300"/>
      <c r="AW152" s="300"/>
      <c r="AX152" s="300"/>
      <c r="AY152" s="300"/>
      <c r="AZ152" s="300"/>
      <c r="BA152" s="300"/>
      <c r="BB152" s="300"/>
      <c r="BC152" s="300"/>
    </row>
    <row r="153" spans="1:55" x14ac:dyDescent="0.2">
      <c r="A153" s="300"/>
      <c r="B153" s="300"/>
      <c r="C153" s="300"/>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0"/>
      <c r="AK153" s="300"/>
      <c r="AL153" s="300"/>
      <c r="AM153" s="300"/>
      <c r="AN153" s="300"/>
      <c r="AO153" s="300"/>
      <c r="AP153" s="300"/>
      <c r="AQ153" s="300"/>
      <c r="AR153" s="300"/>
      <c r="AS153" s="300"/>
      <c r="AT153" s="300"/>
      <c r="AU153" s="300"/>
      <c r="AV153" s="300"/>
      <c r="AW153" s="300"/>
      <c r="AX153" s="300"/>
      <c r="AY153" s="300"/>
      <c r="AZ153" s="300"/>
      <c r="BA153" s="300"/>
      <c r="BB153" s="300"/>
      <c r="BC153" s="300"/>
    </row>
    <row r="154" spans="1:55" x14ac:dyDescent="0.2">
      <c r="A154" s="300"/>
      <c r="B154" s="300"/>
      <c r="C154" s="300"/>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0"/>
      <c r="AK154" s="300"/>
      <c r="AL154" s="300"/>
      <c r="AM154" s="300"/>
      <c r="AN154" s="300"/>
      <c r="AO154" s="300"/>
      <c r="AP154" s="300"/>
      <c r="AQ154" s="300"/>
      <c r="AR154" s="300"/>
      <c r="AS154" s="300"/>
      <c r="AT154" s="300"/>
      <c r="AU154" s="300"/>
      <c r="AV154" s="300"/>
      <c r="AW154" s="300"/>
      <c r="AX154" s="300"/>
      <c r="AY154" s="300"/>
      <c r="AZ154" s="300"/>
      <c r="BA154" s="300"/>
      <c r="BB154" s="300"/>
      <c r="BC154" s="300"/>
    </row>
    <row r="155" spans="1:55" x14ac:dyDescent="0.2">
      <c r="A155" s="300"/>
      <c r="B155" s="300"/>
      <c r="C155" s="300"/>
      <c r="D155" s="300"/>
      <c r="E155" s="300"/>
      <c r="F155" s="300"/>
      <c r="G155" s="300"/>
      <c r="H155" s="300"/>
      <c r="I155" s="300"/>
      <c r="J155" s="300"/>
      <c r="K155" s="300"/>
      <c r="L155" s="300"/>
      <c r="M155" s="300"/>
      <c r="N155" s="300"/>
      <c r="O155" s="300"/>
      <c r="P155" s="300"/>
      <c r="Q155" s="300"/>
      <c r="R155" s="300"/>
      <c r="S155" s="300"/>
      <c r="T155" s="300"/>
      <c r="U155" s="300"/>
      <c r="V155" s="300"/>
      <c r="W155" s="300"/>
      <c r="X155" s="300"/>
      <c r="Y155" s="300"/>
      <c r="Z155" s="300"/>
      <c r="AA155" s="300"/>
      <c r="AB155" s="300"/>
      <c r="AC155" s="300"/>
      <c r="AD155" s="300"/>
      <c r="AE155" s="300"/>
      <c r="AF155" s="300"/>
      <c r="AG155" s="300"/>
      <c r="AH155" s="300"/>
      <c r="AI155" s="300"/>
      <c r="AJ155" s="300"/>
      <c r="AK155" s="300"/>
      <c r="AL155" s="300"/>
      <c r="AM155" s="300"/>
      <c r="AN155" s="300"/>
      <c r="AO155" s="300"/>
      <c r="AP155" s="300"/>
      <c r="AQ155" s="300"/>
      <c r="AR155" s="300"/>
      <c r="AS155" s="300"/>
      <c r="AT155" s="300"/>
      <c r="AU155" s="300"/>
      <c r="AV155" s="300"/>
      <c r="AW155" s="300"/>
      <c r="AX155" s="300"/>
      <c r="AY155" s="300"/>
      <c r="AZ155" s="300"/>
      <c r="BA155" s="300"/>
      <c r="BB155" s="300"/>
      <c r="BC155" s="300"/>
    </row>
    <row r="156" spans="1:55" x14ac:dyDescent="0.2">
      <c r="A156" s="300"/>
      <c r="B156" s="300"/>
      <c r="C156" s="300"/>
      <c r="D156" s="300"/>
      <c r="E156" s="300"/>
      <c r="F156" s="300"/>
      <c r="G156" s="300"/>
      <c r="H156" s="300"/>
      <c r="I156" s="300"/>
      <c r="J156" s="300"/>
      <c r="K156" s="300"/>
      <c r="L156" s="300"/>
      <c r="M156" s="300"/>
      <c r="N156" s="300"/>
      <c r="O156" s="300"/>
      <c r="P156" s="300"/>
      <c r="Q156" s="300"/>
      <c r="R156" s="300"/>
      <c r="S156" s="300"/>
      <c r="T156" s="300"/>
      <c r="U156" s="300"/>
      <c r="V156" s="300"/>
      <c r="W156" s="300"/>
      <c r="X156" s="300"/>
      <c r="Y156" s="300"/>
      <c r="Z156" s="300"/>
      <c r="AA156" s="300"/>
      <c r="AB156" s="300"/>
      <c r="AC156" s="300"/>
      <c r="AD156" s="300"/>
      <c r="AE156" s="300"/>
      <c r="AF156" s="300"/>
      <c r="AG156" s="300"/>
      <c r="AH156" s="300"/>
      <c r="AI156" s="300"/>
      <c r="AJ156" s="300"/>
      <c r="AK156" s="300"/>
      <c r="AL156" s="300"/>
      <c r="AM156" s="300"/>
      <c r="AN156" s="300"/>
      <c r="AO156" s="300"/>
      <c r="AP156" s="300"/>
      <c r="AQ156" s="300"/>
      <c r="AR156" s="300"/>
      <c r="AS156" s="300"/>
      <c r="AT156" s="300"/>
      <c r="AU156" s="300"/>
      <c r="AV156" s="300"/>
      <c r="AW156" s="300"/>
      <c r="AX156" s="300"/>
      <c r="AY156" s="300"/>
      <c r="AZ156" s="300"/>
      <c r="BA156" s="300"/>
      <c r="BB156" s="300"/>
      <c r="BC156" s="300"/>
    </row>
    <row r="157" spans="1:55" x14ac:dyDescent="0.2">
      <c r="A157" s="300"/>
      <c r="B157" s="300"/>
      <c r="C157" s="300"/>
      <c r="D157" s="300"/>
      <c r="E157" s="300"/>
      <c r="F157" s="300"/>
      <c r="G157" s="300"/>
      <c r="H157" s="300"/>
      <c r="I157" s="300"/>
      <c r="J157" s="300"/>
      <c r="K157" s="300"/>
      <c r="L157" s="300"/>
      <c r="M157" s="300"/>
      <c r="N157" s="300"/>
      <c r="O157" s="300"/>
      <c r="P157" s="300"/>
      <c r="Q157" s="300"/>
      <c r="R157" s="300"/>
      <c r="S157" s="300"/>
      <c r="T157" s="300"/>
      <c r="U157" s="300"/>
      <c r="V157" s="300"/>
      <c r="W157" s="300"/>
      <c r="X157" s="300"/>
      <c r="Y157" s="300"/>
      <c r="Z157" s="300"/>
      <c r="AA157" s="300"/>
      <c r="AB157" s="300"/>
      <c r="AC157" s="300"/>
      <c r="AD157" s="300"/>
      <c r="AE157" s="300"/>
      <c r="AF157" s="300"/>
      <c r="AG157" s="300"/>
      <c r="AH157" s="300"/>
      <c r="AI157" s="300"/>
      <c r="AJ157" s="300"/>
      <c r="AK157" s="300"/>
      <c r="AL157" s="300"/>
      <c r="AM157" s="300"/>
      <c r="AN157" s="300"/>
      <c r="AO157" s="300"/>
      <c r="AP157" s="300"/>
      <c r="AQ157" s="300"/>
      <c r="AR157" s="300"/>
      <c r="AS157" s="300"/>
      <c r="AT157" s="300"/>
      <c r="AU157" s="300"/>
      <c r="AV157" s="300"/>
      <c r="AW157" s="300"/>
      <c r="AX157" s="300"/>
      <c r="AY157" s="300"/>
      <c r="AZ157" s="300"/>
      <c r="BA157" s="300"/>
      <c r="BB157" s="300"/>
      <c r="BC157" s="300"/>
    </row>
    <row r="158" spans="1:55" x14ac:dyDescent="0.2">
      <c r="A158" s="300"/>
      <c r="B158" s="300"/>
      <c r="C158" s="300"/>
      <c r="D158" s="300"/>
      <c r="E158" s="300"/>
      <c r="F158" s="300"/>
      <c r="G158" s="300"/>
      <c r="H158" s="300"/>
      <c r="I158" s="300"/>
      <c r="J158" s="300"/>
      <c r="K158" s="300"/>
      <c r="L158" s="300"/>
      <c r="M158" s="300"/>
      <c r="N158" s="300"/>
      <c r="O158" s="300"/>
      <c r="P158" s="300"/>
      <c r="Q158" s="300"/>
      <c r="R158" s="300"/>
      <c r="S158" s="300"/>
      <c r="T158" s="300"/>
      <c r="U158" s="300"/>
      <c r="V158" s="300"/>
      <c r="W158" s="300"/>
      <c r="X158" s="300"/>
      <c r="Y158" s="300"/>
      <c r="Z158" s="300"/>
      <c r="AA158" s="300"/>
      <c r="AB158" s="300"/>
      <c r="AC158" s="300"/>
      <c r="AD158" s="300"/>
      <c r="AE158" s="300"/>
      <c r="AF158" s="300"/>
      <c r="AG158" s="300"/>
      <c r="AH158" s="300"/>
      <c r="AI158" s="300"/>
      <c r="AJ158" s="300"/>
      <c r="AK158" s="300"/>
      <c r="AL158" s="300"/>
      <c r="AM158" s="300"/>
      <c r="AN158" s="300"/>
      <c r="AO158" s="300"/>
      <c r="AP158" s="300"/>
      <c r="AQ158" s="300"/>
      <c r="AR158" s="300"/>
      <c r="AS158" s="300"/>
      <c r="AT158" s="300"/>
      <c r="AU158" s="300"/>
      <c r="AV158" s="300"/>
      <c r="AW158" s="300"/>
      <c r="AX158" s="300"/>
      <c r="AY158" s="300"/>
      <c r="AZ158" s="300"/>
      <c r="BA158" s="300"/>
      <c r="BB158" s="300"/>
      <c r="BC158" s="300"/>
    </row>
    <row r="159" spans="1:55" x14ac:dyDescent="0.2">
      <c r="A159" s="300"/>
      <c r="B159" s="300"/>
      <c r="C159" s="300"/>
      <c r="D159" s="300"/>
      <c r="E159" s="300"/>
      <c r="F159" s="300"/>
      <c r="G159" s="300"/>
      <c r="H159" s="300"/>
      <c r="I159" s="300"/>
      <c r="J159" s="300"/>
      <c r="K159" s="300"/>
      <c r="L159" s="300"/>
      <c r="M159" s="300"/>
      <c r="N159" s="300"/>
      <c r="O159" s="300"/>
      <c r="P159" s="300"/>
      <c r="Q159" s="300"/>
      <c r="R159" s="300"/>
      <c r="S159" s="300"/>
      <c r="T159" s="300"/>
      <c r="U159" s="300"/>
      <c r="V159" s="300"/>
      <c r="W159" s="300"/>
      <c r="X159" s="300"/>
      <c r="Y159" s="300"/>
      <c r="Z159" s="300"/>
      <c r="AA159" s="300"/>
      <c r="AB159" s="300"/>
      <c r="AC159" s="300"/>
      <c r="AD159" s="300"/>
      <c r="AE159" s="300"/>
      <c r="AF159" s="300"/>
      <c r="AG159" s="300"/>
      <c r="AH159" s="300"/>
      <c r="AI159" s="300"/>
      <c r="AJ159" s="300"/>
      <c r="AK159" s="300"/>
      <c r="AL159" s="300"/>
      <c r="AM159" s="300"/>
      <c r="AN159" s="300"/>
      <c r="AO159" s="300"/>
      <c r="AP159" s="300"/>
      <c r="AQ159" s="300"/>
      <c r="AR159" s="300"/>
      <c r="AS159" s="300"/>
      <c r="AT159" s="300"/>
      <c r="AU159" s="300"/>
      <c r="AV159" s="300"/>
      <c r="AW159" s="300"/>
      <c r="AX159" s="300"/>
      <c r="AY159" s="300"/>
      <c r="AZ159" s="300"/>
      <c r="BA159" s="300"/>
      <c r="BB159" s="300"/>
      <c r="BC159" s="300"/>
    </row>
    <row r="160" spans="1:55" x14ac:dyDescent="0.2">
      <c r="A160" s="300"/>
      <c r="B160" s="300"/>
      <c r="C160" s="300"/>
      <c r="D160" s="300"/>
      <c r="E160" s="300"/>
      <c r="F160" s="300"/>
      <c r="G160" s="300"/>
      <c r="H160" s="300"/>
      <c r="I160" s="300"/>
      <c r="J160" s="300"/>
      <c r="K160" s="300"/>
      <c r="L160" s="300"/>
      <c r="M160" s="300"/>
      <c r="N160" s="300"/>
      <c r="O160" s="300"/>
      <c r="P160" s="300"/>
      <c r="Q160" s="300"/>
      <c r="R160" s="300"/>
      <c r="S160" s="300"/>
      <c r="T160" s="300"/>
      <c r="U160" s="300"/>
      <c r="V160" s="300"/>
      <c r="W160" s="300"/>
      <c r="X160" s="300"/>
      <c r="Y160" s="300"/>
      <c r="Z160" s="300"/>
      <c r="AA160" s="300"/>
      <c r="AB160" s="300"/>
      <c r="AC160" s="300"/>
      <c r="AD160" s="300"/>
      <c r="AE160" s="300"/>
      <c r="AF160" s="300"/>
      <c r="AG160" s="300"/>
      <c r="AH160" s="300"/>
      <c r="AI160" s="300"/>
      <c r="AJ160" s="300"/>
      <c r="AK160" s="300"/>
      <c r="AL160" s="300"/>
      <c r="AM160" s="300"/>
      <c r="AN160" s="300"/>
      <c r="AO160" s="300"/>
      <c r="AP160" s="300"/>
      <c r="AQ160" s="300"/>
      <c r="AR160" s="300"/>
      <c r="AS160" s="300"/>
      <c r="AT160" s="300"/>
      <c r="AU160" s="300"/>
      <c r="AV160" s="300"/>
      <c r="AW160" s="300"/>
      <c r="AX160" s="300"/>
      <c r="AY160" s="300"/>
      <c r="AZ160" s="300"/>
      <c r="BA160" s="300"/>
      <c r="BB160" s="300"/>
      <c r="BC160" s="300"/>
    </row>
    <row r="161" spans="1:55" x14ac:dyDescent="0.2">
      <c r="A161" s="300"/>
      <c r="B161" s="300"/>
      <c r="C161" s="300"/>
      <c r="D161" s="300"/>
      <c r="E161" s="300"/>
      <c r="F161" s="300"/>
      <c r="G161" s="300"/>
      <c r="H161" s="300"/>
      <c r="I161" s="300"/>
      <c r="J161" s="300"/>
      <c r="K161" s="300"/>
      <c r="L161" s="300"/>
      <c r="M161" s="300"/>
      <c r="N161" s="300"/>
      <c r="O161" s="300"/>
      <c r="P161" s="300"/>
      <c r="Q161" s="300"/>
      <c r="R161" s="300"/>
      <c r="S161" s="300"/>
      <c r="T161" s="300"/>
      <c r="U161" s="300"/>
      <c r="V161" s="300"/>
      <c r="W161" s="300"/>
      <c r="X161" s="300"/>
      <c r="Y161" s="300"/>
      <c r="Z161" s="300"/>
      <c r="AA161" s="300"/>
      <c r="AB161" s="300"/>
      <c r="AC161" s="300"/>
      <c r="AD161" s="300"/>
      <c r="AE161" s="300"/>
      <c r="AF161" s="300"/>
      <c r="AG161" s="300"/>
      <c r="AH161" s="300"/>
      <c r="AI161" s="300"/>
      <c r="AJ161" s="300"/>
      <c r="AK161" s="300"/>
      <c r="AL161" s="300"/>
      <c r="AM161" s="300"/>
      <c r="AN161" s="300"/>
      <c r="AO161" s="300"/>
      <c r="AP161" s="300"/>
      <c r="AQ161" s="300"/>
      <c r="AR161" s="300"/>
      <c r="AS161" s="300"/>
      <c r="AT161" s="300"/>
      <c r="AU161" s="300"/>
      <c r="AV161" s="300"/>
      <c r="AW161" s="300"/>
      <c r="AX161" s="300"/>
      <c r="AY161" s="300"/>
      <c r="AZ161" s="300"/>
      <c r="BA161" s="300"/>
      <c r="BB161" s="300"/>
      <c r="BC161" s="300"/>
    </row>
    <row r="162" spans="1:55" x14ac:dyDescent="0.2">
      <c r="A162" s="300"/>
      <c r="B162" s="300"/>
      <c r="C162" s="300"/>
      <c r="D162" s="300"/>
      <c r="E162" s="300"/>
      <c r="F162" s="300"/>
      <c r="G162" s="300"/>
      <c r="H162" s="300"/>
      <c r="I162" s="300"/>
      <c r="J162" s="300"/>
      <c r="K162" s="300"/>
      <c r="L162" s="300"/>
      <c r="M162" s="300"/>
      <c r="N162" s="300"/>
      <c r="O162" s="300"/>
      <c r="P162" s="300"/>
      <c r="Q162" s="300"/>
      <c r="R162" s="300"/>
      <c r="S162" s="300"/>
      <c r="T162" s="300"/>
      <c r="U162" s="300"/>
      <c r="V162" s="300"/>
      <c r="W162" s="300"/>
      <c r="X162" s="300"/>
      <c r="Y162" s="300"/>
      <c r="Z162" s="300"/>
      <c r="AA162" s="300"/>
      <c r="AB162" s="300"/>
      <c r="AC162" s="300"/>
      <c r="AD162" s="300"/>
      <c r="AE162" s="300"/>
      <c r="AF162" s="300"/>
      <c r="AG162" s="300"/>
      <c r="AH162" s="300"/>
      <c r="AI162" s="300"/>
      <c r="AJ162" s="300"/>
      <c r="AK162" s="300"/>
      <c r="AL162" s="300"/>
      <c r="AM162" s="300"/>
      <c r="AN162" s="300"/>
      <c r="AO162" s="300"/>
      <c r="AP162" s="300"/>
      <c r="AQ162" s="300"/>
      <c r="AR162" s="300"/>
      <c r="AS162" s="300"/>
      <c r="AT162" s="300"/>
      <c r="AU162" s="300"/>
      <c r="AV162" s="300"/>
      <c r="AW162" s="300"/>
      <c r="AX162" s="300"/>
      <c r="AY162" s="300"/>
      <c r="AZ162" s="300"/>
      <c r="BA162" s="300"/>
      <c r="BB162" s="300"/>
      <c r="BC162" s="300"/>
    </row>
    <row r="163" spans="1:55" x14ac:dyDescent="0.2">
      <c r="A163" s="300"/>
      <c r="B163" s="300"/>
      <c r="C163" s="300"/>
      <c r="D163" s="300"/>
      <c r="E163" s="300"/>
      <c r="F163" s="300"/>
      <c r="G163" s="300"/>
      <c r="H163" s="300"/>
      <c r="I163" s="300"/>
      <c r="J163" s="300"/>
      <c r="K163" s="300"/>
      <c r="L163" s="300"/>
      <c r="M163" s="300"/>
      <c r="N163" s="300"/>
      <c r="O163" s="300"/>
      <c r="P163" s="300"/>
      <c r="Q163" s="300"/>
      <c r="R163" s="300"/>
      <c r="S163" s="300"/>
      <c r="T163" s="300"/>
      <c r="U163" s="300"/>
      <c r="V163" s="300"/>
      <c r="W163" s="300"/>
      <c r="X163" s="300"/>
      <c r="Y163" s="300"/>
      <c r="Z163" s="300"/>
      <c r="AA163" s="300"/>
      <c r="AB163" s="300"/>
      <c r="AC163" s="300"/>
      <c r="AD163" s="300"/>
      <c r="AE163" s="300"/>
      <c r="AF163" s="300"/>
      <c r="AG163" s="300"/>
      <c r="AH163" s="300"/>
      <c r="AI163" s="300"/>
      <c r="AJ163" s="300"/>
      <c r="AK163" s="300"/>
      <c r="AL163" s="300"/>
      <c r="AM163" s="300"/>
      <c r="AN163" s="300"/>
      <c r="AO163" s="300"/>
      <c r="AP163" s="300"/>
      <c r="AQ163" s="300"/>
      <c r="AR163" s="300"/>
      <c r="AS163" s="300"/>
      <c r="AT163" s="300"/>
      <c r="AU163" s="300"/>
      <c r="AV163" s="300"/>
      <c r="AW163" s="300"/>
      <c r="AX163" s="300"/>
      <c r="AY163" s="300"/>
      <c r="AZ163" s="300"/>
      <c r="BA163" s="300"/>
      <c r="BB163" s="300"/>
      <c r="BC163" s="300"/>
    </row>
    <row r="164" spans="1:55" x14ac:dyDescent="0.2">
      <c r="A164" s="300"/>
      <c r="B164" s="300"/>
      <c r="C164" s="300"/>
      <c r="D164" s="300"/>
      <c r="E164" s="300"/>
      <c r="F164" s="300"/>
      <c r="G164" s="300"/>
      <c r="H164" s="300"/>
      <c r="I164" s="300"/>
      <c r="J164" s="300"/>
      <c r="K164" s="300"/>
      <c r="L164" s="300"/>
      <c r="M164" s="300"/>
      <c r="N164" s="300"/>
      <c r="O164" s="300"/>
      <c r="P164" s="300"/>
      <c r="Q164" s="300"/>
      <c r="R164" s="300"/>
      <c r="S164" s="300"/>
      <c r="T164" s="300"/>
      <c r="U164" s="300"/>
      <c r="V164" s="300"/>
      <c r="W164" s="300"/>
      <c r="X164" s="300"/>
      <c r="Y164" s="300"/>
      <c r="Z164" s="300"/>
      <c r="AA164" s="300"/>
      <c r="AB164" s="300"/>
      <c r="AC164" s="300"/>
      <c r="AD164" s="300"/>
      <c r="AE164" s="300"/>
      <c r="AF164" s="300"/>
      <c r="AG164" s="300"/>
      <c r="AH164" s="300"/>
      <c r="AI164" s="300"/>
      <c r="AJ164" s="300"/>
      <c r="AK164" s="300"/>
      <c r="AL164" s="300"/>
      <c r="AM164" s="300"/>
      <c r="AN164" s="300"/>
      <c r="AO164" s="300"/>
      <c r="AP164" s="300"/>
      <c r="AQ164" s="300"/>
      <c r="AR164" s="300"/>
      <c r="AS164" s="300"/>
      <c r="AT164" s="300"/>
      <c r="AU164" s="300"/>
      <c r="AV164" s="300"/>
      <c r="AW164" s="300"/>
      <c r="AX164" s="300"/>
      <c r="AY164" s="300"/>
      <c r="AZ164" s="300"/>
      <c r="BA164" s="300"/>
      <c r="BB164" s="300"/>
      <c r="BC164" s="300"/>
    </row>
    <row r="165" spans="1:55" x14ac:dyDescent="0.2">
      <c r="A165" s="300"/>
      <c r="B165" s="300"/>
      <c r="C165" s="300"/>
      <c r="D165" s="300"/>
      <c r="E165" s="300"/>
      <c r="F165" s="300"/>
      <c r="G165" s="300"/>
      <c r="H165" s="300"/>
      <c r="I165" s="300"/>
      <c r="J165" s="300"/>
      <c r="K165" s="300"/>
      <c r="L165" s="300"/>
      <c r="M165" s="300"/>
      <c r="N165" s="300"/>
      <c r="O165" s="300"/>
      <c r="P165" s="300"/>
      <c r="Q165" s="300"/>
      <c r="R165" s="300"/>
      <c r="S165" s="300"/>
      <c r="T165" s="300"/>
      <c r="U165" s="300"/>
      <c r="V165" s="300"/>
      <c r="W165" s="300"/>
      <c r="X165" s="300"/>
      <c r="Y165" s="300"/>
      <c r="Z165" s="300"/>
      <c r="AA165" s="300"/>
      <c r="AB165" s="300"/>
      <c r="AC165" s="300"/>
      <c r="AD165" s="300"/>
      <c r="AE165" s="300"/>
      <c r="AF165" s="300"/>
      <c r="AG165" s="300"/>
      <c r="AH165" s="300"/>
      <c r="AI165" s="300"/>
      <c r="AJ165" s="300"/>
      <c r="AK165" s="300"/>
      <c r="AL165" s="300"/>
      <c r="AM165" s="300"/>
      <c r="AN165" s="300"/>
      <c r="AO165" s="300"/>
      <c r="AP165" s="300"/>
      <c r="AQ165" s="300"/>
      <c r="AR165" s="300"/>
      <c r="AS165" s="300"/>
      <c r="AT165" s="300"/>
      <c r="AU165" s="300"/>
      <c r="AV165" s="300"/>
      <c r="AW165" s="300"/>
      <c r="AX165" s="300"/>
      <c r="AY165" s="300"/>
      <c r="AZ165" s="300"/>
      <c r="BA165" s="300"/>
      <c r="BB165" s="300"/>
      <c r="BC165" s="300"/>
    </row>
    <row r="166" spans="1:55" x14ac:dyDescent="0.2">
      <c r="A166" s="300"/>
      <c r="B166" s="300"/>
      <c r="C166" s="300"/>
      <c r="D166" s="300"/>
      <c r="E166" s="300"/>
      <c r="F166" s="300"/>
      <c r="G166" s="300"/>
      <c r="H166" s="300"/>
      <c r="I166" s="300"/>
      <c r="J166" s="300"/>
      <c r="K166" s="300"/>
      <c r="L166" s="300"/>
      <c r="M166" s="300"/>
      <c r="N166" s="300"/>
      <c r="O166" s="300"/>
      <c r="P166" s="300"/>
      <c r="Q166" s="300"/>
      <c r="R166" s="300"/>
      <c r="S166" s="300"/>
      <c r="T166" s="300"/>
      <c r="U166" s="300"/>
      <c r="V166" s="300"/>
      <c r="W166" s="300"/>
      <c r="X166" s="300"/>
      <c r="Y166" s="300"/>
      <c r="Z166" s="300"/>
      <c r="AA166" s="300"/>
      <c r="AB166" s="300"/>
      <c r="AC166" s="300"/>
      <c r="AD166" s="300"/>
      <c r="AE166" s="300"/>
      <c r="AF166" s="300"/>
      <c r="AG166" s="300"/>
      <c r="AH166" s="300"/>
      <c r="AI166" s="300"/>
      <c r="AJ166" s="300"/>
      <c r="AK166" s="300"/>
      <c r="AL166" s="300"/>
      <c r="AM166" s="300"/>
      <c r="AN166" s="300"/>
      <c r="AO166" s="300"/>
      <c r="AP166" s="300"/>
      <c r="AQ166" s="300"/>
      <c r="AR166" s="300"/>
      <c r="AS166" s="300"/>
      <c r="AT166" s="300"/>
      <c r="AU166" s="300"/>
      <c r="AV166" s="300"/>
      <c r="AW166" s="300"/>
      <c r="AX166" s="300"/>
      <c r="AY166" s="300"/>
      <c r="AZ166" s="300"/>
      <c r="BA166" s="300"/>
      <c r="BB166" s="300"/>
      <c r="BC166" s="300"/>
    </row>
    <row r="167" spans="1:55" x14ac:dyDescent="0.2">
      <c r="A167" s="300"/>
      <c r="B167" s="300"/>
      <c r="C167" s="300"/>
      <c r="D167" s="300"/>
      <c r="E167" s="300"/>
      <c r="F167" s="300"/>
      <c r="G167" s="300"/>
      <c r="H167" s="300"/>
      <c r="I167" s="300"/>
      <c r="J167" s="300"/>
      <c r="K167" s="300"/>
      <c r="L167" s="300"/>
      <c r="M167" s="300"/>
      <c r="N167" s="300"/>
      <c r="O167" s="300"/>
      <c r="P167" s="300"/>
      <c r="Q167" s="300"/>
      <c r="R167" s="300"/>
      <c r="S167" s="300"/>
      <c r="T167" s="300"/>
      <c r="U167" s="300"/>
      <c r="V167" s="300"/>
      <c r="W167" s="300"/>
      <c r="X167" s="300"/>
      <c r="Y167" s="300"/>
      <c r="Z167" s="300"/>
      <c r="AA167" s="300"/>
      <c r="AB167" s="300"/>
      <c r="AC167" s="300"/>
      <c r="AD167" s="300"/>
      <c r="AE167" s="300"/>
      <c r="AF167" s="300"/>
      <c r="AG167" s="300"/>
      <c r="AH167" s="300"/>
      <c r="AI167" s="300"/>
      <c r="AJ167" s="300"/>
      <c r="AK167" s="300"/>
      <c r="AL167" s="300"/>
      <c r="AM167" s="300"/>
      <c r="AN167" s="300"/>
      <c r="AO167" s="300"/>
      <c r="AP167" s="300"/>
      <c r="AQ167" s="300"/>
      <c r="AR167" s="300"/>
      <c r="AS167" s="300"/>
      <c r="AT167" s="300"/>
      <c r="AU167" s="300"/>
      <c r="AV167" s="300"/>
      <c r="AW167" s="300"/>
      <c r="AX167" s="300"/>
      <c r="AY167" s="300"/>
      <c r="AZ167" s="300"/>
      <c r="BA167" s="300"/>
      <c r="BB167" s="300"/>
      <c r="BC167" s="300"/>
    </row>
    <row r="168" spans="1:55" x14ac:dyDescent="0.2">
      <c r="A168" s="300"/>
      <c r="B168" s="300"/>
      <c r="C168" s="300"/>
      <c r="D168" s="300"/>
      <c r="E168" s="300"/>
      <c r="F168" s="300"/>
      <c r="G168" s="300"/>
      <c r="H168" s="300"/>
      <c r="I168" s="300"/>
      <c r="J168" s="300"/>
      <c r="K168" s="300"/>
      <c r="L168" s="300"/>
      <c r="M168" s="300"/>
      <c r="N168" s="300"/>
      <c r="O168" s="300"/>
      <c r="P168" s="300"/>
      <c r="Q168" s="300"/>
      <c r="R168" s="300"/>
      <c r="S168" s="300"/>
      <c r="T168" s="300"/>
      <c r="U168" s="300"/>
      <c r="V168" s="300"/>
      <c r="W168" s="300"/>
      <c r="X168" s="300"/>
      <c r="Y168" s="300"/>
      <c r="Z168" s="300"/>
      <c r="AA168" s="300"/>
      <c r="AB168" s="300"/>
      <c r="AC168" s="300"/>
      <c r="AD168" s="300"/>
      <c r="AE168" s="300"/>
      <c r="AF168" s="300"/>
      <c r="AG168" s="300"/>
      <c r="AH168" s="300"/>
      <c r="AI168" s="300"/>
      <c r="AJ168" s="300"/>
      <c r="AK168" s="300"/>
      <c r="AL168" s="300"/>
      <c r="AM168" s="300"/>
      <c r="AN168" s="300"/>
      <c r="AO168" s="300"/>
      <c r="AP168" s="300"/>
      <c r="AQ168" s="300"/>
      <c r="AR168" s="300"/>
      <c r="AS168" s="300"/>
      <c r="AT168" s="300"/>
      <c r="AU168" s="300"/>
      <c r="AV168" s="300"/>
      <c r="AW168" s="300"/>
      <c r="AX168" s="300"/>
      <c r="AY168" s="300"/>
      <c r="AZ168" s="300"/>
      <c r="BA168" s="300"/>
      <c r="BB168" s="300"/>
      <c r="BC168" s="300"/>
    </row>
    <row r="169" spans="1:55" x14ac:dyDescent="0.2">
      <c r="A169" s="300"/>
      <c r="B169" s="300"/>
      <c r="C169" s="300"/>
      <c r="D169" s="300"/>
      <c r="E169" s="300"/>
      <c r="F169" s="300"/>
      <c r="G169" s="300"/>
      <c r="H169" s="300"/>
      <c r="I169" s="300"/>
      <c r="J169" s="300"/>
      <c r="K169" s="300"/>
      <c r="L169" s="300"/>
      <c r="M169" s="300"/>
      <c r="N169" s="300"/>
      <c r="O169" s="300"/>
      <c r="P169" s="300"/>
      <c r="Q169" s="300"/>
      <c r="R169" s="300"/>
      <c r="S169" s="300"/>
      <c r="T169" s="300"/>
      <c r="U169" s="300"/>
      <c r="V169" s="300"/>
      <c r="W169" s="300"/>
      <c r="X169" s="300"/>
      <c r="Y169" s="300"/>
      <c r="Z169" s="300"/>
      <c r="AA169" s="300"/>
      <c r="AB169" s="300"/>
      <c r="AC169" s="300"/>
      <c r="AD169" s="300"/>
      <c r="AE169" s="300"/>
      <c r="AF169" s="300"/>
      <c r="AG169" s="300"/>
      <c r="AH169" s="300"/>
      <c r="AI169" s="300"/>
      <c r="AJ169" s="300"/>
      <c r="AK169" s="300"/>
      <c r="AL169" s="300"/>
      <c r="AM169" s="300"/>
      <c r="AN169" s="300"/>
      <c r="AO169" s="300"/>
      <c r="AP169" s="300"/>
      <c r="AQ169" s="300"/>
      <c r="AR169" s="300"/>
      <c r="AS169" s="300"/>
      <c r="AT169" s="300"/>
      <c r="AU169" s="300"/>
      <c r="AV169" s="300"/>
      <c r="AW169" s="300"/>
      <c r="AX169" s="300"/>
      <c r="AY169" s="300"/>
      <c r="AZ169" s="300"/>
      <c r="BA169" s="300"/>
      <c r="BB169" s="300"/>
      <c r="BC169" s="300"/>
    </row>
    <row r="170" spans="1:55" x14ac:dyDescent="0.2">
      <c r="A170" s="300"/>
      <c r="B170" s="300"/>
      <c r="C170" s="300"/>
      <c r="D170" s="300"/>
      <c r="E170" s="300"/>
      <c r="F170" s="300"/>
      <c r="G170" s="300"/>
      <c r="H170" s="300"/>
      <c r="I170" s="300"/>
      <c r="J170" s="300"/>
      <c r="K170" s="300"/>
      <c r="L170" s="300"/>
      <c r="M170" s="300"/>
      <c r="N170" s="300"/>
      <c r="O170" s="300"/>
      <c r="P170" s="300"/>
      <c r="Q170" s="300"/>
      <c r="R170" s="300"/>
      <c r="S170" s="300"/>
      <c r="T170" s="300"/>
      <c r="U170" s="300"/>
      <c r="V170" s="300"/>
      <c r="W170" s="300"/>
      <c r="X170" s="300"/>
      <c r="Y170" s="300"/>
      <c r="Z170" s="300"/>
      <c r="AA170" s="300"/>
      <c r="AB170" s="300"/>
      <c r="AC170" s="300"/>
      <c r="AD170" s="300"/>
      <c r="AE170" s="300"/>
      <c r="AF170" s="300"/>
      <c r="AG170" s="300"/>
      <c r="AH170" s="300"/>
      <c r="AI170" s="300"/>
      <c r="AJ170" s="300"/>
      <c r="AK170" s="300"/>
      <c r="AL170" s="300"/>
      <c r="AM170" s="300"/>
      <c r="AN170" s="300"/>
      <c r="AO170" s="300"/>
      <c r="AP170" s="300"/>
      <c r="AQ170" s="300"/>
      <c r="AR170" s="300"/>
      <c r="AS170" s="300"/>
      <c r="AT170" s="300"/>
      <c r="AU170" s="300"/>
      <c r="AV170" s="300"/>
      <c r="AW170" s="300"/>
      <c r="AX170" s="300"/>
      <c r="AY170" s="300"/>
      <c r="AZ170" s="300"/>
      <c r="BA170" s="300"/>
      <c r="BB170" s="300"/>
      <c r="BC170" s="300"/>
    </row>
    <row r="171" spans="1:55" x14ac:dyDescent="0.2">
      <c r="A171" s="300"/>
      <c r="B171" s="300"/>
      <c r="C171" s="300"/>
      <c r="D171" s="300"/>
      <c r="E171" s="300"/>
      <c r="F171" s="300"/>
      <c r="G171" s="300"/>
      <c r="H171" s="300"/>
      <c r="I171" s="300"/>
      <c r="J171" s="300"/>
      <c r="K171" s="300"/>
      <c r="L171" s="300"/>
      <c r="M171" s="300"/>
      <c r="N171" s="300"/>
      <c r="O171" s="300"/>
      <c r="P171" s="300"/>
      <c r="Q171" s="300"/>
      <c r="R171" s="300"/>
      <c r="S171" s="300"/>
      <c r="T171" s="300"/>
      <c r="U171" s="300"/>
      <c r="V171" s="300"/>
      <c r="W171" s="300"/>
      <c r="X171" s="300"/>
      <c r="Y171" s="300"/>
      <c r="Z171" s="300"/>
      <c r="AA171" s="300"/>
      <c r="AB171" s="300"/>
      <c r="AC171" s="300"/>
      <c r="AD171" s="300"/>
      <c r="AE171" s="300"/>
      <c r="AF171" s="300"/>
      <c r="AG171" s="300"/>
      <c r="AH171" s="300"/>
      <c r="AI171" s="300"/>
      <c r="AJ171" s="300"/>
      <c r="AK171" s="300"/>
      <c r="AL171" s="300"/>
      <c r="AM171" s="300"/>
      <c r="AN171" s="300"/>
      <c r="AO171" s="300"/>
      <c r="AP171" s="300"/>
      <c r="AQ171" s="300"/>
      <c r="AR171" s="300"/>
      <c r="AS171" s="300"/>
      <c r="AT171" s="300"/>
      <c r="AU171" s="300"/>
      <c r="AV171" s="300"/>
      <c r="AW171" s="300"/>
      <c r="AX171" s="300"/>
      <c r="AY171" s="300"/>
      <c r="AZ171" s="300"/>
      <c r="BA171" s="300"/>
      <c r="BB171" s="300"/>
      <c r="BC171" s="300"/>
    </row>
    <row r="172" spans="1:55" x14ac:dyDescent="0.2">
      <c r="A172" s="300"/>
      <c r="B172" s="300"/>
      <c r="C172" s="300"/>
      <c r="D172" s="300"/>
      <c r="E172" s="300"/>
      <c r="F172" s="300"/>
      <c r="G172" s="300"/>
      <c r="H172" s="300"/>
      <c r="I172" s="300"/>
      <c r="J172" s="300"/>
      <c r="K172" s="300"/>
      <c r="L172" s="300"/>
      <c r="M172" s="300"/>
      <c r="N172" s="300"/>
      <c r="O172" s="300"/>
      <c r="P172" s="300"/>
      <c r="Q172" s="300"/>
      <c r="R172" s="300"/>
      <c r="S172" s="300"/>
      <c r="T172" s="300"/>
      <c r="U172" s="300"/>
      <c r="V172" s="300"/>
      <c r="W172" s="300"/>
      <c r="X172" s="300"/>
      <c r="Y172" s="300"/>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c r="AT172" s="300"/>
      <c r="AU172" s="300"/>
      <c r="AV172" s="300"/>
      <c r="AW172" s="300"/>
      <c r="AX172" s="300"/>
      <c r="AY172" s="300"/>
      <c r="AZ172" s="300"/>
      <c r="BA172" s="300"/>
      <c r="BB172" s="300"/>
      <c r="BC172" s="300"/>
    </row>
    <row r="173" spans="1:55" x14ac:dyDescent="0.2">
      <c r="A173" s="300"/>
      <c r="B173" s="300"/>
      <c r="C173" s="300"/>
      <c r="D173" s="300"/>
      <c r="E173" s="300"/>
      <c r="F173" s="300"/>
      <c r="G173" s="300"/>
      <c r="H173" s="300"/>
      <c r="I173" s="300"/>
      <c r="J173" s="300"/>
      <c r="K173" s="300"/>
      <c r="L173" s="300"/>
      <c r="M173" s="300"/>
      <c r="N173" s="300"/>
      <c r="O173" s="300"/>
      <c r="P173" s="300"/>
      <c r="Q173" s="300"/>
      <c r="R173" s="300"/>
      <c r="S173" s="300"/>
      <c r="T173" s="300"/>
      <c r="U173" s="300"/>
      <c r="V173" s="300"/>
      <c r="W173" s="300"/>
      <c r="X173" s="300"/>
      <c r="Y173" s="300"/>
      <c r="Z173" s="300"/>
      <c r="AA173" s="300"/>
      <c r="AB173" s="300"/>
      <c r="AC173" s="300"/>
      <c r="AD173" s="300"/>
      <c r="AE173" s="300"/>
      <c r="AF173" s="300"/>
      <c r="AG173" s="300"/>
      <c r="AH173" s="300"/>
      <c r="AI173" s="300"/>
      <c r="AJ173" s="300"/>
      <c r="AK173" s="300"/>
      <c r="AL173" s="300"/>
      <c r="AM173" s="300"/>
      <c r="AN173" s="300"/>
      <c r="AO173" s="300"/>
      <c r="AP173" s="300"/>
      <c r="AQ173" s="300"/>
      <c r="AR173" s="300"/>
      <c r="AS173" s="300"/>
      <c r="AT173" s="300"/>
      <c r="AU173" s="300"/>
      <c r="AV173" s="300"/>
      <c r="AW173" s="300"/>
      <c r="AX173" s="300"/>
      <c r="AY173" s="300"/>
      <c r="AZ173" s="300"/>
      <c r="BA173" s="300"/>
      <c r="BB173" s="300"/>
      <c r="BC173" s="300"/>
    </row>
    <row r="174" spans="1:55" x14ac:dyDescent="0.2">
      <c r="A174" s="300"/>
      <c r="B174" s="300"/>
      <c r="C174" s="300"/>
      <c r="D174" s="300"/>
      <c r="E174" s="300"/>
      <c r="F174" s="300"/>
      <c r="G174" s="300"/>
      <c r="H174" s="300"/>
      <c r="I174" s="300"/>
      <c r="J174" s="300"/>
      <c r="K174" s="300"/>
      <c r="L174" s="300"/>
      <c r="M174" s="300"/>
      <c r="N174" s="300"/>
      <c r="O174" s="300"/>
      <c r="P174" s="300"/>
      <c r="Q174" s="300"/>
      <c r="R174" s="300"/>
      <c r="S174" s="300"/>
      <c r="T174" s="300"/>
      <c r="U174" s="300"/>
      <c r="V174" s="300"/>
      <c r="W174" s="300"/>
      <c r="X174" s="300"/>
      <c r="Y174" s="300"/>
      <c r="Z174" s="300"/>
      <c r="AA174" s="300"/>
      <c r="AB174" s="300"/>
      <c r="AC174" s="300"/>
      <c r="AD174" s="300"/>
      <c r="AE174" s="300"/>
      <c r="AF174" s="300"/>
      <c r="AG174" s="300"/>
      <c r="AH174" s="300"/>
      <c r="AI174" s="300"/>
      <c r="AJ174" s="300"/>
      <c r="AK174" s="300"/>
      <c r="AL174" s="300"/>
      <c r="AM174" s="300"/>
      <c r="AN174" s="300"/>
      <c r="AO174" s="300"/>
      <c r="AP174" s="300"/>
      <c r="AQ174" s="300"/>
      <c r="AR174" s="300"/>
      <c r="AS174" s="300"/>
      <c r="AT174" s="300"/>
      <c r="AU174" s="300"/>
      <c r="AV174" s="300"/>
      <c r="AW174" s="300"/>
      <c r="AX174" s="300"/>
      <c r="AY174" s="300"/>
      <c r="AZ174" s="300"/>
      <c r="BA174" s="300"/>
      <c r="BB174" s="300"/>
      <c r="BC174" s="300"/>
    </row>
    <row r="175" spans="1:55" x14ac:dyDescent="0.2">
      <c r="A175" s="300"/>
      <c r="B175" s="300"/>
      <c r="C175" s="300"/>
      <c r="D175" s="300"/>
      <c r="E175" s="300"/>
      <c r="F175" s="300"/>
      <c r="G175" s="300"/>
      <c r="H175" s="300"/>
      <c r="I175" s="300"/>
      <c r="J175" s="300"/>
      <c r="K175" s="300"/>
      <c r="L175" s="300"/>
      <c r="M175" s="300"/>
      <c r="N175" s="300"/>
      <c r="O175" s="300"/>
      <c r="P175" s="300"/>
      <c r="Q175" s="300"/>
      <c r="R175" s="300"/>
      <c r="S175" s="300"/>
      <c r="T175" s="300"/>
      <c r="U175" s="300"/>
      <c r="V175" s="300"/>
      <c r="W175" s="300"/>
      <c r="X175" s="300"/>
      <c r="Y175" s="300"/>
      <c r="Z175" s="300"/>
      <c r="AA175" s="300"/>
      <c r="AB175" s="300"/>
      <c r="AC175" s="300"/>
      <c r="AD175" s="300"/>
      <c r="AE175" s="300"/>
      <c r="AF175" s="300"/>
      <c r="AG175" s="300"/>
      <c r="AH175" s="300"/>
      <c r="AI175" s="300"/>
      <c r="AJ175" s="300"/>
      <c r="AK175" s="300"/>
      <c r="AL175" s="300"/>
      <c r="AM175" s="300"/>
      <c r="AN175" s="300"/>
      <c r="AO175" s="300"/>
      <c r="AP175" s="300"/>
      <c r="AQ175" s="300"/>
      <c r="AR175" s="300"/>
      <c r="AS175" s="300"/>
      <c r="AT175" s="300"/>
      <c r="AU175" s="300"/>
      <c r="AV175" s="300"/>
      <c r="AW175" s="300"/>
      <c r="AX175" s="300"/>
      <c r="AY175" s="300"/>
      <c r="AZ175" s="300"/>
      <c r="BA175" s="300"/>
      <c r="BB175" s="300"/>
      <c r="BC175" s="300"/>
    </row>
    <row r="176" spans="1:55" x14ac:dyDescent="0.2">
      <c r="A176" s="300"/>
      <c r="B176" s="300"/>
      <c r="C176" s="300"/>
      <c r="D176" s="300"/>
      <c r="E176" s="300"/>
      <c r="F176" s="300"/>
      <c r="G176" s="300"/>
      <c r="H176" s="300"/>
      <c r="I176" s="300"/>
      <c r="J176" s="300"/>
      <c r="K176" s="300"/>
      <c r="L176" s="300"/>
      <c r="M176" s="300"/>
      <c r="N176" s="300"/>
      <c r="O176" s="300"/>
      <c r="P176" s="300"/>
      <c r="Q176" s="300"/>
      <c r="R176" s="300"/>
      <c r="S176" s="300"/>
      <c r="T176" s="300"/>
      <c r="U176" s="300"/>
      <c r="V176" s="300"/>
      <c r="W176" s="300"/>
      <c r="X176" s="300"/>
      <c r="Y176" s="300"/>
      <c r="Z176" s="300"/>
      <c r="AA176" s="300"/>
      <c r="AB176" s="300"/>
      <c r="AC176" s="300"/>
      <c r="AD176" s="300"/>
      <c r="AE176" s="300"/>
      <c r="AF176" s="300"/>
      <c r="AG176" s="300"/>
      <c r="AH176" s="300"/>
      <c r="AI176" s="300"/>
      <c r="AJ176" s="300"/>
      <c r="AK176" s="300"/>
      <c r="AL176" s="300"/>
      <c r="AM176" s="300"/>
      <c r="AN176" s="300"/>
      <c r="AO176" s="300"/>
      <c r="AP176" s="300"/>
      <c r="AQ176" s="300"/>
      <c r="AR176" s="300"/>
      <c r="AS176" s="300"/>
      <c r="AT176" s="300"/>
      <c r="AU176" s="300"/>
      <c r="AV176" s="300"/>
      <c r="AW176" s="300"/>
      <c r="AX176" s="300"/>
      <c r="AY176" s="300"/>
      <c r="AZ176" s="300"/>
      <c r="BA176" s="300"/>
      <c r="BB176" s="300"/>
      <c r="BC176" s="300"/>
    </row>
    <row r="177" spans="1:55" x14ac:dyDescent="0.2">
      <c r="A177" s="300"/>
      <c r="B177" s="300"/>
      <c r="C177" s="300"/>
      <c r="D177" s="300"/>
      <c r="E177" s="300"/>
      <c r="F177" s="300"/>
      <c r="G177" s="300"/>
      <c r="H177" s="300"/>
      <c r="I177" s="300"/>
      <c r="J177" s="300"/>
      <c r="K177" s="300"/>
      <c r="L177" s="300"/>
      <c r="M177" s="300"/>
      <c r="N177" s="300"/>
      <c r="O177" s="300"/>
      <c r="P177" s="300"/>
      <c r="Q177" s="300"/>
      <c r="R177" s="300"/>
      <c r="S177" s="300"/>
      <c r="T177" s="300"/>
      <c r="U177" s="300"/>
      <c r="V177" s="300"/>
      <c r="W177" s="300"/>
      <c r="X177" s="300"/>
      <c r="Y177" s="300"/>
      <c r="Z177" s="300"/>
      <c r="AA177" s="300"/>
      <c r="AB177" s="300"/>
      <c r="AC177" s="300"/>
      <c r="AD177" s="300"/>
      <c r="AE177" s="300"/>
      <c r="AF177" s="300"/>
      <c r="AG177" s="300"/>
      <c r="AH177" s="300"/>
      <c r="AI177" s="300"/>
      <c r="AJ177" s="300"/>
      <c r="AK177" s="300"/>
      <c r="AL177" s="300"/>
      <c r="AM177" s="300"/>
      <c r="AN177" s="300"/>
      <c r="AO177" s="300"/>
      <c r="AP177" s="300"/>
      <c r="AQ177" s="300"/>
      <c r="AR177" s="300"/>
      <c r="AS177" s="300"/>
      <c r="AT177" s="300"/>
      <c r="AU177" s="300"/>
      <c r="AV177" s="300"/>
      <c r="AW177" s="300"/>
      <c r="AX177" s="300"/>
      <c r="AY177" s="300"/>
      <c r="AZ177" s="300"/>
      <c r="BA177" s="300"/>
      <c r="BB177" s="300"/>
      <c r="BC177" s="300"/>
    </row>
    <row r="178" spans="1:55" x14ac:dyDescent="0.2">
      <c r="A178" s="300"/>
      <c r="B178" s="300"/>
      <c r="C178" s="300"/>
      <c r="D178" s="300"/>
      <c r="E178" s="300"/>
      <c r="F178" s="300"/>
      <c r="G178" s="300"/>
      <c r="H178" s="300"/>
      <c r="I178" s="300"/>
      <c r="J178" s="300"/>
      <c r="K178" s="300"/>
      <c r="L178" s="300"/>
      <c r="M178" s="300"/>
      <c r="N178" s="300"/>
      <c r="O178" s="300"/>
      <c r="P178" s="300"/>
      <c r="Q178" s="300"/>
      <c r="R178" s="300"/>
      <c r="S178" s="300"/>
      <c r="T178" s="300"/>
      <c r="U178" s="300"/>
      <c r="V178" s="300"/>
      <c r="W178" s="300"/>
      <c r="X178" s="300"/>
      <c r="Y178" s="300"/>
      <c r="Z178" s="300"/>
      <c r="AA178" s="300"/>
      <c r="AB178" s="300"/>
      <c r="AC178" s="300"/>
      <c r="AD178" s="300"/>
      <c r="AE178" s="300"/>
      <c r="AF178" s="300"/>
      <c r="AG178" s="300"/>
      <c r="AH178" s="300"/>
      <c r="AI178" s="300"/>
      <c r="AJ178" s="300"/>
      <c r="AK178" s="300"/>
      <c r="AL178" s="300"/>
      <c r="AM178" s="300"/>
      <c r="AN178" s="300"/>
      <c r="AO178" s="300"/>
      <c r="AP178" s="300"/>
      <c r="AQ178" s="300"/>
      <c r="AR178" s="300"/>
      <c r="AS178" s="300"/>
      <c r="AT178" s="300"/>
      <c r="AU178" s="300"/>
      <c r="AV178" s="300"/>
      <c r="AW178" s="300"/>
      <c r="AX178" s="300"/>
      <c r="AY178" s="300"/>
      <c r="AZ178" s="300"/>
      <c r="BA178" s="300"/>
      <c r="BB178" s="300"/>
      <c r="BC178" s="300"/>
    </row>
    <row r="179" spans="1:55" x14ac:dyDescent="0.2">
      <c r="A179" s="300"/>
      <c r="B179" s="300"/>
      <c r="C179" s="300"/>
      <c r="D179" s="300"/>
      <c r="E179" s="300"/>
      <c r="F179" s="300"/>
      <c r="G179" s="300"/>
      <c r="H179" s="300"/>
      <c r="I179" s="300"/>
      <c r="J179" s="300"/>
      <c r="K179" s="300"/>
      <c r="L179" s="300"/>
      <c r="M179" s="300"/>
      <c r="N179" s="300"/>
      <c r="O179" s="300"/>
      <c r="P179" s="300"/>
      <c r="Q179" s="300"/>
      <c r="R179" s="300"/>
      <c r="S179" s="300"/>
      <c r="T179" s="300"/>
      <c r="U179" s="300"/>
      <c r="V179" s="300"/>
      <c r="W179" s="300"/>
      <c r="X179" s="300"/>
      <c r="Y179" s="300"/>
      <c r="Z179" s="300"/>
      <c r="AA179" s="300"/>
      <c r="AB179" s="300"/>
      <c r="AC179" s="300"/>
      <c r="AD179" s="300"/>
      <c r="AE179" s="300"/>
      <c r="AF179" s="300"/>
      <c r="AG179" s="300"/>
      <c r="AH179" s="300"/>
      <c r="AI179" s="300"/>
      <c r="AJ179" s="300"/>
      <c r="AK179" s="300"/>
      <c r="AL179" s="300"/>
      <c r="AM179" s="300"/>
      <c r="AN179" s="300"/>
      <c r="AO179" s="300"/>
      <c r="AP179" s="300"/>
      <c r="AQ179" s="300"/>
      <c r="AR179" s="300"/>
      <c r="AS179" s="300"/>
      <c r="AT179" s="300"/>
      <c r="AU179" s="300"/>
      <c r="AV179" s="300"/>
      <c r="AW179" s="300"/>
      <c r="AX179" s="300"/>
      <c r="AY179" s="300"/>
      <c r="AZ179" s="300"/>
      <c r="BA179" s="300"/>
      <c r="BB179" s="300"/>
      <c r="BC179" s="300"/>
    </row>
    <row r="180" spans="1:55" x14ac:dyDescent="0.2">
      <c r="A180" s="300"/>
      <c r="B180" s="300"/>
      <c r="C180" s="300"/>
      <c r="D180" s="300"/>
      <c r="E180" s="300"/>
      <c r="F180" s="300"/>
      <c r="G180" s="300"/>
      <c r="H180" s="300"/>
      <c r="I180" s="300"/>
      <c r="J180" s="300"/>
      <c r="K180" s="300"/>
      <c r="L180" s="300"/>
      <c r="M180" s="300"/>
      <c r="N180" s="300"/>
      <c r="O180" s="300"/>
      <c r="P180" s="300"/>
      <c r="Q180" s="300"/>
      <c r="R180" s="300"/>
      <c r="S180" s="300"/>
      <c r="T180" s="300"/>
      <c r="U180" s="300"/>
      <c r="V180" s="300"/>
      <c r="W180" s="300"/>
      <c r="X180" s="300"/>
      <c r="Y180" s="300"/>
      <c r="Z180" s="300"/>
      <c r="AA180" s="300"/>
      <c r="AB180" s="300"/>
      <c r="AC180" s="300"/>
      <c r="AD180" s="300"/>
      <c r="AE180" s="300"/>
      <c r="AF180" s="300"/>
      <c r="AG180" s="300"/>
      <c r="AH180" s="300"/>
      <c r="AI180" s="300"/>
      <c r="AJ180" s="300"/>
      <c r="AK180" s="300"/>
      <c r="AL180" s="300"/>
      <c r="AM180" s="300"/>
      <c r="AN180" s="300"/>
      <c r="AO180" s="300"/>
      <c r="AP180" s="300"/>
      <c r="AQ180" s="300"/>
      <c r="AR180" s="300"/>
      <c r="AS180" s="300"/>
      <c r="AT180" s="300"/>
      <c r="AU180" s="300"/>
      <c r="AV180" s="300"/>
      <c r="AW180" s="300"/>
      <c r="AX180" s="300"/>
      <c r="AY180" s="300"/>
      <c r="AZ180" s="300"/>
      <c r="BA180" s="300"/>
      <c r="BB180" s="300"/>
      <c r="BC180" s="300"/>
    </row>
    <row r="181" spans="1:55" x14ac:dyDescent="0.2">
      <c r="A181" s="300"/>
      <c r="B181" s="300"/>
      <c r="C181" s="300"/>
      <c r="D181" s="300"/>
      <c r="E181" s="300"/>
      <c r="F181" s="300"/>
      <c r="G181" s="300"/>
      <c r="H181" s="300"/>
      <c r="I181" s="300"/>
      <c r="J181" s="300"/>
      <c r="K181" s="300"/>
      <c r="L181" s="300"/>
      <c r="M181" s="300"/>
      <c r="N181" s="300"/>
      <c r="O181" s="300"/>
      <c r="P181" s="300"/>
      <c r="Q181" s="300"/>
      <c r="R181" s="300"/>
      <c r="S181" s="300"/>
      <c r="T181" s="300"/>
      <c r="U181" s="300"/>
      <c r="V181" s="300"/>
      <c r="W181" s="300"/>
      <c r="X181" s="300"/>
      <c r="Y181" s="300"/>
      <c r="Z181" s="300"/>
      <c r="AA181" s="300"/>
      <c r="AB181" s="300"/>
      <c r="AC181" s="300"/>
      <c r="AD181" s="300"/>
      <c r="AE181" s="300"/>
      <c r="AF181" s="300"/>
      <c r="AG181" s="300"/>
      <c r="AH181" s="300"/>
      <c r="AI181" s="300"/>
      <c r="AJ181" s="300"/>
      <c r="AK181" s="300"/>
      <c r="AL181" s="300"/>
      <c r="AM181" s="300"/>
      <c r="AN181" s="300"/>
      <c r="AO181" s="300"/>
      <c r="AP181" s="300"/>
      <c r="AQ181" s="300"/>
      <c r="AR181" s="300"/>
      <c r="AS181" s="300"/>
      <c r="AT181" s="300"/>
      <c r="AU181" s="300"/>
      <c r="AV181" s="300"/>
      <c r="AW181" s="300"/>
      <c r="AX181" s="300"/>
      <c r="AY181" s="300"/>
      <c r="AZ181" s="300"/>
      <c r="BA181" s="300"/>
      <c r="BB181" s="300"/>
      <c r="BC181" s="300"/>
    </row>
    <row r="182" spans="1:55" x14ac:dyDescent="0.2">
      <c r="A182" s="300"/>
      <c r="B182" s="300"/>
      <c r="C182" s="300"/>
      <c r="D182" s="300"/>
      <c r="E182" s="300"/>
      <c r="F182" s="300"/>
      <c r="G182" s="300"/>
      <c r="H182" s="300"/>
      <c r="I182" s="300"/>
      <c r="J182" s="300"/>
      <c r="K182" s="300"/>
      <c r="L182" s="300"/>
      <c r="M182" s="300"/>
      <c r="N182" s="300"/>
      <c r="O182" s="300"/>
      <c r="P182" s="300"/>
      <c r="Q182" s="300"/>
      <c r="R182" s="300"/>
      <c r="S182" s="300"/>
      <c r="T182" s="300"/>
      <c r="U182" s="300"/>
      <c r="V182" s="300"/>
      <c r="W182" s="300"/>
      <c r="X182" s="300"/>
      <c r="Y182" s="300"/>
      <c r="Z182" s="300"/>
      <c r="AA182" s="300"/>
      <c r="AB182" s="300"/>
      <c r="AC182" s="300"/>
      <c r="AD182" s="300"/>
      <c r="AE182" s="300"/>
      <c r="AF182" s="300"/>
      <c r="AG182" s="300"/>
      <c r="AH182" s="300"/>
      <c r="AI182" s="300"/>
      <c r="AJ182" s="300"/>
      <c r="AK182" s="300"/>
      <c r="AL182" s="300"/>
      <c r="AM182" s="300"/>
      <c r="AN182" s="300"/>
      <c r="AO182" s="300"/>
      <c r="AP182" s="300"/>
      <c r="AQ182" s="300"/>
      <c r="AR182" s="300"/>
      <c r="AS182" s="300"/>
      <c r="AT182" s="300"/>
      <c r="AU182" s="300"/>
      <c r="AV182" s="300"/>
      <c r="AW182" s="300"/>
      <c r="AX182" s="300"/>
      <c r="AY182" s="300"/>
      <c r="AZ182" s="300"/>
      <c r="BA182" s="300"/>
      <c r="BB182" s="300"/>
      <c r="BC182" s="300"/>
    </row>
    <row r="183" spans="1:55" x14ac:dyDescent="0.2">
      <c r="A183" s="300"/>
      <c r="B183" s="300"/>
      <c r="C183" s="300"/>
      <c r="D183" s="300"/>
      <c r="E183" s="300"/>
      <c r="F183" s="300"/>
      <c r="G183" s="300"/>
      <c r="H183" s="300"/>
      <c r="I183" s="300"/>
      <c r="J183" s="300"/>
      <c r="K183" s="300"/>
      <c r="L183" s="300"/>
      <c r="M183" s="300"/>
      <c r="N183" s="300"/>
      <c r="O183" s="300"/>
      <c r="P183" s="300"/>
      <c r="Q183" s="300"/>
      <c r="R183" s="300"/>
      <c r="S183" s="300"/>
      <c r="T183" s="300"/>
      <c r="U183" s="300"/>
      <c r="V183" s="300"/>
      <c r="W183" s="300"/>
      <c r="X183" s="300"/>
      <c r="Y183" s="300"/>
      <c r="Z183" s="300"/>
      <c r="AA183" s="300"/>
      <c r="AB183" s="300"/>
      <c r="AC183" s="300"/>
      <c r="AD183" s="300"/>
      <c r="AE183" s="300"/>
      <c r="AF183" s="300"/>
      <c r="AG183" s="300"/>
      <c r="AH183" s="300"/>
      <c r="AI183" s="300"/>
      <c r="AJ183" s="300"/>
      <c r="AK183" s="300"/>
      <c r="AL183" s="300"/>
      <c r="AM183" s="300"/>
      <c r="AN183" s="300"/>
      <c r="AO183" s="300"/>
      <c r="AP183" s="300"/>
      <c r="AQ183" s="300"/>
      <c r="AR183" s="300"/>
      <c r="AS183" s="300"/>
      <c r="AT183" s="300"/>
      <c r="AU183" s="300"/>
      <c r="AV183" s="300"/>
      <c r="AW183" s="300"/>
      <c r="AX183" s="300"/>
      <c r="AY183" s="300"/>
      <c r="AZ183" s="300"/>
      <c r="BA183" s="300"/>
      <c r="BB183" s="300"/>
      <c r="BC183" s="300"/>
    </row>
    <row r="184" spans="1:55" x14ac:dyDescent="0.2">
      <c r="A184" s="300"/>
      <c r="B184" s="300"/>
      <c r="C184" s="300"/>
      <c r="D184" s="300"/>
      <c r="E184" s="300"/>
      <c r="F184" s="300"/>
      <c r="G184" s="300"/>
      <c r="H184" s="300"/>
      <c r="I184" s="300"/>
      <c r="J184" s="300"/>
      <c r="K184" s="300"/>
      <c r="L184" s="300"/>
      <c r="M184" s="300"/>
      <c r="N184" s="300"/>
      <c r="O184" s="300"/>
      <c r="P184" s="300"/>
      <c r="Q184" s="300"/>
      <c r="R184" s="300"/>
      <c r="S184" s="300"/>
      <c r="T184" s="300"/>
      <c r="U184" s="300"/>
      <c r="V184" s="300"/>
      <c r="W184" s="300"/>
      <c r="X184" s="300"/>
      <c r="Y184" s="300"/>
      <c r="Z184" s="300"/>
      <c r="AA184" s="300"/>
      <c r="AB184" s="300"/>
      <c r="AC184" s="300"/>
      <c r="AD184" s="300"/>
      <c r="AE184" s="300"/>
      <c r="AF184" s="300"/>
      <c r="AG184" s="300"/>
      <c r="AH184" s="300"/>
      <c r="AI184" s="300"/>
      <c r="AJ184" s="300"/>
      <c r="AK184" s="300"/>
      <c r="AL184" s="300"/>
      <c r="AM184" s="300"/>
      <c r="AN184" s="300"/>
      <c r="AO184" s="300"/>
      <c r="AP184" s="300"/>
      <c r="AQ184" s="300"/>
      <c r="AR184" s="300"/>
      <c r="AS184" s="300"/>
      <c r="AT184" s="300"/>
      <c r="AU184" s="300"/>
      <c r="AV184" s="300"/>
      <c r="AW184" s="300"/>
      <c r="AX184" s="300"/>
      <c r="AY184" s="300"/>
      <c r="AZ184" s="300"/>
      <c r="BA184" s="300"/>
      <c r="BB184" s="300"/>
      <c r="BC184" s="300"/>
    </row>
    <row r="185" spans="1:55" x14ac:dyDescent="0.2">
      <c r="A185" s="300"/>
      <c r="B185" s="300"/>
      <c r="C185" s="300"/>
      <c r="D185" s="300"/>
      <c r="E185" s="300"/>
      <c r="F185" s="300"/>
      <c r="G185" s="300"/>
      <c r="H185" s="300"/>
      <c r="I185" s="300"/>
      <c r="J185" s="300"/>
      <c r="K185" s="300"/>
      <c r="L185" s="300"/>
      <c r="M185" s="300"/>
      <c r="N185" s="300"/>
      <c r="O185" s="300"/>
      <c r="P185" s="300"/>
      <c r="Q185" s="300"/>
      <c r="R185" s="300"/>
      <c r="S185" s="300"/>
      <c r="T185" s="300"/>
      <c r="U185" s="300"/>
      <c r="V185" s="300"/>
      <c r="W185" s="300"/>
      <c r="X185" s="300"/>
      <c r="Y185" s="300"/>
      <c r="Z185" s="300"/>
      <c r="AA185" s="300"/>
      <c r="AB185" s="300"/>
      <c r="AC185" s="300"/>
      <c r="AD185" s="300"/>
      <c r="AE185" s="300"/>
      <c r="AF185" s="300"/>
      <c r="AG185" s="300"/>
      <c r="AH185" s="300"/>
      <c r="AI185" s="300"/>
      <c r="AJ185" s="300"/>
      <c r="AK185" s="300"/>
      <c r="AL185" s="300"/>
      <c r="AM185" s="300"/>
      <c r="AN185" s="300"/>
      <c r="AO185" s="300"/>
      <c r="AP185" s="300"/>
      <c r="AQ185" s="300"/>
      <c r="AR185" s="300"/>
      <c r="AS185" s="300"/>
      <c r="AT185" s="300"/>
      <c r="AU185" s="300"/>
      <c r="AV185" s="300"/>
      <c r="AW185" s="300"/>
      <c r="AX185" s="300"/>
      <c r="AY185" s="300"/>
      <c r="AZ185" s="300"/>
      <c r="BA185" s="300"/>
      <c r="BB185" s="300"/>
      <c r="BC185" s="300"/>
    </row>
    <row r="186" spans="1:55" x14ac:dyDescent="0.2">
      <c r="A186" s="300"/>
      <c r="B186" s="300"/>
      <c r="C186" s="300"/>
      <c r="D186" s="300"/>
      <c r="E186" s="300"/>
      <c r="F186" s="300"/>
      <c r="G186" s="300"/>
      <c r="H186" s="300"/>
      <c r="I186" s="300"/>
      <c r="J186" s="300"/>
      <c r="K186" s="300"/>
      <c r="L186" s="300"/>
      <c r="M186" s="300"/>
      <c r="N186" s="300"/>
      <c r="O186" s="300"/>
      <c r="P186" s="300"/>
      <c r="Q186" s="300"/>
      <c r="R186" s="300"/>
      <c r="S186" s="300"/>
      <c r="T186" s="300"/>
      <c r="U186" s="300"/>
      <c r="V186" s="300"/>
      <c r="W186" s="300"/>
      <c r="X186" s="300"/>
      <c r="Y186" s="300"/>
      <c r="Z186" s="300"/>
      <c r="AA186" s="300"/>
      <c r="AB186" s="300"/>
      <c r="AC186" s="300"/>
      <c r="AD186" s="300"/>
      <c r="AE186" s="300"/>
      <c r="AF186" s="300"/>
      <c r="AG186" s="300"/>
      <c r="AH186" s="300"/>
      <c r="AI186" s="300"/>
      <c r="AJ186" s="300"/>
      <c r="AK186" s="300"/>
      <c r="AL186" s="300"/>
      <c r="AM186" s="300"/>
      <c r="AN186" s="300"/>
      <c r="AO186" s="300"/>
      <c r="AP186" s="300"/>
      <c r="AQ186" s="300"/>
      <c r="AR186" s="300"/>
      <c r="AS186" s="300"/>
      <c r="AT186" s="300"/>
      <c r="AU186" s="300"/>
      <c r="AV186" s="300"/>
      <c r="AW186" s="300"/>
      <c r="AX186" s="300"/>
      <c r="AY186" s="300"/>
      <c r="AZ186" s="300"/>
      <c r="BA186" s="300"/>
      <c r="BB186" s="300"/>
      <c r="BC186" s="300"/>
    </row>
    <row r="187" spans="1:55" x14ac:dyDescent="0.2">
      <c r="A187" s="300"/>
      <c r="B187" s="300"/>
      <c r="C187" s="300"/>
      <c r="D187" s="300"/>
      <c r="E187" s="300"/>
      <c r="F187" s="300"/>
      <c r="G187" s="300"/>
      <c r="H187" s="300"/>
      <c r="I187" s="300"/>
      <c r="J187" s="300"/>
      <c r="K187" s="300"/>
      <c r="L187" s="300"/>
      <c r="M187" s="300"/>
      <c r="N187" s="300"/>
      <c r="O187" s="300"/>
      <c r="P187" s="300"/>
      <c r="Q187" s="300"/>
      <c r="R187" s="300"/>
      <c r="S187" s="300"/>
      <c r="T187" s="300"/>
      <c r="U187" s="300"/>
      <c r="V187" s="300"/>
      <c r="W187" s="300"/>
      <c r="X187" s="300"/>
      <c r="Y187" s="300"/>
      <c r="Z187" s="300"/>
      <c r="AA187" s="300"/>
      <c r="AB187" s="300"/>
      <c r="AC187" s="300"/>
      <c r="AD187" s="300"/>
      <c r="AE187" s="300"/>
      <c r="AF187" s="300"/>
      <c r="AG187" s="300"/>
      <c r="AH187" s="300"/>
      <c r="AI187" s="300"/>
      <c r="AJ187" s="300"/>
      <c r="AK187" s="300"/>
      <c r="AL187" s="300"/>
      <c r="AM187" s="300"/>
      <c r="AN187" s="300"/>
      <c r="AO187" s="300"/>
      <c r="AP187" s="300"/>
      <c r="AQ187" s="300"/>
      <c r="AR187" s="300"/>
      <c r="AS187" s="300"/>
      <c r="AT187" s="300"/>
      <c r="AU187" s="300"/>
      <c r="AV187" s="300"/>
      <c r="AW187" s="300"/>
      <c r="AX187" s="300"/>
      <c r="AY187" s="300"/>
      <c r="AZ187" s="300"/>
      <c r="BA187" s="300"/>
      <c r="BB187" s="300"/>
      <c r="BC187" s="300"/>
    </row>
    <row r="188" spans="1:55" x14ac:dyDescent="0.2">
      <c r="A188" s="300"/>
      <c r="B188" s="300"/>
      <c r="C188" s="300"/>
      <c r="D188" s="300"/>
      <c r="E188" s="300"/>
      <c r="F188" s="300"/>
      <c r="G188" s="300"/>
      <c r="H188" s="300"/>
      <c r="I188" s="300"/>
      <c r="J188" s="300"/>
      <c r="K188" s="300"/>
      <c r="L188" s="300"/>
      <c r="M188" s="300"/>
      <c r="N188" s="300"/>
      <c r="O188" s="300"/>
      <c r="P188" s="300"/>
      <c r="Q188" s="300"/>
      <c r="R188" s="300"/>
      <c r="S188" s="300"/>
      <c r="T188" s="300"/>
      <c r="U188" s="300"/>
      <c r="V188" s="300"/>
      <c r="W188" s="300"/>
      <c r="X188" s="300"/>
      <c r="Y188" s="300"/>
      <c r="Z188" s="300"/>
      <c r="AA188" s="300"/>
      <c r="AB188" s="300"/>
      <c r="AC188" s="300"/>
      <c r="AD188" s="300"/>
      <c r="AE188" s="300"/>
      <c r="AF188" s="300"/>
      <c r="AG188" s="300"/>
      <c r="AH188" s="300"/>
      <c r="AI188" s="300"/>
      <c r="AJ188" s="300"/>
      <c r="AK188" s="300"/>
      <c r="AL188" s="300"/>
      <c r="AM188" s="300"/>
      <c r="AN188" s="300"/>
      <c r="AO188" s="300"/>
      <c r="AP188" s="300"/>
      <c r="AQ188" s="300"/>
      <c r="AR188" s="300"/>
      <c r="AS188" s="300"/>
      <c r="AT188" s="300"/>
      <c r="AU188" s="300"/>
      <c r="AV188" s="300"/>
      <c r="AW188" s="300"/>
      <c r="AX188" s="300"/>
      <c r="AY188" s="300"/>
      <c r="AZ188" s="300"/>
      <c r="BA188" s="300"/>
      <c r="BB188" s="300"/>
      <c r="BC188" s="300"/>
    </row>
    <row r="189" spans="1:55" x14ac:dyDescent="0.2">
      <c r="A189" s="300"/>
      <c r="B189" s="300"/>
      <c r="C189" s="300"/>
      <c r="D189" s="300"/>
      <c r="E189" s="300"/>
      <c r="F189" s="300"/>
      <c r="G189" s="300"/>
      <c r="H189" s="300"/>
      <c r="I189" s="300"/>
      <c r="J189" s="300"/>
      <c r="K189" s="300"/>
      <c r="L189" s="300"/>
      <c r="M189" s="300"/>
      <c r="N189" s="300"/>
      <c r="O189" s="300"/>
      <c r="P189" s="300"/>
      <c r="Q189" s="300"/>
      <c r="R189" s="300"/>
      <c r="S189" s="300"/>
      <c r="T189" s="300"/>
      <c r="U189" s="300"/>
      <c r="V189" s="300"/>
      <c r="W189" s="300"/>
      <c r="X189" s="300"/>
      <c r="Y189" s="300"/>
      <c r="Z189" s="300"/>
      <c r="AA189" s="300"/>
      <c r="AB189" s="300"/>
      <c r="AC189" s="300"/>
      <c r="AD189" s="300"/>
      <c r="AE189" s="300"/>
      <c r="AF189" s="300"/>
      <c r="AG189" s="300"/>
      <c r="AH189" s="300"/>
      <c r="AI189" s="300"/>
      <c r="AJ189" s="300"/>
      <c r="AK189" s="300"/>
      <c r="AL189" s="300"/>
      <c r="AM189" s="300"/>
      <c r="AN189" s="300"/>
      <c r="AO189" s="300"/>
      <c r="AP189" s="300"/>
      <c r="AQ189" s="300"/>
      <c r="AR189" s="300"/>
      <c r="AS189" s="300"/>
      <c r="AT189" s="300"/>
      <c r="AU189" s="300"/>
      <c r="AV189" s="300"/>
      <c r="AW189" s="300"/>
      <c r="AX189" s="300"/>
      <c r="AY189" s="300"/>
      <c r="AZ189" s="300"/>
      <c r="BA189" s="300"/>
      <c r="BB189" s="300"/>
      <c r="BC189" s="300"/>
    </row>
    <row r="190" spans="1:55" x14ac:dyDescent="0.2">
      <c r="A190" s="300"/>
      <c r="B190" s="300"/>
      <c r="C190" s="300"/>
      <c r="D190" s="300"/>
      <c r="E190" s="300"/>
      <c r="F190" s="300"/>
      <c r="G190" s="300"/>
      <c r="H190" s="300"/>
      <c r="I190" s="300"/>
      <c r="J190" s="300"/>
      <c r="K190" s="300"/>
      <c r="L190" s="300"/>
      <c r="M190" s="300"/>
      <c r="N190" s="300"/>
      <c r="O190" s="300"/>
      <c r="P190" s="300"/>
      <c r="Q190" s="300"/>
      <c r="R190" s="300"/>
      <c r="S190" s="300"/>
      <c r="T190" s="300"/>
      <c r="U190" s="300"/>
      <c r="V190" s="300"/>
      <c r="W190" s="300"/>
      <c r="X190" s="300"/>
      <c r="Y190" s="300"/>
      <c r="Z190" s="300"/>
      <c r="AA190" s="300"/>
      <c r="AB190" s="300"/>
      <c r="AC190" s="300"/>
      <c r="AD190" s="300"/>
      <c r="AE190" s="300"/>
      <c r="AF190" s="300"/>
      <c r="AG190" s="300"/>
      <c r="AH190" s="300"/>
      <c r="AI190" s="300"/>
      <c r="AJ190" s="300"/>
      <c r="AK190" s="300"/>
      <c r="AL190" s="300"/>
      <c r="AM190" s="300"/>
      <c r="AN190" s="300"/>
      <c r="AO190" s="300"/>
      <c r="AP190" s="300"/>
      <c r="AQ190" s="300"/>
      <c r="AR190" s="300"/>
      <c r="AS190" s="300"/>
      <c r="AT190" s="300"/>
      <c r="AU190" s="300"/>
      <c r="AV190" s="300"/>
      <c r="AW190" s="300"/>
      <c r="AX190" s="300"/>
      <c r="AY190" s="300"/>
      <c r="AZ190" s="300"/>
      <c r="BA190" s="300"/>
      <c r="BB190" s="300"/>
      <c r="BC190" s="300"/>
    </row>
    <row r="191" spans="1:55" x14ac:dyDescent="0.2">
      <c r="A191" s="300"/>
      <c r="B191" s="300"/>
      <c r="C191" s="300"/>
      <c r="D191" s="300"/>
      <c r="E191" s="300"/>
      <c r="F191" s="300"/>
      <c r="G191" s="300"/>
      <c r="H191" s="300"/>
      <c r="I191" s="300"/>
      <c r="J191" s="300"/>
      <c r="K191" s="300"/>
      <c r="L191" s="300"/>
      <c r="M191" s="300"/>
      <c r="N191" s="300"/>
      <c r="O191" s="300"/>
      <c r="P191" s="300"/>
      <c r="Q191" s="300"/>
      <c r="R191" s="300"/>
      <c r="S191" s="300"/>
      <c r="T191" s="300"/>
      <c r="U191" s="300"/>
      <c r="V191" s="300"/>
      <c r="W191" s="300"/>
      <c r="X191" s="300"/>
      <c r="Y191" s="300"/>
      <c r="Z191" s="300"/>
      <c r="AA191" s="300"/>
      <c r="AB191" s="300"/>
      <c r="AC191" s="300"/>
      <c r="AD191" s="300"/>
      <c r="AE191" s="300"/>
      <c r="AF191" s="300"/>
      <c r="AG191" s="300"/>
      <c r="AH191" s="300"/>
      <c r="AI191" s="300"/>
      <c r="AJ191" s="300"/>
      <c r="AK191" s="300"/>
      <c r="AL191" s="300"/>
      <c r="AM191" s="300"/>
      <c r="AN191" s="300"/>
      <c r="AO191" s="300"/>
      <c r="AP191" s="300"/>
      <c r="AQ191" s="300"/>
      <c r="AR191" s="300"/>
      <c r="AS191" s="300"/>
      <c r="AT191" s="300"/>
      <c r="AU191" s="300"/>
      <c r="AV191" s="300"/>
      <c r="AW191" s="300"/>
      <c r="AX191" s="300"/>
      <c r="AY191" s="300"/>
      <c r="AZ191" s="300"/>
      <c r="BA191" s="300"/>
      <c r="BB191" s="300"/>
      <c r="BC191" s="300"/>
    </row>
    <row r="192" spans="1:55" x14ac:dyDescent="0.2">
      <c r="A192" s="300"/>
      <c r="B192" s="300"/>
      <c r="C192" s="300"/>
      <c r="D192" s="300"/>
      <c r="E192" s="300"/>
      <c r="F192" s="300"/>
      <c r="G192" s="300"/>
      <c r="H192" s="300"/>
      <c r="I192" s="300"/>
      <c r="J192" s="300"/>
      <c r="K192" s="300"/>
      <c r="L192" s="300"/>
      <c r="M192" s="300"/>
      <c r="N192" s="300"/>
      <c r="O192" s="300"/>
      <c r="P192" s="300"/>
      <c r="Q192" s="300"/>
      <c r="R192" s="300"/>
      <c r="S192" s="300"/>
      <c r="T192" s="300"/>
      <c r="U192" s="300"/>
      <c r="V192" s="300"/>
      <c r="W192" s="300"/>
      <c r="X192" s="300"/>
      <c r="Y192" s="300"/>
      <c r="Z192" s="300"/>
      <c r="AA192" s="300"/>
      <c r="AB192" s="300"/>
      <c r="AC192" s="300"/>
      <c r="AD192" s="300"/>
      <c r="AE192" s="300"/>
      <c r="AF192" s="300"/>
      <c r="AG192" s="300"/>
      <c r="AH192" s="300"/>
      <c r="AI192" s="300"/>
      <c r="AJ192" s="300"/>
      <c r="AK192" s="300"/>
      <c r="AL192" s="300"/>
      <c r="AM192" s="300"/>
      <c r="AN192" s="300"/>
      <c r="AO192" s="300"/>
      <c r="AP192" s="300"/>
      <c r="AQ192" s="300"/>
      <c r="AR192" s="300"/>
      <c r="AS192" s="300"/>
      <c r="AT192" s="300"/>
      <c r="AU192" s="300"/>
      <c r="AV192" s="300"/>
      <c r="AW192" s="300"/>
      <c r="AX192" s="300"/>
      <c r="AY192" s="300"/>
      <c r="AZ192" s="300"/>
      <c r="BA192" s="300"/>
      <c r="BB192" s="300"/>
      <c r="BC192" s="300"/>
    </row>
    <row r="193" spans="1:55" x14ac:dyDescent="0.2">
      <c r="A193" s="300"/>
      <c r="B193" s="300"/>
      <c r="C193" s="300"/>
      <c r="D193" s="300"/>
      <c r="E193" s="300"/>
      <c r="F193" s="300"/>
      <c r="G193" s="300"/>
      <c r="H193" s="300"/>
      <c r="I193" s="300"/>
      <c r="J193" s="300"/>
      <c r="K193" s="300"/>
      <c r="L193" s="300"/>
      <c r="M193" s="300"/>
      <c r="N193" s="300"/>
      <c r="O193" s="300"/>
      <c r="P193" s="300"/>
      <c r="Q193" s="300"/>
      <c r="R193" s="300"/>
      <c r="S193" s="300"/>
      <c r="T193" s="300"/>
      <c r="U193" s="300"/>
      <c r="V193" s="300"/>
      <c r="W193" s="300"/>
      <c r="X193" s="300"/>
      <c r="Y193" s="300"/>
      <c r="Z193" s="300"/>
      <c r="AA193" s="300"/>
      <c r="AB193" s="300"/>
      <c r="AC193" s="300"/>
      <c r="AD193" s="300"/>
      <c r="AE193" s="300"/>
      <c r="AF193" s="300"/>
      <c r="AG193" s="300"/>
      <c r="AH193" s="300"/>
      <c r="AI193" s="300"/>
      <c r="AJ193" s="300"/>
      <c r="AK193" s="300"/>
      <c r="AL193" s="300"/>
      <c r="AM193" s="300"/>
      <c r="AN193" s="300"/>
      <c r="AO193" s="300"/>
      <c r="AP193" s="300"/>
      <c r="AQ193" s="300"/>
      <c r="AR193" s="300"/>
      <c r="AS193" s="300"/>
      <c r="AT193" s="300"/>
      <c r="AU193" s="300"/>
      <c r="AV193" s="300"/>
      <c r="AW193" s="300"/>
      <c r="AX193" s="300"/>
      <c r="AY193" s="300"/>
      <c r="AZ193" s="300"/>
      <c r="BA193" s="300"/>
      <c r="BB193" s="300"/>
      <c r="BC193" s="300"/>
    </row>
    <row r="194" spans="1:55" x14ac:dyDescent="0.2">
      <c r="A194" s="300"/>
      <c r="B194" s="300"/>
      <c r="C194" s="300"/>
      <c r="D194" s="300"/>
      <c r="E194" s="300"/>
      <c r="F194" s="300"/>
      <c r="G194" s="300"/>
      <c r="H194" s="300"/>
      <c r="I194" s="300"/>
      <c r="J194" s="300"/>
      <c r="K194" s="300"/>
      <c r="L194" s="300"/>
      <c r="M194" s="300"/>
      <c r="N194" s="300"/>
      <c r="O194" s="300"/>
      <c r="P194" s="300"/>
      <c r="Q194" s="300"/>
      <c r="R194" s="300"/>
      <c r="S194" s="300"/>
      <c r="T194" s="300"/>
      <c r="U194" s="300"/>
      <c r="V194" s="300"/>
      <c r="W194" s="300"/>
      <c r="X194" s="300"/>
      <c r="Y194" s="300"/>
      <c r="Z194" s="300"/>
      <c r="AA194" s="300"/>
      <c r="AB194" s="300"/>
      <c r="AC194" s="300"/>
      <c r="AD194" s="300"/>
      <c r="AE194" s="300"/>
      <c r="AF194" s="300"/>
      <c r="AG194" s="300"/>
      <c r="AH194" s="300"/>
      <c r="AI194" s="300"/>
      <c r="AJ194" s="300"/>
      <c r="AK194" s="300"/>
      <c r="AL194" s="300"/>
      <c r="AM194" s="300"/>
      <c r="AN194" s="300"/>
      <c r="AO194" s="300"/>
      <c r="AP194" s="300"/>
      <c r="AQ194" s="300"/>
      <c r="AR194" s="300"/>
      <c r="AS194" s="300"/>
      <c r="AT194" s="300"/>
      <c r="AU194" s="300"/>
      <c r="AV194" s="300"/>
      <c r="AW194" s="300"/>
      <c r="AX194" s="300"/>
      <c r="AY194" s="300"/>
      <c r="AZ194" s="300"/>
      <c r="BA194" s="300"/>
      <c r="BB194" s="300"/>
      <c r="BC194" s="300"/>
    </row>
    <row r="195" spans="1:55" x14ac:dyDescent="0.2">
      <c r="A195" s="300"/>
      <c r="B195" s="300"/>
      <c r="C195" s="300"/>
      <c r="D195" s="300"/>
      <c r="E195" s="300"/>
      <c r="F195" s="300"/>
      <c r="G195" s="300"/>
      <c r="H195" s="300"/>
      <c r="I195" s="300"/>
      <c r="J195" s="300"/>
      <c r="K195" s="300"/>
      <c r="L195" s="300"/>
      <c r="M195" s="300"/>
      <c r="N195" s="300"/>
      <c r="O195" s="300"/>
      <c r="P195" s="300"/>
      <c r="Q195" s="300"/>
      <c r="R195" s="300"/>
      <c r="S195" s="300"/>
      <c r="T195" s="300"/>
      <c r="U195" s="300"/>
      <c r="V195" s="300"/>
      <c r="W195" s="300"/>
      <c r="X195" s="300"/>
      <c r="Y195" s="300"/>
      <c r="Z195" s="300"/>
      <c r="AA195" s="300"/>
      <c r="AB195" s="300"/>
      <c r="AC195" s="300"/>
      <c r="AD195" s="300"/>
      <c r="AE195" s="300"/>
      <c r="AF195" s="300"/>
      <c r="AG195" s="300"/>
      <c r="AH195" s="300"/>
      <c r="AI195" s="300"/>
      <c r="AJ195" s="300"/>
      <c r="AK195" s="300"/>
      <c r="AL195" s="300"/>
      <c r="AM195" s="300"/>
      <c r="AN195" s="300"/>
      <c r="AO195" s="300"/>
      <c r="AP195" s="300"/>
      <c r="AQ195" s="300"/>
      <c r="AR195" s="300"/>
      <c r="AS195" s="300"/>
      <c r="AT195" s="300"/>
      <c r="AU195" s="300"/>
      <c r="AV195" s="300"/>
      <c r="AW195" s="300"/>
      <c r="AX195" s="300"/>
      <c r="AY195" s="300"/>
      <c r="AZ195" s="300"/>
      <c r="BA195" s="300"/>
      <c r="BB195" s="300"/>
      <c r="BC195" s="300"/>
    </row>
    <row r="196" spans="1:55" x14ac:dyDescent="0.2">
      <c r="A196" s="300"/>
      <c r="B196" s="300"/>
      <c r="C196" s="300"/>
      <c r="D196" s="300"/>
      <c r="E196" s="300"/>
      <c r="F196" s="300"/>
      <c r="G196" s="300"/>
      <c r="H196" s="300"/>
      <c r="I196" s="300"/>
      <c r="J196" s="300"/>
      <c r="K196" s="300"/>
      <c r="L196" s="300"/>
      <c r="M196" s="300"/>
      <c r="N196" s="300"/>
      <c r="O196" s="300"/>
      <c r="P196" s="300"/>
      <c r="Q196" s="300"/>
      <c r="R196" s="300"/>
      <c r="S196" s="300"/>
      <c r="T196" s="300"/>
      <c r="U196" s="300"/>
      <c r="V196" s="300"/>
      <c r="W196" s="300"/>
      <c r="X196" s="300"/>
      <c r="Y196" s="300"/>
      <c r="Z196" s="300"/>
      <c r="AA196" s="300"/>
      <c r="AB196" s="300"/>
      <c r="AC196" s="300"/>
      <c r="AD196" s="300"/>
      <c r="AE196" s="300"/>
      <c r="AF196" s="300"/>
      <c r="AG196" s="300"/>
      <c r="AH196" s="300"/>
      <c r="AI196" s="300"/>
      <c r="AJ196" s="300"/>
      <c r="AK196" s="300"/>
      <c r="AL196" s="300"/>
      <c r="AM196" s="300"/>
      <c r="AN196" s="300"/>
      <c r="AO196" s="300"/>
      <c r="AP196" s="300"/>
      <c r="AQ196" s="300"/>
      <c r="AR196" s="300"/>
      <c r="AS196" s="300"/>
      <c r="AT196" s="300"/>
      <c r="AU196" s="300"/>
      <c r="AV196" s="300"/>
      <c r="AW196" s="300"/>
      <c r="AX196" s="300"/>
      <c r="AY196" s="300"/>
      <c r="AZ196" s="300"/>
      <c r="BA196" s="300"/>
      <c r="BB196" s="300"/>
      <c r="BC196" s="300"/>
    </row>
    <row r="197" spans="1:55" x14ac:dyDescent="0.2">
      <c r="A197" s="300"/>
      <c r="B197" s="300"/>
      <c r="C197" s="300"/>
      <c r="D197" s="300"/>
      <c r="E197" s="300"/>
      <c r="F197" s="300"/>
      <c r="G197" s="300"/>
      <c r="H197" s="300"/>
      <c r="I197" s="300"/>
      <c r="J197" s="300"/>
      <c r="K197" s="300"/>
      <c r="L197" s="300"/>
      <c r="M197" s="300"/>
      <c r="N197" s="300"/>
      <c r="O197" s="300"/>
      <c r="P197" s="300"/>
      <c r="Q197" s="300"/>
      <c r="R197" s="300"/>
      <c r="S197" s="300"/>
      <c r="T197" s="300"/>
      <c r="U197" s="300"/>
      <c r="V197" s="300"/>
      <c r="W197" s="300"/>
      <c r="X197" s="300"/>
      <c r="Y197" s="300"/>
      <c r="Z197" s="300"/>
      <c r="AA197" s="300"/>
      <c r="AB197" s="300"/>
      <c r="AC197" s="300"/>
      <c r="AD197" s="300"/>
      <c r="AE197" s="300"/>
      <c r="AF197" s="300"/>
      <c r="AG197" s="300"/>
      <c r="AH197" s="300"/>
      <c r="AI197" s="300"/>
      <c r="AJ197" s="300"/>
      <c r="AK197" s="300"/>
      <c r="AL197" s="300"/>
      <c r="AM197" s="300"/>
      <c r="AN197" s="300"/>
      <c r="AO197" s="300"/>
      <c r="AP197" s="300"/>
      <c r="AQ197" s="300"/>
      <c r="AR197" s="300"/>
      <c r="AS197" s="300"/>
      <c r="AT197" s="300"/>
      <c r="AU197" s="300"/>
      <c r="AV197" s="300"/>
      <c r="AW197" s="300"/>
      <c r="AX197" s="300"/>
      <c r="AY197" s="300"/>
      <c r="AZ197" s="300"/>
      <c r="BA197" s="300"/>
      <c r="BB197" s="300"/>
      <c r="BC197" s="300"/>
    </row>
    <row r="198" spans="1:55" x14ac:dyDescent="0.2">
      <c r="A198" s="300"/>
      <c r="B198" s="300"/>
      <c r="C198" s="300"/>
      <c r="D198" s="300"/>
      <c r="E198" s="300"/>
      <c r="F198" s="300"/>
      <c r="G198" s="300"/>
      <c r="H198" s="300"/>
      <c r="I198" s="300"/>
      <c r="J198" s="300"/>
      <c r="K198" s="300"/>
      <c r="L198" s="300"/>
      <c r="M198" s="300"/>
      <c r="N198" s="300"/>
      <c r="O198" s="300"/>
      <c r="P198" s="300"/>
      <c r="Q198" s="300"/>
      <c r="R198" s="300"/>
      <c r="S198" s="300"/>
      <c r="T198" s="300"/>
      <c r="U198" s="300"/>
      <c r="V198" s="300"/>
      <c r="W198" s="300"/>
      <c r="X198" s="300"/>
      <c r="Y198" s="300"/>
      <c r="Z198" s="300"/>
      <c r="AA198" s="300"/>
      <c r="AB198" s="300"/>
      <c r="AC198" s="300"/>
      <c r="AD198" s="300"/>
      <c r="AE198" s="300"/>
      <c r="AF198" s="300"/>
      <c r="AG198" s="300"/>
      <c r="AH198" s="300"/>
      <c r="AI198" s="300"/>
      <c r="AJ198" s="300"/>
      <c r="AK198" s="300"/>
      <c r="AL198" s="300"/>
      <c r="AM198" s="300"/>
      <c r="AN198" s="300"/>
      <c r="AO198" s="300"/>
      <c r="AP198" s="300"/>
      <c r="AQ198" s="300"/>
      <c r="AR198" s="300"/>
      <c r="AS198" s="300"/>
      <c r="AT198" s="300"/>
      <c r="AU198" s="300"/>
      <c r="AV198" s="300"/>
      <c r="AW198" s="300"/>
      <c r="AX198" s="300"/>
      <c r="AY198" s="300"/>
      <c r="AZ198" s="300"/>
      <c r="BA198" s="300"/>
      <c r="BB198" s="300"/>
      <c r="BC198" s="300"/>
    </row>
    <row r="199" spans="1:55" x14ac:dyDescent="0.2">
      <c r="A199" s="300"/>
      <c r="B199" s="300"/>
      <c r="C199" s="300"/>
      <c r="D199" s="300"/>
      <c r="E199" s="300"/>
      <c r="F199" s="300"/>
      <c r="G199" s="300"/>
      <c r="H199" s="300"/>
      <c r="I199" s="300"/>
      <c r="J199" s="300"/>
      <c r="K199" s="300"/>
      <c r="L199" s="300"/>
      <c r="M199" s="300"/>
      <c r="N199" s="300"/>
      <c r="O199" s="300"/>
      <c r="P199" s="300"/>
      <c r="Q199" s="300"/>
      <c r="R199" s="300"/>
      <c r="S199" s="300"/>
      <c r="T199" s="300"/>
      <c r="U199" s="300"/>
      <c r="V199" s="300"/>
      <c r="W199" s="300"/>
      <c r="X199" s="300"/>
      <c r="Y199" s="300"/>
      <c r="Z199" s="300"/>
      <c r="AA199" s="300"/>
      <c r="AB199" s="300"/>
      <c r="AC199" s="300"/>
      <c r="AD199" s="300"/>
      <c r="AE199" s="300"/>
      <c r="AF199" s="300"/>
      <c r="AG199" s="300"/>
      <c r="AH199" s="300"/>
      <c r="AI199" s="300"/>
      <c r="AJ199" s="300"/>
      <c r="AK199" s="300"/>
      <c r="AL199" s="300"/>
      <c r="AM199" s="300"/>
      <c r="AN199" s="300"/>
      <c r="AO199" s="300"/>
      <c r="AP199" s="300"/>
      <c r="AQ199" s="300"/>
      <c r="AR199" s="300"/>
      <c r="AS199" s="300"/>
      <c r="AT199" s="300"/>
      <c r="AU199" s="300"/>
      <c r="AV199" s="300"/>
      <c r="AW199" s="300"/>
      <c r="AX199" s="300"/>
      <c r="AY199" s="300"/>
      <c r="AZ199" s="300"/>
      <c r="BA199" s="300"/>
      <c r="BB199" s="300"/>
      <c r="BC199" s="300"/>
    </row>
    <row r="200" spans="1:55" x14ac:dyDescent="0.2">
      <c r="A200" s="300"/>
      <c r="B200" s="300"/>
      <c r="C200" s="300"/>
      <c r="D200" s="300"/>
      <c r="E200" s="300"/>
      <c r="F200" s="300"/>
      <c r="G200" s="300"/>
      <c r="H200" s="300"/>
      <c r="I200" s="300"/>
      <c r="J200" s="300"/>
      <c r="K200" s="300"/>
      <c r="L200" s="300"/>
      <c r="M200" s="300"/>
      <c r="N200" s="300"/>
      <c r="O200" s="300"/>
      <c r="P200" s="300"/>
      <c r="Q200" s="300"/>
      <c r="R200" s="300"/>
      <c r="S200" s="300"/>
      <c r="T200" s="300"/>
      <c r="U200" s="300"/>
      <c r="V200" s="300"/>
      <c r="W200" s="300"/>
      <c r="X200" s="300"/>
      <c r="Y200" s="300"/>
      <c r="Z200" s="300"/>
      <c r="AA200" s="300"/>
      <c r="AB200" s="300"/>
      <c r="AC200" s="300"/>
      <c r="AD200" s="300"/>
      <c r="AE200" s="300"/>
      <c r="AF200" s="300"/>
      <c r="AG200" s="300"/>
      <c r="AH200" s="300"/>
      <c r="AI200" s="300"/>
      <c r="AJ200" s="300"/>
      <c r="AK200" s="300"/>
      <c r="AL200" s="300"/>
      <c r="AM200" s="300"/>
      <c r="AN200" s="300"/>
      <c r="AO200" s="300"/>
      <c r="AP200" s="300"/>
      <c r="AQ200" s="300"/>
      <c r="AR200" s="300"/>
      <c r="AS200" s="300"/>
      <c r="AT200" s="300"/>
      <c r="AU200" s="300"/>
      <c r="AV200" s="300"/>
      <c r="AW200" s="300"/>
      <c r="AX200" s="300"/>
      <c r="AY200" s="300"/>
      <c r="AZ200" s="300"/>
      <c r="BA200" s="300"/>
      <c r="BB200" s="300"/>
      <c r="BC200" s="300"/>
    </row>
  </sheetData>
  <sheetProtection algorithmName="SHA-512" hashValue="Q6wB71f+AljFK7JwRcJCHRuX3Ys+HkUvitB68G3AMWp4+p9IDT8UZ36/JmhvACgTRyr6xPHnyqnS+pbKurYDxA==" saltValue="+oSd5XI3hH4PspFygEvPcw==" spinCount="100000" sheet="1" objects="1" scenarios="1"/>
  <mergeCells count="3">
    <mergeCell ref="B5:C5"/>
    <mergeCell ref="B1:B3"/>
    <mergeCell ref="B4:C4"/>
  </mergeCells>
  <conditionalFormatting sqref="F17">
    <cfRule type="cellIs" dxfId="289" priority="1" operator="equal">
      <formula>"No"</formula>
    </cfRule>
    <cfRule type="cellIs" dxfId="288" priority="2" operator="equal">
      <formula>"No"</formula>
    </cfRule>
    <cfRule type="cellIs" dxfId="287" priority="3" operator="equal">
      <formula>"Yes"</formula>
    </cfRule>
  </conditionalFormatting>
  <dataValidations count="1">
    <dataValidation type="list" allowBlank="1" showInputMessage="1" showErrorMessage="1" sqref="C9" xr:uid="{00000000-0002-0000-2300-000000000000}">
      <formula1>"Doctor, CA, Architect"</formula1>
    </dataValidation>
  </dataValidations>
  <pageMargins left="0.7" right="0.7" top="0.75" bottom="0.75" header="0.3" footer="0.3"/>
  <pageSetup paperSize="9" scale="89" orientation="landscape"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C15" unlockedFormula="1"/>
  </ignoredError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
  <dimension ref="A1:BC200"/>
  <sheetViews>
    <sheetView zoomScale="80" zoomScaleNormal="80" workbookViewId="0">
      <selection activeCell="B1" sqref="B1:C3"/>
    </sheetView>
  </sheetViews>
  <sheetFormatPr defaultColWidth="9.140625" defaultRowHeight="12.75" x14ac:dyDescent="0.2"/>
  <cols>
    <col min="1" max="1" width="3.85546875" style="69" customWidth="1"/>
    <col min="2" max="2" width="44" style="69" bestFit="1" customWidth="1"/>
    <col min="3" max="3" width="26" style="69" customWidth="1"/>
    <col min="4" max="4" width="24.85546875" style="69" customWidth="1"/>
    <col min="5" max="5" width="13.85546875" style="69" customWidth="1"/>
    <col min="6" max="6" width="15.85546875" style="69" bestFit="1" customWidth="1"/>
    <col min="7" max="7" width="16" style="69" customWidth="1"/>
    <col min="8" max="8" width="16.7109375" style="69" bestFit="1" customWidth="1"/>
    <col min="9" max="9" width="14.140625" style="69" bestFit="1" customWidth="1"/>
    <col min="10" max="15" width="9.140625" style="69"/>
    <col min="16" max="16" width="54.85546875" style="69" bestFit="1" customWidth="1"/>
    <col min="17" max="17" width="10.7109375" style="69" bestFit="1" customWidth="1"/>
    <col min="18" max="16384" width="9.140625" style="69"/>
  </cols>
  <sheetData>
    <row r="1" spans="1:55" ht="14.25" customHeight="1" x14ac:dyDescent="0.2">
      <c r="A1" s="300"/>
      <c r="B1" s="2155" t="str">
        <f>'Borrower Details'!A2</f>
        <v>Mortgage-Magnus</v>
      </c>
      <c r="C1" s="2166"/>
      <c r="D1" s="449"/>
      <c r="E1" s="449"/>
      <c r="F1" s="415"/>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c r="AM1" s="300"/>
      <c r="AN1" s="300"/>
      <c r="AO1" s="300"/>
      <c r="AP1" s="300"/>
      <c r="AQ1" s="300"/>
      <c r="AR1" s="300"/>
      <c r="AS1" s="300"/>
      <c r="AT1" s="300"/>
      <c r="AU1" s="300"/>
      <c r="AV1" s="300"/>
      <c r="AW1" s="300"/>
      <c r="AX1" s="300"/>
      <c r="AY1" s="300"/>
      <c r="AZ1" s="300"/>
      <c r="BA1" s="300"/>
      <c r="BB1" s="300"/>
      <c r="BC1" s="300"/>
    </row>
    <row r="2" spans="1:55" ht="16.5" x14ac:dyDescent="0.25">
      <c r="A2" s="300"/>
      <c r="B2" s="2156"/>
      <c r="C2" s="2167"/>
      <c r="D2" s="458"/>
      <c r="E2" s="898" t="s">
        <v>3</v>
      </c>
      <c r="F2" s="459"/>
      <c r="G2" s="300"/>
      <c r="H2" s="300"/>
      <c r="I2" s="300"/>
      <c r="J2" s="300"/>
      <c r="K2" s="300"/>
      <c r="L2" s="300"/>
      <c r="M2" s="300"/>
      <c r="N2" s="300"/>
      <c r="O2" s="298" t="s">
        <v>211</v>
      </c>
      <c r="P2" s="299" t="s">
        <v>317</v>
      </c>
      <c r="Q2" s="299" t="s">
        <v>318</v>
      </c>
      <c r="R2" s="300"/>
      <c r="S2" s="300"/>
      <c r="T2" s="300"/>
      <c r="U2" s="300"/>
      <c r="V2" s="300"/>
      <c r="W2" s="300"/>
      <c r="X2" s="300"/>
      <c r="Y2" s="300"/>
      <c r="Z2" s="300"/>
      <c r="AA2" s="300"/>
      <c r="AB2" s="300"/>
      <c r="AC2" s="300"/>
      <c r="AD2" s="300"/>
      <c r="AE2" s="300"/>
      <c r="AF2" s="300"/>
      <c r="AG2" s="300"/>
      <c r="AH2" s="300"/>
      <c r="AI2" s="300"/>
      <c r="AJ2" s="300"/>
      <c r="AK2" s="300"/>
      <c r="AL2" s="300"/>
      <c r="AM2" s="300"/>
      <c r="AN2" s="300"/>
      <c r="AO2" s="300"/>
      <c r="AP2" s="300"/>
      <c r="AQ2" s="300"/>
      <c r="AR2" s="300"/>
      <c r="AS2" s="300"/>
      <c r="AT2" s="300"/>
      <c r="AU2" s="300"/>
      <c r="AV2" s="300"/>
      <c r="AW2" s="300"/>
      <c r="AX2" s="300"/>
      <c r="AY2" s="300"/>
      <c r="AZ2" s="300"/>
      <c r="BA2" s="300"/>
      <c r="BB2" s="300"/>
      <c r="BC2" s="300"/>
    </row>
    <row r="3" spans="1:55" ht="14.25" customHeight="1" thickBot="1" x14ac:dyDescent="0.25">
      <c r="A3" s="300"/>
      <c r="B3" s="2168"/>
      <c r="C3" s="2169"/>
      <c r="D3" s="460"/>
      <c r="E3" s="460"/>
      <c r="F3" s="461"/>
      <c r="G3" s="300"/>
      <c r="H3" s="300"/>
      <c r="I3" s="300"/>
      <c r="J3" s="300"/>
      <c r="K3" s="300"/>
      <c r="L3" s="300"/>
      <c r="M3" s="300"/>
      <c r="N3" s="300"/>
      <c r="O3" s="462">
        <v>1</v>
      </c>
      <c r="P3" s="463" t="s">
        <v>2102</v>
      </c>
      <c r="Q3" s="464">
        <v>9.6086766170816573E-2</v>
      </c>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c r="BA3" s="300"/>
      <c r="BB3" s="300"/>
      <c r="BC3" s="300"/>
    </row>
    <row r="4" spans="1:55" ht="20.25" customHeight="1" x14ac:dyDescent="0.2">
      <c r="A4" s="300"/>
      <c r="B4" s="2171" t="s">
        <v>2518</v>
      </c>
      <c r="C4" s="2172"/>
      <c r="D4" s="2172"/>
      <c r="E4" s="2172"/>
      <c r="F4" s="2173"/>
      <c r="G4" s="300"/>
      <c r="H4" s="300"/>
      <c r="I4" s="300"/>
      <c r="J4" s="300"/>
      <c r="K4" s="300"/>
      <c r="L4" s="300"/>
      <c r="M4" s="300"/>
      <c r="N4" s="300"/>
      <c r="O4" s="462">
        <v>2</v>
      </c>
      <c r="P4" s="463" t="s">
        <v>2103</v>
      </c>
      <c r="Q4" s="464">
        <v>0.14899999999999999</v>
      </c>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row>
    <row r="5" spans="1:55" ht="21" customHeight="1" x14ac:dyDescent="0.2">
      <c r="A5" s="300"/>
      <c r="B5" s="2114" t="s">
        <v>411</v>
      </c>
      <c r="C5" s="2115"/>
      <c r="D5" s="2116"/>
      <c r="E5" s="2116"/>
      <c r="F5" s="2118"/>
      <c r="G5" s="300"/>
      <c r="H5" s="300"/>
      <c r="I5" s="300"/>
      <c r="J5" s="300"/>
      <c r="K5" s="300"/>
      <c r="L5" s="300"/>
      <c r="M5" s="300"/>
      <c r="N5" s="300"/>
      <c r="O5" s="462">
        <v>3</v>
      </c>
      <c r="P5" s="463" t="s">
        <v>2104</v>
      </c>
      <c r="Q5" s="464">
        <v>5.04E-2</v>
      </c>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row>
    <row r="6" spans="1:55" ht="15.75" x14ac:dyDescent="0.2">
      <c r="A6" s="300"/>
      <c r="B6" s="1398" t="str">
        <f>'Borrower Details'!A8</f>
        <v>Name of  Main Applicant</v>
      </c>
      <c r="C6" s="2170">
        <f>'Borrower Details'!B8</f>
        <v>0</v>
      </c>
      <c r="D6" s="2170"/>
      <c r="E6" s="2170"/>
      <c r="F6" s="2170"/>
      <c r="G6" s="300"/>
      <c r="H6" s="300"/>
      <c r="I6" s="300"/>
      <c r="J6" s="300"/>
      <c r="K6" s="300"/>
      <c r="L6" s="300"/>
      <c r="M6" s="300"/>
      <c r="N6" s="300"/>
      <c r="O6" s="462">
        <v>4</v>
      </c>
      <c r="P6" s="463" t="s">
        <v>2105</v>
      </c>
      <c r="Q6" s="464">
        <v>0.285745029359458</v>
      </c>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row>
    <row r="7" spans="1:55" ht="15.75" x14ac:dyDescent="0.2">
      <c r="A7" s="300"/>
      <c r="B7" s="465" t="s">
        <v>20</v>
      </c>
      <c r="C7" s="1406">
        <f>Financials_Consolidated!C7</f>
        <v>43556</v>
      </c>
      <c r="D7" s="1406">
        <f>Financials_Consolidated!D7</f>
        <v>43191</v>
      </c>
      <c r="E7" s="466" t="s">
        <v>238</v>
      </c>
      <c r="F7" s="466" t="s">
        <v>232</v>
      </c>
      <c r="G7" s="300"/>
      <c r="H7" s="300"/>
      <c r="I7" s="300"/>
      <c r="J7" s="300"/>
      <c r="K7" s="300"/>
      <c r="L7" s="300"/>
      <c r="M7" s="300"/>
      <c r="N7" s="300"/>
      <c r="O7" s="462">
        <v>5</v>
      </c>
      <c r="P7" s="463" t="s">
        <v>2106</v>
      </c>
      <c r="Q7" s="464">
        <v>9.83333333333333E-2</v>
      </c>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row>
    <row r="8" spans="1:55" ht="15" x14ac:dyDescent="0.2">
      <c r="A8" s="300"/>
      <c r="B8" s="467" t="s">
        <v>197</v>
      </c>
      <c r="C8" s="1407">
        <f>Financials_Consolidated!C11</f>
        <v>0</v>
      </c>
      <c r="D8" s="1407">
        <f>Financials_Consolidated!D11</f>
        <v>0</v>
      </c>
      <c r="E8" s="1407">
        <f>(C8+D8)/2</f>
        <v>0</v>
      </c>
      <c r="F8" s="1407" t="e">
        <f>IF((C8-D8)/D8&gt;20%,E8,C8)</f>
        <v>#DIV/0!</v>
      </c>
      <c r="G8" s="300"/>
      <c r="H8" s="300"/>
      <c r="I8" s="300"/>
      <c r="J8" s="300"/>
      <c r="K8" s="300"/>
      <c r="L8" s="300"/>
      <c r="M8" s="300"/>
      <c r="N8" s="300"/>
      <c r="O8" s="462">
        <v>6</v>
      </c>
      <c r="P8" s="463" t="s">
        <v>2107</v>
      </c>
      <c r="Q8" s="464">
        <v>0.21462499999999998</v>
      </c>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row>
    <row r="9" spans="1:55" ht="15" x14ac:dyDescent="0.2">
      <c r="A9" s="300"/>
      <c r="B9" s="467" t="s">
        <v>210</v>
      </c>
      <c r="C9" s="1408" t="e">
        <f>ROUND(Financials_Consolidated!C21,2)&amp;"%"</f>
        <v>#DIV/0!</v>
      </c>
      <c r="D9" s="1408" t="e">
        <f>ROUND(Financials_Consolidated!D21,2)&amp;"%"</f>
        <v>#DIV/0!</v>
      </c>
      <c r="E9" s="300"/>
      <c r="F9" s="300"/>
      <c r="G9" s="300"/>
      <c r="H9" s="300"/>
      <c r="I9" s="300"/>
      <c r="J9" s="300"/>
      <c r="K9" s="300"/>
      <c r="L9" s="300"/>
      <c r="M9" s="300"/>
      <c r="N9" s="300"/>
      <c r="O9" s="462">
        <v>7</v>
      </c>
      <c r="P9" s="463" t="s">
        <v>2108</v>
      </c>
      <c r="Q9" s="464">
        <v>0.14799999999999999</v>
      </c>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row>
    <row r="10" spans="1:55" ht="15" x14ac:dyDescent="0.2">
      <c r="A10" s="300"/>
      <c r="B10" s="467" t="s">
        <v>40</v>
      </c>
      <c r="C10" s="1407">
        <f>Financials_Consolidated!C32</f>
        <v>0</v>
      </c>
      <c r="D10" s="1407">
        <f>Financials_Consolidated!D32</f>
        <v>0</v>
      </c>
      <c r="E10" s="468"/>
      <c r="F10" s="468"/>
      <c r="G10" s="468"/>
      <c r="H10" s="300"/>
      <c r="I10" s="300"/>
      <c r="J10" s="300"/>
      <c r="K10" s="300"/>
      <c r="L10" s="300"/>
      <c r="M10" s="300"/>
      <c r="N10" s="300"/>
      <c r="O10" s="462">
        <v>8</v>
      </c>
      <c r="P10" s="463" t="s">
        <v>2109</v>
      </c>
      <c r="Q10" s="464">
        <v>6.3437425404944597E-2</v>
      </c>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row>
    <row r="11" spans="1:55" ht="15" x14ac:dyDescent="0.2">
      <c r="A11" s="300"/>
      <c r="B11" s="467" t="s">
        <v>9</v>
      </c>
      <c r="C11" s="1407">
        <f>Financials_Consolidated!C27+Financials_Consolidated!C28</f>
        <v>0</v>
      </c>
      <c r="D11" s="1407">
        <f>Financials_Consolidated!D27+Financials_Consolidated!D28</f>
        <v>0</v>
      </c>
      <c r="E11" s="468"/>
      <c r="F11" s="468"/>
      <c r="G11" s="468"/>
      <c r="H11" s="300"/>
      <c r="I11" s="300"/>
      <c r="J11" s="300"/>
      <c r="K11" s="300"/>
      <c r="L11" s="300"/>
      <c r="M11" s="300"/>
      <c r="N11" s="300"/>
      <c r="O11" s="462">
        <v>9</v>
      </c>
      <c r="P11" s="463" t="s">
        <v>2110</v>
      </c>
      <c r="Q11" s="464">
        <v>0.10228986013986013</v>
      </c>
      <c r="R11" s="300"/>
      <c r="S11" s="300"/>
      <c r="T11" s="300"/>
      <c r="U11" s="300"/>
      <c r="V11" s="300"/>
      <c r="W11" s="300"/>
      <c r="X11" s="300"/>
      <c r="Y11" s="300"/>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row>
    <row r="12" spans="1:55" ht="15" x14ac:dyDescent="0.2">
      <c r="A12" s="300"/>
      <c r="B12" s="467" t="s">
        <v>234</v>
      </c>
      <c r="C12" s="1407">
        <f>Financials_Consolidated!C22</f>
        <v>0</v>
      </c>
      <c r="D12" s="1407">
        <f>Financials_Consolidated!D22</f>
        <v>0</v>
      </c>
      <c r="E12" s="468"/>
      <c r="F12" s="468"/>
      <c r="G12" s="468"/>
      <c r="H12" s="300"/>
      <c r="I12" s="300"/>
      <c r="J12" s="300"/>
      <c r="K12" s="300"/>
      <c r="L12" s="300"/>
      <c r="M12" s="300"/>
      <c r="N12" s="300"/>
      <c r="O12" s="462">
        <v>10</v>
      </c>
      <c r="P12" s="463" t="s">
        <v>2111</v>
      </c>
      <c r="Q12" s="464">
        <v>4.811547182975754E-2</v>
      </c>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row>
    <row r="13" spans="1:55" ht="15" x14ac:dyDescent="0.2">
      <c r="A13" s="300"/>
      <c r="B13" s="467" t="s">
        <v>82</v>
      </c>
      <c r="C13" s="1407">
        <f>Financials_Consolidated!C23</f>
        <v>0</v>
      </c>
      <c r="D13" s="1407">
        <f>Financials_Consolidated!D23</f>
        <v>0</v>
      </c>
      <c r="E13" s="468"/>
      <c r="F13" s="468"/>
      <c r="G13" s="468"/>
      <c r="H13" s="300"/>
      <c r="I13" s="300"/>
      <c r="J13" s="300"/>
      <c r="K13" s="300"/>
      <c r="L13" s="300"/>
      <c r="M13" s="300"/>
      <c r="N13" s="300"/>
      <c r="O13" s="462">
        <v>11</v>
      </c>
      <c r="P13" s="463" t="s">
        <v>2112</v>
      </c>
      <c r="Q13" s="464">
        <v>9.75683560311284E-2</v>
      </c>
      <c r="R13" s="300"/>
      <c r="S13" s="300"/>
      <c r="T13" s="300"/>
      <c r="U13" s="300"/>
      <c r="V13" s="300"/>
      <c r="W13" s="300"/>
      <c r="X13" s="300"/>
      <c r="Y13" s="300"/>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row>
    <row r="14" spans="1:55" ht="15" x14ac:dyDescent="0.2">
      <c r="A14" s="300"/>
      <c r="B14" s="467" t="s">
        <v>233</v>
      </c>
      <c r="C14" s="1407">
        <f>C10+C11+C12+C13</f>
        <v>0</v>
      </c>
      <c r="D14" s="1407">
        <f>D10+D11+D12+D13</f>
        <v>0</v>
      </c>
      <c r="E14" s="1407">
        <f>(C14+D14)/2</f>
        <v>0</v>
      </c>
      <c r="F14" s="1407" t="e">
        <f>IF((C14-D14)/D14&gt;50%,E14,C14)</f>
        <v>#DIV/0!</v>
      </c>
      <c r="G14" s="468" t="s">
        <v>297</v>
      </c>
      <c r="H14" s="300"/>
      <c r="I14" s="300"/>
      <c r="J14" s="300"/>
      <c r="K14" s="300"/>
      <c r="L14" s="300"/>
      <c r="M14" s="300"/>
      <c r="N14" s="300"/>
      <c r="O14" s="462">
        <v>12</v>
      </c>
      <c r="P14" s="463" t="s">
        <v>2113</v>
      </c>
      <c r="Q14" s="464">
        <v>0.13614166666666669</v>
      </c>
      <c r="R14" s="300"/>
      <c r="S14" s="300"/>
      <c r="T14" s="300"/>
      <c r="U14" s="300"/>
      <c r="V14" s="300"/>
      <c r="W14" s="300"/>
      <c r="X14" s="300"/>
      <c r="Y14" s="300"/>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row>
    <row r="15" spans="1:55" ht="15" x14ac:dyDescent="0.2">
      <c r="A15" s="300"/>
      <c r="B15" s="467" t="s">
        <v>485</v>
      </c>
      <c r="C15" s="1">
        <v>500000</v>
      </c>
      <c r="D15" s="1">
        <v>400000</v>
      </c>
      <c r="E15" s="468"/>
      <c r="F15" s="468"/>
      <c r="G15" s="468"/>
      <c r="H15" s="300"/>
      <c r="I15" s="300"/>
      <c r="J15" s="300"/>
      <c r="K15" s="300"/>
      <c r="L15" s="300"/>
      <c r="M15" s="300"/>
      <c r="N15" s="300"/>
      <c r="O15" s="462">
        <v>13</v>
      </c>
      <c r="P15" s="463" t="s">
        <v>2114</v>
      </c>
      <c r="Q15" s="464">
        <v>0.11523055555555554</v>
      </c>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row>
    <row r="16" spans="1:55" ht="15" x14ac:dyDescent="0.2">
      <c r="A16" s="300"/>
      <c r="B16" s="467" t="s">
        <v>729</v>
      </c>
      <c r="C16" s="1407" t="str">
        <f>IF(AND(C14&gt;=500000,D14&gt;=400000),"Yes","No")</f>
        <v>No</v>
      </c>
      <c r="D16" s="468" t="s">
        <v>728</v>
      </c>
      <c r="E16" s="300"/>
      <c r="F16" s="300"/>
      <c r="G16" s="300"/>
      <c r="H16" s="300"/>
      <c r="I16" s="300"/>
      <c r="J16" s="300"/>
      <c r="K16" s="300"/>
      <c r="L16" s="300"/>
      <c r="M16" s="300"/>
      <c r="N16" s="300"/>
      <c r="O16" s="462">
        <v>14</v>
      </c>
      <c r="P16" s="463" t="s">
        <v>2115</v>
      </c>
      <c r="Q16" s="464">
        <v>9.050833333333333E-2</v>
      </c>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row>
    <row r="17" spans="1:55" ht="15.75" x14ac:dyDescent="0.25">
      <c r="A17" s="300"/>
      <c r="B17" s="467" t="s">
        <v>218</v>
      </c>
      <c r="C17" s="1409" t="e">
        <f>G28</f>
        <v>#DIV/0!</v>
      </c>
      <c r="D17" s="468"/>
      <c r="E17" s="927" t="s">
        <v>517</v>
      </c>
      <c r="F17" s="2163" t="s">
        <v>501</v>
      </c>
      <c r="G17" s="2163"/>
      <c r="H17" s="2163"/>
      <c r="I17" s="300"/>
      <c r="J17" s="300"/>
      <c r="K17" s="300"/>
      <c r="L17" s="300"/>
      <c r="M17" s="300"/>
      <c r="N17" s="300"/>
      <c r="O17" s="462">
        <v>15</v>
      </c>
      <c r="P17" s="463" t="s">
        <v>2116</v>
      </c>
      <c r="Q17" s="464">
        <v>0.14699999999999999</v>
      </c>
      <c r="R17" s="300"/>
      <c r="S17" s="300"/>
      <c r="T17" s="300"/>
      <c r="U17" s="300"/>
      <c r="V17" s="300"/>
      <c r="W17" s="300"/>
      <c r="X17" s="300"/>
      <c r="Y17" s="300"/>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row>
    <row r="18" spans="1:55" ht="15" x14ac:dyDescent="0.2">
      <c r="A18" s="300"/>
      <c r="B18" s="467" t="s">
        <v>219</v>
      </c>
      <c r="C18" s="1407" t="e">
        <f>F8*C17</f>
        <v>#DIV/0!</v>
      </c>
      <c r="D18" s="468"/>
      <c r="E18" s="70" t="s">
        <v>687</v>
      </c>
      <c r="F18" s="2160">
        <f>Financials1!I4</f>
        <v>0</v>
      </c>
      <c r="G18" s="2161"/>
      <c r="H18" s="2162"/>
      <c r="I18" s="300"/>
      <c r="J18" s="300"/>
      <c r="K18" s="300"/>
      <c r="L18" s="300"/>
      <c r="M18" s="300"/>
      <c r="N18" s="300"/>
      <c r="O18" s="462">
        <v>16</v>
      </c>
      <c r="P18" s="463" t="s">
        <v>2117</v>
      </c>
      <c r="Q18" s="464">
        <v>5.6000000000000001E-2</v>
      </c>
      <c r="R18" s="300"/>
      <c r="S18" s="300"/>
      <c r="T18" s="300"/>
      <c r="U18" s="300"/>
      <c r="V18" s="300"/>
      <c r="W18" s="300"/>
      <c r="X18" s="300"/>
      <c r="Y18" s="300"/>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row>
    <row r="19" spans="1:55" ht="15" x14ac:dyDescent="0.2">
      <c r="A19" s="300"/>
      <c r="B19" s="467" t="s">
        <v>202</v>
      </c>
      <c r="C19" s="1">
        <v>180</v>
      </c>
      <c r="D19" s="468"/>
      <c r="E19" s="70" t="s">
        <v>688</v>
      </c>
      <c r="F19" s="2160">
        <f>Financials2!I4</f>
        <v>0</v>
      </c>
      <c r="G19" s="2161"/>
      <c r="H19" s="2162"/>
      <c r="I19" s="300"/>
      <c r="J19" s="300"/>
      <c r="K19" s="300"/>
      <c r="L19" s="300"/>
      <c r="M19" s="300"/>
      <c r="N19" s="300"/>
      <c r="O19" s="462">
        <v>17</v>
      </c>
      <c r="P19" s="463" t="s">
        <v>2118</v>
      </c>
      <c r="Q19" s="464">
        <v>0.156</v>
      </c>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row>
    <row r="20" spans="1:55" ht="15" x14ac:dyDescent="0.2">
      <c r="A20" s="300"/>
      <c r="B20" s="467" t="s">
        <v>220</v>
      </c>
      <c r="C20" s="52">
        <v>0.1</v>
      </c>
      <c r="D20" s="468"/>
      <c r="E20" s="70" t="s">
        <v>698</v>
      </c>
      <c r="F20" s="2160">
        <f>Financials3!I4</f>
        <v>0</v>
      </c>
      <c r="G20" s="2164"/>
      <c r="H20" s="2165"/>
      <c r="I20" s="300"/>
      <c r="J20" s="300"/>
      <c r="K20" s="300"/>
      <c r="L20" s="300"/>
      <c r="M20" s="300"/>
      <c r="N20" s="300"/>
      <c r="O20" s="462">
        <v>18</v>
      </c>
      <c r="P20" s="463" t="s">
        <v>2119</v>
      </c>
      <c r="Q20" s="464">
        <v>9.3730609078903404E-2</v>
      </c>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row>
    <row r="21" spans="1:55" ht="15" x14ac:dyDescent="0.2">
      <c r="A21" s="300"/>
      <c r="B21" s="467" t="s">
        <v>221</v>
      </c>
      <c r="C21" s="1407">
        <f>ROUND(-PMT(C20/12,C19,100000),0)</f>
        <v>1075</v>
      </c>
      <c r="D21" s="468"/>
      <c r="E21" s="469"/>
      <c r="F21" s="469"/>
      <c r="G21" s="469"/>
      <c r="H21" s="469"/>
      <c r="I21" s="300"/>
      <c r="J21" s="300"/>
      <c r="K21" s="300"/>
      <c r="L21" s="300"/>
      <c r="M21" s="300"/>
      <c r="N21" s="300"/>
      <c r="O21" s="462">
        <v>19</v>
      </c>
      <c r="P21" s="463" t="s">
        <v>2120</v>
      </c>
      <c r="Q21" s="464">
        <v>0.19012000000000001</v>
      </c>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row>
    <row r="22" spans="1:55" ht="15.75" thickBot="1" x14ac:dyDescent="0.25">
      <c r="A22" s="300"/>
      <c r="B22" s="467" t="s">
        <v>222</v>
      </c>
      <c r="C22" s="13">
        <v>0.6</v>
      </c>
      <c r="D22" s="468"/>
      <c r="E22" s="469"/>
      <c r="F22" s="469"/>
      <c r="G22" s="469"/>
      <c r="H22" s="469"/>
      <c r="I22" s="300"/>
      <c r="J22" s="300"/>
      <c r="K22" s="300"/>
      <c r="L22" s="300"/>
      <c r="M22" s="300"/>
      <c r="N22" s="300"/>
      <c r="O22" s="462">
        <v>20</v>
      </c>
      <c r="P22" s="463" t="s">
        <v>2121</v>
      </c>
      <c r="Q22" s="464">
        <v>0.11265</v>
      </c>
      <c r="R22" s="300"/>
      <c r="S22" s="300"/>
      <c r="T22" s="300"/>
      <c r="U22" s="300"/>
      <c r="V22" s="300"/>
      <c r="W22" s="300"/>
      <c r="X22" s="300"/>
      <c r="Y22" s="300"/>
      <c r="Z22" s="300"/>
      <c r="AA22" s="300"/>
      <c r="AB22" s="300"/>
      <c r="AC22" s="300"/>
      <c r="AD22" s="300"/>
      <c r="AE22" s="300"/>
      <c r="AF22" s="300"/>
      <c r="AG22" s="300"/>
      <c r="AH22" s="300"/>
      <c r="AI22" s="300"/>
      <c r="AJ22" s="300"/>
      <c r="AK22" s="300"/>
      <c r="AL22" s="300"/>
      <c r="AM22" s="300"/>
      <c r="AN22" s="300"/>
      <c r="AO22" s="300"/>
      <c r="AP22" s="300"/>
      <c r="AQ22" s="300"/>
      <c r="AR22" s="300"/>
      <c r="AS22" s="300"/>
      <c r="AT22" s="300"/>
      <c r="AU22" s="300"/>
      <c r="AV22" s="300"/>
      <c r="AW22" s="300"/>
      <c r="AX22" s="300"/>
      <c r="AY22" s="300"/>
      <c r="AZ22" s="300"/>
      <c r="BA22" s="300"/>
      <c r="BB22" s="300"/>
      <c r="BC22" s="300"/>
    </row>
    <row r="23" spans="1:55" ht="15" x14ac:dyDescent="0.2">
      <c r="A23" s="300"/>
      <c r="B23" s="467" t="s">
        <v>223</v>
      </c>
      <c r="C23" s="1407" t="e">
        <f>C18/12</f>
        <v>#DIV/0!</v>
      </c>
      <c r="D23" s="468"/>
      <c r="E23" s="470" t="s">
        <v>517</v>
      </c>
      <c r="F23" s="471" t="s">
        <v>697</v>
      </c>
      <c r="G23" s="471" t="s">
        <v>463</v>
      </c>
      <c r="H23" s="472" t="s">
        <v>699</v>
      </c>
      <c r="I23" s="300"/>
      <c r="J23" s="300"/>
      <c r="K23" s="300"/>
      <c r="L23" s="300"/>
      <c r="M23" s="300"/>
      <c r="N23" s="300"/>
      <c r="O23" s="462">
        <v>21</v>
      </c>
      <c r="P23" s="463" t="s">
        <v>2122</v>
      </c>
      <c r="Q23" s="464">
        <v>0.1</v>
      </c>
      <c r="R23" s="300"/>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row>
    <row r="24" spans="1:55" ht="15" x14ac:dyDescent="0.2">
      <c r="A24" s="300"/>
      <c r="B24" s="467" t="s">
        <v>224</v>
      </c>
      <c r="C24" s="1407" t="e">
        <f>C22*C23</f>
        <v>#DIV/0!</v>
      </c>
      <c r="D24" s="468"/>
      <c r="E24" s="473" t="s">
        <v>687</v>
      </c>
      <c r="F24" s="1410">
        <f>Financials1!C11</f>
        <v>0</v>
      </c>
      <c r="G24" s="1411">
        <f>IF(ISERROR(VLOOKUP(F18,P2:Q153,2,0)),0,VLOOKUP(F18,P2:Q153,2,0))</f>
        <v>0</v>
      </c>
      <c r="H24" s="1412">
        <f>F24*G24</f>
        <v>0</v>
      </c>
      <c r="I24" s="300"/>
      <c r="J24" s="300"/>
      <c r="K24" s="300"/>
      <c r="L24" s="300"/>
      <c r="M24" s="300"/>
      <c r="N24" s="300"/>
      <c r="O24" s="462">
        <v>22</v>
      </c>
      <c r="P24" s="463" t="s">
        <v>2123</v>
      </c>
      <c r="Q24" s="464">
        <v>9.8237381245688399E-2</v>
      </c>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row>
    <row r="25" spans="1:55" ht="15" x14ac:dyDescent="0.2">
      <c r="A25" s="300"/>
      <c r="B25" s="467" t="s">
        <v>225</v>
      </c>
      <c r="C25" s="1407">
        <f>'EMI Chart'!I46</f>
        <v>0</v>
      </c>
      <c r="D25" s="468"/>
      <c r="E25" s="473" t="s">
        <v>688</v>
      </c>
      <c r="F25" s="1410">
        <f>Financials2!C11</f>
        <v>0</v>
      </c>
      <c r="G25" s="1411">
        <f>IF(ISERROR(VLOOKUP(F19,P2:Q153,2,0)),0,VLOOKUP(F19,P2:Q153,2,0))</f>
        <v>0</v>
      </c>
      <c r="H25" s="1412">
        <f>F25*G25</f>
        <v>0</v>
      </c>
      <c r="I25" s="300"/>
      <c r="J25" s="300"/>
      <c r="K25" s="300"/>
      <c r="L25" s="300"/>
      <c r="M25" s="300"/>
      <c r="N25" s="300"/>
      <c r="O25" s="462">
        <v>23</v>
      </c>
      <c r="P25" s="463" t="s">
        <v>2124</v>
      </c>
      <c r="Q25" s="464">
        <v>0.24283166666666667</v>
      </c>
      <c r="R25" s="300"/>
      <c r="S25" s="300"/>
      <c r="T25" s="300"/>
      <c r="U25" s="300"/>
      <c r="V25" s="300"/>
      <c r="W25" s="300"/>
      <c r="X25" s="300"/>
      <c r="Y25" s="300"/>
      <c r="Z25" s="300"/>
      <c r="AA25" s="300"/>
      <c r="AB25" s="300"/>
      <c r="AC25" s="300"/>
      <c r="AD25" s="300"/>
      <c r="AE25" s="300"/>
      <c r="AF25" s="300"/>
      <c r="AG25" s="300"/>
      <c r="AH25" s="300"/>
      <c r="AI25" s="300"/>
      <c r="AJ25" s="300"/>
      <c r="AK25" s="300"/>
      <c r="AL25" s="300"/>
      <c r="AM25" s="300"/>
      <c r="AN25" s="300"/>
      <c r="AO25" s="300"/>
      <c r="AP25" s="300"/>
      <c r="AQ25" s="300"/>
      <c r="AR25" s="300"/>
      <c r="AS25" s="300"/>
      <c r="AT25" s="300"/>
      <c r="AU25" s="300"/>
      <c r="AV25" s="300"/>
      <c r="AW25" s="300"/>
      <c r="AX25" s="300"/>
      <c r="AY25" s="300"/>
      <c r="AZ25" s="300"/>
      <c r="BA25" s="300"/>
      <c r="BB25" s="300"/>
      <c r="BC25" s="300"/>
    </row>
    <row r="26" spans="1:55" ht="15" x14ac:dyDescent="0.2">
      <c r="A26" s="300"/>
      <c r="B26" s="467" t="s">
        <v>226</v>
      </c>
      <c r="C26" s="1407" t="e">
        <f>C24-C25</f>
        <v>#DIV/0!</v>
      </c>
      <c r="D26" s="468"/>
      <c r="E26" s="473" t="s">
        <v>698</v>
      </c>
      <c r="F26" s="1410">
        <f>Financials3!C11</f>
        <v>0</v>
      </c>
      <c r="G26" s="1411">
        <f>IF(ISERROR(VLOOKUP(F20,P2:Q153,2,0)),0,VLOOKUP(F20,P2:Q153,2,0))</f>
        <v>0</v>
      </c>
      <c r="H26" s="1412">
        <f>F26*G26</f>
        <v>0</v>
      </c>
      <c r="I26" s="300"/>
      <c r="J26" s="300"/>
      <c r="K26" s="300"/>
      <c r="L26" s="300"/>
      <c r="M26" s="300"/>
      <c r="N26" s="300"/>
      <c r="O26" s="462">
        <v>24</v>
      </c>
      <c r="P26" s="463" t="s">
        <v>2125</v>
      </c>
      <c r="Q26" s="464">
        <v>0.23971631205673757</v>
      </c>
      <c r="R26" s="300"/>
      <c r="S26" s="300"/>
      <c r="T26" s="300"/>
      <c r="U26" s="300"/>
      <c r="V26" s="300"/>
      <c r="W26" s="300"/>
      <c r="X26" s="300"/>
      <c r="Y26" s="300"/>
      <c r="Z26" s="300"/>
      <c r="AA26" s="300"/>
      <c r="AB26" s="300"/>
      <c r="AC26" s="300"/>
      <c r="AD26" s="300"/>
      <c r="AE26" s="300"/>
      <c r="AF26" s="300"/>
      <c r="AG26" s="300"/>
      <c r="AH26" s="300"/>
      <c r="AI26" s="300"/>
      <c r="AJ26" s="300"/>
      <c r="AK26" s="300"/>
      <c r="AL26" s="300"/>
      <c r="AM26" s="300"/>
      <c r="AN26" s="300"/>
      <c r="AO26" s="300"/>
      <c r="AP26" s="300"/>
      <c r="AQ26" s="300"/>
      <c r="AR26" s="300"/>
      <c r="AS26" s="300"/>
      <c r="AT26" s="300"/>
      <c r="AU26" s="300"/>
      <c r="AV26" s="300"/>
      <c r="AW26" s="300"/>
      <c r="AX26" s="300"/>
      <c r="AY26" s="300"/>
      <c r="AZ26" s="300"/>
      <c r="BA26" s="300"/>
      <c r="BB26" s="300"/>
      <c r="BC26" s="300"/>
    </row>
    <row r="27" spans="1:55" ht="15" x14ac:dyDescent="0.2">
      <c r="A27" s="300"/>
      <c r="B27" s="467" t="s">
        <v>227</v>
      </c>
      <c r="C27" s="1407" t="e">
        <f>C26/C21</f>
        <v>#DIV/0!</v>
      </c>
      <c r="D27" s="468"/>
      <c r="E27" s="473" t="s">
        <v>26</v>
      </c>
      <c r="F27" s="1413">
        <f>SUM(F24:F26)</f>
        <v>0</v>
      </c>
      <c r="G27" s="70"/>
      <c r="H27" s="1412">
        <f>SUM(H24:H26)</f>
        <v>0</v>
      </c>
      <c r="I27" s="300"/>
      <c r="J27" s="300"/>
      <c r="K27" s="300"/>
      <c r="L27" s="300"/>
      <c r="M27" s="300"/>
      <c r="N27" s="300"/>
      <c r="O27" s="462">
        <v>25</v>
      </c>
      <c r="P27" s="463" t="s">
        <v>2126</v>
      </c>
      <c r="Q27" s="464">
        <v>0.14199999999999999</v>
      </c>
      <c r="R27" s="300"/>
      <c r="S27" s="300"/>
      <c r="T27" s="300"/>
      <c r="U27" s="300"/>
      <c r="V27" s="300"/>
      <c r="W27" s="300"/>
      <c r="X27" s="300"/>
      <c r="Y27" s="300"/>
      <c r="Z27" s="300"/>
      <c r="AA27" s="300"/>
      <c r="AB27" s="300"/>
      <c r="AC27" s="300"/>
      <c r="AD27" s="300"/>
      <c r="AE27" s="300"/>
      <c r="AF27" s="300"/>
      <c r="AG27" s="300"/>
      <c r="AH27" s="300"/>
      <c r="AI27" s="300"/>
      <c r="AJ27" s="300"/>
      <c r="AK27" s="300"/>
      <c r="AL27" s="300"/>
      <c r="AM27" s="300"/>
      <c r="AN27" s="300"/>
      <c r="AO27" s="300"/>
      <c r="AP27" s="300"/>
      <c r="AQ27" s="300"/>
      <c r="AR27" s="300"/>
      <c r="AS27" s="300"/>
      <c r="AT27" s="300"/>
      <c r="AU27" s="300"/>
      <c r="AV27" s="300"/>
      <c r="AW27" s="300"/>
      <c r="AX27" s="300"/>
      <c r="AY27" s="300"/>
      <c r="AZ27" s="300"/>
      <c r="BA27" s="300"/>
      <c r="BB27" s="300"/>
      <c r="BC27" s="300"/>
    </row>
    <row r="28" spans="1:55" ht="15.75" thickBot="1" x14ac:dyDescent="0.25">
      <c r="A28" s="300"/>
      <c r="B28" s="467" t="s">
        <v>228</v>
      </c>
      <c r="C28" s="1"/>
      <c r="D28" s="468"/>
      <c r="E28" s="474" t="s">
        <v>700</v>
      </c>
      <c r="F28" s="475"/>
      <c r="G28" s="1414" t="e">
        <f>H27/F27</f>
        <v>#DIV/0!</v>
      </c>
      <c r="H28" s="476"/>
      <c r="I28" s="300"/>
      <c r="J28" s="300"/>
      <c r="K28" s="300"/>
      <c r="L28" s="300"/>
      <c r="M28" s="300"/>
      <c r="N28" s="300"/>
      <c r="O28" s="462">
        <v>26</v>
      </c>
      <c r="P28" s="463" t="s">
        <v>2127</v>
      </c>
      <c r="Q28" s="464">
        <v>6.2768726654215568E-2</v>
      </c>
      <c r="R28" s="300"/>
      <c r="S28" s="300"/>
      <c r="T28" s="300"/>
      <c r="U28" s="300"/>
      <c r="V28" s="300"/>
      <c r="W28" s="300"/>
      <c r="X28" s="300"/>
      <c r="Y28" s="300"/>
      <c r="Z28" s="300"/>
      <c r="AA28" s="300"/>
      <c r="AB28" s="300"/>
      <c r="AC28" s="300"/>
      <c r="AD28" s="300"/>
      <c r="AE28" s="300"/>
      <c r="AF28" s="300"/>
      <c r="AG28" s="300"/>
      <c r="AH28" s="300"/>
      <c r="AI28" s="300"/>
      <c r="AJ28" s="300"/>
      <c r="AK28" s="300"/>
      <c r="AL28" s="300"/>
      <c r="AM28" s="300"/>
      <c r="AN28" s="300"/>
      <c r="AO28" s="300"/>
      <c r="AP28" s="300"/>
      <c r="AQ28" s="300"/>
      <c r="AR28" s="300"/>
      <c r="AS28" s="300"/>
      <c r="AT28" s="300"/>
      <c r="AU28" s="300"/>
      <c r="AV28" s="300"/>
      <c r="AW28" s="300"/>
      <c r="AX28" s="300"/>
      <c r="AY28" s="300"/>
      <c r="AZ28" s="300"/>
      <c r="BA28" s="300"/>
      <c r="BB28" s="300"/>
      <c r="BC28" s="300"/>
    </row>
    <row r="29" spans="1:55" ht="15" x14ac:dyDescent="0.2">
      <c r="A29" s="300"/>
      <c r="B29" s="467" t="s">
        <v>229</v>
      </c>
      <c r="C29" s="1407">
        <f>ROUND(-PMT(C20/12,C19,C28),0)</f>
        <v>0</v>
      </c>
      <c r="D29" s="468"/>
      <c r="E29" s="468"/>
      <c r="F29" s="468"/>
      <c r="G29" s="300"/>
      <c r="H29" s="300"/>
      <c r="I29" s="300"/>
      <c r="J29" s="300"/>
      <c r="K29" s="300"/>
      <c r="L29" s="300"/>
      <c r="M29" s="300"/>
      <c r="N29" s="300"/>
      <c r="O29" s="462">
        <v>27</v>
      </c>
      <c r="P29" s="463" t="s">
        <v>2128</v>
      </c>
      <c r="Q29" s="464">
        <v>0.1003231818181818</v>
      </c>
      <c r="R29" s="300"/>
      <c r="S29" s="300"/>
      <c r="T29" s="300"/>
      <c r="U29" s="300"/>
      <c r="V29" s="300"/>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0"/>
      <c r="AW29" s="300"/>
      <c r="AX29" s="300"/>
      <c r="AY29" s="300"/>
      <c r="AZ29" s="300"/>
      <c r="BA29" s="300"/>
      <c r="BB29" s="300"/>
      <c r="BC29" s="300"/>
    </row>
    <row r="30" spans="1:55" ht="15" x14ac:dyDescent="0.2">
      <c r="A30" s="300"/>
      <c r="B30" s="467" t="s">
        <v>230</v>
      </c>
      <c r="C30" s="1409" t="e">
        <f>(C29+C25)/C23</f>
        <v>#DIV/0!</v>
      </c>
      <c r="D30" s="468"/>
      <c r="E30" s="468"/>
      <c r="F30" s="468"/>
      <c r="G30" s="300"/>
      <c r="H30" s="300"/>
      <c r="I30" s="300"/>
      <c r="J30" s="300"/>
      <c r="K30" s="300"/>
      <c r="L30" s="300"/>
      <c r="M30" s="300"/>
      <c r="N30" s="300"/>
      <c r="O30" s="462">
        <v>28</v>
      </c>
      <c r="P30" s="463" t="s">
        <v>2129</v>
      </c>
      <c r="Q30" s="464">
        <v>0.14140148743204242</v>
      </c>
      <c r="R30" s="300"/>
      <c r="S30" s="300"/>
      <c r="T30" s="300"/>
      <c r="U30" s="300"/>
      <c r="V30" s="300"/>
      <c r="W30" s="300"/>
      <c r="X30" s="300"/>
      <c r="Y30" s="300"/>
      <c r="Z30" s="300"/>
      <c r="AA30" s="300"/>
      <c r="AB30" s="300"/>
      <c r="AC30" s="300"/>
      <c r="AD30" s="300"/>
      <c r="AE30" s="300"/>
      <c r="AF30" s="300"/>
      <c r="AG30" s="300"/>
      <c r="AH30" s="300"/>
      <c r="AI30" s="300"/>
      <c r="AJ30" s="300"/>
      <c r="AK30" s="300"/>
      <c r="AL30" s="300"/>
      <c r="AM30" s="300"/>
      <c r="AN30" s="300"/>
      <c r="AO30" s="300"/>
      <c r="AP30" s="300"/>
      <c r="AQ30" s="300"/>
      <c r="AR30" s="300"/>
      <c r="AS30" s="300"/>
      <c r="AT30" s="300"/>
      <c r="AU30" s="300"/>
      <c r="AV30" s="300"/>
      <c r="AW30" s="300"/>
      <c r="AX30" s="300"/>
      <c r="AY30" s="300"/>
      <c r="AZ30" s="300"/>
      <c r="BA30" s="300"/>
      <c r="BB30" s="300"/>
      <c r="BC30" s="300"/>
    </row>
    <row r="31" spans="1:55" ht="15" x14ac:dyDescent="0.2">
      <c r="A31" s="300"/>
      <c r="B31" s="300"/>
      <c r="C31" s="300"/>
      <c r="D31" s="468"/>
      <c r="E31" s="468"/>
      <c r="F31" s="468"/>
      <c r="G31" s="300"/>
      <c r="H31" s="300"/>
      <c r="I31" s="300"/>
      <c r="J31" s="300"/>
      <c r="K31" s="300"/>
      <c r="L31" s="300"/>
      <c r="M31" s="300"/>
      <c r="N31" s="300"/>
      <c r="O31" s="462">
        <v>29</v>
      </c>
      <c r="P31" s="463" t="s">
        <v>2130</v>
      </c>
      <c r="Q31" s="464">
        <v>9.4200000000000006E-2</v>
      </c>
      <c r="R31" s="300"/>
      <c r="S31" s="300"/>
      <c r="T31" s="300"/>
      <c r="U31" s="300"/>
      <c r="V31" s="300"/>
      <c r="W31" s="300"/>
      <c r="X31" s="300"/>
      <c r="Y31" s="300"/>
      <c r="Z31" s="300"/>
      <c r="AA31" s="300"/>
      <c r="AB31" s="300"/>
      <c r="AC31" s="300"/>
      <c r="AD31" s="300"/>
      <c r="AE31" s="300"/>
      <c r="AF31" s="300"/>
      <c r="AG31" s="300"/>
      <c r="AH31" s="300"/>
      <c r="AI31" s="300"/>
      <c r="AJ31" s="300"/>
      <c r="AK31" s="300"/>
      <c r="AL31" s="300"/>
      <c r="AM31" s="300"/>
      <c r="AN31" s="300"/>
      <c r="AO31" s="300"/>
      <c r="AP31" s="300"/>
      <c r="AQ31" s="300"/>
      <c r="AR31" s="300"/>
      <c r="AS31" s="300"/>
      <c r="AT31" s="300"/>
      <c r="AU31" s="300"/>
      <c r="AV31" s="300"/>
      <c r="AW31" s="300"/>
      <c r="AX31" s="300"/>
      <c r="AY31" s="300"/>
      <c r="AZ31" s="300"/>
      <c r="BA31" s="300"/>
      <c r="BB31" s="300"/>
      <c r="BC31" s="300"/>
    </row>
    <row r="32" spans="1:55" x14ac:dyDescent="0.2">
      <c r="A32" s="300"/>
      <c r="B32" s="300"/>
      <c r="C32" s="300"/>
      <c r="D32" s="300"/>
      <c r="E32" s="300"/>
      <c r="F32" s="300"/>
      <c r="G32" s="300"/>
      <c r="H32" s="300"/>
      <c r="I32" s="300"/>
      <c r="J32" s="300"/>
      <c r="K32" s="300"/>
      <c r="L32" s="300"/>
      <c r="M32" s="300"/>
      <c r="N32" s="300"/>
      <c r="O32" s="462">
        <v>30</v>
      </c>
      <c r="P32" s="463" t="s">
        <v>2131</v>
      </c>
      <c r="Q32" s="464">
        <v>0.25553000000000003</v>
      </c>
      <c r="R32" s="300"/>
      <c r="S32" s="300"/>
      <c r="T32" s="300"/>
      <c r="U32" s="300"/>
      <c r="V32" s="300"/>
      <c r="W32" s="300"/>
      <c r="X32" s="300"/>
      <c r="Y32" s="300"/>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row>
    <row r="33" spans="1:55" x14ac:dyDescent="0.2">
      <c r="A33" s="300"/>
      <c r="B33" s="300"/>
      <c r="C33" s="300"/>
      <c r="D33" s="300"/>
      <c r="E33" s="300"/>
      <c r="F33" s="300"/>
      <c r="G33" s="300"/>
      <c r="H33" s="300"/>
      <c r="I33" s="300"/>
      <c r="J33" s="300"/>
      <c r="K33" s="300"/>
      <c r="L33" s="300"/>
      <c r="M33" s="300"/>
      <c r="N33" s="300"/>
      <c r="O33" s="462">
        <v>31</v>
      </c>
      <c r="P33" s="463" t="s">
        <v>2132</v>
      </c>
      <c r="Q33" s="464">
        <v>0.2034357142857143</v>
      </c>
      <c r="R33" s="300"/>
      <c r="S33" s="300"/>
      <c r="T33" s="300"/>
      <c r="U33" s="300"/>
      <c r="V33" s="300"/>
      <c r="W33" s="300"/>
      <c r="X33" s="300"/>
      <c r="Y33" s="300"/>
      <c r="Z33" s="300"/>
      <c r="AA33" s="300"/>
      <c r="AB33" s="300"/>
      <c r="AC33" s="300"/>
      <c r="AD33" s="300"/>
      <c r="AE33" s="300"/>
      <c r="AF33" s="300"/>
      <c r="AG33" s="300"/>
      <c r="AH33" s="300"/>
      <c r="AI33" s="300"/>
      <c r="AJ33" s="300"/>
      <c r="AK33" s="300"/>
      <c r="AL33" s="300"/>
      <c r="AM33" s="300"/>
      <c r="AN33" s="300"/>
      <c r="AO33" s="300"/>
      <c r="AP33" s="300"/>
      <c r="AQ33" s="300"/>
      <c r="AR33" s="300"/>
      <c r="AS33" s="300"/>
      <c r="AT33" s="300"/>
      <c r="AU33" s="300"/>
      <c r="AV33" s="300"/>
      <c r="AW33" s="300"/>
      <c r="AX33" s="300"/>
      <c r="AY33" s="300"/>
      <c r="AZ33" s="300"/>
      <c r="BA33" s="300"/>
      <c r="BB33" s="300"/>
      <c r="BC33" s="300"/>
    </row>
    <row r="34" spans="1:55" x14ac:dyDescent="0.2">
      <c r="A34" s="300"/>
      <c r="B34" s="300"/>
      <c r="C34" s="300"/>
      <c r="D34" s="300"/>
      <c r="E34" s="300"/>
      <c r="F34" s="300"/>
      <c r="G34" s="300"/>
      <c r="H34" s="300"/>
      <c r="I34" s="300"/>
      <c r="J34" s="300"/>
      <c r="K34" s="300"/>
      <c r="L34" s="300"/>
      <c r="M34" s="300"/>
      <c r="N34" s="300"/>
      <c r="O34" s="462">
        <v>32</v>
      </c>
      <c r="P34" s="463" t="s">
        <v>2133</v>
      </c>
      <c r="Q34" s="464">
        <v>0.13240137597892099</v>
      </c>
      <c r="R34" s="300"/>
      <c r="S34" s="300"/>
      <c r="T34" s="300"/>
      <c r="U34" s="300"/>
      <c r="V34" s="300"/>
      <c r="W34" s="300"/>
      <c r="X34" s="300"/>
      <c r="Y34" s="300"/>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row>
    <row r="35" spans="1:55" x14ac:dyDescent="0.2">
      <c r="A35" s="300"/>
      <c r="B35" s="300"/>
      <c r="C35" s="300"/>
      <c r="D35" s="300"/>
      <c r="E35" s="300"/>
      <c r="F35" s="300"/>
      <c r="G35" s="300"/>
      <c r="H35" s="300"/>
      <c r="I35" s="300"/>
      <c r="J35" s="300"/>
      <c r="K35" s="300"/>
      <c r="L35" s="300"/>
      <c r="M35" s="300"/>
      <c r="N35" s="300"/>
      <c r="O35" s="462">
        <v>33</v>
      </c>
      <c r="P35" s="463" t="s">
        <v>2134</v>
      </c>
      <c r="Q35" s="464">
        <v>0.129093497864262</v>
      </c>
      <c r="R35" s="300"/>
      <c r="S35" s="300"/>
      <c r="T35" s="300"/>
      <c r="U35" s="300"/>
      <c r="V35" s="300"/>
      <c r="W35" s="300"/>
      <c r="X35" s="300"/>
      <c r="Y35" s="300"/>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row>
    <row r="36" spans="1:55" x14ac:dyDescent="0.2">
      <c r="A36" s="300"/>
      <c r="B36" s="300"/>
      <c r="C36" s="300"/>
      <c r="D36" s="300"/>
      <c r="E36" s="300"/>
      <c r="F36" s="300"/>
      <c r="G36" s="300"/>
      <c r="H36" s="300"/>
      <c r="I36" s="300"/>
      <c r="J36" s="300"/>
      <c r="K36" s="300"/>
      <c r="L36" s="300"/>
      <c r="M36" s="300"/>
      <c r="N36" s="300"/>
      <c r="O36" s="462">
        <v>34</v>
      </c>
      <c r="P36" s="463" t="s">
        <v>2135</v>
      </c>
      <c r="Q36" s="464">
        <v>0.15948000000000001</v>
      </c>
      <c r="R36" s="300"/>
      <c r="S36" s="300"/>
      <c r="T36" s="300"/>
      <c r="U36" s="300"/>
      <c r="V36" s="300"/>
      <c r="W36" s="300"/>
      <c r="X36" s="300"/>
      <c r="Y36" s="300"/>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row>
    <row r="37" spans="1:55" x14ac:dyDescent="0.2">
      <c r="A37" s="300"/>
      <c r="B37" s="300"/>
      <c r="C37" s="300"/>
      <c r="D37" s="300"/>
      <c r="E37" s="300"/>
      <c r="F37" s="300"/>
      <c r="G37" s="300"/>
      <c r="H37" s="300"/>
      <c r="I37" s="300"/>
      <c r="J37" s="300"/>
      <c r="K37" s="300"/>
      <c r="L37" s="300"/>
      <c r="M37" s="300"/>
      <c r="N37" s="300"/>
      <c r="O37" s="462">
        <v>35</v>
      </c>
      <c r="P37" s="463" t="s">
        <v>2136</v>
      </c>
      <c r="Q37" s="464">
        <v>6.1831428571428572E-2</v>
      </c>
      <c r="R37" s="300"/>
      <c r="S37" s="300"/>
      <c r="T37" s="300"/>
      <c r="U37" s="300"/>
      <c r="V37" s="300"/>
      <c r="W37" s="300"/>
      <c r="X37" s="300"/>
      <c r="Y37" s="300"/>
      <c r="Z37" s="300"/>
      <c r="AA37" s="300"/>
      <c r="AB37" s="300"/>
      <c r="AC37" s="300"/>
      <c r="AD37" s="300"/>
      <c r="AE37" s="300"/>
      <c r="AF37" s="300"/>
      <c r="AG37" s="300"/>
      <c r="AH37" s="300"/>
      <c r="AI37" s="300"/>
      <c r="AJ37" s="300"/>
      <c r="AK37" s="300"/>
      <c r="AL37" s="300"/>
      <c r="AM37" s="300"/>
      <c r="AN37" s="300"/>
      <c r="AO37" s="300"/>
      <c r="AP37" s="300"/>
      <c r="AQ37" s="300"/>
      <c r="AR37" s="300"/>
      <c r="AS37" s="300"/>
      <c r="AT37" s="300"/>
      <c r="AU37" s="300"/>
      <c r="AV37" s="300"/>
      <c r="AW37" s="300"/>
      <c r="AX37" s="300"/>
      <c r="AY37" s="300"/>
      <c r="AZ37" s="300"/>
      <c r="BA37" s="300"/>
      <c r="BB37" s="300"/>
      <c r="BC37" s="300"/>
    </row>
    <row r="38" spans="1:55" x14ac:dyDescent="0.2">
      <c r="A38" s="300"/>
      <c r="B38" s="300"/>
      <c r="C38" s="300"/>
      <c r="D38" s="300"/>
      <c r="E38" s="300"/>
      <c r="F38" s="300"/>
      <c r="G38" s="300"/>
      <c r="H38" s="300"/>
      <c r="I38" s="300"/>
      <c r="J38" s="300"/>
      <c r="K38" s="300"/>
      <c r="L38" s="300"/>
      <c r="M38" s="300"/>
      <c r="N38" s="300"/>
      <c r="O38" s="462">
        <v>36</v>
      </c>
      <c r="P38" s="463" t="s">
        <v>2137</v>
      </c>
      <c r="Q38" s="464">
        <v>7.5254104769351099E-2</v>
      </c>
      <c r="R38" s="300"/>
      <c r="S38" s="300"/>
      <c r="T38" s="300"/>
      <c r="U38" s="300"/>
      <c r="V38" s="300"/>
      <c r="W38" s="300"/>
      <c r="X38" s="300"/>
      <c r="Y38" s="300"/>
      <c r="Z38" s="300"/>
      <c r="AA38" s="300"/>
      <c r="AB38" s="300"/>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row>
    <row r="39" spans="1:55" x14ac:dyDescent="0.2">
      <c r="A39" s="300"/>
      <c r="B39" s="300"/>
      <c r="C39" s="300"/>
      <c r="D39" s="300"/>
      <c r="E39" s="300"/>
      <c r="F39" s="300"/>
      <c r="G39" s="300"/>
      <c r="H39" s="300"/>
      <c r="I39" s="300"/>
      <c r="J39" s="300"/>
      <c r="K39" s="300"/>
      <c r="L39" s="300"/>
      <c r="M39" s="300"/>
      <c r="N39" s="300"/>
      <c r="O39" s="462">
        <v>37</v>
      </c>
      <c r="P39" s="463" t="s">
        <v>2138</v>
      </c>
      <c r="Q39" s="464">
        <v>0.1</v>
      </c>
      <c r="R39" s="300"/>
      <c r="S39" s="300"/>
      <c r="T39" s="300"/>
      <c r="U39" s="300"/>
      <c r="V39" s="300"/>
      <c r="W39" s="300"/>
      <c r="X39" s="300"/>
      <c r="Y39" s="300"/>
      <c r="Z39" s="300"/>
      <c r="AA39" s="300"/>
      <c r="AB39" s="300"/>
      <c r="AC39" s="300"/>
      <c r="AD39" s="300"/>
      <c r="AE39" s="300"/>
      <c r="AF39" s="300"/>
      <c r="AG39" s="300"/>
      <c r="AH39" s="300"/>
      <c r="AI39" s="300"/>
      <c r="AJ39" s="300"/>
      <c r="AK39" s="300"/>
      <c r="AL39" s="300"/>
      <c r="AM39" s="300"/>
      <c r="AN39" s="300"/>
      <c r="AO39" s="300"/>
      <c r="AP39" s="300"/>
      <c r="AQ39" s="300"/>
      <c r="AR39" s="300"/>
      <c r="AS39" s="300"/>
      <c r="AT39" s="300"/>
      <c r="AU39" s="300"/>
      <c r="AV39" s="300"/>
      <c r="AW39" s="300"/>
      <c r="AX39" s="300"/>
      <c r="AY39" s="300"/>
      <c r="AZ39" s="300"/>
      <c r="BA39" s="300"/>
      <c r="BB39" s="300"/>
      <c r="BC39" s="300"/>
    </row>
    <row r="40" spans="1:55" x14ac:dyDescent="0.2">
      <c r="A40" s="300"/>
      <c r="B40" s="300"/>
      <c r="C40" s="300"/>
      <c r="D40" s="300"/>
      <c r="E40" s="300"/>
      <c r="F40" s="300"/>
      <c r="G40" s="300"/>
      <c r="H40" s="300"/>
      <c r="I40" s="300"/>
      <c r="J40" s="300"/>
      <c r="K40" s="300"/>
      <c r="L40" s="300"/>
      <c r="M40" s="300"/>
      <c r="N40" s="300"/>
      <c r="O40" s="462">
        <v>38</v>
      </c>
      <c r="P40" s="463" t="s">
        <v>2139</v>
      </c>
      <c r="Q40" s="464">
        <v>0.10534</v>
      </c>
      <c r="R40" s="300"/>
      <c r="S40" s="300"/>
      <c r="T40" s="300"/>
      <c r="U40" s="300"/>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row>
    <row r="41" spans="1:55" x14ac:dyDescent="0.2">
      <c r="A41" s="300"/>
      <c r="B41" s="300"/>
      <c r="C41" s="300"/>
      <c r="D41" s="300"/>
      <c r="E41" s="300"/>
      <c r="F41" s="300"/>
      <c r="G41" s="300"/>
      <c r="H41" s="300"/>
      <c r="I41" s="300"/>
      <c r="J41" s="300"/>
      <c r="K41" s="300"/>
      <c r="L41" s="300"/>
      <c r="M41" s="300"/>
      <c r="N41" s="300"/>
      <c r="O41" s="462">
        <v>39</v>
      </c>
      <c r="P41" s="463" t="s">
        <v>2140</v>
      </c>
      <c r="Q41" s="464">
        <v>0.1142</v>
      </c>
      <c r="R41" s="300"/>
      <c r="S41" s="300"/>
      <c r="T41" s="300"/>
      <c r="U41" s="300"/>
      <c r="V41" s="300"/>
      <c r="W41" s="300"/>
      <c r="X41" s="300"/>
      <c r="Y41" s="300"/>
      <c r="Z41" s="300"/>
      <c r="AA41" s="300"/>
      <c r="AB41" s="300"/>
      <c r="AC41" s="300"/>
      <c r="AD41" s="300"/>
      <c r="AE41" s="300"/>
      <c r="AF41" s="300"/>
      <c r="AG41" s="300"/>
      <c r="AH41" s="300"/>
      <c r="AI41" s="300"/>
      <c r="AJ41" s="300"/>
      <c r="AK41" s="300"/>
      <c r="AL41" s="300"/>
      <c r="AM41" s="300"/>
      <c r="AN41" s="300"/>
      <c r="AO41" s="300"/>
      <c r="AP41" s="300"/>
      <c r="AQ41" s="300"/>
      <c r="AR41" s="300"/>
      <c r="AS41" s="300"/>
      <c r="AT41" s="300"/>
      <c r="AU41" s="300"/>
      <c r="AV41" s="300"/>
      <c r="AW41" s="300"/>
      <c r="AX41" s="300"/>
      <c r="AY41" s="300"/>
      <c r="AZ41" s="300"/>
      <c r="BA41" s="300"/>
      <c r="BB41" s="300"/>
      <c r="BC41" s="300"/>
    </row>
    <row r="42" spans="1:55" x14ac:dyDescent="0.2">
      <c r="A42" s="300"/>
      <c r="B42" s="300"/>
      <c r="C42" s="300"/>
      <c r="D42" s="300"/>
      <c r="E42" s="300"/>
      <c r="F42" s="300"/>
      <c r="G42" s="300"/>
      <c r="H42" s="300"/>
      <c r="I42" s="300"/>
      <c r="J42" s="300"/>
      <c r="K42" s="300"/>
      <c r="L42" s="300"/>
      <c r="M42" s="300"/>
      <c r="N42" s="300"/>
      <c r="O42" s="462">
        <v>40</v>
      </c>
      <c r="P42" s="463" t="s">
        <v>2141</v>
      </c>
      <c r="Q42" s="464">
        <v>5.5300498601283526E-2</v>
      </c>
      <c r="R42" s="300"/>
      <c r="S42" s="300"/>
      <c r="T42" s="300"/>
      <c r="U42" s="300"/>
      <c r="V42" s="300"/>
      <c r="W42" s="300"/>
      <c r="X42" s="300"/>
      <c r="Y42" s="300"/>
      <c r="Z42" s="300"/>
      <c r="AA42" s="300"/>
      <c r="AB42" s="300"/>
      <c r="AC42" s="300"/>
      <c r="AD42" s="300"/>
      <c r="AE42" s="300"/>
      <c r="AF42" s="300"/>
      <c r="AG42" s="300"/>
      <c r="AH42" s="300"/>
      <c r="AI42" s="300"/>
      <c r="AJ42" s="300"/>
      <c r="AK42" s="300"/>
      <c r="AL42" s="300"/>
      <c r="AM42" s="300"/>
      <c r="AN42" s="300"/>
      <c r="AO42" s="300"/>
      <c r="AP42" s="300"/>
      <c r="AQ42" s="300"/>
      <c r="AR42" s="300"/>
      <c r="AS42" s="300"/>
      <c r="AT42" s="300"/>
      <c r="AU42" s="300"/>
      <c r="AV42" s="300"/>
      <c r="AW42" s="300"/>
      <c r="AX42" s="300"/>
      <c r="AY42" s="300"/>
      <c r="AZ42" s="300"/>
      <c r="BA42" s="300"/>
      <c r="BB42" s="300"/>
      <c r="BC42" s="300"/>
    </row>
    <row r="43" spans="1:55" x14ac:dyDescent="0.2">
      <c r="A43" s="300"/>
      <c r="B43" s="300"/>
      <c r="C43" s="300"/>
      <c r="D43" s="300"/>
      <c r="E43" s="300"/>
      <c r="F43" s="300"/>
      <c r="G43" s="300"/>
      <c r="H43" s="300"/>
      <c r="I43" s="300"/>
      <c r="J43" s="300"/>
      <c r="K43" s="300"/>
      <c r="L43" s="300"/>
      <c r="M43" s="300"/>
      <c r="N43" s="300"/>
      <c r="O43" s="462">
        <v>41</v>
      </c>
      <c r="P43" s="463" t="s">
        <v>2142</v>
      </c>
      <c r="Q43" s="464">
        <v>0.13085119487558514</v>
      </c>
      <c r="R43" s="300"/>
      <c r="S43" s="300"/>
      <c r="T43" s="300"/>
      <c r="U43" s="300"/>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row>
    <row r="44" spans="1:55" x14ac:dyDescent="0.2">
      <c r="A44" s="300"/>
      <c r="B44" s="300"/>
      <c r="C44" s="300"/>
      <c r="D44" s="300"/>
      <c r="E44" s="300"/>
      <c r="F44" s="300"/>
      <c r="G44" s="300"/>
      <c r="H44" s="300"/>
      <c r="I44" s="300"/>
      <c r="J44" s="300"/>
      <c r="K44" s="300"/>
      <c r="L44" s="300"/>
      <c r="M44" s="300"/>
      <c r="N44" s="300"/>
      <c r="O44" s="462">
        <v>42</v>
      </c>
      <c r="P44" s="463" t="s">
        <v>2143</v>
      </c>
      <c r="Q44" s="464">
        <v>0.10357507920098712</v>
      </c>
      <c r="R44" s="300"/>
      <c r="S44" s="300"/>
      <c r="T44" s="300"/>
      <c r="U44" s="300"/>
      <c r="V44" s="300"/>
      <c r="W44" s="300"/>
      <c r="X44" s="300"/>
      <c r="Y44" s="300"/>
      <c r="Z44" s="300"/>
      <c r="AA44" s="300"/>
      <c r="AB44" s="300"/>
      <c r="AC44" s="300"/>
      <c r="AD44" s="300"/>
      <c r="AE44" s="300"/>
      <c r="AF44" s="300"/>
      <c r="AG44" s="300"/>
      <c r="AH44" s="300"/>
      <c r="AI44" s="300"/>
      <c r="AJ44" s="300"/>
      <c r="AK44" s="300"/>
      <c r="AL44" s="300"/>
      <c r="AM44" s="300"/>
      <c r="AN44" s="300"/>
      <c r="AO44" s="300"/>
      <c r="AP44" s="300"/>
      <c r="AQ44" s="300"/>
      <c r="AR44" s="300"/>
      <c r="AS44" s="300"/>
      <c r="AT44" s="300"/>
      <c r="AU44" s="300"/>
      <c r="AV44" s="300"/>
      <c r="AW44" s="300"/>
      <c r="AX44" s="300"/>
      <c r="AY44" s="300"/>
      <c r="AZ44" s="300"/>
      <c r="BA44" s="300"/>
      <c r="BB44" s="300"/>
      <c r="BC44" s="300"/>
    </row>
    <row r="45" spans="1:55" x14ac:dyDescent="0.2">
      <c r="A45" s="300"/>
      <c r="B45" s="300"/>
      <c r="C45" s="300"/>
      <c r="D45" s="300"/>
      <c r="E45" s="300"/>
      <c r="F45" s="300"/>
      <c r="G45" s="300"/>
      <c r="H45" s="300"/>
      <c r="I45" s="300"/>
      <c r="J45" s="300"/>
      <c r="K45" s="300"/>
      <c r="L45" s="300"/>
      <c r="M45" s="300"/>
      <c r="N45" s="300"/>
      <c r="O45" s="462">
        <v>43</v>
      </c>
      <c r="P45" s="463" t="s">
        <v>2144</v>
      </c>
      <c r="Q45" s="464">
        <v>5.6000000000000001E-2</v>
      </c>
      <c r="R45" s="300"/>
      <c r="S45" s="300"/>
      <c r="T45" s="300"/>
      <c r="U45" s="300"/>
      <c r="V45" s="300"/>
      <c r="W45" s="300"/>
      <c r="X45" s="300"/>
      <c r="Y45" s="300"/>
      <c r="Z45" s="300"/>
      <c r="AA45" s="300"/>
      <c r="AB45" s="300"/>
      <c r="AC45" s="300"/>
      <c r="AD45" s="300"/>
      <c r="AE45" s="300"/>
      <c r="AF45" s="300"/>
      <c r="AG45" s="300"/>
      <c r="AH45" s="300"/>
      <c r="AI45" s="300"/>
      <c r="AJ45" s="300"/>
      <c r="AK45" s="300"/>
      <c r="AL45" s="300"/>
      <c r="AM45" s="300"/>
      <c r="AN45" s="300"/>
      <c r="AO45" s="300"/>
      <c r="AP45" s="300"/>
      <c r="AQ45" s="300"/>
      <c r="AR45" s="300"/>
      <c r="AS45" s="300"/>
      <c r="AT45" s="300"/>
      <c r="AU45" s="300"/>
      <c r="AV45" s="300"/>
      <c r="AW45" s="300"/>
      <c r="AX45" s="300"/>
      <c r="AY45" s="300"/>
      <c r="AZ45" s="300"/>
      <c r="BA45" s="300"/>
      <c r="BB45" s="300"/>
      <c r="BC45" s="300"/>
    </row>
    <row r="46" spans="1:55" x14ac:dyDescent="0.2">
      <c r="A46" s="300"/>
      <c r="B46" s="300"/>
      <c r="C46" s="300"/>
      <c r="D46" s="300"/>
      <c r="E46" s="300"/>
      <c r="F46" s="300"/>
      <c r="G46" s="300"/>
      <c r="H46" s="300"/>
      <c r="I46" s="300"/>
      <c r="J46" s="300"/>
      <c r="K46" s="300"/>
      <c r="L46" s="300"/>
      <c r="M46" s="300"/>
      <c r="N46" s="300"/>
      <c r="O46" s="462">
        <v>44</v>
      </c>
      <c r="P46" s="463" t="s">
        <v>2145</v>
      </c>
      <c r="Q46" s="464">
        <v>0.08</v>
      </c>
      <c r="R46" s="300"/>
      <c r="S46" s="300"/>
      <c r="T46" s="300"/>
      <c r="U46" s="300"/>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row>
    <row r="47" spans="1:55" x14ac:dyDescent="0.2">
      <c r="A47" s="300"/>
      <c r="B47" s="300"/>
      <c r="C47" s="300"/>
      <c r="D47" s="300"/>
      <c r="E47" s="300"/>
      <c r="F47" s="300"/>
      <c r="G47" s="300"/>
      <c r="H47" s="300"/>
      <c r="I47" s="300"/>
      <c r="J47" s="300"/>
      <c r="K47" s="300"/>
      <c r="L47" s="300"/>
      <c r="M47" s="300"/>
      <c r="N47" s="300"/>
      <c r="O47" s="462">
        <v>45</v>
      </c>
      <c r="P47" s="463" t="s">
        <v>2146</v>
      </c>
      <c r="Q47" s="464">
        <v>7.9803333333333296E-2</v>
      </c>
      <c r="R47" s="300"/>
      <c r="S47" s="300"/>
      <c r="T47" s="300"/>
      <c r="U47" s="300"/>
      <c r="V47" s="300"/>
      <c r="W47" s="300"/>
      <c r="X47" s="300"/>
      <c r="Y47" s="300"/>
      <c r="Z47" s="300"/>
      <c r="AA47" s="300"/>
      <c r="AB47" s="300"/>
      <c r="AC47" s="300"/>
      <c r="AD47" s="300"/>
      <c r="AE47" s="300"/>
      <c r="AF47" s="300"/>
      <c r="AG47" s="300"/>
      <c r="AH47" s="300"/>
      <c r="AI47" s="300"/>
      <c r="AJ47" s="300"/>
      <c r="AK47" s="300"/>
      <c r="AL47" s="300"/>
      <c r="AM47" s="300"/>
      <c r="AN47" s="300"/>
      <c r="AO47" s="300"/>
      <c r="AP47" s="300"/>
      <c r="AQ47" s="300"/>
      <c r="AR47" s="300"/>
      <c r="AS47" s="300"/>
      <c r="AT47" s="300"/>
      <c r="AU47" s="300"/>
      <c r="AV47" s="300"/>
      <c r="AW47" s="300"/>
      <c r="AX47" s="300"/>
      <c r="AY47" s="300"/>
      <c r="AZ47" s="300"/>
      <c r="BA47" s="300"/>
      <c r="BB47" s="300"/>
      <c r="BC47" s="300"/>
    </row>
    <row r="48" spans="1:55" x14ac:dyDescent="0.2">
      <c r="A48" s="300"/>
      <c r="B48" s="300"/>
      <c r="C48" s="300"/>
      <c r="D48" s="300"/>
      <c r="E48" s="300"/>
      <c r="F48" s="300"/>
      <c r="G48" s="300"/>
      <c r="H48" s="300"/>
      <c r="I48" s="300"/>
      <c r="J48" s="300"/>
      <c r="K48" s="300"/>
      <c r="L48" s="300"/>
      <c r="M48" s="300"/>
      <c r="N48" s="300"/>
      <c r="O48" s="462">
        <v>46</v>
      </c>
      <c r="P48" s="463" t="s">
        <v>2147</v>
      </c>
      <c r="Q48" s="464">
        <v>0.14907876901450878</v>
      </c>
      <c r="R48" s="300"/>
      <c r="S48" s="300"/>
      <c r="T48" s="300"/>
      <c r="U48" s="300"/>
      <c r="V48" s="300"/>
      <c r="W48" s="300"/>
      <c r="X48" s="300"/>
      <c r="Y48" s="300"/>
      <c r="Z48" s="300"/>
      <c r="AA48" s="300"/>
      <c r="AB48" s="300"/>
      <c r="AC48" s="300"/>
      <c r="AD48" s="300"/>
      <c r="AE48" s="300"/>
      <c r="AF48" s="300"/>
      <c r="AG48" s="300"/>
      <c r="AH48" s="300"/>
      <c r="AI48" s="300"/>
      <c r="AJ48" s="300"/>
      <c r="AK48" s="300"/>
      <c r="AL48" s="300"/>
      <c r="AM48" s="300"/>
      <c r="AN48" s="300"/>
      <c r="AO48" s="300"/>
      <c r="AP48" s="300"/>
      <c r="AQ48" s="300"/>
      <c r="AR48" s="300"/>
      <c r="AS48" s="300"/>
      <c r="AT48" s="300"/>
      <c r="AU48" s="300"/>
      <c r="AV48" s="300"/>
      <c r="AW48" s="300"/>
      <c r="AX48" s="300"/>
      <c r="AY48" s="300"/>
      <c r="AZ48" s="300"/>
      <c r="BA48" s="300"/>
      <c r="BB48" s="300"/>
      <c r="BC48" s="300"/>
    </row>
    <row r="49" spans="1:55" x14ac:dyDescent="0.2">
      <c r="A49" s="300"/>
      <c r="B49" s="300"/>
      <c r="C49" s="300"/>
      <c r="D49" s="300"/>
      <c r="E49" s="300"/>
      <c r="F49" s="300"/>
      <c r="G49" s="300"/>
      <c r="H49" s="300"/>
      <c r="I49" s="300"/>
      <c r="J49" s="300"/>
      <c r="K49" s="300"/>
      <c r="L49" s="300"/>
      <c r="M49" s="300"/>
      <c r="N49" s="300"/>
      <c r="O49" s="462">
        <v>47</v>
      </c>
      <c r="P49" s="463" t="s">
        <v>2148</v>
      </c>
      <c r="Q49" s="464">
        <v>3.8901785714285701E-2</v>
      </c>
      <c r="R49" s="300"/>
      <c r="S49" s="300"/>
      <c r="T49" s="300"/>
      <c r="U49" s="300"/>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row>
    <row r="50" spans="1:55" x14ac:dyDescent="0.2">
      <c r="A50" s="300"/>
      <c r="B50" s="300"/>
      <c r="C50" s="300"/>
      <c r="D50" s="300"/>
      <c r="E50" s="300"/>
      <c r="F50" s="300"/>
      <c r="G50" s="300"/>
      <c r="H50" s="300"/>
      <c r="I50" s="300"/>
      <c r="J50" s="300"/>
      <c r="K50" s="300"/>
      <c r="L50" s="300"/>
      <c r="M50" s="300"/>
      <c r="N50" s="300"/>
      <c r="O50" s="462">
        <v>48</v>
      </c>
      <c r="P50" s="463" t="s">
        <v>2149</v>
      </c>
      <c r="Q50" s="464">
        <v>0.11761666666666665</v>
      </c>
      <c r="R50" s="300"/>
      <c r="S50" s="300"/>
      <c r="T50" s="300"/>
      <c r="U50" s="300"/>
      <c r="V50" s="300"/>
      <c r="W50" s="300"/>
      <c r="X50" s="300"/>
      <c r="Y50" s="300"/>
      <c r="Z50" s="300"/>
      <c r="AA50" s="300"/>
      <c r="AB50" s="300"/>
      <c r="AC50" s="300"/>
      <c r="AD50" s="300"/>
      <c r="AE50" s="300"/>
      <c r="AF50" s="300"/>
      <c r="AG50" s="300"/>
      <c r="AH50" s="300"/>
      <c r="AI50" s="300"/>
      <c r="AJ50" s="300"/>
      <c r="AK50" s="300"/>
      <c r="AL50" s="300"/>
      <c r="AM50" s="300"/>
      <c r="AN50" s="300"/>
      <c r="AO50" s="300"/>
      <c r="AP50" s="300"/>
      <c r="AQ50" s="300"/>
      <c r="AR50" s="300"/>
      <c r="AS50" s="300"/>
      <c r="AT50" s="300"/>
      <c r="AU50" s="300"/>
      <c r="AV50" s="300"/>
      <c r="AW50" s="300"/>
      <c r="AX50" s="300"/>
      <c r="AY50" s="300"/>
      <c r="AZ50" s="300"/>
      <c r="BA50" s="300"/>
      <c r="BB50" s="300"/>
      <c r="BC50" s="300"/>
    </row>
    <row r="51" spans="1:55" x14ac:dyDescent="0.2">
      <c r="A51" s="300"/>
      <c r="B51" s="300"/>
      <c r="C51" s="300"/>
      <c r="D51" s="300"/>
      <c r="E51" s="300"/>
      <c r="F51" s="300"/>
      <c r="G51" s="300"/>
      <c r="H51" s="300"/>
      <c r="I51" s="300"/>
      <c r="J51" s="300"/>
      <c r="K51" s="300"/>
      <c r="L51" s="300"/>
      <c r="M51" s="300"/>
      <c r="N51" s="300"/>
      <c r="O51" s="462">
        <v>49</v>
      </c>
      <c r="P51" s="463" t="s">
        <v>2150</v>
      </c>
      <c r="Q51" s="464">
        <v>0.10112617131624017</v>
      </c>
      <c r="R51" s="300"/>
      <c r="S51" s="300"/>
      <c r="T51" s="300"/>
      <c r="U51" s="300"/>
      <c r="V51" s="300"/>
      <c r="W51" s="300"/>
      <c r="X51" s="300"/>
      <c r="Y51" s="300"/>
      <c r="Z51" s="300"/>
      <c r="AA51" s="300"/>
      <c r="AB51" s="300"/>
      <c r="AC51" s="300"/>
      <c r="AD51" s="300"/>
      <c r="AE51" s="300"/>
      <c r="AF51" s="300"/>
      <c r="AG51" s="300"/>
      <c r="AH51" s="300"/>
      <c r="AI51" s="300"/>
      <c r="AJ51" s="300"/>
      <c r="AK51" s="300"/>
      <c r="AL51" s="300"/>
      <c r="AM51" s="300"/>
      <c r="AN51" s="300"/>
      <c r="AO51" s="300"/>
      <c r="AP51" s="300"/>
      <c r="AQ51" s="300"/>
      <c r="AR51" s="300"/>
      <c r="AS51" s="300"/>
      <c r="AT51" s="300"/>
      <c r="AU51" s="300"/>
      <c r="AV51" s="300"/>
      <c r="AW51" s="300"/>
      <c r="AX51" s="300"/>
      <c r="AY51" s="300"/>
      <c r="AZ51" s="300"/>
      <c r="BA51" s="300"/>
      <c r="BB51" s="300"/>
      <c r="BC51" s="300"/>
    </row>
    <row r="52" spans="1:55" x14ac:dyDescent="0.2">
      <c r="A52" s="300"/>
      <c r="B52" s="300"/>
      <c r="C52" s="300"/>
      <c r="D52" s="300"/>
      <c r="E52" s="300"/>
      <c r="F52" s="300"/>
      <c r="G52" s="300"/>
      <c r="H52" s="300"/>
      <c r="I52" s="300"/>
      <c r="J52" s="300"/>
      <c r="K52" s="300"/>
      <c r="L52" s="300"/>
      <c r="M52" s="300"/>
      <c r="N52" s="300"/>
      <c r="O52" s="462">
        <v>50</v>
      </c>
      <c r="P52" s="463" t="s">
        <v>2151</v>
      </c>
      <c r="Q52" s="464">
        <v>0.19610595238095235</v>
      </c>
      <c r="R52" s="300"/>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row>
    <row r="53" spans="1:55" x14ac:dyDescent="0.2">
      <c r="A53" s="300"/>
      <c r="B53" s="300"/>
      <c r="C53" s="300"/>
      <c r="D53" s="300"/>
      <c r="E53" s="300"/>
      <c r="F53" s="300"/>
      <c r="G53" s="300"/>
      <c r="H53" s="300"/>
      <c r="I53" s="300"/>
      <c r="J53" s="300"/>
      <c r="K53" s="300"/>
      <c r="L53" s="300"/>
      <c r="M53" s="300"/>
      <c r="N53" s="300"/>
      <c r="O53" s="462">
        <v>51</v>
      </c>
      <c r="P53" s="463" t="s">
        <v>2152</v>
      </c>
      <c r="Q53" s="464">
        <v>9.4614639025867281E-2</v>
      </c>
      <c r="R53" s="300"/>
      <c r="S53" s="300"/>
      <c r="T53" s="300"/>
      <c r="U53" s="300"/>
      <c r="V53" s="300"/>
      <c r="W53" s="300"/>
      <c r="X53" s="300"/>
      <c r="Y53" s="300"/>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0"/>
      <c r="BA53" s="300"/>
      <c r="BB53" s="300"/>
      <c r="BC53" s="300"/>
    </row>
    <row r="54" spans="1:55" x14ac:dyDescent="0.2">
      <c r="A54" s="300"/>
      <c r="B54" s="300"/>
      <c r="C54" s="300"/>
      <c r="D54" s="300"/>
      <c r="E54" s="300"/>
      <c r="F54" s="300"/>
      <c r="G54" s="300"/>
      <c r="H54" s="300"/>
      <c r="I54" s="300"/>
      <c r="J54" s="300"/>
      <c r="K54" s="300"/>
      <c r="L54" s="300"/>
      <c r="M54" s="300"/>
      <c r="N54" s="300"/>
      <c r="O54" s="462">
        <v>52</v>
      </c>
      <c r="P54" s="463" t="s">
        <v>2153</v>
      </c>
      <c r="Q54" s="464">
        <v>5.3999999999999999E-2</v>
      </c>
      <c r="R54" s="300"/>
      <c r="S54" s="300"/>
      <c r="T54" s="300"/>
      <c r="U54" s="300"/>
      <c r="V54" s="300"/>
      <c r="W54" s="300"/>
      <c r="X54" s="300"/>
      <c r="Y54" s="300"/>
      <c r="Z54" s="300"/>
      <c r="AA54" s="300"/>
      <c r="AB54" s="300"/>
      <c r="AC54" s="300"/>
      <c r="AD54" s="300"/>
      <c r="AE54" s="300"/>
      <c r="AF54" s="300"/>
      <c r="AG54" s="300"/>
      <c r="AH54" s="300"/>
      <c r="AI54" s="300"/>
      <c r="AJ54" s="300"/>
      <c r="AK54" s="300"/>
      <c r="AL54" s="300"/>
      <c r="AM54" s="300"/>
      <c r="AN54" s="300"/>
      <c r="AO54" s="300"/>
      <c r="AP54" s="300"/>
      <c r="AQ54" s="300"/>
      <c r="AR54" s="300"/>
      <c r="AS54" s="300"/>
      <c r="AT54" s="300"/>
      <c r="AU54" s="300"/>
      <c r="AV54" s="300"/>
      <c r="AW54" s="300"/>
      <c r="AX54" s="300"/>
      <c r="AY54" s="300"/>
      <c r="AZ54" s="300"/>
      <c r="BA54" s="300"/>
      <c r="BB54" s="300"/>
      <c r="BC54" s="300"/>
    </row>
    <row r="55" spans="1:55" x14ac:dyDescent="0.2">
      <c r="A55" s="300"/>
      <c r="B55" s="300"/>
      <c r="C55" s="300"/>
      <c r="D55" s="300"/>
      <c r="E55" s="300"/>
      <c r="F55" s="300"/>
      <c r="G55" s="300"/>
      <c r="H55" s="300"/>
      <c r="I55" s="300"/>
      <c r="J55" s="300"/>
      <c r="K55" s="300"/>
      <c r="L55" s="300"/>
      <c r="M55" s="300"/>
      <c r="N55" s="300"/>
      <c r="O55" s="462">
        <v>53</v>
      </c>
      <c r="P55" s="463" t="s">
        <v>2154</v>
      </c>
      <c r="Q55" s="464">
        <v>9.9909728209934406E-2</v>
      </c>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row>
    <row r="56" spans="1:55" x14ac:dyDescent="0.2">
      <c r="A56" s="300"/>
      <c r="B56" s="300"/>
      <c r="C56" s="300"/>
      <c r="D56" s="300"/>
      <c r="E56" s="300"/>
      <c r="F56" s="300"/>
      <c r="G56" s="300"/>
      <c r="H56" s="300"/>
      <c r="I56" s="300"/>
      <c r="J56" s="300"/>
      <c r="K56" s="300"/>
      <c r="L56" s="300"/>
      <c r="M56" s="300"/>
      <c r="N56" s="300"/>
      <c r="O56" s="462">
        <v>54</v>
      </c>
      <c r="P56" s="463" t="s">
        <v>2155</v>
      </c>
      <c r="Q56" s="464">
        <v>0.11398846153846154</v>
      </c>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300"/>
    </row>
    <row r="57" spans="1:55" x14ac:dyDescent="0.2">
      <c r="A57" s="300"/>
      <c r="B57" s="300"/>
      <c r="C57" s="300"/>
      <c r="D57" s="300"/>
      <c r="E57" s="300"/>
      <c r="F57" s="300"/>
      <c r="G57" s="300"/>
      <c r="H57" s="300"/>
      <c r="I57" s="300"/>
      <c r="J57" s="300"/>
      <c r="K57" s="300"/>
      <c r="L57" s="300"/>
      <c r="M57" s="300"/>
      <c r="N57" s="300"/>
      <c r="O57" s="462">
        <v>55</v>
      </c>
      <c r="P57" s="463" t="s">
        <v>2156</v>
      </c>
      <c r="Q57" s="464">
        <v>0.10137151069518717</v>
      </c>
      <c r="R57" s="300"/>
      <c r="S57" s="300"/>
      <c r="T57" s="300"/>
      <c r="U57" s="300"/>
      <c r="V57" s="300"/>
      <c r="W57" s="300"/>
      <c r="X57" s="300"/>
      <c r="Y57" s="300"/>
      <c r="Z57" s="300"/>
      <c r="AA57" s="300"/>
      <c r="AB57" s="300"/>
      <c r="AC57" s="300"/>
      <c r="AD57" s="300"/>
      <c r="AE57" s="300"/>
      <c r="AF57" s="300"/>
      <c r="AG57" s="300"/>
      <c r="AH57" s="300"/>
      <c r="AI57" s="300"/>
      <c r="AJ57" s="300"/>
      <c r="AK57" s="300"/>
      <c r="AL57" s="300"/>
      <c r="AM57" s="300"/>
      <c r="AN57" s="300"/>
      <c r="AO57" s="300"/>
      <c r="AP57" s="300"/>
      <c r="AQ57" s="300"/>
      <c r="AR57" s="300"/>
      <c r="AS57" s="300"/>
      <c r="AT57" s="300"/>
      <c r="AU57" s="300"/>
      <c r="AV57" s="300"/>
      <c r="AW57" s="300"/>
      <c r="AX57" s="300"/>
      <c r="AY57" s="300"/>
      <c r="AZ57" s="300"/>
      <c r="BA57" s="300"/>
      <c r="BB57" s="300"/>
      <c r="BC57" s="300"/>
    </row>
    <row r="58" spans="1:55" x14ac:dyDescent="0.2">
      <c r="A58" s="300"/>
      <c r="B58" s="300"/>
      <c r="C58" s="300"/>
      <c r="D58" s="300"/>
      <c r="E58" s="300"/>
      <c r="F58" s="300"/>
      <c r="G58" s="300"/>
      <c r="H58" s="300"/>
      <c r="I58" s="300"/>
      <c r="J58" s="300"/>
      <c r="K58" s="300"/>
      <c r="L58" s="300"/>
      <c r="M58" s="300"/>
      <c r="N58" s="300"/>
      <c r="O58" s="462">
        <v>56</v>
      </c>
      <c r="P58" s="463" t="s">
        <v>2157</v>
      </c>
      <c r="Q58" s="464">
        <v>0.11209953547297297</v>
      </c>
      <c r="R58" s="300"/>
      <c r="S58" s="300"/>
      <c r="T58" s="300"/>
      <c r="U58" s="300"/>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row>
    <row r="59" spans="1:55" x14ac:dyDescent="0.2">
      <c r="A59" s="300"/>
      <c r="B59" s="300"/>
      <c r="C59" s="300"/>
      <c r="D59" s="300"/>
      <c r="E59" s="300"/>
      <c r="F59" s="300"/>
      <c r="G59" s="300"/>
      <c r="H59" s="300"/>
      <c r="I59" s="300"/>
      <c r="J59" s="300"/>
      <c r="K59" s="300"/>
      <c r="L59" s="300"/>
      <c r="M59" s="300"/>
      <c r="N59" s="300"/>
      <c r="O59" s="462">
        <v>57</v>
      </c>
      <c r="P59" s="463" t="s">
        <v>2158</v>
      </c>
      <c r="Q59" s="464">
        <v>0.1524875</v>
      </c>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row>
    <row r="60" spans="1:55" x14ac:dyDescent="0.2">
      <c r="A60" s="300"/>
      <c r="B60" s="300"/>
      <c r="C60" s="300"/>
      <c r="D60" s="300"/>
      <c r="E60" s="300"/>
      <c r="F60" s="300"/>
      <c r="G60" s="300"/>
      <c r="H60" s="300"/>
      <c r="I60" s="300"/>
      <c r="J60" s="300"/>
      <c r="K60" s="300"/>
      <c r="L60" s="300"/>
      <c r="M60" s="300"/>
      <c r="N60" s="300"/>
      <c r="O60" s="462">
        <v>58</v>
      </c>
      <c r="P60" s="463" t="s">
        <v>2159</v>
      </c>
      <c r="Q60" s="464">
        <v>0.20300628314350863</v>
      </c>
      <c r="R60" s="300"/>
      <c r="S60" s="300"/>
      <c r="T60" s="300"/>
      <c r="U60" s="300"/>
      <c r="V60" s="300"/>
      <c r="W60" s="300"/>
      <c r="X60" s="300"/>
      <c r="Y60" s="300"/>
      <c r="Z60" s="300"/>
      <c r="AA60" s="300"/>
      <c r="AB60" s="300"/>
      <c r="AC60" s="300"/>
      <c r="AD60" s="300"/>
      <c r="AE60" s="300"/>
      <c r="AF60" s="300"/>
      <c r="AG60" s="300"/>
      <c r="AH60" s="300"/>
      <c r="AI60" s="300"/>
      <c r="AJ60" s="300"/>
      <c r="AK60" s="300"/>
      <c r="AL60" s="300"/>
      <c r="AM60" s="300"/>
      <c r="AN60" s="300"/>
      <c r="AO60" s="300"/>
      <c r="AP60" s="300"/>
      <c r="AQ60" s="300"/>
      <c r="AR60" s="300"/>
      <c r="AS60" s="300"/>
      <c r="AT60" s="300"/>
      <c r="AU60" s="300"/>
      <c r="AV60" s="300"/>
      <c r="AW60" s="300"/>
      <c r="AX60" s="300"/>
      <c r="AY60" s="300"/>
      <c r="AZ60" s="300"/>
      <c r="BA60" s="300"/>
      <c r="BB60" s="300"/>
      <c r="BC60" s="300"/>
    </row>
    <row r="61" spans="1:55" x14ac:dyDescent="0.2">
      <c r="A61" s="300"/>
      <c r="B61" s="300"/>
      <c r="C61" s="300"/>
      <c r="D61" s="300"/>
      <c r="E61" s="300"/>
      <c r="F61" s="300"/>
      <c r="G61" s="300"/>
      <c r="H61" s="300"/>
      <c r="I61" s="300"/>
      <c r="J61" s="300"/>
      <c r="K61" s="300"/>
      <c r="L61" s="300"/>
      <c r="M61" s="300"/>
      <c r="N61" s="300"/>
      <c r="O61" s="462">
        <v>59</v>
      </c>
      <c r="P61" s="463" t="s">
        <v>2160</v>
      </c>
      <c r="Q61" s="464">
        <v>9.0999999999999998E-2</v>
      </c>
      <c r="R61" s="300"/>
      <c r="S61" s="300"/>
      <c r="T61" s="300"/>
      <c r="U61" s="300"/>
      <c r="V61" s="300"/>
      <c r="W61" s="300"/>
      <c r="X61" s="300"/>
      <c r="Y61" s="300"/>
      <c r="Z61" s="300"/>
      <c r="AA61" s="300"/>
      <c r="AB61" s="300"/>
      <c r="AC61" s="300"/>
      <c r="AD61" s="300"/>
      <c r="AE61" s="300"/>
      <c r="AF61" s="300"/>
      <c r="AG61" s="300"/>
      <c r="AH61" s="300"/>
      <c r="AI61" s="300"/>
      <c r="AJ61" s="300"/>
      <c r="AK61" s="300"/>
      <c r="AL61" s="300"/>
      <c r="AM61" s="300"/>
      <c r="AN61" s="300"/>
      <c r="AO61" s="300"/>
      <c r="AP61" s="300"/>
      <c r="AQ61" s="300"/>
      <c r="AR61" s="300"/>
      <c r="AS61" s="300"/>
      <c r="AT61" s="300"/>
      <c r="AU61" s="300"/>
      <c r="AV61" s="300"/>
      <c r="AW61" s="300"/>
      <c r="AX61" s="300"/>
      <c r="AY61" s="300"/>
      <c r="AZ61" s="300"/>
      <c r="BA61" s="300"/>
      <c r="BB61" s="300"/>
      <c r="BC61" s="300"/>
    </row>
    <row r="62" spans="1:55" x14ac:dyDescent="0.2">
      <c r="A62" s="300"/>
      <c r="B62" s="300"/>
      <c r="C62" s="300"/>
      <c r="D62" s="300"/>
      <c r="E62" s="300"/>
      <c r="F62" s="300"/>
      <c r="G62" s="300"/>
      <c r="H62" s="300"/>
      <c r="I62" s="300"/>
      <c r="J62" s="300"/>
      <c r="K62" s="300"/>
      <c r="L62" s="300"/>
      <c r="M62" s="300"/>
      <c r="N62" s="300"/>
      <c r="O62" s="462">
        <v>60</v>
      </c>
      <c r="P62" s="463" t="s">
        <v>2161</v>
      </c>
      <c r="Q62" s="464">
        <v>0.126397006395776</v>
      </c>
      <c r="R62" s="300"/>
      <c r="S62" s="300"/>
      <c r="T62" s="300"/>
      <c r="U62" s="300"/>
      <c r="V62" s="300"/>
      <c r="W62" s="300"/>
      <c r="X62" s="300"/>
      <c r="Y62" s="300"/>
      <c r="Z62" s="300"/>
      <c r="AA62" s="300"/>
      <c r="AB62" s="300"/>
      <c r="AC62" s="300"/>
      <c r="AD62" s="300"/>
      <c r="AE62" s="300"/>
      <c r="AF62" s="300"/>
      <c r="AG62" s="300"/>
      <c r="AH62" s="300"/>
      <c r="AI62" s="300"/>
      <c r="AJ62" s="300"/>
      <c r="AK62" s="300"/>
      <c r="AL62" s="300"/>
      <c r="AM62" s="300"/>
      <c r="AN62" s="300"/>
      <c r="AO62" s="300"/>
      <c r="AP62" s="300"/>
      <c r="AQ62" s="300"/>
      <c r="AR62" s="300"/>
      <c r="AS62" s="300"/>
      <c r="AT62" s="300"/>
      <c r="AU62" s="300"/>
      <c r="AV62" s="300"/>
      <c r="AW62" s="300"/>
      <c r="AX62" s="300"/>
      <c r="AY62" s="300"/>
      <c r="AZ62" s="300"/>
      <c r="BA62" s="300"/>
      <c r="BB62" s="300"/>
      <c r="BC62" s="300"/>
    </row>
    <row r="63" spans="1:55" x14ac:dyDescent="0.2">
      <c r="A63" s="300"/>
      <c r="B63" s="300"/>
      <c r="C63" s="300"/>
      <c r="D63" s="300"/>
      <c r="E63" s="300"/>
      <c r="F63" s="300"/>
      <c r="G63" s="300"/>
      <c r="H63" s="300"/>
      <c r="I63" s="300"/>
      <c r="J63" s="300"/>
      <c r="K63" s="300"/>
      <c r="L63" s="300"/>
      <c r="M63" s="300"/>
      <c r="N63" s="300"/>
      <c r="O63" s="462">
        <v>61</v>
      </c>
      <c r="P63" s="463" t="s">
        <v>2162</v>
      </c>
      <c r="Q63" s="464">
        <v>0.25478997126274289</v>
      </c>
      <c r="R63" s="300"/>
      <c r="S63" s="300"/>
      <c r="T63" s="300"/>
      <c r="U63" s="300"/>
      <c r="V63" s="300"/>
      <c r="W63" s="300"/>
      <c r="X63" s="300"/>
      <c r="Y63" s="300"/>
      <c r="Z63" s="300"/>
      <c r="AA63" s="300"/>
      <c r="AB63" s="300"/>
      <c r="AC63" s="300"/>
      <c r="AD63" s="300"/>
      <c r="AE63" s="300"/>
      <c r="AF63" s="300"/>
      <c r="AG63" s="300"/>
      <c r="AH63" s="300"/>
      <c r="AI63" s="300"/>
      <c r="AJ63" s="300"/>
      <c r="AK63" s="300"/>
      <c r="AL63" s="300"/>
      <c r="AM63" s="300"/>
      <c r="AN63" s="300"/>
      <c r="AO63" s="300"/>
      <c r="AP63" s="300"/>
      <c r="AQ63" s="300"/>
      <c r="AR63" s="300"/>
      <c r="AS63" s="300"/>
      <c r="AT63" s="300"/>
      <c r="AU63" s="300"/>
      <c r="AV63" s="300"/>
      <c r="AW63" s="300"/>
      <c r="AX63" s="300"/>
      <c r="AY63" s="300"/>
      <c r="AZ63" s="300"/>
      <c r="BA63" s="300"/>
      <c r="BB63" s="300"/>
      <c r="BC63" s="300"/>
    </row>
    <row r="64" spans="1:55" x14ac:dyDescent="0.2">
      <c r="A64" s="300"/>
      <c r="B64" s="300"/>
      <c r="C64" s="300"/>
      <c r="D64" s="300"/>
      <c r="E64" s="300"/>
      <c r="F64" s="300"/>
      <c r="G64" s="300"/>
      <c r="H64" s="300"/>
      <c r="I64" s="300"/>
      <c r="J64" s="300"/>
      <c r="K64" s="300"/>
      <c r="L64" s="300"/>
      <c r="M64" s="300"/>
      <c r="N64" s="300"/>
      <c r="O64" s="462">
        <v>62</v>
      </c>
      <c r="P64" s="463" t="s">
        <v>2163</v>
      </c>
      <c r="Q64" s="464">
        <v>0.25130775937227556</v>
      </c>
      <c r="R64" s="300"/>
      <c r="S64" s="300"/>
      <c r="T64" s="300"/>
      <c r="U64" s="300"/>
      <c r="V64" s="300"/>
      <c r="W64" s="300"/>
      <c r="X64" s="300"/>
      <c r="Y64" s="300"/>
      <c r="Z64" s="300"/>
      <c r="AA64" s="300"/>
      <c r="AB64" s="300"/>
      <c r="AC64" s="300"/>
      <c r="AD64" s="300"/>
      <c r="AE64" s="300"/>
      <c r="AF64" s="300"/>
      <c r="AG64" s="300"/>
      <c r="AH64" s="300"/>
      <c r="AI64" s="300"/>
      <c r="AJ64" s="300"/>
      <c r="AK64" s="300"/>
      <c r="AL64" s="300"/>
      <c r="AM64" s="300"/>
      <c r="AN64" s="300"/>
      <c r="AO64" s="300"/>
      <c r="AP64" s="300"/>
      <c r="AQ64" s="300"/>
      <c r="AR64" s="300"/>
      <c r="AS64" s="300"/>
      <c r="AT64" s="300"/>
      <c r="AU64" s="300"/>
      <c r="AV64" s="300"/>
      <c r="AW64" s="300"/>
      <c r="AX64" s="300"/>
      <c r="AY64" s="300"/>
      <c r="AZ64" s="300"/>
      <c r="BA64" s="300"/>
      <c r="BB64" s="300"/>
      <c r="BC64" s="300"/>
    </row>
    <row r="65" spans="1:55" x14ac:dyDescent="0.2">
      <c r="A65" s="300"/>
      <c r="B65" s="300"/>
      <c r="C65" s="300"/>
      <c r="D65" s="300"/>
      <c r="E65" s="300"/>
      <c r="F65" s="300"/>
      <c r="G65" s="300"/>
      <c r="H65" s="300"/>
      <c r="I65" s="300"/>
      <c r="J65" s="300"/>
      <c r="K65" s="300"/>
      <c r="L65" s="300"/>
      <c r="M65" s="300"/>
      <c r="N65" s="300"/>
      <c r="O65" s="462">
        <v>63</v>
      </c>
      <c r="P65" s="463" t="s">
        <v>2164</v>
      </c>
      <c r="Q65" s="464">
        <v>0.2049390784743943</v>
      </c>
      <c r="R65" s="300"/>
      <c r="S65" s="300"/>
      <c r="T65" s="300"/>
      <c r="U65" s="300"/>
      <c r="V65" s="300"/>
      <c r="W65" s="300"/>
      <c r="X65" s="300"/>
      <c r="Y65" s="300"/>
      <c r="Z65" s="300"/>
      <c r="AA65" s="300"/>
      <c r="AB65" s="300"/>
      <c r="AC65" s="300"/>
      <c r="AD65" s="300"/>
      <c r="AE65" s="300"/>
      <c r="AF65" s="300"/>
      <c r="AG65" s="300"/>
      <c r="AH65" s="300"/>
      <c r="AI65" s="300"/>
      <c r="AJ65" s="300"/>
      <c r="AK65" s="300"/>
      <c r="AL65" s="300"/>
      <c r="AM65" s="300"/>
      <c r="AN65" s="300"/>
      <c r="AO65" s="300"/>
      <c r="AP65" s="300"/>
      <c r="AQ65" s="300"/>
      <c r="AR65" s="300"/>
      <c r="AS65" s="300"/>
      <c r="AT65" s="300"/>
      <c r="AU65" s="300"/>
      <c r="AV65" s="300"/>
      <c r="AW65" s="300"/>
      <c r="AX65" s="300"/>
      <c r="AY65" s="300"/>
      <c r="AZ65" s="300"/>
      <c r="BA65" s="300"/>
      <c r="BB65" s="300"/>
      <c r="BC65" s="300"/>
    </row>
    <row r="66" spans="1:55" x14ac:dyDescent="0.2">
      <c r="A66" s="300"/>
      <c r="B66" s="300"/>
      <c r="C66" s="300"/>
      <c r="D66" s="300"/>
      <c r="E66" s="300"/>
      <c r="F66" s="300"/>
      <c r="G66" s="300"/>
      <c r="H66" s="300"/>
      <c r="I66" s="300"/>
      <c r="J66" s="300"/>
      <c r="K66" s="300"/>
      <c r="L66" s="300"/>
      <c r="M66" s="300"/>
      <c r="N66" s="300"/>
      <c r="O66" s="462">
        <v>64</v>
      </c>
      <c r="P66" s="463" t="s">
        <v>2165</v>
      </c>
      <c r="Q66" s="464">
        <v>0.06</v>
      </c>
      <c r="R66" s="300"/>
      <c r="S66" s="300"/>
      <c r="T66" s="300"/>
      <c r="U66" s="300"/>
      <c r="V66" s="300"/>
      <c r="W66" s="300"/>
      <c r="X66" s="300"/>
      <c r="Y66" s="300"/>
      <c r="Z66" s="300"/>
      <c r="AA66" s="300"/>
      <c r="AB66" s="300"/>
      <c r="AC66" s="300"/>
      <c r="AD66" s="300"/>
      <c r="AE66" s="300"/>
      <c r="AF66" s="300"/>
      <c r="AG66" s="300"/>
      <c r="AH66" s="300"/>
      <c r="AI66" s="300"/>
      <c r="AJ66" s="300"/>
      <c r="AK66" s="300"/>
      <c r="AL66" s="300"/>
      <c r="AM66" s="300"/>
      <c r="AN66" s="300"/>
      <c r="AO66" s="300"/>
      <c r="AP66" s="300"/>
      <c r="AQ66" s="300"/>
      <c r="AR66" s="300"/>
      <c r="AS66" s="300"/>
      <c r="AT66" s="300"/>
      <c r="AU66" s="300"/>
      <c r="AV66" s="300"/>
      <c r="AW66" s="300"/>
      <c r="AX66" s="300"/>
      <c r="AY66" s="300"/>
      <c r="AZ66" s="300"/>
      <c r="BA66" s="300"/>
      <c r="BB66" s="300"/>
      <c r="BC66" s="300"/>
    </row>
    <row r="67" spans="1:55" x14ac:dyDescent="0.2">
      <c r="A67" s="300"/>
      <c r="B67" s="300"/>
      <c r="C67" s="300"/>
      <c r="D67" s="300"/>
      <c r="E67" s="300"/>
      <c r="F67" s="300"/>
      <c r="G67" s="300"/>
      <c r="H67" s="300"/>
      <c r="I67" s="300"/>
      <c r="J67" s="300"/>
      <c r="K67" s="300"/>
      <c r="L67" s="300"/>
      <c r="M67" s="300"/>
      <c r="N67" s="300"/>
      <c r="O67" s="462">
        <v>65</v>
      </c>
      <c r="P67" s="463" t="s">
        <v>2166</v>
      </c>
      <c r="Q67" s="464">
        <v>0.12041666666666666</v>
      </c>
      <c r="R67" s="300"/>
      <c r="S67" s="300"/>
      <c r="T67" s="300"/>
      <c r="U67" s="300"/>
      <c r="V67" s="300"/>
      <c r="W67" s="300"/>
      <c r="X67" s="300"/>
      <c r="Y67" s="300"/>
      <c r="Z67" s="300"/>
      <c r="AA67" s="300"/>
      <c r="AB67" s="300"/>
      <c r="AC67" s="300"/>
      <c r="AD67" s="300"/>
      <c r="AE67" s="300"/>
      <c r="AF67" s="300"/>
      <c r="AG67" s="300"/>
      <c r="AH67" s="300"/>
      <c r="AI67" s="300"/>
      <c r="AJ67" s="300"/>
      <c r="AK67" s="300"/>
      <c r="AL67" s="300"/>
      <c r="AM67" s="300"/>
      <c r="AN67" s="300"/>
      <c r="AO67" s="300"/>
      <c r="AP67" s="300"/>
      <c r="AQ67" s="300"/>
      <c r="AR67" s="300"/>
      <c r="AS67" s="300"/>
      <c r="AT67" s="300"/>
      <c r="AU67" s="300"/>
      <c r="AV67" s="300"/>
      <c r="AW67" s="300"/>
      <c r="AX67" s="300"/>
      <c r="AY67" s="300"/>
      <c r="AZ67" s="300"/>
      <c r="BA67" s="300"/>
      <c r="BB67" s="300"/>
      <c r="BC67" s="300"/>
    </row>
    <row r="68" spans="1:55" x14ac:dyDescent="0.2">
      <c r="A68" s="300"/>
      <c r="B68" s="300"/>
      <c r="C68" s="300"/>
      <c r="D68" s="300"/>
      <c r="E68" s="300"/>
      <c r="F68" s="300"/>
      <c r="G68" s="300"/>
      <c r="H68" s="300"/>
      <c r="I68" s="300"/>
      <c r="J68" s="300"/>
      <c r="K68" s="300"/>
      <c r="L68" s="300"/>
      <c r="M68" s="300"/>
      <c r="N68" s="300"/>
      <c r="O68" s="462">
        <v>66</v>
      </c>
      <c r="P68" s="463" t="s">
        <v>2167</v>
      </c>
      <c r="Q68" s="464">
        <v>0.16345999999999997</v>
      </c>
      <c r="R68" s="300"/>
      <c r="S68" s="300"/>
      <c r="T68" s="300"/>
      <c r="U68" s="300"/>
      <c r="V68" s="300"/>
      <c r="W68" s="300"/>
      <c r="X68" s="300"/>
      <c r="Y68" s="300"/>
      <c r="Z68" s="300"/>
      <c r="AA68" s="300"/>
      <c r="AB68" s="300"/>
      <c r="AC68" s="300"/>
      <c r="AD68" s="300"/>
      <c r="AE68" s="300"/>
      <c r="AF68" s="300"/>
      <c r="AG68" s="300"/>
      <c r="AH68" s="300"/>
      <c r="AI68" s="300"/>
      <c r="AJ68" s="300"/>
      <c r="AK68" s="300"/>
      <c r="AL68" s="300"/>
      <c r="AM68" s="300"/>
      <c r="AN68" s="300"/>
      <c r="AO68" s="300"/>
      <c r="AP68" s="300"/>
      <c r="AQ68" s="300"/>
      <c r="AR68" s="300"/>
      <c r="AS68" s="300"/>
      <c r="AT68" s="300"/>
      <c r="AU68" s="300"/>
      <c r="AV68" s="300"/>
      <c r="AW68" s="300"/>
      <c r="AX68" s="300"/>
      <c r="AY68" s="300"/>
      <c r="AZ68" s="300"/>
      <c r="BA68" s="300"/>
      <c r="BB68" s="300"/>
      <c r="BC68" s="300"/>
    </row>
    <row r="69" spans="1:55" x14ac:dyDescent="0.2">
      <c r="A69" s="300"/>
      <c r="B69" s="300"/>
      <c r="C69" s="300"/>
      <c r="D69" s="300"/>
      <c r="E69" s="300"/>
      <c r="F69" s="300"/>
      <c r="G69" s="300"/>
      <c r="H69" s="300"/>
      <c r="I69" s="300"/>
      <c r="J69" s="300"/>
      <c r="K69" s="300"/>
      <c r="L69" s="300"/>
      <c r="M69" s="300"/>
      <c r="N69" s="300"/>
      <c r="O69" s="462">
        <v>67</v>
      </c>
      <c r="P69" s="463" t="s">
        <v>2168</v>
      </c>
      <c r="Q69" s="464">
        <v>0.15679162885662432</v>
      </c>
      <c r="R69" s="300"/>
      <c r="S69" s="300"/>
      <c r="T69" s="300"/>
      <c r="U69" s="300"/>
      <c r="V69" s="300"/>
      <c r="W69" s="300"/>
      <c r="X69" s="300"/>
      <c r="Y69" s="300"/>
      <c r="Z69" s="300"/>
      <c r="AA69" s="300"/>
      <c r="AB69" s="300"/>
      <c r="AC69" s="300"/>
      <c r="AD69" s="300"/>
      <c r="AE69" s="300"/>
      <c r="AF69" s="300"/>
      <c r="AG69" s="300"/>
      <c r="AH69" s="300"/>
      <c r="AI69" s="300"/>
      <c r="AJ69" s="300"/>
      <c r="AK69" s="300"/>
      <c r="AL69" s="300"/>
      <c r="AM69" s="300"/>
      <c r="AN69" s="300"/>
      <c r="AO69" s="300"/>
      <c r="AP69" s="300"/>
      <c r="AQ69" s="300"/>
      <c r="AR69" s="300"/>
      <c r="AS69" s="300"/>
      <c r="AT69" s="300"/>
      <c r="AU69" s="300"/>
      <c r="AV69" s="300"/>
      <c r="AW69" s="300"/>
      <c r="AX69" s="300"/>
      <c r="AY69" s="300"/>
      <c r="AZ69" s="300"/>
      <c r="BA69" s="300"/>
      <c r="BB69" s="300"/>
      <c r="BC69" s="300"/>
    </row>
    <row r="70" spans="1:55" x14ac:dyDescent="0.2">
      <c r="A70" s="300"/>
      <c r="B70" s="300"/>
      <c r="C70" s="300"/>
      <c r="D70" s="300"/>
      <c r="E70" s="300"/>
      <c r="F70" s="300"/>
      <c r="G70" s="300"/>
      <c r="H70" s="300"/>
      <c r="I70" s="300"/>
      <c r="J70" s="300"/>
      <c r="K70" s="300"/>
      <c r="L70" s="300"/>
      <c r="M70" s="300"/>
      <c r="N70" s="300"/>
      <c r="O70" s="462">
        <v>68</v>
      </c>
      <c r="P70" s="463" t="s">
        <v>2169</v>
      </c>
      <c r="Q70" s="464">
        <v>0.14141041666666668</v>
      </c>
      <c r="R70" s="300"/>
      <c r="S70" s="300"/>
      <c r="T70" s="300"/>
      <c r="U70" s="300"/>
      <c r="V70" s="300"/>
      <c r="W70" s="300"/>
      <c r="X70" s="300"/>
      <c r="Y70" s="300"/>
      <c r="Z70" s="300"/>
      <c r="AA70" s="300"/>
      <c r="AB70" s="300"/>
      <c r="AC70" s="300"/>
      <c r="AD70" s="300"/>
      <c r="AE70" s="300"/>
      <c r="AF70" s="300"/>
      <c r="AG70" s="300"/>
      <c r="AH70" s="300"/>
      <c r="AI70" s="300"/>
      <c r="AJ70" s="300"/>
      <c r="AK70" s="300"/>
      <c r="AL70" s="300"/>
      <c r="AM70" s="300"/>
      <c r="AN70" s="300"/>
      <c r="AO70" s="300"/>
      <c r="AP70" s="300"/>
      <c r="AQ70" s="300"/>
      <c r="AR70" s="300"/>
      <c r="AS70" s="300"/>
      <c r="AT70" s="300"/>
      <c r="AU70" s="300"/>
      <c r="AV70" s="300"/>
      <c r="AW70" s="300"/>
      <c r="AX70" s="300"/>
      <c r="AY70" s="300"/>
      <c r="AZ70" s="300"/>
      <c r="BA70" s="300"/>
      <c r="BB70" s="300"/>
      <c r="BC70" s="300"/>
    </row>
    <row r="71" spans="1:55" x14ac:dyDescent="0.2">
      <c r="A71" s="300"/>
      <c r="B71" s="300"/>
      <c r="C71" s="300"/>
      <c r="D71" s="300"/>
      <c r="E71" s="300"/>
      <c r="F71" s="300"/>
      <c r="G71" s="300"/>
      <c r="H71" s="300"/>
      <c r="I71" s="300"/>
      <c r="J71" s="300"/>
      <c r="K71" s="300"/>
      <c r="L71" s="300"/>
      <c r="M71" s="300"/>
      <c r="N71" s="300"/>
      <c r="O71" s="462">
        <v>69</v>
      </c>
      <c r="P71" s="463" t="s">
        <v>2170</v>
      </c>
      <c r="Q71" s="464">
        <v>0.08</v>
      </c>
      <c r="R71" s="300"/>
      <c r="S71" s="300"/>
      <c r="T71" s="300"/>
      <c r="U71" s="300"/>
      <c r="V71" s="300"/>
      <c r="W71" s="300"/>
      <c r="X71" s="300"/>
      <c r="Y71" s="300"/>
      <c r="Z71" s="300"/>
      <c r="AA71" s="300"/>
      <c r="AB71" s="300"/>
      <c r="AC71" s="300"/>
      <c r="AD71" s="300"/>
      <c r="AE71" s="300"/>
      <c r="AF71" s="300"/>
      <c r="AG71" s="300"/>
      <c r="AH71" s="300"/>
      <c r="AI71" s="300"/>
      <c r="AJ71" s="300"/>
      <c r="AK71" s="300"/>
      <c r="AL71" s="300"/>
      <c r="AM71" s="300"/>
      <c r="AN71" s="300"/>
      <c r="AO71" s="300"/>
      <c r="AP71" s="300"/>
      <c r="AQ71" s="300"/>
      <c r="AR71" s="300"/>
      <c r="AS71" s="300"/>
      <c r="AT71" s="300"/>
      <c r="AU71" s="300"/>
      <c r="AV71" s="300"/>
      <c r="AW71" s="300"/>
      <c r="AX71" s="300"/>
      <c r="AY71" s="300"/>
      <c r="AZ71" s="300"/>
      <c r="BA71" s="300"/>
      <c r="BB71" s="300"/>
      <c r="BC71" s="300"/>
    </row>
    <row r="72" spans="1:55" x14ac:dyDescent="0.2">
      <c r="A72" s="300"/>
      <c r="B72" s="300"/>
      <c r="C72" s="300"/>
      <c r="D72" s="300"/>
      <c r="E72" s="300"/>
      <c r="F72" s="300"/>
      <c r="G72" s="300"/>
      <c r="H72" s="300"/>
      <c r="I72" s="300"/>
      <c r="J72" s="300"/>
      <c r="K72" s="300"/>
      <c r="L72" s="300"/>
      <c r="M72" s="300"/>
      <c r="N72" s="300"/>
      <c r="O72" s="462">
        <v>70</v>
      </c>
      <c r="P72" s="463" t="s">
        <v>2171</v>
      </c>
      <c r="Q72" s="464">
        <v>0.11744444444444445</v>
      </c>
      <c r="R72" s="300"/>
      <c r="S72" s="300"/>
      <c r="T72" s="300"/>
      <c r="U72" s="300"/>
      <c r="V72" s="300"/>
      <c r="W72" s="300"/>
      <c r="X72" s="300"/>
      <c r="Y72" s="300"/>
      <c r="Z72" s="300"/>
      <c r="AA72" s="300"/>
      <c r="AB72" s="300"/>
      <c r="AC72" s="300"/>
      <c r="AD72" s="300"/>
      <c r="AE72" s="300"/>
      <c r="AF72" s="300"/>
      <c r="AG72" s="300"/>
      <c r="AH72" s="300"/>
      <c r="AI72" s="300"/>
      <c r="AJ72" s="300"/>
      <c r="AK72" s="300"/>
      <c r="AL72" s="300"/>
      <c r="AM72" s="300"/>
      <c r="AN72" s="300"/>
      <c r="AO72" s="300"/>
      <c r="AP72" s="300"/>
      <c r="AQ72" s="300"/>
      <c r="AR72" s="300"/>
      <c r="AS72" s="300"/>
      <c r="AT72" s="300"/>
      <c r="AU72" s="300"/>
      <c r="AV72" s="300"/>
      <c r="AW72" s="300"/>
      <c r="AX72" s="300"/>
      <c r="AY72" s="300"/>
      <c r="AZ72" s="300"/>
      <c r="BA72" s="300"/>
      <c r="BB72" s="300"/>
      <c r="BC72" s="300"/>
    </row>
    <row r="73" spans="1:55" x14ac:dyDescent="0.2">
      <c r="A73" s="300"/>
      <c r="B73" s="300"/>
      <c r="C73" s="300"/>
      <c r="D73" s="300"/>
      <c r="E73" s="300"/>
      <c r="F73" s="300"/>
      <c r="G73" s="300"/>
      <c r="H73" s="300"/>
      <c r="I73" s="300"/>
      <c r="J73" s="300"/>
      <c r="K73" s="300"/>
      <c r="L73" s="300"/>
      <c r="M73" s="300"/>
      <c r="N73" s="300"/>
      <c r="O73" s="462">
        <v>71</v>
      </c>
      <c r="P73" s="463" t="s">
        <v>2172</v>
      </c>
      <c r="Q73" s="464">
        <v>3.2187594299062962E-2</v>
      </c>
      <c r="R73" s="300"/>
      <c r="S73" s="300"/>
      <c r="T73" s="300"/>
      <c r="U73" s="300"/>
      <c r="V73" s="300"/>
      <c r="W73" s="300"/>
      <c r="X73" s="300"/>
      <c r="Y73" s="300"/>
      <c r="Z73" s="300"/>
      <c r="AA73" s="300"/>
      <c r="AB73" s="300"/>
      <c r="AC73" s="300"/>
      <c r="AD73" s="300"/>
      <c r="AE73" s="300"/>
      <c r="AF73" s="300"/>
      <c r="AG73" s="300"/>
      <c r="AH73" s="300"/>
      <c r="AI73" s="300"/>
      <c r="AJ73" s="300"/>
      <c r="AK73" s="300"/>
      <c r="AL73" s="300"/>
      <c r="AM73" s="300"/>
      <c r="AN73" s="300"/>
      <c r="AO73" s="300"/>
      <c r="AP73" s="300"/>
      <c r="AQ73" s="300"/>
      <c r="AR73" s="300"/>
      <c r="AS73" s="300"/>
      <c r="AT73" s="300"/>
      <c r="AU73" s="300"/>
      <c r="AV73" s="300"/>
      <c r="AW73" s="300"/>
      <c r="AX73" s="300"/>
      <c r="AY73" s="300"/>
      <c r="AZ73" s="300"/>
      <c r="BA73" s="300"/>
      <c r="BB73" s="300"/>
      <c r="BC73" s="300"/>
    </row>
    <row r="74" spans="1:55" x14ac:dyDescent="0.2">
      <c r="A74" s="300"/>
      <c r="B74" s="300"/>
      <c r="C74" s="300"/>
      <c r="D74" s="300"/>
      <c r="E74" s="300"/>
      <c r="F74" s="300"/>
      <c r="G74" s="300"/>
      <c r="H74" s="300"/>
      <c r="I74" s="300"/>
      <c r="J74" s="300"/>
      <c r="K74" s="300"/>
      <c r="L74" s="300"/>
      <c r="M74" s="300"/>
      <c r="N74" s="300"/>
      <c r="O74" s="462">
        <v>72</v>
      </c>
      <c r="P74" s="463" t="s">
        <v>2173</v>
      </c>
      <c r="Q74" s="464">
        <v>9.2269047619047626E-2</v>
      </c>
      <c r="R74" s="300"/>
      <c r="S74" s="300"/>
      <c r="T74" s="300"/>
      <c r="U74" s="300"/>
      <c r="V74" s="300"/>
      <c r="W74" s="300"/>
      <c r="X74" s="300"/>
      <c r="Y74" s="300"/>
      <c r="Z74" s="300"/>
      <c r="AA74" s="300"/>
      <c r="AB74" s="300"/>
      <c r="AC74" s="300"/>
      <c r="AD74" s="300"/>
      <c r="AE74" s="300"/>
      <c r="AF74" s="300"/>
      <c r="AG74" s="300"/>
      <c r="AH74" s="300"/>
      <c r="AI74" s="300"/>
      <c r="AJ74" s="300"/>
      <c r="AK74" s="300"/>
      <c r="AL74" s="300"/>
      <c r="AM74" s="300"/>
      <c r="AN74" s="300"/>
      <c r="AO74" s="300"/>
      <c r="AP74" s="300"/>
      <c r="AQ74" s="300"/>
      <c r="AR74" s="300"/>
      <c r="AS74" s="300"/>
      <c r="AT74" s="300"/>
      <c r="AU74" s="300"/>
      <c r="AV74" s="300"/>
      <c r="AW74" s="300"/>
      <c r="AX74" s="300"/>
      <c r="AY74" s="300"/>
      <c r="AZ74" s="300"/>
      <c r="BA74" s="300"/>
      <c r="BB74" s="300"/>
      <c r="BC74" s="300"/>
    </row>
    <row r="75" spans="1:55" x14ac:dyDescent="0.2">
      <c r="A75" s="300"/>
      <c r="B75" s="300"/>
      <c r="C75" s="300"/>
      <c r="D75" s="300"/>
      <c r="E75" s="300"/>
      <c r="F75" s="300"/>
      <c r="G75" s="300"/>
      <c r="H75" s="300"/>
      <c r="I75" s="300"/>
      <c r="J75" s="300"/>
      <c r="K75" s="300"/>
      <c r="L75" s="300"/>
      <c r="M75" s="300"/>
      <c r="N75" s="300"/>
      <c r="O75" s="462">
        <v>73</v>
      </c>
      <c r="P75" s="463" t="s">
        <v>2174</v>
      </c>
      <c r="Q75" s="464">
        <v>0.11565507031828275</v>
      </c>
      <c r="R75" s="300"/>
      <c r="S75" s="300"/>
      <c r="T75" s="300"/>
      <c r="U75" s="300"/>
      <c r="V75" s="300"/>
      <c r="W75" s="300"/>
      <c r="X75" s="300"/>
      <c r="Y75" s="300"/>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row>
    <row r="76" spans="1:55" x14ac:dyDescent="0.2">
      <c r="A76" s="300"/>
      <c r="B76" s="300"/>
      <c r="C76" s="300"/>
      <c r="D76" s="300"/>
      <c r="E76" s="300"/>
      <c r="F76" s="300"/>
      <c r="G76" s="300"/>
      <c r="H76" s="300"/>
      <c r="I76" s="300"/>
      <c r="J76" s="300"/>
      <c r="K76" s="300"/>
      <c r="L76" s="300"/>
      <c r="M76" s="300"/>
      <c r="N76" s="300"/>
      <c r="O76" s="462">
        <v>74</v>
      </c>
      <c r="P76" s="463" t="s">
        <v>2175</v>
      </c>
      <c r="Q76" s="464">
        <v>8.9227115384615377E-2</v>
      </c>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row>
    <row r="77" spans="1:55" x14ac:dyDescent="0.2">
      <c r="A77" s="300"/>
      <c r="B77" s="300"/>
      <c r="C77" s="300"/>
      <c r="D77" s="300"/>
      <c r="E77" s="300"/>
      <c r="F77" s="300"/>
      <c r="G77" s="300"/>
      <c r="H77" s="300"/>
      <c r="I77" s="300"/>
      <c r="J77" s="300"/>
      <c r="K77" s="300"/>
      <c r="L77" s="300"/>
      <c r="M77" s="300"/>
      <c r="N77" s="300"/>
      <c r="O77" s="462">
        <v>75</v>
      </c>
      <c r="P77" s="463" t="s">
        <v>2176</v>
      </c>
      <c r="Q77" s="464">
        <v>0.14914711644130152</v>
      </c>
      <c r="R77" s="300"/>
      <c r="S77" s="300"/>
      <c r="T77" s="300"/>
      <c r="U77" s="300"/>
      <c r="V77" s="300"/>
      <c r="W77" s="300"/>
      <c r="X77" s="300"/>
      <c r="Y77" s="300"/>
      <c r="Z77" s="300"/>
      <c r="AA77" s="300"/>
      <c r="AB77" s="300"/>
      <c r="AC77" s="300"/>
      <c r="AD77" s="300"/>
      <c r="AE77" s="300"/>
      <c r="AF77" s="300"/>
      <c r="AG77" s="300"/>
      <c r="AH77" s="300"/>
      <c r="AI77" s="300"/>
      <c r="AJ77" s="300"/>
      <c r="AK77" s="300"/>
      <c r="AL77" s="300"/>
      <c r="AM77" s="300"/>
      <c r="AN77" s="300"/>
      <c r="AO77" s="300"/>
      <c r="AP77" s="300"/>
      <c r="AQ77" s="300"/>
      <c r="AR77" s="300"/>
      <c r="AS77" s="300"/>
      <c r="AT77" s="300"/>
      <c r="AU77" s="300"/>
      <c r="AV77" s="300"/>
      <c r="AW77" s="300"/>
      <c r="AX77" s="300"/>
      <c r="AY77" s="300"/>
      <c r="AZ77" s="300"/>
      <c r="BA77" s="300"/>
      <c r="BB77" s="300"/>
      <c r="BC77" s="300"/>
    </row>
    <row r="78" spans="1:55" x14ac:dyDescent="0.2">
      <c r="A78" s="300"/>
      <c r="B78" s="300"/>
      <c r="C78" s="300"/>
      <c r="D78" s="300"/>
      <c r="E78" s="300"/>
      <c r="F78" s="300"/>
      <c r="G78" s="300"/>
      <c r="H78" s="300"/>
      <c r="I78" s="300"/>
      <c r="J78" s="300"/>
      <c r="K78" s="300"/>
      <c r="L78" s="300"/>
      <c r="M78" s="300"/>
      <c r="N78" s="300"/>
      <c r="O78" s="462">
        <v>76</v>
      </c>
      <c r="P78" s="463" t="s">
        <v>2177</v>
      </c>
      <c r="Q78" s="464">
        <v>0.33354310887350541</v>
      </c>
      <c r="R78" s="300"/>
      <c r="S78" s="300"/>
      <c r="T78" s="300"/>
      <c r="U78" s="300"/>
      <c r="V78" s="300"/>
      <c r="W78" s="300"/>
      <c r="X78" s="300"/>
      <c r="Y78" s="300"/>
      <c r="Z78" s="300"/>
      <c r="AA78" s="300"/>
      <c r="AB78" s="300"/>
      <c r="AC78" s="300"/>
      <c r="AD78" s="300"/>
      <c r="AE78" s="300"/>
      <c r="AF78" s="300"/>
      <c r="AG78" s="300"/>
      <c r="AH78" s="300"/>
      <c r="AI78" s="300"/>
      <c r="AJ78" s="300"/>
      <c r="AK78" s="300"/>
      <c r="AL78" s="300"/>
      <c r="AM78" s="300"/>
      <c r="AN78" s="300"/>
      <c r="AO78" s="300"/>
      <c r="AP78" s="300"/>
      <c r="AQ78" s="300"/>
      <c r="AR78" s="300"/>
      <c r="AS78" s="300"/>
      <c r="AT78" s="300"/>
      <c r="AU78" s="300"/>
      <c r="AV78" s="300"/>
      <c r="AW78" s="300"/>
      <c r="AX78" s="300"/>
      <c r="AY78" s="300"/>
      <c r="AZ78" s="300"/>
      <c r="BA78" s="300"/>
      <c r="BB78" s="300"/>
      <c r="BC78" s="300"/>
    </row>
    <row r="79" spans="1:55" x14ac:dyDescent="0.2">
      <c r="A79" s="300"/>
      <c r="B79" s="300"/>
      <c r="C79" s="300"/>
      <c r="D79" s="300"/>
      <c r="E79" s="300"/>
      <c r="F79" s="300"/>
      <c r="G79" s="300"/>
      <c r="H79" s="300"/>
      <c r="I79" s="300"/>
      <c r="J79" s="300"/>
      <c r="K79" s="300"/>
      <c r="L79" s="300"/>
      <c r="M79" s="300"/>
      <c r="N79" s="300"/>
      <c r="O79" s="462">
        <v>77</v>
      </c>
      <c r="P79" s="463" t="s">
        <v>2178</v>
      </c>
      <c r="Q79" s="464">
        <v>0.18</v>
      </c>
      <c r="R79" s="300"/>
      <c r="S79" s="300"/>
      <c r="T79" s="300"/>
      <c r="U79" s="300"/>
      <c r="V79" s="300"/>
      <c r="W79" s="300"/>
      <c r="X79" s="300"/>
      <c r="Y79" s="300"/>
      <c r="Z79" s="300"/>
      <c r="AA79" s="300"/>
      <c r="AB79" s="300"/>
      <c r="AC79" s="300"/>
      <c r="AD79" s="300"/>
      <c r="AE79" s="300"/>
      <c r="AF79" s="300"/>
      <c r="AG79" s="300"/>
      <c r="AH79" s="300"/>
      <c r="AI79" s="300"/>
      <c r="AJ79" s="300"/>
      <c r="AK79" s="300"/>
      <c r="AL79" s="300"/>
      <c r="AM79" s="300"/>
      <c r="AN79" s="300"/>
      <c r="AO79" s="300"/>
      <c r="AP79" s="300"/>
      <c r="AQ79" s="300"/>
      <c r="AR79" s="300"/>
      <c r="AS79" s="300"/>
      <c r="AT79" s="300"/>
      <c r="AU79" s="300"/>
      <c r="AV79" s="300"/>
      <c r="AW79" s="300"/>
      <c r="AX79" s="300"/>
      <c r="AY79" s="300"/>
      <c r="AZ79" s="300"/>
      <c r="BA79" s="300"/>
      <c r="BB79" s="300"/>
      <c r="BC79" s="300"/>
    </row>
    <row r="80" spans="1:55" x14ac:dyDescent="0.2">
      <c r="A80" s="300"/>
      <c r="B80" s="300"/>
      <c r="C80" s="300"/>
      <c r="D80" s="300"/>
      <c r="E80" s="300"/>
      <c r="F80" s="300"/>
      <c r="G80" s="300"/>
      <c r="H80" s="300"/>
      <c r="I80" s="300"/>
      <c r="J80" s="300"/>
      <c r="K80" s="300"/>
      <c r="L80" s="300"/>
      <c r="M80" s="300"/>
      <c r="N80" s="300"/>
      <c r="O80" s="462">
        <v>78</v>
      </c>
      <c r="P80" s="463" t="s">
        <v>2179</v>
      </c>
      <c r="Q80" s="464">
        <v>0.14385425292795501</v>
      </c>
      <c r="R80" s="300"/>
      <c r="S80" s="300"/>
      <c r="T80" s="300"/>
      <c r="U80" s="300"/>
      <c r="V80" s="300"/>
      <c r="W80" s="300"/>
      <c r="X80" s="300"/>
      <c r="Y80" s="300"/>
      <c r="Z80" s="300"/>
      <c r="AA80" s="300"/>
      <c r="AB80" s="300"/>
      <c r="AC80" s="300"/>
      <c r="AD80" s="300"/>
      <c r="AE80" s="300"/>
      <c r="AF80" s="300"/>
      <c r="AG80" s="300"/>
      <c r="AH80" s="300"/>
      <c r="AI80" s="300"/>
      <c r="AJ80" s="300"/>
      <c r="AK80" s="300"/>
      <c r="AL80" s="300"/>
      <c r="AM80" s="300"/>
      <c r="AN80" s="300"/>
      <c r="AO80" s="300"/>
      <c r="AP80" s="300"/>
      <c r="AQ80" s="300"/>
      <c r="AR80" s="300"/>
      <c r="AS80" s="300"/>
      <c r="AT80" s="300"/>
      <c r="AU80" s="300"/>
      <c r="AV80" s="300"/>
      <c r="AW80" s="300"/>
      <c r="AX80" s="300"/>
      <c r="AY80" s="300"/>
      <c r="AZ80" s="300"/>
      <c r="BA80" s="300"/>
      <c r="BB80" s="300"/>
      <c r="BC80" s="300"/>
    </row>
    <row r="81" spans="1:55" x14ac:dyDescent="0.2">
      <c r="A81" s="300"/>
      <c r="B81" s="300"/>
      <c r="C81" s="300"/>
      <c r="D81" s="300"/>
      <c r="E81" s="300"/>
      <c r="F81" s="300"/>
      <c r="G81" s="300"/>
      <c r="H81" s="300"/>
      <c r="I81" s="300"/>
      <c r="J81" s="300"/>
      <c r="K81" s="300"/>
      <c r="L81" s="300"/>
      <c r="M81" s="300"/>
      <c r="N81" s="300"/>
      <c r="O81" s="462">
        <v>79</v>
      </c>
      <c r="P81" s="463" t="s">
        <v>2180</v>
      </c>
      <c r="Q81" s="464">
        <v>0.16716814098431121</v>
      </c>
      <c r="R81" s="300"/>
      <c r="S81" s="300"/>
      <c r="T81" s="300"/>
      <c r="U81" s="300"/>
      <c r="V81" s="300"/>
      <c r="W81" s="300"/>
      <c r="X81" s="300"/>
      <c r="Y81" s="300"/>
      <c r="Z81" s="300"/>
      <c r="AA81" s="300"/>
      <c r="AB81" s="300"/>
      <c r="AC81" s="300"/>
      <c r="AD81" s="300"/>
      <c r="AE81" s="300"/>
      <c r="AF81" s="300"/>
      <c r="AG81" s="300"/>
      <c r="AH81" s="300"/>
      <c r="AI81" s="300"/>
      <c r="AJ81" s="300"/>
      <c r="AK81" s="300"/>
      <c r="AL81" s="300"/>
      <c r="AM81" s="300"/>
      <c r="AN81" s="300"/>
      <c r="AO81" s="300"/>
      <c r="AP81" s="300"/>
      <c r="AQ81" s="300"/>
      <c r="AR81" s="300"/>
      <c r="AS81" s="300"/>
      <c r="AT81" s="300"/>
      <c r="AU81" s="300"/>
      <c r="AV81" s="300"/>
      <c r="AW81" s="300"/>
      <c r="AX81" s="300"/>
      <c r="AY81" s="300"/>
      <c r="AZ81" s="300"/>
      <c r="BA81" s="300"/>
      <c r="BB81" s="300"/>
      <c r="BC81" s="300"/>
    </row>
    <row r="82" spans="1:55" x14ac:dyDescent="0.2">
      <c r="A82" s="300"/>
      <c r="B82" s="300"/>
      <c r="C82" s="300"/>
      <c r="D82" s="300"/>
      <c r="E82" s="300"/>
      <c r="F82" s="300"/>
      <c r="G82" s="300"/>
      <c r="H82" s="300"/>
      <c r="I82" s="300"/>
      <c r="J82" s="300"/>
      <c r="K82" s="300"/>
      <c r="L82" s="300"/>
      <c r="M82" s="300"/>
      <c r="N82" s="300"/>
      <c r="O82" s="462">
        <v>80</v>
      </c>
      <c r="P82" s="463" t="s">
        <v>2181</v>
      </c>
      <c r="Q82" s="464">
        <v>0.17399999999999999</v>
      </c>
      <c r="R82" s="300"/>
      <c r="S82" s="300"/>
      <c r="T82" s="300"/>
      <c r="U82" s="300"/>
      <c r="V82" s="300"/>
      <c r="W82" s="300"/>
      <c r="X82" s="300"/>
      <c r="Y82" s="300"/>
      <c r="Z82" s="300"/>
      <c r="AA82" s="300"/>
      <c r="AB82" s="300"/>
      <c r="AC82" s="300"/>
      <c r="AD82" s="300"/>
      <c r="AE82" s="300"/>
      <c r="AF82" s="300"/>
      <c r="AG82" s="300"/>
      <c r="AH82" s="300"/>
      <c r="AI82" s="300"/>
      <c r="AJ82" s="300"/>
      <c r="AK82" s="300"/>
      <c r="AL82" s="300"/>
      <c r="AM82" s="300"/>
      <c r="AN82" s="300"/>
      <c r="AO82" s="300"/>
      <c r="AP82" s="300"/>
      <c r="AQ82" s="300"/>
      <c r="AR82" s="300"/>
      <c r="AS82" s="300"/>
      <c r="AT82" s="300"/>
      <c r="AU82" s="300"/>
      <c r="AV82" s="300"/>
      <c r="AW82" s="300"/>
      <c r="AX82" s="300"/>
      <c r="AY82" s="300"/>
      <c r="AZ82" s="300"/>
      <c r="BA82" s="300"/>
      <c r="BB82" s="300"/>
      <c r="BC82" s="300"/>
    </row>
    <row r="83" spans="1:55" x14ac:dyDescent="0.2">
      <c r="A83" s="300"/>
      <c r="B83" s="300"/>
      <c r="C83" s="300"/>
      <c r="D83" s="300"/>
      <c r="E83" s="300"/>
      <c r="F83" s="300"/>
      <c r="G83" s="300"/>
      <c r="H83" s="300"/>
      <c r="I83" s="300"/>
      <c r="J83" s="300"/>
      <c r="K83" s="300"/>
      <c r="L83" s="300"/>
      <c r="M83" s="300"/>
      <c r="N83" s="300"/>
      <c r="O83" s="462">
        <v>81</v>
      </c>
      <c r="P83" s="463" t="s">
        <v>2182</v>
      </c>
      <c r="Q83" s="464">
        <v>8.0022350696502653E-2</v>
      </c>
      <c r="R83" s="300"/>
      <c r="S83" s="300"/>
      <c r="T83" s="300"/>
      <c r="U83" s="300"/>
      <c r="V83" s="300"/>
      <c r="W83" s="300"/>
      <c r="X83" s="300"/>
      <c r="Y83" s="300"/>
      <c r="Z83" s="300"/>
      <c r="AA83" s="300"/>
      <c r="AB83" s="300"/>
      <c r="AC83" s="300"/>
      <c r="AD83" s="300"/>
      <c r="AE83" s="300"/>
      <c r="AF83" s="300"/>
      <c r="AG83" s="300"/>
      <c r="AH83" s="300"/>
      <c r="AI83" s="300"/>
      <c r="AJ83" s="300"/>
      <c r="AK83" s="300"/>
      <c r="AL83" s="300"/>
      <c r="AM83" s="300"/>
      <c r="AN83" s="300"/>
      <c r="AO83" s="300"/>
      <c r="AP83" s="300"/>
      <c r="AQ83" s="300"/>
      <c r="AR83" s="300"/>
      <c r="AS83" s="300"/>
      <c r="AT83" s="300"/>
      <c r="AU83" s="300"/>
      <c r="AV83" s="300"/>
      <c r="AW83" s="300"/>
      <c r="AX83" s="300"/>
      <c r="AY83" s="300"/>
      <c r="AZ83" s="300"/>
      <c r="BA83" s="300"/>
      <c r="BB83" s="300"/>
      <c r="BC83" s="300"/>
    </row>
    <row r="84" spans="1:55" x14ac:dyDescent="0.2">
      <c r="A84" s="300"/>
      <c r="B84" s="300"/>
      <c r="C84" s="300"/>
      <c r="D84" s="300"/>
      <c r="E84" s="300"/>
      <c r="F84" s="300"/>
      <c r="G84" s="300"/>
      <c r="H84" s="300"/>
      <c r="I84" s="300"/>
      <c r="J84" s="300"/>
      <c r="K84" s="300"/>
      <c r="L84" s="300"/>
      <c r="M84" s="300"/>
      <c r="N84" s="300"/>
      <c r="O84" s="462">
        <v>82</v>
      </c>
      <c r="P84" s="463" t="s">
        <v>2183</v>
      </c>
      <c r="Q84" s="464">
        <v>9.5273333333333335E-2</v>
      </c>
      <c r="R84" s="300"/>
      <c r="S84" s="300"/>
      <c r="T84" s="300"/>
      <c r="U84" s="300"/>
      <c r="V84" s="300"/>
      <c r="W84" s="300"/>
      <c r="X84" s="300"/>
      <c r="Y84" s="300"/>
      <c r="Z84" s="300"/>
      <c r="AA84" s="300"/>
      <c r="AB84" s="300"/>
      <c r="AC84" s="300"/>
      <c r="AD84" s="300"/>
      <c r="AE84" s="300"/>
      <c r="AF84" s="300"/>
      <c r="AG84" s="300"/>
      <c r="AH84" s="300"/>
      <c r="AI84" s="300"/>
      <c r="AJ84" s="300"/>
      <c r="AK84" s="300"/>
      <c r="AL84" s="300"/>
      <c r="AM84" s="300"/>
      <c r="AN84" s="300"/>
      <c r="AO84" s="300"/>
      <c r="AP84" s="300"/>
      <c r="AQ84" s="300"/>
      <c r="AR84" s="300"/>
      <c r="AS84" s="300"/>
      <c r="AT84" s="300"/>
      <c r="AU84" s="300"/>
      <c r="AV84" s="300"/>
      <c r="AW84" s="300"/>
      <c r="AX84" s="300"/>
      <c r="AY84" s="300"/>
      <c r="AZ84" s="300"/>
      <c r="BA84" s="300"/>
      <c r="BB84" s="300"/>
      <c r="BC84" s="300"/>
    </row>
    <row r="85" spans="1:55" x14ac:dyDescent="0.2">
      <c r="A85" s="300"/>
      <c r="B85" s="300"/>
      <c r="C85" s="300"/>
      <c r="D85" s="300"/>
      <c r="E85" s="300"/>
      <c r="F85" s="300"/>
      <c r="G85" s="300"/>
      <c r="H85" s="300"/>
      <c r="I85" s="300"/>
      <c r="J85" s="300"/>
      <c r="K85" s="300"/>
      <c r="L85" s="300"/>
      <c r="M85" s="300"/>
      <c r="N85" s="300"/>
      <c r="O85" s="462">
        <v>83</v>
      </c>
      <c r="P85" s="463" t="s">
        <v>2184</v>
      </c>
      <c r="Q85" s="464">
        <v>0.11944545454545454</v>
      </c>
      <c r="R85" s="300"/>
      <c r="S85" s="300"/>
      <c r="T85" s="300"/>
      <c r="U85" s="300"/>
      <c r="V85" s="300"/>
      <c r="W85" s="300"/>
      <c r="X85" s="300"/>
      <c r="Y85" s="300"/>
      <c r="Z85" s="300"/>
      <c r="AA85" s="300"/>
      <c r="AB85" s="300"/>
      <c r="AC85" s="300"/>
      <c r="AD85" s="300"/>
      <c r="AE85" s="300"/>
      <c r="AF85" s="300"/>
      <c r="AG85" s="300"/>
      <c r="AH85" s="300"/>
      <c r="AI85" s="300"/>
      <c r="AJ85" s="300"/>
      <c r="AK85" s="300"/>
      <c r="AL85" s="300"/>
      <c r="AM85" s="300"/>
      <c r="AN85" s="300"/>
      <c r="AO85" s="300"/>
      <c r="AP85" s="300"/>
      <c r="AQ85" s="300"/>
      <c r="AR85" s="300"/>
      <c r="AS85" s="300"/>
      <c r="AT85" s="300"/>
      <c r="AU85" s="300"/>
      <c r="AV85" s="300"/>
      <c r="AW85" s="300"/>
      <c r="AX85" s="300"/>
      <c r="AY85" s="300"/>
      <c r="AZ85" s="300"/>
      <c r="BA85" s="300"/>
      <c r="BB85" s="300"/>
      <c r="BC85" s="300"/>
    </row>
    <row r="86" spans="1:55" x14ac:dyDescent="0.2">
      <c r="A86" s="300"/>
      <c r="B86" s="300"/>
      <c r="C86" s="300"/>
      <c r="D86" s="300"/>
      <c r="E86" s="300"/>
      <c r="F86" s="300"/>
      <c r="G86" s="300"/>
      <c r="H86" s="300"/>
      <c r="I86" s="300"/>
      <c r="J86" s="300"/>
      <c r="K86" s="300"/>
      <c r="L86" s="300"/>
      <c r="M86" s="300"/>
      <c r="N86" s="300"/>
      <c r="O86" s="462">
        <v>84</v>
      </c>
      <c r="P86" s="463" t="s">
        <v>2185</v>
      </c>
      <c r="Q86" s="464">
        <v>0.10148488612836438</v>
      </c>
      <c r="R86" s="300"/>
      <c r="S86" s="300"/>
      <c r="T86" s="300"/>
      <c r="U86" s="300"/>
      <c r="V86" s="300"/>
      <c r="W86" s="300"/>
      <c r="X86" s="300"/>
      <c r="Y86" s="300"/>
      <c r="Z86" s="300"/>
      <c r="AA86" s="300"/>
      <c r="AB86" s="300"/>
      <c r="AC86" s="300"/>
      <c r="AD86" s="300"/>
      <c r="AE86" s="300"/>
      <c r="AF86" s="300"/>
      <c r="AG86" s="300"/>
      <c r="AH86" s="300"/>
      <c r="AI86" s="300"/>
      <c r="AJ86" s="300"/>
      <c r="AK86" s="300"/>
      <c r="AL86" s="300"/>
      <c r="AM86" s="300"/>
      <c r="AN86" s="300"/>
      <c r="AO86" s="300"/>
      <c r="AP86" s="300"/>
      <c r="AQ86" s="300"/>
      <c r="AR86" s="300"/>
      <c r="AS86" s="300"/>
      <c r="AT86" s="300"/>
      <c r="AU86" s="300"/>
      <c r="AV86" s="300"/>
      <c r="AW86" s="300"/>
      <c r="AX86" s="300"/>
      <c r="AY86" s="300"/>
      <c r="AZ86" s="300"/>
      <c r="BA86" s="300"/>
      <c r="BB86" s="300"/>
      <c r="BC86" s="300"/>
    </row>
    <row r="87" spans="1:55" x14ac:dyDescent="0.2">
      <c r="A87" s="300"/>
      <c r="B87" s="300"/>
      <c r="C87" s="300"/>
      <c r="D87" s="300"/>
      <c r="E87" s="300"/>
      <c r="F87" s="300"/>
      <c r="G87" s="300"/>
      <c r="H87" s="300"/>
      <c r="I87" s="300"/>
      <c r="J87" s="300"/>
      <c r="K87" s="300"/>
      <c r="L87" s="300"/>
      <c r="M87" s="300"/>
      <c r="N87" s="300"/>
      <c r="O87" s="462">
        <v>85</v>
      </c>
      <c r="P87" s="463" t="s">
        <v>2186</v>
      </c>
      <c r="Q87" s="464">
        <v>0.17212666666666668</v>
      </c>
      <c r="R87" s="300"/>
      <c r="S87" s="300"/>
      <c r="T87" s="300"/>
      <c r="U87" s="300"/>
      <c r="V87" s="300"/>
      <c r="W87" s="300"/>
      <c r="X87" s="300"/>
      <c r="Y87" s="300"/>
      <c r="Z87" s="300"/>
      <c r="AA87" s="300"/>
      <c r="AB87" s="300"/>
      <c r="AC87" s="300"/>
      <c r="AD87" s="300"/>
      <c r="AE87" s="300"/>
      <c r="AF87" s="300"/>
      <c r="AG87" s="300"/>
      <c r="AH87" s="300"/>
      <c r="AI87" s="300"/>
      <c r="AJ87" s="300"/>
      <c r="AK87" s="300"/>
      <c r="AL87" s="300"/>
      <c r="AM87" s="300"/>
      <c r="AN87" s="300"/>
      <c r="AO87" s="300"/>
      <c r="AP87" s="300"/>
      <c r="AQ87" s="300"/>
      <c r="AR87" s="300"/>
      <c r="AS87" s="300"/>
      <c r="AT87" s="300"/>
      <c r="AU87" s="300"/>
      <c r="AV87" s="300"/>
      <c r="AW87" s="300"/>
      <c r="AX87" s="300"/>
      <c r="AY87" s="300"/>
      <c r="AZ87" s="300"/>
      <c r="BA87" s="300"/>
      <c r="BB87" s="300"/>
      <c r="BC87" s="300"/>
    </row>
    <row r="88" spans="1:55" x14ac:dyDescent="0.2">
      <c r="A88" s="300"/>
      <c r="B88" s="300"/>
      <c r="C88" s="300"/>
      <c r="D88" s="300"/>
      <c r="E88" s="300"/>
      <c r="F88" s="300"/>
      <c r="G88" s="300"/>
      <c r="H88" s="300"/>
      <c r="I88" s="300"/>
      <c r="J88" s="300"/>
      <c r="K88" s="300"/>
      <c r="L88" s="300"/>
      <c r="M88" s="300"/>
      <c r="N88" s="300"/>
      <c r="O88" s="462">
        <v>86</v>
      </c>
      <c r="P88" s="463" t="s">
        <v>2187</v>
      </c>
      <c r="Q88" s="464">
        <v>6.3676513500118825E-2</v>
      </c>
      <c r="R88" s="300"/>
      <c r="S88" s="300"/>
      <c r="T88" s="300"/>
      <c r="U88" s="300"/>
      <c r="V88" s="300"/>
      <c r="W88" s="300"/>
      <c r="X88" s="300"/>
      <c r="Y88" s="300"/>
      <c r="Z88" s="300"/>
      <c r="AA88" s="300"/>
      <c r="AB88" s="300"/>
      <c r="AC88" s="300"/>
      <c r="AD88" s="300"/>
      <c r="AE88" s="300"/>
      <c r="AF88" s="300"/>
      <c r="AG88" s="300"/>
      <c r="AH88" s="300"/>
      <c r="AI88" s="300"/>
      <c r="AJ88" s="300"/>
      <c r="AK88" s="300"/>
      <c r="AL88" s="300"/>
      <c r="AM88" s="300"/>
      <c r="AN88" s="300"/>
      <c r="AO88" s="300"/>
      <c r="AP88" s="300"/>
      <c r="AQ88" s="300"/>
      <c r="AR88" s="300"/>
      <c r="AS88" s="300"/>
      <c r="AT88" s="300"/>
      <c r="AU88" s="300"/>
      <c r="AV88" s="300"/>
      <c r="AW88" s="300"/>
      <c r="AX88" s="300"/>
      <c r="AY88" s="300"/>
      <c r="AZ88" s="300"/>
      <c r="BA88" s="300"/>
      <c r="BB88" s="300"/>
      <c r="BC88" s="300"/>
    </row>
    <row r="89" spans="1:55" x14ac:dyDescent="0.2">
      <c r="A89" s="300"/>
      <c r="B89" s="300"/>
      <c r="C89" s="300"/>
      <c r="D89" s="300"/>
      <c r="E89" s="300"/>
      <c r="F89" s="300"/>
      <c r="G89" s="300"/>
      <c r="H89" s="300"/>
      <c r="I89" s="300"/>
      <c r="J89" s="300"/>
      <c r="K89" s="300"/>
      <c r="L89" s="300"/>
      <c r="M89" s="300"/>
      <c r="N89" s="300"/>
      <c r="O89" s="462">
        <v>87</v>
      </c>
      <c r="P89" s="463" t="s">
        <v>2188</v>
      </c>
      <c r="Q89" s="464">
        <v>0.18642063492063493</v>
      </c>
      <c r="R89" s="300"/>
      <c r="S89" s="300"/>
      <c r="T89" s="300"/>
      <c r="U89" s="300"/>
      <c r="V89" s="300"/>
      <c r="W89" s="300"/>
      <c r="X89" s="300"/>
      <c r="Y89" s="300"/>
      <c r="Z89" s="300"/>
      <c r="AA89" s="300"/>
      <c r="AB89" s="300"/>
      <c r="AC89" s="300"/>
      <c r="AD89" s="300"/>
      <c r="AE89" s="300"/>
      <c r="AF89" s="300"/>
      <c r="AG89" s="300"/>
      <c r="AH89" s="300"/>
      <c r="AI89" s="300"/>
      <c r="AJ89" s="300"/>
      <c r="AK89" s="300"/>
      <c r="AL89" s="300"/>
      <c r="AM89" s="300"/>
      <c r="AN89" s="300"/>
      <c r="AO89" s="300"/>
      <c r="AP89" s="300"/>
      <c r="AQ89" s="300"/>
      <c r="AR89" s="300"/>
      <c r="AS89" s="300"/>
      <c r="AT89" s="300"/>
      <c r="AU89" s="300"/>
      <c r="AV89" s="300"/>
      <c r="AW89" s="300"/>
      <c r="AX89" s="300"/>
      <c r="AY89" s="300"/>
      <c r="AZ89" s="300"/>
      <c r="BA89" s="300"/>
      <c r="BB89" s="300"/>
      <c r="BC89" s="300"/>
    </row>
    <row r="90" spans="1:55" x14ac:dyDescent="0.2">
      <c r="A90" s="300"/>
      <c r="B90" s="300"/>
      <c r="C90" s="300"/>
      <c r="D90" s="300"/>
      <c r="E90" s="300"/>
      <c r="F90" s="300"/>
      <c r="G90" s="300"/>
      <c r="H90" s="300"/>
      <c r="I90" s="300"/>
      <c r="J90" s="300"/>
      <c r="K90" s="300"/>
      <c r="L90" s="300"/>
      <c r="M90" s="300"/>
      <c r="N90" s="300"/>
      <c r="O90" s="462">
        <v>88</v>
      </c>
      <c r="P90" s="463" t="s">
        <v>2189</v>
      </c>
      <c r="Q90" s="464">
        <v>0.10912763157894735</v>
      </c>
      <c r="R90" s="300"/>
      <c r="S90" s="300"/>
      <c r="T90" s="300"/>
      <c r="U90" s="300"/>
      <c r="V90" s="300"/>
      <c r="W90" s="300"/>
      <c r="X90" s="300"/>
      <c r="Y90" s="300"/>
      <c r="Z90" s="300"/>
      <c r="AA90" s="300"/>
      <c r="AB90" s="300"/>
      <c r="AC90" s="300"/>
      <c r="AD90" s="300"/>
      <c r="AE90" s="300"/>
      <c r="AF90" s="300"/>
      <c r="AG90" s="300"/>
      <c r="AH90" s="300"/>
      <c r="AI90" s="300"/>
      <c r="AJ90" s="300"/>
      <c r="AK90" s="300"/>
      <c r="AL90" s="300"/>
      <c r="AM90" s="300"/>
      <c r="AN90" s="300"/>
      <c r="AO90" s="300"/>
      <c r="AP90" s="300"/>
      <c r="AQ90" s="300"/>
      <c r="AR90" s="300"/>
      <c r="AS90" s="300"/>
      <c r="AT90" s="300"/>
      <c r="AU90" s="300"/>
      <c r="AV90" s="300"/>
      <c r="AW90" s="300"/>
      <c r="AX90" s="300"/>
      <c r="AY90" s="300"/>
      <c r="AZ90" s="300"/>
      <c r="BA90" s="300"/>
      <c r="BB90" s="300"/>
      <c r="BC90" s="300"/>
    </row>
    <row r="91" spans="1:55" x14ac:dyDescent="0.2">
      <c r="A91" s="300"/>
      <c r="B91" s="300"/>
      <c r="C91" s="300"/>
      <c r="D91" s="300"/>
      <c r="E91" s="300"/>
      <c r="F91" s="300"/>
      <c r="G91" s="300"/>
      <c r="H91" s="300"/>
      <c r="I91" s="300"/>
      <c r="J91" s="300"/>
      <c r="K91" s="300"/>
      <c r="L91" s="300"/>
      <c r="M91" s="300"/>
      <c r="N91" s="300"/>
      <c r="O91" s="462">
        <v>89</v>
      </c>
      <c r="P91" s="463" t="s">
        <v>2190</v>
      </c>
      <c r="Q91" s="464">
        <v>7.9449494055148007E-2</v>
      </c>
      <c r="R91" s="300"/>
      <c r="S91" s="300"/>
      <c r="T91" s="300"/>
      <c r="U91" s="300"/>
      <c r="V91" s="300"/>
      <c r="W91" s="300"/>
      <c r="X91" s="300"/>
      <c r="Y91" s="300"/>
      <c r="Z91" s="300"/>
      <c r="AA91" s="300"/>
      <c r="AB91" s="300"/>
      <c r="AC91" s="300"/>
      <c r="AD91" s="300"/>
      <c r="AE91" s="300"/>
      <c r="AF91" s="300"/>
      <c r="AG91" s="300"/>
      <c r="AH91" s="300"/>
      <c r="AI91" s="300"/>
      <c r="AJ91" s="300"/>
      <c r="AK91" s="300"/>
      <c r="AL91" s="300"/>
      <c r="AM91" s="300"/>
      <c r="AN91" s="300"/>
      <c r="AO91" s="300"/>
      <c r="AP91" s="300"/>
      <c r="AQ91" s="300"/>
      <c r="AR91" s="300"/>
      <c r="AS91" s="300"/>
      <c r="AT91" s="300"/>
      <c r="AU91" s="300"/>
      <c r="AV91" s="300"/>
      <c r="AW91" s="300"/>
      <c r="AX91" s="300"/>
      <c r="AY91" s="300"/>
      <c r="AZ91" s="300"/>
      <c r="BA91" s="300"/>
      <c r="BB91" s="300"/>
      <c r="BC91" s="300"/>
    </row>
    <row r="92" spans="1:55" x14ac:dyDescent="0.2">
      <c r="A92" s="300"/>
      <c r="B92" s="300"/>
      <c r="C92" s="300"/>
      <c r="D92" s="300"/>
      <c r="E92" s="300"/>
      <c r="F92" s="300"/>
      <c r="G92" s="300"/>
      <c r="H92" s="300"/>
      <c r="I92" s="300"/>
      <c r="J92" s="300"/>
      <c r="K92" s="300"/>
      <c r="L92" s="300"/>
      <c r="M92" s="300"/>
      <c r="N92" s="300"/>
      <c r="O92" s="462">
        <v>90</v>
      </c>
      <c r="P92" s="463" t="s">
        <v>2191</v>
      </c>
      <c r="Q92" s="464">
        <v>8.2048571428571415E-2</v>
      </c>
      <c r="R92" s="300"/>
      <c r="S92" s="300"/>
      <c r="T92" s="300"/>
      <c r="U92" s="300"/>
      <c r="V92" s="300"/>
      <c r="W92" s="300"/>
      <c r="X92" s="300"/>
      <c r="Y92" s="300"/>
      <c r="Z92" s="300"/>
      <c r="AA92" s="300"/>
      <c r="AB92" s="300"/>
      <c r="AC92" s="300"/>
      <c r="AD92" s="300"/>
      <c r="AE92" s="300"/>
      <c r="AF92" s="300"/>
      <c r="AG92" s="300"/>
      <c r="AH92" s="300"/>
      <c r="AI92" s="300"/>
      <c r="AJ92" s="300"/>
      <c r="AK92" s="300"/>
      <c r="AL92" s="300"/>
      <c r="AM92" s="300"/>
      <c r="AN92" s="300"/>
      <c r="AO92" s="300"/>
      <c r="AP92" s="300"/>
      <c r="AQ92" s="300"/>
      <c r="AR92" s="300"/>
      <c r="AS92" s="300"/>
      <c r="AT92" s="300"/>
      <c r="AU92" s="300"/>
      <c r="AV92" s="300"/>
      <c r="AW92" s="300"/>
      <c r="AX92" s="300"/>
      <c r="AY92" s="300"/>
      <c r="AZ92" s="300"/>
      <c r="BA92" s="300"/>
      <c r="BB92" s="300"/>
      <c r="BC92" s="300"/>
    </row>
    <row r="93" spans="1:55" x14ac:dyDescent="0.2">
      <c r="A93" s="300"/>
      <c r="B93" s="300"/>
      <c r="C93" s="300"/>
      <c r="D93" s="300"/>
      <c r="E93" s="300"/>
      <c r="F93" s="300"/>
      <c r="G93" s="300"/>
      <c r="H93" s="300"/>
      <c r="I93" s="300"/>
      <c r="J93" s="300"/>
      <c r="K93" s="300"/>
      <c r="L93" s="300"/>
      <c r="M93" s="300"/>
      <c r="N93" s="300"/>
      <c r="O93" s="462">
        <v>91</v>
      </c>
      <c r="P93" s="463" t="s">
        <v>2192</v>
      </c>
      <c r="Q93" s="464">
        <v>0.15</v>
      </c>
      <c r="R93" s="300"/>
      <c r="S93" s="300"/>
      <c r="T93" s="300"/>
      <c r="U93" s="300"/>
      <c r="V93" s="300"/>
      <c r="W93" s="300"/>
      <c r="X93" s="300"/>
      <c r="Y93" s="300"/>
      <c r="Z93" s="300"/>
      <c r="AA93" s="300"/>
      <c r="AB93" s="300"/>
      <c r="AC93" s="300"/>
      <c r="AD93" s="300"/>
      <c r="AE93" s="300"/>
      <c r="AF93" s="300"/>
      <c r="AG93" s="300"/>
      <c r="AH93" s="300"/>
      <c r="AI93" s="300"/>
      <c r="AJ93" s="300"/>
      <c r="AK93" s="300"/>
      <c r="AL93" s="300"/>
      <c r="AM93" s="300"/>
      <c r="AN93" s="300"/>
      <c r="AO93" s="300"/>
      <c r="AP93" s="300"/>
      <c r="AQ93" s="300"/>
      <c r="AR93" s="300"/>
      <c r="AS93" s="300"/>
      <c r="AT93" s="300"/>
      <c r="AU93" s="300"/>
      <c r="AV93" s="300"/>
      <c r="AW93" s="300"/>
      <c r="AX93" s="300"/>
      <c r="AY93" s="300"/>
      <c r="AZ93" s="300"/>
      <c r="BA93" s="300"/>
      <c r="BB93" s="300"/>
      <c r="BC93" s="300"/>
    </row>
    <row r="94" spans="1:55" x14ac:dyDescent="0.2">
      <c r="A94" s="300"/>
      <c r="B94" s="300"/>
      <c r="C94" s="300"/>
      <c r="D94" s="300"/>
      <c r="E94" s="300"/>
      <c r="F94" s="300"/>
      <c r="G94" s="300"/>
      <c r="H94" s="300"/>
      <c r="I94" s="300"/>
      <c r="J94" s="300"/>
      <c r="K94" s="300"/>
      <c r="L94" s="300"/>
      <c r="M94" s="300"/>
      <c r="N94" s="300"/>
      <c r="O94" s="462">
        <v>92</v>
      </c>
      <c r="P94" s="463" t="s">
        <v>2193</v>
      </c>
      <c r="Q94" s="464">
        <v>0.12271333333333334</v>
      </c>
      <c r="R94" s="300"/>
      <c r="S94" s="300"/>
      <c r="T94" s="300"/>
      <c r="U94" s="300"/>
      <c r="V94" s="300"/>
      <c r="W94" s="300"/>
      <c r="X94" s="300"/>
      <c r="Y94" s="300"/>
      <c r="Z94" s="300"/>
      <c r="AA94" s="300"/>
      <c r="AB94" s="300"/>
      <c r="AC94" s="300"/>
      <c r="AD94" s="300"/>
      <c r="AE94" s="300"/>
      <c r="AF94" s="300"/>
      <c r="AG94" s="300"/>
      <c r="AH94" s="300"/>
      <c r="AI94" s="300"/>
      <c r="AJ94" s="300"/>
      <c r="AK94" s="300"/>
      <c r="AL94" s="300"/>
      <c r="AM94" s="300"/>
      <c r="AN94" s="300"/>
      <c r="AO94" s="300"/>
      <c r="AP94" s="300"/>
      <c r="AQ94" s="300"/>
      <c r="AR94" s="300"/>
      <c r="AS94" s="300"/>
      <c r="AT94" s="300"/>
      <c r="AU94" s="300"/>
      <c r="AV94" s="300"/>
      <c r="AW94" s="300"/>
      <c r="AX94" s="300"/>
      <c r="AY94" s="300"/>
      <c r="AZ94" s="300"/>
      <c r="BA94" s="300"/>
      <c r="BB94" s="300"/>
      <c r="BC94" s="300"/>
    </row>
    <row r="95" spans="1:55" x14ac:dyDescent="0.2">
      <c r="A95" s="300"/>
      <c r="B95" s="300"/>
      <c r="C95" s="300"/>
      <c r="D95" s="300"/>
      <c r="E95" s="300"/>
      <c r="F95" s="300"/>
      <c r="G95" s="300"/>
      <c r="H95" s="300"/>
      <c r="I95" s="300"/>
      <c r="J95" s="300"/>
      <c r="K95" s="300"/>
      <c r="L95" s="300"/>
      <c r="M95" s="300"/>
      <c r="N95" s="300"/>
      <c r="O95" s="462">
        <v>93</v>
      </c>
      <c r="P95" s="463" t="s">
        <v>2194</v>
      </c>
      <c r="Q95" s="464">
        <v>8.5111731666558998E-2</v>
      </c>
      <c r="R95" s="300"/>
      <c r="S95" s="300"/>
      <c r="T95" s="300"/>
      <c r="U95" s="300"/>
      <c r="V95" s="300"/>
      <c r="W95" s="300"/>
      <c r="X95" s="300"/>
      <c r="Y95" s="300"/>
      <c r="Z95" s="300"/>
      <c r="AA95" s="300"/>
      <c r="AB95" s="300"/>
      <c r="AC95" s="300"/>
      <c r="AD95" s="300"/>
      <c r="AE95" s="300"/>
      <c r="AF95" s="300"/>
      <c r="AG95" s="300"/>
      <c r="AH95" s="300"/>
      <c r="AI95" s="300"/>
      <c r="AJ95" s="300"/>
      <c r="AK95" s="300"/>
      <c r="AL95" s="300"/>
      <c r="AM95" s="300"/>
      <c r="AN95" s="300"/>
      <c r="AO95" s="300"/>
      <c r="AP95" s="300"/>
      <c r="AQ95" s="300"/>
      <c r="AR95" s="300"/>
      <c r="AS95" s="300"/>
      <c r="AT95" s="300"/>
      <c r="AU95" s="300"/>
      <c r="AV95" s="300"/>
      <c r="AW95" s="300"/>
      <c r="AX95" s="300"/>
      <c r="AY95" s="300"/>
      <c r="AZ95" s="300"/>
      <c r="BA95" s="300"/>
      <c r="BB95" s="300"/>
      <c r="BC95" s="300"/>
    </row>
    <row r="96" spans="1:55" x14ac:dyDescent="0.2">
      <c r="A96" s="300"/>
      <c r="B96" s="300"/>
      <c r="C96" s="300"/>
      <c r="D96" s="300"/>
      <c r="E96" s="300"/>
      <c r="F96" s="300"/>
      <c r="G96" s="300"/>
      <c r="H96" s="300"/>
      <c r="I96" s="300"/>
      <c r="J96" s="300"/>
      <c r="K96" s="300"/>
      <c r="L96" s="300"/>
      <c r="M96" s="300"/>
      <c r="N96" s="300"/>
      <c r="O96" s="462">
        <v>94</v>
      </c>
      <c r="P96" s="463" t="s">
        <v>2195</v>
      </c>
      <c r="Q96" s="464">
        <v>0.14799999999999999</v>
      </c>
      <c r="R96" s="300"/>
      <c r="S96" s="300"/>
      <c r="T96" s="300"/>
      <c r="U96" s="300"/>
      <c r="V96" s="300"/>
      <c r="W96" s="300"/>
      <c r="X96" s="300"/>
      <c r="Y96" s="300"/>
      <c r="Z96" s="300"/>
      <c r="AA96" s="300"/>
      <c r="AB96" s="300"/>
      <c r="AC96" s="300"/>
      <c r="AD96" s="300"/>
      <c r="AE96" s="300"/>
      <c r="AF96" s="300"/>
      <c r="AG96" s="300"/>
      <c r="AH96" s="300"/>
      <c r="AI96" s="300"/>
      <c r="AJ96" s="300"/>
      <c r="AK96" s="300"/>
      <c r="AL96" s="300"/>
      <c r="AM96" s="300"/>
      <c r="AN96" s="300"/>
      <c r="AO96" s="300"/>
      <c r="AP96" s="300"/>
      <c r="AQ96" s="300"/>
      <c r="AR96" s="300"/>
      <c r="AS96" s="300"/>
      <c r="AT96" s="300"/>
      <c r="AU96" s="300"/>
      <c r="AV96" s="300"/>
      <c r="AW96" s="300"/>
      <c r="AX96" s="300"/>
      <c r="AY96" s="300"/>
      <c r="AZ96" s="300"/>
      <c r="BA96" s="300"/>
      <c r="BB96" s="300"/>
      <c r="BC96" s="300"/>
    </row>
    <row r="97" spans="1:55" x14ac:dyDescent="0.2">
      <c r="A97" s="300"/>
      <c r="B97" s="300"/>
      <c r="C97" s="300"/>
      <c r="D97" s="300"/>
      <c r="E97" s="300"/>
      <c r="F97" s="300"/>
      <c r="G97" s="300"/>
      <c r="H97" s="300"/>
      <c r="I97" s="300"/>
      <c r="J97" s="300"/>
      <c r="K97" s="300"/>
      <c r="L97" s="300"/>
      <c r="M97" s="300"/>
      <c r="N97" s="300"/>
      <c r="O97" s="462">
        <v>95</v>
      </c>
      <c r="P97" s="463" t="s">
        <v>2196</v>
      </c>
      <c r="Q97" s="464">
        <v>7.9000000000000001E-2</v>
      </c>
      <c r="R97" s="300"/>
      <c r="S97" s="300"/>
      <c r="T97" s="300"/>
      <c r="U97" s="300"/>
      <c r="V97" s="300"/>
      <c r="W97" s="300"/>
      <c r="X97" s="300"/>
      <c r="Y97" s="300"/>
      <c r="Z97" s="300"/>
      <c r="AA97" s="300"/>
      <c r="AB97" s="300"/>
      <c r="AC97" s="300"/>
      <c r="AD97" s="300"/>
      <c r="AE97" s="300"/>
      <c r="AF97" s="300"/>
      <c r="AG97" s="300"/>
      <c r="AH97" s="300"/>
      <c r="AI97" s="300"/>
      <c r="AJ97" s="300"/>
      <c r="AK97" s="300"/>
      <c r="AL97" s="300"/>
      <c r="AM97" s="300"/>
      <c r="AN97" s="300"/>
      <c r="AO97" s="300"/>
      <c r="AP97" s="300"/>
      <c r="AQ97" s="300"/>
      <c r="AR97" s="300"/>
      <c r="AS97" s="300"/>
      <c r="AT97" s="300"/>
      <c r="AU97" s="300"/>
      <c r="AV97" s="300"/>
      <c r="AW97" s="300"/>
      <c r="AX97" s="300"/>
      <c r="AY97" s="300"/>
      <c r="AZ97" s="300"/>
      <c r="BA97" s="300"/>
      <c r="BB97" s="300"/>
      <c r="BC97" s="300"/>
    </row>
    <row r="98" spans="1:55" x14ac:dyDescent="0.2">
      <c r="A98" s="300"/>
      <c r="B98" s="300"/>
      <c r="C98" s="300"/>
      <c r="D98" s="300"/>
      <c r="E98" s="300"/>
      <c r="F98" s="300"/>
      <c r="G98" s="300"/>
      <c r="H98" s="300"/>
      <c r="I98" s="300"/>
      <c r="J98" s="300"/>
      <c r="K98" s="300"/>
      <c r="L98" s="300"/>
      <c r="M98" s="300"/>
      <c r="N98" s="300"/>
      <c r="O98" s="462">
        <v>96</v>
      </c>
      <c r="P98" s="463" t="s">
        <v>2197</v>
      </c>
      <c r="Q98" s="464">
        <v>0.11151947087594487</v>
      </c>
      <c r="R98" s="300"/>
      <c r="S98" s="300"/>
      <c r="T98" s="300"/>
      <c r="U98" s="300"/>
      <c r="V98" s="300"/>
      <c r="W98" s="300"/>
      <c r="X98" s="300"/>
      <c r="Y98" s="300"/>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row>
    <row r="99" spans="1:55" x14ac:dyDescent="0.2">
      <c r="A99" s="300"/>
      <c r="B99" s="300"/>
      <c r="C99" s="300"/>
      <c r="D99" s="300"/>
      <c r="E99" s="300"/>
      <c r="F99" s="300"/>
      <c r="G99" s="300"/>
      <c r="H99" s="300"/>
      <c r="I99" s="300"/>
      <c r="J99" s="300"/>
      <c r="K99" s="300"/>
      <c r="L99" s="300"/>
      <c r="M99" s="300"/>
      <c r="N99" s="300"/>
      <c r="O99" s="462">
        <v>97</v>
      </c>
      <c r="P99" s="463" t="s">
        <v>2198</v>
      </c>
      <c r="Q99" s="464">
        <v>0.16297</v>
      </c>
      <c r="R99" s="300"/>
      <c r="S99" s="300"/>
      <c r="T99" s="300"/>
      <c r="U99" s="300"/>
      <c r="V99" s="300"/>
      <c r="W99" s="300"/>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row>
    <row r="100" spans="1:55" x14ac:dyDescent="0.2">
      <c r="A100" s="300"/>
      <c r="B100" s="300"/>
      <c r="C100" s="300"/>
      <c r="D100" s="300"/>
      <c r="E100" s="300"/>
      <c r="F100" s="300"/>
      <c r="G100" s="300"/>
      <c r="H100" s="300"/>
      <c r="I100" s="300"/>
      <c r="J100" s="300"/>
      <c r="K100" s="300"/>
      <c r="L100" s="300"/>
      <c r="M100" s="300"/>
      <c r="N100" s="300"/>
      <c r="O100" s="462">
        <v>98</v>
      </c>
      <c r="P100" s="463" t="s">
        <v>2199</v>
      </c>
      <c r="Q100" s="464">
        <v>6.062502787068004E-2</v>
      </c>
      <c r="R100" s="300"/>
      <c r="S100" s="300"/>
      <c r="T100" s="300"/>
      <c r="U100" s="300"/>
      <c r="V100" s="300"/>
      <c r="W100" s="300"/>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row>
    <row r="101" spans="1:55" x14ac:dyDescent="0.2">
      <c r="A101" s="300"/>
      <c r="B101" s="300"/>
      <c r="C101" s="300"/>
      <c r="D101" s="300"/>
      <c r="E101" s="300"/>
      <c r="F101" s="300"/>
      <c r="G101" s="300"/>
      <c r="H101" s="300"/>
      <c r="I101" s="300"/>
      <c r="J101" s="300"/>
      <c r="K101" s="300"/>
      <c r="L101" s="300"/>
      <c r="M101" s="300"/>
      <c r="N101" s="300"/>
      <c r="O101" s="462">
        <v>99</v>
      </c>
      <c r="P101" s="463" t="s">
        <v>2200</v>
      </c>
      <c r="Q101" s="464">
        <v>0.14799999999999999</v>
      </c>
      <c r="R101" s="300"/>
      <c r="S101" s="300"/>
      <c r="T101" s="300"/>
      <c r="U101" s="300"/>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row>
    <row r="102" spans="1:55" x14ac:dyDescent="0.2">
      <c r="A102" s="300"/>
      <c r="B102" s="300"/>
      <c r="C102" s="300"/>
      <c r="D102" s="300"/>
      <c r="E102" s="300"/>
      <c r="F102" s="300"/>
      <c r="G102" s="300"/>
      <c r="H102" s="300"/>
      <c r="I102" s="300"/>
      <c r="J102" s="300"/>
      <c r="K102" s="300"/>
      <c r="L102" s="300"/>
      <c r="M102" s="300"/>
      <c r="N102" s="300"/>
      <c r="O102" s="462">
        <v>100</v>
      </c>
      <c r="P102" s="463" t="s">
        <v>2201</v>
      </c>
      <c r="Q102" s="464">
        <v>8.5000000000000006E-2</v>
      </c>
      <c r="R102" s="300"/>
      <c r="S102" s="300"/>
      <c r="T102" s="300"/>
      <c r="U102" s="300"/>
      <c r="V102" s="300"/>
      <c r="W102" s="300"/>
      <c r="X102" s="300"/>
      <c r="Y102" s="300"/>
      <c r="Z102" s="300"/>
      <c r="AA102" s="300"/>
      <c r="AB102" s="300"/>
      <c r="AC102" s="300"/>
      <c r="AD102" s="300"/>
      <c r="AE102" s="300"/>
      <c r="AF102" s="300"/>
      <c r="AG102" s="300"/>
      <c r="AH102" s="300"/>
      <c r="AI102" s="300"/>
      <c r="AJ102" s="300"/>
      <c r="AK102" s="300"/>
      <c r="AL102" s="300"/>
      <c r="AM102" s="300"/>
      <c r="AN102" s="300"/>
      <c r="AO102" s="300"/>
      <c r="AP102" s="300"/>
      <c r="AQ102" s="300"/>
      <c r="AR102" s="300"/>
      <c r="AS102" s="300"/>
      <c r="AT102" s="300"/>
      <c r="AU102" s="300"/>
      <c r="AV102" s="300"/>
      <c r="AW102" s="300"/>
      <c r="AX102" s="300"/>
      <c r="AY102" s="300"/>
      <c r="AZ102" s="300"/>
      <c r="BA102" s="300"/>
      <c r="BB102" s="300"/>
      <c r="BC102" s="300"/>
    </row>
    <row r="103" spans="1:55" x14ac:dyDescent="0.2">
      <c r="A103" s="300"/>
      <c r="B103" s="300"/>
      <c r="C103" s="300"/>
      <c r="D103" s="300"/>
      <c r="E103" s="300"/>
      <c r="F103" s="300"/>
      <c r="G103" s="300"/>
      <c r="H103" s="300"/>
      <c r="I103" s="300"/>
      <c r="J103" s="300"/>
      <c r="K103" s="300"/>
      <c r="L103" s="300"/>
      <c r="M103" s="300"/>
      <c r="N103" s="300"/>
      <c r="O103" s="462">
        <v>101</v>
      </c>
      <c r="P103" s="463" t="s">
        <v>2202</v>
      </c>
      <c r="Q103" s="464">
        <v>0.14837228066908734</v>
      </c>
      <c r="R103" s="300"/>
      <c r="S103" s="300"/>
      <c r="T103" s="300"/>
      <c r="U103" s="300"/>
      <c r="V103" s="300"/>
      <c r="W103" s="300"/>
      <c r="X103" s="300"/>
      <c r="Y103" s="300"/>
      <c r="Z103" s="300"/>
      <c r="AA103" s="300"/>
      <c r="AB103" s="300"/>
      <c r="AC103" s="300"/>
      <c r="AD103" s="300"/>
      <c r="AE103" s="300"/>
      <c r="AF103" s="300"/>
      <c r="AG103" s="300"/>
      <c r="AH103" s="300"/>
      <c r="AI103" s="300"/>
      <c r="AJ103" s="300"/>
      <c r="AK103" s="300"/>
      <c r="AL103" s="300"/>
      <c r="AM103" s="300"/>
      <c r="AN103" s="300"/>
      <c r="AO103" s="300"/>
      <c r="AP103" s="300"/>
      <c r="AQ103" s="300"/>
      <c r="AR103" s="300"/>
      <c r="AS103" s="300"/>
      <c r="AT103" s="300"/>
      <c r="AU103" s="300"/>
      <c r="AV103" s="300"/>
      <c r="AW103" s="300"/>
      <c r="AX103" s="300"/>
      <c r="AY103" s="300"/>
      <c r="AZ103" s="300"/>
      <c r="BA103" s="300"/>
      <c r="BB103" s="300"/>
      <c r="BC103" s="300"/>
    </row>
    <row r="104" spans="1:55" x14ac:dyDescent="0.2">
      <c r="A104" s="300"/>
      <c r="B104" s="300"/>
      <c r="C104" s="300"/>
      <c r="D104" s="300"/>
      <c r="E104" s="300"/>
      <c r="F104" s="300"/>
      <c r="G104" s="300"/>
      <c r="H104" s="300"/>
      <c r="I104" s="300"/>
      <c r="J104" s="300"/>
      <c r="K104" s="300"/>
      <c r="L104" s="300"/>
      <c r="M104" s="300"/>
      <c r="N104" s="300"/>
      <c r="O104" s="462">
        <v>102</v>
      </c>
      <c r="P104" s="463" t="s">
        <v>2203</v>
      </c>
      <c r="Q104" s="464">
        <v>6.9500000000000006E-2</v>
      </c>
      <c r="R104" s="300"/>
      <c r="S104" s="300"/>
      <c r="T104" s="300"/>
      <c r="U104" s="300"/>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row>
    <row r="105" spans="1:55" x14ac:dyDescent="0.2">
      <c r="A105" s="300"/>
      <c r="B105" s="300"/>
      <c r="C105" s="300"/>
      <c r="D105" s="300"/>
      <c r="E105" s="300"/>
      <c r="F105" s="300"/>
      <c r="G105" s="300"/>
      <c r="H105" s="300"/>
      <c r="I105" s="300"/>
      <c r="J105" s="300"/>
      <c r="K105" s="300"/>
      <c r="L105" s="300"/>
      <c r="M105" s="300"/>
      <c r="N105" s="300"/>
      <c r="O105" s="462">
        <v>103</v>
      </c>
      <c r="P105" s="463" t="s">
        <v>2204</v>
      </c>
      <c r="Q105" s="464">
        <v>7.8114772522265494E-2</v>
      </c>
      <c r="R105" s="300"/>
      <c r="S105" s="300"/>
      <c r="T105" s="300"/>
      <c r="U105" s="300"/>
      <c r="V105" s="300"/>
      <c r="W105" s="300"/>
      <c r="X105" s="300"/>
      <c r="Y105" s="300"/>
      <c r="Z105" s="300"/>
      <c r="AA105" s="300"/>
      <c r="AB105" s="300"/>
      <c r="AC105" s="300"/>
      <c r="AD105" s="300"/>
      <c r="AE105" s="300"/>
      <c r="AF105" s="300"/>
      <c r="AG105" s="300"/>
      <c r="AH105" s="300"/>
      <c r="AI105" s="300"/>
      <c r="AJ105" s="300"/>
      <c r="AK105" s="300"/>
      <c r="AL105" s="300"/>
      <c r="AM105" s="300"/>
      <c r="AN105" s="300"/>
      <c r="AO105" s="300"/>
      <c r="AP105" s="300"/>
      <c r="AQ105" s="300"/>
      <c r="AR105" s="300"/>
      <c r="AS105" s="300"/>
      <c r="AT105" s="300"/>
      <c r="AU105" s="300"/>
      <c r="AV105" s="300"/>
      <c r="AW105" s="300"/>
      <c r="AX105" s="300"/>
      <c r="AY105" s="300"/>
      <c r="AZ105" s="300"/>
      <c r="BA105" s="300"/>
      <c r="BB105" s="300"/>
      <c r="BC105" s="300"/>
    </row>
    <row r="106" spans="1:55" x14ac:dyDescent="0.2">
      <c r="A106" s="300"/>
      <c r="B106" s="300"/>
      <c r="C106" s="300"/>
      <c r="D106" s="300"/>
      <c r="E106" s="300"/>
      <c r="F106" s="300"/>
      <c r="G106" s="300"/>
      <c r="H106" s="300"/>
      <c r="I106" s="300"/>
      <c r="J106" s="300"/>
      <c r="K106" s="300"/>
      <c r="L106" s="300"/>
      <c r="M106" s="300"/>
      <c r="N106" s="300"/>
      <c r="O106" s="462">
        <v>104</v>
      </c>
      <c r="P106" s="463" t="s">
        <v>2205</v>
      </c>
      <c r="Q106" s="464">
        <v>0.11744999999999997</v>
      </c>
      <c r="R106" s="300"/>
      <c r="S106" s="300"/>
      <c r="T106" s="300"/>
      <c r="U106" s="300"/>
      <c r="V106" s="300"/>
      <c r="W106" s="300"/>
      <c r="X106" s="300"/>
      <c r="Y106" s="300"/>
      <c r="Z106" s="300"/>
      <c r="AA106" s="300"/>
      <c r="AB106" s="300"/>
      <c r="AC106" s="300"/>
      <c r="AD106" s="300"/>
      <c r="AE106" s="300"/>
      <c r="AF106" s="300"/>
      <c r="AG106" s="300"/>
      <c r="AH106" s="300"/>
      <c r="AI106" s="300"/>
      <c r="AJ106" s="300"/>
      <c r="AK106" s="300"/>
      <c r="AL106" s="300"/>
      <c r="AM106" s="300"/>
      <c r="AN106" s="300"/>
      <c r="AO106" s="300"/>
      <c r="AP106" s="300"/>
      <c r="AQ106" s="300"/>
      <c r="AR106" s="300"/>
      <c r="AS106" s="300"/>
      <c r="AT106" s="300"/>
      <c r="AU106" s="300"/>
      <c r="AV106" s="300"/>
      <c r="AW106" s="300"/>
      <c r="AX106" s="300"/>
      <c r="AY106" s="300"/>
      <c r="AZ106" s="300"/>
      <c r="BA106" s="300"/>
      <c r="BB106" s="300"/>
      <c r="BC106" s="300"/>
    </row>
    <row r="107" spans="1:55" x14ac:dyDescent="0.2">
      <c r="A107" s="300"/>
      <c r="B107" s="300"/>
      <c r="C107" s="300"/>
      <c r="D107" s="300"/>
      <c r="E107" s="300"/>
      <c r="F107" s="300"/>
      <c r="G107" s="300"/>
      <c r="H107" s="300"/>
      <c r="I107" s="300"/>
      <c r="J107" s="300"/>
      <c r="K107" s="300"/>
      <c r="L107" s="300"/>
      <c r="M107" s="300"/>
      <c r="N107" s="300"/>
      <c r="O107" s="462">
        <v>105</v>
      </c>
      <c r="P107" s="463" t="s">
        <v>2206</v>
      </c>
      <c r="Q107" s="464">
        <v>0.12045535714285714</v>
      </c>
      <c r="R107" s="300"/>
      <c r="S107" s="300"/>
      <c r="T107" s="300"/>
      <c r="U107" s="300"/>
      <c r="V107" s="300"/>
      <c r="W107" s="300"/>
      <c r="X107" s="300"/>
      <c r="Y107" s="300"/>
      <c r="Z107" s="300"/>
      <c r="AA107" s="300"/>
      <c r="AB107" s="300"/>
      <c r="AC107" s="300"/>
      <c r="AD107" s="300"/>
      <c r="AE107" s="300"/>
      <c r="AF107" s="300"/>
      <c r="AG107" s="300"/>
      <c r="AH107" s="300"/>
      <c r="AI107" s="300"/>
      <c r="AJ107" s="300"/>
      <c r="AK107" s="300"/>
      <c r="AL107" s="300"/>
      <c r="AM107" s="300"/>
      <c r="AN107" s="300"/>
      <c r="AO107" s="300"/>
      <c r="AP107" s="300"/>
      <c r="AQ107" s="300"/>
      <c r="AR107" s="300"/>
      <c r="AS107" s="300"/>
      <c r="AT107" s="300"/>
      <c r="AU107" s="300"/>
      <c r="AV107" s="300"/>
      <c r="AW107" s="300"/>
      <c r="AX107" s="300"/>
      <c r="AY107" s="300"/>
      <c r="AZ107" s="300"/>
      <c r="BA107" s="300"/>
      <c r="BB107" s="300"/>
      <c r="BC107" s="300"/>
    </row>
    <row r="108" spans="1:55" x14ac:dyDescent="0.2">
      <c r="A108" s="300"/>
      <c r="B108" s="300"/>
      <c r="C108" s="300"/>
      <c r="D108" s="300"/>
      <c r="E108" s="300"/>
      <c r="F108" s="300"/>
      <c r="G108" s="300"/>
      <c r="H108" s="300"/>
      <c r="I108" s="300"/>
      <c r="J108" s="300"/>
      <c r="K108" s="300"/>
      <c r="L108" s="300"/>
      <c r="M108" s="300"/>
      <c r="N108" s="300"/>
      <c r="O108" s="462">
        <v>106</v>
      </c>
      <c r="P108" s="463" t="s">
        <v>2207</v>
      </c>
      <c r="Q108" s="464">
        <v>0.12723333333333334</v>
      </c>
      <c r="R108" s="300"/>
      <c r="S108" s="300"/>
      <c r="T108" s="300"/>
      <c r="U108" s="300"/>
      <c r="V108" s="300"/>
      <c r="W108" s="300"/>
      <c r="X108" s="300"/>
      <c r="Y108" s="300"/>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row>
    <row r="109" spans="1:55" x14ac:dyDescent="0.2">
      <c r="A109" s="300"/>
      <c r="B109" s="300"/>
      <c r="C109" s="300"/>
      <c r="D109" s="300"/>
      <c r="E109" s="300"/>
      <c r="F109" s="300"/>
      <c r="G109" s="300"/>
      <c r="H109" s="300"/>
      <c r="I109" s="300"/>
      <c r="J109" s="300"/>
      <c r="K109" s="300"/>
      <c r="L109" s="300"/>
      <c r="M109" s="300"/>
      <c r="N109" s="300"/>
      <c r="O109" s="462">
        <v>107</v>
      </c>
      <c r="P109" s="463" t="s">
        <v>2208</v>
      </c>
      <c r="Q109" s="464">
        <v>3.090909090909091E-2</v>
      </c>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row>
    <row r="110" spans="1:55" x14ac:dyDescent="0.2">
      <c r="A110" s="300"/>
      <c r="B110" s="300"/>
      <c r="C110" s="300"/>
      <c r="D110" s="300"/>
      <c r="E110" s="300"/>
      <c r="F110" s="300"/>
      <c r="G110" s="300"/>
      <c r="H110" s="300"/>
      <c r="I110" s="300"/>
      <c r="J110" s="300"/>
      <c r="K110" s="300"/>
      <c r="L110" s="300"/>
      <c r="M110" s="300"/>
      <c r="N110" s="300"/>
      <c r="O110" s="462">
        <v>108</v>
      </c>
      <c r="P110" s="463" t="s">
        <v>2209</v>
      </c>
      <c r="Q110" s="464">
        <v>7.6676666666666671E-2</v>
      </c>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row>
    <row r="111" spans="1:55" x14ac:dyDescent="0.2">
      <c r="A111" s="300"/>
      <c r="B111" s="300"/>
      <c r="C111" s="300"/>
      <c r="D111" s="300"/>
      <c r="E111" s="300"/>
      <c r="F111" s="300"/>
      <c r="G111" s="300"/>
      <c r="H111" s="300"/>
      <c r="I111" s="300"/>
      <c r="J111" s="300"/>
      <c r="K111" s="300"/>
      <c r="L111" s="300"/>
      <c r="M111" s="300"/>
      <c r="N111" s="300"/>
      <c r="O111" s="462">
        <v>109</v>
      </c>
      <c r="P111" s="463" t="s">
        <v>2210</v>
      </c>
      <c r="Q111" s="464">
        <v>0.10946357142857099</v>
      </c>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row>
    <row r="112" spans="1:55" x14ac:dyDescent="0.2">
      <c r="A112" s="300"/>
      <c r="B112" s="300"/>
      <c r="C112" s="300"/>
      <c r="D112" s="300"/>
      <c r="E112" s="300"/>
      <c r="F112" s="300"/>
      <c r="G112" s="300"/>
      <c r="H112" s="300"/>
      <c r="I112" s="300"/>
      <c r="J112" s="300"/>
      <c r="K112" s="300"/>
      <c r="L112" s="300"/>
      <c r="M112" s="300"/>
      <c r="N112" s="300"/>
      <c r="O112" s="462">
        <v>110</v>
      </c>
      <c r="P112" s="463" t="s">
        <v>2211</v>
      </c>
      <c r="Q112" s="464">
        <v>7.7632189239332086E-2</v>
      </c>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row>
    <row r="113" spans="1:55" x14ac:dyDescent="0.2">
      <c r="A113" s="300"/>
      <c r="B113" s="300"/>
      <c r="C113" s="300"/>
      <c r="D113" s="300"/>
      <c r="E113" s="300"/>
      <c r="F113" s="300"/>
      <c r="G113" s="300"/>
      <c r="H113" s="300"/>
      <c r="I113" s="300"/>
      <c r="J113" s="300"/>
      <c r="K113" s="300"/>
      <c r="L113" s="300"/>
      <c r="M113" s="300"/>
      <c r="N113" s="300"/>
      <c r="O113" s="462">
        <v>111</v>
      </c>
      <c r="P113" s="463" t="s">
        <v>2212</v>
      </c>
      <c r="Q113" s="464">
        <v>8.2020999999999997E-2</v>
      </c>
      <c r="R113" s="300"/>
      <c r="S113" s="300"/>
      <c r="T113" s="300"/>
      <c r="U113" s="300"/>
      <c r="V113" s="300"/>
      <c r="W113" s="300"/>
      <c r="X113" s="300"/>
      <c r="Y113" s="300"/>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row>
    <row r="114" spans="1:55" x14ac:dyDescent="0.2">
      <c r="A114" s="300"/>
      <c r="B114" s="300"/>
      <c r="C114" s="300"/>
      <c r="D114" s="300"/>
      <c r="E114" s="300"/>
      <c r="F114" s="300"/>
      <c r="G114" s="300"/>
      <c r="H114" s="300"/>
      <c r="I114" s="300"/>
      <c r="J114" s="300"/>
      <c r="K114" s="300"/>
      <c r="L114" s="300"/>
      <c r="M114" s="300"/>
      <c r="N114" s="300"/>
      <c r="O114" s="462">
        <v>112</v>
      </c>
      <c r="P114" s="463" t="s">
        <v>2213</v>
      </c>
      <c r="Q114" s="464">
        <v>0.13080952380952382</v>
      </c>
      <c r="R114" s="300"/>
      <c r="S114" s="300"/>
      <c r="T114" s="300"/>
      <c r="U114" s="300"/>
      <c r="V114" s="300"/>
      <c r="W114" s="300"/>
      <c r="X114" s="300"/>
      <c r="Y114" s="300"/>
      <c r="Z114" s="300"/>
      <c r="AA114" s="300"/>
      <c r="AB114" s="300"/>
      <c r="AC114" s="300"/>
      <c r="AD114" s="300"/>
      <c r="AE114" s="300"/>
      <c r="AF114" s="300"/>
      <c r="AG114" s="300"/>
      <c r="AH114" s="300"/>
      <c r="AI114" s="300"/>
      <c r="AJ114" s="300"/>
      <c r="AK114" s="300"/>
      <c r="AL114" s="300"/>
      <c r="AM114" s="300"/>
      <c r="AN114" s="300"/>
      <c r="AO114" s="300"/>
      <c r="AP114" s="300"/>
      <c r="AQ114" s="300"/>
      <c r="AR114" s="300"/>
      <c r="AS114" s="300"/>
      <c r="AT114" s="300"/>
      <c r="AU114" s="300"/>
      <c r="AV114" s="300"/>
      <c r="AW114" s="300"/>
      <c r="AX114" s="300"/>
      <c r="AY114" s="300"/>
      <c r="AZ114" s="300"/>
      <c r="BA114" s="300"/>
      <c r="BB114" s="300"/>
      <c r="BC114" s="300"/>
    </row>
    <row r="115" spans="1:55" x14ac:dyDescent="0.2">
      <c r="A115" s="300"/>
      <c r="B115" s="300"/>
      <c r="C115" s="300"/>
      <c r="D115" s="300"/>
      <c r="E115" s="300"/>
      <c r="F115" s="300"/>
      <c r="G115" s="300"/>
      <c r="H115" s="300"/>
      <c r="I115" s="300"/>
      <c r="J115" s="300"/>
      <c r="K115" s="300"/>
      <c r="L115" s="300"/>
      <c r="M115" s="300"/>
      <c r="N115" s="300"/>
      <c r="O115" s="462">
        <v>113</v>
      </c>
      <c r="P115" s="463" t="s">
        <v>2214</v>
      </c>
      <c r="Q115" s="464">
        <v>7.3201531986531995E-2</v>
      </c>
      <c r="R115" s="300"/>
      <c r="S115" s="300"/>
      <c r="T115" s="300"/>
      <c r="U115" s="300"/>
      <c r="V115" s="300"/>
      <c r="W115" s="300"/>
      <c r="X115" s="300"/>
      <c r="Y115" s="300"/>
      <c r="Z115" s="300"/>
      <c r="AA115" s="300"/>
      <c r="AB115" s="300"/>
      <c r="AC115" s="300"/>
      <c r="AD115" s="300"/>
      <c r="AE115" s="300"/>
      <c r="AF115" s="300"/>
      <c r="AG115" s="300"/>
      <c r="AH115" s="300"/>
      <c r="AI115" s="300"/>
      <c r="AJ115" s="300"/>
      <c r="AK115" s="300"/>
      <c r="AL115" s="300"/>
      <c r="AM115" s="300"/>
      <c r="AN115" s="300"/>
      <c r="AO115" s="300"/>
      <c r="AP115" s="300"/>
      <c r="AQ115" s="300"/>
      <c r="AR115" s="300"/>
      <c r="AS115" s="300"/>
      <c r="AT115" s="300"/>
      <c r="AU115" s="300"/>
      <c r="AV115" s="300"/>
      <c r="AW115" s="300"/>
      <c r="AX115" s="300"/>
      <c r="AY115" s="300"/>
      <c r="AZ115" s="300"/>
      <c r="BA115" s="300"/>
      <c r="BB115" s="300"/>
      <c r="BC115" s="300"/>
    </row>
    <row r="116" spans="1:55" x14ac:dyDescent="0.2">
      <c r="A116" s="300"/>
      <c r="B116" s="300"/>
      <c r="C116" s="300"/>
      <c r="D116" s="300"/>
      <c r="E116" s="300"/>
      <c r="F116" s="300"/>
      <c r="G116" s="300"/>
      <c r="H116" s="300"/>
      <c r="I116" s="300"/>
      <c r="J116" s="300"/>
      <c r="K116" s="300"/>
      <c r="L116" s="300"/>
      <c r="M116" s="300"/>
      <c r="N116" s="300"/>
      <c r="O116" s="462">
        <v>114</v>
      </c>
      <c r="P116" s="463" t="s">
        <v>2215</v>
      </c>
      <c r="Q116" s="464">
        <v>0.180736393258427</v>
      </c>
      <c r="R116" s="300"/>
      <c r="S116" s="300"/>
      <c r="T116" s="300"/>
      <c r="U116" s="300"/>
      <c r="V116" s="300"/>
      <c r="W116" s="300"/>
      <c r="X116" s="300"/>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0"/>
      <c r="BC116" s="300"/>
    </row>
    <row r="117" spans="1:55" x14ac:dyDescent="0.2">
      <c r="A117" s="300"/>
      <c r="B117" s="300"/>
      <c r="C117" s="300"/>
      <c r="D117" s="300"/>
      <c r="E117" s="300"/>
      <c r="F117" s="300"/>
      <c r="G117" s="300"/>
      <c r="H117" s="300"/>
      <c r="I117" s="300"/>
      <c r="J117" s="300"/>
      <c r="K117" s="300"/>
      <c r="L117" s="300"/>
      <c r="M117" s="300"/>
      <c r="N117" s="300"/>
      <c r="O117" s="462">
        <v>115</v>
      </c>
      <c r="P117" s="463" t="s">
        <v>2216</v>
      </c>
      <c r="Q117" s="464">
        <v>0.13655454545454546</v>
      </c>
      <c r="R117" s="300"/>
      <c r="S117" s="300"/>
      <c r="T117" s="300"/>
      <c r="U117" s="300"/>
      <c r="V117" s="300"/>
      <c r="W117" s="300"/>
      <c r="X117" s="300"/>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row>
    <row r="118" spans="1:55" x14ac:dyDescent="0.2">
      <c r="A118" s="300"/>
      <c r="B118" s="300"/>
      <c r="C118" s="300"/>
      <c r="D118" s="300"/>
      <c r="E118" s="300"/>
      <c r="F118" s="300"/>
      <c r="G118" s="300"/>
      <c r="H118" s="300"/>
      <c r="I118" s="300"/>
      <c r="J118" s="300"/>
      <c r="K118" s="300"/>
      <c r="L118" s="300"/>
      <c r="M118" s="300"/>
      <c r="N118" s="300"/>
      <c r="O118" s="462">
        <v>116</v>
      </c>
      <c r="P118" s="463" t="s">
        <v>2217</v>
      </c>
      <c r="Q118" s="464">
        <v>7.5152809017548353E-2</v>
      </c>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row>
    <row r="119" spans="1:55" x14ac:dyDescent="0.2">
      <c r="A119" s="300"/>
      <c r="B119" s="300"/>
      <c r="C119" s="300"/>
      <c r="D119" s="300"/>
      <c r="E119" s="300"/>
      <c r="F119" s="300"/>
      <c r="G119" s="300"/>
      <c r="H119" s="300"/>
      <c r="I119" s="300"/>
      <c r="J119" s="300"/>
      <c r="K119" s="300"/>
      <c r="L119" s="300"/>
      <c r="M119" s="300"/>
      <c r="N119" s="300"/>
      <c r="O119" s="462">
        <v>117</v>
      </c>
      <c r="P119" s="463" t="s">
        <v>2218</v>
      </c>
      <c r="Q119" s="464">
        <v>5.1042857142857147E-2</v>
      </c>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row>
    <row r="120" spans="1:55" x14ac:dyDescent="0.2">
      <c r="A120" s="300"/>
      <c r="B120" s="300"/>
      <c r="C120" s="300"/>
      <c r="D120" s="300"/>
      <c r="E120" s="300"/>
      <c r="F120" s="300"/>
      <c r="G120" s="300"/>
      <c r="H120" s="300"/>
      <c r="I120" s="300"/>
      <c r="J120" s="300"/>
      <c r="K120" s="300"/>
      <c r="L120" s="300"/>
      <c r="M120" s="300"/>
      <c r="N120" s="300"/>
      <c r="O120" s="462">
        <v>118</v>
      </c>
      <c r="P120" s="463" t="s">
        <v>2219</v>
      </c>
      <c r="Q120" s="464">
        <v>7.7666559221819573E-2</v>
      </c>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row>
    <row r="121" spans="1:55" x14ac:dyDescent="0.2">
      <c r="A121" s="300"/>
      <c r="B121" s="300"/>
      <c r="C121" s="300"/>
      <c r="D121" s="300"/>
      <c r="E121" s="300"/>
      <c r="F121" s="300"/>
      <c r="G121" s="300"/>
      <c r="H121" s="300"/>
      <c r="I121" s="300"/>
      <c r="J121" s="300"/>
      <c r="K121" s="300"/>
      <c r="L121" s="300"/>
      <c r="M121" s="300"/>
      <c r="N121" s="300"/>
      <c r="O121" s="462">
        <v>119</v>
      </c>
      <c r="P121" s="463" t="s">
        <v>2220</v>
      </c>
      <c r="Q121" s="464">
        <v>0.14702706466069143</v>
      </c>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row>
    <row r="122" spans="1:55" x14ac:dyDescent="0.2">
      <c r="A122" s="300"/>
      <c r="B122" s="300"/>
      <c r="C122" s="300"/>
      <c r="D122" s="300"/>
      <c r="E122" s="300"/>
      <c r="F122" s="300"/>
      <c r="G122" s="300"/>
      <c r="H122" s="300"/>
      <c r="I122" s="300"/>
      <c r="J122" s="300"/>
      <c r="K122" s="300"/>
      <c r="L122" s="300"/>
      <c r="M122" s="300"/>
      <c r="N122" s="300"/>
      <c r="O122" s="462">
        <v>120</v>
      </c>
      <c r="P122" s="463" t="s">
        <v>2221</v>
      </c>
      <c r="Q122" s="464">
        <v>0.28620892857142854</v>
      </c>
      <c r="R122" s="300"/>
      <c r="S122" s="300"/>
      <c r="T122" s="300"/>
      <c r="U122" s="300"/>
      <c r="V122" s="300"/>
      <c r="W122" s="300"/>
      <c r="X122" s="300"/>
      <c r="Y122" s="300"/>
      <c r="Z122" s="300"/>
      <c r="AA122" s="300"/>
      <c r="AB122" s="300"/>
      <c r="AC122" s="300"/>
      <c r="AD122" s="300"/>
      <c r="AE122" s="300"/>
      <c r="AF122" s="300"/>
      <c r="AG122" s="300"/>
      <c r="AH122" s="300"/>
      <c r="AI122" s="300"/>
      <c r="AJ122" s="300"/>
      <c r="AK122" s="300"/>
      <c r="AL122" s="300"/>
      <c r="AM122" s="300"/>
      <c r="AN122" s="300"/>
      <c r="AO122" s="300"/>
      <c r="AP122" s="300"/>
      <c r="AQ122" s="300"/>
      <c r="AR122" s="300"/>
      <c r="AS122" s="300"/>
      <c r="AT122" s="300"/>
      <c r="AU122" s="300"/>
      <c r="AV122" s="300"/>
      <c r="AW122" s="300"/>
      <c r="AX122" s="300"/>
      <c r="AY122" s="300"/>
      <c r="AZ122" s="300"/>
      <c r="BA122" s="300"/>
      <c r="BB122" s="300"/>
      <c r="BC122" s="300"/>
    </row>
    <row r="123" spans="1:55" x14ac:dyDescent="0.2">
      <c r="A123" s="300"/>
      <c r="B123" s="300"/>
      <c r="C123" s="300"/>
      <c r="D123" s="300"/>
      <c r="E123" s="300"/>
      <c r="F123" s="300"/>
      <c r="G123" s="300"/>
      <c r="H123" s="300"/>
      <c r="I123" s="300"/>
      <c r="J123" s="300"/>
      <c r="K123" s="300"/>
      <c r="L123" s="300"/>
      <c r="M123" s="300"/>
      <c r="N123" s="300"/>
      <c r="O123" s="462">
        <v>121</v>
      </c>
      <c r="P123" s="463" t="s">
        <v>2222</v>
      </c>
      <c r="Q123" s="464">
        <v>0.1</v>
      </c>
      <c r="R123" s="300"/>
      <c r="S123" s="300"/>
      <c r="T123" s="300"/>
      <c r="U123" s="300"/>
      <c r="V123" s="300"/>
      <c r="W123" s="300"/>
      <c r="X123" s="300"/>
      <c r="Y123" s="300"/>
      <c r="Z123" s="300"/>
      <c r="AA123" s="300"/>
      <c r="AB123" s="300"/>
      <c r="AC123" s="300"/>
      <c r="AD123" s="300"/>
      <c r="AE123" s="300"/>
      <c r="AF123" s="300"/>
      <c r="AG123" s="300"/>
      <c r="AH123" s="300"/>
      <c r="AI123" s="300"/>
      <c r="AJ123" s="300"/>
      <c r="AK123" s="300"/>
      <c r="AL123" s="300"/>
      <c r="AM123" s="300"/>
      <c r="AN123" s="300"/>
      <c r="AO123" s="300"/>
      <c r="AP123" s="300"/>
      <c r="AQ123" s="300"/>
      <c r="AR123" s="300"/>
      <c r="AS123" s="300"/>
      <c r="AT123" s="300"/>
      <c r="AU123" s="300"/>
      <c r="AV123" s="300"/>
      <c r="AW123" s="300"/>
      <c r="AX123" s="300"/>
      <c r="AY123" s="300"/>
      <c r="AZ123" s="300"/>
      <c r="BA123" s="300"/>
      <c r="BB123" s="300"/>
      <c r="BC123" s="300"/>
    </row>
    <row r="124" spans="1:55" x14ac:dyDescent="0.2">
      <c r="A124" s="300"/>
      <c r="B124" s="300"/>
      <c r="C124" s="300"/>
      <c r="D124" s="300"/>
      <c r="E124" s="300"/>
      <c r="F124" s="300"/>
      <c r="G124" s="300"/>
      <c r="H124" s="300"/>
      <c r="I124" s="300"/>
      <c r="J124" s="300"/>
      <c r="K124" s="300"/>
      <c r="L124" s="300"/>
      <c r="M124" s="300"/>
      <c r="N124" s="300"/>
      <c r="O124" s="462">
        <v>122</v>
      </c>
      <c r="P124" s="463" t="s">
        <v>2223</v>
      </c>
      <c r="Q124" s="464">
        <v>0.14698333333333333</v>
      </c>
      <c r="R124" s="300"/>
      <c r="S124" s="300"/>
      <c r="T124" s="300"/>
      <c r="U124" s="300"/>
      <c r="V124" s="300"/>
      <c r="W124" s="300"/>
      <c r="X124" s="300"/>
      <c r="Y124" s="300"/>
      <c r="Z124" s="300"/>
      <c r="AA124" s="300"/>
      <c r="AB124" s="300"/>
      <c r="AC124" s="300"/>
      <c r="AD124" s="300"/>
      <c r="AE124" s="300"/>
      <c r="AF124" s="300"/>
      <c r="AG124" s="300"/>
      <c r="AH124" s="300"/>
      <c r="AI124" s="300"/>
      <c r="AJ124" s="300"/>
      <c r="AK124" s="300"/>
      <c r="AL124" s="300"/>
      <c r="AM124" s="300"/>
      <c r="AN124" s="300"/>
      <c r="AO124" s="300"/>
      <c r="AP124" s="300"/>
      <c r="AQ124" s="300"/>
      <c r="AR124" s="300"/>
      <c r="AS124" s="300"/>
      <c r="AT124" s="300"/>
      <c r="AU124" s="300"/>
      <c r="AV124" s="300"/>
      <c r="AW124" s="300"/>
      <c r="AX124" s="300"/>
      <c r="AY124" s="300"/>
      <c r="AZ124" s="300"/>
      <c r="BA124" s="300"/>
      <c r="BB124" s="300"/>
      <c r="BC124" s="300"/>
    </row>
    <row r="125" spans="1:55" x14ac:dyDescent="0.2">
      <c r="A125" s="300"/>
      <c r="B125" s="300"/>
      <c r="C125" s="300"/>
      <c r="D125" s="300"/>
      <c r="E125" s="300"/>
      <c r="F125" s="300"/>
      <c r="G125" s="300"/>
      <c r="H125" s="300"/>
      <c r="I125" s="300"/>
      <c r="J125" s="300"/>
      <c r="K125" s="300"/>
      <c r="L125" s="300"/>
      <c r="M125" s="300"/>
      <c r="N125" s="300"/>
      <c r="O125" s="462">
        <v>123</v>
      </c>
      <c r="P125" s="463" t="s">
        <v>2224</v>
      </c>
      <c r="Q125" s="464">
        <v>6.4000000000000001E-2</v>
      </c>
      <c r="R125" s="300"/>
      <c r="S125" s="300"/>
      <c r="T125" s="300"/>
      <c r="U125" s="300"/>
      <c r="V125" s="300"/>
      <c r="W125" s="300"/>
      <c r="X125" s="300"/>
      <c r="Y125" s="300"/>
      <c r="Z125" s="300"/>
      <c r="AA125" s="300"/>
      <c r="AB125" s="300"/>
      <c r="AC125" s="300"/>
      <c r="AD125" s="300"/>
      <c r="AE125" s="300"/>
      <c r="AF125" s="300"/>
      <c r="AG125" s="300"/>
      <c r="AH125" s="300"/>
      <c r="AI125" s="300"/>
      <c r="AJ125" s="300"/>
      <c r="AK125" s="300"/>
      <c r="AL125" s="300"/>
      <c r="AM125" s="300"/>
      <c r="AN125" s="300"/>
      <c r="AO125" s="300"/>
      <c r="AP125" s="300"/>
      <c r="AQ125" s="300"/>
      <c r="AR125" s="300"/>
      <c r="AS125" s="300"/>
      <c r="AT125" s="300"/>
      <c r="AU125" s="300"/>
      <c r="AV125" s="300"/>
      <c r="AW125" s="300"/>
      <c r="AX125" s="300"/>
      <c r="AY125" s="300"/>
      <c r="AZ125" s="300"/>
      <c r="BA125" s="300"/>
      <c r="BB125" s="300"/>
      <c r="BC125" s="300"/>
    </row>
    <row r="126" spans="1:55" x14ac:dyDescent="0.2">
      <c r="A126" s="300"/>
      <c r="B126" s="300"/>
      <c r="C126" s="300"/>
      <c r="D126" s="300"/>
      <c r="E126" s="300"/>
      <c r="F126" s="300"/>
      <c r="G126" s="300"/>
      <c r="H126" s="300"/>
      <c r="I126" s="300"/>
      <c r="J126" s="300"/>
      <c r="K126" s="300"/>
      <c r="L126" s="300"/>
      <c r="M126" s="300"/>
      <c r="N126" s="300"/>
      <c r="O126" s="462">
        <v>124</v>
      </c>
      <c r="P126" s="463" t="s">
        <v>2225</v>
      </c>
      <c r="Q126" s="464">
        <v>0.21391375171940621</v>
      </c>
      <c r="R126" s="300"/>
      <c r="S126" s="300"/>
      <c r="T126" s="300"/>
      <c r="U126" s="300"/>
      <c r="V126" s="300"/>
      <c r="W126" s="300"/>
      <c r="X126" s="300"/>
      <c r="Y126" s="300"/>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row>
    <row r="127" spans="1:55" x14ac:dyDescent="0.2">
      <c r="A127" s="300"/>
      <c r="B127" s="300"/>
      <c r="C127" s="300"/>
      <c r="D127" s="300"/>
      <c r="E127" s="300"/>
      <c r="F127" s="300"/>
      <c r="G127" s="300"/>
      <c r="H127" s="300"/>
      <c r="I127" s="300"/>
      <c r="J127" s="300"/>
      <c r="K127" s="300"/>
      <c r="L127" s="300"/>
      <c r="M127" s="300"/>
      <c r="N127" s="300"/>
      <c r="O127" s="462">
        <v>125</v>
      </c>
      <c r="P127" s="463" t="s">
        <v>2226</v>
      </c>
      <c r="Q127" s="464">
        <v>2.8308237378210799E-2</v>
      </c>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row>
    <row r="128" spans="1:55" x14ac:dyDescent="0.2">
      <c r="A128" s="300"/>
      <c r="B128" s="300"/>
      <c r="C128" s="300"/>
      <c r="D128" s="300"/>
      <c r="E128" s="300"/>
      <c r="F128" s="300"/>
      <c r="G128" s="300"/>
      <c r="H128" s="300"/>
      <c r="I128" s="300"/>
      <c r="J128" s="300"/>
      <c r="K128" s="300"/>
      <c r="L128" s="300"/>
      <c r="M128" s="300"/>
      <c r="N128" s="300"/>
      <c r="O128" s="462">
        <v>126</v>
      </c>
      <c r="P128" s="463" t="s">
        <v>2227</v>
      </c>
      <c r="Q128" s="464">
        <v>4.704894696728508E-2</v>
      </c>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row>
    <row r="129" spans="1:55" x14ac:dyDescent="0.2">
      <c r="A129" s="300"/>
      <c r="B129" s="300"/>
      <c r="C129" s="300"/>
      <c r="D129" s="300"/>
      <c r="E129" s="300"/>
      <c r="F129" s="300"/>
      <c r="G129" s="300"/>
      <c r="H129" s="300"/>
      <c r="I129" s="300"/>
      <c r="J129" s="300"/>
      <c r="K129" s="300"/>
      <c r="L129" s="300"/>
      <c r="M129" s="300"/>
      <c r="N129" s="300"/>
      <c r="O129" s="462">
        <v>127</v>
      </c>
      <c r="P129" s="463" t="s">
        <v>2228</v>
      </c>
      <c r="Q129" s="464">
        <v>0.23117230576441103</v>
      </c>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row>
    <row r="130" spans="1:55" x14ac:dyDescent="0.2">
      <c r="A130" s="300"/>
      <c r="B130" s="300"/>
      <c r="C130" s="300"/>
      <c r="D130" s="300"/>
      <c r="E130" s="300"/>
      <c r="F130" s="300"/>
      <c r="G130" s="300"/>
      <c r="H130" s="300"/>
      <c r="I130" s="300"/>
      <c r="J130" s="300"/>
      <c r="K130" s="300"/>
      <c r="L130" s="300"/>
      <c r="M130" s="300"/>
      <c r="N130" s="300"/>
      <c r="O130" s="462">
        <v>128</v>
      </c>
      <c r="P130" s="463" t="s">
        <v>2229</v>
      </c>
      <c r="Q130" s="464">
        <v>5.8328517836563898E-2</v>
      </c>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row>
    <row r="131" spans="1:55" x14ac:dyDescent="0.2">
      <c r="A131" s="300"/>
      <c r="B131" s="300"/>
      <c r="C131" s="300"/>
      <c r="D131" s="300"/>
      <c r="E131" s="300"/>
      <c r="F131" s="300"/>
      <c r="G131" s="300"/>
      <c r="H131" s="300"/>
      <c r="I131" s="300"/>
      <c r="J131" s="300"/>
      <c r="K131" s="300"/>
      <c r="L131" s="300"/>
      <c r="M131" s="300"/>
      <c r="N131" s="300"/>
      <c r="O131" s="462">
        <v>129</v>
      </c>
      <c r="P131" s="463" t="s">
        <v>2230</v>
      </c>
      <c r="Q131" s="464">
        <v>0.11798212974296204</v>
      </c>
      <c r="R131" s="300"/>
      <c r="S131" s="300"/>
      <c r="T131" s="300"/>
      <c r="U131" s="300"/>
      <c r="V131" s="300"/>
      <c r="W131" s="300"/>
      <c r="X131" s="300"/>
      <c r="Y131" s="300"/>
      <c r="Z131" s="300"/>
      <c r="AA131" s="300"/>
      <c r="AB131" s="300"/>
      <c r="AC131" s="300"/>
      <c r="AD131" s="300"/>
      <c r="AE131" s="300"/>
      <c r="AF131" s="300"/>
      <c r="AG131" s="300"/>
      <c r="AH131" s="300"/>
      <c r="AI131" s="300"/>
      <c r="AJ131" s="300"/>
      <c r="AK131" s="300"/>
      <c r="AL131" s="300"/>
      <c r="AM131" s="300"/>
      <c r="AN131" s="300"/>
      <c r="AO131" s="300"/>
      <c r="AP131" s="300"/>
      <c r="AQ131" s="300"/>
      <c r="AR131" s="300"/>
      <c r="AS131" s="300"/>
      <c r="AT131" s="300"/>
      <c r="AU131" s="300"/>
      <c r="AV131" s="300"/>
      <c r="AW131" s="300"/>
      <c r="AX131" s="300"/>
      <c r="AY131" s="300"/>
      <c r="AZ131" s="300"/>
      <c r="BA131" s="300"/>
      <c r="BB131" s="300"/>
      <c r="BC131" s="300"/>
    </row>
    <row r="132" spans="1:55" x14ac:dyDescent="0.2">
      <c r="A132" s="300"/>
      <c r="B132" s="300"/>
      <c r="C132" s="300"/>
      <c r="D132" s="300"/>
      <c r="E132" s="300"/>
      <c r="F132" s="300"/>
      <c r="G132" s="300"/>
      <c r="H132" s="300"/>
      <c r="I132" s="300"/>
      <c r="J132" s="300"/>
      <c r="K132" s="300"/>
      <c r="L132" s="300"/>
      <c r="M132" s="300"/>
      <c r="N132" s="300"/>
      <c r="O132" s="462">
        <v>130</v>
      </c>
      <c r="P132" s="463" t="s">
        <v>2231</v>
      </c>
      <c r="Q132" s="464">
        <v>4.2000000000000003E-2</v>
      </c>
      <c r="R132" s="300"/>
      <c r="S132" s="300"/>
      <c r="T132" s="300"/>
      <c r="U132" s="300"/>
      <c r="V132" s="300"/>
      <c r="W132" s="300"/>
      <c r="X132" s="300"/>
      <c r="Y132" s="300"/>
      <c r="Z132" s="300"/>
      <c r="AA132" s="300"/>
      <c r="AB132" s="300"/>
      <c r="AC132" s="300"/>
      <c r="AD132" s="300"/>
      <c r="AE132" s="300"/>
      <c r="AF132" s="300"/>
      <c r="AG132" s="300"/>
      <c r="AH132" s="300"/>
      <c r="AI132" s="300"/>
      <c r="AJ132" s="300"/>
      <c r="AK132" s="300"/>
      <c r="AL132" s="300"/>
      <c r="AM132" s="300"/>
      <c r="AN132" s="300"/>
      <c r="AO132" s="300"/>
      <c r="AP132" s="300"/>
      <c r="AQ132" s="300"/>
      <c r="AR132" s="300"/>
      <c r="AS132" s="300"/>
      <c r="AT132" s="300"/>
      <c r="AU132" s="300"/>
      <c r="AV132" s="300"/>
      <c r="AW132" s="300"/>
      <c r="AX132" s="300"/>
      <c r="AY132" s="300"/>
      <c r="AZ132" s="300"/>
      <c r="BA132" s="300"/>
      <c r="BB132" s="300"/>
      <c r="BC132" s="300"/>
    </row>
    <row r="133" spans="1:55" x14ac:dyDescent="0.2">
      <c r="A133" s="300"/>
      <c r="B133" s="300"/>
      <c r="C133" s="300"/>
      <c r="D133" s="300"/>
      <c r="E133" s="300"/>
      <c r="F133" s="300"/>
      <c r="G133" s="300"/>
      <c r="H133" s="300"/>
      <c r="I133" s="300"/>
      <c r="J133" s="300"/>
      <c r="K133" s="300"/>
      <c r="L133" s="300"/>
      <c r="M133" s="300"/>
      <c r="N133" s="300"/>
      <c r="O133" s="462">
        <v>131</v>
      </c>
      <c r="P133" s="463" t="s">
        <v>2232</v>
      </c>
      <c r="Q133" s="464">
        <v>9.0718105423987783E-2</v>
      </c>
      <c r="R133" s="300"/>
      <c r="S133" s="300"/>
      <c r="T133" s="300"/>
      <c r="U133" s="300"/>
      <c r="V133" s="300"/>
      <c r="W133" s="300"/>
      <c r="X133" s="300"/>
      <c r="Y133" s="300"/>
      <c r="Z133" s="300"/>
      <c r="AA133" s="300"/>
      <c r="AB133" s="300"/>
      <c r="AC133" s="300"/>
      <c r="AD133" s="300"/>
      <c r="AE133" s="300"/>
      <c r="AF133" s="300"/>
      <c r="AG133" s="300"/>
      <c r="AH133" s="300"/>
      <c r="AI133" s="300"/>
      <c r="AJ133" s="300"/>
      <c r="AK133" s="300"/>
      <c r="AL133" s="300"/>
      <c r="AM133" s="300"/>
      <c r="AN133" s="300"/>
      <c r="AO133" s="300"/>
      <c r="AP133" s="300"/>
      <c r="AQ133" s="300"/>
      <c r="AR133" s="300"/>
      <c r="AS133" s="300"/>
      <c r="AT133" s="300"/>
      <c r="AU133" s="300"/>
      <c r="AV133" s="300"/>
      <c r="AW133" s="300"/>
      <c r="AX133" s="300"/>
      <c r="AY133" s="300"/>
      <c r="AZ133" s="300"/>
      <c r="BA133" s="300"/>
      <c r="BB133" s="300"/>
      <c r="BC133" s="300"/>
    </row>
    <row r="134" spans="1:55" x14ac:dyDescent="0.2">
      <c r="A134" s="300"/>
      <c r="B134" s="300"/>
      <c r="C134" s="300"/>
      <c r="D134" s="300"/>
      <c r="E134" s="300"/>
      <c r="F134" s="300"/>
      <c r="G134" s="300"/>
      <c r="H134" s="300"/>
      <c r="I134" s="300"/>
      <c r="J134" s="300"/>
      <c r="K134" s="300"/>
      <c r="L134" s="300"/>
      <c r="M134" s="300"/>
      <c r="N134" s="300"/>
      <c r="O134" s="462">
        <v>132</v>
      </c>
      <c r="P134" s="463" t="s">
        <v>2233</v>
      </c>
      <c r="Q134" s="464">
        <v>2.3775000000000001E-2</v>
      </c>
      <c r="R134" s="300"/>
      <c r="S134" s="300"/>
      <c r="T134" s="300"/>
      <c r="U134" s="300"/>
      <c r="V134" s="300"/>
      <c r="W134" s="300"/>
      <c r="X134" s="300"/>
      <c r="Y134" s="300"/>
      <c r="Z134" s="300"/>
      <c r="AA134" s="300"/>
      <c r="AB134" s="300"/>
      <c r="AC134" s="300"/>
      <c r="AD134" s="300"/>
      <c r="AE134" s="300"/>
      <c r="AF134" s="300"/>
      <c r="AG134" s="300"/>
      <c r="AH134" s="300"/>
      <c r="AI134" s="300"/>
      <c r="AJ134" s="300"/>
      <c r="AK134" s="300"/>
      <c r="AL134" s="300"/>
      <c r="AM134" s="300"/>
      <c r="AN134" s="300"/>
      <c r="AO134" s="300"/>
      <c r="AP134" s="300"/>
      <c r="AQ134" s="300"/>
      <c r="AR134" s="300"/>
      <c r="AS134" s="300"/>
      <c r="AT134" s="300"/>
      <c r="AU134" s="300"/>
      <c r="AV134" s="300"/>
      <c r="AW134" s="300"/>
      <c r="AX134" s="300"/>
      <c r="AY134" s="300"/>
      <c r="AZ134" s="300"/>
      <c r="BA134" s="300"/>
      <c r="BB134" s="300"/>
      <c r="BC134" s="300"/>
    </row>
    <row r="135" spans="1:55" x14ac:dyDescent="0.2">
      <c r="A135" s="300"/>
      <c r="B135" s="300"/>
      <c r="C135" s="300"/>
      <c r="D135" s="300"/>
      <c r="E135" s="300"/>
      <c r="F135" s="300"/>
      <c r="G135" s="300"/>
      <c r="H135" s="300"/>
      <c r="I135" s="300"/>
      <c r="J135" s="300"/>
      <c r="K135" s="300"/>
      <c r="L135" s="300"/>
      <c r="M135" s="300"/>
      <c r="N135" s="300"/>
      <c r="O135" s="462">
        <v>133</v>
      </c>
      <c r="P135" s="463" t="s">
        <v>2234</v>
      </c>
      <c r="Q135" s="464">
        <v>0.2287867784167861</v>
      </c>
      <c r="R135" s="300"/>
      <c r="S135" s="300"/>
      <c r="T135" s="300"/>
      <c r="U135" s="300"/>
      <c r="V135" s="300"/>
      <c r="W135" s="300"/>
      <c r="X135" s="300"/>
      <c r="Y135" s="300"/>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row>
    <row r="136" spans="1:55" x14ac:dyDescent="0.2">
      <c r="A136" s="300"/>
      <c r="B136" s="300"/>
      <c r="C136" s="300"/>
      <c r="D136" s="300"/>
      <c r="E136" s="300"/>
      <c r="F136" s="300"/>
      <c r="G136" s="300"/>
      <c r="H136" s="300"/>
      <c r="I136" s="300"/>
      <c r="J136" s="300"/>
      <c r="K136" s="300"/>
      <c r="L136" s="300"/>
      <c r="M136" s="300"/>
      <c r="N136" s="300"/>
      <c r="O136" s="462">
        <v>134</v>
      </c>
      <c r="P136" s="463" t="s">
        <v>2235</v>
      </c>
      <c r="Q136" s="464">
        <v>0.1176</v>
      </c>
      <c r="R136" s="300"/>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row>
    <row r="137" spans="1:55" x14ac:dyDescent="0.2">
      <c r="A137" s="300"/>
      <c r="B137" s="300"/>
      <c r="C137" s="300"/>
      <c r="D137" s="300"/>
      <c r="E137" s="300"/>
      <c r="F137" s="300"/>
      <c r="G137" s="300"/>
      <c r="H137" s="300"/>
      <c r="I137" s="300"/>
      <c r="J137" s="300"/>
      <c r="K137" s="300"/>
      <c r="L137" s="300"/>
      <c r="M137" s="300"/>
      <c r="N137" s="300"/>
      <c r="O137" s="462">
        <v>135</v>
      </c>
      <c r="P137" s="463" t="s">
        <v>2236</v>
      </c>
      <c r="Q137" s="464">
        <v>6.4000000000000001E-2</v>
      </c>
      <c r="R137" s="300"/>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row>
    <row r="138" spans="1:55" x14ac:dyDescent="0.2">
      <c r="A138" s="300"/>
      <c r="B138" s="300"/>
      <c r="C138" s="300"/>
      <c r="D138" s="300"/>
      <c r="E138" s="300"/>
      <c r="F138" s="300"/>
      <c r="G138" s="300"/>
      <c r="H138" s="300"/>
      <c r="I138" s="300"/>
      <c r="J138" s="300"/>
      <c r="K138" s="300"/>
      <c r="L138" s="300"/>
      <c r="M138" s="300"/>
      <c r="N138" s="300"/>
      <c r="O138" s="462">
        <v>136</v>
      </c>
      <c r="P138" s="463" t="s">
        <v>2237</v>
      </c>
      <c r="Q138" s="464">
        <v>0.11814</v>
      </c>
      <c r="R138" s="300"/>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row>
    <row r="139" spans="1:55" x14ac:dyDescent="0.2">
      <c r="A139" s="300"/>
      <c r="B139" s="300"/>
      <c r="C139" s="300"/>
      <c r="D139" s="300"/>
      <c r="E139" s="300"/>
      <c r="F139" s="300"/>
      <c r="G139" s="300"/>
      <c r="H139" s="300"/>
      <c r="I139" s="300"/>
      <c r="J139" s="300"/>
      <c r="K139" s="300"/>
      <c r="L139" s="300"/>
      <c r="M139" s="300"/>
      <c r="N139" s="300"/>
      <c r="O139" s="462">
        <v>137</v>
      </c>
      <c r="P139" s="463" t="s">
        <v>2238</v>
      </c>
      <c r="Q139" s="464">
        <v>7.4748925790411855E-2</v>
      </c>
      <c r="R139" s="300"/>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row>
    <row r="140" spans="1:55" x14ac:dyDescent="0.2">
      <c r="A140" s="300"/>
      <c r="B140" s="300"/>
      <c r="C140" s="300"/>
      <c r="D140" s="300"/>
      <c r="E140" s="300"/>
      <c r="F140" s="300"/>
      <c r="G140" s="300"/>
      <c r="H140" s="300"/>
      <c r="I140" s="300"/>
      <c r="J140" s="300"/>
      <c r="K140" s="300"/>
      <c r="L140" s="300"/>
      <c r="M140" s="300"/>
      <c r="N140" s="300"/>
      <c r="O140" s="462">
        <v>138</v>
      </c>
      <c r="P140" s="463" t="s">
        <v>2239</v>
      </c>
      <c r="Q140" s="464">
        <v>0.12854990592390805</v>
      </c>
      <c r="R140" s="300"/>
      <c r="S140" s="300"/>
      <c r="T140" s="300"/>
      <c r="U140" s="300"/>
      <c r="V140" s="300"/>
      <c r="W140" s="300"/>
      <c r="X140" s="300"/>
      <c r="Y140" s="300"/>
      <c r="Z140" s="300"/>
      <c r="AA140" s="300"/>
      <c r="AB140" s="300"/>
      <c r="AC140" s="300"/>
      <c r="AD140" s="300"/>
      <c r="AE140" s="300"/>
      <c r="AF140" s="300"/>
      <c r="AG140" s="300"/>
      <c r="AH140" s="300"/>
      <c r="AI140" s="300"/>
      <c r="AJ140" s="300"/>
      <c r="AK140" s="300"/>
      <c r="AL140" s="300"/>
      <c r="AM140" s="300"/>
      <c r="AN140" s="300"/>
      <c r="AO140" s="300"/>
      <c r="AP140" s="300"/>
      <c r="AQ140" s="300"/>
      <c r="AR140" s="300"/>
      <c r="AS140" s="300"/>
      <c r="AT140" s="300"/>
      <c r="AU140" s="300"/>
      <c r="AV140" s="300"/>
      <c r="AW140" s="300"/>
      <c r="AX140" s="300"/>
      <c r="AY140" s="300"/>
      <c r="AZ140" s="300"/>
      <c r="BA140" s="300"/>
      <c r="BB140" s="300"/>
      <c r="BC140" s="300"/>
    </row>
    <row r="141" spans="1:55" x14ac:dyDescent="0.2">
      <c r="A141" s="300"/>
      <c r="B141" s="300"/>
      <c r="C141" s="300"/>
      <c r="D141" s="300"/>
      <c r="E141" s="300"/>
      <c r="F141" s="300"/>
      <c r="G141" s="300"/>
      <c r="H141" s="300"/>
      <c r="I141" s="300"/>
      <c r="J141" s="300"/>
      <c r="K141" s="300"/>
      <c r="L141" s="300"/>
      <c r="M141" s="300"/>
      <c r="N141" s="300"/>
      <c r="O141" s="462">
        <v>139</v>
      </c>
      <c r="P141" s="463" t="s">
        <v>2240</v>
      </c>
      <c r="Q141" s="464">
        <v>8.4452636811605364E-2</v>
      </c>
      <c r="R141" s="300"/>
      <c r="S141" s="300"/>
      <c r="T141" s="300"/>
      <c r="U141" s="300"/>
      <c r="V141" s="300"/>
      <c r="W141" s="300"/>
      <c r="X141" s="300"/>
      <c r="Y141" s="300"/>
      <c r="Z141" s="300"/>
      <c r="AA141" s="300"/>
      <c r="AB141" s="300"/>
      <c r="AC141" s="300"/>
      <c r="AD141" s="300"/>
      <c r="AE141" s="300"/>
      <c r="AF141" s="300"/>
      <c r="AG141" s="300"/>
      <c r="AH141" s="300"/>
      <c r="AI141" s="300"/>
      <c r="AJ141" s="300"/>
      <c r="AK141" s="300"/>
      <c r="AL141" s="300"/>
      <c r="AM141" s="300"/>
      <c r="AN141" s="300"/>
      <c r="AO141" s="300"/>
      <c r="AP141" s="300"/>
      <c r="AQ141" s="300"/>
      <c r="AR141" s="300"/>
      <c r="AS141" s="300"/>
      <c r="AT141" s="300"/>
      <c r="AU141" s="300"/>
      <c r="AV141" s="300"/>
      <c r="AW141" s="300"/>
      <c r="AX141" s="300"/>
      <c r="AY141" s="300"/>
      <c r="AZ141" s="300"/>
      <c r="BA141" s="300"/>
      <c r="BB141" s="300"/>
      <c r="BC141" s="300"/>
    </row>
    <row r="142" spans="1:55" x14ac:dyDescent="0.2">
      <c r="A142" s="300"/>
      <c r="B142" s="300"/>
      <c r="C142" s="300"/>
      <c r="D142" s="300"/>
      <c r="E142" s="300"/>
      <c r="F142" s="300"/>
      <c r="G142" s="300"/>
      <c r="H142" s="300"/>
      <c r="I142" s="300"/>
      <c r="J142" s="300"/>
      <c r="K142" s="300"/>
      <c r="L142" s="300"/>
      <c r="M142" s="300"/>
      <c r="N142" s="300"/>
      <c r="O142" s="462">
        <v>140</v>
      </c>
      <c r="P142" s="463" t="s">
        <v>2241</v>
      </c>
      <c r="Q142" s="464">
        <v>0.151</v>
      </c>
      <c r="R142" s="300"/>
      <c r="S142" s="300"/>
      <c r="T142" s="300"/>
      <c r="U142" s="300"/>
      <c r="V142" s="300"/>
      <c r="W142" s="300"/>
      <c r="X142" s="300"/>
      <c r="Y142" s="300"/>
      <c r="Z142" s="300"/>
      <c r="AA142" s="300"/>
      <c r="AB142" s="300"/>
      <c r="AC142" s="300"/>
      <c r="AD142" s="300"/>
      <c r="AE142" s="300"/>
      <c r="AF142" s="300"/>
      <c r="AG142" s="300"/>
      <c r="AH142" s="300"/>
      <c r="AI142" s="300"/>
      <c r="AJ142" s="300"/>
      <c r="AK142" s="300"/>
      <c r="AL142" s="300"/>
      <c r="AM142" s="300"/>
      <c r="AN142" s="300"/>
      <c r="AO142" s="300"/>
      <c r="AP142" s="300"/>
      <c r="AQ142" s="300"/>
      <c r="AR142" s="300"/>
      <c r="AS142" s="300"/>
      <c r="AT142" s="300"/>
      <c r="AU142" s="300"/>
      <c r="AV142" s="300"/>
      <c r="AW142" s="300"/>
      <c r="AX142" s="300"/>
      <c r="AY142" s="300"/>
      <c r="AZ142" s="300"/>
      <c r="BA142" s="300"/>
      <c r="BB142" s="300"/>
      <c r="BC142" s="300"/>
    </row>
    <row r="143" spans="1:55" x14ac:dyDescent="0.2">
      <c r="A143" s="300"/>
      <c r="B143" s="300"/>
      <c r="C143" s="300"/>
      <c r="D143" s="300"/>
      <c r="E143" s="300"/>
      <c r="F143" s="300"/>
      <c r="G143" s="300"/>
      <c r="H143" s="300"/>
      <c r="I143" s="300"/>
      <c r="J143" s="300"/>
      <c r="K143" s="300"/>
      <c r="L143" s="300"/>
      <c r="M143" s="300"/>
      <c r="N143" s="300"/>
      <c r="O143" s="462">
        <v>141</v>
      </c>
      <c r="P143" s="463" t="s">
        <v>2242</v>
      </c>
      <c r="Q143" s="464">
        <v>7.8371573460051761E-2</v>
      </c>
      <c r="R143" s="300"/>
      <c r="S143" s="300"/>
      <c r="T143" s="300"/>
      <c r="U143" s="300"/>
      <c r="V143" s="300"/>
      <c r="W143" s="300"/>
      <c r="X143" s="300"/>
      <c r="Y143" s="300"/>
      <c r="Z143" s="300"/>
      <c r="AA143" s="300"/>
      <c r="AB143" s="300"/>
      <c r="AC143" s="300"/>
      <c r="AD143" s="300"/>
      <c r="AE143" s="300"/>
      <c r="AF143" s="300"/>
      <c r="AG143" s="300"/>
      <c r="AH143" s="300"/>
      <c r="AI143" s="300"/>
      <c r="AJ143" s="300"/>
      <c r="AK143" s="300"/>
      <c r="AL143" s="300"/>
      <c r="AM143" s="300"/>
      <c r="AN143" s="300"/>
      <c r="AO143" s="300"/>
      <c r="AP143" s="300"/>
      <c r="AQ143" s="300"/>
      <c r="AR143" s="300"/>
      <c r="AS143" s="300"/>
      <c r="AT143" s="300"/>
      <c r="AU143" s="300"/>
      <c r="AV143" s="300"/>
      <c r="AW143" s="300"/>
      <c r="AX143" s="300"/>
      <c r="AY143" s="300"/>
      <c r="AZ143" s="300"/>
      <c r="BA143" s="300"/>
      <c r="BB143" s="300"/>
      <c r="BC143" s="300"/>
    </row>
    <row r="144" spans="1:55" x14ac:dyDescent="0.2">
      <c r="A144" s="300"/>
      <c r="B144" s="300"/>
      <c r="C144" s="300"/>
      <c r="D144" s="300"/>
      <c r="E144" s="300"/>
      <c r="F144" s="300"/>
      <c r="G144" s="300"/>
      <c r="H144" s="300"/>
      <c r="I144" s="300"/>
      <c r="J144" s="300"/>
      <c r="K144" s="300"/>
      <c r="L144" s="300"/>
      <c r="M144" s="300"/>
      <c r="N144" s="300"/>
      <c r="O144" s="462">
        <v>142</v>
      </c>
      <c r="P144" s="463" t="s">
        <v>2243</v>
      </c>
      <c r="Q144" s="464">
        <v>6.7259203227433187E-2</v>
      </c>
      <c r="R144" s="300"/>
      <c r="S144" s="300"/>
      <c r="T144" s="300"/>
      <c r="U144" s="300"/>
      <c r="V144" s="300"/>
      <c r="W144" s="300"/>
      <c r="X144" s="300"/>
      <c r="Y144" s="300"/>
      <c r="Z144" s="300"/>
      <c r="AA144" s="300"/>
      <c r="AB144" s="300"/>
      <c r="AC144" s="300"/>
      <c r="AD144" s="300"/>
      <c r="AE144" s="300"/>
      <c r="AF144" s="300"/>
      <c r="AG144" s="300"/>
      <c r="AH144" s="300"/>
      <c r="AI144" s="300"/>
      <c r="AJ144" s="300"/>
      <c r="AK144" s="300"/>
      <c r="AL144" s="300"/>
      <c r="AM144" s="300"/>
      <c r="AN144" s="300"/>
      <c r="AO144" s="300"/>
      <c r="AP144" s="300"/>
      <c r="AQ144" s="300"/>
      <c r="AR144" s="300"/>
      <c r="AS144" s="300"/>
      <c r="AT144" s="300"/>
      <c r="AU144" s="300"/>
      <c r="AV144" s="300"/>
      <c r="AW144" s="300"/>
      <c r="AX144" s="300"/>
      <c r="AY144" s="300"/>
      <c r="AZ144" s="300"/>
      <c r="BA144" s="300"/>
      <c r="BB144" s="300"/>
      <c r="BC144" s="300"/>
    </row>
    <row r="145" spans="1:55" x14ac:dyDescent="0.2">
      <c r="A145" s="300"/>
      <c r="B145" s="300"/>
      <c r="C145" s="300"/>
      <c r="D145" s="300"/>
      <c r="E145" s="300"/>
      <c r="F145" s="300"/>
      <c r="G145" s="300"/>
      <c r="H145" s="300"/>
      <c r="I145" s="300"/>
      <c r="J145" s="300"/>
      <c r="K145" s="300"/>
      <c r="L145" s="300"/>
      <c r="M145" s="300"/>
      <c r="N145" s="300"/>
      <c r="O145" s="462">
        <v>143</v>
      </c>
      <c r="P145" s="463" t="s">
        <v>2244</v>
      </c>
      <c r="Q145" s="464">
        <v>0.12039999999999999</v>
      </c>
      <c r="R145" s="300"/>
      <c r="S145" s="300"/>
      <c r="T145" s="300"/>
      <c r="U145" s="300"/>
      <c r="V145" s="300"/>
      <c r="W145" s="300"/>
      <c r="X145" s="300"/>
      <c r="Y145" s="300"/>
      <c r="Z145" s="300"/>
      <c r="AA145" s="300"/>
      <c r="AB145" s="300"/>
      <c r="AC145" s="300"/>
      <c r="AD145" s="300"/>
      <c r="AE145" s="300"/>
      <c r="AF145" s="300"/>
      <c r="AG145" s="300"/>
      <c r="AH145" s="300"/>
      <c r="AI145" s="300"/>
      <c r="AJ145" s="300"/>
      <c r="AK145" s="300"/>
      <c r="AL145" s="300"/>
      <c r="AM145" s="300"/>
      <c r="AN145" s="300"/>
      <c r="AO145" s="300"/>
      <c r="AP145" s="300"/>
      <c r="AQ145" s="300"/>
      <c r="AR145" s="300"/>
      <c r="AS145" s="300"/>
      <c r="AT145" s="300"/>
      <c r="AU145" s="300"/>
      <c r="AV145" s="300"/>
      <c r="AW145" s="300"/>
      <c r="AX145" s="300"/>
      <c r="AY145" s="300"/>
      <c r="AZ145" s="300"/>
      <c r="BA145" s="300"/>
      <c r="BB145" s="300"/>
      <c r="BC145" s="300"/>
    </row>
    <row r="146" spans="1:55" x14ac:dyDescent="0.2">
      <c r="A146" s="300"/>
      <c r="B146" s="300"/>
      <c r="C146" s="300"/>
      <c r="D146" s="300"/>
      <c r="E146" s="300"/>
      <c r="F146" s="300"/>
      <c r="G146" s="300"/>
      <c r="H146" s="300"/>
      <c r="I146" s="300"/>
      <c r="J146" s="300"/>
      <c r="K146" s="300"/>
      <c r="L146" s="300"/>
      <c r="M146" s="300"/>
      <c r="N146" s="300"/>
      <c r="O146" s="462">
        <v>144</v>
      </c>
      <c r="P146" s="463" t="s">
        <v>2245</v>
      </c>
      <c r="Q146" s="464">
        <v>9.1999999999999998E-2</v>
      </c>
      <c r="R146" s="300"/>
      <c r="S146" s="300"/>
      <c r="T146" s="300"/>
      <c r="U146" s="300"/>
      <c r="V146" s="300"/>
      <c r="W146" s="300"/>
      <c r="X146" s="300"/>
      <c r="Y146" s="300"/>
      <c r="Z146" s="300"/>
      <c r="AA146" s="300"/>
      <c r="AB146" s="300"/>
      <c r="AC146" s="300"/>
      <c r="AD146" s="300"/>
      <c r="AE146" s="300"/>
      <c r="AF146" s="300"/>
      <c r="AG146" s="300"/>
      <c r="AH146" s="300"/>
      <c r="AI146" s="300"/>
      <c r="AJ146" s="300"/>
      <c r="AK146" s="300"/>
      <c r="AL146" s="300"/>
      <c r="AM146" s="300"/>
      <c r="AN146" s="300"/>
      <c r="AO146" s="300"/>
      <c r="AP146" s="300"/>
      <c r="AQ146" s="300"/>
      <c r="AR146" s="300"/>
      <c r="AS146" s="300"/>
      <c r="AT146" s="300"/>
      <c r="AU146" s="300"/>
      <c r="AV146" s="300"/>
      <c r="AW146" s="300"/>
      <c r="AX146" s="300"/>
      <c r="AY146" s="300"/>
      <c r="AZ146" s="300"/>
      <c r="BA146" s="300"/>
      <c r="BB146" s="300"/>
      <c r="BC146" s="300"/>
    </row>
    <row r="147" spans="1:55" x14ac:dyDescent="0.2">
      <c r="A147" s="300"/>
      <c r="B147" s="300"/>
      <c r="C147" s="300"/>
      <c r="D147" s="300"/>
      <c r="E147" s="300"/>
      <c r="F147" s="300"/>
      <c r="G147" s="300"/>
      <c r="H147" s="300"/>
      <c r="I147" s="300"/>
      <c r="J147" s="300"/>
      <c r="K147" s="300"/>
      <c r="L147" s="300"/>
      <c r="M147" s="300"/>
      <c r="N147" s="300"/>
      <c r="O147" s="462">
        <v>145</v>
      </c>
      <c r="P147" s="463" t="s">
        <v>2246</v>
      </c>
      <c r="Q147" s="464">
        <v>6.6142751957344231E-2</v>
      </c>
      <c r="R147" s="300"/>
      <c r="S147" s="300"/>
      <c r="T147" s="300"/>
      <c r="U147" s="300"/>
      <c r="V147" s="300"/>
      <c r="W147" s="300"/>
      <c r="X147" s="300"/>
      <c r="Y147" s="300"/>
      <c r="Z147" s="300"/>
      <c r="AA147" s="300"/>
      <c r="AB147" s="300"/>
      <c r="AC147" s="300"/>
      <c r="AD147" s="300"/>
      <c r="AE147" s="300"/>
      <c r="AF147" s="300"/>
      <c r="AG147" s="300"/>
      <c r="AH147" s="300"/>
      <c r="AI147" s="300"/>
      <c r="AJ147" s="300"/>
      <c r="AK147" s="300"/>
      <c r="AL147" s="300"/>
      <c r="AM147" s="300"/>
      <c r="AN147" s="300"/>
      <c r="AO147" s="300"/>
      <c r="AP147" s="300"/>
      <c r="AQ147" s="300"/>
      <c r="AR147" s="300"/>
      <c r="AS147" s="300"/>
      <c r="AT147" s="300"/>
      <c r="AU147" s="300"/>
      <c r="AV147" s="300"/>
      <c r="AW147" s="300"/>
      <c r="AX147" s="300"/>
      <c r="AY147" s="300"/>
      <c r="AZ147" s="300"/>
      <c r="BA147" s="300"/>
      <c r="BB147" s="300"/>
      <c r="BC147" s="300"/>
    </row>
    <row r="148" spans="1:55" x14ac:dyDescent="0.2">
      <c r="A148" s="300"/>
      <c r="B148" s="300"/>
      <c r="C148" s="300"/>
      <c r="D148" s="300"/>
      <c r="E148" s="300"/>
      <c r="F148" s="300"/>
      <c r="G148" s="300"/>
      <c r="H148" s="300"/>
      <c r="I148" s="300"/>
      <c r="J148" s="300"/>
      <c r="K148" s="300"/>
      <c r="L148" s="300"/>
      <c r="M148" s="300"/>
      <c r="N148" s="300"/>
      <c r="O148" s="462">
        <v>146</v>
      </c>
      <c r="P148" s="463" t="s">
        <v>2247</v>
      </c>
      <c r="Q148" s="464">
        <v>4.2182525645560659E-2</v>
      </c>
      <c r="R148" s="300"/>
      <c r="S148" s="300"/>
      <c r="T148" s="300"/>
      <c r="U148" s="300"/>
      <c r="V148" s="300"/>
      <c r="W148" s="300"/>
      <c r="X148" s="300"/>
      <c r="Y148" s="300"/>
      <c r="Z148" s="300"/>
      <c r="AA148" s="300"/>
      <c r="AB148" s="300"/>
      <c r="AC148" s="300"/>
      <c r="AD148" s="300"/>
      <c r="AE148" s="300"/>
      <c r="AF148" s="300"/>
      <c r="AG148" s="300"/>
      <c r="AH148" s="300"/>
      <c r="AI148" s="300"/>
      <c r="AJ148" s="300"/>
      <c r="AK148" s="300"/>
      <c r="AL148" s="300"/>
      <c r="AM148" s="300"/>
      <c r="AN148" s="300"/>
      <c r="AO148" s="300"/>
      <c r="AP148" s="300"/>
      <c r="AQ148" s="300"/>
      <c r="AR148" s="300"/>
      <c r="AS148" s="300"/>
      <c r="AT148" s="300"/>
      <c r="AU148" s="300"/>
      <c r="AV148" s="300"/>
      <c r="AW148" s="300"/>
      <c r="AX148" s="300"/>
      <c r="AY148" s="300"/>
      <c r="AZ148" s="300"/>
      <c r="BA148" s="300"/>
      <c r="BB148" s="300"/>
      <c r="BC148" s="300"/>
    </row>
    <row r="149" spans="1:55" x14ac:dyDescent="0.2">
      <c r="A149" s="300"/>
      <c r="B149" s="300"/>
      <c r="C149" s="300"/>
      <c r="D149" s="300"/>
      <c r="E149" s="300"/>
      <c r="F149" s="300"/>
      <c r="G149" s="300"/>
      <c r="H149" s="300"/>
      <c r="I149" s="300"/>
      <c r="J149" s="300"/>
      <c r="K149" s="300"/>
      <c r="L149" s="300"/>
      <c r="M149" s="300"/>
      <c r="N149" s="300"/>
      <c r="O149" s="462">
        <v>147</v>
      </c>
      <c r="P149" s="463" t="s">
        <v>2248</v>
      </c>
      <c r="Q149" s="464">
        <v>0.1055888888888889</v>
      </c>
      <c r="R149" s="300"/>
      <c r="S149" s="300"/>
      <c r="T149" s="300"/>
      <c r="U149" s="300"/>
      <c r="V149" s="300"/>
      <c r="W149" s="300"/>
      <c r="X149" s="300"/>
      <c r="Y149" s="300"/>
      <c r="Z149" s="300"/>
      <c r="AA149" s="300"/>
      <c r="AB149" s="300"/>
      <c r="AC149" s="300"/>
      <c r="AD149" s="300"/>
      <c r="AE149" s="300"/>
      <c r="AF149" s="300"/>
      <c r="AG149" s="300"/>
      <c r="AH149" s="300"/>
      <c r="AI149" s="300"/>
      <c r="AJ149" s="300"/>
      <c r="AK149" s="300"/>
      <c r="AL149" s="300"/>
      <c r="AM149" s="300"/>
      <c r="AN149" s="300"/>
      <c r="AO149" s="300"/>
      <c r="AP149" s="300"/>
      <c r="AQ149" s="300"/>
      <c r="AR149" s="300"/>
      <c r="AS149" s="300"/>
      <c r="AT149" s="300"/>
      <c r="AU149" s="300"/>
      <c r="AV149" s="300"/>
      <c r="AW149" s="300"/>
      <c r="AX149" s="300"/>
      <c r="AY149" s="300"/>
      <c r="AZ149" s="300"/>
      <c r="BA149" s="300"/>
      <c r="BB149" s="300"/>
      <c r="BC149" s="300"/>
    </row>
    <row r="150" spans="1:55" x14ac:dyDescent="0.2">
      <c r="A150" s="300"/>
      <c r="B150" s="300"/>
      <c r="C150" s="300"/>
      <c r="D150" s="300"/>
      <c r="E150" s="300"/>
      <c r="F150" s="300"/>
      <c r="G150" s="300"/>
      <c r="H150" s="300"/>
      <c r="I150" s="300"/>
      <c r="J150" s="300"/>
      <c r="K150" s="300"/>
      <c r="L150" s="300"/>
      <c r="M150" s="300"/>
      <c r="N150" s="300"/>
      <c r="O150" s="462">
        <v>148</v>
      </c>
      <c r="P150" s="463" t="s">
        <v>2249</v>
      </c>
      <c r="Q150" s="464">
        <v>3.3894142857142859E-2</v>
      </c>
      <c r="R150" s="300"/>
      <c r="S150" s="300"/>
      <c r="T150" s="300"/>
      <c r="U150" s="300"/>
      <c r="V150" s="300"/>
      <c r="W150" s="300"/>
      <c r="X150" s="300"/>
      <c r="Y150" s="300"/>
      <c r="Z150" s="300"/>
      <c r="AA150" s="300"/>
      <c r="AB150" s="300"/>
      <c r="AC150" s="300"/>
      <c r="AD150" s="300"/>
      <c r="AE150" s="300"/>
      <c r="AF150" s="300"/>
      <c r="AG150" s="300"/>
      <c r="AH150" s="300"/>
      <c r="AI150" s="300"/>
      <c r="AJ150" s="300"/>
      <c r="AK150" s="300"/>
      <c r="AL150" s="300"/>
      <c r="AM150" s="300"/>
      <c r="AN150" s="300"/>
      <c r="AO150" s="300"/>
      <c r="AP150" s="300"/>
      <c r="AQ150" s="300"/>
      <c r="AR150" s="300"/>
      <c r="AS150" s="300"/>
      <c r="AT150" s="300"/>
      <c r="AU150" s="300"/>
      <c r="AV150" s="300"/>
      <c r="AW150" s="300"/>
      <c r="AX150" s="300"/>
      <c r="AY150" s="300"/>
      <c r="AZ150" s="300"/>
      <c r="BA150" s="300"/>
      <c r="BB150" s="300"/>
      <c r="BC150" s="300"/>
    </row>
    <row r="151" spans="1:55" x14ac:dyDescent="0.2">
      <c r="A151" s="300"/>
      <c r="B151" s="300"/>
      <c r="C151" s="300"/>
      <c r="D151" s="300"/>
      <c r="E151" s="300"/>
      <c r="F151" s="300"/>
      <c r="G151" s="300"/>
      <c r="H151" s="300"/>
      <c r="I151" s="300"/>
      <c r="J151" s="300"/>
      <c r="K151" s="300"/>
      <c r="L151" s="300"/>
      <c r="M151" s="300"/>
      <c r="N151" s="300"/>
      <c r="O151" s="462">
        <v>149</v>
      </c>
      <c r="P151" s="463" t="s">
        <v>2250</v>
      </c>
      <c r="Q151" s="464">
        <v>0.20462222222222223</v>
      </c>
      <c r="R151" s="300"/>
      <c r="S151" s="300"/>
      <c r="T151" s="300"/>
      <c r="U151" s="300"/>
      <c r="V151" s="300"/>
      <c r="W151" s="300"/>
      <c r="X151" s="300"/>
      <c r="Y151" s="300"/>
      <c r="Z151" s="300"/>
      <c r="AA151" s="300"/>
      <c r="AB151" s="300"/>
      <c r="AC151" s="300"/>
      <c r="AD151" s="300"/>
      <c r="AE151" s="300"/>
      <c r="AF151" s="300"/>
      <c r="AG151" s="300"/>
      <c r="AH151" s="300"/>
      <c r="AI151" s="300"/>
      <c r="AJ151" s="300"/>
      <c r="AK151" s="300"/>
      <c r="AL151" s="300"/>
      <c r="AM151" s="300"/>
      <c r="AN151" s="300"/>
      <c r="AO151" s="300"/>
      <c r="AP151" s="300"/>
      <c r="AQ151" s="300"/>
      <c r="AR151" s="300"/>
      <c r="AS151" s="300"/>
      <c r="AT151" s="300"/>
      <c r="AU151" s="300"/>
      <c r="AV151" s="300"/>
      <c r="AW151" s="300"/>
      <c r="AX151" s="300"/>
      <c r="AY151" s="300"/>
      <c r="AZ151" s="300"/>
      <c r="BA151" s="300"/>
      <c r="BB151" s="300"/>
      <c r="BC151" s="300"/>
    </row>
    <row r="152" spans="1:55" x14ac:dyDescent="0.2">
      <c r="A152" s="300"/>
      <c r="B152" s="300"/>
      <c r="C152" s="300"/>
      <c r="D152" s="300"/>
      <c r="E152" s="300"/>
      <c r="F152" s="300"/>
      <c r="G152" s="300"/>
      <c r="H152" s="300"/>
      <c r="I152" s="300"/>
      <c r="J152" s="300"/>
      <c r="K152" s="300"/>
      <c r="L152" s="300"/>
      <c r="M152" s="300"/>
      <c r="N152" s="300"/>
      <c r="O152" s="462">
        <v>150</v>
      </c>
      <c r="P152" s="463" t="s">
        <v>2251</v>
      </c>
      <c r="Q152" s="464">
        <v>8.3876225490196077E-2</v>
      </c>
      <c r="R152" s="300"/>
      <c r="S152" s="300"/>
      <c r="T152" s="300"/>
      <c r="U152" s="300"/>
      <c r="V152" s="300"/>
      <c r="W152" s="300"/>
      <c r="X152" s="300"/>
      <c r="Y152" s="300"/>
      <c r="Z152" s="300"/>
      <c r="AA152" s="300"/>
      <c r="AB152" s="300"/>
      <c r="AC152" s="300"/>
      <c r="AD152" s="300"/>
      <c r="AE152" s="300"/>
      <c r="AF152" s="300"/>
      <c r="AG152" s="300"/>
      <c r="AH152" s="300"/>
      <c r="AI152" s="300"/>
      <c r="AJ152" s="300"/>
      <c r="AK152" s="300"/>
      <c r="AL152" s="300"/>
      <c r="AM152" s="300"/>
      <c r="AN152" s="300"/>
      <c r="AO152" s="300"/>
      <c r="AP152" s="300"/>
      <c r="AQ152" s="300"/>
      <c r="AR152" s="300"/>
      <c r="AS152" s="300"/>
      <c r="AT152" s="300"/>
      <c r="AU152" s="300"/>
      <c r="AV152" s="300"/>
      <c r="AW152" s="300"/>
      <c r="AX152" s="300"/>
      <c r="AY152" s="300"/>
      <c r="AZ152" s="300"/>
      <c r="BA152" s="300"/>
      <c r="BB152" s="300"/>
      <c r="BC152" s="300"/>
    </row>
    <row r="153" spans="1:55" ht="14.25" x14ac:dyDescent="0.2">
      <c r="A153" s="300"/>
      <c r="B153" s="300"/>
      <c r="C153" s="300"/>
      <c r="D153" s="300"/>
      <c r="E153" s="300"/>
      <c r="F153" s="300"/>
      <c r="G153" s="300"/>
      <c r="H153" s="300"/>
      <c r="I153" s="300"/>
      <c r="J153" s="300"/>
      <c r="K153" s="300"/>
      <c r="L153" s="300"/>
      <c r="M153" s="300"/>
      <c r="N153" s="300"/>
      <c r="O153" s="301">
        <v>151</v>
      </c>
      <c r="P153" s="302" t="s">
        <v>2252</v>
      </c>
      <c r="Q153" s="1618" t="e">
        <f>ROUND(AVERAGE(Financials_Consolidated!C26,Financials_Consolidated!D26),2)&amp;"%"</f>
        <v>#DIV/0!</v>
      </c>
      <c r="R153" s="300"/>
      <c r="S153" s="300"/>
      <c r="T153" s="300"/>
      <c r="U153" s="300"/>
      <c r="V153" s="300"/>
      <c r="W153" s="300"/>
      <c r="X153" s="300"/>
      <c r="Y153" s="300"/>
      <c r="Z153" s="300"/>
      <c r="AA153" s="300"/>
      <c r="AB153" s="300"/>
      <c r="AC153" s="300"/>
      <c r="AD153" s="300"/>
      <c r="AE153" s="300"/>
      <c r="AF153" s="300"/>
      <c r="AG153" s="300"/>
      <c r="AH153" s="300"/>
      <c r="AI153" s="300"/>
      <c r="AJ153" s="300"/>
      <c r="AK153" s="300"/>
      <c r="AL153" s="300"/>
      <c r="AM153" s="300"/>
      <c r="AN153" s="300"/>
      <c r="AO153" s="300"/>
      <c r="AP153" s="300"/>
      <c r="AQ153" s="300"/>
      <c r="AR153" s="300"/>
      <c r="AS153" s="300"/>
      <c r="AT153" s="300"/>
      <c r="AU153" s="300"/>
      <c r="AV153" s="300"/>
      <c r="AW153" s="300"/>
      <c r="AX153" s="300"/>
      <c r="AY153" s="300"/>
      <c r="AZ153" s="300"/>
      <c r="BA153" s="300"/>
      <c r="BB153" s="300"/>
      <c r="BC153" s="300"/>
    </row>
    <row r="154" spans="1:55" x14ac:dyDescent="0.2">
      <c r="A154" s="300"/>
      <c r="B154" s="300"/>
      <c r="C154" s="300"/>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0"/>
      <c r="AK154" s="300"/>
      <c r="AL154" s="300"/>
      <c r="AM154" s="300"/>
      <c r="AN154" s="300"/>
      <c r="AO154" s="300"/>
      <c r="AP154" s="300"/>
      <c r="AQ154" s="300"/>
      <c r="AR154" s="300"/>
      <c r="AS154" s="300"/>
      <c r="AT154" s="300"/>
      <c r="AU154" s="300"/>
      <c r="AV154" s="300"/>
      <c r="AW154" s="300"/>
      <c r="AX154" s="300"/>
      <c r="AY154" s="300"/>
      <c r="AZ154" s="300"/>
      <c r="BA154" s="300"/>
      <c r="BB154" s="300"/>
      <c r="BC154" s="300"/>
    </row>
    <row r="155" spans="1:55" x14ac:dyDescent="0.2">
      <c r="A155" s="300"/>
      <c r="B155" s="300"/>
      <c r="C155" s="300"/>
      <c r="D155" s="300"/>
      <c r="E155" s="300"/>
      <c r="F155" s="300"/>
      <c r="G155" s="300"/>
      <c r="H155" s="300"/>
      <c r="I155" s="300"/>
      <c r="J155" s="300"/>
      <c r="K155" s="300"/>
      <c r="L155" s="300"/>
      <c r="M155" s="300"/>
      <c r="N155" s="300"/>
      <c r="O155" s="300"/>
      <c r="P155" s="300"/>
      <c r="Q155" s="300"/>
      <c r="R155" s="300"/>
      <c r="S155" s="300"/>
      <c r="T155" s="300"/>
      <c r="U155" s="300"/>
      <c r="V155" s="300"/>
      <c r="W155" s="300"/>
      <c r="X155" s="300"/>
      <c r="Y155" s="300"/>
      <c r="Z155" s="300"/>
      <c r="AA155" s="300"/>
      <c r="AB155" s="300"/>
      <c r="AC155" s="300"/>
      <c r="AD155" s="300"/>
      <c r="AE155" s="300"/>
      <c r="AF155" s="300"/>
      <c r="AG155" s="300"/>
      <c r="AH155" s="300"/>
      <c r="AI155" s="300"/>
      <c r="AJ155" s="300"/>
      <c r="AK155" s="300"/>
      <c r="AL155" s="300"/>
      <c r="AM155" s="300"/>
      <c r="AN155" s="300"/>
      <c r="AO155" s="300"/>
      <c r="AP155" s="300"/>
      <c r="AQ155" s="300"/>
      <c r="AR155" s="300"/>
      <c r="AS155" s="300"/>
      <c r="AT155" s="300"/>
      <c r="AU155" s="300"/>
      <c r="AV155" s="300"/>
      <c r="AW155" s="300"/>
      <c r="AX155" s="300"/>
      <c r="AY155" s="300"/>
      <c r="AZ155" s="300"/>
      <c r="BA155" s="300"/>
      <c r="BB155" s="300"/>
      <c r="BC155" s="300"/>
    </row>
    <row r="156" spans="1:55" x14ac:dyDescent="0.2">
      <c r="A156" s="300"/>
      <c r="B156" s="300"/>
      <c r="C156" s="300"/>
      <c r="D156" s="300"/>
      <c r="E156" s="300"/>
      <c r="F156" s="300"/>
      <c r="G156" s="300"/>
      <c r="H156" s="300"/>
      <c r="I156" s="300"/>
      <c r="J156" s="300"/>
      <c r="K156" s="300"/>
      <c r="L156" s="300"/>
      <c r="M156" s="300"/>
      <c r="N156" s="300"/>
      <c r="O156" s="300"/>
      <c r="P156" s="300"/>
      <c r="Q156" s="300"/>
      <c r="R156" s="300"/>
      <c r="S156" s="300"/>
      <c r="T156" s="300"/>
      <c r="U156" s="300"/>
      <c r="V156" s="300"/>
      <c r="W156" s="300"/>
      <c r="X156" s="300"/>
      <c r="Y156" s="300"/>
      <c r="Z156" s="300"/>
      <c r="AA156" s="300"/>
      <c r="AB156" s="300"/>
      <c r="AC156" s="300"/>
      <c r="AD156" s="300"/>
      <c r="AE156" s="300"/>
      <c r="AF156" s="300"/>
      <c r="AG156" s="300"/>
      <c r="AH156" s="300"/>
      <c r="AI156" s="300"/>
      <c r="AJ156" s="300"/>
      <c r="AK156" s="300"/>
      <c r="AL156" s="300"/>
      <c r="AM156" s="300"/>
      <c r="AN156" s="300"/>
      <c r="AO156" s="300"/>
      <c r="AP156" s="300"/>
      <c r="AQ156" s="300"/>
      <c r="AR156" s="300"/>
      <c r="AS156" s="300"/>
      <c r="AT156" s="300"/>
      <c r="AU156" s="300"/>
      <c r="AV156" s="300"/>
      <c r="AW156" s="300"/>
      <c r="AX156" s="300"/>
      <c r="AY156" s="300"/>
      <c r="AZ156" s="300"/>
      <c r="BA156" s="300"/>
      <c r="BB156" s="300"/>
      <c r="BC156" s="300"/>
    </row>
    <row r="157" spans="1:55" x14ac:dyDescent="0.2">
      <c r="A157" s="300"/>
      <c r="B157" s="300"/>
      <c r="C157" s="300"/>
      <c r="D157" s="300"/>
      <c r="E157" s="300"/>
      <c r="F157" s="300"/>
      <c r="G157" s="300"/>
      <c r="H157" s="300"/>
      <c r="I157" s="300"/>
      <c r="J157" s="300"/>
      <c r="K157" s="300"/>
      <c r="L157" s="300"/>
      <c r="M157" s="300"/>
      <c r="N157" s="300"/>
      <c r="O157" s="300"/>
      <c r="P157" s="300"/>
      <c r="Q157" s="300"/>
      <c r="R157" s="300"/>
      <c r="S157" s="300"/>
      <c r="T157" s="300"/>
      <c r="U157" s="300"/>
      <c r="V157" s="300"/>
      <c r="W157" s="300"/>
      <c r="X157" s="300"/>
      <c r="Y157" s="300"/>
      <c r="Z157" s="300"/>
      <c r="AA157" s="300"/>
      <c r="AB157" s="300"/>
      <c r="AC157" s="300"/>
      <c r="AD157" s="300"/>
      <c r="AE157" s="300"/>
      <c r="AF157" s="300"/>
      <c r="AG157" s="300"/>
      <c r="AH157" s="300"/>
      <c r="AI157" s="300"/>
      <c r="AJ157" s="300"/>
      <c r="AK157" s="300"/>
      <c r="AL157" s="300"/>
      <c r="AM157" s="300"/>
      <c r="AN157" s="300"/>
      <c r="AO157" s="300"/>
      <c r="AP157" s="300"/>
      <c r="AQ157" s="300"/>
      <c r="AR157" s="300"/>
      <c r="AS157" s="300"/>
      <c r="AT157" s="300"/>
      <c r="AU157" s="300"/>
      <c r="AV157" s="300"/>
      <c r="AW157" s="300"/>
      <c r="AX157" s="300"/>
      <c r="AY157" s="300"/>
      <c r="AZ157" s="300"/>
      <c r="BA157" s="300"/>
      <c r="BB157" s="300"/>
      <c r="BC157" s="300"/>
    </row>
    <row r="158" spans="1:55" x14ac:dyDescent="0.2">
      <c r="A158" s="300"/>
      <c r="B158" s="300"/>
      <c r="C158" s="300"/>
      <c r="D158" s="300"/>
      <c r="E158" s="300"/>
      <c r="F158" s="300"/>
      <c r="G158" s="300"/>
      <c r="H158" s="300"/>
      <c r="I158" s="300"/>
      <c r="J158" s="300"/>
      <c r="K158" s="300"/>
      <c r="L158" s="300"/>
      <c r="M158" s="300"/>
      <c r="N158" s="300"/>
      <c r="O158" s="300"/>
      <c r="P158" s="300"/>
      <c r="Q158" s="300"/>
      <c r="R158" s="300"/>
      <c r="S158" s="300"/>
      <c r="T158" s="300"/>
      <c r="U158" s="300"/>
      <c r="V158" s="300"/>
      <c r="W158" s="300"/>
      <c r="X158" s="300"/>
      <c r="Y158" s="300"/>
      <c r="Z158" s="300"/>
      <c r="AA158" s="300"/>
      <c r="AB158" s="300"/>
      <c r="AC158" s="300"/>
      <c r="AD158" s="300"/>
      <c r="AE158" s="300"/>
      <c r="AF158" s="300"/>
      <c r="AG158" s="300"/>
      <c r="AH158" s="300"/>
      <c r="AI158" s="300"/>
      <c r="AJ158" s="300"/>
      <c r="AK158" s="300"/>
      <c r="AL158" s="300"/>
      <c r="AM158" s="300"/>
      <c r="AN158" s="300"/>
      <c r="AO158" s="300"/>
      <c r="AP158" s="300"/>
      <c r="AQ158" s="300"/>
      <c r="AR158" s="300"/>
      <c r="AS158" s="300"/>
      <c r="AT158" s="300"/>
      <c r="AU158" s="300"/>
      <c r="AV158" s="300"/>
      <c r="AW158" s="300"/>
      <c r="AX158" s="300"/>
      <c r="AY158" s="300"/>
      <c r="AZ158" s="300"/>
      <c r="BA158" s="300"/>
      <c r="BB158" s="300"/>
      <c r="BC158" s="300"/>
    </row>
    <row r="159" spans="1:55" x14ac:dyDescent="0.2">
      <c r="A159" s="300"/>
      <c r="B159" s="300"/>
      <c r="C159" s="300"/>
      <c r="D159" s="300"/>
      <c r="E159" s="300"/>
      <c r="F159" s="300"/>
      <c r="G159" s="300"/>
      <c r="H159" s="300"/>
      <c r="I159" s="300"/>
      <c r="J159" s="300"/>
      <c r="K159" s="300"/>
      <c r="L159" s="300"/>
      <c r="M159" s="300"/>
      <c r="N159" s="300"/>
      <c r="O159" s="300"/>
      <c r="P159" s="300"/>
      <c r="Q159" s="300"/>
      <c r="R159" s="300"/>
      <c r="S159" s="300"/>
      <c r="T159" s="300"/>
      <c r="U159" s="300"/>
      <c r="V159" s="300"/>
      <c r="W159" s="300"/>
      <c r="X159" s="300"/>
      <c r="Y159" s="300"/>
      <c r="Z159" s="300"/>
      <c r="AA159" s="300"/>
      <c r="AB159" s="300"/>
      <c r="AC159" s="300"/>
      <c r="AD159" s="300"/>
      <c r="AE159" s="300"/>
      <c r="AF159" s="300"/>
      <c r="AG159" s="300"/>
      <c r="AH159" s="300"/>
      <c r="AI159" s="300"/>
      <c r="AJ159" s="300"/>
      <c r="AK159" s="300"/>
      <c r="AL159" s="300"/>
      <c r="AM159" s="300"/>
      <c r="AN159" s="300"/>
      <c r="AO159" s="300"/>
      <c r="AP159" s="300"/>
      <c r="AQ159" s="300"/>
      <c r="AR159" s="300"/>
      <c r="AS159" s="300"/>
      <c r="AT159" s="300"/>
      <c r="AU159" s="300"/>
      <c r="AV159" s="300"/>
      <c r="AW159" s="300"/>
      <c r="AX159" s="300"/>
      <c r="AY159" s="300"/>
      <c r="AZ159" s="300"/>
      <c r="BA159" s="300"/>
      <c r="BB159" s="300"/>
      <c r="BC159" s="300"/>
    </row>
    <row r="160" spans="1:55" x14ac:dyDescent="0.2">
      <c r="A160" s="300"/>
      <c r="B160" s="300"/>
      <c r="C160" s="300"/>
      <c r="D160" s="300"/>
      <c r="E160" s="300"/>
      <c r="F160" s="300"/>
      <c r="G160" s="300"/>
      <c r="H160" s="300"/>
      <c r="I160" s="300"/>
      <c r="J160" s="300"/>
      <c r="K160" s="300"/>
      <c r="L160" s="300"/>
      <c r="M160" s="300"/>
      <c r="N160" s="300"/>
      <c r="O160" s="300"/>
      <c r="P160" s="300"/>
      <c r="Q160" s="300"/>
      <c r="R160" s="300"/>
      <c r="S160" s="300"/>
      <c r="T160" s="300"/>
      <c r="U160" s="300"/>
      <c r="V160" s="300"/>
      <c r="W160" s="300"/>
      <c r="X160" s="300"/>
      <c r="Y160" s="300"/>
      <c r="Z160" s="300"/>
      <c r="AA160" s="300"/>
      <c r="AB160" s="300"/>
      <c r="AC160" s="300"/>
      <c r="AD160" s="300"/>
      <c r="AE160" s="300"/>
      <c r="AF160" s="300"/>
      <c r="AG160" s="300"/>
      <c r="AH160" s="300"/>
      <c r="AI160" s="300"/>
      <c r="AJ160" s="300"/>
      <c r="AK160" s="300"/>
      <c r="AL160" s="300"/>
      <c r="AM160" s="300"/>
      <c r="AN160" s="300"/>
      <c r="AO160" s="300"/>
      <c r="AP160" s="300"/>
      <c r="AQ160" s="300"/>
      <c r="AR160" s="300"/>
      <c r="AS160" s="300"/>
      <c r="AT160" s="300"/>
      <c r="AU160" s="300"/>
      <c r="AV160" s="300"/>
      <c r="AW160" s="300"/>
      <c r="AX160" s="300"/>
      <c r="AY160" s="300"/>
      <c r="AZ160" s="300"/>
      <c r="BA160" s="300"/>
      <c r="BB160" s="300"/>
      <c r="BC160" s="300"/>
    </row>
    <row r="161" spans="1:55" x14ac:dyDescent="0.2">
      <c r="A161" s="300"/>
      <c r="B161" s="300"/>
      <c r="C161" s="300"/>
      <c r="D161" s="300"/>
      <c r="E161" s="300"/>
      <c r="F161" s="300"/>
      <c r="G161" s="300"/>
      <c r="H161" s="300"/>
      <c r="I161" s="300"/>
      <c r="J161" s="300"/>
      <c r="K161" s="300"/>
      <c r="L161" s="300"/>
      <c r="M161" s="300"/>
      <c r="N161" s="300"/>
      <c r="O161" s="300"/>
      <c r="P161" s="300"/>
      <c r="Q161" s="300"/>
      <c r="R161" s="300"/>
      <c r="S161" s="300"/>
      <c r="T161" s="300"/>
      <c r="U161" s="300"/>
      <c r="V161" s="300"/>
      <c r="W161" s="300"/>
      <c r="X161" s="300"/>
      <c r="Y161" s="300"/>
      <c r="Z161" s="300"/>
      <c r="AA161" s="300"/>
      <c r="AB161" s="300"/>
      <c r="AC161" s="300"/>
      <c r="AD161" s="300"/>
      <c r="AE161" s="300"/>
      <c r="AF161" s="300"/>
      <c r="AG161" s="300"/>
      <c r="AH161" s="300"/>
      <c r="AI161" s="300"/>
      <c r="AJ161" s="300"/>
      <c r="AK161" s="300"/>
      <c r="AL161" s="300"/>
      <c r="AM161" s="300"/>
      <c r="AN161" s="300"/>
      <c r="AO161" s="300"/>
      <c r="AP161" s="300"/>
      <c r="AQ161" s="300"/>
      <c r="AR161" s="300"/>
      <c r="AS161" s="300"/>
      <c r="AT161" s="300"/>
      <c r="AU161" s="300"/>
      <c r="AV161" s="300"/>
      <c r="AW161" s="300"/>
      <c r="AX161" s="300"/>
      <c r="AY161" s="300"/>
      <c r="AZ161" s="300"/>
      <c r="BA161" s="300"/>
      <c r="BB161" s="300"/>
      <c r="BC161" s="300"/>
    </row>
    <row r="162" spans="1:55" x14ac:dyDescent="0.2">
      <c r="A162" s="300"/>
      <c r="B162" s="300"/>
      <c r="C162" s="300"/>
      <c r="D162" s="300"/>
      <c r="E162" s="300"/>
      <c r="F162" s="300"/>
      <c r="G162" s="300"/>
      <c r="H162" s="300"/>
      <c r="I162" s="300"/>
      <c r="J162" s="300"/>
      <c r="K162" s="300"/>
      <c r="L162" s="300"/>
      <c r="M162" s="300"/>
      <c r="N162" s="300"/>
      <c r="O162" s="300"/>
      <c r="P162" s="300"/>
      <c r="Q162" s="300"/>
      <c r="R162" s="300"/>
      <c r="S162" s="300"/>
      <c r="T162" s="300"/>
      <c r="U162" s="300"/>
      <c r="V162" s="300"/>
      <c r="W162" s="300"/>
      <c r="X162" s="300"/>
      <c r="Y162" s="300"/>
      <c r="Z162" s="300"/>
      <c r="AA162" s="300"/>
      <c r="AB162" s="300"/>
      <c r="AC162" s="300"/>
      <c r="AD162" s="300"/>
      <c r="AE162" s="300"/>
      <c r="AF162" s="300"/>
      <c r="AG162" s="300"/>
      <c r="AH162" s="300"/>
      <c r="AI162" s="300"/>
      <c r="AJ162" s="300"/>
      <c r="AK162" s="300"/>
      <c r="AL162" s="300"/>
      <c r="AM162" s="300"/>
      <c r="AN162" s="300"/>
      <c r="AO162" s="300"/>
      <c r="AP162" s="300"/>
      <c r="AQ162" s="300"/>
      <c r="AR162" s="300"/>
      <c r="AS162" s="300"/>
      <c r="AT162" s="300"/>
      <c r="AU162" s="300"/>
      <c r="AV162" s="300"/>
      <c r="AW162" s="300"/>
      <c r="AX162" s="300"/>
      <c r="AY162" s="300"/>
      <c r="AZ162" s="300"/>
      <c r="BA162" s="300"/>
      <c r="BB162" s="300"/>
      <c r="BC162" s="300"/>
    </row>
    <row r="163" spans="1:55" x14ac:dyDescent="0.2">
      <c r="A163" s="300"/>
      <c r="B163" s="300"/>
      <c r="C163" s="300"/>
      <c r="D163" s="300"/>
      <c r="E163" s="300"/>
      <c r="F163" s="300"/>
      <c r="G163" s="300"/>
      <c r="H163" s="300"/>
      <c r="I163" s="300"/>
      <c r="J163" s="300"/>
      <c r="K163" s="300"/>
      <c r="L163" s="300"/>
      <c r="M163" s="300"/>
      <c r="N163" s="300"/>
      <c r="O163" s="300"/>
      <c r="P163" s="300"/>
      <c r="Q163" s="300"/>
      <c r="R163" s="300"/>
      <c r="S163" s="300"/>
      <c r="T163" s="300"/>
      <c r="U163" s="300"/>
      <c r="V163" s="300"/>
      <c r="W163" s="300"/>
      <c r="X163" s="300"/>
      <c r="Y163" s="300"/>
      <c r="Z163" s="300"/>
      <c r="AA163" s="300"/>
      <c r="AB163" s="300"/>
      <c r="AC163" s="300"/>
      <c r="AD163" s="300"/>
      <c r="AE163" s="300"/>
      <c r="AF163" s="300"/>
      <c r="AG163" s="300"/>
      <c r="AH163" s="300"/>
      <c r="AI163" s="300"/>
      <c r="AJ163" s="300"/>
      <c r="AK163" s="300"/>
      <c r="AL163" s="300"/>
      <c r="AM163" s="300"/>
      <c r="AN163" s="300"/>
      <c r="AO163" s="300"/>
      <c r="AP163" s="300"/>
      <c r="AQ163" s="300"/>
      <c r="AR163" s="300"/>
      <c r="AS163" s="300"/>
      <c r="AT163" s="300"/>
      <c r="AU163" s="300"/>
      <c r="AV163" s="300"/>
      <c r="AW163" s="300"/>
      <c r="AX163" s="300"/>
      <c r="AY163" s="300"/>
      <c r="AZ163" s="300"/>
      <c r="BA163" s="300"/>
      <c r="BB163" s="300"/>
      <c r="BC163" s="300"/>
    </row>
    <row r="164" spans="1:55" x14ac:dyDescent="0.2">
      <c r="A164" s="300"/>
      <c r="B164" s="300"/>
      <c r="C164" s="300"/>
      <c r="D164" s="300"/>
      <c r="E164" s="300"/>
      <c r="F164" s="300"/>
      <c r="G164" s="300"/>
      <c r="H164" s="300"/>
      <c r="I164" s="300"/>
      <c r="J164" s="300"/>
      <c r="K164" s="300"/>
      <c r="L164" s="300"/>
      <c r="M164" s="300"/>
      <c r="N164" s="300"/>
      <c r="O164" s="300"/>
      <c r="P164" s="300"/>
      <c r="Q164" s="300"/>
      <c r="R164" s="300"/>
      <c r="S164" s="300"/>
      <c r="T164" s="300"/>
      <c r="U164" s="300"/>
      <c r="V164" s="300"/>
      <c r="W164" s="300"/>
      <c r="X164" s="300"/>
      <c r="Y164" s="300"/>
      <c r="Z164" s="300"/>
      <c r="AA164" s="300"/>
      <c r="AB164" s="300"/>
      <c r="AC164" s="300"/>
      <c r="AD164" s="300"/>
      <c r="AE164" s="300"/>
      <c r="AF164" s="300"/>
      <c r="AG164" s="300"/>
      <c r="AH164" s="300"/>
      <c r="AI164" s="300"/>
      <c r="AJ164" s="300"/>
      <c r="AK164" s="300"/>
      <c r="AL164" s="300"/>
      <c r="AM164" s="300"/>
      <c r="AN164" s="300"/>
      <c r="AO164" s="300"/>
      <c r="AP164" s="300"/>
      <c r="AQ164" s="300"/>
      <c r="AR164" s="300"/>
      <c r="AS164" s="300"/>
      <c r="AT164" s="300"/>
      <c r="AU164" s="300"/>
      <c r="AV164" s="300"/>
      <c r="AW164" s="300"/>
      <c r="AX164" s="300"/>
      <c r="AY164" s="300"/>
      <c r="AZ164" s="300"/>
      <c r="BA164" s="300"/>
      <c r="BB164" s="300"/>
      <c r="BC164" s="300"/>
    </row>
    <row r="165" spans="1:55" x14ac:dyDescent="0.2">
      <c r="A165" s="300"/>
      <c r="B165" s="300"/>
      <c r="C165" s="300"/>
      <c r="D165" s="300"/>
      <c r="E165" s="300"/>
      <c r="F165" s="300"/>
      <c r="G165" s="300"/>
      <c r="H165" s="300"/>
      <c r="I165" s="300"/>
      <c r="J165" s="300"/>
      <c r="K165" s="300"/>
      <c r="L165" s="300"/>
      <c r="M165" s="300"/>
      <c r="N165" s="300"/>
      <c r="O165" s="300"/>
      <c r="P165" s="300"/>
      <c r="Q165" s="300"/>
      <c r="R165" s="300"/>
      <c r="S165" s="300"/>
      <c r="T165" s="300"/>
      <c r="U165" s="300"/>
      <c r="V165" s="300"/>
      <c r="W165" s="300"/>
      <c r="X165" s="300"/>
      <c r="Y165" s="300"/>
      <c r="Z165" s="300"/>
      <c r="AA165" s="300"/>
      <c r="AB165" s="300"/>
      <c r="AC165" s="300"/>
      <c r="AD165" s="300"/>
      <c r="AE165" s="300"/>
      <c r="AF165" s="300"/>
      <c r="AG165" s="300"/>
      <c r="AH165" s="300"/>
      <c r="AI165" s="300"/>
      <c r="AJ165" s="300"/>
      <c r="AK165" s="300"/>
      <c r="AL165" s="300"/>
      <c r="AM165" s="300"/>
      <c r="AN165" s="300"/>
      <c r="AO165" s="300"/>
      <c r="AP165" s="300"/>
      <c r="AQ165" s="300"/>
      <c r="AR165" s="300"/>
      <c r="AS165" s="300"/>
      <c r="AT165" s="300"/>
      <c r="AU165" s="300"/>
      <c r="AV165" s="300"/>
      <c r="AW165" s="300"/>
      <c r="AX165" s="300"/>
      <c r="AY165" s="300"/>
      <c r="AZ165" s="300"/>
      <c r="BA165" s="300"/>
      <c r="BB165" s="300"/>
      <c r="BC165" s="300"/>
    </row>
    <row r="166" spans="1:55" x14ac:dyDescent="0.2">
      <c r="A166" s="300"/>
      <c r="B166" s="300"/>
      <c r="C166" s="300"/>
      <c r="D166" s="300"/>
      <c r="E166" s="300"/>
      <c r="F166" s="300"/>
      <c r="G166" s="300"/>
      <c r="H166" s="300"/>
      <c r="I166" s="300"/>
      <c r="J166" s="300"/>
      <c r="K166" s="300"/>
      <c r="L166" s="300"/>
      <c r="M166" s="300"/>
      <c r="N166" s="300"/>
      <c r="O166" s="300"/>
      <c r="P166" s="300"/>
      <c r="Q166" s="300"/>
      <c r="R166" s="300"/>
      <c r="S166" s="300"/>
      <c r="T166" s="300"/>
      <c r="U166" s="300"/>
      <c r="V166" s="300"/>
      <c r="W166" s="300"/>
      <c r="X166" s="300"/>
      <c r="Y166" s="300"/>
      <c r="Z166" s="300"/>
      <c r="AA166" s="300"/>
      <c r="AB166" s="300"/>
      <c r="AC166" s="300"/>
      <c r="AD166" s="300"/>
      <c r="AE166" s="300"/>
      <c r="AF166" s="300"/>
      <c r="AG166" s="300"/>
      <c r="AH166" s="300"/>
      <c r="AI166" s="300"/>
      <c r="AJ166" s="300"/>
      <c r="AK166" s="300"/>
      <c r="AL166" s="300"/>
      <c r="AM166" s="300"/>
      <c r="AN166" s="300"/>
      <c r="AO166" s="300"/>
      <c r="AP166" s="300"/>
      <c r="AQ166" s="300"/>
      <c r="AR166" s="300"/>
      <c r="AS166" s="300"/>
      <c r="AT166" s="300"/>
      <c r="AU166" s="300"/>
      <c r="AV166" s="300"/>
      <c r="AW166" s="300"/>
      <c r="AX166" s="300"/>
      <c r="AY166" s="300"/>
      <c r="AZ166" s="300"/>
      <c r="BA166" s="300"/>
      <c r="BB166" s="300"/>
      <c r="BC166" s="300"/>
    </row>
    <row r="167" spans="1:55" x14ac:dyDescent="0.2">
      <c r="A167" s="300"/>
      <c r="B167" s="300"/>
      <c r="C167" s="300"/>
      <c r="D167" s="300"/>
      <c r="E167" s="300"/>
      <c r="F167" s="300"/>
      <c r="G167" s="300"/>
      <c r="H167" s="300"/>
      <c r="I167" s="300"/>
      <c r="J167" s="300"/>
      <c r="K167" s="300"/>
      <c r="L167" s="300"/>
      <c r="M167" s="300"/>
      <c r="N167" s="300"/>
      <c r="O167" s="300"/>
      <c r="P167" s="300"/>
      <c r="Q167" s="300"/>
      <c r="R167" s="300"/>
      <c r="S167" s="300"/>
      <c r="T167" s="300"/>
      <c r="U167" s="300"/>
      <c r="V167" s="300"/>
      <c r="W167" s="300"/>
      <c r="X167" s="300"/>
      <c r="Y167" s="300"/>
      <c r="Z167" s="300"/>
      <c r="AA167" s="300"/>
      <c r="AB167" s="300"/>
      <c r="AC167" s="300"/>
      <c r="AD167" s="300"/>
      <c r="AE167" s="300"/>
      <c r="AF167" s="300"/>
      <c r="AG167" s="300"/>
      <c r="AH167" s="300"/>
      <c r="AI167" s="300"/>
      <c r="AJ167" s="300"/>
      <c r="AK167" s="300"/>
      <c r="AL167" s="300"/>
      <c r="AM167" s="300"/>
      <c r="AN167" s="300"/>
      <c r="AO167" s="300"/>
      <c r="AP167" s="300"/>
      <c r="AQ167" s="300"/>
      <c r="AR167" s="300"/>
      <c r="AS167" s="300"/>
      <c r="AT167" s="300"/>
      <c r="AU167" s="300"/>
      <c r="AV167" s="300"/>
      <c r="AW167" s="300"/>
      <c r="AX167" s="300"/>
      <c r="AY167" s="300"/>
      <c r="AZ167" s="300"/>
      <c r="BA167" s="300"/>
      <c r="BB167" s="300"/>
      <c r="BC167" s="300"/>
    </row>
    <row r="168" spans="1:55" x14ac:dyDescent="0.2">
      <c r="A168" s="300"/>
      <c r="B168" s="300"/>
      <c r="C168" s="300"/>
      <c r="D168" s="300"/>
      <c r="E168" s="300"/>
      <c r="F168" s="300"/>
      <c r="G168" s="300"/>
      <c r="H168" s="300"/>
      <c r="I168" s="300"/>
      <c r="J168" s="300"/>
      <c r="K168" s="300"/>
      <c r="L168" s="300"/>
      <c r="M168" s="300"/>
      <c r="N168" s="300"/>
      <c r="O168" s="300"/>
      <c r="P168" s="300"/>
      <c r="Q168" s="300"/>
      <c r="R168" s="300"/>
      <c r="S168" s="300"/>
      <c r="T168" s="300"/>
      <c r="U168" s="300"/>
      <c r="V168" s="300"/>
      <c r="W168" s="300"/>
      <c r="X168" s="300"/>
      <c r="Y168" s="300"/>
      <c r="Z168" s="300"/>
      <c r="AA168" s="300"/>
      <c r="AB168" s="300"/>
      <c r="AC168" s="300"/>
      <c r="AD168" s="300"/>
      <c r="AE168" s="300"/>
      <c r="AF168" s="300"/>
      <c r="AG168" s="300"/>
      <c r="AH168" s="300"/>
      <c r="AI168" s="300"/>
      <c r="AJ168" s="300"/>
      <c r="AK168" s="300"/>
      <c r="AL168" s="300"/>
      <c r="AM168" s="300"/>
      <c r="AN168" s="300"/>
      <c r="AO168" s="300"/>
      <c r="AP168" s="300"/>
      <c r="AQ168" s="300"/>
      <c r="AR168" s="300"/>
      <c r="AS168" s="300"/>
      <c r="AT168" s="300"/>
      <c r="AU168" s="300"/>
      <c r="AV168" s="300"/>
      <c r="AW168" s="300"/>
      <c r="AX168" s="300"/>
      <c r="AY168" s="300"/>
      <c r="AZ168" s="300"/>
      <c r="BA168" s="300"/>
      <c r="BB168" s="300"/>
      <c r="BC168" s="300"/>
    </row>
    <row r="169" spans="1:55" x14ac:dyDescent="0.2">
      <c r="A169" s="300"/>
      <c r="B169" s="300"/>
      <c r="C169" s="300"/>
      <c r="D169" s="300"/>
      <c r="E169" s="300"/>
      <c r="F169" s="300"/>
      <c r="G169" s="300"/>
      <c r="H169" s="300"/>
      <c r="I169" s="300"/>
      <c r="J169" s="300"/>
      <c r="K169" s="300"/>
      <c r="L169" s="300"/>
      <c r="M169" s="300"/>
      <c r="N169" s="300"/>
      <c r="O169" s="300"/>
      <c r="P169" s="300"/>
      <c r="Q169" s="300"/>
      <c r="R169" s="300"/>
      <c r="S169" s="300"/>
      <c r="T169" s="300"/>
      <c r="U169" s="300"/>
      <c r="V169" s="300"/>
      <c r="W169" s="300"/>
      <c r="X169" s="300"/>
      <c r="Y169" s="300"/>
      <c r="Z169" s="300"/>
      <c r="AA169" s="300"/>
      <c r="AB169" s="300"/>
      <c r="AC169" s="300"/>
      <c r="AD169" s="300"/>
      <c r="AE169" s="300"/>
      <c r="AF169" s="300"/>
      <c r="AG169" s="300"/>
      <c r="AH169" s="300"/>
      <c r="AI169" s="300"/>
      <c r="AJ169" s="300"/>
      <c r="AK169" s="300"/>
      <c r="AL169" s="300"/>
      <c r="AM169" s="300"/>
      <c r="AN169" s="300"/>
      <c r="AO169" s="300"/>
      <c r="AP169" s="300"/>
      <c r="AQ169" s="300"/>
      <c r="AR169" s="300"/>
      <c r="AS169" s="300"/>
      <c r="AT169" s="300"/>
      <c r="AU169" s="300"/>
      <c r="AV169" s="300"/>
      <c r="AW169" s="300"/>
      <c r="AX169" s="300"/>
      <c r="AY169" s="300"/>
      <c r="AZ169" s="300"/>
      <c r="BA169" s="300"/>
      <c r="BB169" s="300"/>
      <c r="BC169" s="300"/>
    </row>
    <row r="170" spans="1:55" x14ac:dyDescent="0.2">
      <c r="A170" s="300"/>
      <c r="B170" s="300"/>
      <c r="C170" s="300"/>
      <c r="D170" s="300"/>
      <c r="E170" s="300"/>
      <c r="F170" s="300"/>
      <c r="G170" s="300"/>
      <c r="H170" s="300"/>
      <c r="I170" s="300"/>
      <c r="J170" s="300"/>
      <c r="K170" s="300"/>
      <c r="L170" s="300"/>
      <c r="M170" s="300"/>
      <c r="N170" s="300"/>
      <c r="O170" s="300"/>
      <c r="P170" s="300"/>
      <c r="Q170" s="300"/>
      <c r="R170" s="300"/>
      <c r="S170" s="300"/>
      <c r="T170" s="300"/>
      <c r="U170" s="300"/>
      <c r="V170" s="300"/>
      <c r="W170" s="300"/>
      <c r="X170" s="300"/>
      <c r="Y170" s="300"/>
      <c r="Z170" s="300"/>
      <c r="AA170" s="300"/>
      <c r="AB170" s="300"/>
      <c r="AC170" s="300"/>
      <c r="AD170" s="300"/>
      <c r="AE170" s="300"/>
      <c r="AF170" s="300"/>
      <c r="AG170" s="300"/>
      <c r="AH170" s="300"/>
      <c r="AI170" s="300"/>
      <c r="AJ170" s="300"/>
      <c r="AK170" s="300"/>
      <c r="AL170" s="300"/>
      <c r="AM170" s="300"/>
      <c r="AN170" s="300"/>
      <c r="AO170" s="300"/>
      <c r="AP170" s="300"/>
      <c r="AQ170" s="300"/>
      <c r="AR170" s="300"/>
      <c r="AS170" s="300"/>
      <c r="AT170" s="300"/>
      <c r="AU170" s="300"/>
      <c r="AV170" s="300"/>
      <c r="AW170" s="300"/>
      <c r="AX170" s="300"/>
      <c r="AY170" s="300"/>
      <c r="AZ170" s="300"/>
      <c r="BA170" s="300"/>
      <c r="BB170" s="300"/>
      <c r="BC170" s="300"/>
    </row>
    <row r="171" spans="1:55" x14ac:dyDescent="0.2">
      <c r="A171" s="300"/>
      <c r="B171" s="300"/>
      <c r="C171" s="300"/>
      <c r="D171" s="300"/>
      <c r="E171" s="300"/>
      <c r="F171" s="300"/>
      <c r="G171" s="300"/>
      <c r="H171" s="300"/>
      <c r="I171" s="300"/>
      <c r="J171" s="300"/>
      <c r="K171" s="300"/>
      <c r="L171" s="300"/>
      <c r="M171" s="300"/>
      <c r="N171" s="300"/>
      <c r="O171" s="300"/>
      <c r="P171" s="300"/>
      <c r="Q171" s="300"/>
      <c r="R171" s="300"/>
      <c r="S171" s="300"/>
      <c r="T171" s="300"/>
      <c r="U171" s="300"/>
      <c r="V171" s="300"/>
      <c r="W171" s="300"/>
      <c r="X171" s="300"/>
      <c r="Y171" s="300"/>
      <c r="Z171" s="300"/>
      <c r="AA171" s="300"/>
      <c r="AB171" s="300"/>
      <c r="AC171" s="300"/>
      <c r="AD171" s="300"/>
      <c r="AE171" s="300"/>
      <c r="AF171" s="300"/>
      <c r="AG171" s="300"/>
      <c r="AH171" s="300"/>
      <c r="AI171" s="300"/>
      <c r="AJ171" s="300"/>
      <c r="AK171" s="300"/>
      <c r="AL171" s="300"/>
      <c r="AM171" s="300"/>
      <c r="AN171" s="300"/>
      <c r="AO171" s="300"/>
      <c r="AP171" s="300"/>
      <c r="AQ171" s="300"/>
      <c r="AR171" s="300"/>
      <c r="AS171" s="300"/>
      <c r="AT171" s="300"/>
      <c r="AU171" s="300"/>
      <c r="AV171" s="300"/>
      <c r="AW171" s="300"/>
      <c r="AX171" s="300"/>
      <c r="AY171" s="300"/>
      <c r="AZ171" s="300"/>
      <c r="BA171" s="300"/>
      <c r="BB171" s="300"/>
      <c r="BC171" s="300"/>
    </row>
    <row r="172" spans="1:55" x14ac:dyDescent="0.2">
      <c r="A172" s="300"/>
      <c r="B172" s="300"/>
      <c r="C172" s="300"/>
      <c r="D172" s="300"/>
      <c r="E172" s="300"/>
      <c r="F172" s="300"/>
      <c r="G172" s="300"/>
      <c r="H172" s="300"/>
      <c r="I172" s="300"/>
      <c r="J172" s="300"/>
      <c r="K172" s="300"/>
      <c r="L172" s="300"/>
      <c r="M172" s="300"/>
      <c r="N172" s="300"/>
      <c r="O172" s="300"/>
      <c r="P172" s="300"/>
      <c r="Q172" s="300"/>
      <c r="R172" s="300"/>
      <c r="S172" s="300"/>
      <c r="T172" s="300"/>
      <c r="U172" s="300"/>
      <c r="V172" s="300"/>
      <c r="W172" s="300"/>
      <c r="X172" s="300"/>
      <c r="Y172" s="300"/>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c r="AT172" s="300"/>
      <c r="AU172" s="300"/>
      <c r="AV172" s="300"/>
      <c r="AW172" s="300"/>
      <c r="AX172" s="300"/>
      <c r="AY172" s="300"/>
      <c r="AZ172" s="300"/>
      <c r="BA172" s="300"/>
      <c r="BB172" s="300"/>
      <c r="BC172" s="300"/>
    </row>
    <row r="173" spans="1:55" x14ac:dyDescent="0.2">
      <c r="A173" s="300"/>
      <c r="B173" s="300"/>
      <c r="C173" s="300"/>
      <c r="D173" s="300"/>
      <c r="E173" s="300"/>
      <c r="F173" s="300"/>
      <c r="G173" s="300"/>
      <c r="H173" s="300"/>
      <c r="I173" s="300"/>
      <c r="J173" s="300"/>
      <c r="K173" s="300"/>
      <c r="L173" s="300"/>
      <c r="M173" s="300"/>
      <c r="N173" s="300"/>
      <c r="O173" s="300"/>
      <c r="P173" s="300"/>
      <c r="Q173" s="300"/>
      <c r="R173" s="300"/>
      <c r="S173" s="300"/>
      <c r="T173" s="300"/>
      <c r="U173" s="300"/>
      <c r="V173" s="300"/>
      <c r="W173" s="300"/>
      <c r="X173" s="300"/>
      <c r="Y173" s="300"/>
      <c r="Z173" s="300"/>
      <c r="AA173" s="300"/>
      <c r="AB173" s="300"/>
      <c r="AC173" s="300"/>
      <c r="AD173" s="300"/>
      <c r="AE173" s="300"/>
      <c r="AF173" s="300"/>
      <c r="AG173" s="300"/>
      <c r="AH173" s="300"/>
      <c r="AI173" s="300"/>
      <c r="AJ173" s="300"/>
      <c r="AK173" s="300"/>
      <c r="AL173" s="300"/>
      <c r="AM173" s="300"/>
      <c r="AN173" s="300"/>
      <c r="AO173" s="300"/>
      <c r="AP173" s="300"/>
      <c r="AQ173" s="300"/>
      <c r="AR173" s="300"/>
      <c r="AS173" s="300"/>
      <c r="AT173" s="300"/>
      <c r="AU173" s="300"/>
      <c r="AV173" s="300"/>
      <c r="AW173" s="300"/>
      <c r="AX173" s="300"/>
      <c r="AY173" s="300"/>
      <c r="AZ173" s="300"/>
      <c r="BA173" s="300"/>
      <c r="BB173" s="300"/>
      <c r="BC173" s="300"/>
    </row>
    <row r="174" spans="1:55" x14ac:dyDescent="0.2">
      <c r="A174" s="300"/>
      <c r="B174" s="300"/>
      <c r="C174" s="300"/>
      <c r="D174" s="300"/>
      <c r="E174" s="300"/>
      <c r="F174" s="300"/>
      <c r="G174" s="300"/>
      <c r="H174" s="300"/>
      <c r="I174" s="300"/>
      <c r="J174" s="300"/>
      <c r="K174" s="300"/>
      <c r="L174" s="300"/>
      <c r="M174" s="300"/>
      <c r="N174" s="300"/>
      <c r="O174" s="300"/>
      <c r="P174" s="300"/>
      <c r="Q174" s="300"/>
      <c r="R174" s="300"/>
      <c r="S174" s="300"/>
      <c r="T174" s="300"/>
      <c r="U174" s="300"/>
      <c r="V174" s="300"/>
      <c r="W174" s="300"/>
      <c r="X174" s="300"/>
      <c r="Y174" s="300"/>
      <c r="Z174" s="300"/>
      <c r="AA174" s="300"/>
      <c r="AB174" s="300"/>
      <c r="AC174" s="300"/>
      <c r="AD174" s="300"/>
      <c r="AE174" s="300"/>
      <c r="AF174" s="300"/>
      <c r="AG174" s="300"/>
      <c r="AH174" s="300"/>
      <c r="AI174" s="300"/>
      <c r="AJ174" s="300"/>
      <c r="AK174" s="300"/>
      <c r="AL174" s="300"/>
      <c r="AM174" s="300"/>
      <c r="AN174" s="300"/>
      <c r="AO174" s="300"/>
      <c r="AP174" s="300"/>
      <c r="AQ174" s="300"/>
      <c r="AR174" s="300"/>
      <c r="AS174" s="300"/>
      <c r="AT174" s="300"/>
      <c r="AU174" s="300"/>
      <c r="AV174" s="300"/>
      <c r="AW174" s="300"/>
      <c r="AX174" s="300"/>
      <c r="AY174" s="300"/>
      <c r="AZ174" s="300"/>
      <c r="BA174" s="300"/>
      <c r="BB174" s="300"/>
      <c r="BC174" s="300"/>
    </row>
    <row r="175" spans="1:55" x14ac:dyDescent="0.2">
      <c r="A175" s="300"/>
      <c r="B175" s="300"/>
      <c r="C175" s="300"/>
      <c r="D175" s="300"/>
      <c r="E175" s="300"/>
      <c r="F175" s="300"/>
      <c r="G175" s="300"/>
      <c r="H175" s="300"/>
      <c r="I175" s="300"/>
      <c r="J175" s="300"/>
      <c r="K175" s="300"/>
      <c r="L175" s="300"/>
      <c r="M175" s="300"/>
      <c r="N175" s="300"/>
      <c r="O175" s="300"/>
      <c r="P175" s="300"/>
      <c r="Q175" s="300"/>
      <c r="R175" s="300"/>
      <c r="S175" s="300"/>
      <c r="T175" s="300"/>
      <c r="U175" s="300"/>
      <c r="V175" s="300"/>
      <c r="W175" s="300"/>
      <c r="X175" s="300"/>
      <c r="Y175" s="300"/>
      <c r="Z175" s="300"/>
      <c r="AA175" s="300"/>
      <c r="AB175" s="300"/>
      <c r="AC175" s="300"/>
      <c r="AD175" s="300"/>
      <c r="AE175" s="300"/>
      <c r="AF175" s="300"/>
      <c r="AG175" s="300"/>
      <c r="AH175" s="300"/>
      <c r="AI175" s="300"/>
      <c r="AJ175" s="300"/>
      <c r="AK175" s="300"/>
      <c r="AL175" s="300"/>
      <c r="AM175" s="300"/>
      <c r="AN175" s="300"/>
      <c r="AO175" s="300"/>
      <c r="AP175" s="300"/>
      <c r="AQ175" s="300"/>
      <c r="AR175" s="300"/>
      <c r="AS175" s="300"/>
      <c r="AT175" s="300"/>
      <c r="AU175" s="300"/>
      <c r="AV175" s="300"/>
      <c r="AW175" s="300"/>
      <c r="AX175" s="300"/>
      <c r="AY175" s="300"/>
      <c r="AZ175" s="300"/>
      <c r="BA175" s="300"/>
      <c r="BB175" s="300"/>
      <c r="BC175" s="300"/>
    </row>
    <row r="176" spans="1:55" x14ac:dyDescent="0.2">
      <c r="A176" s="300"/>
      <c r="B176" s="300"/>
      <c r="C176" s="300"/>
      <c r="D176" s="300"/>
      <c r="E176" s="300"/>
      <c r="F176" s="300"/>
      <c r="G176" s="300"/>
      <c r="H176" s="300"/>
      <c r="I176" s="300"/>
      <c r="J176" s="300"/>
      <c r="K176" s="300"/>
      <c r="L176" s="300"/>
      <c r="M176" s="300"/>
      <c r="N176" s="300"/>
      <c r="O176" s="300"/>
      <c r="P176" s="300"/>
      <c r="Q176" s="300"/>
      <c r="R176" s="300"/>
      <c r="S176" s="300"/>
      <c r="T176" s="300"/>
      <c r="U176" s="300"/>
      <c r="V176" s="300"/>
      <c r="W176" s="300"/>
      <c r="X176" s="300"/>
      <c r="Y176" s="300"/>
      <c r="Z176" s="300"/>
      <c r="AA176" s="300"/>
      <c r="AB176" s="300"/>
      <c r="AC176" s="300"/>
      <c r="AD176" s="300"/>
      <c r="AE176" s="300"/>
      <c r="AF176" s="300"/>
      <c r="AG176" s="300"/>
      <c r="AH176" s="300"/>
      <c r="AI176" s="300"/>
      <c r="AJ176" s="300"/>
      <c r="AK176" s="300"/>
      <c r="AL176" s="300"/>
      <c r="AM176" s="300"/>
      <c r="AN176" s="300"/>
      <c r="AO176" s="300"/>
      <c r="AP176" s="300"/>
      <c r="AQ176" s="300"/>
      <c r="AR176" s="300"/>
      <c r="AS176" s="300"/>
      <c r="AT176" s="300"/>
      <c r="AU176" s="300"/>
      <c r="AV176" s="300"/>
      <c r="AW176" s="300"/>
      <c r="AX176" s="300"/>
      <c r="AY176" s="300"/>
      <c r="AZ176" s="300"/>
      <c r="BA176" s="300"/>
      <c r="BB176" s="300"/>
      <c r="BC176" s="300"/>
    </row>
    <row r="177" spans="1:55" x14ac:dyDescent="0.2">
      <c r="A177" s="300"/>
      <c r="B177" s="300"/>
      <c r="C177" s="300"/>
      <c r="D177" s="300"/>
      <c r="E177" s="300"/>
      <c r="F177" s="300"/>
      <c r="G177" s="300"/>
      <c r="H177" s="300"/>
      <c r="I177" s="300"/>
      <c r="J177" s="300"/>
      <c r="K177" s="300"/>
      <c r="L177" s="300"/>
      <c r="M177" s="300"/>
      <c r="N177" s="300"/>
      <c r="O177" s="300"/>
      <c r="P177" s="300"/>
      <c r="Q177" s="300"/>
      <c r="R177" s="300"/>
      <c r="S177" s="300"/>
      <c r="T177" s="300"/>
      <c r="U177" s="300"/>
      <c r="V177" s="300"/>
      <c r="W177" s="300"/>
      <c r="X177" s="300"/>
      <c r="Y177" s="300"/>
      <c r="Z177" s="300"/>
      <c r="AA177" s="300"/>
      <c r="AB177" s="300"/>
      <c r="AC177" s="300"/>
      <c r="AD177" s="300"/>
      <c r="AE177" s="300"/>
      <c r="AF177" s="300"/>
      <c r="AG177" s="300"/>
      <c r="AH177" s="300"/>
      <c r="AI177" s="300"/>
      <c r="AJ177" s="300"/>
      <c r="AK177" s="300"/>
      <c r="AL177" s="300"/>
      <c r="AM177" s="300"/>
      <c r="AN177" s="300"/>
      <c r="AO177" s="300"/>
      <c r="AP177" s="300"/>
      <c r="AQ177" s="300"/>
      <c r="AR177" s="300"/>
      <c r="AS177" s="300"/>
      <c r="AT177" s="300"/>
      <c r="AU177" s="300"/>
      <c r="AV177" s="300"/>
      <c r="AW177" s="300"/>
      <c r="AX177" s="300"/>
      <c r="AY177" s="300"/>
      <c r="AZ177" s="300"/>
      <c r="BA177" s="300"/>
      <c r="BB177" s="300"/>
      <c r="BC177" s="300"/>
    </row>
    <row r="178" spans="1:55" x14ac:dyDescent="0.2">
      <c r="A178" s="300"/>
      <c r="B178" s="300"/>
      <c r="C178" s="300"/>
      <c r="D178" s="300"/>
      <c r="E178" s="300"/>
      <c r="F178" s="300"/>
      <c r="G178" s="300"/>
      <c r="H178" s="300"/>
      <c r="I178" s="300"/>
      <c r="J178" s="300"/>
      <c r="K178" s="300"/>
      <c r="L178" s="300"/>
      <c r="M178" s="300"/>
      <c r="N178" s="300"/>
      <c r="O178" s="300"/>
      <c r="P178" s="300"/>
      <c r="Q178" s="300"/>
      <c r="R178" s="300"/>
      <c r="S178" s="300"/>
      <c r="T178" s="300"/>
      <c r="U178" s="300"/>
      <c r="V178" s="300"/>
      <c r="W178" s="300"/>
      <c r="X178" s="300"/>
      <c r="Y178" s="300"/>
      <c r="Z178" s="300"/>
      <c r="AA178" s="300"/>
      <c r="AB178" s="300"/>
      <c r="AC178" s="300"/>
      <c r="AD178" s="300"/>
      <c r="AE178" s="300"/>
      <c r="AF178" s="300"/>
      <c r="AG178" s="300"/>
      <c r="AH178" s="300"/>
      <c r="AI178" s="300"/>
      <c r="AJ178" s="300"/>
      <c r="AK178" s="300"/>
      <c r="AL178" s="300"/>
      <c r="AM178" s="300"/>
      <c r="AN178" s="300"/>
      <c r="AO178" s="300"/>
      <c r="AP178" s="300"/>
      <c r="AQ178" s="300"/>
      <c r="AR178" s="300"/>
      <c r="AS178" s="300"/>
      <c r="AT178" s="300"/>
      <c r="AU178" s="300"/>
      <c r="AV178" s="300"/>
      <c r="AW178" s="300"/>
      <c r="AX178" s="300"/>
      <c r="AY178" s="300"/>
      <c r="AZ178" s="300"/>
      <c r="BA178" s="300"/>
      <c r="BB178" s="300"/>
      <c r="BC178" s="300"/>
    </row>
    <row r="179" spans="1:55" x14ac:dyDescent="0.2">
      <c r="A179" s="300"/>
      <c r="B179" s="300"/>
      <c r="C179" s="300"/>
      <c r="D179" s="300"/>
      <c r="E179" s="300"/>
      <c r="F179" s="300"/>
      <c r="G179" s="300"/>
      <c r="H179" s="300"/>
      <c r="I179" s="300"/>
      <c r="J179" s="300"/>
      <c r="K179" s="300"/>
      <c r="L179" s="300"/>
      <c r="M179" s="300"/>
      <c r="N179" s="300"/>
      <c r="O179" s="300"/>
      <c r="P179" s="300"/>
      <c r="Q179" s="300"/>
      <c r="R179" s="300"/>
      <c r="S179" s="300"/>
      <c r="T179" s="300"/>
      <c r="U179" s="300"/>
      <c r="V179" s="300"/>
      <c r="W179" s="300"/>
      <c r="X179" s="300"/>
      <c r="Y179" s="300"/>
      <c r="Z179" s="300"/>
      <c r="AA179" s="300"/>
      <c r="AB179" s="300"/>
      <c r="AC179" s="300"/>
      <c r="AD179" s="300"/>
      <c r="AE179" s="300"/>
      <c r="AF179" s="300"/>
      <c r="AG179" s="300"/>
      <c r="AH179" s="300"/>
      <c r="AI179" s="300"/>
      <c r="AJ179" s="300"/>
      <c r="AK179" s="300"/>
      <c r="AL179" s="300"/>
      <c r="AM179" s="300"/>
      <c r="AN179" s="300"/>
      <c r="AO179" s="300"/>
      <c r="AP179" s="300"/>
      <c r="AQ179" s="300"/>
      <c r="AR179" s="300"/>
      <c r="AS179" s="300"/>
      <c r="AT179" s="300"/>
      <c r="AU179" s="300"/>
      <c r="AV179" s="300"/>
      <c r="AW179" s="300"/>
      <c r="AX179" s="300"/>
      <c r="AY179" s="300"/>
      <c r="AZ179" s="300"/>
      <c r="BA179" s="300"/>
      <c r="BB179" s="300"/>
      <c r="BC179" s="300"/>
    </row>
    <row r="180" spans="1:55" x14ac:dyDescent="0.2">
      <c r="A180" s="300"/>
      <c r="B180" s="300"/>
      <c r="C180" s="300"/>
      <c r="D180" s="300"/>
      <c r="E180" s="300"/>
      <c r="F180" s="300"/>
      <c r="G180" s="300"/>
      <c r="H180" s="300"/>
      <c r="I180" s="300"/>
      <c r="J180" s="300"/>
      <c r="K180" s="300"/>
      <c r="L180" s="300"/>
      <c r="M180" s="300"/>
      <c r="N180" s="300"/>
      <c r="O180" s="300"/>
      <c r="P180" s="300"/>
      <c r="Q180" s="300"/>
      <c r="R180" s="300"/>
      <c r="S180" s="300"/>
      <c r="T180" s="300"/>
      <c r="U180" s="300"/>
      <c r="V180" s="300"/>
      <c r="W180" s="300"/>
      <c r="X180" s="300"/>
      <c r="Y180" s="300"/>
      <c r="Z180" s="300"/>
      <c r="AA180" s="300"/>
      <c r="AB180" s="300"/>
      <c r="AC180" s="300"/>
      <c r="AD180" s="300"/>
      <c r="AE180" s="300"/>
      <c r="AF180" s="300"/>
      <c r="AG180" s="300"/>
      <c r="AH180" s="300"/>
      <c r="AI180" s="300"/>
      <c r="AJ180" s="300"/>
      <c r="AK180" s="300"/>
      <c r="AL180" s="300"/>
      <c r="AM180" s="300"/>
      <c r="AN180" s="300"/>
      <c r="AO180" s="300"/>
      <c r="AP180" s="300"/>
      <c r="AQ180" s="300"/>
      <c r="AR180" s="300"/>
      <c r="AS180" s="300"/>
      <c r="AT180" s="300"/>
      <c r="AU180" s="300"/>
      <c r="AV180" s="300"/>
      <c r="AW180" s="300"/>
      <c r="AX180" s="300"/>
      <c r="AY180" s="300"/>
      <c r="AZ180" s="300"/>
      <c r="BA180" s="300"/>
      <c r="BB180" s="300"/>
      <c r="BC180" s="300"/>
    </row>
    <row r="181" spans="1:55" x14ac:dyDescent="0.2">
      <c r="A181" s="300"/>
      <c r="B181" s="300"/>
      <c r="C181" s="300"/>
      <c r="D181" s="300"/>
      <c r="E181" s="300"/>
      <c r="F181" s="300"/>
      <c r="G181" s="300"/>
      <c r="H181" s="300"/>
      <c r="I181" s="300"/>
      <c r="J181" s="300"/>
      <c r="K181" s="300"/>
      <c r="L181" s="300"/>
      <c r="M181" s="300"/>
      <c r="N181" s="300"/>
      <c r="O181" s="300"/>
      <c r="P181" s="300"/>
      <c r="Q181" s="300"/>
      <c r="R181" s="300"/>
      <c r="S181" s="300"/>
      <c r="T181" s="300"/>
      <c r="U181" s="300"/>
      <c r="V181" s="300"/>
      <c r="W181" s="300"/>
      <c r="X181" s="300"/>
      <c r="Y181" s="300"/>
      <c r="Z181" s="300"/>
      <c r="AA181" s="300"/>
      <c r="AB181" s="300"/>
      <c r="AC181" s="300"/>
      <c r="AD181" s="300"/>
      <c r="AE181" s="300"/>
      <c r="AF181" s="300"/>
      <c r="AG181" s="300"/>
      <c r="AH181" s="300"/>
      <c r="AI181" s="300"/>
      <c r="AJ181" s="300"/>
      <c r="AK181" s="300"/>
      <c r="AL181" s="300"/>
      <c r="AM181" s="300"/>
      <c r="AN181" s="300"/>
      <c r="AO181" s="300"/>
      <c r="AP181" s="300"/>
      <c r="AQ181" s="300"/>
      <c r="AR181" s="300"/>
      <c r="AS181" s="300"/>
      <c r="AT181" s="300"/>
      <c r="AU181" s="300"/>
      <c r="AV181" s="300"/>
      <c r="AW181" s="300"/>
      <c r="AX181" s="300"/>
      <c r="AY181" s="300"/>
      <c r="AZ181" s="300"/>
      <c r="BA181" s="300"/>
      <c r="BB181" s="300"/>
      <c r="BC181" s="300"/>
    </row>
    <row r="182" spans="1:55" x14ac:dyDescent="0.2">
      <c r="A182" s="300"/>
      <c r="B182" s="300"/>
      <c r="C182" s="300"/>
      <c r="D182" s="300"/>
      <c r="E182" s="300"/>
      <c r="F182" s="300"/>
      <c r="G182" s="300"/>
      <c r="H182" s="300"/>
      <c r="I182" s="300"/>
      <c r="J182" s="300"/>
      <c r="K182" s="300"/>
      <c r="L182" s="300"/>
      <c r="M182" s="300"/>
      <c r="N182" s="300"/>
      <c r="O182" s="300"/>
      <c r="P182" s="300"/>
      <c r="Q182" s="300"/>
      <c r="R182" s="300"/>
      <c r="S182" s="300"/>
      <c r="T182" s="300"/>
      <c r="U182" s="300"/>
      <c r="V182" s="300"/>
      <c r="W182" s="300"/>
      <c r="X182" s="300"/>
      <c r="Y182" s="300"/>
      <c r="Z182" s="300"/>
      <c r="AA182" s="300"/>
      <c r="AB182" s="300"/>
      <c r="AC182" s="300"/>
      <c r="AD182" s="300"/>
      <c r="AE182" s="300"/>
      <c r="AF182" s="300"/>
      <c r="AG182" s="300"/>
      <c r="AH182" s="300"/>
      <c r="AI182" s="300"/>
      <c r="AJ182" s="300"/>
      <c r="AK182" s="300"/>
      <c r="AL182" s="300"/>
      <c r="AM182" s="300"/>
      <c r="AN182" s="300"/>
      <c r="AO182" s="300"/>
      <c r="AP182" s="300"/>
      <c r="AQ182" s="300"/>
      <c r="AR182" s="300"/>
      <c r="AS182" s="300"/>
      <c r="AT182" s="300"/>
      <c r="AU182" s="300"/>
      <c r="AV182" s="300"/>
      <c r="AW182" s="300"/>
      <c r="AX182" s="300"/>
      <c r="AY182" s="300"/>
      <c r="AZ182" s="300"/>
      <c r="BA182" s="300"/>
      <c r="BB182" s="300"/>
      <c r="BC182" s="300"/>
    </row>
    <row r="183" spans="1:55" x14ac:dyDescent="0.2">
      <c r="A183" s="300"/>
      <c r="B183" s="300"/>
      <c r="C183" s="300"/>
      <c r="D183" s="300"/>
      <c r="E183" s="300"/>
      <c r="F183" s="300"/>
      <c r="G183" s="300"/>
      <c r="H183" s="300"/>
      <c r="I183" s="300"/>
      <c r="J183" s="300"/>
      <c r="K183" s="300"/>
      <c r="L183" s="300"/>
      <c r="M183" s="300"/>
      <c r="N183" s="300"/>
      <c r="O183" s="300"/>
      <c r="P183" s="300"/>
      <c r="Q183" s="300"/>
      <c r="R183" s="300"/>
      <c r="S183" s="300"/>
      <c r="T183" s="300"/>
      <c r="U183" s="300"/>
      <c r="V183" s="300"/>
      <c r="W183" s="300"/>
      <c r="X183" s="300"/>
      <c r="Y183" s="300"/>
      <c r="Z183" s="300"/>
      <c r="AA183" s="300"/>
      <c r="AB183" s="300"/>
      <c r="AC183" s="300"/>
      <c r="AD183" s="300"/>
      <c r="AE183" s="300"/>
      <c r="AF183" s="300"/>
      <c r="AG183" s="300"/>
      <c r="AH183" s="300"/>
      <c r="AI183" s="300"/>
      <c r="AJ183" s="300"/>
      <c r="AK183" s="300"/>
      <c r="AL183" s="300"/>
      <c r="AM183" s="300"/>
      <c r="AN183" s="300"/>
      <c r="AO183" s="300"/>
      <c r="AP183" s="300"/>
      <c r="AQ183" s="300"/>
      <c r="AR183" s="300"/>
      <c r="AS183" s="300"/>
      <c r="AT183" s="300"/>
      <c r="AU183" s="300"/>
      <c r="AV183" s="300"/>
      <c r="AW183" s="300"/>
      <c r="AX183" s="300"/>
      <c r="AY183" s="300"/>
      <c r="AZ183" s="300"/>
      <c r="BA183" s="300"/>
      <c r="BB183" s="300"/>
      <c r="BC183" s="300"/>
    </row>
    <row r="184" spans="1:55" x14ac:dyDescent="0.2">
      <c r="A184" s="300"/>
      <c r="B184" s="300"/>
      <c r="C184" s="300"/>
      <c r="D184" s="300"/>
      <c r="E184" s="300"/>
      <c r="F184" s="300"/>
      <c r="G184" s="300"/>
      <c r="H184" s="300"/>
      <c r="I184" s="300"/>
      <c r="J184" s="300"/>
      <c r="K184" s="300"/>
      <c r="L184" s="300"/>
      <c r="M184" s="300"/>
      <c r="N184" s="300"/>
      <c r="O184" s="300"/>
      <c r="P184" s="300"/>
      <c r="Q184" s="300"/>
      <c r="R184" s="300"/>
      <c r="S184" s="300"/>
      <c r="T184" s="300"/>
      <c r="U184" s="300"/>
      <c r="V184" s="300"/>
      <c r="W184" s="300"/>
      <c r="X184" s="300"/>
      <c r="Y184" s="300"/>
      <c r="Z184" s="300"/>
      <c r="AA184" s="300"/>
      <c r="AB184" s="300"/>
      <c r="AC184" s="300"/>
      <c r="AD184" s="300"/>
      <c r="AE184" s="300"/>
      <c r="AF184" s="300"/>
      <c r="AG184" s="300"/>
      <c r="AH184" s="300"/>
      <c r="AI184" s="300"/>
      <c r="AJ184" s="300"/>
      <c r="AK184" s="300"/>
      <c r="AL184" s="300"/>
      <c r="AM184" s="300"/>
      <c r="AN184" s="300"/>
      <c r="AO184" s="300"/>
      <c r="AP184" s="300"/>
      <c r="AQ184" s="300"/>
      <c r="AR184" s="300"/>
      <c r="AS184" s="300"/>
      <c r="AT184" s="300"/>
      <c r="AU184" s="300"/>
      <c r="AV184" s="300"/>
      <c r="AW184" s="300"/>
      <c r="AX184" s="300"/>
      <c r="AY184" s="300"/>
      <c r="AZ184" s="300"/>
      <c r="BA184" s="300"/>
      <c r="BB184" s="300"/>
      <c r="BC184" s="300"/>
    </row>
    <row r="185" spans="1:55" x14ac:dyDescent="0.2">
      <c r="A185" s="300"/>
      <c r="B185" s="300"/>
      <c r="C185" s="300"/>
      <c r="D185" s="300"/>
      <c r="E185" s="300"/>
      <c r="F185" s="300"/>
      <c r="G185" s="300"/>
      <c r="H185" s="300"/>
      <c r="I185" s="300"/>
      <c r="J185" s="300"/>
      <c r="K185" s="300"/>
      <c r="L185" s="300"/>
      <c r="M185" s="300"/>
      <c r="N185" s="300"/>
      <c r="O185" s="300"/>
      <c r="P185" s="300"/>
      <c r="Q185" s="300"/>
      <c r="R185" s="300"/>
      <c r="S185" s="300"/>
      <c r="T185" s="300"/>
      <c r="U185" s="300"/>
      <c r="V185" s="300"/>
      <c r="W185" s="300"/>
      <c r="X185" s="300"/>
      <c r="Y185" s="300"/>
      <c r="Z185" s="300"/>
      <c r="AA185" s="300"/>
      <c r="AB185" s="300"/>
      <c r="AC185" s="300"/>
      <c r="AD185" s="300"/>
      <c r="AE185" s="300"/>
      <c r="AF185" s="300"/>
      <c r="AG185" s="300"/>
      <c r="AH185" s="300"/>
      <c r="AI185" s="300"/>
      <c r="AJ185" s="300"/>
      <c r="AK185" s="300"/>
      <c r="AL185" s="300"/>
      <c r="AM185" s="300"/>
      <c r="AN185" s="300"/>
      <c r="AO185" s="300"/>
      <c r="AP185" s="300"/>
      <c r="AQ185" s="300"/>
      <c r="AR185" s="300"/>
      <c r="AS185" s="300"/>
      <c r="AT185" s="300"/>
      <c r="AU185" s="300"/>
      <c r="AV185" s="300"/>
      <c r="AW185" s="300"/>
      <c r="AX185" s="300"/>
      <c r="AY185" s="300"/>
      <c r="AZ185" s="300"/>
      <c r="BA185" s="300"/>
      <c r="BB185" s="300"/>
      <c r="BC185" s="300"/>
    </row>
    <row r="186" spans="1:55" x14ac:dyDescent="0.2">
      <c r="A186" s="300"/>
      <c r="B186" s="300"/>
      <c r="C186" s="300"/>
      <c r="D186" s="300"/>
      <c r="E186" s="300"/>
      <c r="F186" s="300"/>
      <c r="G186" s="300"/>
      <c r="H186" s="300"/>
      <c r="I186" s="300"/>
      <c r="J186" s="300"/>
      <c r="K186" s="300"/>
      <c r="L186" s="300"/>
      <c r="M186" s="300"/>
      <c r="N186" s="300"/>
      <c r="O186" s="300"/>
      <c r="P186" s="300"/>
      <c r="Q186" s="300"/>
      <c r="R186" s="300"/>
      <c r="S186" s="300"/>
      <c r="T186" s="300"/>
      <c r="U186" s="300"/>
      <c r="V186" s="300"/>
      <c r="W186" s="300"/>
      <c r="X186" s="300"/>
      <c r="Y186" s="300"/>
      <c r="Z186" s="300"/>
      <c r="AA186" s="300"/>
      <c r="AB186" s="300"/>
      <c r="AC186" s="300"/>
      <c r="AD186" s="300"/>
      <c r="AE186" s="300"/>
      <c r="AF186" s="300"/>
      <c r="AG186" s="300"/>
      <c r="AH186" s="300"/>
      <c r="AI186" s="300"/>
      <c r="AJ186" s="300"/>
      <c r="AK186" s="300"/>
      <c r="AL186" s="300"/>
      <c r="AM186" s="300"/>
      <c r="AN186" s="300"/>
      <c r="AO186" s="300"/>
      <c r="AP186" s="300"/>
      <c r="AQ186" s="300"/>
      <c r="AR186" s="300"/>
      <c r="AS186" s="300"/>
      <c r="AT186" s="300"/>
      <c r="AU186" s="300"/>
      <c r="AV186" s="300"/>
      <c r="AW186" s="300"/>
      <c r="AX186" s="300"/>
      <c r="AY186" s="300"/>
      <c r="AZ186" s="300"/>
      <c r="BA186" s="300"/>
      <c r="BB186" s="300"/>
      <c r="BC186" s="300"/>
    </row>
    <row r="187" spans="1:55" x14ac:dyDescent="0.2">
      <c r="A187" s="300"/>
      <c r="B187" s="300"/>
      <c r="C187" s="300"/>
      <c r="D187" s="300"/>
      <c r="E187" s="300"/>
      <c r="F187" s="300"/>
      <c r="G187" s="300"/>
      <c r="H187" s="300"/>
      <c r="I187" s="300"/>
      <c r="J187" s="300"/>
      <c r="K187" s="300"/>
      <c r="L187" s="300"/>
      <c r="M187" s="300"/>
      <c r="N187" s="300"/>
      <c r="O187" s="300"/>
      <c r="P187" s="300"/>
      <c r="Q187" s="300"/>
      <c r="R187" s="300"/>
      <c r="S187" s="300"/>
      <c r="T187" s="300"/>
      <c r="U187" s="300"/>
      <c r="V187" s="300"/>
      <c r="W187" s="300"/>
      <c r="X187" s="300"/>
      <c r="Y187" s="300"/>
      <c r="Z187" s="300"/>
      <c r="AA187" s="300"/>
      <c r="AB187" s="300"/>
      <c r="AC187" s="300"/>
      <c r="AD187" s="300"/>
      <c r="AE187" s="300"/>
      <c r="AF187" s="300"/>
      <c r="AG187" s="300"/>
      <c r="AH187" s="300"/>
      <c r="AI187" s="300"/>
      <c r="AJ187" s="300"/>
      <c r="AK187" s="300"/>
      <c r="AL187" s="300"/>
      <c r="AM187" s="300"/>
      <c r="AN187" s="300"/>
      <c r="AO187" s="300"/>
      <c r="AP187" s="300"/>
      <c r="AQ187" s="300"/>
      <c r="AR187" s="300"/>
      <c r="AS187" s="300"/>
      <c r="AT187" s="300"/>
      <c r="AU187" s="300"/>
      <c r="AV187" s="300"/>
      <c r="AW187" s="300"/>
      <c r="AX187" s="300"/>
      <c r="AY187" s="300"/>
      <c r="AZ187" s="300"/>
      <c r="BA187" s="300"/>
      <c r="BB187" s="300"/>
      <c r="BC187" s="300"/>
    </row>
    <row r="188" spans="1:55" x14ac:dyDescent="0.2">
      <c r="A188" s="300"/>
      <c r="B188" s="300"/>
      <c r="C188" s="300"/>
      <c r="D188" s="300"/>
      <c r="E188" s="300"/>
      <c r="F188" s="300"/>
      <c r="G188" s="300"/>
      <c r="H188" s="300"/>
      <c r="I188" s="300"/>
      <c r="J188" s="300"/>
      <c r="K188" s="300"/>
      <c r="L188" s="300"/>
      <c r="M188" s="300"/>
      <c r="N188" s="300"/>
      <c r="O188" s="300"/>
      <c r="P188" s="300"/>
      <c r="Q188" s="300"/>
      <c r="R188" s="300"/>
      <c r="S188" s="300"/>
      <c r="T188" s="300"/>
      <c r="U188" s="300"/>
      <c r="V188" s="300"/>
      <c r="W188" s="300"/>
      <c r="X188" s="300"/>
      <c r="Y188" s="300"/>
      <c r="Z188" s="300"/>
      <c r="AA188" s="300"/>
      <c r="AB188" s="300"/>
      <c r="AC188" s="300"/>
      <c r="AD188" s="300"/>
      <c r="AE188" s="300"/>
      <c r="AF188" s="300"/>
      <c r="AG188" s="300"/>
      <c r="AH188" s="300"/>
      <c r="AI188" s="300"/>
      <c r="AJ188" s="300"/>
      <c r="AK188" s="300"/>
      <c r="AL188" s="300"/>
      <c r="AM188" s="300"/>
      <c r="AN188" s="300"/>
      <c r="AO188" s="300"/>
      <c r="AP188" s="300"/>
      <c r="AQ188" s="300"/>
      <c r="AR188" s="300"/>
      <c r="AS188" s="300"/>
      <c r="AT188" s="300"/>
      <c r="AU188" s="300"/>
      <c r="AV188" s="300"/>
      <c r="AW188" s="300"/>
      <c r="AX188" s="300"/>
      <c r="AY188" s="300"/>
      <c r="AZ188" s="300"/>
      <c r="BA188" s="300"/>
      <c r="BB188" s="300"/>
      <c r="BC188" s="300"/>
    </row>
    <row r="189" spans="1:55" x14ac:dyDescent="0.2">
      <c r="A189" s="300"/>
      <c r="B189" s="300"/>
      <c r="C189" s="300"/>
      <c r="D189" s="300"/>
      <c r="E189" s="300"/>
      <c r="F189" s="300"/>
      <c r="G189" s="300"/>
      <c r="H189" s="300"/>
      <c r="I189" s="300"/>
      <c r="J189" s="300"/>
      <c r="K189" s="300"/>
      <c r="L189" s="300"/>
      <c r="M189" s="300"/>
      <c r="N189" s="300"/>
      <c r="O189" s="300"/>
      <c r="P189" s="300"/>
      <c r="Q189" s="300"/>
      <c r="R189" s="300"/>
      <c r="S189" s="300"/>
      <c r="T189" s="300"/>
      <c r="U189" s="300"/>
      <c r="V189" s="300"/>
      <c r="W189" s="300"/>
      <c r="X189" s="300"/>
      <c r="Y189" s="300"/>
      <c r="Z189" s="300"/>
      <c r="AA189" s="300"/>
      <c r="AB189" s="300"/>
      <c r="AC189" s="300"/>
      <c r="AD189" s="300"/>
      <c r="AE189" s="300"/>
      <c r="AF189" s="300"/>
      <c r="AG189" s="300"/>
      <c r="AH189" s="300"/>
      <c r="AI189" s="300"/>
      <c r="AJ189" s="300"/>
      <c r="AK189" s="300"/>
      <c r="AL189" s="300"/>
      <c r="AM189" s="300"/>
      <c r="AN189" s="300"/>
      <c r="AO189" s="300"/>
      <c r="AP189" s="300"/>
      <c r="AQ189" s="300"/>
      <c r="AR189" s="300"/>
      <c r="AS189" s="300"/>
      <c r="AT189" s="300"/>
      <c r="AU189" s="300"/>
      <c r="AV189" s="300"/>
      <c r="AW189" s="300"/>
      <c r="AX189" s="300"/>
      <c r="AY189" s="300"/>
      <c r="AZ189" s="300"/>
      <c r="BA189" s="300"/>
      <c r="BB189" s="300"/>
      <c r="BC189" s="300"/>
    </row>
    <row r="190" spans="1:55" x14ac:dyDescent="0.2">
      <c r="A190" s="300"/>
      <c r="B190" s="300"/>
      <c r="C190" s="300"/>
      <c r="D190" s="300"/>
      <c r="E190" s="300"/>
      <c r="F190" s="300"/>
      <c r="G190" s="300"/>
      <c r="H190" s="300"/>
      <c r="I190" s="300"/>
      <c r="J190" s="300"/>
      <c r="K190" s="300"/>
      <c r="L190" s="300"/>
      <c r="M190" s="300"/>
      <c r="N190" s="300"/>
      <c r="O190" s="300"/>
      <c r="P190" s="300"/>
      <c r="Q190" s="300"/>
      <c r="R190" s="300"/>
      <c r="S190" s="300"/>
      <c r="T190" s="300"/>
      <c r="U190" s="300"/>
      <c r="V190" s="300"/>
      <c r="W190" s="300"/>
      <c r="X190" s="300"/>
      <c r="Y190" s="300"/>
      <c r="Z190" s="300"/>
      <c r="AA190" s="300"/>
      <c r="AB190" s="300"/>
      <c r="AC190" s="300"/>
      <c r="AD190" s="300"/>
      <c r="AE190" s="300"/>
      <c r="AF190" s="300"/>
      <c r="AG190" s="300"/>
      <c r="AH190" s="300"/>
      <c r="AI190" s="300"/>
      <c r="AJ190" s="300"/>
      <c r="AK190" s="300"/>
      <c r="AL190" s="300"/>
      <c r="AM190" s="300"/>
      <c r="AN190" s="300"/>
      <c r="AO190" s="300"/>
      <c r="AP190" s="300"/>
      <c r="AQ190" s="300"/>
      <c r="AR190" s="300"/>
      <c r="AS190" s="300"/>
      <c r="AT190" s="300"/>
      <c r="AU190" s="300"/>
      <c r="AV190" s="300"/>
      <c r="AW190" s="300"/>
      <c r="AX190" s="300"/>
      <c r="AY190" s="300"/>
      <c r="AZ190" s="300"/>
      <c r="BA190" s="300"/>
      <c r="BB190" s="300"/>
      <c r="BC190" s="300"/>
    </row>
    <row r="191" spans="1:55" x14ac:dyDescent="0.2">
      <c r="A191" s="300"/>
      <c r="B191" s="300"/>
      <c r="C191" s="300"/>
      <c r="D191" s="300"/>
      <c r="E191" s="300"/>
      <c r="F191" s="300"/>
      <c r="G191" s="300"/>
      <c r="H191" s="300"/>
      <c r="I191" s="300"/>
      <c r="J191" s="300"/>
      <c r="K191" s="300"/>
      <c r="L191" s="300"/>
      <c r="M191" s="300"/>
      <c r="N191" s="300"/>
      <c r="O191" s="300"/>
      <c r="P191" s="300"/>
      <c r="Q191" s="300"/>
      <c r="R191" s="300"/>
      <c r="S191" s="300"/>
      <c r="T191" s="300"/>
      <c r="U191" s="300"/>
      <c r="V191" s="300"/>
      <c r="W191" s="300"/>
      <c r="X191" s="300"/>
      <c r="Y191" s="300"/>
      <c r="Z191" s="300"/>
      <c r="AA191" s="300"/>
      <c r="AB191" s="300"/>
      <c r="AC191" s="300"/>
      <c r="AD191" s="300"/>
      <c r="AE191" s="300"/>
      <c r="AF191" s="300"/>
      <c r="AG191" s="300"/>
      <c r="AH191" s="300"/>
      <c r="AI191" s="300"/>
      <c r="AJ191" s="300"/>
      <c r="AK191" s="300"/>
      <c r="AL191" s="300"/>
      <c r="AM191" s="300"/>
      <c r="AN191" s="300"/>
      <c r="AO191" s="300"/>
      <c r="AP191" s="300"/>
      <c r="AQ191" s="300"/>
      <c r="AR191" s="300"/>
      <c r="AS191" s="300"/>
      <c r="AT191" s="300"/>
      <c r="AU191" s="300"/>
      <c r="AV191" s="300"/>
      <c r="AW191" s="300"/>
      <c r="AX191" s="300"/>
      <c r="AY191" s="300"/>
      <c r="AZ191" s="300"/>
      <c r="BA191" s="300"/>
      <c r="BB191" s="300"/>
      <c r="BC191" s="300"/>
    </row>
    <row r="192" spans="1:55" x14ac:dyDescent="0.2">
      <c r="A192" s="300"/>
      <c r="B192" s="300"/>
      <c r="C192" s="300"/>
      <c r="D192" s="300"/>
      <c r="E192" s="300"/>
      <c r="F192" s="300"/>
      <c r="G192" s="300"/>
      <c r="H192" s="300"/>
      <c r="I192" s="300"/>
      <c r="J192" s="300"/>
      <c r="K192" s="300"/>
      <c r="L192" s="300"/>
      <c r="M192" s="300"/>
      <c r="N192" s="300"/>
      <c r="O192" s="300"/>
      <c r="P192" s="300"/>
      <c r="Q192" s="300"/>
      <c r="R192" s="300"/>
      <c r="S192" s="300"/>
      <c r="T192" s="300"/>
      <c r="U192" s="300"/>
      <c r="V192" s="300"/>
      <c r="W192" s="300"/>
      <c r="X192" s="300"/>
      <c r="Y192" s="300"/>
      <c r="Z192" s="300"/>
      <c r="AA192" s="300"/>
      <c r="AB192" s="300"/>
      <c r="AC192" s="300"/>
      <c r="AD192" s="300"/>
      <c r="AE192" s="300"/>
      <c r="AF192" s="300"/>
      <c r="AG192" s="300"/>
      <c r="AH192" s="300"/>
      <c r="AI192" s="300"/>
      <c r="AJ192" s="300"/>
      <c r="AK192" s="300"/>
      <c r="AL192" s="300"/>
      <c r="AM192" s="300"/>
      <c r="AN192" s="300"/>
      <c r="AO192" s="300"/>
      <c r="AP192" s="300"/>
      <c r="AQ192" s="300"/>
      <c r="AR192" s="300"/>
      <c r="AS192" s="300"/>
      <c r="AT192" s="300"/>
      <c r="AU192" s="300"/>
      <c r="AV192" s="300"/>
      <c r="AW192" s="300"/>
      <c r="AX192" s="300"/>
      <c r="AY192" s="300"/>
      <c r="AZ192" s="300"/>
      <c r="BA192" s="300"/>
      <c r="BB192" s="300"/>
      <c r="BC192" s="300"/>
    </row>
    <row r="193" spans="1:55" x14ac:dyDescent="0.2">
      <c r="A193" s="300"/>
      <c r="B193" s="300"/>
      <c r="C193" s="300"/>
      <c r="D193" s="300"/>
      <c r="E193" s="300"/>
      <c r="F193" s="300"/>
      <c r="G193" s="300"/>
      <c r="H193" s="300"/>
      <c r="I193" s="300"/>
      <c r="J193" s="300"/>
      <c r="K193" s="300"/>
      <c r="L193" s="300"/>
      <c r="M193" s="300"/>
      <c r="N193" s="300"/>
      <c r="O193" s="300"/>
      <c r="P193" s="300"/>
      <c r="Q193" s="300"/>
      <c r="R193" s="300"/>
      <c r="S193" s="300"/>
      <c r="T193" s="300"/>
      <c r="U193" s="300"/>
      <c r="V193" s="300"/>
      <c r="W193" s="300"/>
      <c r="X193" s="300"/>
      <c r="Y193" s="300"/>
      <c r="Z193" s="300"/>
      <c r="AA193" s="300"/>
      <c r="AB193" s="300"/>
      <c r="AC193" s="300"/>
      <c r="AD193" s="300"/>
      <c r="AE193" s="300"/>
      <c r="AF193" s="300"/>
      <c r="AG193" s="300"/>
      <c r="AH193" s="300"/>
      <c r="AI193" s="300"/>
      <c r="AJ193" s="300"/>
      <c r="AK193" s="300"/>
      <c r="AL193" s="300"/>
      <c r="AM193" s="300"/>
      <c r="AN193" s="300"/>
      <c r="AO193" s="300"/>
      <c r="AP193" s="300"/>
      <c r="AQ193" s="300"/>
      <c r="AR193" s="300"/>
      <c r="AS193" s="300"/>
      <c r="AT193" s="300"/>
      <c r="AU193" s="300"/>
      <c r="AV193" s="300"/>
      <c r="AW193" s="300"/>
      <c r="AX193" s="300"/>
      <c r="AY193" s="300"/>
      <c r="AZ193" s="300"/>
      <c r="BA193" s="300"/>
      <c r="BB193" s="300"/>
      <c r="BC193" s="300"/>
    </row>
    <row r="194" spans="1:55" x14ac:dyDescent="0.2">
      <c r="A194" s="300"/>
      <c r="B194" s="300"/>
      <c r="C194" s="300"/>
      <c r="D194" s="300"/>
      <c r="E194" s="300"/>
      <c r="F194" s="300"/>
      <c r="G194" s="300"/>
      <c r="H194" s="300"/>
      <c r="I194" s="300"/>
      <c r="J194" s="300"/>
      <c r="K194" s="300"/>
      <c r="L194" s="300"/>
      <c r="M194" s="300"/>
      <c r="N194" s="300"/>
      <c r="O194" s="300"/>
      <c r="P194" s="300"/>
      <c r="Q194" s="300"/>
      <c r="R194" s="300"/>
      <c r="S194" s="300"/>
      <c r="T194" s="300"/>
      <c r="U194" s="300"/>
      <c r="V194" s="300"/>
      <c r="W194" s="300"/>
      <c r="X194" s="300"/>
      <c r="Y194" s="300"/>
      <c r="Z194" s="300"/>
      <c r="AA194" s="300"/>
      <c r="AB194" s="300"/>
      <c r="AC194" s="300"/>
      <c r="AD194" s="300"/>
      <c r="AE194" s="300"/>
      <c r="AF194" s="300"/>
      <c r="AG194" s="300"/>
      <c r="AH194" s="300"/>
      <c r="AI194" s="300"/>
      <c r="AJ194" s="300"/>
      <c r="AK194" s="300"/>
      <c r="AL194" s="300"/>
      <c r="AM194" s="300"/>
      <c r="AN194" s="300"/>
      <c r="AO194" s="300"/>
      <c r="AP194" s="300"/>
      <c r="AQ194" s="300"/>
      <c r="AR194" s="300"/>
      <c r="AS194" s="300"/>
      <c r="AT194" s="300"/>
      <c r="AU194" s="300"/>
      <c r="AV194" s="300"/>
      <c r="AW194" s="300"/>
      <c r="AX194" s="300"/>
      <c r="AY194" s="300"/>
      <c r="AZ194" s="300"/>
      <c r="BA194" s="300"/>
      <c r="BB194" s="300"/>
      <c r="BC194" s="300"/>
    </row>
    <row r="195" spans="1:55" x14ac:dyDescent="0.2">
      <c r="A195" s="300"/>
      <c r="B195" s="300"/>
      <c r="C195" s="300"/>
      <c r="D195" s="300"/>
      <c r="E195" s="300"/>
      <c r="F195" s="300"/>
      <c r="G195" s="300"/>
      <c r="H195" s="300"/>
      <c r="I195" s="300"/>
      <c r="J195" s="300"/>
      <c r="K195" s="300"/>
      <c r="L195" s="300"/>
      <c r="M195" s="300"/>
      <c r="N195" s="300"/>
      <c r="O195" s="300"/>
      <c r="P195" s="300"/>
      <c r="Q195" s="300"/>
      <c r="R195" s="300"/>
      <c r="S195" s="300"/>
      <c r="T195" s="300"/>
      <c r="U195" s="300"/>
      <c r="V195" s="300"/>
      <c r="W195" s="300"/>
      <c r="X195" s="300"/>
      <c r="Y195" s="300"/>
      <c r="Z195" s="300"/>
      <c r="AA195" s="300"/>
      <c r="AB195" s="300"/>
      <c r="AC195" s="300"/>
      <c r="AD195" s="300"/>
      <c r="AE195" s="300"/>
      <c r="AF195" s="300"/>
      <c r="AG195" s="300"/>
      <c r="AH195" s="300"/>
      <c r="AI195" s="300"/>
      <c r="AJ195" s="300"/>
      <c r="AK195" s="300"/>
      <c r="AL195" s="300"/>
      <c r="AM195" s="300"/>
      <c r="AN195" s="300"/>
      <c r="AO195" s="300"/>
      <c r="AP195" s="300"/>
      <c r="AQ195" s="300"/>
      <c r="AR195" s="300"/>
      <c r="AS195" s="300"/>
      <c r="AT195" s="300"/>
      <c r="AU195" s="300"/>
      <c r="AV195" s="300"/>
      <c r="AW195" s="300"/>
      <c r="AX195" s="300"/>
      <c r="AY195" s="300"/>
      <c r="AZ195" s="300"/>
      <c r="BA195" s="300"/>
      <c r="BB195" s="300"/>
      <c r="BC195" s="300"/>
    </row>
    <row r="196" spans="1:55" x14ac:dyDescent="0.2">
      <c r="A196" s="300"/>
      <c r="B196" s="300"/>
      <c r="C196" s="300"/>
      <c r="D196" s="300"/>
      <c r="E196" s="300"/>
      <c r="F196" s="300"/>
      <c r="G196" s="300"/>
      <c r="H196" s="300"/>
      <c r="I196" s="300"/>
      <c r="J196" s="300"/>
      <c r="K196" s="300"/>
      <c r="L196" s="300"/>
      <c r="M196" s="300"/>
      <c r="N196" s="300"/>
      <c r="O196" s="300"/>
      <c r="P196" s="300"/>
      <c r="Q196" s="300"/>
      <c r="R196" s="300"/>
      <c r="S196" s="300"/>
      <c r="T196" s="300"/>
      <c r="U196" s="300"/>
      <c r="V196" s="300"/>
      <c r="W196" s="300"/>
      <c r="X196" s="300"/>
      <c r="Y196" s="300"/>
      <c r="Z196" s="300"/>
      <c r="AA196" s="300"/>
      <c r="AB196" s="300"/>
      <c r="AC196" s="300"/>
      <c r="AD196" s="300"/>
      <c r="AE196" s="300"/>
      <c r="AF196" s="300"/>
      <c r="AG196" s="300"/>
      <c r="AH196" s="300"/>
      <c r="AI196" s="300"/>
      <c r="AJ196" s="300"/>
      <c r="AK196" s="300"/>
      <c r="AL196" s="300"/>
      <c r="AM196" s="300"/>
      <c r="AN196" s="300"/>
      <c r="AO196" s="300"/>
      <c r="AP196" s="300"/>
      <c r="AQ196" s="300"/>
      <c r="AR196" s="300"/>
      <c r="AS196" s="300"/>
      <c r="AT196" s="300"/>
      <c r="AU196" s="300"/>
      <c r="AV196" s="300"/>
      <c r="AW196" s="300"/>
      <c r="AX196" s="300"/>
      <c r="AY196" s="300"/>
      <c r="AZ196" s="300"/>
      <c r="BA196" s="300"/>
      <c r="BB196" s="300"/>
      <c r="BC196" s="300"/>
    </row>
    <row r="197" spans="1:55" x14ac:dyDescent="0.2">
      <c r="A197" s="300"/>
      <c r="B197" s="300"/>
      <c r="C197" s="300"/>
      <c r="D197" s="300"/>
      <c r="E197" s="300"/>
      <c r="F197" s="300"/>
      <c r="G197" s="300"/>
      <c r="H197" s="300"/>
      <c r="I197" s="300"/>
      <c r="J197" s="300"/>
      <c r="K197" s="300"/>
      <c r="L197" s="300"/>
      <c r="M197" s="300"/>
      <c r="N197" s="300"/>
      <c r="O197" s="300"/>
      <c r="P197" s="300"/>
      <c r="Q197" s="300"/>
      <c r="R197" s="300"/>
      <c r="S197" s="300"/>
      <c r="T197" s="300"/>
      <c r="U197" s="300"/>
      <c r="V197" s="300"/>
      <c r="W197" s="300"/>
      <c r="X197" s="300"/>
      <c r="Y197" s="300"/>
      <c r="Z197" s="300"/>
      <c r="AA197" s="300"/>
      <c r="AB197" s="300"/>
      <c r="AC197" s="300"/>
      <c r="AD197" s="300"/>
      <c r="AE197" s="300"/>
      <c r="AF197" s="300"/>
      <c r="AG197" s="300"/>
      <c r="AH197" s="300"/>
      <c r="AI197" s="300"/>
      <c r="AJ197" s="300"/>
      <c r="AK197" s="300"/>
      <c r="AL197" s="300"/>
      <c r="AM197" s="300"/>
      <c r="AN197" s="300"/>
      <c r="AO197" s="300"/>
      <c r="AP197" s="300"/>
      <c r="AQ197" s="300"/>
      <c r="AR197" s="300"/>
      <c r="AS197" s="300"/>
      <c r="AT197" s="300"/>
      <c r="AU197" s="300"/>
      <c r="AV197" s="300"/>
      <c r="AW197" s="300"/>
      <c r="AX197" s="300"/>
      <c r="AY197" s="300"/>
      <c r="AZ197" s="300"/>
      <c r="BA197" s="300"/>
      <c r="BB197" s="300"/>
      <c r="BC197" s="300"/>
    </row>
    <row r="198" spans="1:55" x14ac:dyDescent="0.2">
      <c r="A198" s="300"/>
      <c r="B198" s="300"/>
      <c r="C198" s="300"/>
      <c r="D198" s="300"/>
      <c r="E198" s="300"/>
      <c r="F198" s="300"/>
      <c r="G198" s="300"/>
      <c r="H198" s="300"/>
      <c r="I198" s="300"/>
      <c r="J198" s="300"/>
      <c r="K198" s="300"/>
      <c r="L198" s="300"/>
      <c r="M198" s="300"/>
      <c r="N198" s="300"/>
      <c r="O198" s="300"/>
      <c r="P198" s="300"/>
      <c r="Q198" s="300"/>
      <c r="R198" s="300"/>
      <c r="S198" s="300"/>
      <c r="T198" s="300"/>
      <c r="U198" s="300"/>
      <c r="V198" s="300"/>
      <c r="W198" s="300"/>
      <c r="X198" s="300"/>
      <c r="Y198" s="300"/>
      <c r="Z198" s="300"/>
      <c r="AA198" s="300"/>
      <c r="AB198" s="300"/>
      <c r="AC198" s="300"/>
      <c r="AD198" s="300"/>
      <c r="AE198" s="300"/>
      <c r="AF198" s="300"/>
      <c r="AG198" s="300"/>
      <c r="AH198" s="300"/>
      <c r="AI198" s="300"/>
      <c r="AJ198" s="300"/>
      <c r="AK198" s="300"/>
      <c r="AL198" s="300"/>
      <c r="AM198" s="300"/>
      <c r="AN198" s="300"/>
      <c r="AO198" s="300"/>
      <c r="AP198" s="300"/>
      <c r="AQ198" s="300"/>
      <c r="AR198" s="300"/>
      <c r="AS198" s="300"/>
      <c r="AT198" s="300"/>
      <c r="AU198" s="300"/>
      <c r="AV198" s="300"/>
      <c r="AW198" s="300"/>
      <c r="AX198" s="300"/>
      <c r="AY198" s="300"/>
      <c r="AZ198" s="300"/>
      <c r="BA198" s="300"/>
      <c r="BB198" s="300"/>
      <c r="BC198" s="300"/>
    </row>
    <row r="199" spans="1:55" x14ac:dyDescent="0.2">
      <c r="A199" s="300"/>
      <c r="B199" s="300"/>
      <c r="C199" s="300"/>
      <c r="D199" s="300"/>
      <c r="E199" s="300"/>
      <c r="F199" s="300"/>
      <c r="G199" s="300"/>
      <c r="H199" s="300"/>
      <c r="I199" s="300"/>
      <c r="J199" s="300"/>
      <c r="K199" s="300"/>
      <c r="L199" s="300"/>
      <c r="M199" s="300"/>
      <c r="N199" s="300"/>
      <c r="O199" s="300"/>
      <c r="P199" s="300"/>
      <c r="Q199" s="300"/>
      <c r="R199" s="300"/>
      <c r="S199" s="300"/>
      <c r="T199" s="300"/>
      <c r="U199" s="300"/>
      <c r="V199" s="300"/>
      <c r="W199" s="300"/>
      <c r="X199" s="300"/>
      <c r="Y199" s="300"/>
      <c r="Z199" s="300"/>
      <c r="AA199" s="300"/>
      <c r="AB199" s="300"/>
      <c r="AC199" s="300"/>
      <c r="AD199" s="300"/>
      <c r="AE199" s="300"/>
      <c r="AF199" s="300"/>
      <c r="AG199" s="300"/>
      <c r="AH199" s="300"/>
      <c r="AI199" s="300"/>
      <c r="AJ199" s="300"/>
      <c r="AK199" s="300"/>
      <c r="AL199" s="300"/>
      <c r="AM199" s="300"/>
      <c r="AN199" s="300"/>
      <c r="AO199" s="300"/>
      <c r="AP199" s="300"/>
      <c r="AQ199" s="300"/>
      <c r="AR199" s="300"/>
      <c r="AS199" s="300"/>
      <c r="AT199" s="300"/>
      <c r="AU199" s="300"/>
      <c r="AV199" s="300"/>
      <c r="AW199" s="300"/>
      <c r="AX199" s="300"/>
      <c r="AY199" s="300"/>
      <c r="AZ199" s="300"/>
      <c r="BA199" s="300"/>
      <c r="BB199" s="300"/>
      <c r="BC199" s="300"/>
    </row>
    <row r="200" spans="1:55" x14ac:dyDescent="0.2">
      <c r="A200" s="300"/>
      <c r="B200" s="300"/>
      <c r="C200" s="300"/>
      <c r="D200" s="300"/>
      <c r="E200" s="300"/>
      <c r="F200" s="300"/>
      <c r="G200" s="300"/>
      <c r="H200" s="300"/>
      <c r="I200" s="300"/>
      <c r="J200" s="300"/>
      <c r="K200" s="300"/>
      <c r="L200" s="300"/>
      <c r="M200" s="300"/>
      <c r="N200" s="300"/>
      <c r="O200" s="300"/>
      <c r="P200" s="300"/>
      <c r="Q200" s="300"/>
      <c r="R200" s="300"/>
      <c r="S200" s="300"/>
      <c r="T200" s="300"/>
      <c r="U200" s="300"/>
      <c r="V200" s="300"/>
      <c r="W200" s="300"/>
      <c r="X200" s="300"/>
      <c r="Y200" s="300"/>
      <c r="Z200" s="300"/>
      <c r="AA200" s="300"/>
      <c r="AB200" s="300"/>
      <c r="AC200" s="300"/>
      <c r="AD200" s="300"/>
      <c r="AE200" s="300"/>
      <c r="AF200" s="300"/>
      <c r="AG200" s="300"/>
      <c r="AH200" s="300"/>
      <c r="AI200" s="300"/>
      <c r="AJ200" s="300"/>
      <c r="AK200" s="300"/>
      <c r="AL200" s="300"/>
      <c r="AM200" s="300"/>
      <c r="AN200" s="300"/>
      <c r="AO200" s="300"/>
      <c r="AP200" s="300"/>
      <c r="AQ200" s="300"/>
      <c r="AR200" s="300"/>
      <c r="AS200" s="300"/>
      <c r="AT200" s="300"/>
      <c r="AU200" s="300"/>
      <c r="AV200" s="300"/>
      <c r="AW200" s="300"/>
      <c r="AX200" s="300"/>
      <c r="AY200" s="300"/>
      <c r="AZ200" s="300"/>
      <c r="BA200" s="300"/>
      <c r="BB200" s="300"/>
      <c r="BC200" s="300"/>
    </row>
  </sheetData>
  <sheetProtection algorithmName="SHA-512" hashValue="oyonhi1Mone1TcmDA8xlUEBzJkeavkpVK7EecT5RTa+Et2qZbc+CCMgzrfNiw3SS0JGurcnnyeuHMqNLkxMiAw==" saltValue="LLA1vJf4tJCCJd7JM+GtWw==" spinCount="100000" sheet="1" objects="1" scenarios="1"/>
  <mergeCells count="8">
    <mergeCell ref="F19:H19"/>
    <mergeCell ref="F17:H17"/>
    <mergeCell ref="F18:H18"/>
    <mergeCell ref="F20:H20"/>
    <mergeCell ref="B1:C3"/>
    <mergeCell ref="C6:F6"/>
    <mergeCell ref="B5:F5"/>
    <mergeCell ref="B4:F4"/>
  </mergeCells>
  <dataValidations count="1">
    <dataValidation type="list" allowBlank="1" showInputMessage="1" showErrorMessage="1" sqref="F18:H20" xr:uid="{00000000-0002-0000-2400-000000000000}">
      <formula1>$P$3:$P$153</formula1>
    </dataValidation>
  </dataValidations>
  <pageMargins left="0.27" right="0.17" top="0.75" bottom="0.75" header="0.3" footer="0.3"/>
  <pageSetup paperSize="9" scale="76" orientation="landscape"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ignoredErrors>
    <ignoredError sqref="E8 E14 C14:D14 C16" unlockedFormula="1"/>
    <ignoredError sqref="F8 D28 D15 D23 F14 F30:F31 D30:E31 D29 D24:D27" evalError="1" unlockedFormula="1"/>
    <ignoredError sqref="C18 C26:C30 C21 C23:C24" evalError="1"/>
  </ignoredError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dimension ref="A1:BC200"/>
  <sheetViews>
    <sheetView zoomScaleNormal="100" workbookViewId="0">
      <selection activeCell="B1" sqref="B1:B3"/>
    </sheetView>
  </sheetViews>
  <sheetFormatPr defaultColWidth="9.140625" defaultRowHeight="12.75" x14ac:dyDescent="0.2"/>
  <cols>
    <col min="1" max="1" width="3" style="69" customWidth="1"/>
    <col min="2" max="2" width="49.85546875" style="69" bestFit="1" customWidth="1"/>
    <col min="3" max="3" width="15.7109375" style="69" customWidth="1"/>
    <col min="4" max="4" width="16.42578125" style="69" customWidth="1"/>
    <col min="5" max="5" width="26.85546875" style="69" customWidth="1"/>
    <col min="6" max="9" width="9.140625" style="69"/>
    <col min="10" max="10" width="11" style="69" customWidth="1"/>
    <col min="11" max="16384" width="9.140625" style="69"/>
  </cols>
  <sheetData>
    <row r="1" spans="1:55" ht="16.5" x14ac:dyDescent="0.2">
      <c r="A1" s="300"/>
      <c r="B1" s="2155" t="str">
        <f>'Borrower Details'!A2</f>
        <v>Mortgage-Magnus</v>
      </c>
      <c r="C1" s="449"/>
      <c r="D1" s="477"/>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c r="AM1" s="300"/>
      <c r="AN1" s="300"/>
      <c r="AO1" s="300"/>
      <c r="AP1" s="300"/>
      <c r="AQ1" s="300"/>
      <c r="AR1" s="300"/>
      <c r="AS1" s="300"/>
      <c r="AT1" s="300"/>
      <c r="AU1" s="300"/>
      <c r="AV1" s="300"/>
      <c r="AW1" s="300"/>
      <c r="AX1" s="300"/>
      <c r="AY1" s="300"/>
      <c r="AZ1" s="300"/>
      <c r="BA1" s="300"/>
      <c r="BB1" s="300"/>
      <c r="BC1" s="300"/>
    </row>
    <row r="2" spans="1:55" ht="16.5" x14ac:dyDescent="0.2">
      <c r="A2" s="300"/>
      <c r="B2" s="2156"/>
      <c r="C2" s="450" t="s">
        <v>3</v>
      </c>
      <c r="D2" s="478"/>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300"/>
      <c r="AN2" s="300"/>
      <c r="AO2" s="300"/>
      <c r="AP2" s="300"/>
      <c r="AQ2" s="300"/>
      <c r="AR2" s="300"/>
      <c r="AS2" s="300"/>
      <c r="AT2" s="300"/>
      <c r="AU2" s="300"/>
      <c r="AV2" s="300"/>
      <c r="AW2" s="300"/>
      <c r="AX2" s="300"/>
      <c r="AY2" s="300"/>
      <c r="AZ2" s="300"/>
      <c r="BA2" s="300"/>
      <c r="BB2" s="300"/>
      <c r="BC2" s="300"/>
    </row>
    <row r="3" spans="1:55" ht="16.5" x14ac:dyDescent="0.2">
      <c r="A3" s="300"/>
      <c r="B3" s="2157"/>
      <c r="C3" s="451"/>
      <c r="D3" s="479"/>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c r="BA3" s="300"/>
      <c r="BB3" s="300"/>
      <c r="BC3" s="300"/>
    </row>
    <row r="4" spans="1:55" x14ac:dyDescent="0.2">
      <c r="A4" s="300"/>
      <c r="B4" s="2192" t="s">
        <v>2518</v>
      </c>
      <c r="C4" s="2193"/>
      <c r="D4" s="2194"/>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row>
    <row r="5" spans="1:55" ht="15.75" x14ac:dyDescent="0.2">
      <c r="A5" s="300"/>
      <c r="B5" s="2114" t="s">
        <v>452</v>
      </c>
      <c r="C5" s="2115"/>
      <c r="D5" s="2118"/>
      <c r="E5" s="300"/>
      <c r="F5" s="300"/>
      <c r="G5" s="300"/>
      <c r="H5" s="300"/>
      <c r="I5" s="300"/>
      <c r="J5" s="300"/>
      <c r="K5" s="300"/>
      <c r="L5" s="300"/>
      <c r="M5" s="300"/>
      <c r="N5" s="300"/>
      <c r="O5" s="300"/>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row>
    <row r="6" spans="1:55" ht="51" customHeight="1" x14ac:dyDescent="0.2">
      <c r="A6" s="300"/>
      <c r="B6" s="480" t="s">
        <v>20</v>
      </c>
      <c r="C6" s="1406">
        <f>Financials_Consolidated!C7</f>
        <v>43556</v>
      </c>
      <c r="D6" s="1415">
        <f>Financials_Consolidated!D7</f>
        <v>43191</v>
      </c>
      <c r="E6" s="2185" t="s">
        <v>482</v>
      </c>
      <c r="F6" s="2185"/>
      <c r="G6" s="2185"/>
      <c r="H6" s="2185"/>
      <c r="I6" s="2185"/>
      <c r="J6" s="2185"/>
      <c r="K6" s="300"/>
      <c r="L6" s="300"/>
      <c r="M6" s="300"/>
      <c r="N6" s="300"/>
      <c r="O6" s="300"/>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row>
    <row r="7" spans="1:55" ht="12.75" customHeight="1" x14ac:dyDescent="0.2">
      <c r="A7" s="300"/>
      <c r="B7" s="481" t="s">
        <v>434</v>
      </c>
      <c r="C7" s="1416">
        <f>Financials_Consolidated!C11</f>
        <v>0</v>
      </c>
      <c r="D7" s="1417">
        <f>Financials_Consolidated!D11</f>
        <v>0</v>
      </c>
      <c r="E7" s="2185"/>
      <c r="F7" s="2185"/>
      <c r="G7" s="2185"/>
      <c r="H7" s="2185"/>
      <c r="I7" s="2185"/>
      <c r="J7" s="2185"/>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row>
    <row r="8" spans="1:55" ht="12.75" customHeight="1" x14ac:dyDescent="0.2">
      <c r="A8" s="300"/>
      <c r="B8" s="482" t="s">
        <v>435</v>
      </c>
      <c r="C8" s="1418">
        <f>Financials_Consolidated!C17</f>
        <v>0</v>
      </c>
      <c r="D8" s="1419">
        <f>Financials_Consolidated!D17</f>
        <v>0</v>
      </c>
      <c r="E8" s="300"/>
      <c r="F8" s="300"/>
      <c r="G8" s="300"/>
      <c r="H8" s="300"/>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row>
    <row r="9" spans="1:55" x14ac:dyDescent="0.2">
      <c r="A9" s="300"/>
      <c r="B9" s="483" t="s">
        <v>436</v>
      </c>
      <c r="C9" s="1418">
        <f>Financials_Consolidated!C18</f>
        <v>0</v>
      </c>
      <c r="D9" s="1419">
        <f>Financials_Consolidated!D18</f>
        <v>0</v>
      </c>
      <c r="E9" s="300"/>
      <c r="F9" s="300"/>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row>
    <row r="10" spans="1:55" x14ac:dyDescent="0.2">
      <c r="A10" s="300"/>
      <c r="B10" s="481" t="s">
        <v>28</v>
      </c>
      <c r="C10" s="1420">
        <f>C7-C8-C9</f>
        <v>0</v>
      </c>
      <c r="D10" s="1421">
        <f>D7-D8-D9</f>
        <v>0</v>
      </c>
      <c r="E10" s="300"/>
      <c r="F10" s="300"/>
      <c r="G10" s="300"/>
      <c r="H10" s="300"/>
      <c r="I10" s="300"/>
      <c r="J10" s="300"/>
      <c r="K10" s="300"/>
      <c r="L10" s="300"/>
      <c r="M10" s="300"/>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row>
    <row r="11" spans="1:55" x14ac:dyDescent="0.2">
      <c r="A11" s="300"/>
      <c r="B11" s="481" t="s">
        <v>437</v>
      </c>
      <c r="C11" s="1422" t="e">
        <f>C10/C7</f>
        <v>#DIV/0!</v>
      </c>
      <c r="D11" s="1423" t="e">
        <f>D10/D7</f>
        <v>#DIV/0!</v>
      </c>
      <c r="E11" s="300"/>
      <c r="F11" s="300"/>
      <c r="G11" s="300"/>
      <c r="H11" s="300"/>
      <c r="I11" s="300"/>
      <c r="J11" s="300"/>
      <c r="K11" s="300"/>
      <c r="L11" s="300"/>
      <c r="M11" s="300"/>
      <c r="N11" s="300"/>
      <c r="O11" s="300"/>
      <c r="P11" s="300"/>
      <c r="Q11" s="300"/>
      <c r="R11" s="300"/>
      <c r="S11" s="300"/>
      <c r="T11" s="300"/>
      <c r="U11" s="300"/>
      <c r="V11" s="300"/>
      <c r="W11" s="300"/>
      <c r="X11" s="300"/>
      <c r="Y11" s="300"/>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row>
    <row r="12" spans="1:55" x14ac:dyDescent="0.2">
      <c r="A12" s="300"/>
      <c r="B12" s="481" t="s">
        <v>438</v>
      </c>
      <c r="C12" s="2188" t="e">
        <f>(C11+D11)/2</f>
        <v>#DIV/0!</v>
      </c>
      <c r="D12" s="2189"/>
      <c r="E12" s="38"/>
      <c r="F12" s="38"/>
      <c r="G12" s="38"/>
      <c r="H12" s="38"/>
      <c r="I12" s="300"/>
      <c r="J12" s="300"/>
      <c r="K12" s="300"/>
      <c r="L12" s="300"/>
      <c r="M12" s="300"/>
      <c r="N12" s="300"/>
      <c r="O12" s="300"/>
      <c r="P12" s="300"/>
      <c r="Q12" s="300"/>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row>
    <row r="13" spans="1:55" x14ac:dyDescent="0.2">
      <c r="A13" s="300"/>
      <c r="B13" s="483" t="s">
        <v>439</v>
      </c>
      <c r="C13" s="2190">
        <f>C7*20%</f>
        <v>0</v>
      </c>
      <c r="D13" s="2191"/>
      <c r="E13" s="38"/>
      <c r="F13" s="38"/>
      <c r="G13" s="38"/>
      <c r="H13" s="38"/>
      <c r="I13" s="300"/>
      <c r="J13" s="300"/>
      <c r="K13" s="300"/>
      <c r="L13" s="300"/>
      <c r="M13" s="300"/>
      <c r="N13" s="300"/>
      <c r="O13" s="300"/>
      <c r="P13" s="300"/>
      <c r="Q13" s="300"/>
      <c r="R13" s="300"/>
      <c r="S13" s="300"/>
      <c r="T13" s="300"/>
      <c r="U13" s="300"/>
      <c r="V13" s="300"/>
      <c r="W13" s="300"/>
      <c r="X13" s="300"/>
      <c r="Y13" s="300"/>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row>
    <row r="14" spans="1:55" x14ac:dyDescent="0.2">
      <c r="A14" s="300"/>
      <c r="B14" s="483" t="s">
        <v>440</v>
      </c>
      <c r="C14" s="2190" t="e">
        <f>C7*C12</f>
        <v>#DIV/0!</v>
      </c>
      <c r="D14" s="2191"/>
      <c r="E14" s="38"/>
      <c r="F14" s="38"/>
      <c r="G14" s="38"/>
      <c r="H14" s="38"/>
      <c r="I14" s="300"/>
      <c r="J14" s="300"/>
      <c r="K14" s="300"/>
      <c r="L14" s="300"/>
      <c r="M14" s="300"/>
      <c r="N14" s="300"/>
      <c r="O14" s="300"/>
      <c r="P14" s="300"/>
      <c r="Q14" s="300"/>
      <c r="R14" s="300"/>
      <c r="S14" s="300"/>
      <c r="T14" s="300"/>
      <c r="U14" s="300"/>
      <c r="V14" s="300"/>
      <c r="W14" s="300"/>
      <c r="X14" s="300"/>
      <c r="Y14" s="300"/>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row>
    <row r="15" spans="1:55" x14ac:dyDescent="0.2">
      <c r="A15" s="300"/>
      <c r="B15" s="481" t="s">
        <v>441</v>
      </c>
      <c r="C15" s="2190" t="e">
        <f>MIN(C13:D14)</f>
        <v>#DIV/0!</v>
      </c>
      <c r="D15" s="2191"/>
      <c r="E15" s="38"/>
      <c r="F15" s="38"/>
      <c r="G15" s="38"/>
      <c r="H15" s="38"/>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row>
    <row r="16" spans="1:55" x14ac:dyDescent="0.2">
      <c r="A16" s="300"/>
      <c r="B16" s="481" t="s">
        <v>442</v>
      </c>
      <c r="C16" s="39"/>
      <c r="D16" s="254"/>
      <c r="E16" s="38"/>
      <c r="F16" s="38"/>
      <c r="G16" s="38"/>
      <c r="H16" s="38"/>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row>
    <row r="17" spans="1:55" x14ac:dyDescent="0.2">
      <c r="A17" s="300"/>
      <c r="B17" s="483" t="s">
        <v>443</v>
      </c>
      <c r="C17" s="2180">
        <v>0.6</v>
      </c>
      <c r="D17" s="2175"/>
      <c r="E17" s="38"/>
      <c r="F17" s="38"/>
      <c r="G17" s="38"/>
      <c r="H17" s="38"/>
      <c r="I17" s="300"/>
      <c r="J17" s="300"/>
      <c r="K17" s="300"/>
      <c r="L17" s="300"/>
      <c r="M17" s="300"/>
      <c r="N17" s="300"/>
      <c r="O17" s="300"/>
      <c r="P17" s="300"/>
      <c r="Q17" s="300"/>
      <c r="R17" s="300"/>
      <c r="S17" s="300"/>
      <c r="T17" s="300"/>
      <c r="U17" s="300"/>
      <c r="V17" s="300"/>
      <c r="W17" s="300"/>
      <c r="X17" s="300"/>
      <c r="Y17" s="300"/>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row>
    <row r="18" spans="1:55" x14ac:dyDescent="0.2">
      <c r="A18" s="300"/>
      <c r="B18" s="483" t="s">
        <v>444</v>
      </c>
      <c r="C18" s="2176" t="e">
        <f>C15/12</f>
        <v>#DIV/0!</v>
      </c>
      <c r="D18" s="2177"/>
      <c r="E18" s="38"/>
      <c r="F18" s="38"/>
      <c r="G18" s="38"/>
      <c r="H18" s="38"/>
      <c r="I18" s="300"/>
      <c r="J18" s="300"/>
      <c r="K18" s="300"/>
      <c r="L18" s="300"/>
      <c r="M18" s="300"/>
      <c r="N18" s="300"/>
      <c r="O18" s="300"/>
      <c r="P18" s="300"/>
      <c r="Q18" s="300"/>
      <c r="R18" s="300"/>
      <c r="S18" s="300"/>
      <c r="T18" s="300"/>
      <c r="U18" s="300"/>
      <c r="V18" s="300"/>
      <c r="W18" s="300"/>
      <c r="X18" s="300"/>
      <c r="Y18" s="300"/>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row>
    <row r="19" spans="1:55" x14ac:dyDescent="0.2">
      <c r="A19" s="300"/>
      <c r="B19" s="483" t="s">
        <v>445</v>
      </c>
      <c r="C19" s="2176" t="e">
        <f>C17*C18</f>
        <v>#DIV/0!</v>
      </c>
      <c r="D19" s="2177"/>
      <c r="E19" s="38"/>
      <c r="F19" s="38"/>
      <c r="G19" s="485"/>
      <c r="H19" s="38"/>
      <c r="I19" s="300"/>
      <c r="J19" s="300"/>
      <c r="K19" s="300"/>
      <c r="L19" s="300"/>
      <c r="M19" s="300"/>
      <c r="N19" s="300"/>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row>
    <row r="20" spans="1:55" x14ac:dyDescent="0.2">
      <c r="A20" s="300"/>
      <c r="B20" s="483" t="s">
        <v>225</v>
      </c>
      <c r="C20" s="2181">
        <f>'EMI Chart'!I46</f>
        <v>0</v>
      </c>
      <c r="D20" s="2182"/>
      <c r="E20" s="38"/>
      <c r="F20" s="486"/>
      <c r="G20" s="486"/>
      <c r="H20" s="38"/>
      <c r="I20" s="300"/>
      <c r="J20" s="300"/>
      <c r="K20" s="300"/>
      <c r="L20" s="300"/>
      <c r="M20" s="300"/>
      <c r="N20" s="300"/>
      <c r="O20" s="300"/>
      <c r="P20" s="300"/>
      <c r="Q20" s="300"/>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row>
    <row r="21" spans="1:55" x14ac:dyDescent="0.2">
      <c r="A21" s="300"/>
      <c r="B21" s="483" t="s">
        <v>446</v>
      </c>
      <c r="C21" s="2176" t="e">
        <f>C19-C20</f>
        <v>#DIV/0!</v>
      </c>
      <c r="D21" s="2177"/>
      <c r="E21" s="38"/>
      <c r="F21" s="38"/>
      <c r="G21" s="38"/>
      <c r="H21" s="38"/>
      <c r="I21" s="300"/>
      <c r="J21" s="300"/>
      <c r="K21" s="300"/>
      <c r="L21" s="300"/>
      <c r="M21" s="300"/>
      <c r="N21" s="300"/>
      <c r="O21" s="300"/>
      <c r="P21" s="300"/>
      <c r="Q21" s="300"/>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row>
    <row r="22" spans="1:55" x14ac:dyDescent="0.2">
      <c r="A22" s="300"/>
      <c r="B22" s="483" t="s">
        <v>451</v>
      </c>
      <c r="C22" s="2174">
        <v>180</v>
      </c>
      <c r="D22" s="2175"/>
      <c r="E22" s="38"/>
      <c r="F22" s="38"/>
      <c r="G22" s="38"/>
      <c r="H22" s="38"/>
      <c r="I22" s="300"/>
      <c r="J22" s="300"/>
      <c r="K22" s="300"/>
      <c r="L22" s="300"/>
      <c r="M22" s="300"/>
      <c r="N22" s="300"/>
      <c r="O22" s="300"/>
      <c r="P22" s="300"/>
      <c r="Q22" s="300"/>
      <c r="R22" s="300"/>
      <c r="S22" s="300"/>
      <c r="T22" s="300"/>
      <c r="U22" s="300"/>
      <c r="V22" s="300"/>
      <c r="W22" s="300"/>
      <c r="X22" s="300"/>
      <c r="Y22" s="300"/>
      <c r="Z22" s="300"/>
      <c r="AA22" s="300"/>
      <c r="AB22" s="300"/>
      <c r="AC22" s="300"/>
      <c r="AD22" s="300"/>
      <c r="AE22" s="300"/>
      <c r="AF22" s="300"/>
      <c r="AG22" s="300"/>
      <c r="AH22" s="300"/>
      <c r="AI22" s="300"/>
      <c r="AJ22" s="300"/>
      <c r="AK22" s="300"/>
      <c r="AL22" s="300"/>
      <c r="AM22" s="300"/>
      <c r="AN22" s="300"/>
      <c r="AO22" s="300"/>
      <c r="AP22" s="300"/>
      <c r="AQ22" s="300"/>
      <c r="AR22" s="300"/>
      <c r="AS22" s="300"/>
      <c r="AT22" s="300"/>
      <c r="AU22" s="300"/>
      <c r="AV22" s="300"/>
      <c r="AW22" s="300"/>
      <c r="AX22" s="300"/>
      <c r="AY22" s="300"/>
      <c r="AZ22" s="300"/>
      <c r="BA22" s="300"/>
      <c r="BB22" s="300"/>
      <c r="BC22" s="300"/>
    </row>
    <row r="23" spans="1:55" x14ac:dyDescent="0.2">
      <c r="A23" s="300"/>
      <c r="B23" s="483" t="s">
        <v>447</v>
      </c>
      <c r="C23" s="2186">
        <v>0.1</v>
      </c>
      <c r="D23" s="2187"/>
      <c r="E23" s="38"/>
      <c r="F23" s="38"/>
      <c r="G23" s="38"/>
      <c r="H23" s="38"/>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row>
    <row r="24" spans="1:55" x14ac:dyDescent="0.2">
      <c r="A24" s="300"/>
      <c r="B24" s="483" t="s">
        <v>221</v>
      </c>
      <c r="C24" s="2176">
        <f>PMT(C23/12,C22,-100000,0)</f>
        <v>1074.6051177081163</v>
      </c>
      <c r="D24" s="2177"/>
      <c r="E24" s="38"/>
      <c r="F24" s="38"/>
      <c r="G24" s="38"/>
      <c r="H24" s="38"/>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row>
    <row r="25" spans="1:55" x14ac:dyDescent="0.2">
      <c r="A25" s="300"/>
      <c r="B25" s="481" t="s">
        <v>448</v>
      </c>
      <c r="C25" s="2183" t="e">
        <f>C21/C24</f>
        <v>#DIV/0!</v>
      </c>
      <c r="D25" s="2184"/>
      <c r="E25" s="38"/>
      <c r="F25" s="38"/>
      <c r="G25" s="38"/>
      <c r="H25" s="38"/>
      <c r="I25" s="300"/>
      <c r="J25" s="300"/>
      <c r="K25" s="300"/>
      <c r="L25" s="300"/>
      <c r="M25" s="300"/>
      <c r="N25" s="300"/>
      <c r="O25" s="300"/>
      <c r="P25" s="300"/>
      <c r="Q25" s="300"/>
      <c r="R25" s="300"/>
      <c r="S25" s="300"/>
      <c r="T25" s="300"/>
      <c r="U25" s="300"/>
      <c r="V25" s="300"/>
      <c r="W25" s="300"/>
      <c r="X25" s="300"/>
      <c r="Y25" s="300"/>
      <c r="Z25" s="300"/>
      <c r="AA25" s="300"/>
      <c r="AB25" s="300"/>
      <c r="AC25" s="300"/>
      <c r="AD25" s="300"/>
      <c r="AE25" s="300"/>
      <c r="AF25" s="300"/>
      <c r="AG25" s="300"/>
      <c r="AH25" s="300"/>
      <c r="AI25" s="300"/>
      <c r="AJ25" s="300"/>
      <c r="AK25" s="300"/>
      <c r="AL25" s="300"/>
      <c r="AM25" s="300"/>
      <c r="AN25" s="300"/>
      <c r="AO25" s="300"/>
      <c r="AP25" s="300"/>
      <c r="AQ25" s="300"/>
      <c r="AR25" s="300"/>
      <c r="AS25" s="300"/>
      <c r="AT25" s="300"/>
      <c r="AU25" s="300"/>
      <c r="AV25" s="300"/>
      <c r="AW25" s="300"/>
      <c r="AX25" s="300"/>
      <c r="AY25" s="300"/>
      <c r="AZ25" s="300"/>
      <c r="BA25" s="300"/>
      <c r="BB25" s="300"/>
      <c r="BC25" s="300"/>
    </row>
    <row r="26" spans="1:55" x14ac:dyDescent="0.2">
      <c r="A26" s="300"/>
      <c r="B26" s="481" t="s">
        <v>449</v>
      </c>
      <c r="C26" s="2174"/>
      <c r="D26" s="2175"/>
      <c r="E26" s="38"/>
      <c r="F26" s="38"/>
      <c r="G26" s="38"/>
      <c r="H26" s="38"/>
      <c r="I26" s="300"/>
      <c r="J26" s="300"/>
      <c r="K26" s="300"/>
      <c r="L26" s="300"/>
      <c r="M26" s="300"/>
      <c r="N26" s="300"/>
      <c r="O26" s="300"/>
      <c r="P26" s="300"/>
      <c r="Q26" s="300"/>
      <c r="R26" s="300"/>
      <c r="S26" s="300"/>
      <c r="T26" s="300"/>
      <c r="U26" s="300"/>
      <c r="V26" s="300"/>
      <c r="W26" s="300"/>
      <c r="X26" s="300"/>
      <c r="Y26" s="300"/>
      <c r="Z26" s="300"/>
      <c r="AA26" s="300"/>
      <c r="AB26" s="300"/>
      <c r="AC26" s="300"/>
      <c r="AD26" s="300"/>
      <c r="AE26" s="300"/>
      <c r="AF26" s="300"/>
      <c r="AG26" s="300"/>
      <c r="AH26" s="300"/>
      <c r="AI26" s="300"/>
      <c r="AJ26" s="300"/>
      <c r="AK26" s="300"/>
      <c r="AL26" s="300"/>
      <c r="AM26" s="300"/>
      <c r="AN26" s="300"/>
      <c r="AO26" s="300"/>
      <c r="AP26" s="300"/>
      <c r="AQ26" s="300"/>
      <c r="AR26" s="300"/>
      <c r="AS26" s="300"/>
      <c r="AT26" s="300"/>
      <c r="AU26" s="300"/>
      <c r="AV26" s="300"/>
      <c r="AW26" s="300"/>
      <c r="AX26" s="300"/>
      <c r="AY26" s="300"/>
      <c r="AZ26" s="300"/>
      <c r="BA26" s="300"/>
      <c r="BB26" s="300"/>
      <c r="BC26" s="300"/>
    </row>
    <row r="27" spans="1:55" x14ac:dyDescent="0.2">
      <c r="A27" s="300"/>
      <c r="B27" s="481" t="s">
        <v>229</v>
      </c>
      <c r="C27" s="2176">
        <f>C26*C24/100000</f>
        <v>0</v>
      </c>
      <c r="D27" s="2177"/>
      <c r="E27" s="38"/>
      <c r="F27" s="38"/>
      <c r="G27" s="38"/>
      <c r="H27" s="38"/>
      <c r="I27" s="300"/>
      <c r="J27" s="300"/>
      <c r="K27" s="300"/>
      <c r="L27" s="300"/>
      <c r="M27" s="300"/>
      <c r="N27" s="300"/>
      <c r="O27" s="300"/>
      <c r="P27" s="300"/>
      <c r="Q27" s="300"/>
      <c r="R27" s="300"/>
      <c r="S27" s="300"/>
      <c r="T27" s="300"/>
      <c r="U27" s="300"/>
      <c r="V27" s="300"/>
      <c r="W27" s="300"/>
      <c r="X27" s="300"/>
      <c r="Y27" s="300"/>
      <c r="Z27" s="300"/>
      <c r="AA27" s="300"/>
      <c r="AB27" s="300"/>
      <c r="AC27" s="300"/>
      <c r="AD27" s="300"/>
      <c r="AE27" s="300"/>
      <c r="AF27" s="300"/>
      <c r="AG27" s="300"/>
      <c r="AH27" s="300"/>
      <c r="AI27" s="300"/>
      <c r="AJ27" s="300"/>
      <c r="AK27" s="300"/>
      <c r="AL27" s="300"/>
      <c r="AM27" s="300"/>
      <c r="AN27" s="300"/>
      <c r="AO27" s="300"/>
      <c r="AP27" s="300"/>
      <c r="AQ27" s="300"/>
      <c r="AR27" s="300"/>
      <c r="AS27" s="300"/>
      <c r="AT27" s="300"/>
      <c r="AU27" s="300"/>
      <c r="AV27" s="300"/>
      <c r="AW27" s="300"/>
      <c r="AX27" s="300"/>
      <c r="AY27" s="300"/>
      <c r="AZ27" s="300"/>
      <c r="BA27" s="300"/>
      <c r="BB27" s="300"/>
      <c r="BC27" s="300"/>
    </row>
    <row r="28" spans="1:55" ht="13.5" thickBot="1" x14ac:dyDescent="0.25">
      <c r="A28" s="300"/>
      <c r="B28" s="487" t="s">
        <v>450</v>
      </c>
      <c r="C28" s="2178" t="e">
        <f>(C27+C20)/C18</f>
        <v>#DIV/0!</v>
      </c>
      <c r="D28" s="2179"/>
      <c r="E28" s="38"/>
      <c r="F28" s="38"/>
      <c r="G28" s="38"/>
      <c r="H28" s="38"/>
      <c r="I28" s="300"/>
      <c r="J28" s="300"/>
      <c r="K28" s="300"/>
      <c r="L28" s="300"/>
      <c r="M28" s="300"/>
      <c r="N28" s="300"/>
      <c r="O28" s="300"/>
      <c r="P28" s="300"/>
      <c r="Q28" s="300"/>
      <c r="R28" s="300"/>
      <c r="S28" s="300"/>
      <c r="T28" s="300"/>
      <c r="U28" s="300"/>
      <c r="V28" s="300"/>
      <c r="W28" s="300"/>
      <c r="X28" s="300"/>
      <c r="Y28" s="300"/>
      <c r="Z28" s="300"/>
      <c r="AA28" s="300"/>
      <c r="AB28" s="300"/>
      <c r="AC28" s="300"/>
      <c r="AD28" s="300"/>
      <c r="AE28" s="300"/>
      <c r="AF28" s="300"/>
      <c r="AG28" s="300"/>
      <c r="AH28" s="300"/>
      <c r="AI28" s="300"/>
      <c r="AJ28" s="300"/>
      <c r="AK28" s="300"/>
      <c r="AL28" s="300"/>
      <c r="AM28" s="300"/>
      <c r="AN28" s="300"/>
      <c r="AO28" s="300"/>
      <c r="AP28" s="300"/>
      <c r="AQ28" s="300"/>
      <c r="AR28" s="300"/>
      <c r="AS28" s="300"/>
      <c r="AT28" s="300"/>
      <c r="AU28" s="300"/>
      <c r="AV28" s="300"/>
      <c r="AW28" s="300"/>
      <c r="AX28" s="300"/>
      <c r="AY28" s="300"/>
      <c r="AZ28" s="300"/>
      <c r="BA28" s="300"/>
      <c r="BB28" s="300"/>
      <c r="BC28" s="300"/>
    </row>
    <row r="29" spans="1:55" x14ac:dyDescent="0.2">
      <c r="A29" s="300"/>
      <c r="B29" s="488"/>
      <c r="C29" s="300"/>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0"/>
      <c r="AW29" s="300"/>
      <c r="AX29" s="300"/>
      <c r="AY29" s="300"/>
      <c r="AZ29" s="300"/>
      <c r="BA29" s="300"/>
      <c r="BB29" s="300"/>
      <c r="BC29" s="300"/>
    </row>
    <row r="30" spans="1:55" x14ac:dyDescent="0.2">
      <c r="A30" s="300"/>
      <c r="B30" s="300"/>
      <c r="C30" s="300"/>
      <c r="D30" s="300"/>
      <c r="E30" s="300"/>
      <c r="F30" s="300"/>
      <c r="G30" s="300"/>
      <c r="H30" s="300"/>
      <c r="I30" s="300"/>
      <c r="J30" s="300"/>
      <c r="K30" s="300"/>
      <c r="L30" s="300"/>
      <c r="M30" s="300"/>
      <c r="N30" s="300"/>
      <c r="O30" s="300"/>
      <c r="P30" s="300"/>
      <c r="Q30" s="300"/>
      <c r="R30" s="300"/>
      <c r="S30" s="300"/>
      <c r="T30" s="300"/>
      <c r="U30" s="300"/>
      <c r="V30" s="300"/>
      <c r="W30" s="300"/>
      <c r="X30" s="300"/>
      <c r="Y30" s="300"/>
      <c r="Z30" s="300"/>
      <c r="AA30" s="300"/>
      <c r="AB30" s="300"/>
      <c r="AC30" s="300"/>
      <c r="AD30" s="300"/>
      <c r="AE30" s="300"/>
      <c r="AF30" s="300"/>
      <c r="AG30" s="300"/>
      <c r="AH30" s="300"/>
      <c r="AI30" s="300"/>
      <c r="AJ30" s="300"/>
      <c r="AK30" s="300"/>
      <c r="AL30" s="300"/>
      <c r="AM30" s="300"/>
      <c r="AN30" s="300"/>
      <c r="AO30" s="300"/>
      <c r="AP30" s="300"/>
      <c r="AQ30" s="300"/>
      <c r="AR30" s="300"/>
      <c r="AS30" s="300"/>
      <c r="AT30" s="300"/>
      <c r="AU30" s="300"/>
      <c r="AV30" s="300"/>
      <c r="AW30" s="300"/>
      <c r="AX30" s="300"/>
      <c r="AY30" s="300"/>
      <c r="AZ30" s="300"/>
      <c r="BA30" s="300"/>
      <c r="BB30" s="300"/>
      <c r="BC30" s="300"/>
    </row>
    <row r="31" spans="1:55" x14ac:dyDescent="0.2">
      <c r="A31" s="300"/>
      <c r="B31" s="300"/>
      <c r="C31" s="300"/>
      <c r="D31" s="300"/>
      <c r="E31" s="300"/>
      <c r="F31" s="300"/>
      <c r="G31" s="300"/>
      <c r="H31" s="300"/>
      <c r="I31" s="300"/>
      <c r="J31" s="300"/>
      <c r="K31" s="300"/>
      <c r="L31" s="300"/>
      <c r="M31" s="300"/>
      <c r="N31" s="300"/>
      <c r="O31" s="300"/>
      <c r="P31" s="300"/>
      <c r="Q31" s="300"/>
      <c r="R31" s="300"/>
      <c r="S31" s="300"/>
      <c r="T31" s="300"/>
      <c r="U31" s="300"/>
      <c r="V31" s="300"/>
      <c r="W31" s="300"/>
      <c r="X31" s="300"/>
      <c r="Y31" s="300"/>
      <c r="Z31" s="300"/>
      <c r="AA31" s="300"/>
      <c r="AB31" s="300"/>
      <c r="AC31" s="300"/>
      <c r="AD31" s="300"/>
      <c r="AE31" s="300"/>
      <c r="AF31" s="300"/>
      <c r="AG31" s="300"/>
      <c r="AH31" s="300"/>
      <c r="AI31" s="300"/>
      <c r="AJ31" s="300"/>
      <c r="AK31" s="300"/>
      <c r="AL31" s="300"/>
      <c r="AM31" s="300"/>
      <c r="AN31" s="300"/>
      <c r="AO31" s="300"/>
      <c r="AP31" s="300"/>
      <c r="AQ31" s="300"/>
      <c r="AR31" s="300"/>
      <c r="AS31" s="300"/>
      <c r="AT31" s="300"/>
      <c r="AU31" s="300"/>
      <c r="AV31" s="300"/>
      <c r="AW31" s="300"/>
      <c r="AX31" s="300"/>
      <c r="AY31" s="300"/>
      <c r="AZ31" s="300"/>
      <c r="BA31" s="300"/>
      <c r="BB31" s="300"/>
      <c r="BC31" s="300"/>
    </row>
    <row r="32" spans="1:55" x14ac:dyDescent="0.2">
      <c r="A32" s="300"/>
      <c r="B32" s="300"/>
      <c r="C32" s="300"/>
      <c r="D32" s="300"/>
      <c r="E32" s="300"/>
      <c r="F32" s="300"/>
      <c r="G32" s="300"/>
      <c r="H32" s="300"/>
      <c r="I32" s="300"/>
      <c r="J32" s="300"/>
      <c r="K32" s="300"/>
      <c r="L32" s="300"/>
      <c r="M32" s="300"/>
      <c r="N32" s="300"/>
      <c r="O32" s="300"/>
      <c r="P32" s="300"/>
      <c r="Q32" s="300"/>
      <c r="R32" s="300"/>
      <c r="S32" s="300"/>
      <c r="T32" s="300"/>
      <c r="U32" s="300"/>
      <c r="V32" s="300"/>
      <c r="W32" s="300"/>
      <c r="X32" s="300"/>
      <c r="Y32" s="300"/>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row>
    <row r="33" spans="1:55" x14ac:dyDescent="0.2">
      <c r="A33" s="300"/>
      <c r="B33" s="300"/>
      <c r="C33" s="300"/>
      <c r="D33" s="300"/>
      <c r="E33" s="300"/>
      <c r="F33" s="300"/>
      <c r="G33" s="300"/>
      <c r="H33" s="300"/>
      <c r="I33" s="300"/>
      <c r="J33" s="300"/>
      <c r="K33" s="300"/>
      <c r="L33" s="300"/>
      <c r="M33" s="300"/>
      <c r="N33" s="300"/>
      <c r="O33" s="300"/>
      <c r="P33" s="300"/>
      <c r="Q33" s="300"/>
      <c r="R33" s="300"/>
      <c r="S33" s="300"/>
      <c r="T33" s="300"/>
      <c r="U33" s="300"/>
      <c r="V33" s="300"/>
      <c r="W33" s="300"/>
      <c r="X33" s="300"/>
      <c r="Y33" s="300"/>
      <c r="Z33" s="300"/>
      <c r="AA33" s="300"/>
      <c r="AB33" s="300"/>
      <c r="AC33" s="300"/>
      <c r="AD33" s="300"/>
      <c r="AE33" s="300"/>
      <c r="AF33" s="300"/>
      <c r="AG33" s="300"/>
      <c r="AH33" s="300"/>
      <c r="AI33" s="300"/>
      <c r="AJ33" s="300"/>
      <c r="AK33" s="300"/>
      <c r="AL33" s="300"/>
      <c r="AM33" s="300"/>
      <c r="AN33" s="300"/>
      <c r="AO33" s="300"/>
      <c r="AP33" s="300"/>
      <c r="AQ33" s="300"/>
      <c r="AR33" s="300"/>
      <c r="AS33" s="300"/>
      <c r="AT33" s="300"/>
      <c r="AU33" s="300"/>
      <c r="AV33" s="300"/>
      <c r="AW33" s="300"/>
      <c r="AX33" s="300"/>
      <c r="AY33" s="300"/>
      <c r="AZ33" s="300"/>
      <c r="BA33" s="300"/>
      <c r="BB33" s="300"/>
      <c r="BC33" s="300"/>
    </row>
    <row r="34" spans="1:55" x14ac:dyDescent="0.2">
      <c r="A34" s="300"/>
      <c r="B34" s="300"/>
      <c r="C34" s="300"/>
      <c r="D34" s="300"/>
      <c r="E34" s="300"/>
      <c r="F34" s="300"/>
      <c r="G34" s="300"/>
      <c r="H34" s="300"/>
      <c r="I34" s="300"/>
      <c r="J34" s="300"/>
      <c r="K34" s="300"/>
      <c r="L34" s="300"/>
      <c r="M34" s="300"/>
      <c r="N34" s="300"/>
      <c r="O34" s="300"/>
      <c r="P34" s="300"/>
      <c r="Q34" s="300"/>
      <c r="R34" s="300"/>
      <c r="S34" s="300"/>
      <c r="T34" s="300"/>
      <c r="U34" s="300"/>
      <c r="V34" s="300"/>
      <c r="W34" s="300"/>
      <c r="X34" s="300"/>
      <c r="Y34" s="300"/>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row>
    <row r="35" spans="1:55" x14ac:dyDescent="0.2">
      <c r="A35" s="300"/>
      <c r="B35" s="300"/>
      <c r="C35" s="300"/>
      <c r="D35" s="300"/>
      <c r="E35" s="300"/>
      <c r="F35" s="300"/>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row>
    <row r="36" spans="1:55" x14ac:dyDescent="0.2">
      <c r="A36" s="300"/>
      <c r="B36" s="300"/>
      <c r="C36" s="300"/>
      <c r="D36" s="300"/>
      <c r="E36" s="300"/>
      <c r="F36" s="300"/>
      <c r="G36" s="300"/>
      <c r="H36" s="300"/>
      <c r="I36" s="300"/>
      <c r="J36" s="300"/>
      <c r="K36" s="300"/>
      <c r="L36" s="300"/>
      <c r="M36" s="300"/>
      <c r="N36" s="300"/>
      <c r="O36" s="300"/>
      <c r="P36" s="300"/>
      <c r="Q36" s="300"/>
      <c r="R36" s="300"/>
      <c r="S36" s="300"/>
      <c r="T36" s="300"/>
      <c r="U36" s="300"/>
      <c r="V36" s="300"/>
      <c r="W36" s="300"/>
      <c r="X36" s="300"/>
      <c r="Y36" s="300"/>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row>
    <row r="37" spans="1:55" x14ac:dyDescent="0.2">
      <c r="A37" s="300"/>
      <c r="B37" s="300"/>
      <c r="C37" s="300"/>
      <c r="D37" s="300"/>
      <c r="E37" s="300"/>
      <c r="F37" s="300"/>
      <c r="G37" s="300"/>
      <c r="H37" s="300"/>
      <c r="I37" s="300"/>
      <c r="J37" s="300"/>
      <c r="K37" s="300"/>
      <c r="L37" s="300"/>
      <c r="M37" s="300"/>
      <c r="N37" s="300"/>
      <c r="O37" s="300"/>
      <c r="P37" s="300"/>
      <c r="Q37" s="300"/>
      <c r="R37" s="300"/>
      <c r="S37" s="300"/>
      <c r="T37" s="300"/>
      <c r="U37" s="300"/>
      <c r="V37" s="300"/>
      <c r="W37" s="300"/>
      <c r="X37" s="300"/>
      <c r="Y37" s="300"/>
      <c r="Z37" s="300"/>
      <c r="AA37" s="300"/>
      <c r="AB37" s="300"/>
      <c r="AC37" s="300"/>
      <c r="AD37" s="300"/>
      <c r="AE37" s="300"/>
      <c r="AF37" s="300"/>
      <c r="AG37" s="300"/>
      <c r="AH37" s="300"/>
      <c r="AI37" s="300"/>
      <c r="AJ37" s="300"/>
      <c r="AK37" s="300"/>
      <c r="AL37" s="300"/>
      <c r="AM37" s="300"/>
      <c r="AN37" s="300"/>
      <c r="AO37" s="300"/>
      <c r="AP37" s="300"/>
      <c r="AQ37" s="300"/>
      <c r="AR37" s="300"/>
      <c r="AS37" s="300"/>
      <c r="AT37" s="300"/>
      <c r="AU37" s="300"/>
      <c r="AV37" s="300"/>
      <c r="AW37" s="300"/>
      <c r="AX37" s="300"/>
      <c r="AY37" s="300"/>
      <c r="AZ37" s="300"/>
      <c r="BA37" s="300"/>
      <c r="BB37" s="300"/>
      <c r="BC37" s="300"/>
    </row>
    <row r="38" spans="1:55" x14ac:dyDescent="0.2">
      <c r="A38" s="300"/>
      <c r="B38" s="300"/>
      <c r="C38" s="300"/>
      <c r="D38" s="300"/>
      <c r="E38" s="300"/>
      <c r="F38" s="300"/>
      <c r="G38" s="300"/>
      <c r="H38" s="300"/>
      <c r="I38" s="300"/>
      <c r="J38" s="300"/>
      <c r="K38" s="300"/>
      <c r="L38" s="300"/>
      <c r="M38" s="300"/>
      <c r="N38" s="300"/>
      <c r="O38" s="300"/>
      <c r="P38" s="300"/>
      <c r="Q38" s="300"/>
      <c r="R38" s="300"/>
      <c r="S38" s="300"/>
      <c r="T38" s="300"/>
      <c r="U38" s="300"/>
      <c r="V38" s="300"/>
      <c r="W38" s="300"/>
      <c r="X38" s="300"/>
      <c r="Y38" s="300"/>
      <c r="Z38" s="300"/>
      <c r="AA38" s="300"/>
      <c r="AB38" s="300"/>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row>
    <row r="39" spans="1:55" x14ac:dyDescent="0.2">
      <c r="A39" s="300"/>
      <c r="B39" s="300"/>
      <c r="C39" s="300"/>
      <c r="D39" s="300"/>
      <c r="E39" s="300"/>
      <c r="F39" s="300"/>
      <c r="G39" s="300"/>
      <c r="H39" s="300"/>
      <c r="I39" s="300"/>
      <c r="J39" s="300"/>
      <c r="K39" s="300"/>
      <c r="L39" s="300"/>
      <c r="M39" s="300"/>
      <c r="N39" s="300"/>
      <c r="O39" s="300"/>
      <c r="P39" s="300"/>
      <c r="Q39" s="300"/>
      <c r="R39" s="300"/>
      <c r="S39" s="300"/>
      <c r="T39" s="300"/>
      <c r="U39" s="300"/>
      <c r="V39" s="300"/>
      <c r="W39" s="300"/>
      <c r="X39" s="300"/>
      <c r="Y39" s="300"/>
      <c r="Z39" s="300"/>
      <c r="AA39" s="300"/>
      <c r="AB39" s="300"/>
      <c r="AC39" s="300"/>
      <c r="AD39" s="300"/>
      <c r="AE39" s="300"/>
      <c r="AF39" s="300"/>
      <c r="AG39" s="300"/>
      <c r="AH39" s="300"/>
      <c r="AI39" s="300"/>
      <c r="AJ39" s="300"/>
      <c r="AK39" s="300"/>
      <c r="AL39" s="300"/>
      <c r="AM39" s="300"/>
      <c r="AN39" s="300"/>
      <c r="AO39" s="300"/>
      <c r="AP39" s="300"/>
      <c r="AQ39" s="300"/>
      <c r="AR39" s="300"/>
      <c r="AS39" s="300"/>
      <c r="AT39" s="300"/>
      <c r="AU39" s="300"/>
      <c r="AV39" s="300"/>
      <c r="AW39" s="300"/>
      <c r="AX39" s="300"/>
      <c r="AY39" s="300"/>
      <c r="AZ39" s="300"/>
      <c r="BA39" s="300"/>
      <c r="BB39" s="300"/>
      <c r="BC39" s="300"/>
    </row>
    <row r="40" spans="1:55" x14ac:dyDescent="0.2">
      <c r="A40" s="300"/>
      <c r="B40" s="300"/>
      <c r="C40" s="300"/>
      <c r="D40" s="300"/>
      <c r="E40" s="300"/>
      <c r="F40" s="300"/>
      <c r="G40" s="300"/>
      <c r="H40" s="300"/>
      <c r="I40" s="300"/>
      <c r="J40" s="300"/>
      <c r="K40" s="300"/>
      <c r="L40" s="300"/>
      <c r="M40" s="300"/>
      <c r="N40" s="300"/>
      <c r="O40" s="300"/>
      <c r="P40" s="300"/>
      <c r="Q40" s="300"/>
      <c r="R40" s="300"/>
      <c r="S40" s="300"/>
      <c r="T40" s="300"/>
      <c r="U40" s="300"/>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row>
    <row r="41" spans="1:55" x14ac:dyDescent="0.2">
      <c r="A41" s="300"/>
      <c r="B41" s="300"/>
      <c r="C41" s="300"/>
      <c r="D41" s="300"/>
      <c r="E41" s="300"/>
      <c r="F41" s="300"/>
      <c r="G41" s="300"/>
      <c r="H41" s="300"/>
      <c r="I41" s="300"/>
      <c r="J41" s="300"/>
      <c r="K41" s="300"/>
      <c r="L41" s="300"/>
      <c r="M41" s="300"/>
      <c r="N41" s="300"/>
      <c r="O41" s="300"/>
      <c r="P41" s="300"/>
      <c r="Q41" s="300"/>
      <c r="R41" s="300"/>
      <c r="S41" s="300"/>
      <c r="T41" s="300"/>
      <c r="U41" s="300"/>
      <c r="V41" s="300"/>
      <c r="W41" s="300"/>
      <c r="X41" s="300"/>
      <c r="Y41" s="300"/>
      <c r="Z41" s="300"/>
      <c r="AA41" s="300"/>
      <c r="AB41" s="300"/>
      <c r="AC41" s="300"/>
      <c r="AD41" s="300"/>
      <c r="AE41" s="300"/>
      <c r="AF41" s="300"/>
      <c r="AG41" s="300"/>
      <c r="AH41" s="300"/>
      <c r="AI41" s="300"/>
      <c r="AJ41" s="300"/>
      <c r="AK41" s="300"/>
      <c r="AL41" s="300"/>
      <c r="AM41" s="300"/>
      <c r="AN41" s="300"/>
      <c r="AO41" s="300"/>
      <c r="AP41" s="300"/>
      <c r="AQ41" s="300"/>
      <c r="AR41" s="300"/>
      <c r="AS41" s="300"/>
      <c r="AT41" s="300"/>
      <c r="AU41" s="300"/>
      <c r="AV41" s="300"/>
      <c r="AW41" s="300"/>
      <c r="AX41" s="300"/>
      <c r="AY41" s="300"/>
      <c r="AZ41" s="300"/>
      <c r="BA41" s="300"/>
      <c r="BB41" s="300"/>
      <c r="BC41" s="300"/>
    </row>
    <row r="42" spans="1:55" x14ac:dyDescent="0.2">
      <c r="A42" s="300"/>
      <c r="B42" s="300"/>
      <c r="C42" s="300"/>
      <c r="D42" s="300"/>
      <c r="E42" s="300"/>
      <c r="F42" s="300"/>
      <c r="G42" s="300"/>
      <c r="H42" s="300"/>
      <c r="I42" s="300"/>
      <c r="J42" s="300"/>
      <c r="K42" s="300"/>
      <c r="L42" s="300"/>
      <c r="M42" s="300"/>
      <c r="N42" s="300"/>
      <c r="O42" s="300"/>
      <c r="P42" s="300"/>
      <c r="Q42" s="300"/>
      <c r="R42" s="300"/>
      <c r="S42" s="300"/>
      <c r="T42" s="300"/>
      <c r="U42" s="300"/>
      <c r="V42" s="300"/>
      <c r="W42" s="300"/>
      <c r="X42" s="300"/>
      <c r="Y42" s="300"/>
      <c r="Z42" s="300"/>
      <c r="AA42" s="300"/>
      <c r="AB42" s="300"/>
      <c r="AC42" s="300"/>
      <c r="AD42" s="300"/>
      <c r="AE42" s="300"/>
      <c r="AF42" s="300"/>
      <c r="AG42" s="300"/>
      <c r="AH42" s="300"/>
      <c r="AI42" s="300"/>
      <c r="AJ42" s="300"/>
      <c r="AK42" s="300"/>
      <c r="AL42" s="300"/>
      <c r="AM42" s="300"/>
      <c r="AN42" s="300"/>
      <c r="AO42" s="300"/>
      <c r="AP42" s="300"/>
      <c r="AQ42" s="300"/>
      <c r="AR42" s="300"/>
      <c r="AS42" s="300"/>
      <c r="AT42" s="300"/>
      <c r="AU42" s="300"/>
      <c r="AV42" s="300"/>
      <c r="AW42" s="300"/>
      <c r="AX42" s="300"/>
      <c r="AY42" s="300"/>
      <c r="AZ42" s="300"/>
      <c r="BA42" s="300"/>
      <c r="BB42" s="300"/>
      <c r="BC42" s="300"/>
    </row>
    <row r="43" spans="1:55" x14ac:dyDescent="0.2">
      <c r="A43" s="300"/>
      <c r="B43" s="300"/>
      <c r="C43" s="300"/>
      <c r="D43" s="300"/>
      <c r="E43" s="300"/>
      <c r="F43" s="300"/>
      <c r="G43" s="300"/>
      <c r="H43" s="300"/>
      <c r="I43" s="300"/>
      <c r="J43" s="300"/>
      <c r="K43" s="300"/>
      <c r="L43" s="300"/>
      <c r="M43" s="300"/>
      <c r="N43" s="300"/>
      <c r="O43" s="300"/>
      <c r="P43" s="300"/>
      <c r="Q43" s="300"/>
      <c r="R43" s="300"/>
      <c r="S43" s="300"/>
      <c r="T43" s="300"/>
      <c r="U43" s="300"/>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row>
    <row r="44" spans="1:55" x14ac:dyDescent="0.2">
      <c r="A44" s="300"/>
      <c r="B44" s="300"/>
      <c r="C44" s="300"/>
      <c r="D44" s="300"/>
      <c r="E44" s="300"/>
      <c r="F44" s="300"/>
      <c r="G44" s="300"/>
      <c r="H44" s="300"/>
      <c r="I44" s="300"/>
      <c r="J44" s="300"/>
      <c r="K44" s="300"/>
      <c r="L44" s="300"/>
      <c r="M44" s="300"/>
      <c r="N44" s="300"/>
      <c r="O44" s="300"/>
      <c r="P44" s="300"/>
      <c r="Q44" s="300"/>
      <c r="R44" s="300"/>
      <c r="S44" s="300"/>
      <c r="T44" s="300"/>
      <c r="U44" s="300"/>
      <c r="V44" s="300"/>
      <c r="W44" s="300"/>
      <c r="X44" s="300"/>
      <c r="Y44" s="300"/>
      <c r="Z44" s="300"/>
      <c r="AA44" s="300"/>
      <c r="AB44" s="300"/>
      <c r="AC44" s="300"/>
      <c r="AD44" s="300"/>
      <c r="AE44" s="300"/>
      <c r="AF44" s="300"/>
      <c r="AG44" s="300"/>
      <c r="AH44" s="300"/>
      <c r="AI44" s="300"/>
      <c r="AJ44" s="300"/>
      <c r="AK44" s="300"/>
      <c r="AL44" s="300"/>
      <c r="AM44" s="300"/>
      <c r="AN44" s="300"/>
      <c r="AO44" s="300"/>
      <c r="AP44" s="300"/>
      <c r="AQ44" s="300"/>
      <c r="AR44" s="300"/>
      <c r="AS44" s="300"/>
      <c r="AT44" s="300"/>
      <c r="AU44" s="300"/>
      <c r="AV44" s="300"/>
      <c r="AW44" s="300"/>
      <c r="AX44" s="300"/>
      <c r="AY44" s="300"/>
      <c r="AZ44" s="300"/>
      <c r="BA44" s="300"/>
      <c r="BB44" s="300"/>
      <c r="BC44" s="300"/>
    </row>
    <row r="45" spans="1:55" x14ac:dyDescent="0.2">
      <c r="A45" s="300"/>
      <c r="B45" s="300"/>
      <c r="C45" s="300"/>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0"/>
      <c r="AM45" s="300"/>
      <c r="AN45" s="300"/>
      <c r="AO45" s="300"/>
      <c r="AP45" s="300"/>
      <c r="AQ45" s="300"/>
      <c r="AR45" s="300"/>
      <c r="AS45" s="300"/>
      <c r="AT45" s="300"/>
      <c r="AU45" s="300"/>
      <c r="AV45" s="300"/>
      <c r="AW45" s="300"/>
      <c r="AX45" s="300"/>
      <c r="AY45" s="300"/>
      <c r="AZ45" s="300"/>
      <c r="BA45" s="300"/>
      <c r="BB45" s="300"/>
      <c r="BC45" s="300"/>
    </row>
    <row r="46" spans="1:55" x14ac:dyDescent="0.2">
      <c r="A46" s="300"/>
      <c r="B46" s="300"/>
      <c r="C46" s="300"/>
      <c r="D46" s="300"/>
      <c r="E46" s="300"/>
      <c r="F46" s="300"/>
      <c r="G46" s="300"/>
      <c r="H46" s="300"/>
      <c r="I46" s="300"/>
      <c r="J46" s="300"/>
      <c r="K46" s="300"/>
      <c r="L46" s="300"/>
      <c r="M46" s="300"/>
      <c r="N46" s="300"/>
      <c r="O46" s="300"/>
      <c r="P46" s="300"/>
      <c r="Q46" s="300"/>
      <c r="R46" s="300"/>
      <c r="S46" s="300"/>
      <c r="T46" s="300"/>
      <c r="U46" s="300"/>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row>
    <row r="47" spans="1:55" x14ac:dyDescent="0.2">
      <c r="A47" s="300"/>
      <c r="B47" s="300"/>
      <c r="C47" s="300"/>
      <c r="D47" s="300"/>
      <c r="E47" s="300"/>
      <c r="F47" s="300"/>
      <c r="G47" s="300"/>
      <c r="H47" s="300"/>
      <c r="I47" s="300"/>
      <c r="J47" s="300"/>
      <c r="K47" s="300"/>
      <c r="L47" s="300"/>
      <c r="M47" s="300"/>
      <c r="N47" s="300"/>
      <c r="O47" s="300"/>
      <c r="P47" s="300"/>
      <c r="Q47" s="300"/>
      <c r="R47" s="300"/>
      <c r="S47" s="300"/>
      <c r="T47" s="300"/>
      <c r="U47" s="300"/>
      <c r="V47" s="300"/>
      <c r="W47" s="300"/>
      <c r="X47" s="300"/>
      <c r="Y47" s="300"/>
      <c r="Z47" s="300"/>
      <c r="AA47" s="300"/>
      <c r="AB47" s="300"/>
      <c r="AC47" s="300"/>
      <c r="AD47" s="300"/>
      <c r="AE47" s="300"/>
      <c r="AF47" s="300"/>
      <c r="AG47" s="300"/>
      <c r="AH47" s="300"/>
      <c r="AI47" s="300"/>
      <c r="AJ47" s="300"/>
      <c r="AK47" s="300"/>
      <c r="AL47" s="300"/>
      <c r="AM47" s="300"/>
      <c r="AN47" s="300"/>
      <c r="AO47" s="300"/>
      <c r="AP47" s="300"/>
      <c r="AQ47" s="300"/>
      <c r="AR47" s="300"/>
      <c r="AS47" s="300"/>
      <c r="AT47" s="300"/>
      <c r="AU47" s="300"/>
      <c r="AV47" s="300"/>
      <c r="AW47" s="300"/>
      <c r="AX47" s="300"/>
      <c r="AY47" s="300"/>
      <c r="AZ47" s="300"/>
      <c r="BA47" s="300"/>
      <c r="BB47" s="300"/>
      <c r="BC47" s="300"/>
    </row>
    <row r="48" spans="1:55" x14ac:dyDescent="0.2">
      <c r="A48" s="300"/>
      <c r="B48" s="300"/>
      <c r="C48" s="300"/>
      <c r="D48" s="300"/>
      <c r="E48" s="300"/>
      <c r="F48" s="300"/>
      <c r="G48" s="300"/>
      <c r="H48" s="300"/>
      <c r="I48" s="300"/>
      <c r="J48" s="300"/>
      <c r="K48" s="300"/>
      <c r="L48" s="300"/>
      <c r="M48" s="300"/>
      <c r="N48" s="300"/>
      <c r="O48" s="300"/>
      <c r="P48" s="300"/>
      <c r="Q48" s="300"/>
      <c r="R48" s="300"/>
      <c r="S48" s="300"/>
      <c r="T48" s="300"/>
      <c r="U48" s="300"/>
      <c r="V48" s="300"/>
      <c r="W48" s="300"/>
      <c r="X48" s="300"/>
      <c r="Y48" s="300"/>
      <c r="Z48" s="300"/>
      <c r="AA48" s="300"/>
      <c r="AB48" s="300"/>
      <c r="AC48" s="300"/>
      <c r="AD48" s="300"/>
      <c r="AE48" s="300"/>
      <c r="AF48" s="300"/>
      <c r="AG48" s="300"/>
      <c r="AH48" s="300"/>
      <c r="AI48" s="300"/>
      <c r="AJ48" s="300"/>
      <c r="AK48" s="300"/>
      <c r="AL48" s="300"/>
      <c r="AM48" s="300"/>
      <c r="AN48" s="300"/>
      <c r="AO48" s="300"/>
      <c r="AP48" s="300"/>
      <c r="AQ48" s="300"/>
      <c r="AR48" s="300"/>
      <c r="AS48" s="300"/>
      <c r="AT48" s="300"/>
      <c r="AU48" s="300"/>
      <c r="AV48" s="300"/>
      <c r="AW48" s="300"/>
      <c r="AX48" s="300"/>
      <c r="AY48" s="300"/>
      <c r="AZ48" s="300"/>
      <c r="BA48" s="300"/>
      <c r="BB48" s="300"/>
      <c r="BC48" s="300"/>
    </row>
    <row r="49" spans="1:55" x14ac:dyDescent="0.2">
      <c r="A49" s="300"/>
      <c r="B49" s="300"/>
      <c r="C49" s="300"/>
      <c r="D49" s="300"/>
      <c r="E49" s="300"/>
      <c r="F49" s="300"/>
      <c r="G49" s="300"/>
      <c r="H49" s="300"/>
      <c r="I49" s="300"/>
      <c r="J49" s="300"/>
      <c r="K49" s="300"/>
      <c r="L49" s="300"/>
      <c r="M49" s="300"/>
      <c r="N49" s="300"/>
      <c r="O49" s="300"/>
      <c r="P49" s="300"/>
      <c r="Q49" s="300"/>
      <c r="R49" s="300"/>
      <c r="S49" s="300"/>
      <c r="T49" s="300"/>
      <c r="U49" s="300"/>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row>
    <row r="50" spans="1:55" x14ac:dyDescent="0.2">
      <c r="A50" s="300"/>
      <c r="B50" s="300"/>
      <c r="C50" s="300"/>
      <c r="D50" s="300"/>
      <c r="E50" s="300"/>
      <c r="F50" s="300"/>
      <c r="G50" s="300"/>
      <c r="H50" s="300"/>
      <c r="I50" s="300"/>
      <c r="J50" s="300"/>
      <c r="K50" s="300"/>
      <c r="L50" s="300"/>
      <c r="M50" s="300"/>
      <c r="N50" s="300"/>
      <c r="O50" s="300"/>
      <c r="P50" s="300"/>
      <c r="Q50" s="300"/>
      <c r="R50" s="300"/>
      <c r="S50" s="300"/>
      <c r="T50" s="300"/>
      <c r="U50" s="300"/>
      <c r="V50" s="300"/>
      <c r="W50" s="300"/>
      <c r="X50" s="300"/>
      <c r="Y50" s="300"/>
      <c r="Z50" s="300"/>
      <c r="AA50" s="300"/>
      <c r="AB50" s="300"/>
      <c r="AC50" s="300"/>
      <c r="AD50" s="300"/>
      <c r="AE50" s="300"/>
      <c r="AF50" s="300"/>
      <c r="AG50" s="300"/>
      <c r="AH50" s="300"/>
      <c r="AI50" s="300"/>
      <c r="AJ50" s="300"/>
      <c r="AK50" s="300"/>
      <c r="AL50" s="300"/>
      <c r="AM50" s="300"/>
      <c r="AN50" s="300"/>
      <c r="AO50" s="300"/>
      <c r="AP50" s="300"/>
      <c r="AQ50" s="300"/>
      <c r="AR50" s="300"/>
      <c r="AS50" s="300"/>
      <c r="AT50" s="300"/>
      <c r="AU50" s="300"/>
      <c r="AV50" s="300"/>
      <c r="AW50" s="300"/>
      <c r="AX50" s="300"/>
      <c r="AY50" s="300"/>
      <c r="AZ50" s="300"/>
      <c r="BA50" s="300"/>
      <c r="BB50" s="300"/>
      <c r="BC50" s="300"/>
    </row>
    <row r="51" spans="1:55" x14ac:dyDescent="0.2">
      <c r="A51" s="300"/>
      <c r="B51" s="300"/>
      <c r="C51" s="300"/>
      <c r="D51" s="300"/>
      <c r="E51" s="300"/>
      <c r="F51" s="300"/>
      <c r="G51" s="300"/>
      <c r="H51" s="300"/>
      <c r="I51" s="300"/>
      <c r="J51" s="300"/>
      <c r="K51" s="300"/>
      <c r="L51" s="300"/>
      <c r="M51" s="300"/>
      <c r="N51" s="300"/>
      <c r="O51" s="300"/>
      <c r="P51" s="300"/>
      <c r="Q51" s="300"/>
      <c r="R51" s="300"/>
      <c r="S51" s="300"/>
      <c r="T51" s="300"/>
      <c r="U51" s="300"/>
      <c r="V51" s="300"/>
      <c r="W51" s="300"/>
      <c r="X51" s="300"/>
      <c r="Y51" s="300"/>
      <c r="Z51" s="300"/>
      <c r="AA51" s="300"/>
      <c r="AB51" s="300"/>
      <c r="AC51" s="300"/>
      <c r="AD51" s="300"/>
      <c r="AE51" s="300"/>
      <c r="AF51" s="300"/>
      <c r="AG51" s="300"/>
      <c r="AH51" s="300"/>
      <c r="AI51" s="300"/>
      <c r="AJ51" s="300"/>
      <c r="AK51" s="300"/>
      <c r="AL51" s="300"/>
      <c r="AM51" s="300"/>
      <c r="AN51" s="300"/>
      <c r="AO51" s="300"/>
      <c r="AP51" s="300"/>
      <c r="AQ51" s="300"/>
      <c r="AR51" s="300"/>
      <c r="AS51" s="300"/>
      <c r="AT51" s="300"/>
      <c r="AU51" s="300"/>
      <c r="AV51" s="300"/>
      <c r="AW51" s="300"/>
      <c r="AX51" s="300"/>
      <c r="AY51" s="300"/>
      <c r="AZ51" s="300"/>
      <c r="BA51" s="300"/>
      <c r="BB51" s="300"/>
      <c r="BC51" s="300"/>
    </row>
    <row r="52" spans="1:55" x14ac:dyDescent="0.2">
      <c r="A52" s="300"/>
      <c r="B52" s="300"/>
      <c r="C52" s="300"/>
      <c r="D52" s="300"/>
      <c r="E52" s="300"/>
      <c r="F52" s="300"/>
      <c r="G52" s="300"/>
      <c r="H52" s="300"/>
      <c r="I52" s="300"/>
      <c r="J52" s="300"/>
      <c r="K52" s="300"/>
      <c r="L52" s="300"/>
      <c r="M52" s="300"/>
      <c r="N52" s="300"/>
      <c r="O52" s="300"/>
      <c r="P52" s="300"/>
      <c r="Q52" s="300"/>
      <c r="R52" s="300"/>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row>
    <row r="53" spans="1:55" x14ac:dyDescent="0.2">
      <c r="A53" s="300"/>
      <c r="B53" s="300"/>
      <c r="C53" s="300"/>
      <c r="D53" s="300"/>
      <c r="E53" s="300"/>
      <c r="F53" s="300"/>
      <c r="G53" s="300"/>
      <c r="H53" s="300"/>
      <c r="I53" s="300"/>
      <c r="J53" s="300"/>
      <c r="K53" s="300"/>
      <c r="L53" s="300"/>
      <c r="M53" s="300"/>
      <c r="N53" s="300"/>
      <c r="O53" s="300"/>
      <c r="P53" s="300"/>
      <c r="Q53" s="300"/>
      <c r="R53" s="300"/>
      <c r="S53" s="300"/>
      <c r="T53" s="300"/>
      <c r="U53" s="300"/>
      <c r="V53" s="300"/>
      <c r="W53" s="300"/>
      <c r="X53" s="300"/>
      <c r="Y53" s="300"/>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0"/>
      <c r="BA53" s="300"/>
      <c r="BB53" s="300"/>
      <c r="BC53" s="300"/>
    </row>
    <row r="54" spans="1:55" x14ac:dyDescent="0.2">
      <c r="A54" s="300"/>
      <c r="B54" s="300"/>
      <c r="C54" s="300"/>
      <c r="D54" s="300"/>
      <c r="E54" s="300"/>
      <c r="F54" s="300"/>
      <c r="G54" s="300"/>
      <c r="H54" s="300"/>
      <c r="I54" s="300"/>
      <c r="J54" s="300"/>
      <c r="K54" s="300"/>
      <c r="L54" s="300"/>
      <c r="M54" s="300"/>
      <c r="N54" s="300"/>
      <c r="O54" s="300"/>
      <c r="P54" s="300"/>
      <c r="Q54" s="300"/>
      <c r="R54" s="300"/>
      <c r="S54" s="300"/>
      <c r="T54" s="300"/>
      <c r="U54" s="300"/>
      <c r="V54" s="300"/>
      <c r="W54" s="300"/>
      <c r="X54" s="300"/>
      <c r="Y54" s="300"/>
      <c r="Z54" s="300"/>
      <c r="AA54" s="300"/>
      <c r="AB54" s="300"/>
      <c r="AC54" s="300"/>
      <c r="AD54" s="300"/>
      <c r="AE54" s="300"/>
      <c r="AF54" s="300"/>
      <c r="AG54" s="300"/>
      <c r="AH54" s="300"/>
      <c r="AI54" s="300"/>
      <c r="AJ54" s="300"/>
      <c r="AK54" s="300"/>
      <c r="AL54" s="300"/>
      <c r="AM54" s="300"/>
      <c r="AN54" s="300"/>
      <c r="AO54" s="300"/>
      <c r="AP54" s="300"/>
      <c r="AQ54" s="300"/>
      <c r="AR54" s="300"/>
      <c r="AS54" s="300"/>
      <c r="AT54" s="300"/>
      <c r="AU54" s="300"/>
      <c r="AV54" s="300"/>
      <c r="AW54" s="300"/>
      <c r="AX54" s="300"/>
      <c r="AY54" s="300"/>
      <c r="AZ54" s="300"/>
      <c r="BA54" s="300"/>
      <c r="BB54" s="300"/>
      <c r="BC54" s="300"/>
    </row>
    <row r="55" spans="1:55" x14ac:dyDescent="0.2">
      <c r="A55" s="300"/>
      <c r="B55" s="300"/>
      <c r="C55" s="300"/>
      <c r="D55" s="300"/>
      <c r="E55" s="300"/>
      <c r="F55" s="300"/>
      <c r="G55" s="300"/>
      <c r="H55" s="300"/>
      <c r="I55" s="300"/>
      <c r="J55" s="300"/>
      <c r="K55" s="300"/>
      <c r="L55" s="300"/>
      <c r="M55" s="300"/>
      <c r="N55" s="300"/>
      <c r="O55" s="300"/>
      <c r="P55" s="300"/>
      <c r="Q55" s="300"/>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row>
    <row r="56" spans="1:55" x14ac:dyDescent="0.2">
      <c r="A56" s="300"/>
      <c r="B56" s="300"/>
      <c r="C56" s="300"/>
      <c r="D56" s="300"/>
      <c r="E56" s="300"/>
      <c r="F56" s="300"/>
      <c r="G56" s="300"/>
      <c r="H56" s="300"/>
      <c r="I56" s="300"/>
      <c r="J56" s="300"/>
      <c r="K56" s="300"/>
      <c r="L56" s="300"/>
      <c r="M56" s="300"/>
      <c r="N56" s="300"/>
      <c r="O56" s="300"/>
      <c r="P56" s="300"/>
      <c r="Q56" s="300"/>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300"/>
    </row>
    <row r="57" spans="1:55" x14ac:dyDescent="0.2">
      <c r="A57" s="300"/>
      <c r="B57" s="300"/>
      <c r="C57" s="300"/>
      <c r="D57" s="300"/>
      <c r="E57" s="300"/>
      <c r="F57" s="300"/>
      <c r="G57" s="300"/>
      <c r="H57" s="300"/>
      <c r="I57" s="300"/>
      <c r="J57" s="300"/>
      <c r="K57" s="300"/>
      <c r="L57" s="300"/>
      <c r="M57" s="300"/>
      <c r="N57" s="300"/>
      <c r="O57" s="300"/>
      <c r="P57" s="300"/>
      <c r="Q57" s="300"/>
      <c r="R57" s="300"/>
      <c r="S57" s="300"/>
      <c r="T57" s="300"/>
      <c r="U57" s="300"/>
      <c r="V57" s="300"/>
      <c r="W57" s="300"/>
      <c r="X57" s="300"/>
      <c r="Y57" s="300"/>
      <c r="Z57" s="300"/>
      <c r="AA57" s="300"/>
      <c r="AB57" s="300"/>
      <c r="AC57" s="300"/>
      <c r="AD57" s="300"/>
      <c r="AE57" s="300"/>
      <c r="AF57" s="300"/>
      <c r="AG57" s="300"/>
      <c r="AH57" s="300"/>
      <c r="AI57" s="300"/>
      <c r="AJ57" s="300"/>
      <c r="AK57" s="300"/>
      <c r="AL57" s="300"/>
      <c r="AM57" s="300"/>
      <c r="AN57" s="300"/>
      <c r="AO57" s="300"/>
      <c r="AP57" s="300"/>
      <c r="AQ57" s="300"/>
      <c r="AR57" s="300"/>
      <c r="AS57" s="300"/>
      <c r="AT57" s="300"/>
      <c r="AU57" s="300"/>
      <c r="AV57" s="300"/>
      <c r="AW57" s="300"/>
      <c r="AX57" s="300"/>
      <c r="AY57" s="300"/>
      <c r="AZ57" s="300"/>
      <c r="BA57" s="300"/>
      <c r="BB57" s="300"/>
      <c r="BC57" s="300"/>
    </row>
    <row r="58" spans="1:55" x14ac:dyDescent="0.2">
      <c r="A58" s="300"/>
      <c r="B58" s="300"/>
      <c r="C58" s="300"/>
      <c r="D58" s="300"/>
      <c r="E58" s="300"/>
      <c r="F58" s="300"/>
      <c r="G58" s="300"/>
      <c r="H58" s="300"/>
      <c r="I58" s="300"/>
      <c r="J58" s="300"/>
      <c r="K58" s="300"/>
      <c r="L58" s="300"/>
      <c r="M58" s="300"/>
      <c r="N58" s="300"/>
      <c r="O58" s="300"/>
      <c r="P58" s="300"/>
      <c r="Q58" s="300"/>
      <c r="R58" s="300"/>
      <c r="S58" s="300"/>
      <c r="T58" s="300"/>
      <c r="U58" s="300"/>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row>
    <row r="59" spans="1:55" x14ac:dyDescent="0.2">
      <c r="A59" s="300"/>
      <c r="B59" s="300"/>
      <c r="C59" s="300"/>
      <c r="D59" s="300"/>
      <c r="E59" s="300"/>
      <c r="F59" s="300"/>
      <c r="G59" s="300"/>
      <c r="H59" s="300"/>
      <c r="I59" s="300"/>
      <c r="J59" s="300"/>
      <c r="K59" s="300"/>
      <c r="L59" s="300"/>
      <c r="M59" s="300"/>
      <c r="N59" s="300"/>
      <c r="O59" s="300"/>
      <c r="P59" s="300"/>
      <c r="Q59" s="300"/>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row>
    <row r="60" spans="1:55" x14ac:dyDescent="0.2">
      <c r="A60" s="300"/>
      <c r="B60" s="300"/>
      <c r="C60" s="300"/>
      <c r="D60" s="300"/>
      <c r="E60" s="300"/>
      <c r="F60" s="300"/>
      <c r="G60" s="300"/>
      <c r="H60" s="300"/>
      <c r="I60" s="300"/>
      <c r="J60" s="300"/>
      <c r="K60" s="300"/>
      <c r="L60" s="300"/>
      <c r="M60" s="300"/>
      <c r="N60" s="300"/>
      <c r="O60" s="300"/>
      <c r="P60" s="300"/>
      <c r="Q60" s="300"/>
      <c r="R60" s="300"/>
      <c r="S60" s="300"/>
      <c r="T60" s="300"/>
      <c r="U60" s="300"/>
      <c r="V60" s="300"/>
      <c r="W60" s="300"/>
      <c r="X60" s="300"/>
      <c r="Y60" s="300"/>
      <c r="Z60" s="300"/>
      <c r="AA60" s="300"/>
      <c r="AB60" s="300"/>
      <c r="AC60" s="300"/>
      <c r="AD60" s="300"/>
      <c r="AE60" s="300"/>
      <c r="AF60" s="300"/>
      <c r="AG60" s="300"/>
      <c r="AH60" s="300"/>
      <c r="AI60" s="300"/>
      <c r="AJ60" s="300"/>
      <c r="AK60" s="300"/>
      <c r="AL60" s="300"/>
      <c r="AM60" s="300"/>
      <c r="AN60" s="300"/>
      <c r="AO60" s="300"/>
      <c r="AP60" s="300"/>
      <c r="AQ60" s="300"/>
      <c r="AR60" s="300"/>
      <c r="AS60" s="300"/>
      <c r="AT60" s="300"/>
      <c r="AU60" s="300"/>
      <c r="AV60" s="300"/>
      <c r="AW60" s="300"/>
      <c r="AX60" s="300"/>
      <c r="AY60" s="300"/>
      <c r="AZ60" s="300"/>
      <c r="BA60" s="300"/>
      <c r="BB60" s="300"/>
      <c r="BC60" s="300"/>
    </row>
    <row r="61" spans="1:55" x14ac:dyDescent="0.2">
      <c r="A61" s="300"/>
      <c r="B61" s="300"/>
      <c r="C61" s="300"/>
      <c r="D61" s="300"/>
      <c r="E61" s="300"/>
      <c r="F61" s="300"/>
      <c r="G61" s="300"/>
      <c r="H61" s="300"/>
      <c r="I61" s="300"/>
      <c r="J61" s="300"/>
      <c r="K61" s="300"/>
      <c r="L61" s="300"/>
      <c r="M61" s="300"/>
      <c r="N61" s="300"/>
      <c r="O61" s="300"/>
      <c r="P61" s="300"/>
      <c r="Q61" s="300"/>
      <c r="R61" s="300"/>
      <c r="S61" s="300"/>
      <c r="T61" s="300"/>
      <c r="U61" s="300"/>
      <c r="V61" s="300"/>
      <c r="W61" s="300"/>
      <c r="X61" s="300"/>
      <c r="Y61" s="300"/>
      <c r="Z61" s="300"/>
      <c r="AA61" s="300"/>
      <c r="AB61" s="300"/>
      <c r="AC61" s="300"/>
      <c r="AD61" s="300"/>
      <c r="AE61" s="300"/>
      <c r="AF61" s="300"/>
      <c r="AG61" s="300"/>
      <c r="AH61" s="300"/>
      <c r="AI61" s="300"/>
      <c r="AJ61" s="300"/>
      <c r="AK61" s="300"/>
      <c r="AL61" s="300"/>
      <c r="AM61" s="300"/>
      <c r="AN61" s="300"/>
      <c r="AO61" s="300"/>
      <c r="AP61" s="300"/>
      <c r="AQ61" s="300"/>
      <c r="AR61" s="300"/>
      <c r="AS61" s="300"/>
      <c r="AT61" s="300"/>
      <c r="AU61" s="300"/>
      <c r="AV61" s="300"/>
      <c r="AW61" s="300"/>
      <c r="AX61" s="300"/>
      <c r="AY61" s="300"/>
      <c r="AZ61" s="300"/>
      <c r="BA61" s="300"/>
      <c r="BB61" s="300"/>
      <c r="BC61" s="300"/>
    </row>
    <row r="62" spans="1:55" x14ac:dyDescent="0.2">
      <c r="A62" s="300"/>
      <c r="B62" s="300"/>
      <c r="C62" s="300"/>
      <c r="D62" s="300"/>
      <c r="E62" s="300"/>
      <c r="F62" s="300"/>
      <c r="G62" s="300"/>
      <c r="H62" s="300"/>
      <c r="I62" s="300"/>
      <c r="J62" s="300"/>
      <c r="K62" s="300"/>
      <c r="L62" s="300"/>
      <c r="M62" s="300"/>
      <c r="N62" s="300"/>
      <c r="O62" s="300"/>
      <c r="P62" s="300"/>
      <c r="Q62" s="300"/>
      <c r="R62" s="300"/>
      <c r="S62" s="300"/>
      <c r="T62" s="300"/>
      <c r="U62" s="300"/>
      <c r="V62" s="300"/>
      <c r="W62" s="300"/>
      <c r="X62" s="300"/>
      <c r="Y62" s="300"/>
      <c r="Z62" s="300"/>
      <c r="AA62" s="300"/>
      <c r="AB62" s="300"/>
      <c r="AC62" s="300"/>
      <c r="AD62" s="300"/>
      <c r="AE62" s="300"/>
      <c r="AF62" s="300"/>
      <c r="AG62" s="300"/>
      <c r="AH62" s="300"/>
      <c r="AI62" s="300"/>
      <c r="AJ62" s="300"/>
      <c r="AK62" s="300"/>
      <c r="AL62" s="300"/>
      <c r="AM62" s="300"/>
      <c r="AN62" s="300"/>
      <c r="AO62" s="300"/>
      <c r="AP62" s="300"/>
      <c r="AQ62" s="300"/>
      <c r="AR62" s="300"/>
      <c r="AS62" s="300"/>
      <c r="AT62" s="300"/>
      <c r="AU62" s="300"/>
      <c r="AV62" s="300"/>
      <c r="AW62" s="300"/>
      <c r="AX62" s="300"/>
      <c r="AY62" s="300"/>
      <c r="AZ62" s="300"/>
      <c r="BA62" s="300"/>
      <c r="BB62" s="300"/>
      <c r="BC62" s="300"/>
    </row>
    <row r="63" spans="1:55" x14ac:dyDescent="0.2">
      <c r="A63" s="300"/>
      <c r="B63" s="300"/>
      <c r="C63" s="300"/>
      <c r="D63" s="300"/>
      <c r="E63" s="300"/>
      <c r="F63" s="300"/>
      <c r="G63" s="300"/>
      <c r="H63" s="300"/>
      <c r="I63" s="300"/>
      <c r="J63" s="300"/>
      <c r="K63" s="300"/>
      <c r="L63" s="300"/>
      <c r="M63" s="300"/>
      <c r="N63" s="300"/>
      <c r="O63" s="300"/>
      <c r="P63" s="300"/>
      <c r="Q63" s="300"/>
      <c r="R63" s="300"/>
      <c r="S63" s="300"/>
      <c r="T63" s="300"/>
      <c r="U63" s="300"/>
      <c r="V63" s="300"/>
      <c r="W63" s="300"/>
      <c r="X63" s="300"/>
      <c r="Y63" s="300"/>
      <c r="Z63" s="300"/>
      <c r="AA63" s="300"/>
      <c r="AB63" s="300"/>
      <c r="AC63" s="300"/>
      <c r="AD63" s="300"/>
      <c r="AE63" s="300"/>
      <c r="AF63" s="300"/>
      <c r="AG63" s="300"/>
      <c r="AH63" s="300"/>
      <c r="AI63" s="300"/>
      <c r="AJ63" s="300"/>
      <c r="AK63" s="300"/>
      <c r="AL63" s="300"/>
      <c r="AM63" s="300"/>
      <c r="AN63" s="300"/>
      <c r="AO63" s="300"/>
      <c r="AP63" s="300"/>
      <c r="AQ63" s="300"/>
      <c r="AR63" s="300"/>
      <c r="AS63" s="300"/>
      <c r="AT63" s="300"/>
      <c r="AU63" s="300"/>
      <c r="AV63" s="300"/>
      <c r="AW63" s="300"/>
      <c r="AX63" s="300"/>
      <c r="AY63" s="300"/>
      <c r="AZ63" s="300"/>
      <c r="BA63" s="300"/>
      <c r="BB63" s="300"/>
      <c r="BC63" s="300"/>
    </row>
    <row r="64" spans="1:55" x14ac:dyDescent="0.2">
      <c r="A64" s="300"/>
      <c r="B64" s="300"/>
      <c r="C64" s="300"/>
      <c r="D64" s="300"/>
      <c r="E64" s="300"/>
      <c r="F64" s="300"/>
      <c r="G64" s="300"/>
      <c r="H64" s="300"/>
      <c r="I64" s="300"/>
      <c r="J64" s="300"/>
      <c r="K64" s="300"/>
      <c r="L64" s="300"/>
      <c r="M64" s="300"/>
      <c r="N64" s="300"/>
      <c r="O64" s="300"/>
      <c r="P64" s="300"/>
      <c r="Q64" s="300"/>
      <c r="R64" s="300"/>
      <c r="S64" s="300"/>
      <c r="T64" s="300"/>
      <c r="U64" s="300"/>
      <c r="V64" s="300"/>
      <c r="W64" s="300"/>
      <c r="X64" s="300"/>
      <c r="Y64" s="300"/>
      <c r="Z64" s="300"/>
      <c r="AA64" s="300"/>
      <c r="AB64" s="300"/>
      <c r="AC64" s="300"/>
      <c r="AD64" s="300"/>
      <c r="AE64" s="300"/>
      <c r="AF64" s="300"/>
      <c r="AG64" s="300"/>
      <c r="AH64" s="300"/>
      <c r="AI64" s="300"/>
      <c r="AJ64" s="300"/>
      <c r="AK64" s="300"/>
      <c r="AL64" s="300"/>
      <c r="AM64" s="300"/>
      <c r="AN64" s="300"/>
      <c r="AO64" s="300"/>
      <c r="AP64" s="300"/>
      <c r="AQ64" s="300"/>
      <c r="AR64" s="300"/>
      <c r="AS64" s="300"/>
      <c r="AT64" s="300"/>
      <c r="AU64" s="300"/>
      <c r="AV64" s="300"/>
      <c r="AW64" s="300"/>
      <c r="AX64" s="300"/>
      <c r="AY64" s="300"/>
      <c r="AZ64" s="300"/>
      <c r="BA64" s="300"/>
      <c r="BB64" s="300"/>
      <c r="BC64" s="300"/>
    </row>
    <row r="65" spans="1:55" x14ac:dyDescent="0.2">
      <c r="A65" s="300"/>
      <c r="B65" s="300"/>
      <c r="C65" s="300"/>
      <c r="D65" s="300"/>
      <c r="E65" s="300"/>
      <c r="F65" s="300"/>
      <c r="G65" s="300"/>
      <c r="H65" s="300"/>
      <c r="I65" s="300"/>
      <c r="J65" s="300"/>
      <c r="K65" s="300"/>
      <c r="L65" s="300"/>
      <c r="M65" s="300"/>
      <c r="N65" s="300"/>
      <c r="O65" s="300"/>
      <c r="P65" s="300"/>
      <c r="Q65" s="300"/>
      <c r="R65" s="300"/>
      <c r="S65" s="300"/>
      <c r="T65" s="300"/>
      <c r="U65" s="300"/>
      <c r="V65" s="300"/>
      <c r="W65" s="300"/>
      <c r="X65" s="300"/>
      <c r="Y65" s="300"/>
      <c r="Z65" s="300"/>
      <c r="AA65" s="300"/>
      <c r="AB65" s="300"/>
      <c r="AC65" s="300"/>
      <c r="AD65" s="300"/>
      <c r="AE65" s="300"/>
      <c r="AF65" s="300"/>
      <c r="AG65" s="300"/>
      <c r="AH65" s="300"/>
      <c r="AI65" s="300"/>
      <c r="AJ65" s="300"/>
      <c r="AK65" s="300"/>
      <c r="AL65" s="300"/>
      <c r="AM65" s="300"/>
      <c r="AN65" s="300"/>
      <c r="AO65" s="300"/>
      <c r="AP65" s="300"/>
      <c r="AQ65" s="300"/>
      <c r="AR65" s="300"/>
      <c r="AS65" s="300"/>
      <c r="AT65" s="300"/>
      <c r="AU65" s="300"/>
      <c r="AV65" s="300"/>
      <c r="AW65" s="300"/>
      <c r="AX65" s="300"/>
      <c r="AY65" s="300"/>
      <c r="AZ65" s="300"/>
      <c r="BA65" s="300"/>
      <c r="BB65" s="300"/>
      <c r="BC65" s="300"/>
    </row>
    <row r="66" spans="1:55" x14ac:dyDescent="0.2">
      <c r="A66" s="300"/>
      <c r="B66" s="300"/>
      <c r="C66" s="300"/>
      <c r="D66" s="300"/>
      <c r="E66" s="300"/>
      <c r="F66" s="300"/>
      <c r="G66" s="300"/>
      <c r="H66" s="300"/>
      <c r="I66" s="300"/>
      <c r="J66" s="300"/>
      <c r="K66" s="300"/>
      <c r="L66" s="300"/>
      <c r="M66" s="300"/>
      <c r="N66" s="300"/>
      <c r="O66" s="300"/>
      <c r="P66" s="300"/>
      <c r="Q66" s="300"/>
      <c r="R66" s="300"/>
      <c r="S66" s="300"/>
      <c r="T66" s="300"/>
      <c r="U66" s="300"/>
      <c r="V66" s="300"/>
      <c r="W66" s="300"/>
      <c r="X66" s="300"/>
      <c r="Y66" s="300"/>
      <c r="Z66" s="300"/>
      <c r="AA66" s="300"/>
      <c r="AB66" s="300"/>
      <c r="AC66" s="300"/>
      <c r="AD66" s="300"/>
      <c r="AE66" s="300"/>
      <c r="AF66" s="300"/>
      <c r="AG66" s="300"/>
      <c r="AH66" s="300"/>
      <c r="AI66" s="300"/>
      <c r="AJ66" s="300"/>
      <c r="AK66" s="300"/>
      <c r="AL66" s="300"/>
      <c r="AM66" s="300"/>
      <c r="AN66" s="300"/>
      <c r="AO66" s="300"/>
      <c r="AP66" s="300"/>
      <c r="AQ66" s="300"/>
      <c r="AR66" s="300"/>
      <c r="AS66" s="300"/>
      <c r="AT66" s="300"/>
      <c r="AU66" s="300"/>
      <c r="AV66" s="300"/>
      <c r="AW66" s="300"/>
      <c r="AX66" s="300"/>
      <c r="AY66" s="300"/>
      <c r="AZ66" s="300"/>
      <c r="BA66" s="300"/>
      <c r="BB66" s="300"/>
      <c r="BC66" s="300"/>
    </row>
    <row r="67" spans="1:55" x14ac:dyDescent="0.2">
      <c r="A67" s="300"/>
      <c r="B67" s="300"/>
      <c r="C67" s="300"/>
      <c r="D67" s="300"/>
      <c r="E67" s="300"/>
      <c r="F67" s="300"/>
      <c r="G67" s="300"/>
      <c r="H67" s="300"/>
      <c r="I67" s="300"/>
      <c r="J67" s="300"/>
      <c r="K67" s="300"/>
      <c r="L67" s="300"/>
      <c r="M67" s="300"/>
      <c r="N67" s="300"/>
      <c r="O67" s="300"/>
      <c r="P67" s="300"/>
      <c r="Q67" s="300"/>
      <c r="R67" s="300"/>
      <c r="S67" s="300"/>
      <c r="T67" s="300"/>
      <c r="U67" s="300"/>
      <c r="V67" s="300"/>
      <c r="W67" s="300"/>
      <c r="X67" s="300"/>
      <c r="Y67" s="300"/>
      <c r="Z67" s="300"/>
      <c r="AA67" s="300"/>
      <c r="AB67" s="300"/>
      <c r="AC67" s="300"/>
      <c r="AD67" s="300"/>
      <c r="AE67" s="300"/>
      <c r="AF67" s="300"/>
      <c r="AG67" s="300"/>
      <c r="AH67" s="300"/>
      <c r="AI67" s="300"/>
      <c r="AJ67" s="300"/>
      <c r="AK67" s="300"/>
      <c r="AL67" s="300"/>
      <c r="AM67" s="300"/>
      <c r="AN67" s="300"/>
      <c r="AO67" s="300"/>
      <c r="AP67" s="300"/>
      <c r="AQ67" s="300"/>
      <c r="AR67" s="300"/>
      <c r="AS67" s="300"/>
      <c r="AT67" s="300"/>
      <c r="AU67" s="300"/>
      <c r="AV67" s="300"/>
      <c r="AW67" s="300"/>
      <c r="AX67" s="300"/>
      <c r="AY67" s="300"/>
      <c r="AZ67" s="300"/>
      <c r="BA67" s="300"/>
      <c r="BB67" s="300"/>
      <c r="BC67" s="300"/>
    </row>
    <row r="68" spans="1:55" x14ac:dyDescent="0.2">
      <c r="A68" s="300"/>
      <c r="B68" s="300"/>
      <c r="C68" s="300"/>
      <c r="D68" s="300"/>
      <c r="E68" s="300"/>
      <c r="F68" s="300"/>
      <c r="G68" s="300"/>
      <c r="H68" s="300"/>
      <c r="I68" s="300"/>
      <c r="J68" s="300"/>
      <c r="K68" s="300"/>
      <c r="L68" s="300"/>
      <c r="M68" s="300"/>
      <c r="N68" s="300"/>
      <c r="O68" s="300"/>
      <c r="P68" s="300"/>
      <c r="Q68" s="300"/>
      <c r="R68" s="300"/>
      <c r="S68" s="300"/>
      <c r="T68" s="300"/>
      <c r="U68" s="300"/>
      <c r="V68" s="300"/>
      <c r="W68" s="300"/>
      <c r="X68" s="300"/>
      <c r="Y68" s="300"/>
      <c r="Z68" s="300"/>
      <c r="AA68" s="300"/>
      <c r="AB68" s="300"/>
      <c r="AC68" s="300"/>
      <c r="AD68" s="300"/>
      <c r="AE68" s="300"/>
      <c r="AF68" s="300"/>
      <c r="AG68" s="300"/>
      <c r="AH68" s="300"/>
      <c r="AI68" s="300"/>
      <c r="AJ68" s="300"/>
      <c r="AK68" s="300"/>
      <c r="AL68" s="300"/>
      <c r="AM68" s="300"/>
      <c r="AN68" s="300"/>
      <c r="AO68" s="300"/>
      <c r="AP68" s="300"/>
      <c r="AQ68" s="300"/>
      <c r="AR68" s="300"/>
      <c r="AS68" s="300"/>
      <c r="AT68" s="300"/>
      <c r="AU68" s="300"/>
      <c r="AV68" s="300"/>
      <c r="AW68" s="300"/>
      <c r="AX68" s="300"/>
      <c r="AY68" s="300"/>
      <c r="AZ68" s="300"/>
      <c r="BA68" s="300"/>
      <c r="BB68" s="300"/>
      <c r="BC68" s="300"/>
    </row>
    <row r="69" spans="1:55" x14ac:dyDescent="0.2">
      <c r="A69" s="300"/>
      <c r="B69" s="300"/>
      <c r="C69" s="300"/>
      <c r="D69" s="300"/>
      <c r="E69" s="300"/>
      <c r="F69" s="300"/>
      <c r="G69" s="300"/>
      <c r="H69" s="300"/>
      <c r="I69" s="300"/>
      <c r="J69" s="300"/>
      <c r="K69" s="300"/>
      <c r="L69" s="300"/>
      <c r="M69" s="300"/>
      <c r="N69" s="300"/>
      <c r="O69" s="300"/>
      <c r="P69" s="300"/>
      <c r="Q69" s="300"/>
      <c r="R69" s="300"/>
      <c r="S69" s="300"/>
      <c r="T69" s="300"/>
      <c r="U69" s="300"/>
      <c r="V69" s="300"/>
      <c r="W69" s="300"/>
      <c r="X69" s="300"/>
      <c r="Y69" s="300"/>
      <c r="Z69" s="300"/>
      <c r="AA69" s="300"/>
      <c r="AB69" s="300"/>
      <c r="AC69" s="300"/>
      <c r="AD69" s="300"/>
      <c r="AE69" s="300"/>
      <c r="AF69" s="300"/>
      <c r="AG69" s="300"/>
      <c r="AH69" s="300"/>
      <c r="AI69" s="300"/>
      <c r="AJ69" s="300"/>
      <c r="AK69" s="300"/>
      <c r="AL69" s="300"/>
      <c r="AM69" s="300"/>
      <c r="AN69" s="300"/>
      <c r="AO69" s="300"/>
      <c r="AP69" s="300"/>
      <c r="AQ69" s="300"/>
      <c r="AR69" s="300"/>
      <c r="AS69" s="300"/>
      <c r="AT69" s="300"/>
      <c r="AU69" s="300"/>
      <c r="AV69" s="300"/>
      <c r="AW69" s="300"/>
      <c r="AX69" s="300"/>
      <c r="AY69" s="300"/>
      <c r="AZ69" s="300"/>
      <c r="BA69" s="300"/>
      <c r="BB69" s="300"/>
      <c r="BC69" s="300"/>
    </row>
    <row r="70" spans="1:55" x14ac:dyDescent="0.2">
      <c r="A70" s="300"/>
      <c r="B70" s="300"/>
      <c r="C70" s="300"/>
      <c r="D70" s="300"/>
      <c r="E70" s="300"/>
      <c r="F70" s="300"/>
      <c r="G70" s="300"/>
      <c r="H70" s="300"/>
      <c r="I70" s="300"/>
      <c r="J70" s="300"/>
      <c r="K70" s="300"/>
      <c r="L70" s="300"/>
      <c r="M70" s="300"/>
      <c r="N70" s="300"/>
      <c r="O70" s="300"/>
      <c r="P70" s="300"/>
      <c r="Q70" s="300"/>
      <c r="R70" s="300"/>
      <c r="S70" s="300"/>
      <c r="T70" s="300"/>
      <c r="U70" s="300"/>
      <c r="V70" s="300"/>
      <c r="W70" s="300"/>
      <c r="X70" s="300"/>
      <c r="Y70" s="300"/>
      <c r="Z70" s="300"/>
      <c r="AA70" s="300"/>
      <c r="AB70" s="300"/>
      <c r="AC70" s="300"/>
      <c r="AD70" s="300"/>
      <c r="AE70" s="300"/>
      <c r="AF70" s="300"/>
      <c r="AG70" s="300"/>
      <c r="AH70" s="300"/>
      <c r="AI70" s="300"/>
      <c r="AJ70" s="300"/>
      <c r="AK70" s="300"/>
      <c r="AL70" s="300"/>
      <c r="AM70" s="300"/>
      <c r="AN70" s="300"/>
      <c r="AO70" s="300"/>
      <c r="AP70" s="300"/>
      <c r="AQ70" s="300"/>
      <c r="AR70" s="300"/>
      <c r="AS70" s="300"/>
      <c r="AT70" s="300"/>
      <c r="AU70" s="300"/>
      <c r="AV70" s="300"/>
      <c r="AW70" s="300"/>
      <c r="AX70" s="300"/>
      <c r="AY70" s="300"/>
      <c r="AZ70" s="300"/>
      <c r="BA70" s="300"/>
      <c r="BB70" s="300"/>
      <c r="BC70" s="300"/>
    </row>
    <row r="71" spans="1:55" x14ac:dyDescent="0.2">
      <c r="A71" s="300"/>
      <c r="B71" s="300"/>
      <c r="C71" s="300"/>
      <c r="D71" s="300"/>
      <c r="E71" s="300"/>
      <c r="F71" s="300"/>
      <c r="G71" s="300"/>
      <c r="H71" s="300"/>
      <c r="I71" s="300"/>
      <c r="J71" s="300"/>
      <c r="K71" s="300"/>
      <c r="L71" s="300"/>
      <c r="M71" s="300"/>
      <c r="N71" s="300"/>
      <c r="O71" s="300"/>
      <c r="P71" s="300"/>
      <c r="Q71" s="300"/>
      <c r="R71" s="300"/>
      <c r="S71" s="300"/>
      <c r="T71" s="300"/>
      <c r="U71" s="300"/>
      <c r="V71" s="300"/>
      <c r="W71" s="300"/>
      <c r="X71" s="300"/>
      <c r="Y71" s="300"/>
      <c r="Z71" s="300"/>
      <c r="AA71" s="300"/>
      <c r="AB71" s="300"/>
      <c r="AC71" s="300"/>
      <c r="AD71" s="300"/>
      <c r="AE71" s="300"/>
      <c r="AF71" s="300"/>
      <c r="AG71" s="300"/>
      <c r="AH71" s="300"/>
      <c r="AI71" s="300"/>
      <c r="AJ71" s="300"/>
      <c r="AK71" s="300"/>
      <c r="AL71" s="300"/>
      <c r="AM71" s="300"/>
      <c r="AN71" s="300"/>
      <c r="AO71" s="300"/>
      <c r="AP71" s="300"/>
      <c r="AQ71" s="300"/>
      <c r="AR71" s="300"/>
      <c r="AS71" s="300"/>
      <c r="AT71" s="300"/>
      <c r="AU71" s="300"/>
      <c r="AV71" s="300"/>
      <c r="AW71" s="300"/>
      <c r="AX71" s="300"/>
      <c r="AY71" s="300"/>
      <c r="AZ71" s="300"/>
      <c r="BA71" s="300"/>
      <c r="BB71" s="300"/>
      <c r="BC71" s="300"/>
    </row>
    <row r="72" spans="1:55" x14ac:dyDescent="0.2">
      <c r="A72" s="300"/>
      <c r="B72" s="300"/>
      <c r="C72" s="300"/>
      <c r="D72" s="300"/>
      <c r="E72" s="300"/>
      <c r="F72" s="300"/>
      <c r="G72" s="300"/>
      <c r="H72" s="300"/>
      <c r="I72" s="300"/>
      <c r="J72" s="300"/>
      <c r="K72" s="300"/>
      <c r="L72" s="300"/>
      <c r="M72" s="300"/>
      <c r="N72" s="300"/>
      <c r="O72" s="300"/>
      <c r="P72" s="300"/>
      <c r="Q72" s="300"/>
      <c r="R72" s="300"/>
      <c r="S72" s="300"/>
      <c r="T72" s="300"/>
      <c r="U72" s="300"/>
      <c r="V72" s="300"/>
      <c r="W72" s="300"/>
      <c r="X72" s="300"/>
      <c r="Y72" s="300"/>
      <c r="Z72" s="300"/>
      <c r="AA72" s="300"/>
      <c r="AB72" s="300"/>
      <c r="AC72" s="300"/>
      <c r="AD72" s="300"/>
      <c r="AE72" s="300"/>
      <c r="AF72" s="300"/>
      <c r="AG72" s="300"/>
      <c r="AH72" s="300"/>
      <c r="AI72" s="300"/>
      <c r="AJ72" s="300"/>
      <c r="AK72" s="300"/>
      <c r="AL72" s="300"/>
      <c r="AM72" s="300"/>
      <c r="AN72" s="300"/>
      <c r="AO72" s="300"/>
      <c r="AP72" s="300"/>
      <c r="AQ72" s="300"/>
      <c r="AR72" s="300"/>
      <c r="AS72" s="300"/>
      <c r="AT72" s="300"/>
      <c r="AU72" s="300"/>
      <c r="AV72" s="300"/>
      <c r="AW72" s="300"/>
      <c r="AX72" s="300"/>
      <c r="AY72" s="300"/>
      <c r="AZ72" s="300"/>
      <c r="BA72" s="300"/>
      <c r="BB72" s="300"/>
      <c r="BC72" s="300"/>
    </row>
    <row r="73" spans="1:55" x14ac:dyDescent="0.2">
      <c r="A73" s="300"/>
      <c r="B73" s="300"/>
      <c r="C73" s="300"/>
      <c r="D73" s="300"/>
      <c r="E73" s="300"/>
      <c r="F73" s="300"/>
      <c r="G73" s="300"/>
      <c r="H73" s="300"/>
      <c r="I73" s="300"/>
      <c r="J73" s="300"/>
      <c r="K73" s="300"/>
      <c r="L73" s="300"/>
      <c r="M73" s="300"/>
      <c r="N73" s="300"/>
      <c r="O73" s="300"/>
      <c r="P73" s="300"/>
      <c r="Q73" s="300"/>
      <c r="R73" s="300"/>
      <c r="S73" s="300"/>
      <c r="T73" s="300"/>
      <c r="U73" s="300"/>
      <c r="V73" s="300"/>
      <c r="W73" s="300"/>
      <c r="X73" s="300"/>
      <c r="Y73" s="300"/>
      <c r="Z73" s="300"/>
      <c r="AA73" s="300"/>
      <c r="AB73" s="300"/>
      <c r="AC73" s="300"/>
      <c r="AD73" s="300"/>
      <c r="AE73" s="300"/>
      <c r="AF73" s="300"/>
      <c r="AG73" s="300"/>
      <c r="AH73" s="300"/>
      <c r="AI73" s="300"/>
      <c r="AJ73" s="300"/>
      <c r="AK73" s="300"/>
      <c r="AL73" s="300"/>
      <c r="AM73" s="300"/>
      <c r="AN73" s="300"/>
      <c r="AO73" s="300"/>
      <c r="AP73" s="300"/>
      <c r="AQ73" s="300"/>
      <c r="AR73" s="300"/>
      <c r="AS73" s="300"/>
      <c r="AT73" s="300"/>
      <c r="AU73" s="300"/>
      <c r="AV73" s="300"/>
      <c r="AW73" s="300"/>
      <c r="AX73" s="300"/>
      <c r="AY73" s="300"/>
      <c r="AZ73" s="300"/>
      <c r="BA73" s="300"/>
      <c r="BB73" s="300"/>
      <c r="BC73" s="300"/>
    </row>
    <row r="74" spans="1:55" x14ac:dyDescent="0.2">
      <c r="A74" s="300"/>
      <c r="B74" s="300"/>
      <c r="C74" s="300"/>
      <c r="D74" s="300"/>
      <c r="E74" s="300"/>
      <c r="F74" s="300"/>
      <c r="G74" s="300"/>
      <c r="H74" s="300"/>
      <c r="I74" s="300"/>
      <c r="J74" s="300"/>
      <c r="K74" s="300"/>
      <c r="L74" s="300"/>
      <c r="M74" s="300"/>
      <c r="N74" s="300"/>
      <c r="O74" s="300"/>
      <c r="P74" s="300"/>
      <c r="Q74" s="300"/>
      <c r="R74" s="300"/>
      <c r="S74" s="300"/>
      <c r="T74" s="300"/>
      <c r="U74" s="300"/>
      <c r="V74" s="300"/>
      <c r="W74" s="300"/>
      <c r="X74" s="300"/>
      <c r="Y74" s="300"/>
      <c r="Z74" s="300"/>
      <c r="AA74" s="300"/>
      <c r="AB74" s="300"/>
      <c r="AC74" s="300"/>
      <c r="AD74" s="300"/>
      <c r="AE74" s="300"/>
      <c r="AF74" s="300"/>
      <c r="AG74" s="300"/>
      <c r="AH74" s="300"/>
      <c r="AI74" s="300"/>
      <c r="AJ74" s="300"/>
      <c r="AK74" s="300"/>
      <c r="AL74" s="300"/>
      <c r="AM74" s="300"/>
      <c r="AN74" s="300"/>
      <c r="AO74" s="300"/>
      <c r="AP74" s="300"/>
      <c r="AQ74" s="300"/>
      <c r="AR74" s="300"/>
      <c r="AS74" s="300"/>
      <c r="AT74" s="300"/>
      <c r="AU74" s="300"/>
      <c r="AV74" s="300"/>
      <c r="AW74" s="300"/>
      <c r="AX74" s="300"/>
      <c r="AY74" s="300"/>
      <c r="AZ74" s="300"/>
      <c r="BA74" s="300"/>
      <c r="BB74" s="300"/>
      <c r="BC74" s="300"/>
    </row>
    <row r="75" spans="1:55" x14ac:dyDescent="0.2">
      <c r="A75" s="300"/>
      <c r="B75" s="300"/>
      <c r="C75" s="300"/>
      <c r="D75" s="300"/>
      <c r="E75" s="300"/>
      <c r="F75" s="300"/>
      <c r="G75" s="300"/>
      <c r="H75" s="300"/>
      <c r="I75" s="300"/>
      <c r="J75" s="300"/>
      <c r="K75" s="300"/>
      <c r="L75" s="300"/>
      <c r="M75" s="300"/>
      <c r="N75" s="300"/>
      <c r="O75" s="300"/>
      <c r="P75" s="300"/>
      <c r="Q75" s="300"/>
      <c r="R75" s="300"/>
      <c r="S75" s="300"/>
      <c r="T75" s="300"/>
      <c r="U75" s="300"/>
      <c r="V75" s="300"/>
      <c r="W75" s="300"/>
      <c r="X75" s="300"/>
      <c r="Y75" s="300"/>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row>
    <row r="76" spans="1:55" x14ac:dyDescent="0.2">
      <c r="A76" s="300"/>
      <c r="B76" s="300"/>
      <c r="C76" s="300"/>
      <c r="D76" s="300"/>
      <c r="E76" s="300"/>
      <c r="F76" s="300"/>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row>
    <row r="77" spans="1:55" x14ac:dyDescent="0.2">
      <c r="A77" s="300"/>
      <c r="B77" s="300"/>
      <c r="C77" s="300"/>
      <c r="D77" s="300"/>
      <c r="E77" s="300"/>
      <c r="F77" s="300"/>
      <c r="G77" s="300"/>
      <c r="H77" s="300"/>
      <c r="I77" s="300"/>
      <c r="J77" s="300"/>
      <c r="K77" s="300"/>
      <c r="L77" s="300"/>
      <c r="M77" s="300"/>
      <c r="N77" s="300"/>
      <c r="O77" s="300"/>
      <c r="P77" s="300"/>
      <c r="Q77" s="300"/>
      <c r="R77" s="300"/>
      <c r="S77" s="300"/>
      <c r="T77" s="300"/>
      <c r="U77" s="300"/>
      <c r="V77" s="300"/>
      <c r="W77" s="300"/>
      <c r="X77" s="300"/>
      <c r="Y77" s="300"/>
      <c r="Z77" s="300"/>
      <c r="AA77" s="300"/>
      <c r="AB77" s="300"/>
      <c r="AC77" s="300"/>
      <c r="AD77" s="300"/>
      <c r="AE77" s="300"/>
      <c r="AF77" s="300"/>
      <c r="AG77" s="300"/>
      <c r="AH77" s="300"/>
      <c r="AI77" s="300"/>
      <c r="AJ77" s="300"/>
      <c r="AK77" s="300"/>
      <c r="AL77" s="300"/>
      <c r="AM77" s="300"/>
      <c r="AN77" s="300"/>
      <c r="AO77" s="300"/>
      <c r="AP77" s="300"/>
      <c r="AQ77" s="300"/>
      <c r="AR77" s="300"/>
      <c r="AS77" s="300"/>
      <c r="AT77" s="300"/>
      <c r="AU77" s="300"/>
      <c r="AV77" s="300"/>
      <c r="AW77" s="300"/>
      <c r="AX77" s="300"/>
      <c r="AY77" s="300"/>
      <c r="AZ77" s="300"/>
      <c r="BA77" s="300"/>
      <c r="BB77" s="300"/>
      <c r="BC77" s="300"/>
    </row>
    <row r="78" spans="1:55" x14ac:dyDescent="0.2">
      <c r="A78" s="300"/>
      <c r="B78" s="300"/>
      <c r="C78" s="300"/>
      <c r="D78" s="300"/>
      <c r="E78" s="300"/>
      <c r="F78" s="300"/>
      <c r="G78" s="300"/>
      <c r="H78" s="300"/>
      <c r="I78" s="300"/>
      <c r="J78" s="300"/>
      <c r="K78" s="300"/>
      <c r="L78" s="300"/>
      <c r="M78" s="300"/>
      <c r="N78" s="300"/>
      <c r="O78" s="300"/>
      <c r="P78" s="300"/>
      <c r="Q78" s="300"/>
      <c r="R78" s="300"/>
      <c r="S78" s="300"/>
      <c r="T78" s="300"/>
      <c r="U78" s="300"/>
      <c r="V78" s="300"/>
      <c r="W78" s="300"/>
      <c r="X78" s="300"/>
      <c r="Y78" s="300"/>
      <c r="Z78" s="300"/>
      <c r="AA78" s="300"/>
      <c r="AB78" s="300"/>
      <c r="AC78" s="300"/>
      <c r="AD78" s="300"/>
      <c r="AE78" s="300"/>
      <c r="AF78" s="300"/>
      <c r="AG78" s="300"/>
      <c r="AH78" s="300"/>
      <c r="AI78" s="300"/>
      <c r="AJ78" s="300"/>
      <c r="AK78" s="300"/>
      <c r="AL78" s="300"/>
      <c r="AM78" s="300"/>
      <c r="AN78" s="300"/>
      <c r="AO78" s="300"/>
      <c r="AP78" s="300"/>
      <c r="AQ78" s="300"/>
      <c r="AR78" s="300"/>
      <c r="AS78" s="300"/>
      <c r="AT78" s="300"/>
      <c r="AU78" s="300"/>
      <c r="AV78" s="300"/>
      <c r="AW78" s="300"/>
      <c r="AX78" s="300"/>
      <c r="AY78" s="300"/>
      <c r="AZ78" s="300"/>
      <c r="BA78" s="300"/>
      <c r="BB78" s="300"/>
      <c r="BC78" s="300"/>
    </row>
    <row r="79" spans="1:55" x14ac:dyDescent="0.2">
      <c r="A79" s="300"/>
      <c r="B79" s="300"/>
      <c r="C79" s="300"/>
      <c r="D79" s="300"/>
      <c r="E79" s="300"/>
      <c r="F79" s="300"/>
      <c r="G79" s="300"/>
      <c r="H79" s="300"/>
      <c r="I79" s="300"/>
      <c r="J79" s="300"/>
      <c r="K79" s="300"/>
      <c r="L79" s="300"/>
      <c r="M79" s="300"/>
      <c r="N79" s="300"/>
      <c r="O79" s="300"/>
      <c r="P79" s="300"/>
      <c r="Q79" s="300"/>
      <c r="R79" s="300"/>
      <c r="S79" s="300"/>
      <c r="T79" s="300"/>
      <c r="U79" s="300"/>
      <c r="V79" s="300"/>
      <c r="W79" s="300"/>
      <c r="X79" s="300"/>
      <c r="Y79" s="300"/>
      <c r="Z79" s="300"/>
      <c r="AA79" s="300"/>
      <c r="AB79" s="300"/>
      <c r="AC79" s="300"/>
      <c r="AD79" s="300"/>
      <c r="AE79" s="300"/>
      <c r="AF79" s="300"/>
      <c r="AG79" s="300"/>
      <c r="AH79" s="300"/>
      <c r="AI79" s="300"/>
      <c r="AJ79" s="300"/>
      <c r="AK79" s="300"/>
      <c r="AL79" s="300"/>
      <c r="AM79" s="300"/>
      <c r="AN79" s="300"/>
      <c r="AO79" s="300"/>
      <c r="AP79" s="300"/>
      <c r="AQ79" s="300"/>
      <c r="AR79" s="300"/>
      <c r="AS79" s="300"/>
      <c r="AT79" s="300"/>
      <c r="AU79" s="300"/>
      <c r="AV79" s="300"/>
      <c r="AW79" s="300"/>
      <c r="AX79" s="300"/>
      <c r="AY79" s="300"/>
      <c r="AZ79" s="300"/>
      <c r="BA79" s="300"/>
      <c r="BB79" s="300"/>
      <c r="BC79" s="300"/>
    </row>
    <row r="80" spans="1:55" x14ac:dyDescent="0.2">
      <c r="A80" s="300"/>
      <c r="B80" s="300"/>
      <c r="C80" s="300"/>
      <c r="D80" s="300"/>
      <c r="E80" s="300"/>
      <c r="F80" s="300"/>
      <c r="G80" s="300"/>
      <c r="H80" s="300"/>
      <c r="I80" s="300"/>
      <c r="J80" s="300"/>
      <c r="K80" s="300"/>
      <c r="L80" s="300"/>
      <c r="M80" s="300"/>
      <c r="N80" s="300"/>
      <c r="O80" s="300"/>
      <c r="P80" s="300"/>
      <c r="Q80" s="300"/>
      <c r="R80" s="300"/>
      <c r="S80" s="300"/>
      <c r="T80" s="300"/>
      <c r="U80" s="300"/>
      <c r="V80" s="300"/>
      <c r="W80" s="300"/>
      <c r="X80" s="300"/>
      <c r="Y80" s="300"/>
      <c r="Z80" s="300"/>
      <c r="AA80" s="300"/>
      <c r="AB80" s="300"/>
      <c r="AC80" s="300"/>
      <c r="AD80" s="300"/>
      <c r="AE80" s="300"/>
      <c r="AF80" s="300"/>
      <c r="AG80" s="300"/>
      <c r="AH80" s="300"/>
      <c r="AI80" s="300"/>
      <c r="AJ80" s="300"/>
      <c r="AK80" s="300"/>
      <c r="AL80" s="300"/>
      <c r="AM80" s="300"/>
      <c r="AN80" s="300"/>
      <c r="AO80" s="300"/>
      <c r="AP80" s="300"/>
      <c r="AQ80" s="300"/>
      <c r="AR80" s="300"/>
      <c r="AS80" s="300"/>
      <c r="AT80" s="300"/>
      <c r="AU80" s="300"/>
      <c r="AV80" s="300"/>
      <c r="AW80" s="300"/>
      <c r="AX80" s="300"/>
      <c r="AY80" s="300"/>
      <c r="AZ80" s="300"/>
      <c r="BA80" s="300"/>
      <c r="BB80" s="300"/>
      <c r="BC80" s="300"/>
    </row>
    <row r="81" spans="1:55" x14ac:dyDescent="0.2">
      <c r="A81" s="300"/>
      <c r="B81" s="300"/>
      <c r="C81" s="300"/>
      <c r="D81" s="300"/>
      <c r="E81" s="300"/>
      <c r="F81" s="300"/>
      <c r="G81" s="300"/>
      <c r="H81" s="300"/>
      <c r="I81" s="300"/>
      <c r="J81" s="300"/>
      <c r="K81" s="300"/>
      <c r="L81" s="300"/>
      <c r="M81" s="300"/>
      <c r="N81" s="300"/>
      <c r="O81" s="300"/>
      <c r="P81" s="300"/>
      <c r="Q81" s="300"/>
      <c r="R81" s="300"/>
      <c r="S81" s="300"/>
      <c r="T81" s="300"/>
      <c r="U81" s="300"/>
      <c r="V81" s="300"/>
      <c r="W81" s="300"/>
      <c r="X81" s="300"/>
      <c r="Y81" s="300"/>
      <c r="Z81" s="300"/>
      <c r="AA81" s="300"/>
      <c r="AB81" s="300"/>
      <c r="AC81" s="300"/>
      <c r="AD81" s="300"/>
      <c r="AE81" s="300"/>
      <c r="AF81" s="300"/>
      <c r="AG81" s="300"/>
      <c r="AH81" s="300"/>
      <c r="AI81" s="300"/>
      <c r="AJ81" s="300"/>
      <c r="AK81" s="300"/>
      <c r="AL81" s="300"/>
      <c r="AM81" s="300"/>
      <c r="AN81" s="300"/>
      <c r="AO81" s="300"/>
      <c r="AP81" s="300"/>
      <c r="AQ81" s="300"/>
      <c r="AR81" s="300"/>
      <c r="AS81" s="300"/>
      <c r="AT81" s="300"/>
      <c r="AU81" s="300"/>
      <c r="AV81" s="300"/>
      <c r="AW81" s="300"/>
      <c r="AX81" s="300"/>
      <c r="AY81" s="300"/>
      <c r="AZ81" s="300"/>
      <c r="BA81" s="300"/>
      <c r="BB81" s="300"/>
      <c r="BC81" s="300"/>
    </row>
    <row r="82" spans="1:55" x14ac:dyDescent="0.2">
      <c r="A82" s="300"/>
      <c r="B82" s="300"/>
      <c r="C82" s="300"/>
      <c r="D82" s="300"/>
      <c r="E82" s="300"/>
      <c r="F82" s="300"/>
      <c r="G82" s="300"/>
      <c r="H82" s="300"/>
      <c r="I82" s="300"/>
      <c r="J82" s="300"/>
      <c r="K82" s="300"/>
      <c r="L82" s="300"/>
      <c r="M82" s="300"/>
      <c r="N82" s="300"/>
      <c r="O82" s="300"/>
      <c r="P82" s="300"/>
      <c r="Q82" s="300"/>
      <c r="R82" s="300"/>
      <c r="S82" s="300"/>
      <c r="T82" s="300"/>
      <c r="U82" s="300"/>
      <c r="V82" s="300"/>
      <c r="W82" s="300"/>
      <c r="X82" s="300"/>
      <c r="Y82" s="300"/>
      <c r="Z82" s="300"/>
      <c r="AA82" s="300"/>
      <c r="AB82" s="300"/>
      <c r="AC82" s="300"/>
      <c r="AD82" s="300"/>
      <c r="AE82" s="300"/>
      <c r="AF82" s="300"/>
      <c r="AG82" s="300"/>
      <c r="AH82" s="300"/>
      <c r="AI82" s="300"/>
      <c r="AJ82" s="300"/>
      <c r="AK82" s="300"/>
      <c r="AL82" s="300"/>
      <c r="AM82" s="300"/>
      <c r="AN82" s="300"/>
      <c r="AO82" s="300"/>
      <c r="AP82" s="300"/>
      <c r="AQ82" s="300"/>
      <c r="AR82" s="300"/>
      <c r="AS82" s="300"/>
      <c r="AT82" s="300"/>
      <c r="AU82" s="300"/>
      <c r="AV82" s="300"/>
      <c r="AW82" s="300"/>
      <c r="AX82" s="300"/>
      <c r="AY82" s="300"/>
      <c r="AZ82" s="300"/>
      <c r="BA82" s="300"/>
      <c r="BB82" s="300"/>
      <c r="BC82" s="300"/>
    </row>
    <row r="83" spans="1:55" x14ac:dyDescent="0.2">
      <c r="A83" s="300"/>
      <c r="B83" s="300"/>
      <c r="C83" s="300"/>
      <c r="D83" s="300"/>
      <c r="E83" s="300"/>
      <c r="F83" s="300"/>
      <c r="G83" s="300"/>
      <c r="H83" s="300"/>
      <c r="I83" s="300"/>
      <c r="J83" s="300"/>
      <c r="K83" s="300"/>
      <c r="L83" s="300"/>
      <c r="M83" s="300"/>
      <c r="N83" s="300"/>
      <c r="O83" s="300"/>
      <c r="P83" s="300"/>
      <c r="Q83" s="300"/>
      <c r="R83" s="300"/>
      <c r="S83" s="300"/>
      <c r="T83" s="300"/>
      <c r="U83" s="300"/>
      <c r="V83" s="300"/>
      <c r="W83" s="300"/>
      <c r="X83" s="300"/>
      <c r="Y83" s="300"/>
      <c r="Z83" s="300"/>
      <c r="AA83" s="300"/>
      <c r="AB83" s="300"/>
      <c r="AC83" s="300"/>
      <c r="AD83" s="300"/>
      <c r="AE83" s="300"/>
      <c r="AF83" s="300"/>
      <c r="AG83" s="300"/>
      <c r="AH83" s="300"/>
      <c r="AI83" s="300"/>
      <c r="AJ83" s="300"/>
      <c r="AK83" s="300"/>
      <c r="AL83" s="300"/>
      <c r="AM83" s="300"/>
      <c r="AN83" s="300"/>
      <c r="AO83" s="300"/>
      <c r="AP83" s="300"/>
      <c r="AQ83" s="300"/>
      <c r="AR83" s="300"/>
      <c r="AS83" s="300"/>
      <c r="AT83" s="300"/>
      <c r="AU83" s="300"/>
      <c r="AV83" s="300"/>
      <c r="AW83" s="300"/>
      <c r="AX83" s="300"/>
      <c r="AY83" s="300"/>
      <c r="AZ83" s="300"/>
      <c r="BA83" s="300"/>
      <c r="BB83" s="300"/>
      <c r="BC83" s="300"/>
    </row>
    <row r="84" spans="1:55" x14ac:dyDescent="0.2">
      <c r="A84" s="300"/>
      <c r="B84" s="300"/>
      <c r="C84" s="300"/>
      <c r="D84" s="300"/>
      <c r="E84" s="300"/>
      <c r="F84" s="300"/>
      <c r="G84" s="300"/>
      <c r="H84" s="300"/>
      <c r="I84" s="300"/>
      <c r="J84" s="300"/>
      <c r="K84" s="300"/>
      <c r="L84" s="300"/>
      <c r="M84" s="300"/>
      <c r="N84" s="300"/>
      <c r="O84" s="300"/>
      <c r="P84" s="300"/>
      <c r="Q84" s="300"/>
      <c r="R84" s="300"/>
      <c r="S84" s="300"/>
      <c r="T84" s="300"/>
      <c r="U84" s="300"/>
      <c r="V84" s="300"/>
      <c r="W84" s="300"/>
      <c r="X84" s="300"/>
      <c r="Y84" s="300"/>
      <c r="Z84" s="300"/>
      <c r="AA84" s="300"/>
      <c r="AB84" s="300"/>
      <c r="AC84" s="300"/>
      <c r="AD84" s="300"/>
      <c r="AE84" s="300"/>
      <c r="AF84" s="300"/>
      <c r="AG84" s="300"/>
      <c r="AH84" s="300"/>
      <c r="AI84" s="300"/>
      <c r="AJ84" s="300"/>
      <c r="AK84" s="300"/>
      <c r="AL84" s="300"/>
      <c r="AM84" s="300"/>
      <c r="AN84" s="300"/>
      <c r="AO84" s="300"/>
      <c r="AP84" s="300"/>
      <c r="AQ84" s="300"/>
      <c r="AR84" s="300"/>
      <c r="AS84" s="300"/>
      <c r="AT84" s="300"/>
      <c r="AU84" s="300"/>
      <c r="AV84" s="300"/>
      <c r="AW84" s="300"/>
      <c r="AX84" s="300"/>
      <c r="AY84" s="300"/>
      <c r="AZ84" s="300"/>
      <c r="BA84" s="300"/>
      <c r="BB84" s="300"/>
      <c r="BC84" s="300"/>
    </row>
    <row r="85" spans="1:55" x14ac:dyDescent="0.2">
      <c r="A85" s="300"/>
      <c r="B85" s="300"/>
      <c r="C85" s="300"/>
      <c r="D85" s="300"/>
      <c r="E85" s="300"/>
      <c r="F85" s="300"/>
      <c r="G85" s="300"/>
      <c r="H85" s="300"/>
      <c r="I85" s="300"/>
      <c r="J85" s="300"/>
      <c r="K85" s="300"/>
      <c r="L85" s="300"/>
      <c r="M85" s="300"/>
      <c r="N85" s="300"/>
      <c r="O85" s="300"/>
      <c r="P85" s="300"/>
      <c r="Q85" s="300"/>
      <c r="R85" s="300"/>
      <c r="S85" s="300"/>
      <c r="T85" s="300"/>
      <c r="U85" s="300"/>
      <c r="V85" s="300"/>
      <c r="W85" s="300"/>
      <c r="X85" s="300"/>
      <c r="Y85" s="300"/>
      <c r="Z85" s="300"/>
      <c r="AA85" s="300"/>
      <c r="AB85" s="300"/>
      <c r="AC85" s="300"/>
      <c r="AD85" s="300"/>
      <c r="AE85" s="300"/>
      <c r="AF85" s="300"/>
      <c r="AG85" s="300"/>
      <c r="AH85" s="300"/>
      <c r="AI85" s="300"/>
      <c r="AJ85" s="300"/>
      <c r="AK85" s="300"/>
      <c r="AL85" s="300"/>
      <c r="AM85" s="300"/>
      <c r="AN85" s="300"/>
      <c r="AO85" s="300"/>
      <c r="AP85" s="300"/>
      <c r="AQ85" s="300"/>
      <c r="AR85" s="300"/>
      <c r="AS85" s="300"/>
      <c r="AT85" s="300"/>
      <c r="AU85" s="300"/>
      <c r="AV85" s="300"/>
      <c r="AW85" s="300"/>
      <c r="AX85" s="300"/>
      <c r="AY85" s="300"/>
      <c r="AZ85" s="300"/>
      <c r="BA85" s="300"/>
      <c r="BB85" s="300"/>
      <c r="BC85" s="300"/>
    </row>
    <row r="86" spans="1:55" x14ac:dyDescent="0.2">
      <c r="A86" s="300"/>
      <c r="B86" s="300"/>
      <c r="C86" s="300"/>
      <c r="D86" s="300"/>
      <c r="E86" s="300"/>
      <c r="F86" s="300"/>
      <c r="G86" s="300"/>
      <c r="H86" s="300"/>
      <c r="I86" s="300"/>
      <c r="J86" s="300"/>
      <c r="K86" s="300"/>
      <c r="L86" s="300"/>
      <c r="M86" s="300"/>
      <c r="N86" s="300"/>
      <c r="O86" s="300"/>
      <c r="P86" s="300"/>
      <c r="Q86" s="300"/>
      <c r="R86" s="300"/>
      <c r="S86" s="300"/>
      <c r="T86" s="300"/>
      <c r="U86" s="300"/>
      <c r="V86" s="300"/>
      <c r="W86" s="300"/>
      <c r="X86" s="300"/>
      <c r="Y86" s="300"/>
      <c r="Z86" s="300"/>
      <c r="AA86" s="300"/>
      <c r="AB86" s="300"/>
      <c r="AC86" s="300"/>
      <c r="AD86" s="300"/>
      <c r="AE86" s="300"/>
      <c r="AF86" s="300"/>
      <c r="AG86" s="300"/>
      <c r="AH86" s="300"/>
      <c r="AI86" s="300"/>
      <c r="AJ86" s="300"/>
      <c r="AK86" s="300"/>
      <c r="AL86" s="300"/>
      <c r="AM86" s="300"/>
      <c r="AN86" s="300"/>
      <c r="AO86" s="300"/>
      <c r="AP86" s="300"/>
      <c r="AQ86" s="300"/>
      <c r="AR86" s="300"/>
      <c r="AS86" s="300"/>
      <c r="AT86" s="300"/>
      <c r="AU86" s="300"/>
      <c r="AV86" s="300"/>
      <c r="AW86" s="300"/>
      <c r="AX86" s="300"/>
      <c r="AY86" s="300"/>
      <c r="AZ86" s="300"/>
      <c r="BA86" s="300"/>
      <c r="BB86" s="300"/>
      <c r="BC86" s="300"/>
    </row>
    <row r="87" spans="1:55" x14ac:dyDescent="0.2">
      <c r="A87" s="300"/>
      <c r="B87" s="300"/>
      <c r="C87" s="300"/>
      <c r="D87" s="300"/>
      <c r="E87" s="300"/>
      <c r="F87" s="300"/>
      <c r="G87" s="300"/>
      <c r="H87" s="300"/>
      <c r="I87" s="300"/>
      <c r="J87" s="300"/>
      <c r="K87" s="300"/>
      <c r="L87" s="300"/>
      <c r="M87" s="300"/>
      <c r="N87" s="300"/>
      <c r="O87" s="300"/>
      <c r="P87" s="300"/>
      <c r="Q87" s="300"/>
      <c r="R87" s="300"/>
      <c r="S87" s="300"/>
      <c r="T87" s="300"/>
      <c r="U87" s="300"/>
      <c r="V87" s="300"/>
      <c r="W87" s="300"/>
      <c r="X87" s="300"/>
      <c r="Y87" s="300"/>
      <c r="Z87" s="300"/>
      <c r="AA87" s="300"/>
      <c r="AB87" s="300"/>
      <c r="AC87" s="300"/>
      <c r="AD87" s="300"/>
      <c r="AE87" s="300"/>
      <c r="AF87" s="300"/>
      <c r="AG87" s="300"/>
      <c r="AH87" s="300"/>
      <c r="AI87" s="300"/>
      <c r="AJ87" s="300"/>
      <c r="AK87" s="300"/>
      <c r="AL87" s="300"/>
      <c r="AM87" s="300"/>
      <c r="AN87" s="300"/>
      <c r="AO87" s="300"/>
      <c r="AP87" s="300"/>
      <c r="AQ87" s="300"/>
      <c r="AR87" s="300"/>
      <c r="AS87" s="300"/>
      <c r="AT87" s="300"/>
      <c r="AU87" s="300"/>
      <c r="AV87" s="300"/>
      <c r="AW87" s="300"/>
      <c r="AX87" s="300"/>
      <c r="AY87" s="300"/>
      <c r="AZ87" s="300"/>
      <c r="BA87" s="300"/>
      <c r="BB87" s="300"/>
      <c r="BC87" s="300"/>
    </row>
    <row r="88" spans="1:55" x14ac:dyDescent="0.2">
      <c r="A88" s="300"/>
      <c r="B88" s="300"/>
      <c r="C88" s="300"/>
      <c r="D88" s="300"/>
      <c r="E88" s="300"/>
      <c r="F88" s="300"/>
      <c r="G88" s="300"/>
      <c r="H88" s="300"/>
      <c r="I88" s="300"/>
      <c r="J88" s="300"/>
      <c r="K88" s="300"/>
      <c r="L88" s="300"/>
      <c r="M88" s="300"/>
      <c r="N88" s="300"/>
      <c r="O88" s="300"/>
      <c r="P88" s="300"/>
      <c r="Q88" s="300"/>
      <c r="R88" s="300"/>
      <c r="S88" s="300"/>
      <c r="T88" s="300"/>
      <c r="U88" s="300"/>
      <c r="V88" s="300"/>
      <c r="W88" s="300"/>
      <c r="X88" s="300"/>
      <c r="Y88" s="300"/>
      <c r="Z88" s="300"/>
      <c r="AA88" s="300"/>
      <c r="AB88" s="300"/>
      <c r="AC88" s="300"/>
      <c r="AD88" s="300"/>
      <c r="AE88" s="300"/>
      <c r="AF88" s="300"/>
      <c r="AG88" s="300"/>
      <c r="AH88" s="300"/>
      <c r="AI88" s="300"/>
      <c r="AJ88" s="300"/>
      <c r="AK88" s="300"/>
      <c r="AL88" s="300"/>
      <c r="AM88" s="300"/>
      <c r="AN88" s="300"/>
      <c r="AO88" s="300"/>
      <c r="AP88" s="300"/>
      <c r="AQ88" s="300"/>
      <c r="AR88" s="300"/>
      <c r="AS88" s="300"/>
      <c r="AT88" s="300"/>
      <c r="AU88" s="300"/>
      <c r="AV88" s="300"/>
      <c r="AW88" s="300"/>
      <c r="AX88" s="300"/>
      <c r="AY88" s="300"/>
      <c r="AZ88" s="300"/>
      <c r="BA88" s="300"/>
      <c r="BB88" s="300"/>
      <c r="BC88" s="300"/>
    </row>
    <row r="89" spans="1:55" x14ac:dyDescent="0.2">
      <c r="A89" s="300"/>
      <c r="B89" s="300"/>
      <c r="C89" s="300"/>
      <c r="D89" s="300"/>
      <c r="E89" s="300"/>
      <c r="F89" s="300"/>
      <c r="G89" s="300"/>
      <c r="H89" s="300"/>
      <c r="I89" s="300"/>
      <c r="J89" s="300"/>
      <c r="K89" s="300"/>
      <c r="L89" s="300"/>
      <c r="M89" s="300"/>
      <c r="N89" s="300"/>
      <c r="O89" s="300"/>
      <c r="P89" s="300"/>
      <c r="Q89" s="300"/>
      <c r="R89" s="300"/>
      <c r="S89" s="300"/>
      <c r="T89" s="300"/>
      <c r="U89" s="300"/>
      <c r="V89" s="300"/>
      <c r="W89" s="300"/>
      <c r="X89" s="300"/>
      <c r="Y89" s="300"/>
      <c r="Z89" s="300"/>
      <c r="AA89" s="300"/>
      <c r="AB89" s="300"/>
      <c r="AC89" s="300"/>
      <c r="AD89" s="300"/>
      <c r="AE89" s="300"/>
      <c r="AF89" s="300"/>
      <c r="AG89" s="300"/>
      <c r="AH89" s="300"/>
      <c r="AI89" s="300"/>
      <c r="AJ89" s="300"/>
      <c r="AK89" s="300"/>
      <c r="AL89" s="300"/>
      <c r="AM89" s="300"/>
      <c r="AN89" s="300"/>
      <c r="AO89" s="300"/>
      <c r="AP89" s="300"/>
      <c r="AQ89" s="300"/>
      <c r="AR89" s="300"/>
      <c r="AS89" s="300"/>
      <c r="AT89" s="300"/>
      <c r="AU89" s="300"/>
      <c r="AV89" s="300"/>
      <c r="AW89" s="300"/>
      <c r="AX89" s="300"/>
      <c r="AY89" s="300"/>
      <c r="AZ89" s="300"/>
      <c r="BA89" s="300"/>
      <c r="BB89" s="300"/>
      <c r="BC89" s="300"/>
    </row>
    <row r="90" spans="1:55" x14ac:dyDescent="0.2">
      <c r="A90" s="300"/>
      <c r="B90" s="300"/>
      <c r="C90" s="300"/>
      <c r="D90" s="300"/>
      <c r="E90" s="300"/>
      <c r="F90" s="300"/>
      <c r="G90" s="300"/>
      <c r="H90" s="300"/>
      <c r="I90" s="300"/>
      <c r="J90" s="300"/>
      <c r="K90" s="300"/>
      <c r="L90" s="300"/>
      <c r="M90" s="300"/>
      <c r="N90" s="300"/>
      <c r="O90" s="300"/>
      <c r="P90" s="300"/>
      <c r="Q90" s="300"/>
      <c r="R90" s="300"/>
      <c r="S90" s="300"/>
      <c r="T90" s="300"/>
      <c r="U90" s="300"/>
      <c r="V90" s="300"/>
      <c r="W90" s="300"/>
      <c r="X90" s="300"/>
      <c r="Y90" s="300"/>
      <c r="Z90" s="300"/>
      <c r="AA90" s="300"/>
      <c r="AB90" s="300"/>
      <c r="AC90" s="300"/>
      <c r="AD90" s="300"/>
      <c r="AE90" s="300"/>
      <c r="AF90" s="300"/>
      <c r="AG90" s="300"/>
      <c r="AH90" s="300"/>
      <c r="AI90" s="300"/>
      <c r="AJ90" s="300"/>
      <c r="AK90" s="300"/>
      <c r="AL90" s="300"/>
      <c r="AM90" s="300"/>
      <c r="AN90" s="300"/>
      <c r="AO90" s="300"/>
      <c r="AP90" s="300"/>
      <c r="AQ90" s="300"/>
      <c r="AR90" s="300"/>
      <c r="AS90" s="300"/>
      <c r="AT90" s="300"/>
      <c r="AU90" s="300"/>
      <c r="AV90" s="300"/>
      <c r="AW90" s="300"/>
      <c r="AX90" s="300"/>
      <c r="AY90" s="300"/>
      <c r="AZ90" s="300"/>
      <c r="BA90" s="300"/>
      <c r="BB90" s="300"/>
      <c r="BC90" s="300"/>
    </row>
    <row r="91" spans="1:55" x14ac:dyDescent="0.2">
      <c r="A91" s="300"/>
      <c r="B91" s="300"/>
      <c r="C91" s="300"/>
      <c r="D91" s="300"/>
      <c r="E91" s="300"/>
      <c r="F91" s="300"/>
      <c r="G91" s="300"/>
      <c r="H91" s="300"/>
      <c r="I91" s="300"/>
      <c r="J91" s="300"/>
      <c r="K91" s="300"/>
      <c r="L91" s="300"/>
      <c r="M91" s="300"/>
      <c r="N91" s="300"/>
      <c r="O91" s="300"/>
      <c r="P91" s="300"/>
      <c r="Q91" s="300"/>
      <c r="R91" s="300"/>
      <c r="S91" s="300"/>
      <c r="T91" s="300"/>
      <c r="U91" s="300"/>
      <c r="V91" s="300"/>
      <c r="W91" s="300"/>
      <c r="X91" s="300"/>
      <c r="Y91" s="300"/>
      <c r="Z91" s="300"/>
      <c r="AA91" s="300"/>
      <c r="AB91" s="300"/>
      <c r="AC91" s="300"/>
      <c r="AD91" s="300"/>
      <c r="AE91" s="300"/>
      <c r="AF91" s="300"/>
      <c r="AG91" s="300"/>
      <c r="AH91" s="300"/>
      <c r="AI91" s="300"/>
      <c r="AJ91" s="300"/>
      <c r="AK91" s="300"/>
      <c r="AL91" s="300"/>
      <c r="AM91" s="300"/>
      <c r="AN91" s="300"/>
      <c r="AO91" s="300"/>
      <c r="AP91" s="300"/>
      <c r="AQ91" s="300"/>
      <c r="AR91" s="300"/>
      <c r="AS91" s="300"/>
      <c r="AT91" s="300"/>
      <c r="AU91" s="300"/>
      <c r="AV91" s="300"/>
      <c r="AW91" s="300"/>
      <c r="AX91" s="300"/>
      <c r="AY91" s="300"/>
      <c r="AZ91" s="300"/>
      <c r="BA91" s="300"/>
      <c r="BB91" s="300"/>
      <c r="BC91" s="300"/>
    </row>
    <row r="92" spans="1:55" x14ac:dyDescent="0.2">
      <c r="A92" s="300"/>
      <c r="B92" s="300"/>
      <c r="C92" s="300"/>
      <c r="D92" s="300"/>
      <c r="E92" s="300"/>
      <c r="F92" s="300"/>
      <c r="G92" s="300"/>
      <c r="H92" s="300"/>
      <c r="I92" s="300"/>
      <c r="J92" s="300"/>
      <c r="K92" s="300"/>
      <c r="L92" s="300"/>
      <c r="M92" s="300"/>
      <c r="N92" s="300"/>
      <c r="O92" s="300"/>
      <c r="P92" s="300"/>
      <c r="Q92" s="300"/>
      <c r="R92" s="300"/>
      <c r="S92" s="300"/>
      <c r="T92" s="300"/>
      <c r="U92" s="300"/>
      <c r="V92" s="300"/>
      <c r="W92" s="300"/>
      <c r="X92" s="300"/>
      <c r="Y92" s="300"/>
      <c r="Z92" s="300"/>
      <c r="AA92" s="300"/>
      <c r="AB92" s="300"/>
      <c r="AC92" s="300"/>
      <c r="AD92" s="300"/>
      <c r="AE92" s="300"/>
      <c r="AF92" s="300"/>
      <c r="AG92" s="300"/>
      <c r="AH92" s="300"/>
      <c r="AI92" s="300"/>
      <c r="AJ92" s="300"/>
      <c r="AK92" s="300"/>
      <c r="AL92" s="300"/>
      <c r="AM92" s="300"/>
      <c r="AN92" s="300"/>
      <c r="AO92" s="300"/>
      <c r="AP92" s="300"/>
      <c r="AQ92" s="300"/>
      <c r="AR92" s="300"/>
      <c r="AS92" s="300"/>
      <c r="AT92" s="300"/>
      <c r="AU92" s="300"/>
      <c r="AV92" s="300"/>
      <c r="AW92" s="300"/>
      <c r="AX92" s="300"/>
      <c r="AY92" s="300"/>
      <c r="AZ92" s="300"/>
      <c r="BA92" s="300"/>
      <c r="BB92" s="300"/>
      <c r="BC92" s="300"/>
    </row>
    <row r="93" spans="1:55" x14ac:dyDescent="0.2">
      <c r="A93" s="300"/>
      <c r="B93" s="300"/>
      <c r="C93" s="300"/>
      <c r="D93" s="300"/>
      <c r="E93" s="300"/>
      <c r="F93" s="300"/>
      <c r="G93" s="300"/>
      <c r="H93" s="300"/>
      <c r="I93" s="300"/>
      <c r="J93" s="300"/>
      <c r="K93" s="300"/>
      <c r="L93" s="300"/>
      <c r="M93" s="300"/>
      <c r="N93" s="300"/>
      <c r="O93" s="300"/>
      <c r="P93" s="300"/>
      <c r="Q93" s="300"/>
      <c r="R93" s="300"/>
      <c r="S93" s="300"/>
      <c r="T93" s="300"/>
      <c r="U93" s="300"/>
      <c r="V93" s="300"/>
      <c r="W93" s="300"/>
      <c r="X93" s="300"/>
      <c r="Y93" s="300"/>
      <c r="Z93" s="300"/>
      <c r="AA93" s="300"/>
      <c r="AB93" s="300"/>
      <c r="AC93" s="300"/>
      <c r="AD93" s="300"/>
      <c r="AE93" s="300"/>
      <c r="AF93" s="300"/>
      <c r="AG93" s="300"/>
      <c r="AH93" s="300"/>
      <c r="AI93" s="300"/>
      <c r="AJ93" s="300"/>
      <c r="AK93" s="300"/>
      <c r="AL93" s="300"/>
      <c r="AM93" s="300"/>
      <c r="AN93" s="300"/>
      <c r="AO93" s="300"/>
      <c r="AP93" s="300"/>
      <c r="AQ93" s="300"/>
      <c r="AR93" s="300"/>
      <c r="AS93" s="300"/>
      <c r="AT93" s="300"/>
      <c r="AU93" s="300"/>
      <c r="AV93" s="300"/>
      <c r="AW93" s="300"/>
      <c r="AX93" s="300"/>
      <c r="AY93" s="300"/>
      <c r="AZ93" s="300"/>
      <c r="BA93" s="300"/>
      <c r="BB93" s="300"/>
      <c r="BC93" s="300"/>
    </row>
    <row r="94" spans="1:55" x14ac:dyDescent="0.2">
      <c r="A94" s="300"/>
      <c r="B94" s="300"/>
      <c r="C94" s="300"/>
      <c r="D94" s="300"/>
      <c r="E94" s="300"/>
      <c r="F94" s="300"/>
      <c r="G94" s="300"/>
      <c r="H94" s="300"/>
      <c r="I94" s="300"/>
      <c r="J94" s="300"/>
      <c r="K94" s="300"/>
      <c r="L94" s="300"/>
      <c r="M94" s="300"/>
      <c r="N94" s="300"/>
      <c r="O94" s="300"/>
      <c r="P94" s="300"/>
      <c r="Q94" s="300"/>
      <c r="R94" s="300"/>
      <c r="S94" s="300"/>
      <c r="T94" s="300"/>
      <c r="U94" s="300"/>
      <c r="V94" s="300"/>
      <c r="W94" s="300"/>
      <c r="X94" s="300"/>
      <c r="Y94" s="300"/>
      <c r="Z94" s="300"/>
      <c r="AA94" s="300"/>
      <c r="AB94" s="300"/>
      <c r="AC94" s="300"/>
      <c r="AD94" s="300"/>
      <c r="AE94" s="300"/>
      <c r="AF94" s="300"/>
      <c r="AG94" s="300"/>
      <c r="AH94" s="300"/>
      <c r="AI94" s="300"/>
      <c r="AJ94" s="300"/>
      <c r="AK94" s="300"/>
      <c r="AL94" s="300"/>
      <c r="AM94" s="300"/>
      <c r="AN94" s="300"/>
      <c r="AO94" s="300"/>
      <c r="AP94" s="300"/>
      <c r="AQ94" s="300"/>
      <c r="AR94" s="300"/>
      <c r="AS94" s="300"/>
      <c r="AT94" s="300"/>
      <c r="AU94" s="300"/>
      <c r="AV94" s="300"/>
      <c r="AW94" s="300"/>
      <c r="AX94" s="300"/>
      <c r="AY94" s="300"/>
      <c r="AZ94" s="300"/>
      <c r="BA94" s="300"/>
      <c r="BB94" s="300"/>
      <c r="BC94" s="300"/>
    </row>
    <row r="95" spans="1:55" x14ac:dyDescent="0.2">
      <c r="A95" s="300"/>
      <c r="B95" s="300"/>
      <c r="C95" s="300"/>
      <c r="D95" s="300"/>
      <c r="E95" s="300"/>
      <c r="F95" s="300"/>
      <c r="G95" s="300"/>
      <c r="H95" s="300"/>
      <c r="I95" s="300"/>
      <c r="J95" s="300"/>
      <c r="K95" s="300"/>
      <c r="L95" s="300"/>
      <c r="M95" s="300"/>
      <c r="N95" s="300"/>
      <c r="O95" s="300"/>
      <c r="P95" s="300"/>
      <c r="Q95" s="300"/>
      <c r="R95" s="300"/>
      <c r="S95" s="300"/>
      <c r="T95" s="300"/>
      <c r="U95" s="300"/>
      <c r="V95" s="300"/>
      <c r="W95" s="300"/>
      <c r="X95" s="300"/>
      <c r="Y95" s="300"/>
      <c r="Z95" s="300"/>
      <c r="AA95" s="300"/>
      <c r="AB95" s="300"/>
      <c r="AC95" s="300"/>
      <c r="AD95" s="300"/>
      <c r="AE95" s="300"/>
      <c r="AF95" s="300"/>
      <c r="AG95" s="300"/>
      <c r="AH95" s="300"/>
      <c r="AI95" s="300"/>
      <c r="AJ95" s="300"/>
      <c r="AK95" s="300"/>
      <c r="AL95" s="300"/>
      <c r="AM95" s="300"/>
      <c r="AN95" s="300"/>
      <c r="AO95" s="300"/>
      <c r="AP95" s="300"/>
      <c r="AQ95" s="300"/>
      <c r="AR95" s="300"/>
      <c r="AS95" s="300"/>
      <c r="AT95" s="300"/>
      <c r="AU95" s="300"/>
      <c r="AV95" s="300"/>
      <c r="AW95" s="300"/>
      <c r="AX95" s="300"/>
      <c r="AY95" s="300"/>
      <c r="AZ95" s="300"/>
      <c r="BA95" s="300"/>
      <c r="BB95" s="300"/>
      <c r="BC95" s="300"/>
    </row>
    <row r="96" spans="1:55" x14ac:dyDescent="0.2">
      <c r="A96" s="300"/>
      <c r="B96" s="300"/>
      <c r="C96" s="300"/>
      <c r="D96" s="300"/>
      <c r="E96" s="300"/>
      <c r="F96" s="300"/>
      <c r="G96" s="300"/>
      <c r="H96" s="300"/>
      <c r="I96" s="300"/>
      <c r="J96" s="300"/>
      <c r="K96" s="300"/>
      <c r="L96" s="300"/>
      <c r="M96" s="300"/>
      <c r="N96" s="300"/>
      <c r="O96" s="300"/>
      <c r="P96" s="300"/>
      <c r="Q96" s="300"/>
      <c r="R96" s="300"/>
      <c r="S96" s="300"/>
      <c r="T96" s="300"/>
      <c r="U96" s="300"/>
      <c r="V96" s="300"/>
      <c r="W96" s="300"/>
      <c r="X96" s="300"/>
      <c r="Y96" s="300"/>
      <c r="Z96" s="300"/>
      <c r="AA96" s="300"/>
      <c r="AB96" s="300"/>
      <c r="AC96" s="300"/>
      <c r="AD96" s="300"/>
      <c r="AE96" s="300"/>
      <c r="AF96" s="300"/>
      <c r="AG96" s="300"/>
      <c r="AH96" s="300"/>
      <c r="AI96" s="300"/>
      <c r="AJ96" s="300"/>
      <c r="AK96" s="300"/>
      <c r="AL96" s="300"/>
      <c r="AM96" s="300"/>
      <c r="AN96" s="300"/>
      <c r="AO96" s="300"/>
      <c r="AP96" s="300"/>
      <c r="AQ96" s="300"/>
      <c r="AR96" s="300"/>
      <c r="AS96" s="300"/>
      <c r="AT96" s="300"/>
      <c r="AU96" s="300"/>
      <c r="AV96" s="300"/>
      <c r="AW96" s="300"/>
      <c r="AX96" s="300"/>
      <c r="AY96" s="300"/>
      <c r="AZ96" s="300"/>
      <c r="BA96" s="300"/>
      <c r="BB96" s="300"/>
      <c r="BC96" s="300"/>
    </row>
    <row r="97" spans="1:55" x14ac:dyDescent="0.2">
      <c r="A97" s="300"/>
      <c r="B97" s="300"/>
      <c r="C97" s="300"/>
      <c r="D97" s="300"/>
      <c r="E97" s="300"/>
      <c r="F97" s="300"/>
      <c r="G97" s="300"/>
      <c r="H97" s="300"/>
      <c r="I97" s="300"/>
      <c r="J97" s="300"/>
      <c r="K97" s="300"/>
      <c r="L97" s="300"/>
      <c r="M97" s="300"/>
      <c r="N97" s="300"/>
      <c r="O97" s="300"/>
      <c r="P97" s="300"/>
      <c r="Q97" s="300"/>
      <c r="R97" s="300"/>
      <c r="S97" s="300"/>
      <c r="T97" s="300"/>
      <c r="U97" s="300"/>
      <c r="V97" s="300"/>
      <c r="W97" s="300"/>
      <c r="X97" s="300"/>
      <c r="Y97" s="300"/>
      <c r="Z97" s="300"/>
      <c r="AA97" s="300"/>
      <c r="AB97" s="300"/>
      <c r="AC97" s="300"/>
      <c r="AD97" s="300"/>
      <c r="AE97" s="300"/>
      <c r="AF97" s="300"/>
      <c r="AG97" s="300"/>
      <c r="AH97" s="300"/>
      <c r="AI97" s="300"/>
      <c r="AJ97" s="300"/>
      <c r="AK97" s="300"/>
      <c r="AL97" s="300"/>
      <c r="AM97" s="300"/>
      <c r="AN97" s="300"/>
      <c r="AO97" s="300"/>
      <c r="AP97" s="300"/>
      <c r="AQ97" s="300"/>
      <c r="AR97" s="300"/>
      <c r="AS97" s="300"/>
      <c r="AT97" s="300"/>
      <c r="AU97" s="300"/>
      <c r="AV97" s="300"/>
      <c r="AW97" s="300"/>
      <c r="AX97" s="300"/>
      <c r="AY97" s="300"/>
      <c r="AZ97" s="300"/>
      <c r="BA97" s="300"/>
      <c r="BB97" s="300"/>
      <c r="BC97" s="300"/>
    </row>
    <row r="98" spans="1:55" x14ac:dyDescent="0.2">
      <c r="A98" s="300"/>
      <c r="B98" s="300"/>
      <c r="C98" s="300"/>
      <c r="D98" s="300"/>
      <c r="E98" s="300"/>
      <c r="F98" s="300"/>
      <c r="G98" s="300"/>
      <c r="H98" s="300"/>
      <c r="I98" s="300"/>
      <c r="J98" s="300"/>
      <c r="K98" s="300"/>
      <c r="L98" s="300"/>
      <c r="M98" s="300"/>
      <c r="N98" s="300"/>
      <c r="O98" s="300"/>
      <c r="P98" s="300"/>
      <c r="Q98" s="300"/>
      <c r="R98" s="300"/>
      <c r="S98" s="300"/>
      <c r="T98" s="300"/>
      <c r="U98" s="300"/>
      <c r="V98" s="300"/>
      <c r="W98" s="300"/>
      <c r="X98" s="300"/>
      <c r="Y98" s="300"/>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row>
    <row r="99" spans="1:55" x14ac:dyDescent="0.2">
      <c r="A99" s="300"/>
      <c r="B99" s="300"/>
      <c r="C99" s="300"/>
      <c r="D99" s="300"/>
      <c r="E99" s="300"/>
      <c r="F99" s="300"/>
      <c r="G99" s="300"/>
      <c r="H99" s="300"/>
      <c r="I99" s="300"/>
      <c r="J99" s="300"/>
      <c r="K99" s="300"/>
      <c r="L99" s="300"/>
      <c r="M99" s="300"/>
      <c r="N99" s="300"/>
      <c r="O99" s="300"/>
      <c r="P99" s="300"/>
      <c r="Q99" s="300"/>
      <c r="R99" s="300"/>
      <c r="S99" s="300"/>
      <c r="T99" s="300"/>
      <c r="U99" s="300"/>
      <c r="V99" s="300"/>
      <c r="W99" s="300"/>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row>
    <row r="100" spans="1:55" x14ac:dyDescent="0.2">
      <c r="A100" s="300"/>
      <c r="B100" s="300"/>
      <c r="C100" s="300"/>
      <c r="D100" s="300"/>
      <c r="E100" s="300"/>
      <c r="F100" s="300"/>
      <c r="G100" s="300"/>
      <c r="H100" s="300"/>
      <c r="I100" s="300"/>
      <c r="J100" s="300"/>
      <c r="K100" s="300"/>
      <c r="L100" s="300"/>
      <c r="M100" s="300"/>
      <c r="N100" s="300"/>
      <c r="O100" s="300"/>
      <c r="P100" s="300"/>
      <c r="Q100" s="300"/>
      <c r="R100" s="300"/>
      <c r="S100" s="300"/>
      <c r="T100" s="300"/>
      <c r="U100" s="300"/>
      <c r="V100" s="300"/>
      <c r="W100" s="300"/>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row>
    <row r="101" spans="1:55" x14ac:dyDescent="0.2">
      <c r="A101" s="300"/>
      <c r="B101" s="300"/>
      <c r="C101" s="300"/>
      <c r="D101" s="300"/>
      <c r="E101" s="300"/>
      <c r="F101" s="300"/>
      <c r="G101" s="300"/>
      <c r="H101" s="300"/>
      <c r="I101" s="300"/>
      <c r="J101" s="300"/>
      <c r="K101" s="300"/>
      <c r="L101" s="300"/>
      <c r="M101" s="300"/>
      <c r="N101" s="300"/>
      <c r="O101" s="300"/>
      <c r="P101" s="300"/>
      <c r="Q101" s="300"/>
      <c r="R101" s="300"/>
      <c r="S101" s="300"/>
      <c r="T101" s="300"/>
      <c r="U101" s="300"/>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row>
    <row r="102" spans="1:55" x14ac:dyDescent="0.2">
      <c r="A102" s="300"/>
      <c r="B102" s="300"/>
      <c r="C102" s="300"/>
      <c r="D102" s="300"/>
      <c r="E102" s="300"/>
      <c r="F102" s="300"/>
      <c r="G102" s="300"/>
      <c r="H102" s="300"/>
      <c r="I102" s="300"/>
      <c r="J102" s="300"/>
      <c r="K102" s="300"/>
      <c r="L102" s="300"/>
      <c r="M102" s="300"/>
      <c r="N102" s="300"/>
      <c r="O102" s="300"/>
      <c r="P102" s="300"/>
      <c r="Q102" s="300"/>
      <c r="R102" s="300"/>
      <c r="S102" s="300"/>
      <c r="T102" s="300"/>
      <c r="U102" s="300"/>
      <c r="V102" s="300"/>
      <c r="W102" s="300"/>
      <c r="X102" s="300"/>
      <c r="Y102" s="300"/>
      <c r="Z102" s="300"/>
      <c r="AA102" s="300"/>
      <c r="AB102" s="300"/>
      <c r="AC102" s="300"/>
      <c r="AD102" s="300"/>
      <c r="AE102" s="300"/>
      <c r="AF102" s="300"/>
      <c r="AG102" s="300"/>
      <c r="AH102" s="300"/>
      <c r="AI102" s="300"/>
      <c r="AJ102" s="300"/>
      <c r="AK102" s="300"/>
      <c r="AL102" s="300"/>
      <c r="AM102" s="300"/>
      <c r="AN102" s="300"/>
      <c r="AO102" s="300"/>
      <c r="AP102" s="300"/>
      <c r="AQ102" s="300"/>
      <c r="AR102" s="300"/>
      <c r="AS102" s="300"/>
      <c r="AT102" s="300"/>
      <c r="AU102" s="300"/>
      <c r="AV102" s="300"/>
      <c r="AW102" s="300"/>
      <c r="AX102" s="300"/>
      <c r="AY102" s="300"/>
      <c r="AZ102" s="300"/>
      <c r="BA102" s="300"/>
      <c r="BB102" s="300"/>
      <c r="BC102" s="300"/>
    </row>
    <row r="103" spans="1:55" x14ac:dyDescent="0.2">
      <c r="A103" s="300"/>
      <c r="B103" s="300"/>
      <c r="C103" s="300"/>
      <c r="D103" s="300"/>
      <c r="E103" s="300"/>
      <c r="F103" s="300"/>
      <c r="G103" s="300"/>
      <c r="H103" s="300"/>
      <c r="I103" s="300"/>
      <c r="J103" s="300"/>
      <c r="K103" s="300"/>
      <c r="L103" s="300"/>
      <c r="M103" s="300"/>
      <c r="N103" s="300"/>
      <c r="O103" s="300"/>
      <c r="P103" s="300"/>
      <c r="Q103" s="300"/>
      <c r="R103" s="300"/>
      <c r="S103" s="300"/>
      <c r="T103" s="300"/>
      <c r="U103" s="300"/>
      <c r="V103" s="300"/>
      <c r="W103" s="300"/>
      <c r="X103" s="300"/>
      <c r="Y103" s="300"/>
      <c r="Z103" s="300"/>
      <c r="AA103" s="300"/>
      <c r="AB103" s="300"/>
      <c r="AC103" s="300"/>
      <c r="AD103" s="300"/>
      <c r="AE103" s="300"/>
      <c r="AF103" s="300"/>
      <c r="AG103" s="300"/>
      <c r="AH103" s="300"/>
      <c r="AI103" s="300"/>
      <c r="AJ103" s="300"/>
      <c r="AK103" s="300"/>
      <c r="AL103" s="300"/>
      <c r="AM103" s="300"/>
      <c r="AN103" s="300"/>
      <c r="AO103" s="300"/>
      <c r="AP103" s="300"/>
      <c r="AQ103" s="300"/>
      <c r="AR103" s="300"/>
      <c r="AS103" s="300"/>
      <c r="AT103" s="300"/>
      <c r="AU103" s="300"/>
      <c r="AV103" s="300"/>
      <c r="AW103" s="300"/>
      <c r="AX103" s="300"/>
      <c r="AY103" s="300"/>
      <c r="AZ103" s="300"/>
      <c r="BA103" s="300"/>
      <c r="BB103" s="300"/>
      <c r="BC103" s="300"/>
    </row>
    <row r="104" spans="1:55" x14ac:dyDescent="0.2">
      <c r="A104" s="300"/>
      <c r="B104" s="300"/>
      <c r="C104" s="300"/>
      <c r="D104" s="300"/>
      <c r="E104" s="300"/>
      <c r="F104" s="300"/>
      <c r="G104" s="300"/>
      <c r="H104" s="300"/>
      <c r="I104" s="300"/>
      <c r="J104" s="300"/>
      <c r="K104" s="300"/>
      <c r="L104" s="300"/>
      <c r="M104" s="300"/>
      <c r="N104" s="300"/>
      <c r="O104" s="300"/>
      <c r="P104" s="300"/>
      <c r="Q104" s="300"/>
      <c r="R104" s="300"/>
      <c r="S104" s="300"/>
      <c r="T104" s="300"/>
      <c r="U104" s="300"/>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row>
    <row r="105" spans="1:55" x14ac:dyDescent="0.2">
      <c r="A105" s="300"/>
      <c r="B105" s="300"/>
      <c r="C105" s="300"/>
      <c r="D105" s="300"/>
      <c r="E105" s="300"/>
      <c r="F105" s="300"/>
      <c r="G105" s="300"/>
      <c r="H105" s="300"/>
      <c r="I105" s="300"/>
      <c r="J105" s="300"/>
      <c r="K105" s="300"/>
      <c r="L105" s="300"/>
      <c r="M105" s="300"/>
      <c r="N105" s="300"/>
      <c r="O105" s="300"/>
      <c r="P105" s="300"/>
      <c r="Q105" s="300"/>
      <c r="R105" s="300"/>
      <c r="S105" s="300"/>
      <c r="T105" s="300"/>
      <c r="U105" s="300"/>
      <c r="V105" s="300"/>
      <c r="W105" s="300"/>
      <c r="X105" s="300"/>
      <c r="Y105" s="300"/>
      <c r="Z105" s="300"/>
      <c r="AA105" s="300"/>
      <c r="AB105" s="300"/>
      <c r="AC105" s="300"/>
      <c r="AD105" s="300"/>
      <c r="AE105" s="300"/>
      <c r="AF105" s="300"/>
      <c r="AG105" s="300"/>
      <c r="AH105" s="300"/>
      <c r="AI105" s="300"/>
      <c r="AJ105" s="300"/>
      <c r="AK105" s="300"/>
      <c r="AL105" s="300"/>
      <c r="AM105" s="300"/>
      <c r="AN105" s="300"/>
      <c r="AO105" s="300"/>
      <c r="AP105" s="300"/>
      <c r="AQ105" s="300"/>
      <c r="AR105" s="300"/>
      <c r="AS105" s="300"/>
      <c r="AT105" s="300"/>
      <c r="AU105" s="300"/>
      <c r="AV105" s="300"/>
      <c r="AW105" s="300"/>
      <c r="AX105" s="300"/>
      <c r="AY105" s="300"/>
      <c r="AZ105" s="300"/>
      <c r="BA105" s="300"/>
      <c r="BB105" s="300"/>
      <c r="BC105" s="300"/>
    </row>
    <row r="106" spans="1:55" x14ac:dyDescent="0.2">
      <c r="A106" s="300"/>
      <c r="B106" s="300"/>
      <c r="C106" s="300"/>
      <c r="D106" s="300"/>
      <c r="E106" s="300"/>
      <c r="F106" s="300"/>
      <c r="G106" s="300"/>
      <c r="H106" s="300"/>
      <c r="I106" s="300"/>
      <c r="J106" s="300"/>
      <c r="K106" s="300"/>
      <c r="L106" s="300"/>
      <c r="M106" s="300"/>
      <c r="N106" s="300"/>
      <c r="O106" s="300"/>
      <c r="P106" s="300"/>
      <c r="Q106" s="300"/>
      <c r="R106" s="300"/>
      <c r="S106" s="300"/>
      <c r="T106" s="300"/>
      <c r="U106" s="300"/>
      <c r="V106" s="300"/>
      <c r="W106" s="300"/>
      <c r="X106" s="300"/>
      <c r="Y106" s="300"/>
      <c r="Z106" s="300"/>
      <c r="AA106" s="300"/>
      <c r="AB106" s="300"/>
      <c r="AC106" s="300"/>
      <c r="AD106" s="300"/>
      <c r="AE106" s="300"/>
      <c r="AF106" s="300"/>
      <c r="AG106" s="300"/>
      <c r="AH106" s="300"/>
      <c r="AI106" s="300"/>
      <c r="AJ106" s="300"/>
      <c r="AK106" s="300"/>
      <c r="AL106" s="300"/>
      <c r="AM106" s="300"/>
      <c r="AN106" s="300"/>
      <c r="AO106" s="300"/>
      <c r="AP106" s="300"/>
      <c r="AQ106" s="300"/>
      <c r="AR106" s="300"/>
      <c r="AS106" s="300"/>
      <c r="AT106" s="300"/>
      <c r="AU106" s="300"/>
      <c r="AV106" s="300"/>
      <c r="AW106" s="300"/>
      <c r="AX106" s="300"/>
      <c r="AY106" s="300"/>
      <c r="AZ106" s="300"/>
      <c r="BA106" s="300"/>
      <c r="BB106" s="300"/>
      <c r="BC106" s="300"/>
    </row>
    <row r="107" spans="1:55" x14ac:dyDescent="0.2">
      <c r="A107" s="300"/>
      <c r="B107" s="300"/>
      <c r="C107" s="300"/>
      <c r="D107" s="300"/>
      <c r="E107" s="300"/>
      <c r="F107" s="300"/>
      <c r="G107" s="300"/>
      <c r="H107" s="300"/>
      <c r="I107" s="300"/>
      <c r="J107" s="300"/>
      <c r="K107" s="300"/>
      <c r="L107" s="300"/>
      <c r="M107" s="300"/>
      <c r="N107" s="300"/>
      <c r="O107" s="300"/>
      <c r="P107" s="300"/>
      <c r="Q107" s="300"/>
      <c r="R107" s="300"/>
      <c r="S107" s="300"/>
      <c r="T107" s="300"/>
      <c r="U107" s="300"/>
      <c r="V107" s="300"/>
      <c r="W107" s="300"/>
      <c r="X107" s="300"/>
      <c r="Y107" s="300"/>
      <c r="Z107" s="300"/>
      <c r="AA107" s="300"/>
      <c r="AB107" s="300"/>
      <c r="AC107" s="300"/>
      <c r="AD107" s="300"/>
      <c r="AE107" s="300"/>
      <c r="AF107" s="300"/>
      <c r="AG107" s="300"/>
      <c r="AH107" s="300"/>
      <c r="AI107" s="300"/>
      <c r="AJ107" s="300"/>
      <c r="AK107" s="300"/>
      <c r="AL107" s="300"/>
      <c r="AM107" s="300"/>
      <c r="AN107" s="300"/>
      <c r="AO107" s="300"/>
      <c r="AP107" s="300"/>
      <c r="AQ107" s="300"/>
      <c r="AR107" s="300"/>
      <c r="AS107" s="300"/>
      <c r="AT107" s="300"/>
      <c r="AU107" s="300"/>
      <c r="AV107" s="300"/>
      <c r="AW107" s="300"/>
      <c r="AX107" s="300"/>
      <c r="AY107" s="300"/>
      <c r="AZ107" s="300"/>
      <c r="BA107" s="300"/>
      <c r="BB107" s="300"/>
      <c r="BC107" s="300"/>
    </row>
    <row r="108" spans="1:55" x14ac:dyDescent="0.2">
      <c r="A108" s="300"/>
      <c r="B108" s="300"/>
      <c r="C108" s="300"/>
      <c r="D108" s="300"/>
      <c r="E108" s="300"/>
      <c r="F108" s="300"/>
      <c r="G108" s="300"/>
      <c r="H108" s="300"/>
      <c r="I108" s="300"/>
      <c r="J108" s="300"/>
      <c r="K108" s="300"/>
      <c r="L108" s="300"/>
      <c r="M108" s="300"/>
      <c r="N108" s="300"/>
      <c r="O108" s="300"/>
      <c r="P108" s="300"/>
      <c r="Q108" s="300"/>
      <c r="R108" s="300"/>
      <c r="S108" s="300"/>
      <c r="T108" s="300"/>
      <c r="U108" s="300"/>
      <c r="V108" s="300"/>
      <c r="W108" s="300"/>
      <c r="X108" s="300"/>
      <c r="Y108" s="300"/>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row>
    <row r="109" spans="1:55" x14ac:dyDescent="0.2">
      <c r="A109" s="300"/>
      <c r="B109" s="300"/>
      <c r="C109" s="300"/>
      <c r="D109" s="300"/>
      <c r="E109" s="300"/>
      <c r="F109" s="300"/>
      <c r="G109" s="300"/>
      <c r="H109" s="300"/>
      <c r="I109" s="300"/>
      <c r="J109" s="300"/>
      <c r="K109" s="300"/>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row>
    <row r="110" spans="1:55" x14ac:dyDescent="0.2">
      <c r="A110" s="300"/>
      <c r="B110" s="300"/>
      <c r="C110" s="300"/>
      <c r="D110" s="300"/>
      <c r="E110" s="300"/>
      <c r="F110" s="300"/>
      <c r="G110" s="300"/>
      <c r="H110" s="300"/>
      <c r="I110" s="300"/>
      <c r="J110" s="300"/>
      <c r="K110" s="300"/>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row>
    <row r="111" spans="1:55" x14ac:dyDescent="0.2">
      <c r="A111" s="300"/>
      <c r="B111" s="300"/>
      <c r="C111" s="300"/>
      <c r="D111" s="300"/>
      <c r="E111" s="300"/>
      <c r="F111" s="300"/>
      <c r="G111" s="300"/>
      <c r="H111" s="300"/>
      <c r="I111" s="300"/>
      <c r="J111" s="300"/>
      <c r="K111" s="300"/>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row>
    <row r="112" spans="1:55" x14ac:dyDescent="0.2">
      <c r="A112" s="300"/>
      <c r="B112" s="300"/>
      <c r="C112" s="300"/>
      <c r="D112" s="300"/>
      <c r="E112" s="300"/>
      <c r="F112" s="300"/>
      <c r="G112" s="300"/>
      <c r="H112" s="300"/>
      <c r="I112" s="300"/>
      <c r="J112" s="300"/>
      <c r="K112" s="300"/>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row>
    <row r="113" spans="1:55" x14ac:dyDescent="0.2">
      <c r="A113" s="300"/>
      <c r="B113" s="300"/>
      <c r="C113" s="300"/>
      <c r="D113" s="300"/>
      <c r="E113" s="300"/>
      <c r="F113" s="300"/>
      <c r="G113" s="300"/>
      <c r="H113" s="300"/>
      <c r="I113" s="300"/>
      <c r="J113" s="300"/>
      <c r="K113" s="300"/>
      <c r="L113" s="300"/>
      <c r="M113" s="300"/>
      <c r="N113" s="300"/>
      <c r="O113" s="300"/>
      <c r="P113" s="300"/>
      <c r="Q113" s="300"/>
      <c r="R113" s="300"/>
      <c r="S113" s="300"/>
      <c r="T113" s="300"/>
      <c r="U113" s="300"/>
      <c r="V113" s="300"/>
      <c r="W113" s="300"/>
      <c r="X113" s="300"/>
      <c r="Y113" s="300"/>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row>
    <row r="114" spans="1:55" x14ac:dyDescent="0.2">
      <c r="A114" s="300"/>
      <c r="B114" s="300"/>
      <c r="C114" s="300"/>
      <c r="D114" s="300"/>
      <c r="E114" s="300"/>
      <c r="F114" s="300"/>
      <c r="G114" s="300"/>
      <c r="H114" s="300"/>
      <c r="I114" s="300"/>
      <c r="J114" s="300"/>
      <c r="K114" s="300"/>
      <c r="L114" s="300"/>
      <c r="M114" s="300"/>
      <c r="N114" s="300"/>
      <c r="O114" s="300"/>
      <c r="P114" s="300"/>
      <c r="Q114" s="300"/>
      <c r="R114" s="300"/>
      <c r="S114" s="300"/>
      <c r="T114" s="300"/>
      <c r="U114" s="300"/>
      <c r="V114" s="300"/>
      <c r="W114" s="300"/>
      <c r="X114" s="300"/>
      <c r="Y114" s="300"/>
      <c r="Z114" s="300"/>
      <c r="AA114" s="300"/>
      <c r="AB114" s="300"/>
      <c r="AC114" s="300"/>
      <c r="AD114" s="300"/>
      <c r="AE114" s="300"/>
      <c r="AF114" s="300"/>
      <c r="AG114" s="300"/>
      <c r="AH114" s="300"/>
      <c r="AI114" s="300"/>
      <c r="AJ114" s="300"/>
      <c r="AK114" s="300"/>
      <c r="AL114" s="300"/>
      <c r="AM114" s="300"/>
      <c r="AN114" s="300"/>
      <c r="AO114" s="300"/>
      <c r="AP114" s="300"/>
      <c r="AQ114" s="300"/>
      <c r="AR114" s="300"/>
      <c r="AS114" s="300"/>
      <c r="AT114" s="300"/>
      <c r="AU114" s="300"/>
      <c r="AV114" s="300"/>
      <c r="AW114" s="300"/>
      <c r="AX114" s="300"/>
      <c r="AY114" s="300"/>
      <c r="AZ114" s="300"/>
      <c r="BA114" s="300"/>
      <c r="BB114" s="300"/>
      <c r="BC114" s="300"/>
    </row>
    <row r="115" spans="1:55" x14ac:dyDescent="0.2">
      <c r="A115" s="300"/>
      <c r="B115" s="300"/>
      <c r="C115" s="300"/>
      <c r="D115" s="300"/>
      <c r="E115" s="300"/>
      <c r="F115" s="300"/>
      <c r="G115" s="300"/>
      <c r="H115" s="300"/>
      <c r="I115" s="300"/>
      <c r="J115" s="300"/>
      <c r="K115" s="300"/>
      <c r="L115" s="300"/>
      <c r="M115" s="300"/>
      <c r="N115" s="300"/>
      <c r="O115" s="300"/>
      <c r="P115" s="300"/>
      <c r="Q115" s="300"/>
      <c r="R115" s="300"/>
      <c r="S115" s="300"/>
      <c r="T115" s="300"/>
      <c r="U115" s="300"/>
      <c r="V115" s="300"/>
      <c r="W115" s="300"/>
      <c r="X115" s="300"/>
      <c r="Y115" s="300"/>
      <c r="Z115" s="300"/>
      <c r="AA115" s="300"/>
      <c r="AB115" s="300"/>
      <c r="AC115" s="300"/>
      <c r="AD115" s="300"/>
      <c r="AE115" s="300"/>
      <c r="AF115" s="300"/>
      <c r="AG115" s="300"/>
      <c r="AH115" s="300"/>
      <c r="AI115" s="300"/>
      <c r="AJ115" s="300"/>
      <c r="AK115" s="300"/>
      <c r="AL115" s="300"/>
      <c r="AM115" s="300"/>
      <c r="AN115" s="300"/>
      <c r="AO115" s="300"/>
      <c r="AP115" s="300"/>
      <c r="AQ115" s="300"/>
      <c r="AR115" s="300"/>
      <c r="AS115" s="300"/>
      <c r="AT115" s="300"/>
      <c r="AU115" s="300"/>
      <c r="AV115" s="300"/>
      <c r="AW115" s="300"/>
      <c r="AX115" s="300"/>
      <c r="AY115" s="300"/>
      <c r="AZ115" s="300"/>
      <c r="BA115" s="300"/>
      <c r="BB115" s="300"/>
      <c r="BC115" s="300"/>
    </row>
    <row r="116" spans="1:55" x14ac:dyDescent="0.2">
      <c r="A116" s="300"/>
      <c r="B116" s="300"/>
      <c r="C116" s="300"/>
      <c r="D116" s="300"/>
      <c r="E116" s="300"/>
      <c r="F116" s="300"/>
      <c r="G116" s="300"/>
      <c r="H116" s="300"/>
      <c r="I116" s="300"/>
      <c r="J116" s="300"/>
      <c r="K116" s="300"/>
      <c r="L116" s="300"/>
      <c r="M116" s="300"/>
      <c r="N116" s="300"/>
      <c r="O116" s="300"/>
      <c r="P116" s="300"/>
      <c r="Q116" s="300"/>
      <c r="R116" s="300"/>
      <c r="S116" s="300"/>
      <c r="T116" s="300"/>
      <c r="U116" s="300"/>
      <c r="V116" s="300"/>
      <c r="W116" s="300"/>
      <c r="X116" s="300"/>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0"/>
      <c r="BC116" s="300"/>
    </row>
    <row r="117" spans="1:55" x14ac:dyDescent="0.2">
      <c r="A117" s="300"/>
      <c r="B117" s="300"/>
      <c r="C117" s="300"/>
      <c r="D117" s="300"/>
      <c r="E117" s="300"/>
      <c r="F117" s="300"/>
      <c r="G117" s="300"/>
      <c r="H117" s="300"/>
      <c r="I117" s="300"/>
      <c r="J117" s="300"/>
      <c r="K117" s="300"/>
      <c r="L117" s="300"/>
      <c r="M117" s="300"/>
      <c r="N117" s="300"/>
      <c r="O117" s="300"/>
      <c r="P117" s="300"/>
      <c r="Q117" s="300"/>
      <c r="R117" s="300"/>
      <c r="S117" s="300"/>
      <c r="T117" s="300"/>
      <c r="U117" s="300"/>
      <c r="V117" s="300"/>
      <c r="W117" s="300"/>
      <c r="X117" s="300"/>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row>
    <row r="118" spans="1:55" x14ac:dyDescent="0.2">
      <c r="A118" s="300"/>
      <c r="B118" s="300"/>
      <c r="C118" s="300"/>
      <c r="D118" s="300"/>
      <c r="E118" s="300"/>
      <c r="F118" s="300"/>
      <c r="G118" s="300"/>
      <c r="H118" s="300"/>
      <c r="I118" s="300"/>
      <c r="J118" s="300"/>
      <c r="K118" s="300"/>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row>
    <row r="119" spans="1:55" x14ac:dyDescent="0.2">
      <c r="A119" s="300"/>
      <c r="B119" s="300"/>
      <c r="C119" s="300"/>
      <c r="D119" s="300"/>
      <c r="E119" s="300"/>
      <c r="F119" s="300"/>
      <c r="G119" s="300"/>
      <c r="H119" s="300"/>
      <c r="I119" s="300"/>
      <c r="J119" s="300"/>
      <c r="K119" s="300"/>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row>
    <row r="120" spans="1:55" x14ac:dyDescent="0.2">
      <c r="A120" s="300"/>
      <c r="B120" s="300"/>
      <c r="C120" s="300"/>
      <c r="D120" s="300"/>
      <c r="E120" s="300"/>
      <c r="F120" s="300"/>
      <c r="G120" s="300"/>
      <c r="H120" s="300"/>
      <c r="I120" s="300"/>
      <c r="J120" s="300"/>
      <c r="K120" s="300"/>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row>
    <row r="121" spans="1:55" x14ac:dyDescent="0.2">
      <c r="A121" s="300"/>
      <c r="B121" s="300"/>
      <c r="C121" s="300"/>
      <c r="D121" s="300"/>
      <c r="E121" s="300"/>
      <c r="F121" s="300"/>
      <c r="G121" s="300"/>
      <c r="H121" s="300"/>
      <c r="I121" s="300"/>
      <c r="J121" s="300"/>
      <c r="K121" s="300"/>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row>
    <row r="122" spans="1:55" x14ac:dyDescent="0.2">
      <c r="A122" s="300"/>
      <c r="B122" s="300"/>
      <c r="C122" s="300"/>
      <c r="D122" s="300"/>
      <c r="E122" s="300"/>
      <c r="F122" s="300"/>
      <c r="G122" s="300"/>
      <c r="H122" s="300"/>
      <c r="I122" s="300"/>
      <c r="J122" s="300"/>
      <c r="K122" s="300"/>
      <c r="L122" s="300"/>
      <c r="M122" s="300"/>
      <c r="N122" s="300"/>
      <c r="O122" s="300"/>
      <c r="P122" s="300"/>
      <c r="Q122" s="300"/>
      <c r="R122" s="300"/>
      <c r="S122" s="300"/>
      <c r="T122" s="300"/>
      <c r="U122" s="300"/>
      <c r="V122" s="300"/>
      <c r="W122" s="300"/>
      <c r="X122" s="300"/>
      <c r="Y122" s="300"/>
      <c r="Z122" s="300"/>
      <c r="AA122" s="300"/>
      <c r="AB122" s="300"/>
      <c r="AC122" s="300"/>
      <c r="AD122" s="300"/>
      <c r="AE122" s="300"/>
      <c r="AF122" s="300"/>
      <c r="AG122" s="300"/>
      <c r="AH122" s="300"/>
      <c r="AI122" s="300"/>
      <c r="AJ122" s="300"/>
      <c r="AK122" s="300"/>
      <c r="AL122" s="300"/>
      <c r="AM122" s="300"/>
      <c r="AN122" s="300"/>
      <c r="AO122" s="300"/>
      <c r="AP122" s="300"/>
      <c r="AQ122" s="300"/>
      <c r="AR122" s="300"/>
      <c r="AS122" s="300"/>
      <c r="AT122" s="300"/>
      <c r="AU122" s="300"/>
      <c r="AV122" s="300"/>
      <c r="AW122" s="300"/>
      <c r="AX122" s="300"/>
      <c r="AY122" s="300"/>
      <c r="AZ122" s="300"/>
      <c r="BA122" s="300"/>
      <c r="BB122" s="300"/>
      <c r="BC122" s="300"/>
    </row>
    <row r="123" spans="1:55" x14ac:dyDescent="0.2">
      <c r="A123" s="300"/>
      <c r="B123" s="300"/>
      <c r="C123" s="300"/>
      <c r="D123" s="300"/>
      <c r="E123" s="300"/>
      <c r="F123" s="300"/>
      <c r="G123" s="300"/>
      <c r="H123" s="300"/>
      <c r="I123" s="300"/>
      <c r="J123" s="300"/>
      <c r="K123" s="300"/>
      <c r="L123" s="300"/>
      <c r="M123" s="300"/>
      <c r="N123" s="300"/>
      <c r="O123" s="300"/>
      <c r="P123" s="300"/>
      <c r="Q123" s="300"/>
      <c r="R123" s="300"/>
      <c r="S123" s="300"/>
      <c r="T123" s="300"/>
      <c r="U123" s="300"/>
      <c r="V123" s="300"/>
      <c r="W123" s="300"/>
      <c r="X123" s="300"/>
      <c r="Y123" s="300"/>
      <c r="Z123" s="300"/>
      <c r="AA123" s="300"/>
      <c r="AB123" s="300"/>
      <c r="AC123" s="300"/>
      <c r="AD123" s="300"/>
      <c r="AE123" s="300"/>
      <c r="AF123" s="300"/>
      <c r="AG123" s="300"/>
      <c r="AH123" s="300"/>
      <c r="AI123" s="300"/>
      <c r="AJ123" s="300"/>
      <c r="AK123" s="300"/>
      <c r="AL123" s="300"/>
      <c r="AM123" s="300"/>
      <c r="AN123" s="300"/>
      <c r="AO123" s="300"/>
      <c r="AP123" s="300"/>
      <c r="AQ123" s="300"/>
      <c r="AR123" s="300"/>
      <c r="AS123" s="300"/>
      <c r="AT123" s="300"/>
      <c r="AU123" s="300"/>
      <c r="AV123" s="300"/>
      <c r="AW123" s="300"/>
      <c r="AX123" s="300"/>
      <c r="AY123" s="300"/>
      <c r="AZ123" s="300"/>
      <c r="BA123" s="300"/>
      <c r="BB123" s="300"/>
      <c r="BC123" s="300"/>
    </row>
    <row r="124" spans="1:55" x14ac:dyDescent="0.2">
      <c r="A124" s="300"/>
      <c r="B124" s="300"/>
      <c r="C124" s="300"/>
      <c r="D124" s="300"/>
      <c r="E124" s="300"/>
      <c r="F124" s="300"/>
      <c r="G124" s="300"/>
      <c r="H124" s="300"/>
      <c r="I124" s="300"/>
      <c r="J124" s="300"/>
      <c r="K124" s="300"/>
      <c r="L124" s="300"/>
      <c r="M124" s="300"/>
      <c r="N124" s="300"/>
      <c r="O124" s="300"/>
      <c r="P124" s="300"/>
      <c r="Q124" s="300"/>
      <c r="R124" s="300"/>
      <c r="S124" s="300"/>
      <c r="T124" s="300"/>
      <c r="U124" s="300"/>
      <c r="V124" s="300"/>
      <c r="W124" s="300"/>
      <c r="X124" s="300"/>
      <c r="Y124" s="300"/>
      <c r="Z124" s="300"/>
      <c r="AA124" s="300"/>
      <c r="AB124" s="300"/>
      <c r="AC124" s="300"/>
      <c r="AD124" s="300"/>
      <c r="AE124" s="300"/>
      <c r="AF124" s="300"/>
      <c r="AG124" s="300"/>
      <c r="AH124" s="300"/>
      <c r="AI124" s="300"/>
      <c r="AJ124" s="300"/>
      <c r="AK124" s="300"/>
      <c r="AL124" s="300"/>
      <c r="AM124" s="300"/>
      <c r="AN124" s="300"/>
      <c r="AO124" s="300"/>
      <c r="AP124" s="300"/>
      <c r="AQ124" s="300"/>
      <c r="AR124" s="300"/>
      <c r="AS124" s="300"/>
      <c r="AT124" s="300"/>
      <c r="AU124" s="300"/>
      <c r="AV124" s="300"/>
      <c r="AW124" s="300"/>
      <c r="AX124" s="300"/>
      <c r="AY124" s="300"/>
      <c r="AZ124" s="300"/>
      <c r="BA124" s="300"/>
      <c r="BB124" s="300"/>
      <c r="BC124" s="300"/>
    </row>
    <row r="125" spans="1:55" x14ac:dyDescent="0.2">
      <c r="A125" s="300"/>
      <c r="B125" s="300"/>
      <c r="C125" s="300"/>
      <c r="D125" s="300"/>
      <c r="E125" s="300"/>
      <c r="F125" s="300"/>
      <c r="G125" s="300"/>
      <c r="H125" s="300"/>
      <c r="I125" s="300"/>
      <c r="J125" s="300"/>
      <c r="K125" s="300"/>
      <c r="L125" s="300"/>
      <c r="M125" s="300"/>
      <c r="N125" s="300"/>
      <c r="O125" s="300"/>
      <c r="P125" s="300"/>
      <c r="Q125" s="300"/>
      <c r="R125" s="300"/>
      <c r="S125" s="300"/>
      <c r="T125" s="300"/>
      <c r="U125" s="300"/>
      <c r="V125" s="300"/>
      <c r="W125" s="300"/>
      <c r="X125" s="300"/>
      <c r="Y125" s="300"/>
      <c r="Z125" s="300"/>
      <c r="AA125" s="300"/>
      <c r="AB125" s="300"/>
      <c r="AC125" s="300"/>
      <c r="AD125" s="300"/>
      <c r="AE125" s="300"/>
      <c r="AF125" s="300"/>
      <c r="AG125" s="300"/>
      <c r="AH125" s="300"/>
      <c r="AI125" s="300"/>
      <c r="AJ125" s="300"/>
      <c r="AK125" s="300"/>
      <c r="AL125" s="300"/>
      <c r="AM125" s="300"/>
      <c r="AN125" s="300"/>
      <c r="AO125" s="300"/>
      <c r="AP125" s="300"/>
      <c r="AQ125" s="300"/>
      <c r="AR125" s="300"/>
      <c r="AS125" s="300"/>
      <c r="AT125" s="300"/>
      <c r="AU125" s="300"/>
      <c r="AV125" s="300"/>
      <c r="AW125" s="300"/>
      <c r="AX125" s="300"/>
      <c r="AY125" s="300"/>
      <c r="AZ125" s="300"/>
      <c r="BA125" s="300"/>
      <c r="BB125" s="300"/>
      <c r="BC125" s="300"/>
    </row>
    <row r="126" spans="1:55" x14ac:dyDescent="0.2">
      <c r="A126" s="300"/>
      <c r="B126" s="300"/>
      <c r="C126" s="300"/>
      <c r="D126" s="300"/>
      <c r="E126" s="300"/>
      <c r="F126" s="300"/>
      <c r="G126" s="300"/>
      <c r="H126" s="300"/>
      <c r="I126" s="300"/>
      <c r="J126" s="300"/>
      <c r="K126" s="300"/>
      <c r="L126" s="300"/>
      <c r="M126" s="300"/>
      <c r="N126" s="300"/>
      <c r="O126" s="300"/>
      <c r="P126" s="300"/>
      <c r="Q126" s="300"/>
      <c r="R126" s="300"/>
      <c r="S126" s="300"/>
      <c r="T126" s="300"/>
      <c r="U126" s="300"/>
      <c r="V126" s="300"/>
      <c r="W126" s="300"/>
      <c r="X126" s="300"/>
      <c r="Y126" s="300"/>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row>
    <row r="127" spans="1:55" x14ac:dyDescent="0.2">
      <c r="A127" s="300"/>
      <c r="B127" s="300"/>
      <c r="C127" s="300"/>
      <c r="D127" s="300"/>
      <c r="E127" s="300"/>
      <c r="F127" s="300"/>
      <c r="G127" s="300"/>
      <c r="H127" s="300"/>
      <c r="I127" s="300"/>
      <c r="J127" s="300"/>
      <c r="K127" s="300"/>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row>
    <row r="128" spans="1:55" x14ac:dyDescent="0.2">
      <c r="A128" s="300"/>
      <c r="B128" s="300"/>
      <c r="C128" s="300"/>
      <c r="D128" s="300"/>
      <c r="E128" s="300"/>
      <c r="F128" s="300"/>
      <c r="G128" s="300"/>
      <c r="H128" s="300"/>
      <c r="I128" s="300"/>
      <c r="J128" s="300"/>
      <c r="K128" s="300"/>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row>
    <row r="129" spans="1:55" x14ac:dyDescent="0.2">
      <c r="A129" s="300"/>
      <c r="B129" s="300"/>
      <c r="C129" s="300"/>
      <c r="D129" s="300"/>
      <c r="E129" s="300"/>
      <c r="F129" s="300"/>
      <c r="G129" s="300"/>
      <c r="H129" s="300"/>
      <c r="I129" s="300"/>
      <c r="J129" s="300"/>
      <c r="K129" s="300"/>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row>
    <row r="130" spans="1:55" x14ac:dyDescent="0.2">
      <c r="A130" s="300"/>
      <c r="B130" s="300"/>
      <c r="C130" s="300"/>
      <c r="D130" s="300"/>
      <c r="E130" s="300"/>
      <c r="F130" s="300"/>
      <c r="G130" s="300"/>
      <c r="H130" s="300"/>
      <c r="I130" s="300"/>
      <c r="J130" s="300"/>
      <c r="K130" s="300"/>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row>
    <row r="131" spans="1:55" x14ac:dyDescent="0.2">
      <c r="A131" s="300"/>
      <c r="B131" s="300"/>
      <c r="C131" s="300"/>
      <c r="D131" s="300"/>
      <c r="E131" s="300"/>
      <c r="F131" s="300"/>
      <c r="G131" s="300"/>
      <c r="H131" s="300"/>
      <c r="I131" s="300"/>
      <c r="J131" s="300"/>
      <c r="K131" s="300"/>
      <c r="L131" s="300"/>
      <c r="M131" s="300"/>
      <c r="N131" s="300"/>
      <c r="O131" s="300"/>
      <c r="P131" s="300"/>
      <c r="Q131" s="300"/>
      <c r="R131" s="300"/>
      <c r="S131" s="300"/>
      <c r="T131" s="300"/>
      <c r="U131" s="300"/>
      <c r="V131" s="300"/>
      <c r="W131" s="300"/>
      <c r="X131" s="300"/>
      <c r="Y131" s="300"/>
      <c r="Z131" s="300"/>
      <c r="AA131" s="300"/>
      <c r="AB131" s="300"/>
      <c r="AC131" s="300"/>
      <c r="AD131" s="300"/>
      <c r="AE131" s="300"/>
      <c r="AF131" s="300"/>
      <c r="AG131" s="300"/>
      <c r="AH131" s="300"/>
      <c r="AI131" s="300"/>
      <c r="AJ131" s="300"/>
      <c r="AK131" s="300"/>
      <c r="AL131" s="300"/>
      <c r="AM131" s="300"/>
      <c r="AN131" s="300"/>
      <c r="AO131" s="300"/>
      <c r="AP131" s="300"/>
      <c r="AQ131" s="300"/>
      <c r="AR131" s="300"/>
      <c r="AS131" s="300"/>
      <c r="AT131" s="300"/>
      <c r="AU131" s="300"/>
      <c r="AV131" s="300"/>
      <c r="AW131" s="300"/>
      <c r="AX131" s="300"/>
      <c r="AY131" s="300"/>
      <c r="AZ131" s="300"/>
      <c r="BA131" s="300"/>
      <c r="BB131" s="300"/>
      <c r="BC131" s="300"/>
    </row>
    <row r="132" spans="1:55" x14ac:dyDescent="0.2">
      <c r="A132" s="300"/>
      <c r="B132" s="300"/>
      <c r="C132" s="300"/>
      <c r="D132" s="300"/>
      <c r="E132" s="300"/>
      <c r="F132" s="300"/>
      <c r="G132" s="300"/>
      <c r="H132" s="300"/>
      <c r="I132" s="300"/>
      <c r="J132" s="300"/>
      <c r="K132" s="300"/>
      <c r="L132" s="300"/>
      <c r="M132" s="300"/>
      <c r="N132" s="300"/>
      <c r="O132" s="300"/>
      <c r="P132" s="300"/>
      <c r="Q132" s="300"/>
      <c r="R132" s="300"/>
      <c r="S132" s="300"/>
      <c r="T132" s="300"/>
      <c r="U132" s="300"/>
      <c r="V132" s="300"/>
      <c r="W132" s="300"/>
      <c r="X132" s="300"/>
      <c r="Y132" s="300"/>
      <c r="Z132" s="300"/>
      <c r="AA132" s="300"/>
      <c r="AB132" s="300"/>
      <c r="AC132" s="300"/>
      <c r="AD132" s="300"/>
      <c r="AE132" s="300"/>
      <c r="AF132" s="300"/>
      <c r="AG132" s="300"/>
      <c r="AH132" s="300"/>
      <c r="AI132" s="300"/>
      <c r="AJ132" s="300"/>
      <c r="AK132" s="300"/>
      <c r="AL132" s="300"/>
      <c r="AM132" s="300"/>
      <c r="AN132" s="300"/>
      <c r="AO132" s="300"/>
      <c r="AP132" s="300"/>
      <c r="AQ132" s="300"/>
      <c r="AR132" s="300"/>
      <c r="AS132" s="300"/>
      <c r="AT132" s="300"/>
      <c r="AU132" s="300"/>
      <c r="AV132" s="300"/>
      <c r="AW132" s="300"/>
      <c r="AX132" s="300"/>
      <c r="AY132" s="300"/>
      <c r="AZ132" s="300"/>
      <c r="BA132" s="300"/>
      <c r="BB132" s="300"/>
      <c r="BC132" s="300"/>
    </row>
    <row r="133" spans="1:55" x14ac:dyDescent="0.2">
      <c r="A133" s="300"/>
      <c r="B133" s="300"/>
      <c r="C133" s="300"/>
      <c r="D133" s="300"/>
      <c r="E133" s="300"/>
      <c r="F133" s="300"/>
      <c r="G133" s="300"/>
      <c r="H133" s="300"/>
      <c r="I133" s="300"/>
      <c r="J133" s="300"/>
      <c r="K133" s="300"/>
      <c r="L133" s="300"/>
      <c r="M133" s="300"/>
      <c r="N133" s="300"/>
      <c r="O133" s="300"/>
      <c r="P133" s="300"/>
      <c r="Q133" s="300"/>
      <c r="R133" s="300"/>
      <c r="S133" s="300"/>
      <c r="T133" s="300"/>
      <c r="U133" s="300"/>
      <c r="V133" s="300"/>
      <c r="W133" s="300"/>
      <c r="X133" s="300"/>
      <c r="Y133" s="300"/>
      <c r="Z133" s="300"/>
      <c r="AA133" s="300"/>
      <c r="AB133" s="300"/>
      <c r="AC133" s="300"/>
      <c r="AD133" s="300"/>
      <c r="AE133" s="300"/>
      <c r="AF133" s="300"/>
      <c r="AG133" s="300"/>
      <c r="AH133" s="300"/>
      <c r="AI133" s="300"/>
      <c r="AJ133" s="300"/>
      <c r="AK133" s="300"/>
      <c r="AL133" s="300"/>
      <c r="AM133" s="300"/>
      <c r="AN133" s="300"/>
      <c r="AO133" s="300"/>
      <c r="AP133" s="300"/>
      <c r="AQ133" s="300"/>
      <c r="AR133" s="300"/>
      <c r="AS133" s="300"/>
      <c r="AT133" s="300"/>
      <c r="AU133" s="300"/>
      <c r="AV133" s="300"/>
      <c r="AW133" s="300"/>
      <c r="AX133" s="300"/>
      <c r="AY133" s="300"/>
      <c r="AZ133" s="300"/>
      <c r="BA133" s="300"/>
      <c r="BB133" s="300"/>
      <c r="BC133" s="300"/>
    </row>
    <row r="134" spans="1:55" x14ac:dyDescent="0.2">
      <c r="A134" s="300"/>
      <c r="B134" s="300"/>
      <c r="C134" s="300"/>
      <c r="D134" s="300"/>
      <c r="E134" s="300"/>
      <c r="F134" s="300"/>
      <c r="G134" s="300"/>
      <c r="H134" s="300"/>
      <c r="I134" s="300"/>
      <c r="J134" s="300"/>
      <c r="K134" s="300"/>
      <c r="L134" s="300"/>
      <c r="M134" s="300"/>
      <c r="N134" s="300"/>
      <c r="O134" s="300"/>
      <c r="P134" s="300"/>
      <c r="Q134" s="300"/>
      <c r="R134" s="300"/>
      <c r="S134" s="300"/>
      <c r="T134" s="300"/>
      <c r="U134" s="300"/>
      <c r="V134" s="300"/>
      <c r="W134" s="300"/>
      <c r="X134" s="300"/>
      <c r="Y134" s="300"/>
      <c r="Z134" s="300"/>
      <c r="AA134" s="300"/>
      <c r="AB134" s="300"/>
      <c r="AC134" s="300"/>
      <c r="AD134" s="300"/>
      <c r="AE134" s="300"/>
      <c r="AF134" s="300"/>
      <c r="AG134" s="300"/>
      <c r="AH134" s="300"/>
      <c r="AI134" s="300"/>
      <c r="AJ134" s="300"/>
      <c r="AK134" s="300"/>
      <c r="AL134" s="300"/>
      <c r="AM134" s="300"/>
      <c r="AN134" s="300"/>
      <c r="AO134" s="300"/>
      <c r="AP134" s="300"/>
      <c r="AQ134" s="300"/>
      <c r="AR134" s="300"/>
      <c r="AS134" s="300"/>
      <c r="AT134" s="300"/>
      <c r="AU134" s="300"/>
      <c r="AV134" s="300"/>
      <c r="AW134" s="300"/>
      <c r="AX134" s="300"/>
      <c r="AY134" s="300"/>
      <c r="AZ134" s="300"/>
      <c r="BA134" s="300"/>
      <c r="BB134" s="300"/>
      <c r="BC134" s="300"/>
    </row>
    <row r="135" spans="1:55" x14ac:dyDescent="0.2">
      <c r="A135" s="300"/>
      <c r="B135" s="300"/>
      <c r="C135" s="300"/>
      <c r="D135" s="300"/>
      <c r="E135" s="300"/>
      <c r="F135" s="300"/>
      <c r="G135" s="300"/>
      <c r="H135" s="300"/>
      <c r="I135" s="300"/>
      <c r="J135" s="300"/>
      <c r="K135" s="300"/>
      <c r="L135" s="300"/>
      <c r="M135" s="300"/>
      <c r="N135" s="300"/>
      <c r="O135" s="300"/>
      <c r="P135" s="300"/>
      <c r="Q135" s="300"/>
      <c r="R135" s="300"/>
      <c r="S135" s="300"/>
      <c r="T135" s="300"/>
      <c r="U135" s="300"/>
      <c r="V135" s="300"/>
      <c r="W135" s="300"/>
      <c r="X135" s="300"/>
      <c r="Y135" s="300"/>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row>
    <row r="136" spans="1:55" x14ac:dyDescent="0.2">
      <c r="A136" s="300"/>
      <c r="B136" s="300"/>
      <c r="C136" s="300"/>
      <c r="D136" s="300"/>
      <c r="E136" s="300"/>
      <c r="F136" s="300"/>
      <c r="G136" s="300"/>
      <c r="H136" s="300"/>
      <c r="I136" s="300"/>
      <c r="J136" s="300"/>
      <c r="K136" s="300"/>
      <c r="L136" s="300"/>
      <c r="M136" s="300"/>
      <c r="N136" s="300"/>
      <c r="O136" s="300"/>
      <c r="P136" s="300"/>
      <c r="Q136" s="300"/>
      <c r="R136" s="300"/>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row>
    <row r="137" spans="1:55" x14ac:dyDescent="0.2">
      <c r="A137" s="300"/>
      <c r="B137" s="300"/>
      <c r="C137" s="300"/>
      <c r="D137" s="300"/>
      <c r="E137" s="300"/>
      <c r="F137" s="300"/>
      <c r="G137" s="300"/>
      <c r="H137" s="300"/>
      <c r="I137" s="300"/>
      <c r="J137" s="300"/>
      <c r="K137" s="300"/>
      <c r="L137" s="300"/>
      <c r="M137" s="300"/>
      <c r="N137" s="300"/>
      <c r="O137" s="300"/>
      <c r="P137" s="300"/>
      <c r="Q137" s="300"/>
      <c r="R137" s="300"/>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row>
    <row r="138" spans="1:55" x14ac:dyDescent="0.2">
      <c r="A138" s="300"/>
      <c r="B138" s="300"/>
      <c r="C138" s="300"/>
      <c r="D138" s="300"/>
      <c r="E138" s="300"/>
      <c r="F138" s="300"/>
      <c r="G138" s="300"/>
      <c r="H138" s="300"/>
      <c r="I138" s="300"/>
      <c r="J138" s="300"/>
      <c r="K138" s="300"/>
      <c r="L138" s="300"/>
      <c r="M138" s="300"/>
      <c r="N138" s="300"/>
      <c r="O138" s="300"/>
      <c r="P138" s="300"/>
      <c r="Q138" s="300"/>
      <c r="R138" s="300"/>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row>
    <row r="139" spans="1:55" x14ac:dyDescent="0.2">
      <c r="A139" s="300"/>
      <c r="B139" s="300"/>
      <c r="C139" s="300"/>
      <c r="D139" s="300"/>
      <c r="E139" s="300"/>
      <c r="F139" s="300"/>
      <c r="G139" s="300"/>
      <c r="H139" s="300"/>
      <c r="I139" s="300"/>
      <c r="J139" s="300"/>
      <c r="K139" s="300"/>
      <c r="L139" s="300"/>
      <c r="M139" s="300"/>
      <c r="N139" s="300"/>
      <c r="O139" s="300"/>
      <c r="P139" s="300"/>
      <c r="Q139" s="300"/>
      <c r="R139" s="300"/>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row>
    <row r="140" spans="1:55" x14ac:dyDescent="0.2">
      <c r="A140" s="300"/>
      <c r="B140" s="300"/>
      <c r="C140" s="300"/>
      <c r="D140" s="300"/>
      <c r="E140" s="300"/>
      <c r="F140" s="300"/>
      <c r="G140" s="300"/>
      <c r="H140" s="300"/>
      <c r="I140" s="300"/>
      <c r="J140" s="300"/>
      <c r="K140" s="300"/>
      <c r="L140" s="300"/>
      <c r="M140" s="300"/>
      <c r="N140" s="300"/>
      <c r="O140" s="300"/>
      <c r="P140" s="300"/>
      <c r="Q140" s="300"/>
      <c r="R140" s="300"/>
      <c r="S140" s="300"/>
      <c r="T140" s="300"/>
      <c r="U140" s="300"/>
      <c r="V140" s="300"/>
      <c r="W140" s="300"/>
      <c r="X140" s="300"/>
      <c r="Y140" s="300"/>
      <c r="Z140" s="300"/>
      <c r="AA140" s="300"/>
      <c r="AB140" s="300"/>
      <c r="AC140" s="300"/>
      <c r="AD140" s="300"/>
      <c r="AE140" s="300"/>
      <c r="AF140" s="300"/>
      <c r="AG140" s="300"/>
      <c r="AH140" s="300"/>
      <c r="AI140" s="300"/>
      <c r="AJ140" s="300"/>
      <c r="AK140" s="300"/>
      <c r="AL140" s="300"/>
      <c r="AM140" s="300"/>
      <c r="AN140" s="300"/>
      <c r="AO140" s="300"/>
      <c r="AP140" s="300"/>
      <c r="AQ140" s="300"/>
      <c r="AR140" s="300"/>
      <c r="AS140" s="300"/>
      <c r="AT140" s="300"/>
      <c r="AU140" s="300"/>
      <c r="AV140" s="300"/>
      <c r="AW140" s="300"/>
      <c r="AX140" s="300"/>
      <c r="AY140" s="300"/>
      <c r="AZ140" s="300"/>
      <c r="BA140" s="300"/>
      <c r="BB140" s="300"/>
      <c r="BC140" s="300"/>
    </row>
    <row r="141" spans="1:55" x14ac:dyDescent="0.2">
      <c r="A141" s="300"/>
      <c r="B141" s="300"/>
      <c r="C141" s="300"/>
      <c r="D141" s="300"/>
      <c r="E141" s="300"/>
      <c r="F141" s="300"/>
      <c r="G141" s="300"/>
      <c r="H141" s="300"/>
      <c r="I141" s="300"/>
      <c r="J141" s="300"/>
      <c r="K141" s="300"/>
      <c r="L141" s="300"/>
      <c r="M141" s="300"/>
      <c r="N141" s="300"/>
      <c r="O141" s="300"/>
      <c r="P141" s="300"/>
      <c r="Q141" s="300"/>
      <c r="R141" s="300"/>
      <c r="S141" s="300"/>
      <c r="T141" s="300"/>
      <c r="U141" s="300"/>
      <c r="V141" s="300"/>
      <c r="W141" s="300"/>
      <c r="X141" s="300"/>
      <c r="Y141" s="300"/>
      <c r="Z141" s="300"/>
      <c r="AA141" s="300"/>
      <c r="AB141" s="300"/>
      <c r="AC141" s="300"/>
      <c r="AD141" s="300"/>
      <c r="AE141" s="300"/>
      <c r="AF141" s="300"/>
      <c r="AG141" s="300"/>
      <c r="AH141" s="300"/>
      <c r="AI141" s="300"/>
      <c r="AJ141" s="300"/>
      <c r="AK141" s="300"/>
      <c r="AL141" s="300"/>
      <c r="AM141" s="300"/>
      <c r="AN141" s="300"/>
      <c r="AO141" s="300"/>
      <c r="AP141" s="300"/>
      <c r="AQ141" s="300"/>
      <c r="AR141" s="300"/>
      <c r="AS141" s="300"/>
      <c r="AT141" s="300"/>
      <c r="AU141" s="300"/>
      <c r="AV141" s="300"/>
      <c r="AW141" s="300"/>
      <c r="AX141" s="300"/>
      <c r="AY141" s="300"/>
      <c r="AZ141" s="300"/>
      <c r="BA141" s="300"/>
      <c r="BB141" s="300"/>
      <c r="BC141" s="300"/>
    </row>
    <row r="142" spans="1:55" x14ac:dyDescent="0.2">
      <c r="A142" s="300"/>
      <c r="B142" s="300"/>
      <c r="C142" s="300"/>
      <c r="D142" s="300"/>
      <c r="E142" s="300"/>
      <c r="F142" s="300"/>
      <c r="G142" s="300"/>
      <c r="H142" s="300"/>
      <c r="I142" s="300"/>
      <c r="J142" s="300"/>
      <c r="K142" s="300"/>
      <c r="L142" s="300"/>
      <c r="M142" s="300"/>
      <c r="N142" s="300"/>
      <c r="O142" s="300"/>
      <c r="P142" s="300"/>
      <c r="Q142" s="300"/>
      <c r="R142" s="300"/>
      <c r="S142" s="300"/>
      <c r="T142" s="300"/>
      <c r="U142" s="300"/>
      <c r="V142" s="300"/>
      <c r="W142" s="300"/>
      <c r="X142" s="300"/>
      <c r="Y142" s="300"/>
      <c r="Z142" s="300"/>
      <c r="AA142" s="300"/>
      <c r="AB142" s="300"/>
      <c r="AC142" s="300"/>
      <c r="AD142" s="300"/>
      <c r="AE142" s="300"/>
      <c r="AF142" s="300"/>
      <c r="AG142" s="300"/>
      <c r="AH142" s="300"/>
      <c r="AI142" s="300"/>
      <c r="AJ142" s="300"/>
      <c r="AK142" s="300"/>
      <c r="AL142" s="300"/>
      <c r="AM142" s="300"/>
      <c r="AN142" s="300"/>
      <c r="AO142" s="300"/>
      <c r="AP142" s="300"/>
      <c r="AQ142" s="300"/>
      <c r="AR142" s="300"/>
      <c r="AS142" s="300"/>
      <c r="AT142" s="300"/>
      <c r="AU142" s="300"/>
      <c r="AV142" s="300"/>
      <c r="AW142" s="300"/>
      <c r="AX142" s="300"/>
      <c r="AY142" s="300"/>
      <c r="AZ142" s="300"/>
      <c r="BA142" s="300"/>
      <c r="BB142" s="300"/>
      <c r="BC142" s="300"/>
    </row>
    <row r="143" spans="1:55" x14ac:dyDescent="0.2">
      <c r="A143" s="300"/>
      <c r="B143" s="300"/>
      <c r="C143" s="300"/>
      <c r="D143" s="300"/>
      <c r="E143" s="300"/>
      <c r="F143" s="300"/>
      <c r="G143" s="300"/>
      <c r="H143" s="300"/>
      <c r="I143" s="300"/>
      <c r="J143" s="300"/>
      <c r="K143" s="300"/>
      <c r="L143" s="300"/>
      <c r="M143" s="300"/>
      <c r="N143" s="300"/>
      <c r="O143" s="300"/>
      <c r="P143" s="300"/>
      <c r="Q143" s="300"/>
      <c r="R143" s="300"/>
      <c r="S143" s="300"/>
      <c r="T143" s="300"/>
      <c r="U143" s="300"/>
      <c r="V143" s="300"/>
      <c r="W143" s="300"/>
      <c r="X143" s="300"/>
      <c r="Y143" s="300"/>
      <c r="Z143" s="300"/>
      <c r="AA143" s="300"/>
      <c r="AB143" s="300"/>
      <c r="AC143" s="300"/>
      <c r="AD143" s="300"/>
      <c r="AE143" s="300"/>
      <c r="AF143" s="300"/>
      <c r="AG143" s="300"/>
      <c r="AH143" s="300"/>
      <c r="AI143" s="300"/>
      <c r="AJ143" s="300"/>
      <c r="AK143" s="300"/>
      <c r="AL143" s="300"/>
      <c r="AM143" s="300"/>
      <c r="AN143" s="300"/>
      <c r="AO143" s="300"/>
      <c r="AP143" s="300"/>
      <c r="AQ143" s="300"/>
      <c r="AR143" s="300"/>
      <c r="AS143" s="300"/>
      <c r="AT143" s="300"/>
      <c r="AU143" s="300"/>
      <c r="AV143" s="300"/>
      <c r="AW143" s="300"/>
      <c r="AX143" s="300"/>
      <c r="AY143" s="300"/>
      <c r="AZ143" s="300"/>
      <c r="BA143" s="300"/>
      <c r="BB143" s="300"/>
      <c r="BC143" s="300"/>
    </row>
    <row r="144" spans="1:55" x14ac:dyDescent="0.2">
      <c r="A144" s="300"/>
      <c r="B144" s="300"/>
      <c r="C144" s="300"/>
      <c r="D144" s="300"/>
      <c r="E144" s="300"/>
      <c r="F144" s="300"/>
      <c r="G144" s="300"/>
      <c r="H144" s="300"/>
      <c r="I144" s="300"/>
      <c r="J144" s="300"/>
      <c r="K144" s="300"/>
      <c r="L144" s="300"/>
      <c r="M144" s="300"/>
      <c r="N144" s="300"/>
      <c r="O144" s="300"/>
      <c r="P144" s="300"/>
      <c r="Q144" s="300"/>
      <c r="R144" s="300"/>
      <c r="S144" s="300"/>
      <c r="T144" s="300"/>
      <c r="U144" s="300"/>
      <c r="V144" s="300"/>
      <c r="W144" s="300"/>
      <c r="X144" s="300"/>
      <c r="Y144" s="300"/>
      <c r="Z144" s="300"/>
      <c r="AA144" s="300"/>
      <c r="AB144" s="300"/>
      <c r="AC144" s="300"/>
      <c r="AD144" s="300"/>
      <c r="AE144" s="300"/>
      <c r="AF144" s="300"/>
      <c r="AG144" s="300"/>
      <c r="AH144" s="300"/>
      <c r="AI144" s="300"/>
      <c r="AJ144" s="300"/>
      <c r="AK144" s="300"/>
      <c r="AL144" s="300"/>
      <c r="AM144" s="300"/>
      <c r="AN144" s="300"/>
      <c r="AO144" s="300"/>
      <c r="AP144" s="300"/>
      <c r="AQ144" s="300"/>
      <c r="AR144" s="300"/>
      <c r="AS144" s="300"/>
      <c r="AT144" s="300"/>
      <c r="AU144" s="300"/>
      <c r="AV144" s="300"/>
      <c r="AW144" s="300"/>
      <c r="AX144" s="300"/>
      <c r="AY144" s="300"/>
      <c r="AZ144" s="300"/>
      <c r="BA144" s="300"/>
      <c r="BB144" s="300"/>
      <c r="BC144" s="300"/>
    </row>
    <row r="145" spans="1:55" x14ac:dyDescent="0.2">
      <c r="A145" s="300"/>
      <c r="B145" s="300"/>
      <c r="C145" s="300"/>
      <c r="D145" s="300"/>
      <c r="E145" s="300"/>
      <c r="F145" s="300"/>
      <c r="G145" s="300"/>
      <c r="H145" s="300"/>
      <c r="I145" s="300"/>
      <c r="J145" s="300"/>
      <c r="K145" s="300"/>
      <c r="L145" s="300"/>
      <c r="M145" s="300"/>
      <c r="N145" s="300"/>
      <c r="O145" s="300"/>
      <c r="P145" s="300"/>
      <c r="Q145" s="300"/>
      <c r="R145" s="300"/>
      <c r="S145" s="300"/>
      <c r="T145" s="300"/>
      <c r="U145" s="300"/>
      <c r="V145" s="300"/>
      <c r="W145" s="300"/>
      <c r="X145" s="300"/>
      <c r="Y145" s="300"/>
      <c r="Z145" s="300"/>
      <c r="AA145" s="300"/>
      <c r="AB145" s="300"/>
      <c r="AC145" s="300"/>
      <c r="AD145" s="300"/>
      <c r="AE145" s="300"/>
      <c r="AF145" s="300"/>
      <c r="AG145" s="300"/>
      <c r="AH145" s="300"/>
      <c r="AI145" s="300"/>
      <c r="AJ145" s="300"/>
      <c r="AK145" s="300"/>
      <c r="AL145" s="300"/>
      <c r="AM145" s="300"/>
      <c r="AN145" s="300"/>
      <c r="AO145" s="300"/>
      <c r="AP145" s="300"/>
      <c r="AQ145" s="300"/>
      <c r="AR145" s="300"/>
      <c r="AS145" s="300"/>
      <c r="AT145" s="300"/>
      <c r="AU145" s="300"/>
      <c r="AV145" s="300"/>
      <c r="AW145" s="300"/>
      <c r="AX145" s="300"/>
      <c r="AY145" s="300"/>
      <c r="AZ145" s="300"/>
      <c r="BA145" s="300"/>
      <c r="BB145" s="300"/>
      <c r="BC145" s="300"/>
    </row>
    <row r="146" spans="1:55" x14ac:dyDescent="0.2">
      <c r="A146" s="300"/>
      <c r="B146" s="300"/>
      <c r="C146" s="300"/>
      <c r="D146" s="300"/>
      <c r="E146" s="300"/>
      <c r="F146" s="300"/>
      <c r="G146" s="300"/>
      <c r="H146" s="300"/>
      <c r="I146" s="300"/>
      <c r="J146" s="300"/>
      <c r="K146" s="300"/>
      <c r="L146" s="300"/>
      <c r="M146" s="300"/>
      <c r="N146" s="300"/>
      <c r="O146" s="300"/>
      <c r="P146" s="300"/>
      <c r="Q146" s="300"/>
      <c r="R146" s="300"/>
      <c r="S146" s="300"/>
      <c r="T146" s="300"/>
      <c r="U146" s="300"/>
      <c r="V146" s="300"/>
      <c r="W146" s="300"/>
      <c r="X146" s="300"/>
      <c r="Y146" s="300"/>
      <c r="Z146" s="300"/>
      <c r="AA146" s="300"/>
      <c r="AB146" s="300"/>
      <c r="AC146" s="300"/>
      <c r="AD146" s="300"/>
      <c r="AE146" s="300"/>
      <c r="AF146" s="300"/>
      <c r="AG146" s="300"/>
      <c r="AH146" s="300"/>
      <c r="AI146" s="300"/>
      <c r="AJ146" s="300"/>
      <c r="AK146" s="300"/>
      <c r="AL146" s="300"/>
      <c r="AM146" s="300"/>
      <c r="AN146" s="300"/>
      <c r="AO146" s="300"/>
      <c r="AP146" s="300"/>
      <c r="AQ146" s="300"/>
      <c r="AR146" s="300"/>
      <c r="AS146" s="300"/>
      <c r="AT146" s="300"/>
      <c r="AU146" s="300"/>
      <c r="AV146" s="300"/>
      <c r="AW146" s="300"/>
      <c r="AX146" s="300"/>
      <c r="AY146" s="300"/>
      <c r="AZ146" s="300"/>
      <c r="BA146" s="300"/>
      <c r="BB146" s="300"/>
      <c r="BC146" s="300"/>
    </row>
    <row r="147" spans="1:55" x14ac:dyDescent="0.2">
      <c r="A147" s="300"/>
      <c r="B147" s="300"/>
      <c r="C147" s="300"/>
      <c r="D147" s="300"/>
      <c r="E147" s="300"/>
      <c r="F147" s="300"/>
      <c r="G147" s="300"/>
      <c r="H147" s="300"/>
      <c r="I147" s="300"/>
      <c r="J147" s="300"/>
      <c r="K147" s="300"/>
      <c r="L147" s="300"/>
      <c r="M147" s="300"/>
      <c r="N147" s="300"/>
      <c r="O147" s="300"/>
      <c r="P147" s="300"/>
      <c r="Q147" s="300"/>
      <c r="R147" s="300"/>
      <c r="S147" s="300"/>
      <c r="T147" s="300"/>
      <c r="U147" s="300"/>
      <c r="V147" s="300"/>
      <c r="W147" s="300"/>
      <c r="X147" s="300"/>
      <c r="Y147" s="300"/>
      <c r="Z147" s="300"/>
      <c r="AA147" s="300"/>
      <c r="AB147" s="300"/>
      <c r="AC147" s="300"/>
      <c r="AD147" s="300"/>
      <c r="AE147" s="300"/>
      <c r="AF147" s="300"/>
      <c r="AG147" s="300"/>
      <c r="AH147" s="300"/>
      <c r="AI147" s="300"/>
      <c r="AJ147" s="300"/>
      <c r="AK147" s="300"/>
      <c r="AL147" s="300"/>
      <c r="AM147" s="300"/>
      <c r="AN147" s="300"/>
      <c r="AO147" s="300"/>
      <c r="AP147" s="300"/>
      <c r="AQ147" s="300"/>
      <c r="AR147" s="300"/>
      <c r="AS147" s="300"/>
      <c r="AT147" s="300"/>
      <c r="AU147" s="300"/>
      <c r="AV147" s="300"/>
      <c r="AW147" s="300"/>
      <c r="AX147" s="300"/>
      <c r="AY147" s="300"/>
      <c r="AZ147" s="300"/>
      <c r="BA147" s="300"/>
      <c r="BB147" s="300"/>
      <c r="BC147" s="300"/>
    </row>
    <row r="148" spans="1:55" x14ac:dyDescent="0.2">
      <c r="A148" s="300"/>
      <c r="B148" s="300"/>
      <c r="C148" s="300"/>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0"/>
      <c r="AK148" s="300"/>
      <c r="AL148" s="300"/>
      <c r="AM148" s="300"/>
      <c r="AN148" s="300"/>
      <c r="AO148" s="300"/>
      <c r="AP148" s="300"/>
      <c r="AQ148" s="300"/>
      <c r="AR148" s="300"/>
      <c r="AS148" s="300"/>
      <c r="AT148" s="300"/>
      <c r="AU148" s="300"/>
      <c r="AV148" s="300"/>
      <c r="AW148" s="300"/>
      <c r="AX148" s="300"/>
      <c r="AY148" s="300"/>
      <c r="AZ148" s="300"/>
      <c r="BA148" s="300"/>
      <c r="BB148" s="300"/>
      <c r="BC148" s="300"/>
    </row>
    <row r="149" spans="1:55" x14ac:dyDescent="0.2">
      <c r="A149" s="300"/>
      <c r="B149" s="300"/>
      <c r="C149" s="300"/>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0"/>
      <c r="AK149" s="300"/>
      <c r="AL149" s="300"/>
      <c r="AM149" s="300"/>
      <c r="AN149" s="300"/>
      <c r="AO149" s="300"/>
      <c r="AP149" s="300"/>
      <c r="AQ149" s="300"/>
      <c r="AR149" s="300"/>
      <c r="AS149" s="300"/>
      <c r="AT149" s="300"/>
      <c r="AU149" s="300"/>
      <c r="AV149" s="300"/>
      <c r="AW149" s="300"/>
      <c r="AX149" s="300"/>
      <c r="AY149" s="300"/>
      <c r="AZ149" s="300"/>
      <c r="BA149" s="300"/>
      <c r="BB149" s="300"/>
      <c r="BC149" s="300"/>
    </row>
    <row r="150" spans="1:55" x14ac:dyDescent="0.2">
      <c r="A150" s="300"/>
      <c r="B150" s="300"/>
      <c r="C150" s="300"/>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0"/>
      <c r="AK150" s="300"/>
      <c r="AL150" s="300"/>
      <c r="AM150" s="300"/>
      <c r="AN150" s="300"/>
      <c r="AO150" s="300"/>
      <c r="AP150" s="300"/>
      <c r="AQ150" s="300"/>
      <c r="AR150" s="300"/>
      <c r="AS150" s="300"/>
      <c r="AT150" s="300"/>
      <c r="AU150" s="300"/>
      <c r="AV150" s="300"/>
      <c r="AW150" s="300"/>
      <c r="AX150" s="300"/>
      <c r="AY150" s="300"/>
      <c r="AZ150" s="300"/>
      <c r="BA150" s="300"/>
      <c r="BB150" s="300"/>
      <c r="BC150" s="300"/>
    </row>
    <row r="151" spans="1:55" x14ac:dyDescent="0.2">
      <c r="A151" s="300"/>
      <c r="B151" s="300"/>
      <c r="C151" s="300"/>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0"/>
      <c r="AK151" s="300"/>
      <c r="AL151" s="300"/>
      <c r="AM151" s="300"/>
      <c r="AN151" s="300"/>
      <c r="AO151" s="300"/>
      <c r="AP151" s="300"/>
      <c r="AQ151" s="300"/>
      <c r="AR151" s="300"/>
      <c r="AS151" s="300"/>
      <c r="AT151" s="300"/>
      <c r="AU151" s="300"/>
      <c r="AV151" s="300"/>
      <c r="AW151" s="300"/>
      <c r="AX151" s="300"/>
      <c r="AY151" s="300"/>
      <c r="AZ151" s="300"/>
      <c r="BA151" s="300"/>
      <c r="BB151" s="300"/>
      <c r="BC151" s="300"/>
    </row>
    <row r="152" spans="1:55" x14ac:dyDescent="0.2">
      <c r="A152" s="300"/>
      <c r="B152" s="300"/>
      <c r="C152" s="300"/>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0"/>
      <c r="AK152" s="300"/>
      <c r="AL152" s="300"/>
      <c r="AM152" s="300"/>
      <c r="AN152" s="300"/>
      <c r="AO152" s="300"/>
      <c r="AP152" s="300"/>
      <c r="AQ152" s="300"/>
      <c r="AR152" s="300"/>
      <c r="AS152" s="300"/>
      <c r="AT152" s="300"/>
      <c r="AU152" s="300"/>
      <c r="AV152" s="300"/>
      <c r="AW152" s="300"/>
      <c r="AX152" s="300"/>
      <c r="AY152" s="300"/>
      <c r="AZ152" s="300"/>
      <c r="BA152" s="300"/>
      <c r="BB152" s="300"/>
      <c r="BC152" s="300"/>
    </row>
    <row r="153" spans="1:55" x14ac:dyDescent="0.2">
      <c r="A153" s="300"/>
      <c r="B153" s="300"/>
      <c r="C153" s="300"/>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0"/>
      <c r="AK153" s="300"/>
      <c r="AL153" s="300"/>
      <c r="AM153" s="300"/>
      <c r="AN153" s="300"/>
      <c r="AO153" s="300"/>
      <c r="AP153" s="300"/>
      <c r="AQ153" s="300"/>
      <c r="AR153" s="300"/>
      <c r="AS153" s="300"/>
      <c r="AT153" s="300"/>
      <c r="AU153" s="300"/>
      <c r="AV153" s="300"/>
      <c r="AW153" s="300"/>
      <c r="AX153" s="300"/>
      <c r="AY153" s="300"/>
      <c r="AZ153" s="300"/>
      <c r="BA153" s="300"/>
      <c r="BB153" s="300"/>
      <c r="BC153" s="300"/>
    </row>
    <row r="154" spans="1:55" x14ac:dyDescent="0.2">
      <c r="A154" s="300"/>
      <c r="B154" s="300"/>
      <c r="C154" s="300"/>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0"/>
      <c r="AK154" s="300"/>
      <c r="AL154" s="300"/>
      <c r="AM154" s="300"/>
      <c r="AN154" s="300"/>
      <c r="AO154" s="300"/>
      <c r="AP154" s="300"/>
      <c r="AQ154" s="300"/>
      <c r="AR154" s="300"/>
      <c r="AS154" s="300"/>
      <c r="AT154" s="300"/>
      <c r="AU154" s="300"/>
      <c r="AV154" s="300"/>
      <c r="AW154" s="300"/>
      <c r="AX154" s="300"/>
      <c r="AY154" s="300"/>
      <c r="AZ154" s="300"/>
      <c r="BA154" s="300"/>
      <c r="BB154" s="300"/>
      <c r="BC154" s="300"/>
    </row>
    <row r="155" spans="1:55" x14ac:dyDescent="0.2">
      <c r="A155" s="300"/>
      <c r="B155" s="300"/>
      <c r="C155" s="300"/>
      <c r="D155" s="300"/>
      <c r="E155" s="300"/>
      <c r="F155" s="300"/>
      <c r="G155" s="300"/>
      <c r="H155" s="300"/>
      <c r="I155" s="300"/>
      <c r="J155" s="300"/>
      <c r="K155" s="300"/>
      <c r="L155" s="300"/>
      <c r="M155" s="300"/>
      <c r="N155" s="300"/>
      <c r="O155" s="300"/>
      <c r="P155" s="300"/>
      <c r="Q155" s="300"/>
      <c r="R155" s="300"/>
      <c r="S155" s="300"/>
      <c r="T155" s="300"/>
      <c r="U155" s="300"/>
      <c r="V155" s="300"/>
      <c r="W155" s="300"/>
      <c r="X155" s="300"/>
      <c r="Y155" s="300"/>
      <c r="Z155" s="300"/>
      <c r="AA155" s="300"/>
      <c r="AB155" s="300"/>
      <c r="AC155" s="300"/>
      <c r="AD155" s="300"/>
      <c r="AE155" s="300"/>
      <c r="AF155" s="300"/>
      <c r="AG155" s="300"/>
      <c r="AH155" s="300"/>
      <c r="AI155" s="300"/>
      <c r="AJ155" s="300"/>
      <c r="AK155" s="300"/>
      <c r="AL155" s="300"/>
      <c r="AM155" s="300"/>
      <c r="AN155" s="300"/>
      <c r="AO155" s="300"/>
      <c r="AP155" s="300"/>
      <c r="AQ155" s="300"/>
      <c r="AR155" s="300"/>
      <c r="AS155" s="300"/>
      <c r="AT155" s="300"/>
      <c r="AU155" s="300"/>
      <c r="AV155" s="300"/>
      <c r="AW155" s="300"/>
      <c r="AX155" s="300"/>
      <c r="AY155" s="300"/>
      <c r="AZ155" s="300"/>
      <c r="BA155" s="300"/>
      <c r="BB155" s="300"/>
      <c r="BC155" s="300"/>
    </row>
    <row r="156" spans="1:55" x14ac:dyDescent="0.2">
      <c r="A156" s="300"/>
      <c r="B156" s="300"/>
      <c r="C156" s="300"/>
      <c r="D156" s="300"/>
      <c r="E156" s="300"/>
      <c r="F156" s="300"/>
      <c r="G156" s="300"/>
      <c r="H156" s="300"/>
      <c r="I156" s="300"/>
      <c r="J156" s="300"/>
      <c r="K156" s="300"/>
      <c r="L156" s="300"/>
      <c r="M156" s="300"/>
      <c r="N156" s="300"/>
      <c r="O156" s="300"/>
      <c r="P156" s="300"/>
      <c r="Q156" s="300"/>
      <c r="R156" s="300"/>
      <c r="S156" s="300"/>
      <c r="T156" s="300"/>
      <c r="U156" s="300"/>
      <c r="V156" s="300"/>
      <c r="W156" s="300"/>
      <c r="X156" s="300"/>
      <c r="Y156" s="300"/>
      <c r="Z156" s="300"/>
      <c r="AA156" s="300"/>
      <c r="AB156" s="300"/>
      <c r="AC156" s="300"/>
      <c r="AD156" s="300"/>
      <c r="AE156" s="300"/>
      <c r="AF156" s="300"/>
      <c r="AG156" s="300"/>
      <c r="AH156" s="300"/>
      <c r="AI156" s="300"/>
      <c r="AJ156" s="300"/>
      <c r="AK156" s="300"/>
      <c r="AL156" s="300"/>
      <c r="AM156" s="300"/>
      <c r="AN156" s="300"/>
      <c r="AO156" s="300"/>
      <c r="AP156" s="300"/>
      <c r="AQ156" s="300"/>
      <c r="AR156" s="300"/>
      <c r="AS156" s="300"/>
      <c r="AT156" s="300"/>
      <c r="AU156" s="300"/>
      <c r="AV156" s="300"/>
      <c r="AW156" s="300"/>
      <c r="AX156" s="300"/>
      <c r="AY156" s="300"/>
      <c r="AZ156" s="300"/>
      <c r="BA156" s="300"/>
      <c r="BB156" s="300"/>
      <c r="BC156" s="300"/>
    </row>
    <row r="157" spans="1:55" x14ac:dyDescent="0.2">
      <c r="A157" s="300"/>
      <c r="B157" s="300"/>
      <c r="C157" s="300"/>
      <c r="D157" s="300"/>
      <c r="E157" s="300"/>
      <c r="F157" s="300"/>
      <c r="G157" s="300"/>
      <c r="H157" s="300"/>
      <c r="I157" s="300"/>
      <c r="J157" s="300"/>
      <c r="K157" s="300"/>
      <c r="L157" s="300"/>
      <c r="M157" s="300"/>
      <c r="N157" s="300"/>
      <c r="O157" s="300"/>
      <c r="P157" s="300"/>
      <c r="Q157" s="300"/>
      <c r="R157" s="300"/>
      <c r="S157" s="300"/>
      <c r="T157" s="300"/>
      <c r="U157" s="300"/>
      <c r="V157" s="300"/>
      <c r="W157" s="300"/>
      <c r="X157" s="300"/>
      <c r="Y157" s="300"/>
      <c r="Z157" s="300"/>
      <c r="AA157" s="300"/>
      <c r="AB157" s="300"/>
      <c r="AC157" s="300"/>
      <c r="AD157" s="300"/>
      <c r="AE157" s="300"/>
      <c r="AF157" s="300"/>
      <c r="AG157" s="300"/>
      <c r="AH157" s="300"/>
      <c r="AI157" s="300"/>
      <c r="AJ157" s="300"/>
      <c r="AK157" s="300"/>
      <c r="AL157" s="300"/>
      <c r="AM157" s="300"/>
      <c r="AN157" s="300"/>
      <c r="AO157" s="300"/>
      <c r="AP157" s="300"/>
      <c r="AQ157" s="300"/>
      <c r="AR157" s="300"/>
      <c r="AS157" s="300"/>
      <c r="AT157" s="300"/>
      <c r="AU157" s="300"/>
      <c r="AV157" s="300"/>
      <c r="AW157" s="300"/>
      <c r="AX157" s="300"/>
      <c r="AY157" s="300"/>
      <c r="AZ157" s="300"/>
      <c r="BA157" s="300"/>
      <c r="BB157" s="300"/>
      <c r="BC157" s="300"/>
    </row>
    <row r="158" spans="1:55" x14ac:dyDescent="0.2">
      <c r="A158" s="300"/>
      <c r="B158" s="300"/>
      <c r="C158" s="300"/>
      <c r="D158" s="300"/>
      <c r="E158" s="300"/>
      <c r="F158" s="300"/>
      <c r="G158" s="300"/>
      <c r="H158" s="300"/>
      <c r="I158" s="300"/>
      <c r="J158" s="300"/>
      <c r="K158" s="300"/>
      <c r="L158" s="300"/>
      <c r="M158" s="300"/>
      <c r="N158" s="300"/>
      <c r="O158" s="300"/>
      <c r="P158" s="300"/>
      <c r="Q158" s="300"/>
      <c r="R158" s="300"/>
      <c r="S158" s="300"/>
      <c r="T158" s="300"/>
      <c r="U158" s="300"/>
      <c r="V158" s="300"/>
      <c r="W158" s="300"/>
      <c r="X158" s="300"/>
      <c r="Y158" s="300"/>
      <c r="Z158" s="300"/>
      <c r="AA158" s="300"/>
      <c r="AB158" s="300"/>
      <c r="AC158" s="300"/>
      <c r="AD158" s="300"/>
      <c r="AE158" s="300"/>
      <c r="AF158" s="300"/>
      <c r="AG158" s="300"/>
      <c r="AH158" s="300"/>
      <c r="AI158" s="300"/>
      <c r="AJ158" s="300"/>
      <c r="AK158" s="300"/>
      <c r="AL158" s="300"/>
      <c r="AM158" s="300"/>
      <c r="AN158" s="300"/>
      <c r="AO158" s="300"/>
      <c r="AP158" s="300"/>
      <c r="AQ158" s="300"/>
      <c r="AR158" s="300"/>
      <c r="AS158" s="300"/>
      <c r="AT158" s="300"/>
      <c r="AU158" s="300"/>
      <c r="AV158" s="300"/>
      <c r="AW158" s="300"/>
      <c r="AX158" s="300"/>
      <c r="AY158" s="300"/>
      <c r="AZ158" s="300"/>
      <c r="BA158" s="300"/>
      <c r="BB158" s="300"/>
      <c r="BC158" s="300"/>
    </row>
    <row r="159" spans="1:55" x14ac:dyDescent="0.2">
      <c r="A159" s="300"/>
      <c r="B159" s="300"/>
      <c r="C159" s="300"/>
      <c r="D159" s="300"/>
      <c r="E159" s="300"/>
      <c r="F159" s="300"/>
      <c r="G159" s="300"/>
      <c r="H159" s="300"/>
      <c r="I159" s="300"/>
      <c r="J159" s="300"/>
      <c r="K159" s="300"/>
      <c r="L159" s="300"/>
      <c r="M159" s="300"/>
      <c r="N159" s="300"/>
      <c r="O159" s="300"/>
      <c r="P159" s="300"/>
      <c r="Q159" s="300"/>
      <c r="R159" s="300"/>
      <c r="S159" s="300"/>
      <c r="T159" s="300"/>
      <c r="U159" s="300"/>
      <c r="V159" s="300"/>
      <c r="W159" s="300"/>
      <c r="X159" s="300"/>
      <c r="Y159" s="300"/>
      <c r="Z159" s="300"/>
      <c r="AA159" s="300"/>
      <c r="AB159" s="300"/>
      <c r="AC159" s="300"/>
      <c r="AD159" s="300"/>
      <c r="AE159" s="300"/>
      <c r="AF159" s="300"/>
      <c r="AG159" s="300"/>
      <c r="AH159" s="300"/>
      <c r="AI159" s="300"/>
      <c r="AJ159" s="300"/>
      <c r="AK159" s="300"/>
      <c r="AL159" s="300"/>
      <c r="AM159" s="300"/>
      <c r="AN159" s="300"/>
      <c r="AO159" s="300"/>
      <c r="AP159" s="300"/>
      <c r="AQ159" s="300"/>
      <c r="AR159" s="300"/>
      <c r="AS159" s="300"/>
      <c r="AT159" s="300"/>
      <c r="AU159" s="300"/>
      <c r="AV159" s="300"/>
      <c r="AW159" s="300"/>
      <c r="AX159" s="300"/>
      <c r="AY159" s="300"/>
      <c r="AZ159" s="300"/>
      <c r="BA159" s="300"/>
      <c r="BB159" s="300"/>
      <c r="BC159" s="300"/>
    </row>
    <row r="160" spans="1:55" x14ac:dyDescent="0.2">
      <c r="A160" s="300"/>
      <c r="B160" s="300"/>
      <c r="C160" s="300"/>
      <c r="D160" s="300"/>
      <c r="E160" s="300"/>
      <c r="F160" s="300"/>
      <c r="G160" s="300"/>
      <c r="H160" s="300"/>
      <c r="I160" s="300"/>
      <c r="J160" s="300"/>
      <c r="K160" s="300"/>
      <c r="L160" s="300"/>
      <c r="M160" s="300"/>
      <c r="N160" s="300"/>
      <c r="O160" s="300"/>
      <c r="P160" s="300"/>
      <c r="Q160" s="300"/>
      <c r="R160" s="300"/>
      <c r="S160" s="300"/>
      <c r="T160" s="300"/>
      <c r="U160" s="300"/>
      <c r="V160" s="300"/>
      <c r="W160" s="300"/>
      <c r="X160" s="300"/>
      <c r="Y160" s="300"/>
      <c r="Z160" s="300"/>
      <c r="AA160" s="300"/>
      <c r="AB160" s="300"/>
      <c r="AC160" s="300"/>
      <c r="AD160" s="300"/>
      <c r="AE160" s="300"/>
      <c r="AF160" s="300"/>
      <c r="AG160" s="300"/>
      <c r="AH160" s="300"/>
      <c r="AI160" s="300"/>
      <c r="AJ160" s="300"/>
      <c r="AK160" s="300"/>
      <c r="AL160" s="300"/>
      <c r="AM160" s="300"/>
      <c r="AN160" s="300"/>
      <c r="AO160" s="300"/>
      <c r="AP160" s="300"/>
      <c r="AQ160" s="300"/>
      <c r="AR160" s="300"/>
      <c r="AS160" s="300"/>
      <c r="AT160" s="300"/>
      <c r="AU160" s="300"/>
      <c r="AV160" s="300"/>
      <c r="AW160" s="300"/>
      <c r="AX160" s="300"/>
      <c r="AY160" s="300"/>
      <c r="AZ160" s="300"/>
      <c r="BA160" s="300"/>
      <c r="BB160" s="300"/>
      <c r="BC160" s="300"/>
    </row>
    <row r="161" spans="1:55" x14ac:dyDescent="0.2">
      <c r="A161" s="300"/>
      <c r="B161" s="300"/>
      <c r="C161" s="300"/>
      <c r="D161" s="300"/>
      <c r="E161" s="300"/>
      <c r="F161" s="300"/>
      <c r="G161" s="300"/>
      <c r="H161" s="300"/>
      <c r="I161" s="300"/>
      <c r="J161" s="300"/>
      <c r="K161" s="300"/>
      <c r="L161" s="300"/>
      <c r="M161" s="300"/>
      <c r="N161" s="300"/>
      <c r="O161" s="300"/>
      <c r="P161" s="300"/>
      <c r="Q161" s="300"/>
      <c r="R161" s="300"/>
      <c r="S161" s="300"/>
      <c r="T161" s="300"/>
      <c r="U161" s="300"/>
      <c r="V161" s="300"/>
      <c r="W161" s="300"/>
      <c r="X161" s="300"/>
      <c r="Y161" s="300"/>
      <c r="Z161" s="300"/>
      <c r="AA161" s="300"/>
      <c r="AB161" s="300"/>
      <c r="AC161" s="300"/>
      <c r="AD161" s="300"/>
      <c r="AE161" s="300"/>
      <c r="AF161" s="300"/>
      <c r="AG161" s="300"/>
      <c r="AH161" s="300"/>
      <c r="AI161" s="300"/>
      <c r="AJ161" s="300"/>
      <c r="AK161" s="300"/>
      <c r="AL161" s="300"/>
      <c r="AM161" s="300"/>
      <c r="AN161" s="300"/>
      <c r="AO161" s="300"/>
      <c r="AP161" s="300"/>
      <c r="AQ161" s="300"/>
      <c r="AR161" s="300"/>
      <c r="AS161" s="300"/>
      <c r="AT161" s="300"/>
      <c r="AU161" s="300"/>
      <c r="AV161" s="300"/>
      <c r="AW161" s="300"/>
      <c r="AX161" s="300"/>
      <c r="AY161" s="300"/>
      <c r="AZ161" s="300"/>
      <c r="BA161" s="300"/>
      <c r="BB161" s="300"/>
      <c r="BC161" s="300"/>
    </row>
    <row r="162" spans="1:55" x14ac:dyDescent="0.2">
      <c r="A162" s="300"/>
      <c r="B162" s="300"/>
      <c r="C162" s="300"/>
      <c r="D162" s="300"/>
      <c r="E162" s="300"/>
      <c r="F162" s="300"/>
      <c r="G162" s="300"/>
      <c r="H162" s="300"/>
      <c r="I162" s="300"/>
      <c r="J162" s="300"/>
      <c r="K162" s="300"/>
      <c r="L162" s="300"/>
      <c r="M162" s="300"/>
      <c r="N162" s="300"/>
      <c r="O162" s="300"/>
      <c r="P162" s="300"/>
      <c r="Q162" s="300"/>
      <c r="R162" s="300"/>
      <c r="S162" s="300"/>
      <c r="T162" s="300"/>
      <c r="U162" s="300"/>
      <c r="V162" s="300"/>
      <c r="W162" s="300"/>
      <c r="X162" s="300"/>
      <c r="Y162" s="300"/>
      <c r="Z162" s="300"/>
      <c r="AA162" s="300"/>
      <c r="AB162" s="300"/>
      <c r="AC162" s="300"/>
      <c r="AD162" s="300"/>
      <c r="AE162" s="300"/>
      <c r="AF162" s="300"/>
      <c r="AG162" s="300"/>
      <c r="AH162" s="300"/>
      <c r="AI162" s="300"/>
      <c r="AJ162" s="300"/>
      <c r="AK162" s="300"/>
      <c r="AL162" s="300"/>
      <c r="AM162" s="300"/>
      <c r="AN162" s="300"/>
      <c r="AO162" s="300"/>
      <c r="AP162" s="300"/>
      <c r="AQ162" s="300"/>
      <c r="AR162" s="300"/>
      <c r="AS162" s="300"/>
      <c r="AT162" s="300"/>
      <c r="AU162" s="300"/>
      <c r="AV162" s="300"/>
      <c r="AW162" s="300"/>
      <c r="AX162" s="300"/>
      <c r="AY162" s="300"/>
      <c r="AZ162" s="300"/>
      <c r="BA162" s="300"/>
      <c r="BB162" s="300"/>
      <c r="BC162" s="300"/>
    </row>
    <row r="163" spans="1:55" x14ac:dyDescent="0.2">
      <c r="A163" s="300"/>
      <c r="B163" s="300"/>
      <c r="C163" s="300"/>
      <c r="D163" s="300"/>
      <c r="E163" s="300"/>
      <c r="F163" s="300"/>
      <c r="G163" s="300"/>
      <c r="H163" s="300"/>
      <c r="I163" s="300"/>
      <c r="J163" s="300"/>
      <c r="K163" s="300"/>
      <c r="L163" s="300"/>
      <c r="M163" s="300"/>
      <c r="N163" s="300"/>
      <c r="O163" s="300"/>
      <c r="P163" s="300"/>
      <c r="Q163" s="300"/>
      <c r="R163" s="300"/>
      <c r="S163" s="300"/>
      <c r="T163" s="300"/>
      <c r="U163" s="300"/>
      <c r="V163" s="300"/>
      <c r="W163" s="300"/>
      <c r="X163" s="300"/>
      <c r="Y163" s="300"/>
      <c r="Z163" s="300"/>
      <c r="AA163" s="300"/>
      <c r="AB163" s="300"/>
      <c r="AC163" s="300"/>
      <c r="AD163" s="300"/>
      <c r="AE163" s="300"/>
      <c r="AF163" s="300"/>
      <c r="AG163" s="300"/>
      <c r="AH163" s="300"/>
      <c r="AI163" s="300"/>
      <c r="AJ163" s="300"/>
      <c r="AK163" s="300"/>
      <c r="AL163" s="300"/>
      <c r="AM163" s="300"/>
      <c r="AN163" s="300"/>
      <c r="AO163" s="300"/>
      <c r="AP163" s="300"/>
      <c r="AQ163" s="300"/>
      <c r="AR163" s="300"/>
      <c r="AS163" s="300"/>
      <c r="AT163" s="300"/>
      <c r="AU163" s="300"/>
      <c r="AV163" s="300"/>
      <c r="AW163" s="300"/>
      <c r="AX163" s="300"/>
      <c r="AY163" s="300"/>
      <c r="AZ163" s="300"/>
      <c r="BA163" s="300"/>
      <c r="BB163" s="300"/>
      <c r="BC163" s="300"/>
    </row>
    <row r="164" spans="1:55" x14ac:dyDescent="0.2">
      <c r="A164" s="300"/>
      <c r="B164" s="300"/>
      <c r="C164" s="300"/>
      <c r="D164" s="300"/>
      <c r="E164" s="300"/>
      <c r="F164" s="300"/>
      <c r="G164" s="300"/>
      <c r="H164" s="300"/>
      <c r="I164" s="300"/>
      <c r="J164" s="300"/>
      <c r="K164" s="300"/>
      <c r="L164" s="300"/>
      <c r="M164" s="300"/>
      <c r="N164" s="300"/>
      <c r="O164" s="300"/>
      <c r="P164" s="300"/>
      <c r="Q164" s="300"/>
      <c r="R164" s="300"/>
      <c r="S164" s="300"/>
      <c r="T164" s="300"/>
      <c r="U164" s="300"/>
      <c r="V164" s="300"/>
      <c r="W164" s="300"/>
      <c r="X164" s="300"/>
      <c r="Y164" s="300"/>
      <c r="Z164" s="300"/>
      <c r="AA164" s="300"/>
      <c r="AB164" s="300"/>
      <c r="AC164" s="300"/>
      <c r="AD164" s="300"/>
      <c r="AE164" s="300"/>
      <c r="AF164" s="300"/>
      <c r="AG164" s="300"/>
      <c r="AH164" s="300"/>
      <c r="AI164" s="300"/>
      <c r="AJ164" s="300"/>
      <c r="AK164" s="300"/>
      <c r="AL164" s="300"/>
      <c r="AM164" s="300"/>
      <c r="AN164" s="300"/>
      <c r="AO164" s="300"/>
      <c r="AP164" s="300"/>
      <c r="AQ164" s="300"/>
      <c r="AR164" s="300"/>
      <c r="AS164" s="300"/>
      <c r="AT164" s="300"/>
      <c r="AU164" s="300"/>
      <c r="AV164" s="300"/>
      <c r="AW164" s="300"/>
      <c r="AX164" s="300"/>
      <c r="AY164" s="300"/>
      <c r="AZ164" s="300"/>
      <c r="BA164" s="300"/>
      <c r="BB164" s="300"/>
      <c r="BC164" s="300"/>
    </row>
    <row r="165" spans="1:55" x14ac:dyDescent="0.2">
      <c r="A165" s="300"/>
      <c r="B165" s="300"/>
      <c r="C165" s="300"/>
      <c r="D165" s="300"/>
      <c r="E165" s="300"/>
      <c r="F165" s="300"/>
      <c r="G165" s="300"/>
      <c r="H165" s="300"/>
      <c r="I165" s="300"/>
      <c r="J165" s="300"/>
      <c r="K165" s="300"/>
      <c r="L165" s="300"/>
      <c r="M165" s="300"/>
      <c r="N165" s="300"/>
      <c r="O165" s="300"/>
      <c r="P165" s="300"/>
      <c r="Q165" s="300"/>
      <c r="R165" s="300"/>
      <c r="S165" s="300"/>
      <c r="T165" s="300"/>
      <c r="U165" s="300"/>
      <c r="V165" s="300"/>
      <c r="W165" s="300"/>
      <c r="X165" s="300"/>
      <c r="Y165" s="300"/>
      <c r="Z165" s="300"/>
      <c r="AA165" s="300"/>
      <c r="AB165" s="300"/>
      <c r="AC165" s="300"/>
      <c r="AD165" s="300"/>
      <c r="AE165" s="300"/>
      <c r="AF165" s="300"/>
      <c r="AG165" s="300"/>
      <c r="AH165" s="300"/>
      <c r="AI165" s="300"/>
      <c r="AJ165" s="300"/>
      <c r="AK165" s="300"/>
      <c r="AL165" s="300"/>
      <c r="AM165" s="300"/>
      <c r="AN165" s="300"/>
      <c r="AO165" s="300"/>
      <c r="AP165" s="300"/>
      <c r="AQ165" s="300"/>
      <c r="AR165" s="300"/>
      <c r="AS165" s="300"/>
      <c r="AT165" s="300"/>
      <c r="AU165" s="300"/>
      <c r="AV165" s="300"/>
      <c r="AW165" s="300"/>
      <c r="AX165" s="300"/>
      <c r="AY165" s="300"/>
      <c r="AZ165" s="300"/>
      <c r="BA165" s="300"/>
      <c r="BB165" s="300"/>
      <c r="BC165" s="300"/>
    </row>
    <row r="166" spans="1:55" x14ac:dyDescent="0.2">
      <c r="A166" s="300"/>
      <c r="B166" s="300"/>
      <c r="C166" s="300"/>
      <c r="D166" s="300"/>
      <c r="E166" s="300"/>
      <c r="F166" s="300"/>
      <c r="G166" s="300"/>
      <c r="H166" s="300"/>
      <c r="I166" s="300"/>
      <c r="J166" s="300"/>
      <c r="K166" s="300"/>
      <c r="L166" s="300"/>
      <c r="M166" s="300"/>
      <c r="N166" s="300"/>
      <c r="O166" s="300"/>
      <c r="P166" s="300"/>
      <c r="Q166" s="300"/>
      <c r="R166" s="300"/>
      <c r="S166" s="300"/>
      <c r="T166" s="300"/>
      <c r="U166" s="300"/>
      <c r="V166" s="300"/>
      <c r="W166" s="300"/>
      <c r="X166" s="300"/>
      <c r="Y166" s="300"/>
      <c r="Z166" s="300"/>
      <c r="AA166" s="300"/>
      <c r="AB166" s="300"/>
      <c r="AC166" s="300"/>
      <c r="AD166" s="300"/>
      <c r="AE166" s="300"/>
      <c r="AF166" s="300"/>
      <c r="AG166" s="300"/>
      <c r="AH166" s="300"/>
      <c r="AI166" s="300"/>
      <c r="AJ166" s="300"/>
      <c r="AK166" s="300"/>
      <c r="AL166" s="300"/>
      <c r="AM166" s="300"/>
      <c r="AN166" s="300"/>
      <c r="AO166" s="300"/>
      <c r="AP166" s="300"/>
      <c r="AQ166" s="300"/>
      <c r="AR166" s="300"/>
      <c r="AS166" s="300"/>
      <c r="AT166" s="300"/>
      <c r="AU166" s="300"/>
      <c r="AV166" s="300"/>
      <c r="AW166" s="300"/>
      <c r="AX166" s="300"/>
      <c r="AY166" s="300"/>
      <c r="AZ166" s="300"/>
      <c r="BA166" s="300"/>
      <c r="BB166" s="300"/>
      <c r="BC166" s="300"/>
    </row>
    <row r="167" spans="1:55" x14ac:dyDescent="0.2">
      <c r="A167" s="300"/>
      <c r="B167" s="300"/>
      <c r="C167" s="300"/>
      <c r="D167" s="300"/>
      <c r="E167" s="300"/>
      <c r="F167" s="300"/>
      <c r="G167" s="300"/>
      <c r="H167" s="300"/>
      <c r="I167" s="300"/>
      <c r="J167" s="300"/>
      <c r="K167" s="300"/>
      <c r="L167" s="300"/>
      <c r="M167" s="300"/>
      <c r="N167" s="300"/>
      <c r="O167" s="300"/>
      <c r="P167" s="300"/>
      <c r="Q167" s="300"/>
      <c r="R167" s="300"/>
      <c r="S167" s="300"/>
      <c r="T167" s="300"/>
      <c r="U167" s="300"/>
      <c r="V167" s="300"/>
      <c r="W167" s="300"/>
      <c r="X167" s="300"/>
      <c r="Y167" s="300"/>
      <c r="Z167" s="300"/>
      <c r="AA167" s="300"/>
      <c r="AB167" s="300"/>
      <c r="AC167" s="300"/>
      <c r="AD167" s="300"/>
      <c r="AE167" s="300"/>
      <c r="AF167" s="300"/>
      <c r="AG167" s="300"/>
      <c r="AH167" s="300"/>
      <c r="AI167" s="300"/>
      <c r="AJ167" s="300"/>
      <c r="AK167" s="300"/>
      <c r="AL167" s="300"/>
      <c r="AM167" s="300"/>
      <c r="AN167" s="300"/>
      <c r="AO167" s="300"/>
      <c r="AP167" s="300"/>
      <c r="AQ167" s="300"/>
      <c r="AR167" s="300"/>
      <c r="AS167" s="300"/>
      <c r="AT167" s="300"/>
      <c r="AU167" s="300"/>
      <c r="AV167" s="300"/>
      <c r="AW167" s="300"/>
      <c r="AX167" s="300"/>
      <c r="AY167" s="300"/>
      <c r="AZ167" s="300"/>
      <c r="BA167" s="300"/>
      <c r="BB167" s="300"/>
      <c r="BC167" s="300"/>
    </row>
    <row r="168" spans="1:55" x14ac:dyDescent="0.2">
      <c r="A168" s="300"/>
      <c r="B168" s="300"/>
      <c r="C168" s="300"/>
      <c r="D168" s="300"/>
      <c r="E168" s="300"/>
      <c r="F168" s="300"/>
      <c r="G168" s="300"/>
      <c r="H168" s="300"/>
      <c r="I168" s="300"/>
      <c r="J168" s="300"/>
      <c r="K168" s="300"/>
      <c r="L168" s="300"/>
      <c r="M168" s="300"/>
      <c r="N168" s="300"/>
      <c r="O168" s="300"/>
      <c r="P168" s="300"/>
      <c r="Q168" s="300"/>
      <c r="R168" s="300"/>
      <c r="S168" s="300"/>
      <c r="T168" s="300"/>
      <c r="U168" s="300"/>
      <c r="V168" s="300"/>
      <c r="W168" s="300"/>
      <c r="X168" s="300"/>
      <c r="Y168" s="300"/>
      <c r="Z168" s="300"/>
      <c r="AA168" s="300"/>
      <c r="AB168" s="300"/>
      <c r="AC168" s="300"/>
      <c r="AD168" s="300"/>
      <c r="AE168" s="300"/>
      <c r="AF168" s="300"/>
      <c r="AG168" s="300"/>
      <c r="AH168" s="300"/>
      <c r="AI168" s="300"/>
      <c r="AJ168" s="300"/>
      <c r="AK168" s="300"/>
      <c r="AL168" s="300"/>
      <c r="AM168" s="300"/>
      <c r="AN168" s="300"/>
      <c r="AO168" s="300"/>
      <c r="AP168" s="300"/>
      <c r="AQ168" s="300"/>
      <c r="AR168" s="300"/>
      <c r="AS168" s="300"/>
      <c r="AT168" s="300"/>
      <c r="AU168" s="300"/>
      <c r="AV168" s="300"/>
      <c r="AW168" s="300"/>
      <c r="AX168" s="300"/>
      <c r="AY168" s="300"/>
      <c r="AZ168" s="300"/>
      <c r="BA168" s="300"/>
      <c r="BB168" s="300"/>
      <c r="BC168" s="300"/>
    </row>
    <row r="169" spans="1:55" x14ac:dyDescent="0.2">
      <c r="A169" s="300"/>
      <c r="B169" s="300"/>
      <c r="C169" s="300"/>
      <c r="D169" s="300"/>
      <c r="E169" s="300"/>
      <c r="F169" s="300"/>
      <c r="G169" s="300"/>
      <c r="H169" s="300"/>
      <c r="I169" s="300"/>
      <c r="J169" s="300"/>
      <c r="K169" s="300"/>
      <c r="L169" s="300"/>
      <c r="M169" s="300"/>
      <c r="N169" s="300"/>
      <c r="O169" s="300"/>
      <c r="P169" s="300"/>
      <c r="Q169" s="300"/>
      <c r="R169" s="300"/>
      <c r="S169" s="300"/>
      <c r="T169" s="300"/>
      <c r="U169" s="300"/>
      <c r="V169" s="300"/>
      <c r="W169" s="300"/>
      <c r="X169" s="300"/>
      <c r="Y169" s="300"/>
      <c r="Z169" s="300"/>
      <c r="AA169" s="300"/>
      <c r="AB169" s="300"/>
      <c r="AC169" s="300"/>
      <c r="AD169" s="300"/>
      <c r="AE169" s="300"/>
      <c r="AF169" s="300"/>
      <c r="AG169" s="300"/>
      <c r="AH169" s="300"/>
      <c r="AI169" s="300"/>
      <c r="AJ169" s="300"/>
      <c r="AK169" s="300"/>
      <c r="AL169" s="300"/>
      <c r="AM169" s="300"/>
      <c r="AN169" s="300"/>
      <c r="AO169" s="300"/>
      <c r="AP169" s="300"/>
      <c r="AQ169" s="300"/>
      <c r="AR169" s="300"/>
      <c r="AS169" s="300"/>
      <c r="AT169" s="300"/>
      <c r="AU169" s="300"/>
      <c r="AV169" s="300"/>
      <c r="AW169" s="300"/>
      <c r="AX169" s="300"/>
      <c r="AY169" s="300"/>
      <c r="AZ169" s="300"/>
      <c r="BA169" s="300"/>
      <c r="BB169" s="300"/>
      <c r="BC169" s="300"/>
    </row>
    <row r="170" spans="1:55" x14ac:dyDescent="0.2">
      <c r="A170" s="300"/>
      <c r="B170" s="300"/>
      <c r="C170" s="300"/>
      <c r="D170" s="300"/>
      <c r="E170" s="300"/>
      <c r="F170" s="300"/>
      <c r="G170" s="300"/>
      <c r="H170" s="300"/>
      <c r="I170" s="300"/>
      <c r="J170" s="300"/>
      <c r="K170" s="300"/>
      <c r="L170" s="300"/>
      <c r="M170" s="300"/>
      <c r="N170" s="300"/>
      <c r="O170" s="300"/>
      <c r="P170" s="300"/>
      <c r="Q170" s="300"/>
      <c r="R170" s="300"/>
      <c r="S170" s="300"/>
      <c r="T170" s="300"/>
      <c r="U170" s="300"/>
      <c r="V170" s="300"/>
      <c r="W170" s="300"/>
      <c r="X170" s="300"/>
      <c r="Y170" s="300"/>
      <c r="Z170" s="300"/>
      <c r="AA170" s="300"/>
      <c r="AB170" s="300"/>
      <c r="AC170" s="300"/>
      <c r="AD170" s="300"/>
      <c r="AE170" s="300"/>
      <c r="AF170" s="300"/>
      <c r="AG170" s="300"/>
      <c r="AH170" s="300"/>
      <c r="AI170" s="300"/>
      <c r="AJ170" s="300"/>
      <c r="AK170" s="300"/>
      <c r="AL170" s="300"/>
      <c r="AM170" s="300"/>
      <c r="AN170" s="300"/>
      <c r="AO170" s="300"/>
      <c r="AP170" s="300"/>
      <c r="AQ170" s="300"/>
      <c r="AR170" s="300"/>
      <c r="AS170" s="300"/>
      <c r="AT170" s="300"/>
      <c r="AU170" s="300"/>
      <c r="AV170" s="300"/>
      <c r="AW170" s="300"/>
      <c r="AX170" s="300"/>
      <c r="AY170" s="300"/>
      <c r="AZ170" s="300"/>
      <c r="BA170" s="300"/>
      <c r="BB170" s="300"/>
      <c r="BC170" s="300"/>
    </row>
    <row r="171" spans="1:55" x14ac:dyDescent="0.2">
      <c r="A171" s="300"/>
      <c r="B171" s="300"/>
      <c r="C171" s="300"/>
      <c r="D171" s="300"/>
      <c r="E171" s="300"/>
      <c r="F171" s="300"/>
      <c r="G171" s="300"/>
      <c r="H171" s="300"/>
      <c r="I171" s="300"/>
      <c r="J171" s="300"/>
      <c r="K171" s="300"/>
      <c r="L171" s="300"/>
      <c r="M171" s="300"/>
      <c r="N171" s="300"/>
      <c r="O171" s="300"/>
      <c r="P171" s="300"/>
      <c r="Q171" s="300"/>
      <c r="R171" s="300"/>
      <c r="S171" s="300"/>
      <c r="T171" s="300"/>
      <c r="U171" s="300"/>
      <c r="V171" s="300"/>
      <c r="W171" s="300"/>
      <c r="X171" s="300"/>
      <c r="Y171" s="300"/>
      <c r="Z171" s="300"/>
      <c r="AA171" s="300"/>
      <c r="AB171" s="300"/>
      <c r="AC171" s="300"/>
      <c r="AD171" s="300"/>
      <c r="AE171" s="300"/>
      <c r="AF171" s="300"/>
      <c r="AG171" s="300"/>
      <c r="AH171" s="300"/>
      <c r="AI171" s="300"/>
      <c r="AJ171" s="300"/>
      <c r="AK171" s="300"/>
      <c r="AL171" s="300"/>
      <c r="AM171" s="300"/>
      <c r="AN171" s="300"/>
      <c r="AO171" s="300"/>
      <c r="AP171" s="300"/>
      <c r="AQ171" s="300"/>
      <c r="AR171" s="300"/>
      <c r="AS171" s="300"/>
      <c r="AT171" s="300"/>
      <c r="AU171" s="300"/>
      <c r="AV171" s="300"/>
      <c r="AW171" s="300"/>
      <c r="AX171" s="300"/>
      <c r="AY171" s="300"/>
      <c r="AZ171" s="300"/>
      <c r="BA171" s="300"/>
      <c r="BB171" s="300"/>
      <c r="BC171" s="300"/>
    </row>
    <row r="172" spans="1:55" x14ac:dyDescent="0.2">
      <c r="A172" s="300"/>
      <c r="B172" s="300"/>
      <c r="C172" s="300"/>
      <c r="D172" s="300"/>
      <c r="E172" s="300"/>
      <c r="F172" s="300"/>
      <c r="G172" s="300"/>
      <c r="H172" s="300"/>
      <c r="I172" s="300"/>
      <c r="J172" s="300"/>
      <c r="K172" s="300"/>
      <c r="L172" s="300"/>
      <c r="M172" s="300"/>
      <c r="N172" s="300"/>
      <c r="O172" s="300"/>
      <c r="P172" s="300"/>
      <c r="Q172" s="300"/>
      <c r="R172" s="300"/>
      <c r="S172" s="300"/>
      <c r="T172" s="300"/>
      <c r="U172" s="300"/>
      <c r="V172" s="300"/>
      <c r="W172" s="300"/>
      <c r="X172" s="300"/>
      <c r="Y172" s="300"/>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c r="AT172" s="300"/>
      <c r="AU172" s="300"/>
      <c r="AV172" s="300"/>
      <c r="AW172" s="300"/>
      <c r="AX172" s="300"/>
      <c r="AY172" s="300"/>
      <c r="AZ172" s="300"/>
      <c r="BA172" s="300"/>
      <c r="BB172" s="300"/>
      <c r="BC172" s="300"/>
    </row>
    <row r="173" spans="1:55" x14ac:dyDescent="0.2">
      <c r="A173" s="300"/>
      <c r="B173" s="300"/>
      <c r="C173" s="300"/>
      <c r="D173" s="300"/>
      <c r="E173" s="300"/>
      <c r="F173" s="300"/>
      <c r="G173" s="300"/>
      <c r="H173" s="300"/>
      <c r="I173" s="300"/>
      <c r="J173" s="300"/>
      <c r="K173" s="300"/>
      <c r="L173" s="300"/>
      <c r="M173" s="300"/>
      <c r="N173" s="300"/>
      <c r="O173" s="300"/>
      <c r="P173" s="300"/>
      <c r="Q173" s="300"/>
      <c r="R173" s="300"/>
      <c r="S173" s="300"/>
      <c r="T173" s="300"/>
      <c r="U173" s="300"/>
      <c r="V173" s="300"/>
      <c r="W173" s="300"/>
      <c r="X173" s="300"/>
      <c r="Y173" s="300"/>
      <c r="Z173" s="300"/>
      <c r="AA173" s="300"/>
      <c r="AB173" s="300"/>
      <c r="AC173" s="300"/>
      <c r="AD173" s="300"/>
      <c r="AE173" s="300"/>
      <c r="AF173" s="300"/>
      <c r="AG173" s="300"/>
      <c r="AH173" s="300"/>
      <c r="AI173" s="300"/>
      <c r="AJ173" s="300"/>
      <c r="AK173" s="300"/>
      <c r="AL173" s="300"/>
      <c r="AM173" s="300"/>
      <c r="AN173" s="300"/>
      <c r="AO173" s="300"/>
      <c r="AP173" s="300"/>
      <c r="AQ173" s="300"/>
      <c r="AR173" s="300"/>
      <c r="AS173" s="300"/>
      <c r="AT173" s="300"/>
      <c r="AU173" s="300"/>
      <c r="AV173" s="300"/>
      <c r="AW173" s="300"/>
      <c r="AX173" s="300"/>
      <c r="AY173" s="300"/>
      <c r="AZ173" s="300"/>
      <c r="BA173" s="300"/>
      <c r="BB173" s="300"/>
      <c r="BC173" s="300"/>
    </row>
    <row r="174" spans="1:55" x14ac:dyDescent="0.2">
      <c r="A174" s="300"/>
      <c r="B174" s="300"/>
      <c r="C174" s="300"/>
      <c r="D174" s="300"/>
      <c r="E174" s="300"/>
      <c r="F174" s="300"/>
      <c r="G174" s="300"/>
      <c r="H174" s="300"/>
      <c r="I174" s="300"/>
      <c r="J174" s="300"/>
      <c r="K174" s="300"/>
      <c r="L174" s="300"/>
      <c r="M174" s="300"/>
      <c r="N174" s="300"/>
      <c r="O174" s="300"/>
      <c r="P174" s="300"/>
      <c r="Q174" s="300"/>
      <c r="R174" s="300"/>
      <c r="S174" s="300"/>
      <c r="T174" s="300"/>
      <c r="U174" s="300"/>
      <c r="V174" s="300"/>
      <c r="W174" s="300"/>
      <c r="X174" s="300"/>
      <c r="Y174" s="300"/>
      <c r="Z174" s="300"/>
      <c r="AA174" s="300"/>
      <c r="AB174" s="300"/>
      <c r="AC174" s="300"/>
      <c r="AD174" s="300"/>
      <c r="AE174" s="300"/>
      <c r="AF174" s="300"/>
      <c r="AG174" s="300"/>
      <c r="AH174" s="300"/>
      <c r="AI174" s="300"/>
      <c r="AJ174" s="300"/>
      <c r="AK174" s="300"/>
      <c r="AL174" s="300"/>
      <c r="AM174" s="300"/>
      <c r="AN174" s="300"/>
      <c r="AO174" s="300"/>
      <c r="AP174" s="300"/>
      <c r="AQ174" s="300"/>
      <c r="AR174" s="300"/>
      <c r="AS174" s="300"/>
      <c r="AT174" s="300"/>
      <c r="AU174" s="300"/>
      <c r="AV174" s="300"/>
      <c r="AW174" s="300"/>
      <c r="AX174" s="300"/>
      <c r="AY174" s="300"/>
      <c r="AZ174" s="300"/>
      <c r="BA174" s="300"/>
      <c r="BB174" s="300"/>
      <c r="BC174" s="300"/>
    </row>
    <row r="175" spans="1:55" x14ac:dyDescent="0.2">
      <c r="A175" s="300"/>
      <c r="B175" s="300"/>
      <c r="C175" s="300"/>
      <c r="D175" s="300"/>
      <c r="E175" s="300"/>
      <c r="F175" s="300"/>
      <c r="G175" s="300"/>
      <c r="H175" s="300"/>
      <c r="I175" s="300"/>
      <c r="J175" s="300"/>
      <c r="K175" s="300"/>
      <c r="L175" s="300"/>
      <c r="M175" s="300"/>
      <c r="N175" s="300"/>
      <c r="O175" s="300"/>
      <c r="P175" s="300"/>
      <c r="Q175" s="300"/>
      <c r="R175" s="300"/>
      <c r="S175" s="300"/>
      <c r="T175" s="300"/>
      <c r="U175" s="300"/>
      <c r="V175" s="300"/>
      <c r="W175" s="300"/>
      <c r="X175" s="300"/>
      <c r="Y175" s="300"/>
      <c r="Z175" s="300"/>
      <c r="AA175" s="300"/>
      <c r="AB175" s="300"/>
      <c r="AC175" s="300"/>
      <c r="AD175" s="300"/>
      <c r="AE175" s="300"/>
      <c r="AF175" s="300"/>
      <c r="AG175" s="300"/>
      <c r="AH175" s="300"/>
      <c r="AI175" s="300"/>
      <c r="AJ175" s="300"/>
      <c r="AK175" s="300"/>
      <c r="AL175" s="300"/>
      <c r="AM175" s="300"/>
      <c r="AN175" s="300"/>
      <c r="AO175" s="300"/>
      <c r="AP175" s="300"/>
      <c r="AQ175" s="300"/>
      <c r="AR175" s="300"/>
      <c r="AS175" s="300"/>
      <c r="AT175" s="300"/>
      <c r="AU175" s="300"/>
      <c r="AV175" s="300"/>
      <c r="AW175" s="300"/>
      <c r="AX175" s="300"/>
      <c r="AY175" s="300"/>
      <c r="AZ175" s="300"/>
      <c r="BA175" s="300"/>
      <c r="BB175" s="300"/>
      <c r="BC175" s="300"/>
    </row>
    <row r="176" spans="1:55" x14ac:dyDescent="0.2">
      <c r="A176" s="300"/>
      <c r="B176" s="300"/>
      <c r="C176" s="300"/>
      <c r="D176" s="300"/>
      <c r="E176" s="300"/>
      <c r="F176" s="300"/>
      <c r="G176" s="300"/>
      <c r="H176" s="300"/>
      <c r="I176" s="300"/>
      <c r="J176" s="300"/>
      <c r="K176" s="300"/>
      <c r="L176" s="300"/>
      <c r="M176" s="300"/>
      <c r="N176" s="300"/>
      <c r="O176" s="300"/>
      <c r="P176" s="300"/>
      <c r="Q176" s="300"/>
      <c r="R176" s="300"/>
      <c r="S176" s="300"/>
      <c r="T176" s="300"/>
      <c r="U176" s="300"/>
      <c r="V176" s="300"/>
      <c r="W176" s="300"/>
      <c r="X176" s="300"/>
      <c r="Y176" s="300"/>
      <c r="Z176" s="300"/>
      <c r="AA176" s="300"/>
      <c r="AB176" s="300"/>
      <c r="AC176" s="300"/>
      <c r="AD176" s="300"/>
      <c r="AE176" s="300"/>
      <c r="AF176" s="300"/>
      <c r="AG176" s="300"/>
      <c r="AH176" s="300"/>
      <c r="AI176" s="300"/>
      <c r="AJ176" s="300"/>
      <c r="AK176" s="300"/>
      <c r="AL176" s="300"/>
      <c r="AM176" s="300"/>
      <c r="AN176" s="300"/>
      <c r="AO176" s="300"/>
      <c r="AP176" s="300"/>
      <c r="AQ176" s="300"/>
      <c r="AR176" s="300"/>
      <c r="AS176" s="300"/>
      <c r="AT176" s="300"/>
      <c r="AU176" s="300"/>
      <c r="AV176" s="300"/>
      <c r="AW176" s="300"/>
      <c r="AX176" s="300"/>
      <c r="AY176" s="300"/>
      <c r="AZ176" s="300"/>
      <c r="BA176" s="300"/>
      <c r="BB176" s="300"/>
      <c r="BC176" s="300"/>
    </row>
    <row r="177" spans="1:55" x14ac:dyDescent="0.2">
      <c r="A177" s="300"/>
      <c r="B177" s="300"/>
      <c r="C177" s="300"/>
      <c r="D177" s="300"/>
      <c r="E177" s="300"/>
      <c r="F177" s="300"/>
      <c r="G177" s="300"/>
      <c r="H177" s="300"/>
      <c r="I177" s="300"/>
      <c r="J177" s="300"/>
      <c r="K177" s="300"/>
      <c r="L177" s="300"/>
      <c r="M177" s="300"/>
      <c r="N177" s="300"/>
      <c r="O177" s="300"/>
      <c r="P177" s="300"/>
      <c r="Q177" s="300"/>
      <c r="R177" s="300"/>
      <c r="S177" s="300"/>
      <c r="T177" s="300"/>
      <c r="U177" s="300"/>
      <c r="V177" s="300"/>
      <c r="W177" s="300"/>
      <c r="X177" s="300"/>
      <c r="Y177" s="300"/>
      <c r="Z177" s="300"/>
      <c r="AA177" s="300"/>
      <c r="AB177" s="300"/>
      <c r="AC177" s="300"/>
      <c r="AD177" s="300"/>
      <c r="AE177" s="300"/>
      <c r="AF177" s="300"/>
      <c r="AG177" s="300"/>
      <c r="AH177" s="300"/>
      <c r="AI177" s="300"/>
      <c r="AJ177" s="300"/>
      <c r="AK177" s="300"/>
      <c r="AL177" s="300"/>
      <c r="AM177" s="300"/>
      <c r="AN177" s="300"/>
      <c r="AO177" s="300"/>
      <c r="AP177" s="300"/>
      <c r="AQ177" s="300"/>
      <c r="AR177" s="300"/>
      <c r="AS177" s="300"/>
      <c r="AT177" s="300"/>
      <c r="AU177" s="300"/>
      <c r="AV177" s="300"/>
      <c r="AW177" s="300"/>
      <c r="AX177" s="300"/>
      <c r="AY177" s="300"/>
      <c r="AZ177" s="300"/>
      <c r="BA177" s="300"/>
      <c r="BB177" s="300"/>
      <c r="BC177" s="300"/>
    </row>
    <row r="178" spans="1:55" x14ac:dyDescent="0.2">
      <c r="A178" s="300"/>
      <c r="B178" s="300"/>
      <c r="C178" s="300"/>
      <c r="D178" s="300"/>
      <c r="E178" s="300"/>
      <c r="F178" s="300"/>
      <c r="G178" s="300"/>
      <c r="H178" s="300"/>
      <c r="I178" s="300"/>
      <c r="J178" s="300"/>
      <c r="K178" s="300"/>
      <c r="L178" s="300"/>
      <c r="M178" s="300"/>
      <c r="N178" s="300"/>
      <c r="O178" s="300"/>
      <c r="P178" s="300"/>
      <c r="Q178" s="300"/>
      <c r="R178" s="300"/>
      <c r="S178" s="300"/>
      <c r="T178" s="300"/>
      <c r="U178" s="300"/>
      <c r="V178" s="300"/>
      <c r="W178" s="300"/>
      <c r="X178" s="300"/>
      <c r="Y178" s="300"/>
      <c r="Z178" s="300"/>
      <c r="AA178" s="300"/>
      <c r="AB178" s="300"/>
      <c r="AC178" s="300"/>
      <c r="AD178" s="300"/>
      <c r="AE178" s="300"/>
      <c r="AF178" s="300"/>
      <c r="AG178" s="300"/>
      <c r="AH178" s="300"/>
      <c r="AI178" s="300"/>
      <c r="AJ178" s="300"/>
      <c r="AK178" s="300"/>
      <c r="AL178" s="300"/>
      <c r="AM178" s="300"/>
      <c r="AN178" s="300"/>
      <c r="AO178" s="300"/>
      <c r="AP178" s="300"/>
      <c r="AQ178" s="300"/>
      <c r="AR178" s="300"/>
      <c r="AS178" s="300"/>
      <c r="AT178" s="300"/>
      <c r="AU178" s="300"/>
      <c r="AV178" s="300"/>
      <c r="AW178" s="300"/>
      <c r="AX178" s="300"/>
      <c r="AY178" s="300"/>
      <c r="AZ178" s="300"/>
      <c r="BA178" s="300"/>
      <c r="BB178" s="300"/>
      <c r="BC178" s="300"/>
    </row>
    <row r="179" spans="1:55" x14ac:dyDescent="0.2">
      <c r="A179" s="300"/>
      <c r="B179" s="300"/>
      <c r="C179" s="300"/>
      <c r="D179" s="300"/>
      <c r="E179" s="300"/>
      <c r="F179" s="300"/>
      <c r="G179" s="300"/>
      <c r="H179" s="300"/>
      <c r="I179" s="300"/>
      <c r="J179" s="300"/>
      <c r="K179" s="300"/>
      <c r="L179" s="300"/>
      <c r="M179" s="300"/>
      <c r="N179" s="300"/>
      <c r="O179" s="300"/>
      <c r="P179" s="300"/>
      <c r="Q179" s="300"/>
      <c r="R179" s="300"/>
      <c r="S179" s="300"/>
      <c r="T179" s="300"/>
      <c r="U179" s="300"/>
      <c r="V179" s="300"/>
      <c r="W179" s="300"/>
      <c r="X179" s="300"/>
      <c r="Y179" s="300"/>
      <c r="Z179" s="300"/>
      <c r="AA179" s="300"/>
      <c r="AB179" s="300"/>
      <c r="AC179" s="300"/>
      <c r="AD179" s="300"/>
      <c r="AE179" s="300"/>
      <c r="AF179" s="300"/>
      <c r="AG179" s="300"/>
      <c r="AH179" s="300"/>
      <c r="AI179" s="300"/>
      <c r="AJ179" s="300"/>
      <c r="AK179" s="300"/>
      <c r="AL179" s="300"/>
      <c r="AM179" s="300"/>
      <c r="AN179" s="300"/>
      <c r="AO179" s="300"/>
      <c r="AP179" s="300"/>
      <c r="AQ179" s="300"/>
      <c r="AR179" s="300"/>
      <c r="AS179" s="300"/>
      <c r="AT179" s="300"/>
      <c r="AU179" s="300"/>
      <c r="AV179" s="300"/>
      <c r="AW179" s="300"/>
      <c r="AX179" s="300"/>
      <c r="AY179" s="300"/>
      <c r="AZ179" s="300"/>
      <c r="BA179" s="300"/>
      <c r="BB179" s="300"/>
      <c r="BC179" s="300"/>
    </row>
    <row r="180" spans="1:55" x14ac:dyDescent="0.2">
      <c r="A180" s="300"/>
      <c r="B180" s="300"/>
      <c r="C180" s="300"/>
      <c r="D180" s="300"/>
      <c r="E180" s="300"/>
      <c r="F180" s="300"/>
      <c r="G180" s="300"/>
      <c r="H180" s="300"/>
      <c r="I180" s="300"/>
      <c r="J180" s="300"/>
      <c r="K180" s="300"/>
      <c r="L180" s="300"/>
      <c r="M180" s="300"/>
      <c r="N180" s="300"/>
      <c r="O180" s="300"/>
      <c r="P180" s="300"/>
      <c r="Q180" s="300"/>
      <c r="R180" s="300"/>
      <c r="S180" s="300"/>
      <c r="T180" s="300"/>
      <c r="U180" s="300"/>
      <c r="V180" s="300"/>
      <c r="W180" s="300"/>
      <c r="X180" s="300"/>
      <c r="Y180" s="300"/>
      <c r="Z180" s="300"/>
      <c r="AA180" s="300"/>
      <c r="AB180" s="300"/>
      <c r="AC180" s="300"/>
      <c r="AD180" s="300"/>
      <c r="AE180" s="300"/>
      <c r="AF180" s="300"/>
      <c r="AG180" s="300"/>
      <c r="AH180" s="300"/>
      <c r="AI180" s="300"/>
      <c r="AJ180" s="300"/>
      <c r="AK180" s="300"/>
      <c r="AL180" s="300"/>
      <c r="AM180" s="300"/>
      <c r="AN180" s="300"/>
      <c r="AO180" s="300"/>
      <c r="AP180" s="300"/>
      <c r="AQ180" s="300"/>
      <c r="AR180" s="300"/>
      <c r="AS180" s="300"/>
      <c r="AT180" s="300"/>
      <c r="AU180" s="300"/>
      <c r="AV180" s="300"/>
      <c r="AW180" s="300"/>
      <c r="AX180" s="300"/>
      <c r="AY180" s="300"/>
      <c r="AZ180" s="300"/>
      <c r="BA180" s="300"/>
      <c r="BB180" s="300"/>
      <c r="BC180" s="300"/>
    </row>
    <row r="181" spans="1:55" x14ac:dyDescent="0.2">
      <c r="A181" s="300"/>
      <c r="B181" s="300"/>
      <c r="C181" s="300"/>
      <c r="D181" s="300"/>
      <c r="E181" s="300"/>
      <c r="F181" s="300"/>
      <c r="G181" s="300"/>
      <c r="H181" s="300"/>
      <c r="I181" s="300"/>
      <c r="J181" s="300"/>
      <c r="K181" s="300"/>
      <c r="L181" s="300"/>
      <c r="M181" s="300"/>
      <c r="N181" s="300"/>
      <c r="O181" s="300"/>
      <c r="P181" s="300"/>
      <c r="Q181" s="300"/>
      <c r="R181" s="300"/>
      <c r="S181" s="300"/>
      <c r="T181" s="300"/>
      <c r="U181" s="300"/>
      <c r="V181" s="300"/>
      <c r="W181" s="300"/>
      <c r="X181" s="300"/>
      <c r="Y181" s="300"/>
      <c r="Z181" s="300"/>
      <c r="AA181" s="300"/>
      <c r="AB181" s="300"/>
      <c r="AC181" s="300"/>
      <c r="AD181" s="300"/>
      <c r="AE181" s="300"/>
      <c r="AF181" s="300"/>
      <c r="AG181" s="300"/>
      <c r="AH181" s="300"/>
      <c r="AI181" s="300"/>
      <c r="AJ181" s="300"/>
      <c r="AK181" s="300"/>
      <c r="AL181" s="300"/>
      <c r="AM181" s="300"/>
      <c r="AN181" s="300"/>
      <c r="AO181" s="300"/>
      <c r="AP181" s="300"/>
      <c r="AQ181" s="300"/>
      <c r="AR181" s="300"/>
      <c r="AS181" s="300"/>
      <c r="AT181" s="300"/>
      <c r="AU181" s="300"/>
      <c r="AV181" s="300"/>
      <c r="AW181" s="300"/>
      <c r="AX181" s="300"/>
      <c r="AY181" s="300"/>
      <c r="AZ181" s="300"/>
      <c r="BA181" s="300"/>
      <c r="BB181" s="300"/>
      <c r="BC181" s="300"/>
    </row>
    <row r="182" spans="1:55" x14ac:dyDescent="0.2">
      <c r="A182" s="300"/>
      <c r="B182" s="300"/>
      <c r="C182" s="300"/>
      <c r="D182" s="300"/>
      <c r="E182" s="300"/>
      <c r="F182" s="300"/>
      <c r="G182" s="300"/>
      <c r="H182" s="300"/>
      <c r="I182" s="300"/>
      <c r="J182" s="300"/>
      <c r="K182" s="300"/>
      <c r="L182" s="300"/>
      <c r="M182" s="300"/>
      <c r="N182" s="300"/>
      <c r="O182" s="300"/>
      <c r="P182" s="300"/>
      <c r="Q182" s="300"/>
      <c r="R182" s="300"/>
      <c r="S182" s="300"/>
      <c r="T182" s="300"/>
      <c r="U182" s="300"/>
      <c r="V182" s="300"/>
      <c r="W182" s="300"/>
      <c r="X182" s="300"/>
      <c r="Y182" s="300"/>
      <c r="Z182" s="300"/>
      <c r="AA182" s="300"/>
      <c r="AB182" s="300"/>
      <c r="AC182" s="300"/>
      <c r="AD182" s="300"/>
      <c r="AE182" s="300"/>
      <c r="AF182" s="300"/>
      <c r="AG182" s="300"/>
      <c r="AH182" s="300"/>
      <c r="AI182" s="300"/>
      <c r="AJ182" s="300"/>
      <c r="AK182" s="300"/>
      <c r="AL182" s="300"/>
      <c r="AM182" s="300"/>
      <c r="AN182" s="300"/>
      <c r="AO182" s="300"/>
      <c r="AP182" s="300"/>
      <c r="AQ182" s="300"/>
      <c r="AR182" s="300"/>
      <c r="AS182" s="300"/>
      <c r="AT182" s="300"/>
      <c r="AU182" s="300"/>
      <c r="AV182" s="300"/>
      <c r="AW182" s="300"/>
      <c r="AX182" s="300"/>
      <c r="AY182" s="300"/>
      <c r="AZ182" s="300"/>
      <c r="BA182" s="300"/>
      <c r="BB182" s="300"/>
      <c r="BC182" s="300"/>
    </row>
    <row r="183" spans="1:55" x14ac:dyDescent="0.2">
      <c r="A183" s="300"/>
      <c r="B183" s="300"/>
      <c r="C183" s="300"/>
      <c r="D183" s="300"/>
      <c r="E183" s="300"/>
      <c r="F183" s="300"/>
      <c r="G183" s="300"/>
      <c r="H183" s="300"/>
      <c r="I183" s="300"/>
      <c r="J183" s="300"/>
      <c r="K183" s="300"/>
      <c r="L183" s="300"/>
      <c r="M183" s="300"/>
      <c r="N183" s="300"/>
      <c r="O183" s="300"/>
      <c r="P183" s="300"/>
      <c r="Q183" s="300"/>
      <c r="R183" s="300"/>
      <c r="S183" s="300"/>
      <c r="T183" s="300"/>
      <c r="U183" s="300"/>
      <c r="V183" s="300"/>
      <c r="W183" s="300"/>
      <c r="X183" s="300"/>
      <c r="Y183" s="300"/>
      <c r="Z183" s="300"/>
      <c r="AA183" s="300"/>
      <c r="AB183" s="300"/>
      <c r="AC183" s="300"/>
      <c r="AD183" s="300"/>
      <c r="AE183" s="300"/>
      <c r="AF183" s="300"/>
      <c r="AG183" s="300"/>
      <c r="AH183" s="300"/>
      <c r="AI183" s="300"/>
      <c r="AJ183" s="300"/>
      <c r="AK183" s="300"/>
      <c r="AL183" s="300"/>
      <c r="AM183" s="300"/>
      <c r="AN183" s="300"/>
      <c r="AO183" s="300"/>
      <c r="AP183" s="300"/>
      <c r="AQ183" s="300"/>
      <c r="AR183" s="300"/>
      <c r="AS183" s="300"/>
      <c r="AT183" s="300"/>
      <c r="AU183" s="300"/>
      <c r="AV183" s="300"/>
      <c r="AW183" s="300"/>
      <c r="AX183" s="300"/>
      <c r="AY183" s="300"/>
      <c r="AZ183" s="300"/>
      <c r="BA183" s="300"/>
      <c r="BB183" s="300"/>
      <c r="BC183" s="300"/>
    </row>
    <row r="184" spans="1:55" x14ac:dyDescent="0.2">
      <c r="A184" s="300"/>
      <c r="B184" s="300"/>
      <c r="C184" s="300"/>
      <c r="D184" s="300"/>
      <c r="E184" s="300"/>
      <c r="F184" s="300"/>
      <c r="G184" s="300"/>
      <c r="H184" s="300"/>
      <c r="I184" s="300"/>
      <c r="J184" s="300"/>
      <c r="K184" s="300"/>
      <c r="L184" s="300"/>
      <c r="M184" s="300"/>
      <c r="N184" s="300"/>
      <c r="O184" s="300"/>
      <c r="P184" s="300"/>
      <c r="Q184" s="300"/>
      <c r="R184" s="300"/>
      <c r="S184" s="300"/>
      <c r="T184" s="300"/>
      <c r="U184" s="300"/>
      <c r="V184" s="300"/>
      <c r="W184" s="300"/>
      <c r="X184" s="300"/>
      <c r="Y184" s="300"/>
      <c r="Z184" s="300"/>
      <c r="AA184" s="300"/>
      <c r="AB184" s="300"/>
      <c r="AC184" s="300"/>
      <c r="AD184" s="300"/>
      <c r="AE184" s="300"/>
      <c r="AF184" s="300"/>
      <c r="AG184" s="300"/>
      <c r="AH184" s="300"/>
      <c r="AI184" s="300"/>
      <c r="AJ184" s="300"/>
      <c r="AK184" s="300"/>
      <c r="AL184" s="300"/>
      <c r="AM184" s="300"/>
      <c r="AN184" s="300"/>
      <c r="AO184" s="300"/>
      <c r="AP184" s="300"/>
      <c r="AQ184" s="300"/>
      <c r="AR184" s="300"/>
      <c r="AS184" s="300"/>
      <c r="AT184" s="300"/>
      <c r="AU184" s="300"/>
      <c r="AV184" s="300"/>
      <c r="AW184" s="300"/>
      <c r="AX184" s="300"/>
      <c r="AY184" s="300"/>
      <c r="AZ184" s="300"/>
      <c r="BA184" s="300"/>
      <c r="BB184" s="300"/>
      <c r="BC184" s="300"/>
    </row>
    <row r="185" spans="1:55" x14ac:dyDescent="0.2">
      <c r="A185" s="300"/>
      <c r="B185" s="300"/>
      <c r="C185" s="300"/>
      <c r="D185" s="300"/>
      <c r="E185" s="300"/>
      <c r="F185" s="300"/>
      <c r="G185" s="300"/>
      <c r="H185" s="300"/>
      <c r="I185" s="300"/>
      <c r="J185" s="300"/>
      <c r="K185" s="300"/>
      <c r="L185" s="300"/>
      <c r="M185" s="300"/>
      <c r="N185" s="300"/>
      <c r="O185" s="300"/>
      <c r="P185" s="300"/>
      <c r="Q185" s="300"/>
      <c r="R185" s="300"/>
      <c r="S185" s="300"/>
      <c r="T185" s="300"/>
      <c r="U185" s="300"/>
      <c r="V185" s="300"/>
      <c r="W185" s="300"/>
      <c r="X185" s="300"/>
      <c r="Y185" s="300"/>
      <c r="Z185" s="300"/>
      <c r="AA185" s="300"/>
      <c r="AB185" s="300"/>
      <c r="AC185" s="300"/>
      <c r="AD185" s="300"/>
      <c r="AE185" s="300"/>
      <c r="AF185" s="300"/>
      <c r="AG185" s="300"/>
      <c r="AH185" s="300"/>
      <c r="AI185" s="300"/>
      <c r="AJ185" s="300"/>
      <c r="AK185" s="300"/>
      <c r="AL185" s="300"/>
      <c r="AM185" s="300"/>
      <c r="AN185" s="300"/>
      <c r="AO185" s="300"/>
      <c r="AP185" s="300"/>
      <c r="AQ185" s="300"/>
      <c r="AR185" s="300"/>
      <c r="AS185" s="300"/>
      <c r="AT185" s="300"/>
      <c r="AU185" s="300"/>
      <c r="AV185" s="300"/>
      <c r="AW185" s="300"/>
      <c r="AX185" s="300"/>
      <c r="AY185" s="300"/>
      <c r="AZ185" s="300"/>
      <c r="BA185" s="300"/>
      <c r="BB185" s="300"/>
      <c r="BC185" s="300"/>
    </row>
    <row r="186" spans="1:55" x14ac:dyDescent="0.2">
      <c r="A186" s="300"/>
      <c r="B186" s="300"/>
      <c r="C186" s="300"/>
      <c r="D186" s="300"/>
      <c r="E186" s="300"/>
      <c r="F186" s="300"/>
      <c r="G186" s="300"/>
      <c r="H186" s="300"/>
      <c r="I186" s="300"/>
      <c r="J186" s="300"/>
      <c r="K186" s="300"/>
      <c r="L186" s="300"/>
      <c r="M186" s="300"/>
      <c r="N186" s="300"/>
      <c r="O186" s="300"/>
      <c r="P186" s="300"/>
      <c r="Q186" s="300"/>
      <c r="R186" s="300"/>
      <c r="S186" s="300"/>
      <c r="T186" s="300"/>
      <c r="U186" s="300"/>
      <c r="V186" s="300"/>
      <c r="W186" s="300"/>
      <c r="X186" s="300"/>
      <c r="Y186" s="300"/>
      <c r="Z186" s="300"/>
      <c r="AA186" s="300"/>
      <c r="AB186" s="300"/>
      <c r="AC186" s="300"/>
      <c r="AD186" s="300"/>
      <c r="AE186" s="300"/>
      <c r="AF186" s="300"/>
      <c r="AG186" s="300"/>
      <c r="AH186" s="300"/>
      <c r="AI186" s="300"/>
      <c r="AJ186" s="300"/>
      <c r="AK186" s="300"/>
      <c r="AL186" s="300"/>
      <c r="AM186" s="300"/>
      <c r="AN186" s="300"/>
      <c r="AO186" s="300"/>
      <c r="AP186" s="300"/>
      <c r="AQ186" s="300"/>
      <c r="AR186" s="300"/>
      <c r="AS186" s="300"/>
      <c r="AT186" s="300"/>
      <c r="AU186" s="300"/>
      <c r="AV186" s="300"/>
      <c r="AW186" s="300"/>
      <c r="AX186" s="300"/>
      <c r="AY186" s="300"/>
      <c r="AZ186" s="300"/>
      <c r="BA186" s="300"/>
      <c r="BB186" s="300"/>
      <c r="BC186" s="300"/>
    </row>
    <row r="187" spans="1:55" x14ac:dyDescent="0.2">
      <c r="A187" s="300"/>
      <c r="B187" s="300"/>
      <c r="C187" s="300"/>
      <c r="D187" s="300"/>
      <c r="E187" s="300"/>
      <c r="F187" s="300"/>
      <c r="G187" s="300"/>
      <c r="H187" s="300"/>
      <c r="I187" s="300"/>
      <c r="J187" s="300"/>
      <c r="K187" s="300"/>
      <c r="L187" s="300"/>
      <c r="M187" s="300"/>
      <c r="N187" s="300"/>
      <c r="O187" s="300"/>
      <c r="P187" s="300"/>
      <c r="Q187" s="300"/>
      <c r="R187" s="300"/>
      <c r="S187" s="300"/>
      <c r="T187" s="300"/>
      <c r="U187" s="300"/>
      <c r="V187" s="300"/>
      <c r="W187" s="300"/>
      <c r="X187" s="300"/>
      <c r="Y187" s="300"/>
      <c r="Z187" s="300"/>
      <c r="AA187" s="300"/>
      <c r="AB187" s="300"/>
      <c r="AC187" s="300"/>
      <c r="AD187" s="300"/>
      <c r="AE187" s="300"/>
      <c r="AF187" s="300"/>
      <c r="AG187" s="300"/>
      <c r="AH187" s="300"/>
      <c r="AI187" s="300"/>
      <c r="AJ187" s="300"/>
      <c r="AK187" s="300"/>
      <c r="AL187" s="300"/>
      <c r="AM187" s="300"/>
      <c r="AN187" s="300"/>
      <c r="AO187" s="300"/>
      <c r="AP187" s="300"/>
      <c r="AQ187" s="300"/>
      <c r="AR187" s="300"/>
      <c r="AS187" s="300"/>
      <c r="AT187" s="300"/>
      <c r="AU187" s="300"/>
      <c r="AV187" s="300"/>
      <c r="AW187" s="300"/>
      <c r="AX187" s="300"/>
      <c r="AY187" s="300"/>
      <c r="AZ187" s="300"/>
      <c r="BA187" s="300"/>
      <c r="BB187" s="300"/>
      <c r="BC187" s="300"/>
    </row>
    <row r="188" spans="1:55" x14ac:dyDescent="0.2">
      <c r="A188" s="300"/>
      <c r="B188" s="300"/>
      <c r="C188" s="300"/>
      <c r="D188" s="300"/>
      <c r="E188" s="300"/>
      <c r="F188" s="300"/>
      <c r="G188" s="300"/>
      <c r="H188" s="300"/>
      <c r="I188" s="300"/>
      <c r="J188" s="300"/>
      <c r="K188" s="300"/>
      <c r="L188" s="300"/>
      <c r="M188" s="300"/>
      <c r="N188" s="300"/>
      <c r="O188" s="300"/>
      <c r="P188" s="300"/>
      <c r="Q188" s="300"/>
      <c r="R188" s="300"/>
      <c r="S188" s="300"/>
      <c r="T188" s="300"/>
      <c r="U188" s="300"/>
      <c r="V188" s="300"/>
      <c r="W188" s="300"/>
      <c r="X188" s="300"/>
      <c r="Y188" s="300"/>
      <c r="Z188" s="300"/>
      <c r="AA188" s="300"/>
      <c r="AB188" s="300"/>
      <c r="AC188" s="300"/>
      <c r="AD188" s="300"/>
      <c r="AE188" s="300"/>
      <c r="AF188" s="300"/>
      <c r="AG188" s="300"/>
      <c r="AH188" s="300"/>
      <c r="AI188" s="300"/>
      <c r="AJ188" s="300"/>
      <c r="AK188" s="300"/>
      <c r="AL188" s="300"/>
      <c r="AM188" s="300"/>
      <c r="AN188" s="300"/>
      <c r="AO188" s="300"/>
      <c r="AP188" s="300"/>
      <c r="AQ188" s="300"/>
      <c r="AR188" s="300"/>
      <c r="AS188" s="300"/>
      <c r="AT188" s="300"/>
      <c r="AU188" s="300"/>
      <c r="AV188" s="300"/>
      <c r="AW188" s="300"/>
      <c r="AX188" s="300"/>
      <c r="AY188" s="300"/>
      <c r="AZ188" s="300"/>
      <c r="BA188" s="300"/>
      <c r="BB188" s="300"/>
      <c r="BC188" s="300"/>
    </row>
    <row r="189" spans="1:55" x14ac:dyDescent="0.2">
      <c r="A189" s="300"/>
      <c r="B189" s="300"/>
      <c r="C189" s="300"/>
      <c r="D189" s="300"/>
      <c r="E189" s="300"/>
      <c r="F189" s="300"/>
      <c r="G189" s="300"/>
      <c r="H189" s="300"/>
      <c r="I189" s="300"/>
      <c r="J189" s="300"/>
      <c r="K189" s="300"/>
      <c r="L189" s="300"/>
      <c r="M189" s="300"/>
      <c r="N189" s="300"/>
      <c r="O189" s="300"/>
      <c r="P189" s="300"/>
      <c r="Q189" s="300"/>
      <c r="R189" s="300"/>
      <c r="S189" s="300"/>
      <c r="T189" s="300"/>
      <c r="U189" s="300"/>
      <c r="V189" s="300"/>
      <c r="W189" s="300"/>
      <c r="X189" s="300"/>
      <c r="Y189" s="300"/>
      <c r="Z189" s="300"/>
      <c r="AA189" s="300"/>
      <c r="AB189" s="300"/>
      <c r="AC189" s="300"/>
      <c r="AD189" s="300"/>
      <c r="AE189" s="300"/>
      <c r="AF189" s="300"/>
      <c r="AG189" s="300"/>
      <c r="AH189" s="300"/>
      <c r="AI189" s="300"/>
      <c r="AJ189" s="300"/>
      <c r="AK189" s="300"/>
      <c r="AL189" s="300"/>
      <c r="AM189" s="300"/>
      <c r="AN189" s="300"/>
      <c r="AO189" s="300"/>
      <c r="AP189" s="300"/>
      <c r="AQ189" s="300"/>
      <c r="AR189" s="300"/>
      <c r="AS189" s="300"/>
      <c r="AT189" s="300"/>
      <c r="AU189" s="300"/>
      <c r="AV189" s="300"/>
      <c r="AW189" s="300"/>
      <c r="AX189" s="300"/>
      <c r="AY189" s="300"/>
      <c r="AZ189" s="300"/>
      <c r="BA189" s="300"/>
      <c r="BB189" s="300"/>
      <c r="BC189" s="300"/>
    </row>
    <row r="190" spans="1:55" x14ac:dyDescent="0.2">
      <c r="A190" s="300"/>
      <c r="B190" s="300"/>
      <c r="C190" s="300"/>
      <c r="D190" s="300"/>
      <c r="E190" s="300"/>
      <c r="F190" s="300"/>
      <c r="G190" s="300"/>
      <c r="H190" s="300"/>
      <c r="I190" s="300"/>
      <c r="J190" s="300"/>
      <c r="K190" s="300"/>
      <c r="L190" s="300"/>
      <c r="M190" s="300"/>
      <c r="N190" s="300"/>
      <c r="O190" s="300"/>
      <c r="P190" s="300"/>
      <c r="Q190" s="300"/>
      <c r="R190" s="300"/>
      <c r="S190" s="300"/>
      <c r="T190" s="300"/>
      <c r="U190" s="300"/>
      <c r="V190" s="300"/>
      <c r="W190" s="300"/>
      <c r="X190" s="300"/>
      <c r="Y190" s="300"/>
      <c r="Z190" s="300"/>
      <c r="AA190" s="300"/>
      <c r="AB190" s="300"/>
      <c r="AC190" s="300"/>
      <c r="AD190" s="300"/>
      <c r="AE190" s="300"/>
      <c r="AF190" s="300"/>
      <c r="AG190" s="300"/>
      <c r="AH190" s="300"/>
      <c r="AI190" s="300"/>
      <c r="AJ190" s="300"/>
      <c r="AK190" s="300"/>
      <c r="AL190" s="300"/>
      <c r="AM190" s="300"/>
      <c r="AN190" s="300"/>
      <c r="AO190" s="300"/>
      <c r="AP190" s="300"/>
      <c r="AQ190" s="300"/>
      <c r="AR190" s="300"/>
      <c r="AS190" s="300"/>
      <c r="AT190" s="300"/>
      <c r="AU190" s="300"/>
      <c r="AV190" s="300"/>
      <c r="AW190" s="300"/>
      <c r="AX190" s="300"/>
      <c r="AY190" s="300"/>
      <c r="AZ190" s="300"/>
      <c r="BA190" s="300"/>
      <c r="BB190" s="300"/>
      <c r="BC190" s="300"/>
    </row>
    <row r="191" spans="1:55" x14ac:dyDescent="0.2">
      <c r="A191" s="300"/>
      <c r="B191" s="300"/>
      <c r="C191" s="300"/>
      <c r="D191" s="300"/>
      <c r="E191" s="300"/>
      <c r="F191" s="300"/>
      <c r="G191" s="300"/>
      <c r="H191" s="300"/>
      <c r="I191" s="300"/>
      <c r="J191" s="300"/>
      <c r="K191" s="300"/>
      <c r="L191" s="300"/>
      <c r="M191" s="300"/>
      <c r="N191" s="300"/>
      <c r="O191" s="300"/>
      <c r="P191" s="300"/>
      <c r="Q191" s="300"/>
      <c r="R191" s="300"/>
      <c r="S191" s="300"/>
      <c r="T191" s="300"/>
      <c r="U191" s="300"/>
      <c r="V191" s="300"/>
      <c r="W191" s="300"/>
      <c r="X191" s="300"/>
      <c r="Y191" s="300"/>
      <c r="Z191" s="300"/>
      <c r="AA191" s="300"/>
      <c r="AB191" s="300"/>
      <c r="AC191" s="300"/>
      <c r="AD191" s="300"/>
      <c r="AE191" s="300"/>
      <c r="AF191" s="300"/>
      <c r="AG191" s="300"/>
      <c r="AH191" s="300"/>
      <c r="AI191" s="300"/>
      <c r="AJ191" s="300"/>
      <c r="AK191" s="300"/>
      <c r="AL191" s="300"/>
      <c r="AM191" s="300"/>
      <c r="AN191" s="300"/>
      <c r="AO191" s="300"/>
      <c r="AP191" s="300"/>
      <c r="AQ191" s="300"/>
      <c r="AR191" s="300"/>
      <c r="AS191" s="300"/>
      <c r="AT191" s="300"/>
      <c r="AU191" s="300"/>
      <c r="AV191" s="300"/>
      <c r="AW191" s="300"/>
      <c r="AX191" s="300"/>
      <c r="AY191" s="300"/>
      <c r="AZ191" s="300"/>
      <c r="BA191" s="300"/>
      <c r="BB191" s="300"/>
      <c r="BC191" s="300"/>
    </row>
    <row r="192" spans="1:55" x14ac:dyDescent="0.2">
      <c r="A192" s="300"/>
      <c r="B192" s="300"/>
      <c r="C192" s="300"/>
      <c r="D192" s="300"/>
      <c r="E192" s="300"/>
      <c r="F192" s="300"/>
      <c r="G192" s="300"/>
      <c r="H192" s="300"/>
      <c r="I192" s="300"/>
      <c r="J192" s="300"/>
      <c r="K192" s="300"/>
      <c r="L192" s="300"/>
      <c r="M192" s="300"/>
      <c r="N192" s="300"/>
      <c r="O192" s="300"/>
      <c r="P192" s="300"/>
      <c r="Q192" s="300"/>
      <c r="R192" s="300"/>
      <c r="S192" s="300"/>
      <c r="T192" s="300"/>
      <c r="U192" s="300"/>
      <c r="V192" s="300"/>
      <c r="W192" s="300"/>
      <c r="X192" s="300"/>
      <c r="Y192" s="300"/>
      <c r="Z192" s="300"/>
      <c r="AA192" s="300"/>
      <c r="AB192" s="300"/>
      <c r="AC192" s="300"/>
      <c r="AD192" s="300"/>
      <c r="AE192" s="300"/>
      <c r="AF192" s="300"/>
      <c r="AG192" s="300"/>
      <c r="AH192" s="300"/>
      <c r="AI192" s="300"/>
      <c r="AJ192" s="300"/>
      <c r="AK192" s="300"/>
      <c r="AL192" s="300"/>
      <c r="AM192" s="300"/>
      <c r="AN192" s="300"/>
      <c r="AO192" s="300"/>
      <c r="AP192" s="300"/>
      <c r="AQ192" s="300"/>
      <c r="AR192" s="300"/>
      <c r="AS192" s="300"/>
      <c r="AT192" s="300"/>
      <c r="AU192" s="300"/>
      <c r="AV192" s="300"/>
      <c r="AW192" s="300"/>
      <c r="AX192" s="300"/>
      <c r="AY192" s="300"/>
      <c r="AZ192" s="300"/>
      <c r="BA192" s="300"/>
      <c r="BB192" s="300"/>
      <c r="BC192" s="300"/>
    </row>
    <row r="193" spans="1:55" x14ac:dyDescent="0.2">
      <c r="A193" s="300"/>
      <c r="B193" s="300"/>
      <c r="C193" s="300"/>
      <c r="D193" s="300"/>
      <c r="E193" s="300"/>
      <c r="F193" s="300"/>
      <c r="G193" s="300"/>
      <c r="H193" s="300"/>
      <c r="I193" s="300"/>
      <c r="J193" s="300"/>
      <c r="K193" s="300"/>
      <c r="L193" s="300"/>
      <c r="M193" s="300"/>
      <c r="N193" s="300"/>
      <c r="O193" s="300"/>
      <c r="P193" s="300"/>
      <c r="Q193" s="300"/>
      <c r="R193" s="300"/>
      <c r="S193" s="300"/>
      <c r="T193" s="300"/>
      <c r="U193" s="300"/>
      <c r="V193" s="300"/>
      <c r="W193" s="300"/>
      <c r="X193" s="300"/>
      <c r="Y193" s="300"/>
      <c r="Z193" s="300"/>
      <c r="AA193" s="300"/>
      <c r="AB193" s="300"/>
      <c r="AC193" s="300"/>
      <c r="AD193" s="300"/>
      <c r="AE193" s="300"/>
      <c r="AF193" s="300"/>
      <c r="AG193" s="300"/>
      <c r="AH193" s="300"/>
      <c r="AI193" s="300"/>
      <c r="AJ193" s="300"/>
      <c r="AK193" s="300"/>
      <c r="AL193" s="300"/>
      <c r="AM193" s="300"/>
      <c r="AN193" s="300"/>
      <c r="AO193" s="300"/>
      <c r="AP193" s="300"/>
      <c r="AQ193" s="300"/>
      <c r="AR193" s="300"/>
      <c r="AS193" s="300"/>
      <c r="AT193" s="300"/>
      <c r="AU193" s="300"/>
      <c r="AV193" s="300"/>
      <c r="AW193" s="300"/>
      <c r="AX193" s="300"/>
      <c r="AY193" s="300"/>
      <c r="AZ193" s="300"/>
      <c r="BA193" s="300"/>
      <c r="BB193" s="300"/>
      <c r="BC193" s="300"/>
    </row>
    <row r="194" spans="1:55" x14ac:dyDescent="0.2">
      <c r="A194" s="300"/>
      <c r="B194" s="300"/>
      <c r="C194" s="300"/>
      <c r="D194" s="300"/>
      <c r="E194" s="300"/>
      <c r="F194" s="300"/>
      <c r="G194" s="300"/>
      <c r="H194" s="300"/>
      <c r="I194" s="300"/>
      <c r="J194" s="300"/>
      <c r="K194" s="300"/>
      <c r="L194" s="300"/>
      <c r="M194" s="300"/>
      <c r="N194" s="300"/>
      <c r="O194" s="300"/>
      <c r="P194" s="300"/>
      <c r="Q194" s="300"/>
      <c r="R194" s="300"/>
      <c r="S194" s="300"/>
      <c r="T194" s="300"/>
      <c r="U194" s="300"/>
      <c r="V194" s="300"/>
      <c r="W194" s="300"/>
      <c r="X194" s="300"/>
      <c r="Y194" s="300"/>
      <c r="Z194" s="300"/>
      <c r="AA194" s="300"/>
      <c r="AB194" s="300"/>
      <c r="AC194" s="300"/>
      <c r="AD194" s="300"/>
      <c r="AE194" s="300"/>
      <c r="AF194" s="300"/>
      <c r="AG194" s="300"/>
      <c r="AH194" s="300"/>
      <c r="AI194" s="300"/>
      <c r="AJ194" s="300"/>
      <c r="AK194" s="300"/>
      <c r="AL194" s="300"/>
      <c r="AM194" s="300"/>
      <c r="AN194" s="300"/>
      <c r="AO194" s="300"/>
      <c r="AP194" s="300"/>
      <c r="AQ194" s="300"/>
      <c r="AR194" s="300"/>
      <c r="AS194" s="300"/>
      <c r="AT194" s="300"/>
      <c r="AU194" s="300"/>
      <c r="AV194" s="300"/>
      <c r="AW194" s="300"/>
      <c r="AX194" s="300"/>
      <c r="AY194" s="300"/>
      <c r="AZ194" s="300"/>
      <c r="BA194" s="300"/>
      <c r="BB194" s="300"/>
      <c r="BC194" s="300"/>
    </row>
    <row r="195" spans="1:55" x14ac:dyDescent="0.2">
      <c r="A195" s="300"/>
      <c r="B195" s="300"/>
      <c r="C195" s="300"/>
      <c r="D195" s="300"/>
      <c r="E195" s="300"/>
      <c r="F195" s="300"/>
      <c r="G195" s="300"/>
      <c r="H195" s="300"/>
      <c r="I195" s="300"/>
      <c r="J195" s="300"/>
      <c r="K195" s="300"/>
      <c r="L195" s="300"/>
      <c r="M195" s="300"/>
      <c r="N195" s="300"/>
      <c r="O195" s="300"/>
      <c r="P195" s="300"/>
      <c r="Q195" s="300"/>
      <c r="R195" s="300"/>
      <c r="S195" s="300"/>
      <c r="T195" s="300"/>
      <c r="U195" s="300"/>
      <c r="V195" s="300"/>
      <c r="W195" s="300"/>
      <c r="X195" s="300"/>
      <c r="Y195" s="300"/>
      <c r="Z195" s="300"/>
      <c r="AA195" s="300"/>
      <c r="AB195" s="300"/>
      <c r="AC195" s="300"/>
      <c r="AD195" s="300"/>
      <c r="AE195" s="300"/>
      <c r="AF195" s="300"/>
      <c r="AG195" s="300"/>
      <c r="AH195" s="300"/>
      <c r="AI195" s="300"/>
      <c r="AJ195" s="300"/>
      <c r="AK195" s="300"/>
      <c r="AL195" s="300"/>
      <c r="AM195" s="300"/>
      <c r="AN195" s="300"/>
      <c r="AO195" s="300"/>
      <c r="AP195" s="300"/>
      <c r="AQ195" s="300"/>
      <c r="AR195" s="300"/>
      <c r="AS195" s="300"/>
      <c r="AT195" s="300"/>
      <c r="AU195" s="300"/>
      <c r="AV195" s="300"/>
      <c r="AW195" s="300"/>
      <c r="AX195" s="300"/>
      <c r="AY195" s="300"/>
      <c r="AZ195" s="300"/>
      <c r="BA195" s="300"/>
      <c r="BB195" s="300"/>
      <c r="BC195" s="300"/>
    </row>
    <row r="196" spans="1:55" x14ac:dyDescent="0.2">
      <c r="A196" s="300"/>
      <c r="B196" s="300"/>
      <c r="C196" s="300"/>
      <c r="D196" s="300"/>
      <c r="E196" s="300"/>
      <c r="F196" s="300"/>
      <c r="G196" s="300"/>
      <c r="H196" s="300"/>
      <c r="I196" s="300"/>
      <c r="J196" s="300"/>
      <c r="K196" s="300"/>
      <c r="L196" s="300"/>
      <c r="M196" s="300"/>
      <c r="N196" s="300"/>
      <c r="O196" s="300"/>
      <c r="P196" s="300"/>
      <c r="Q196" s="300"/>
      <c r="R196" s="300"/>
      <c r="S196" s="300"/>
      <c r="T196" s="300"/>
      <c r="U196" s="300"/>
      <c r="V196" s="300"/>
      <c r="W196" s="300"/>
      <c r="X196" s="300"/>
      <c r="Y196" s="300"/>
      <c r="Z196" s="300"/>
      <c r="AA196" s="300"/>
      <c r="AB196" s="300"/>
      <c r="AC196" s="300"/>
      <c r="AD196" s="300"/>
      <c r="AE196" s="300"/>
      <c r="AF196" s="300"/>
      <c r="AG196" s="300"/>
      <c r="AH196" s="300"/>
      <c r="AI196" s="300"/>
      <c r="AJ196" s="300"/>
      <c r="AK196" s="300"/>
      <c r="AL196" s="300"/>
      <c r="AM196" s="300"/>
      <c r="AN196" s="300"/>
      <c r="AO196" s="300"/>
      <c r="AP196" s="300"/>
      <c r="AQ196" s="300"/>
      <c r="AR196" s="300"/>
      <c r="AS196" s="300"/>
      <c r="AT196" s="300"/>
      <c r="AU196" s="300"/>
      <c r="AV196" s="300"/>
      <c r="AW196" s="300"/>
      <c r="AX196" s="300"/>
      <c r="AY196" s="300"/>
      <c r="AZ196" s="300"/>
      <c r="BA196" s="300"/>
      <c r="BB196" s="300"/>
      <c r="BC196" s="300"/>
    </row>
    <row r="197" spans="1:55" x14ac:dyDescent="0.2">
      <c r="A197" s="300"/>
      <c r="B197" s="300"/>
      <c r="C197" s="300"/>
      <c r="D197" s="300"/>
      <c r="E197" s="300"/>
      <c r="F197" s="300"/>
      <c r="G197" s="300"/>
      <c r="H197" s="300"/>
      <c r="I197" s="300"/>
      <c r="J197" s="300"/>
      <c r="K197" s="300"/>
      <c r="L197" s="300"/>
      <c r="M197" s="300"/>
      <c r="N197" s="300"/>
      <c r="O197" s="300"/>
      <c r="P197" s="300"/>
      <c r="Q197" s="300"/>
      <c r="R197" s="300"/>
      <c r="S197" s="300"/>
      <c r="T197" s="300"/>
      <c r="U197" s="300"/>
      <c r="V197" s="300"/>
      <c r="W197" s="300"/>
      <c r="X197" s="300"/>
      <c r="Y197" s="300"/>
      <c r="Z197" s="300"/>
      <c r="AA197" s="300"/>
      <c r="AB197" s="300"/>
      <c r="AC197" s="300"/>
      <c r="AD197" s="300"/>
      <c r="AE197" s="300"/>
      <c r="AF197" s="300"/>
      <c r="AG197" s="300"/>
      <c r="AH197" s="300"/>
      <c r="AI197" s="300"/>
      <c r="AJ197" s="300"/>
      <c r="AK197" s="300"/>
      <c r="AL197" s="300"/>
      <c r="AM197" s="300"/>
      <c r="AN197" s="300"/>
      <c r="AO197" s="300"/>
      <c r="AP197" s="300"/>
      <c r="AQ197" s="300"/>
      <c r="AR197" s="300"/>
      <c r="AS197" s="300"/>
      <c r="AT197" s="300"/>
      <c r="AU197" s="300"/>
      <c r="AV197" s="300"/>
      <c r="AW197" s="300"/>
      <c r="AX197" s="300"/>
      <c r="AY197" s="300"/>
      <c r="AZ197" s="300"/>
      <c r="BA197" s="300"/>
      <c r="BB197" s="300"/>
      <c r="BC197" s="300"/>
    </row>
    <row r="198" spans="1:55" x14ac:dyDescent="0.2">
      <c r="A198" s="300"/>
      <c r="B198" s="300"/>
      <c r="C198" s="300"/>
      <c r="D198" s="300"/>
      <c r="E198" s="300"/>
      <c r="F198" s="300"/>
      <c r="G198" s="300"/>
      <c r="H198" s="300"/>
      <c r="I198" s="300"/>
      <c r="J198" s="300"/>
      <c r="K198" s="300"/>
      <c r="L198" s="300"/>
      <c r="M198" s="300"/>
      <c r="N198" s="300"/>
      <c r="O198" s="300"/>
      <c r="P198" s="300"/>
      <c r="Q198" s="300"/>
      <c r="R198" s="300"/>
      <c r="S198" s="300"/>
      <c r="T198" s="300"/>
      <c r="U198" s="300"/>
      <c r="V198" s="300"/>
      <c r="W198" s="300"/>
      <c r="X198" s="300"/>
      <c r="Y198" s="300"/>
      <c r="Z198" s="300"/>
      <c r="AA198" s="300"/>
      <c r="AB198" s="300"/>
      <c r="AC198" s="300"/>
      <c r="AD198" s="300"/>
      <c r="AE198" s="300"/>
      <c r="AF198" s="300"/>
      <c r="AG198" s="300"/>
      <c r="AH198" s="300"/>
      <c r="AI198" s="300"/>
      <c r="AJ198" s="300"/>
      <c r="AK198" s="300"/>
      <c r="AL198" s="300"/>
      <c r="AM198" s="300"/>
      <c r="AN198" s="300"/>
      <c r="AO198" s="300"/>
      <c r="AP198" s="300"/>
      <c r="AQ198" s="300"/>
      <c r="AR198" s="300"/>
      <c r="AS198" s="300"/>
      <c r="AT198" s="300"/>
      <c r="AU198" s="300"/>
      <c r="AV198" s="300"/>
      <c r="AW198" s="300"/>
      <c r="AX198" s="300"/>
      <c r="AY198" s="300"/>
      <c r="AZ198" s="300"/>
      <c r="BA198" s="300"/>
      <c r="BB198" s="300"/>
      <c r="BC198" s="300"/>
    </row>
    <row r="199" spans="1:55" x14ac:dyDescent="0.2">
      <c r="A199" s="300"/>
      <c r="B199" s="300"/>
      <c r="C199" s="300"/>
      <c r="D199" s="300"/>
      <c r="E199" s="300"/>
      <c r="F199" s="300"/>
      <c r="G199" s="300"/>
      <c r="H199" s="300"/>
      <c r="I199" s="300"/>
      <c r="J199" s="300"/>
      <c r="K199" s="300"/>
      <c r="L199" s="300"/>
      <c r="M199" s="300"/>
      <c r="N199" s="300"/>
      <c r="O199" s="300"/>
      <c r="P199" s="300"/>
      <c r="Q199" s="300"/>
      <c r="R199" s="300"/>
      <c r="S199" s="300"/>
      <c r="T199" s="300"/>
      <c r="U199" s="300"/>
      <c r="V199" s="300"/>
      <c r="W199" s="300"/>
      <c r="X199" s="300"/>
      <c r="Y199" s="300"/>
      <c r="Z199" s="300"/>
      <c r="AA199" s="300"/>
      <c r="AB199" s="300"/>
      <c r="AC199" s="300"/>
      <c r="AD199" s="300"/>
      <c r="AE199" s="300"/>
      <c r="AF199" s="300"/>
      <c r="AG199" s="300"/>
      <c r="AH199" s="300"/>
      <c r="AI199" s="300"/>
      <c r="AJ199" s="300"/>
      <c r="AK199" s="300"/>
      <c r="AL199" s="300"/>
      <c r="AM199" s="300"/>
      <c r="AN199" s="300"/>
      <c r="AO199" s="300"/>
      <c r="AP199" s="300"/>
      <c r="AQ199" s="300"/>
      <c r="AR199" s="300"/>
      <c r="AS199" s="300"/>
      <c r="AT199" s="300"/>
      <c r="AU199" s="300"/>
      <c r="AV199" s="300"/>
      <c r="AW199" s="300"/>
      <c r="AX199" s="300"/>
      <c r="AY199" s="300"/>
      <c r="AZ199" s="300"/>
      <c r="BA199" s="300"/>
      <c r="BB199" s="300"/>
      <c r="BC199" s="300"/>
    </row>
    <row r="200" spans="1:55" x14ac:dyDescent="0.2">
      <c r="A200" s="300"/>
      <c r="B200" s="300"/>
      <c r="C200" s="300"/>
      <c r="D200" s="300"/>
      <c r="E200" s="300"/>
      <c r="F200" s="300"/>
      <c r="G200" s="300"/>
      <c r="H200" s="300"/>
      <c r="I200" s="300"/>
      <c r="J200" s="300"/>
      <c r="K200" s="300"/>
      <c r="L200" s="300"/>
      <c r="M200" s="300"/>
      <c r="N200" s="300"/>
      <c r="O200" s="300"/>
      <c r="P200" s="300"/>
      <c r="Q200" s="300"/>
      <c r="R200" s="300"/>
      <c r="S200" s="300"/>
      <c r="T200" s="300"/>
      <c r="U200" s="300"/>
      <c r="V200" s="300"/>
      <c r="W200" s="300"/>
      <c r="X200" s="300"/>
      <c r="Y200" s="300"/>
      <c r="Z200" s="300"/>
      <c r="AA200" s="300"/>
      <c r="AB200" s="300"/>
      <c r="AC200" s="300"/>
      <c r="AD200" s="300"/>
      <c r="AE200" s="300"/>
      <c r="AF200" s="300"/>
      <c r="AG200" s="300"/>
      <c r="AH200" s="300"/>
      <c r="AI200" s="300"/>
      <c r="AJ200" s="300"/>
      <c r="AK200" s="300"/>
      <c r="AL200" s="300"/>
      <c r="AM200" s="300"/>
      <c r="AN200" s="300"/>
      <c r="AO200" s="300"/>
      <c r="AP200" s="300"/>
      <c r="AQ200" s="300"/>
      <c r="AR200" s="300"/>
      <c r="AS200" s="300"/>
      <c r="AT200" s="300"/>
      <c r="AU200" s="300"/>
      <c r="AV200" s="300"/>
      <c r="AW200" s="300"/>
      <c r="AX200" s="300"/>
      <c r="AY200" s="300"/>
      <c r="AZ200" s="300"/>
      <c r="BA200" s="300"/>
      <c r="BB200" s="300"/>
      <c r="BC200" s="300"/>
    </row>
  </sheetData>
  <sheetProtection algorithmName="SHA-512" hashValue="2nG8+/vc3HSkiw+44BstTxUoFd6CRFp59HbHECqJ3HqyiqeeN2H+NzZeWyH84+Kuhs8GPpms0P534sH/kLB9Jg==" saltValue="B2jshmpCmtdbkfHkYmwifg==" spinCount="100000" sheet="1" objects="1" scenarios="1"/>
  <mergeCells count="20">
    <mergeCell ref="E6:J7"/>
    <mergeCell ref="B1:B3"/>
    <mergeCell ref="B5:D5"/>
    <mergeCell ref="C23:D23"/>
    <mergeCell ref="C24:D24"/>
    <mergeCell ref="C12:D12"/>
    <mergeCell ref="C13:D13"/>
    <mergeCell ref="C14:D14"/>
    <mergeCell ref="C15:D15"/>
    <mergeCell ref="B4:D4"/>
    <mergeCell ref="C26:D26"/>
    <mergeCell ref="C27:D27"/>
    <mergeCell ref="C28:D28"/>
    <mergeCell ref="C17:D17"/>
    <mergeCell ref="C18:D18"/>
    <mergeCell ref="C19:D19"/>
    <mergeCell ref="C20:D20"/>
    <mergeCell ref="C21:D21"/>
    <mergeCell ref="C22:D22"/>
    <mergeCell ref="C25:D25"/>
  </mergeCells>
  <dataValidations count="1">
    <dataValidation type="list" allowBlank="1" showInputMessage="1" showErrorMessage="1" sqref="C16:D16" xr:uid="{00000000-0002-0000-2500-000000000000}">
      <formula1>"Yes, No"</formula1>
    </dataValidation>
  </dataValidations>
  <pageMargins left="0.7" right="0.7"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
    <pageSetUpPr fitToPage="1"/>
  </sheetPr>
  <dimension ref="A1:BC200"/>
  <sheetViews>
    <sheetView workbookViewId="0">
      <selection activeCell="B1" sqref="B1:B3"/>
    </sheetView>
  </sheetViews>
  <sheetFormatPr defaultColWidth="9.140625" defaultRowHeight="12.75" x14ac:dyDescent="0.2"/>
  <cols>
    <col min="1" max="1" width="3.28515625" style="303" customWidth="1"/>
    <col min="2" max="2" width="48" style="303" customWidth="1"/>
    <col min="3" max="3" width="30.28515625" style="303" customWidth="1"/>
    <col min="4" max="5" width="9.140625" style="303"/>
    <col min="6" max="6" width="23.140625" style="304" bestFit="1" customWidth="1"/>
    <col min="7" max="16384" width="9.140625" style="303"/>
  </cols>
  <sheetData>
    <row r="1" spans="1:55" x14ac:dyDescent="0.2">
      <c r="A1" s="300"/>
      <c r="B1" s="2155" t="str">
        <f>'Borrower Details'!A2</f>
        <v>Mortgage-Magnus</v>
      </c>
      <c r="C1" s="2196" t="s">
        <v>3</v>
      </c>
      <c r="D1" s="300"/>
      <c r="E1" s="300"/>
      <c r="F1" s="488"/>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c r="AM1" s="300"/>
      <c r="AN1" s="300"/>
      <c r="AO1" s="300"/>
      <c r="AP1" s="300"/>
      <c r="AQ1" s="300"/>
      <c r="AR1" s="300"/>
      <c r="AS1" s="300"/>
      <c r="AT1" s="300"/>
      <c r="AU1" s="300"/>
      <c r="AV1" s="300"/>
      <c r="AW1" s="300"/>
      <c r="AX1" s="300"/>
      <c r="AY1" s="300"/>
      <c r="AZ1" s="300"/>
      <c r="BA1" s="300"/>
      <c r="BB1" s="300"/>
      <c r="BC1" s="300"/>
    </row>
    <row r="2" spans="1:55" x14ac:dyDescent="0.2">
      <c r="A2" s="300"/>
      <c r="B2" s="2156"/>
      <c r="C2" s="2197"/>
      <c r="D2" s="300"/>
      <c r="E2" s="300"/>
      <c r="F2" s="488"/>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300"/>
      <c r="AN2" s="300"/>
      <c r="AO2" s="300"/>
      <c r="AP2" s="300"/>
      <c r="AQ2" s="300"/>
      <c r="AR2" s="300"/>
      <c r="AS2" s="300"/>
      <c r="AT2" s="300"/>
      <c r="AU2" s="300"/>
      <c r="AV2" s="300"/>
      <c r="AW2" s="300"/>
      <c r="AX2" s="300"/>
      <c r="AY2" s="300"/>
      <c r="AZ2" s="300"/>
      <c r="BA2" s="300"/>
      <c r="BB2" s="300"/>
      <c r="BC2" s="300"/>
    </row>
    <row r="3" spans="1:55" ht="9" customHeight="1" x14ac:dyDescent="0.2">
      <c r="A3" s="300"/>
      <c r="B3" s="2157"/>
      <c r="C3" s="2198"/>
      <c r="D3" s="300"/>
      <c r="E3" s="300"/>
      <c r="F3" s="488"/>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c r="BA3" s="300"/>
      <c r="BB3" s="300"/>
      <c r="BC3" s="300"/>
    </row>
    <row r="4" spans="1:55" x14ac:dyDescent="0.2">
      <c r="A4" s="300"/>
      <c r="B4" s="2153" t="s">
        <v>2518</v>
      </c>
      <c r="C4" s="2154"/>
      <c r="D4" s="300"/>
      <c r="E4" s="300"/>
      <c r="F4" s="488"/>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row>
    <row r="5" spans="1:55" ht="15.75" x14ac:dyDescent="0.2">
      <c r="A5" s="300"/>
      <c r="B5" s="2114" t="s">
        <v>430</v>
      </c>
      <c r="C5" s="2195"/>
      <c r="D5" s="300"/>
      <c r="E5" s="300"/>
      <c r="F5" s="488"/>
      <c r="G5" s="300"/>
      <c r="H5" s="300"/>
      <c r="I5" s="300"/>
      <c r="J5" s="300"/>
      <c r="K5" s="300"/>
      <c r="L5" s="300"/>
      <c r="M5" s="300"/>
      <c r="N5" s="300"/>
      <c r="O5" s="300"/>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row>
    <row r="6" spans="1:55" ht="15.75" x14ac:dyDescent="0.2">
      <c r="A6" s="300"/>
      <c r="B6" s="869" t="str">
        <f>'Borrower Details'!A8</f>
        <v>Name of  Main Applicant</v>
      </c>
      <c r="C6" s="1424">
        <f>'Borrower Details'!B8</f>
        <v>0</v>
      </c>
      <c r="D6" s="300"/>
      <c r="E6" s="300"/>
      <c r="F6" s="488"/>
      <c r="G6" s="300"/>
      <c r="H6" s="300"/>
      <c r="I6" s="300"/>
      <c r="J6" s="300"/>
      <c r="K6" s="300"/>
      <c r="L6" s="300"/>
      <c r="M6" s="300"/>
      <c r="N6" s="300"/>
      <c r="O6" s="300"/>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row>
    <row r="7" spans="1:55" x14ac:dyDescent="0.2">
      <c r="A7" s="300"/>
      <c r="B7" s="489" t="s">
        <v>20</v>
      </c>
      <c r="C7" s="490" t="s">
        <v>404</v>
      </c>
      <c r="D7" s="300"/>
      <c r="E7" s="300"/>
      <c r="F7" s="488"/>
      <c r="G7" s="300"/>
      <c r="H7" s="300"/>
      <c r="I7" s="300"/>
      <c r="J7" s="300"/>
      <c r="K7" s="300"/>
      <c r="L7" s="300"/>
      <c r="M7" s="300"/>
      <c r="N7" s="300"/>
      <c r="O7" s="300"/>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row>
    <row r="8" spans="1:55" x14ac:dyDescent="0.2">
      <c r="A8" s="300"/>
      <c r="B8" s="491" t="s">
        <v>483</v>
      </c>
      <c r="C8" s="255"/>
      <c r="D8" s="300"/>
      <c r="E8" s="300"/>
      <c r="F8" s="488"/>
      <c r="G8" s="300"/>
      <c r="H8" s="300"/>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row>
    <row r="9" spans="1:55" x14ac:dyDescent="0.2">
      <c r="A9" s="300"/>
      <c r="B9" s="491" t="s">
        <v>407</v>
      </c>
      <c r="C9" s="255"/>
      <c r="D9" s="300"/>
      <c r="E9" s="300"/>
      <c r="F9" s="488"/>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row>
    <row r="10" spans="1:55" x14ac:dyDescent="0.2">
      <c r="A10" s="300"/>
      <c r="B10" s="491" t="s">
        <v>408</v>
      </c>
      <c r="C10" s="1425">
        <f>C8*0.7</f>
        <v>0</v>
      </c>
      <c r="D10" s="300"/>
      <c r="E10" s="300"/>
      <c r="F10" s="488"/>
      <c r="G10" s="300"/>
      <c r="H10" s="300"/>
      <c r="I10" s="300"/>
      <c r="J10" s="300"/>
      <c r="K10" s="300"/>
      <c r="L10" s="300"/>
      <c r="M10" s="300"/>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row>
    <row r="11" spans="1:55" x14ac:dyDescent="0.2">
      <c r="A11" s="300"/>
      <c r="B11" s="492" t="s">
        <v>409</v>
      </c>
      <c r="C11" s="1425">
        <f>C9*0.9</f>
        <v>0</v>
      </c>
      <c r="D11" s="300"/>
      <c r="E11" s="300"/>
      <c r="F11" s="488"/>
      <c r="G11" s="300"/>
      <c r="H11" s="300"/>
      <c r="I11" s="300"/>
      <c r="J11" s="300"/>
      <c r="K11" s="300"/>
      <c r="L11" s="300"/>
      <c r="M11" s="300"/>
      <c r="N11" s="300"/>
      <c r="O11" s="300"/>
      <c r="P11" s="300"/>
      <c r="Q11" s="300"/>
      <c r="R11" s="300"/>
      <c r="S11" s="300"/>
      <c r="T11" s="300"/>
      <c r="U11" s="300"/>
      <c r="V11" s="300"/>
      <c r="W11" s="300"/>
      <c r="X11" s="300"/>
      <c r="Y11" s="300"/>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row>
    <row r="12" spans="1:55" x14ac:dyDescent="0.2">
      <c r="A12" s="300"/>
      <c r="B12" s="492" t="s">
        <v>410</v>
      </c>
      <c r="C12" s="1425">
        <f>MIN(C10:C11)</f>
        <v>0</v>
      </c>
      <c r="D12" s="300"/>
      <c r="E12" s="300"/>
      <c r="F12" s="488"/>
      <c r="G12" s="300"/>
      <c r="H12" s="300"/>
      <c r="I12" s="300"/>
      <c r="J12" s="300"/>
      <c r="K12" s="300"/>
      <c r="L12" s="300"/>
      <c r="M12" s="300"/>
      <c r="N12" s="300"/>
      <c r="O12" s="300"/>
      <c r="P12" s="300"/>
      <c r="Q12" s="300"/>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row>
    <row r="13" spans="1:55" x14ac:dyDescent="0.2">
      <c r="A13" s="300"/>
      <c r="B13" s="489" t="s">
        <v>431</v>
      </c>
      <c r="C13" s="1425">
        <f>C12</f>
        <v>0</v>
      </c>
      <c r="D13" s="300"/>
      <c r="E13" s="300"/>
      <c r="F13" s="488"/>
      <c r="G13" s="300"/>
      <c r="H13" s="300"/>
      <c r="I13" s="300"/>
      <c r="J13" s="300"/>
      <c r="K13" s="300"/>
      <c r="L13" s="300"/>
      <c r="M13" s="300"/>
      <c r="N13" s="300"/>
      <c r="O13" s="300"/>
      <c r="P13" s="300"/>
      <c r="Q13" s="300"/>
      <c r="R13" s="300"/>
      <c r="S13" s="300"/>
      <c r="T13" s="300"/>
      <c r="U13" s="300"/>
      <c r="V13" s="300"/>
      <c r="W13" s="300"/>
      <c r="X13" s="300"/>
      <c r="Y13" s="300"/>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row>
    <row r="14" spans="1:55" x14ac:dyDescent="0.2">
      <c r="A14" s="300"/>
      <c r="B14" s="489" t="s">
        <v>416</v>
      </c>
      <c r="C14" s="1425">
        <f>C13/C18*100000</f>
        <v>0</v>
      </c>
      <c r="D14" s="300"/>
      <c r="E14" s="300"/>
      <c r="F14" s="488"/>
      <c r="G14" s="300"/>
      <c r="H14" s="300"/>
      <c r="I14" s="300"/>
      <c r="J14" s="300"/>
      <c r="K14" s="300"/>
      <c r="L14" s="300"/>
      <c r="M14" s="300"/>
      <c r="N14" s="300"/>
      <c r="O14" s="300"/>
      <c r="P14" s="300"/>
      <c r="Q14" s="300"/>
      <c r="R14" s="300"/>
      <c r="S14" s="300"/>
      <c r="T14" s="300"/>
      <c r="U14" s="300"/>
      <c r="V14" s="300"/>
      <c r="W14" s="300"/>
      <c r="X14" s="300"/>
      <c r="Y14" s="300"/>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row>
    <row r="15" spans="1:55" x14ac:dyDescent="0.2">
      <c r="A15" s="300"/>
      <c r="B15" s="492" t="s">
        <v>405</v>
      </c>
      <c r="C15" s="255"/>
      <c r="D15" s="300"/>
      <c r="E15" s="300"/>
      <c r="F15" s="488"/>
      <c r="G15" s="300"/>
      <c r="H15" s="30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row>
    <row r="16" spans="1:55" x14ac:dyDescent="0.2">
      <c r="A16" s="300"/>
      <c r="B16" s="492" t="s">
        <v>417</v>
      </c>
      <c r="C16" s="255">
        <v>180</v>
      </c>
      <c r="D16" s="300"/>
      <c r="E16" s="300"/>
      <c r="F16" s="488"/>
      <c r="G16" s="300"/>
      <c r="H16" s="300"/>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row>
    <row r="17" spans="1:55" x14ac:dyDescent="0.2">
      <c r="A17" s="300"/>
      <c r="B17" s="492" t="s">
        <v>406</v>
      </c>
      <c r="C17" s="305">
        <v>0.1</v>
      </c>
      <c r="D17" s="300"/>
      <c r="E17" s="300"/>
      <c r="F17" s="488"/>
      <c r="G17" s="300"/>
      <c r="H17" s="300"/>
      <c r="I17" s="300"/>
      <c r="J17" s="300"/>
      <c r="K17" s="300"/>
      <c r="L17" s="300"/>
      <c r="M17" s="300"/>
      <c r="N17" s="300"/>
      <c r="O17" s="300"/>
      <c r="P17" s="300"/>
      <c r="Q17" s="300"/>
      <c r="R17" s="300"/>
      <c r="S17" s="300"/>
      <c r="T17" s="300"/>
      <c r="U17" s="300"/>
      <c r="V17" s="300"/>
      <c r="W17" s="300"/>
      <c r="X17" s="300"/>
      <c r="Y17" s="300"/>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row>
    <row r="18" spans="1:55" x14ac:dyDescent="0.2">
      <c r="A18" s="300"/>
      <c r="B18" s="492" t="s">
        <v>418</v>
      </c>
      <c r="C18" s="1425">
        <f>ROUND(-PMT(C17/12,C16,100000),0)</f>
        <v>1075</v>
      </c>
      <c r="D18" s="300"/>
      <c r="E18" s="300"/>
      <c r="F18" s="488"/>
      <c r="G18" s="300"/>
      <c r="H18" s="300"/>
      <c r="I18" s="300"/>
      <c r="J18" s="300"/>
      <c r="K18" s="300"/>
      <c r="L18" s="300"/>
      <c r="M18" s="300"/>
      <c r="N18" s="300"/>
      <c r="O18" s="300"/>
      <c r="P18" s="300"/>
      <c r="Q18" s="300"/>
      <c r="R18" s="300"/>
      <c r="S18" s="300"/>
      <c r="T18" s="300"/>
      <c r="U18" s="300"/>
      <c r="V18" s="300"/>
      <c r="W18" s="300"/>
      <c r="X18" s="300"/>
      <c r="Y18" s="300"/>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row>
    <row r="19" spans="1:55" ht="13.5" thickBot="1" x14ac:dyDescent="0.25">
      <c r="A19" s="300"/>
      <c r="B19" s="493" t="s">
        <v>432</v>
      </c>
      <c r="C19" s="1426">
        <f>C18*C15/100000</f>
        <v>0</v>
      </c>
      <c r="D19" s="300"/>
      <c r="E19" s="300"/>
      <c r="F19" s="488"/>
      <c r="G19" s="300"/>
      <c r="H19" s="300"/>
      <c r="I19" s="300"/>
      <c r="J19" s="300"/>
      <c r="K19" s="300"/>
      <c r="L19" s="300"/>
      <c r="M19" s="300"/>
      <c r="N19" s="300"/>
      <c r="O19" s="300"/>
      <c r="P19" s="300"/>
      <c r="Q19" s="300"/>
      <c r="R19" s="300"/>
      <c r="S19" s="300"/>
      <c r="T19" s="300"/>
      <c r="U19" s="300"/>
      <c r="V19" s="300"/>
      <c r="W19" s="300"/>
      <c r="X19" s="300"/>
      <c r="Y19" s="300"/>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row>
    <row r="20" spans="1:55" x14ac:dyDescent="0.2">
      <c r="A20" s="300"/>
      <c r="B20" s="300"/>
      <c r="C20" s="300"/>
      <c r="D20" s="300"/>
      <c r="E20" s="300"/>
      <c r="F20" s="488"/>
      <c r="G20" s="300"/>
      <c r="H20" s="300"/>
      <c r="I20" s="300"/>
      <c r="J20" s="300"/>
      <c r="K20" s="300"/>
      <c r="L20" s="300"/>
      <c r="M20" s="300"/>
      <c r="N20" s="300"/>
      <c r="O20" s="300"/>
      <c r="P20" s="300"/>
      <c r="Q20" s="300"/>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row>
    <row r="21" spans="1:55" x14ac:dyDescent="0.2">
      <c r="A21" s="300"/>
      <c r="B21" s="494" t="s">
        <v>433</v>
      </c>
      <c r="C21" s="300"/>
      <c r="D21" s="300"/>
      <c r="E21" s="300"/>
      <c r="F21" s="488"/>
      <c r="G21" s="300"/>
      <c r="H21" s="300"/>
      <c r="I21" s="300"/>
      <c r="J21" s="300"/>
      <c r="K21" s="300"/>
      <c r="L21" s="300"/>
      <c r="M21" s="300"/>
      <c r="N21" s="300"/>
      <c r="O21" s="300"/>
      <c r="P21" s="300"/>
      <c r="Q21" s="300"/>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row>
    <row r="22" spans="1:55" x14ac:dyDescent="0.2">
      <c r="A22" s="300"/>
      <c r="B22" s="300"/>
      <c r="C22" s="300"/>
      <c r="D22" s="300"/>
      <c r="E22" s="300"/>
      <c r="F22" s="488"/>
      <c r="G22" s="300"/>
      <c r="H22" s="300"/>
      <c r="I22" s="300"/>
      <c r="J22" s="300"/>
      <c r="K22" s="300"/>
      <c r="L22" s="300"/>
      <c r="M22" s="300"/>
      <c r="N22" s="300"/>
      <c r="O22" s="300"/>
      <c r="P22" s="300"/>
      <c r="Q22" s="300"/>
      <c r="R22" s="300"/>
      <c r="S22" s="300"/>
      <c r="T22" s="300"/>
      <c r="U22" s="300"/>
      <c r="V22" s="300"/>
      <c r="W22" s="300"/>
      <c r="X22" s="300"/>
      <c r="Y22" s="300"/>
      <c r="Z22" s="300"/>
      <c r="AA22" s="300"/>
      <c r="AB22" s="300"/>
      <c r="AC22" s="300"/>
      <c r="AD22" s="300"/>
      <c r="AE22" s="300"/>
      <c r="AF22" s="300"/>
      <c r="AG22" s="300"/>
      <c r="AH22" s="300"/>
      <c r="AI22" s="300"/>
      <c r="AJ22" s="300"/>
      <c r="AK22" s="300"/>
      <c r="AL22" s="300"/>
      <c r="AM22" s="300"/>
      <c r="AN22" s="300"/>
      <c r="AO22" s="300"/>
      <c r="AP22" s="300"/>
      <c r="AQ22" s="300"/>
      <c r="AR22" s="300"/>
      <c r="AS22" s="300"/>
      <c r="AT22" s="300"/>
      <c r="AU22" s="300"/>
      <c r="AV22" s="300"/>
      <c r="AW22" s="300"/>
      <c r="AX22" s="300"/>
      <c r="AY22" s="300"/>
      <c r="AZ22" s="300"/>
      <c r="BA22" s="300"/>
      <c r="BB22" s="300"/>
      <c r="BC22" s="300"/>
    </row>
    <row r="23" spans="1:55" x14ac:dyDescent="0.2">
      <c r="A23" s="300"/>
      <c r="B23" s="495" t="s">
        <v>3146</v>
      </c>
      <c r="C23" s="496" t="s">
        <v>1670</v>
      </c>
      <c r="D23" s="496" t="s">
        <v>3147</v>
      </c>
      <c r="E23" s="496" t="s">
        <v>3148</v>
      </c>
      <c r="F23" s="496" t="s">
        <v>3149</v>
      </c>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row>
    <row r="24" spans="1:55" x14ac:dyDescent="0.2">
      <c r="A24" s="300"/>
      <c r="B24" s="495"/>
      <c r="C24" s="496"/>
      <c r="D24" s="496"/>
      <c r="E24" s="496"/>
      <c r="F24" s="496"/>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row>
    <row r="25" spans="1:55" x14ac:dyDescent="0.2">
      <c r="A25" s="300"/>
      <c r="B25" s="495"/>
      <c r="C25" s="496"/>
      <c r="D25" s="496"/>
      <c r="E25" s="496"/>
      <c r="F25" s="496"/>
      <c r="G25" s="300"/>
      <c r="H25" s="300"/>
      <c r="I25" s="300"/>
      <c r="J25" s="300"/>
      <c r="K25" s="300"/>
      <c r="L25" s="300"/>
      <c r="M25" s="300"/>
      <c r="N25" s="300"/>
      <c r="O25" s="300"/>
      <c r="P25" s="300"/>
      <c r="Q25" s="300"/>
      <c r="R25" s="300"/>
      <c r="S25" s="300"/>
      <c r="T25" s="300"/>
      <c r="U25" s="300"/>
      <c r="V25" s="300"/>
      <c r="W25" s="300"/>
      <c r="X25" s="300"/>
      <c r="Y25" s="300"/>
      <c r="Z25" s="300"/>
      <c r="AA25" s="300"/>
      <c r="AB25" s="300"/>
      <c r="AC25" s="300"/>
      <c r="AD25" s="300"/>
      <c r="AE25" s="300"/>
      <c r="AF25" s="300"/>
      <c r="AG25" s="300"/>
      <c r="AH25" s="300"/>
      <c r="AI25" s="300"/>
      <c r="AJ25" s="300"/>
      <c r="AK25" s="300"/>
      <c r="AL25" s="300"/>
      <c r="AM25" s="300"/>
      <c r="AN25" s="300"/>
      <c r="AO25" s="300"/>
      <c r="AP25" s="300"/>
      <c r="AQ25" s="300"/>
      <c r="AR25" s="300"/>
      <c r="AS25" s="300"/>
      <c r="AT25" s="300"/>
      <c r="AU25" s="300"/>
      <c r="AV25" s="300"/>
      <c r="AW25" s="300"/>
      <c r="AX25" s="300"/>
      <c r="AY25" s="300"/>
      <c r="AZ25" s="300"/>
      <c r="BA25" s="300"/>
      <c r="BB25" s="300"/>
      <c r="BC25" s="300"/>
    </row>
    <row r="26" spans="1:55" x14ac:dyDescent="0.2">
      <c r="A26" s="300"/>
      <c r="B26" s="495"/>
      <c r="C26" s="496"/>
      <c r="D26" s="496"/>
      <c r="E26" s="496"/>
      <c r="F26" s="496"/>
      <c r="G26" s="300"/>
      <c r="H26" s="300"/>
      <c r="I26" s="300"/>
      <c r="J26" s="300"/>
      <c r="K26" s="300"/>
      <c r="L26" s="300"/>
      <c r="M26" s="300"/>
      <c r="N26" s="300"/>
      <c r="O26" s="300"/>
      <c r="P26" s="300"/>
      <c r="Q26" s="300"/>
      <c r="R26" s="300"/>
      <c r="S26" s="300"/>
      <c r="T26" s="300"/>
      <c r="U26" s="300"/>
      <c r="V26" s="300"/>
      <c r="W26" s="300"/>
      <c r="X26" s="300"/>
      <c r="Y26" s="300"/>
      <c r="Z26" s="300"/>
      <c r="AA26" s="300"/>
      <c r="AB26" s="300"/>
      <c r="AC26" s="300"/>
      <c r="AD26" s="300"/>
      <c r="AE26" s="300"/>
      <c r="AF26" s="300"/>
      <c r="AG26" s="300"/>
      <c r="AH26" s="300"/>
      <c r="AI26" s="300"/>
      <c r="AJ26" s="300"/>
      <c r="AK26" s="300"/>
      <c r="AL26" s="300"/>
      <c r="AM26" s="300"/>
      <c r="AN26" s="300"/>
      <c r="AO26" s="300"/>
      <c r="AP26" s="300"/>
      <c r="AQ26" s="300"/>
      <c r="AR26" s="300"/>
      <c r="AS26" s="300"/>
      <c r="AT26" s="300"/>
      <c r="AU26" s="300"/>
      <c r="AV26" s="300"/>
      <c r="AW26" s="300"/>
      <c r="AX26" s="300"/>
      <c r="AY26" s="300"/>
      <c r="AZ26" s="300"/>
      <c r="BA26" s="300"/>
      <c r="BB26" s="300"/>
      <c r="BC26" s="300"/>
    </row>
    <row r="27" spans="1:55" x14ac:dyDescent="0.2">
      <c r="A27" s="300"/>
      <c r="B27" s="495"/>
      <c r="C27" s="496"/>
      <c r="D27" s="496"/>
      <c r="E27" s="496"/>
      <c r="F27" s="496"/>
      <c r="G27" s="300"/>
      <c r="H27" s="300"/>
      <c r="I27" s="300"/>
      <c r="J27" s="300"/>
      <c r="K27" s="300"/>
      <c r="L27" s="300"/>
      <c r="M27" s="300"/>
      <c r="N27" s="300"/>
      <c r="O27" s="300"/>
      <c r="P27" s="300"/>
      <c r="Q27" s="300"/>
      <c r="R27" s="300"/>
      <c r="S27" s="300"/>
      <c r="T27" s="300"/>
      <c r="U27" s="300"/>
      <c r="V27" s="300"/>
      <c r="W27" s="300"/>
      <c r="X27" s="300"/>
      <c r="Y27" s="300"/>
      <c r="Z27" s="300"/>
      <c r="AA27" s="300"/>
      <c r="AB27" s="300"/>
      <c r="AC27" s="300"/>
      <c r="AD27" s="300"/>
      <c r="AE27" s="300"/>
      <c r="AF27" s="300"/>
      <c r="AG27" s="300"/>
      <c r="AH27" s="300"/>
      <c r="AI27" s="300"/>
      <c r="AJ27" s="300"/>
      <c r="AK27" s="300"/>
      <c r="AL27" s="300"/>
      <c r="AM27" s="300"/>
      <c r="AN27" s="300"/>
      <c r="AO27" s="300"/>
      <c r="AP27" s="300"/>
      <c r="AQ27" s="300"/>
      <c r="AR27" s="300"/>
      <c r="AS27" s="300"/>
      <c r="AT27" s="300"/>
      <c r="AU27" s="300"/>
      <c r="AV27" s="300"/>
      <c r="AW27" s="300"/>
      <c r="AX27" s="300"/>
      <c r="AY27" s="300"/>
      <c r="AZ27" s="300"/>
      <c r="BA27" s="300"/>
      <c r="BB27" s="300"/>
      <c r="BC27" s="300"/>
    </row>
    <row r="28" spans="1:55" x14ac:dyDescent="0.2">
      <c r="A28" s="300"/>
      <c r="B28" s="495"/>
      <c r="C28" s="496"/>
      <c r="D28" s="496"/>
      <c r="E28" s="496"/>
      <c r="F28" s="496"/>
      <c r="G28" s="300"/>
      <c r="H28" s="300"/>
      <c r="I28" s="300"/>
      <c r="J28" s="300"/>
      <c r="K28" s="300"/>
      <c r="L28" s="300"/>
      <c r="M28" s="300"/>
      <c r="N28" s="300"/>
      <c r="O28" s="300"/>
      <c r="P28" s="300"/>
      <c r="Q28" s="300"/>
      <c r="R28" s="300"/>
      <c r="S28" s="300"/>
      <c r="T28" s="300"/>
      <c r="U28" s="300"/>
      <c r="V28" s="300"/>
      <c r="W28" s="300"/>
      <c r="X28" s="300"/>
      <c r="Y28" s="300"/>
      <c r="Z28" s="300"/>
      <c r="AA28" s="300"/>
      <c r="AB28" s="300"/>
      <c r="AC28" s="300"/>
      <c r="AD28" s="300"/>
      <c r="AE28" s="300"/>
      <c r="AF28" s="300"/>
      <c r="AG28" s="300"/>
      <c r="AH28" s="300"/>
      <c r="AI28" s="300"/>
      <c r="AJ28" s="300"/>
      <c r="AK28" s="300"/>
      <c r="AL28" s="300"/>
      <c r="AM28" s="300"/>
      <c r="AN28" s="300"/>
      <c r="AO28" s="300"/>
      <c r="AP28" s="300"/>
      <c r="AQ28" s="300"/>
      <c r="AR28" s="300"/>
      <c r="AS28" s="300"/>
      <c r="AT28" s="300"/>
      <c r="AU28" s="300"/>
      <c r="AV28" s="300"/>
      <c r="AW28" s="300"/>
      <c r="AX28" s="300"/>
      <c r="AY28" s="300"/>
      <c r="AZ28" s="300"/>
      <c r="BA28" s="300"/>
      <c r="BB28" s="300"/>
      <c r="BC28" s="300"/>
    </row>
    <row r="29" spans="1:55" x14ac:dyDescent="0.2">
      <c r="A29" s="300"/>
      <c r="B29" s="495"/>
      <c r="C29" s="496"/>
      <c r="D29" s="496"/>
      <c r="E29" s="496"/>
      <c r="F29" s="496"/>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0"/>
      <c r="AW29" s="300"/>
      <c r="AX29" s="300"/>
      <c r="AY29" s="300"/>
      <c r="AZ29" s="300"/>
      <c r="BA29" s="300"/>
      <c r="BB29" s="300"/>
      <c r="BC29" s="300"/>
    </row>
    <row r="30" spans="1:55" x14ac:dyDescent="0.2">
      <c r="A30" s="300"/>
      <c r="B30" s="497"/>
      <c r="C30" s="498"/>
      <c r="D30" s="496"/>
      <c r="E30" s="496"/>
      <c r="F30" s="496"/>
      <c r="G30" s="300"/>
      <c r="H30" s="300"/>
      <c r="I30" s="300"/>
      <c r="J30" s="300"/>
      <c r="K30" s="300"/>
      <c r="L30" s="300"/>
      <c r="M30" s="300"/>
      <c r="N30" s="300"/>
      <c r="O30" s="300"/>
      <c r="P30" s="300"/>
      <c r="Q30" s="300"/>
      <c r="R30" s="300"/>
      <c r="S30" s="300"/>
      <c r="T30" s="300"/>
      <c r="U30" s="300"/>
      <c r="V30" s="300"/>
      <c r="W30" s="300"/>
      <c r="X30" s="300"/>
      <c r="Y30" s="300"/>
      <c r="Z30" s="300"/>
      <c r="AA30" s="300"/>
      <c r="AB30" s="300"/>
      <c r="AC30" s="300"/>
      <c r="AD30" s="300"/>
      <c r="AE30" s="300"/>
      <c r="AF30" s="300"/>
      <c r="AG30" s="300"/>
      <c r="AH30" s="300"/>
      <c r="AI30" s="300"/>
      <c r="AJ30" s="300"/>
      <c r="AK30" s="300"/>
      <c r="AL30" s="300"/>
      <c r="AM30" s="300"/>
      <c r="AN30" s="300"/>
      <c r="AO30" s="300"/>
      <c r="AP30" s="300"/>
      <c r="AQ30" s="300"/>
      <c r="AR30" s="300"/>
      <c r="AS30" s="300"/>
      <c r="AT30" s="300"/>
      <c r="AU30" s="300"/>
      <c r="AV30" s="300"/>
      <c r="AW30" s="300"/>
      <c r="AX30" s="300"/>
      <c r="AY30" s="300"/>
      <c r="AZ30" s="300"/>
      <c r="BA30" s="300"/>
      <c r="BB30" s="300"/>
      <c r="BC30" s="300"/>
    </row>
    <row r="31" spans="1:55" x14ac:dyDescent="0.2">
      <c r="A31" s="300"/>
      <c r="B31" s="497"/>
      <c r="C31" s="498"/>
      <c r="D31" s="496"/>
      <c r="E31" s="496"/>
      <c r="F31" s="496"/>
      <c r="G31" s="300"/>
      <c r="H31" s="300"/>
      <c r="I31" s="300"/>
      <c r="J31" s="300"/>
      <c r="K31" s="300"/>
      <c r="L31" s="300"/>
      <c r="M31" s="300"/>
      <c r="N31" s="300"/>
      <c r="O31" s="300"/>
      <c r="P31" s="300"/>
      <c r="Q31" s="300"/>
      <c r="R31" s="300"/>
      <c r="S31" s="300"/>
      <c r="T31" s="300"/>
      <c r="U31" s="300"/>
      <c r="V31" s="300"/>
      <c r="W31" s="300"/>
      <c r="X31" s="300"/>
      <c r="Y31" s="300"/>
      <c r="Z31" s="300"/>
      <c r="AA31" s="300"/>
      <c r="AB31" s="300"/>
      <c r="AC31" s="300"/>
      <c r="AD31" s="300"/>
      <c r="AE31" s="300"/>
      <c r="AF31" s="300"/>
      <c r="AG31" s="300"/>
      <c r="AH31" s="300"/>
      <c r="AI31" s="300"/>
      <c r="AJ31" s="300"/>
      <c r="AK31" s="300"/>
      <c r="AL31" s="300"/>
      <c r="AM31" s="300"/>
      <c r="AN31" s="300"/>
      <c r="AO31" s="300"/>
      <c r="AP31" s="300"/>
      <c r="AQ31" s="300"/>
      <c r="AR31" s="300"/>
      <c r="AS31" s="300"/>
      <c r="AT31" s="300"/>
      <c r="AU31" s="300"/>
      <c r="AV31" s="300"/>
      <c r="AW31" s="300"/>
      <c r="AX31" s="300"/>
      <c r="AY31" s="300"/>
      <c r="AZ31" s="300"/>
      <c r="BA31" s="300"/>
      <c r="BB31" s="300"/>
      <c r="BC31" s="300"/>
    </row>
    <row r="32" spans="1:55" x14ac:dyDescent="0.2">
      <c r="A32" s="300"/>
      <c r="B32" s="497"/>
      <c r="C32" s="498"/>
      <c r="D32" s="496"/>
      <c r="E32" s="496"/>
      <c r="F32" s="496"/>
      <c r="G32" s="300"/>
      <c r="H32" s="300"/>
      <c r="I32" s="300"/>
      <c r="J32" s="300"/>
      <c r="K32" s="300"/>
      <c r="L32" s="300"/>
      <c r="M32" s="300"/>
      <c r="N32" s="300"/>
      <c r="O32" s="300"/>
      <c r="P32" s="300"/>
      <c r="Q32" s="300"/>
      <c r="R32" s="300"/>
      <c r="S32" s="300"/>
      <c r="T32" s="300"/>
      <c r="U32" s="300"/>
      <c r="V32" s="300"/>
      <c r="W32" s="300"/>
      <c r="X32" s="300"/>
      <c r="Y32" s="300"/>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row>
    <row r="33" spans="1:55" x14ac:dyDescent="0.2">
      <c r="A33" s="300"/>
      <c r="B33" s="499"/>
      <c r="C33" s="500"/>
      <c r="D33" s="496"/>
      <c r="E33" s="496"/>
      <c r="F33" s="496"/>
      <c r="G33" s="300"/>
      <c r="H33" s="300"/>
      <c r="I33" s="300"/>
      <c r="J33" s="300"/>
      <c r="K33" s="300"/>
      <c r="L33" s="300"/>
      <c r="M33" s="300"/>
      <c r="N33" s="300"/>
      <c r="O33" s="300"/>
      <c r="P33" s="300"/>
      <c r="Q33" s="300"/>
      <c r="R33" s="300"/>
      <c r="S33" s="300"/>
      <c r="T33" s="300"/>
      <c r="U33" s="300"/>
      <c r="V33" s="300"/>
      <c r="W33" s="300"/>
      <c r="X33" s="300"/>
      <c r="Y33" s="300"/>
      <c r="Z33" s="300"/>
      <c r="AA33" s="300"/>
      <c r="AB33" s="300"/>
      <c r="AC33" s="300"/>
      <c r="AD33" s="300"/>
      <c r="AE33" s="300"/>
      <c r="AF33" s="300"/>
      <c r="AG33" s="300"/>
      <c r="AH33" s="300"/>
      <c r="AI33" s="300"/>
      <c r="AJ33" s="300"/>
      <c r="AK33" s="300"/>
      <c r="AL33" s="300"/>
      <c r="AM33" s="300"/>
      <c r="AN33" s="300"/>
      <c r="AO33" s="300"/>
      <c r="AP33" s="300"/>
      <c r="AQ33" s="300"/>
      <c r="AR33" s="300"/>
      <c r="AS33" s="300"/>
      <c r="AT33" s="300"/>
      <c r="AU33" s="300"/>
      <c r="AV33" s="300"/>
      <c r="AW33" s="300"/>
      <c r="AX33" s="300"/>
      <c r="AY33" s="300"/>
      <c r="AZ33" s="300"/>
      <c r="BA33" s="300"/>
      <c r="BB33" s="300"/>
      <c r="BC33" s="300"/>
    </row>
    <row r="34" spans="1:55" x14ac:dyDescent="0.2">
      <c r="A34" s="300"/>
      <c r="B34" s="501"/>
      <c r="C34" s="498"/>
      <c r="D34" s="496"/>
      <c r="E34" s="496"/>
      <c r="F34" s="496"/>
      <c r="G34" s="300"/>
      <c r="H34" s="300"/>
      <c r="I34" s="300"/>
      <c r="J34" s="300"/>
      <c r="K34" s="300"/>
      <c r="L34" s="300"/>
      <c r="M34" s="300"/>
      <c r="N34" s="300"/>
      <c r="O34" s="300"/>
      <c r="P34" s="300"/>
      <c r="Q34" s="300"/>
      <c r="R34" s="300"/>
      <c r="S34" s="300"/>
      <c r="T34" s="300"/>
      <c r="U34" s="300"/>
      <c r="V34" s="300"/>
      <c r="W34" s="300"/>
      <c r="X34" s="300"/>
      <c r="Y34" s="300"/>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row>
    <row r="35" spans="1:55" x14ac:dyDescent="0.2">
      <c r="A35" s="300"/>
      <c r="B35" s="496"/>
      <c r="C35" s="498"/>
      <c r="D35" s="496"/>
      <c r="E35" s="496"/>
      <c r="F35" s="496"/>
      <c r="G35" s="300"/>
      <c r="H35" s="300"/>
      <c r="I35" s="300"/>
      <c r="J35" s="300"/>
      <c r="K35" s="300"/>
      <c r="L35" s="300"/>
      <c r="M35" s="300"/>
      <c r="N35" s="300"/>
      <c r="O35" s="300"/>
      <c r="P35" s="300"/>
      <c r="Q35" s="300"/>
      <c r="R35" s="300"/>
      <c r="S35" s="300"/>
      <c r="T35" s="300"/>
      <c r="U35" s="300"/>
      <c r="V35" s="300"/>
      <c r="W35" s="300"/>
      <c r="X35" s="300"/>
      <c r="Y35" s="300"/>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row>
    <row r="36" spans="1:55" x14ac:dyDescent="0.2">
      <c r="A36" s="300"/>
      <c r="B36" s="501"/>
      <c r="C36" s="498"/>
      <c r="D36" s="496"/>
      <c r="E36" s="496"/>
      <c r="F36" s="496"/>
      <c r="G36" s="300"/>
      <c r="H36" s="300"/>
      <c r="I36" s="300"/>
      <c r="J36" s="300"/>
      <c r="K36" s="300"/>
      <c r="L36" s="300"/>
      <c r="M36" s="300"/>
      <c r="N36" s="300"/>
      <c r="O36" s="300"/>
      <c r="P36" s="300"/>
      <c r="Q36" s="300"/>
      <c r="R36" s="300"/>
      <c r="S36" s="300"/>
      <c r="T36" s="300"/>
      <c r="U36" s="300"/>
      <c r="V36" s="300"/>
      <c r="W36" s="300"/>
      <c r="X36" s="300"/>
      <c r="Y36" s="300"/>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row>
    <row r="37" spans="1:55" x14ac:dyDescent="0.2">
      <c r="A37" s="300"/>
      <c r="B37" s="501"/>
      <c r="C37" s="498"/>
      <c r="D37" s="496"/>
      <c r="E37" s="496"/>
      <c r="F37" s="496"/>
      <c r="G37" s="300"/>
      <c r="H37" s="300"/>
      <c r="I37" s="300"/>
      <c r="J37" s="300"/>
      <c r="K37" s="300"/>
      <c r="L37" s="300"/>
      <c r="M37" s="300"/>
      <c r="N37" s="300"/>
      <c r="O37" s="300"/>
      <c r="P37" s="300"/>
      <c r="Q37" s="300"/>
      <c r="R37" s="300"/>
      <c r="S37" s="300"/>
      <c r="T37" s="300"/>
      <c r="U37" s="300"/>
      <c r="V37" s="300"/>
      <c r="W37" s="300"/>
      <c r="X37" s="300"/>
      <c r="Y37" s="300"/>
      <c r="Z37" s="300"/>
      <c r="AA37" s="300"/>
      <c r="AB37" s="300"/>
      <c r="AC37" s="300"/>
      <c r="AD37" s="300"/>
      <c r="AE37" s="300"/>
      <c r="AF37" s="300"/>
      <c r="AG37" s="300"/>
      <c r="AH37" s="300"/>
      <c r="AI37" s="300"/>
      <c r="AJ37" s="300"/>
      <c r="AK37" s="300"/>
      <c r="AL37" s="300"/>
      <c r="AM37" s="300"/>
      <c r="AN37" s="300"/>
      <c r="AO37" s="300"/>
      <c r="AP37" s="300"/>
      <c r="AQ37" s="300"/>
      <c r="AR37" s="300"/>
      <c r="AS37" s="300"/>
      <c r="AT37" s="300"/>
      <c r="AU37" s="300"/>
      <c r="AV37" s="300"/>
      <c r="AW37" s="300"/>
      <c r="AX37" s="300"/>
      <c r="AY37" s="300"/>
      <c r="AZ37" s="300"/>
      <c r="BA37" s="300"/>
      <c r="BB37" s="300"/>
      <c r="BC37" s="300"/>
    </row>
    <row r="38" spans="1:55" x14ac:dyDescent="0.2">
      <c r="A38" s="300"/>
      <c r="B38" s="502" t="s">
        <v>26</v>
      </c>
      <c r="C38" s="503"/>
      <c r="D38" s="496"/>
      <c r="E38" s="1427">
        <f>SUM(E24:E37)</f>
        <v>0</v>
      </c>
      <c r="F38" s="1427">
        <f>SUM(F24:F37)</f>
        <v>0</v>
      </c>
      <c r="G38" s="300"/>
      <c r="H38" s="300"/>
      <c r="I38" s="300"/>
      <c r="J38" s="300"/>
      <c r="K38" s="300"/>
      <c r="L38" s="300"/>
      <c r="M38" s="300"/>
      <c r="N38" s="300"/>
      <c r="O38" s="300"/>
      <c r="P38" s="300"/>
      <c r="Q38" s="300"/>
      <c r="R38" s="300"/>
      <c r="S38" s="300"/>
      <c r="T38" s="300"/>
      <c r="U38" s="300"/>
      <c r="V38" s="300"/>
      <c r="W38" s="300"/>
      <c r="X38" s="300"/>
      <c r="Y38" s="300"/>
      <c r="Z38" s="300"/>
      <c r="AA38" s="300"/>
      <c r="AB38" s="300"/>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row>
    <row r="39" spans="1:55" x14ac:dyDescent="0.2">
      <c r="A39" s="300"/>
      <c r="B39" s="300"/>
      <c r="C39" s="300"/>
      <c r="D39" s="300"/>
      <c r="E39" s="300"/>
      <c r="F39" s="488"/>
      <c r="G39" s="300"/>
      <c r="H39" s="300"/>
      <c r="I39" s="300"/>
      <c r="J39" s="300"/>
      <c r="K39" s="300"/>
      <c r="L39" s="300"/>
      <c r="M39" s="300"/>
      <c r="N39" s="300"/>
      <c r="O39" s="300"/>
      <c r="P39" s="300"/>
      <c r="Q39" s="300"/>
      <c r="R39" s="300"/>
      <c r="S39" s="300"/>
      <c r="T39" s="300"/>
      <c r="U39" s="300"/>
      <c r="V39" s="300"/>
      <c r="W39" s="300"/>
      <c r="X39" s="300"/>
      <c r="Y39" s="300"/>
      <c r="Z39" s="300"/>
      <c r="AA39" s="300"/>
      <c r="AB39" s="300"/>
      <c r="AC39" s="300"/>
      <c r="AD39" s="300"/>
      <c r="AE39" s="300"/>
      <c r="AF39" s="300"/>
      <c r="AG39" s="300"/>
      <c r="AH39" s="300"/>
      <c r="AI39" s="300"/>
      <c r="AJ39" s="300"/>
      <c r="AK39" s="300"/>
      <c r="AL39" s="300"/>
      <c r="AM39" s="300"/>
      <c r="AN39" s="300"/>
      <c r="AO39" s="300"/>
      <c r="AP39" s="300"/>
      <c r="AQ39" s="300"/>
      <c r="AR39" s="300"/>
      <c r="AS39" s="300"/>
      <c r="AT39" s="300"/>
      <c r="AU39" s="300"/>
      <c r="AV39" s="300"/>
      <c r="AW39" s="300"/>
      <c r="AX39" s="300"/>
      <c r="AY39" s="300"/>
      <c r="AZ39" s="300"/>
      <c r="BA39" s="300"/>
      <c r="BB39" s="300"/>
      <c r="BC39" s="300"/>
    </row>
    <row r="40" spans="1:55" x14ac:dyDescent="0.2">
      <c r="A40" s="300"/>
      <c r="B40" s="300"/>
      <c r="C40" s="300"/>
      <c r="D40" s="300"/>
      <c r="E40" s="300"/>
      <c r="F40" s="488"/>
      <c r="G40" s="300"/>
      <c r="H40" s="300"/>
      <c r="I40" s="300"/>
      <c r="J40" s="300"/>
      <c r="K40" s="300"/>
      <c r="L40" s="300"/>
      <c r="M40" s="300"/>
      <c r="N40" s="300"/>
      <c r="O40" s="300"/>
      <c r="P40" s="300"/>
      <c r="Q40" s="300"/>
      <c r="R40" s="300"/>
      <c r="S40" s="300"/>
      <c r="T40" s="300"/>
      <c r="U40" s="300"/>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row>
    <row r="41" spans="1:55" x14ac:dyDescent="0.2">
      <c r="A41" s="300"/>
      <c r="B41" s="300"/>
      <c r="C41" s="300"/>
      <c r="D41" s="300"/>
      <c r="E41" s="300"/>
      <c r="F41" s="488"/>
      <c r="G41" s="300"/>
      <c r="H41" s="300"/>
      <c r="I41" s="300"/>
      <c r="J41" s="300"/>
      <c r="K41" s="300"/>
      <c r="L41" s="300"/>
      <c r="M41" s="300"/>
      <c r="N41" s="300"/>
      <c r="O41" s="300"/>
      <c r="P41" s="300"/>
      <c r="Q41" s="300"/>
      <c r="R41" s="300"/>
      <c r="S41" s="300"/>
      <c r="T41" s="300"/>
      <c r="U41" s="300"/>
      <c r="V41" s="300"/>
      <c r="W41" s="300"/>
      <c r="X41" s="300"/>
      <c r="Y41" s="300"/>
      <c r="Z41" s="300"/>
      <c r="AA41" s="300"/>
      <c r="AB41" s="300"/>
      <c r="AC41" s="300"/>
      <c r="AD41" s="300"/>
      <c r="AE41" s="300"/>
      <c r="AF41" s="300"/>
      <c r="AG41" s="300"/>
      <c r="AH41" s="300"/>
      <c r="AI41" s="300"/>
      <c r="AJ41" s="300"/>
      <c r="AK41" s="300"/>
      <c r="AL41" s="300"/>
      <c r="AM41" s="300"/>
      <c r="AN41" s="300"/>
      <c r="AO41" s="300"/>
      <c r="AP41" s="300"/>
      <c r="AQ41" s="300"/>
      <c r="AR41" s="300"/>
      <c r="AS41" s="300"/>
      <c r="AT41" s="300"/>
      <c r="AU41" s="300"/>
      <c r="AV41" s="300"/>
      <c r="AW41" s="300"/>
      <c r="AX41" s="300"/>
      <c r="AY41" s="300"/>
      <c r="AZ41" s="300"/>
      <c r="BA41" s="300"/>
      <c r="BB41" s="300"/>
      <c r="BC41" s="300"/>
    </row>
    <row r="42" spans="1:55" x14ac:dyDescent="0.2">
      <c r="A42" s="300"/>
      <c r="B42" s="300"/>
      <c r="C42" s="300"/>
      <c r="D42" s="300"/>
      <c r="E42" s="300"/>
      <c r="F42" s="488"/>
      <c r="G42" s="300"/>
      <c r="H42" s="300"/>
      <c r="I42" s="300"/>
      <c r="J42" s="300"/>
      <c r="K42" s="300"/>
      <c r="L42" s="300"/>
      <c r="M42" s="300"/>
      <c r="N42" s="300"/>
      <c r="O42" s="300"/>
      <c r="P42" s="300"/>
      <c r="Q42" s="300"/>
      <c r="R42" s="300"/>
      <c r="S42" s="300"/>
      <c r="T42" s="300"/>
      <c r="U42" s="300"/>
      <c r="V42" s="300"/>
      <c r="W42" s="300"/>
      <c r="X42" s="300"/>
      <c r="Y42" s="300"/>
      <c r="Z42" s="300"/>
      <c r="AA42" s="300"/>
      <c r="AB42" s="300"/>
      <c r="AC42" s="300"/>
      <c r="AD42" s="300"/>
      <c r="AE42" s="300"/>
      <c r="AF42" s="300"/>
      <c r="AG42" s="300"/>
      <c r="AH42" s="300"/>
      <c r="AI42" s="300"/>
      <c r="AJ42" s="300"/>
      <c r="AK42" s="300"/>
      <c r="AL42" s="300"/>
      <c r="AM42" s="300"/>
      <c r="AN42" s="300"/>
      <c r="AO42" s="300"/>
      <c r="AP42" s="300"/>
      <c r="AQ42" s="300"/>
      <c r="AR42" s="300"/>
      <c r="AS42" s="300"/>
      <c r="AT42" s="300"/>
      <c r="AU42" s="300"/>
      <c r="AV42" s="300"/>
      <c r="AW42" s="300"/>
      <c r="AX42" s="300"/>
      <c r="AY42" s="300"/>
      <c r="AZ42" s="300"/>
      <c r="BA42" s="300"/>
      <c r="BB42" s="300"/>
      <c r="BC42" s="300"/>
    </row>
    <row r="43" spans="1:55" x14ac:dyDescent="0.2">
      <c r="A43" s="300"/>
      <c r="B43" s="300"/>
      <c r="C43" s="300"/>
      <c r="D43" s="300"/>
      <c r="E43" s="300"/>
      <c r="F43" s="488"/>
      <c r="G43" s="300"/>
      <c r="H43" s="300"/>
      <c r="I43" s="300"/>
      <c r="J43" s="300"/>
      <c r="K43" s="300"/>
      <c r="L43" s="300"/>
      <c r="M43" s="300"/>
      <c r="N43" s="300"/>
      <c r="O43" s="300"/>
      <c r="P43" s="300"/>
      <c r="Q43" s="300"/>
      <c r="R43" s="300"/>
      <c r="S43" s="300"/>
      <c r="T43" s="300"/>
      <c r="U43" s="300"/>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row>
    <row r="44" spans="1:55" x14ac:dyDescent="0.2">
      <c r="A44" s="300"/>
      <c r="B44" s="300"/>
      <c r="C44" s="300"/>
      <c r="D44" s="300"/>
      <c r="E44" s="300"/>
      <c r="F44" s="488"/>
      <c r="G44" s="300"/>
      <c r="H44" s="300"/>
      <c r="I44" s="300"/>
      <c r="J44" s="300"/>
      <c r="K44" s="300"/>
      <c r="L44" s="300"/>
      <c r="M44" s="300"/>
      <c r="N44" s="300"/>
      <c r="O44" s="300"/>
      <c r="P44" s="300"/>
      <c r="Q44" s="300"/>
      <c r="R44" s="300"/>
      <c r="S44" s="300"/>
      <c r="T44" s="300"/>
      <c r="U44" s="300"/>
      <c r="V44" s="300"/>
      <c r="W44" s="300"/>
      <c r="X44" s="300"/>
      <c r="Y44" s="300"/>
      <c r="Z44" s="300"/>
      <c r="AA44" s="300"/>
      <c r="AB44" s="300"/>
      <c r="AC44" s="300"/>
      <c r="AD44" s="300"/>
      <c r="AE44" s="300"/>
      <c r="AF44" s="300"/>
      <c r="AG44" s="300"/>
      <c r="AH44" s="300"/>
      <c r="AI44" s="300"/>
      <c r="AJ44" s="300"/>
      <c r="AK44" s="300"/>
      <c r="AL44" s="300"/>
      <c r="AM44" s="300"/>
      <c r="AN44" s="300"/>
      <c r="AO44" s="300"/>
      <c r="AP44" s="300"/>
      <c r="AQ44" s="300"/>
      <c r="AR44" s="300"/>
      <c r="AS44" s="300"/>
      <c r="AT44" s="300"/>
      <c r="AU44" s="300"/>
      <c r="AV44" s="300"/>
      <c r="AW44" s="300"/>
      <c r="AX44" s="300"/>
      <c r="AY44" s="300"/>
      <c r="AZ44" s="300"/>
      <c r="BA44" s="300"/>
      <c r="BB44" s="300"/>
      <c r="BC44" s="300"/>
    </row>
    <row r="45" spans="1:55" x14ac:dyDescent="0.2">
      <c r="A45" s="300"/>
      <c r="B45" s="300"/>
      <c r="C45" s="300"/>
      <c r="D45" s="300"/>
      <c r="E45" s="300"/>
      <c r="F45" s="488"/>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0"/>
      <c r="AM45" s="300"/>
      <c r="AN45" s="300"/>
      <c r="AO45" s="300"/>
      <c r="AP45" s="300"/>
      <c r="AQ45" s="300"/>
      <c r="AR45" s="300"/>
      <c r="AS45" s="300"/>
      <c r="AT45" s="300"/>
      <c r="AU45" s="300"/>
      <c r="AV45" s="300"/>
      <c r="AW45" s="300"/>
      <c r="AX45" s="300"/>
      <c r="AY45" s="300"/>
      <c r="AZ45" s="300"/>
      <c r="BA45" s="300"/>
      <c r="BB45" s="300"/>
      <c r="BC45" s="300"/>
    </row>
    <row r="46" spans="1:55" x14ac:dyDescent="0.2">
      <c r="A46" s="300"/>
      <c r="B46" s="300"/>
      <c r="C46" s="300"/>
      <c r="D46" s="300"/>
      <c r="E46" s="300"/>
      <c r="F46" s="488"/>
      <c r="G46" s="300"/>
      <c r="H46" s="300"/>
      <c r="I46" s="300"/>
      <c r="J46" s="300"/>
      <c r="K46" s="300"/>
      <c r="L46" s="300"/>
      <c r="M46" s="300"/>
      <c r="N46" s="300"/>
      <c r="O46" s="300"/>
      <c r="P46" s="300"/>
      <c r="Q46" s="300"/>
      <c r="R46" s="300"/>
      <c r="S46" s="300"/>
      <c r="T46" s="300"/>
      <c r="U46" s="300"/>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row>
    <row r="47" spans="1:55" x14ac:dyDescent="0.2">
      <c r="A47" s="300"/>
      <c r="B47" s="300"/>
      <c r="C47" s="300"/>
      <c r="D47" s="300"/>
      <c r="E47" s="300"/>
      <c r="F47" s="488"/>
      <c r="G47" s="300"/>
      <c r="H47" s="300"/>
      <c r="I47" s="300"/>
      <c r="J47" s="300"/>
      <c r="K47" s="300"/>
      <c r="L47" s="300"/>
      <c r="M47" s="300"/>
      <c r="N47" s="300"/>
      <c r="O47" s="300"/>
      <c r="P47" s="300"/>
      <c r="Q47" s="300"/>
      <c r="R47" s="300"/>
      <c r="S47" s="300"/>
      <c r="T47" s="300"/>
      <c r="U47" s="300"/>
      <c r="V47" s="300"/>
      <c r="W47" s="300"/>
      <c r="X47" s="300"/>
      <c r="Y47" s="300"/>
      <c r="Z47" s="300"/>
      <c r="AA47" s="300"/>
      <c r="AB47" s="300"/>
      <c r="AC47" s="300"/>
      <c r="AD47" s="300"/>
      <c r="AE47" s="300"/>
      <c r="AF47" s="300"/>
      <c r="AG47" s="300"/>
      <c r="AH47" s="300"/>
      <c r="AI47" s="300"/>
      <c r="AJ47" s="300"/>
      <c r="AK47" s="300"/>
      <c r="AL47" s="300"/>
      <c r="AM47" s="300"/>
      <c r="AN47" s="300"/>
      <c r="AO47" s="300"/>
      <c r="AP47" s="300"/>
      <c r="AQ47" s="300"/>
      <c r="AR47" s="300"/>
      <c r="AS47" s="300"/>
      <c r="AT47" s="300"/>
      <c r="AU47" s="300"/>
      <c r="AV47" s="300"/>
      <c r="AW47" s="300"/>
      <c r="AX47" s="300"/>
      <c r="AY47" s="300"/>
      <c r="AZ47" s="300"/>
      <c r="BA47" s="300"/>
      <c r="BB47" s="300"/>
      <c r="BC47" s="300"/>
    </row>
    <row r="48" spans="1:55" x14ac:dyDescent="0.2">
      <c r="A48" s="300"/>
      <c r="B48" s="300"/>
      <c r="C48" s="300"/>
      <c r="D48" s="300"/>
      <c r="E48" s="300"/>
      <c r="F48" s="488"/>
      <c r="G48" s="300"/>
      <c r="H48" s="300"/>
      <c r="I48" s="300"/>
      <c r="J48" s="300"/>
      <c r="K48" s="300"/>
      <c r="L48" s="300"/>
      <c r="M48" s="300"/>
      <c r="N48" s="300"/>
      <c r="O48" s="300"/>
      <c r="P48" s="300"/>
      <c r="Q48" s="300"/>
      <c r="R48" s="300"/>
      <c r="S48" s="300"/>
      <c r="T48" s="300"/>
      <c r="U48" s="300"/>
      <c r="V48" s="300"/>
      <c r="W48" s="300"/>
      <c r="X48" s="300"/>
      <c r="Y48" s="300"/>
      <c r="Z48" s="300"/>
      <c r="AA48" s="300"/>
      <c r="AB48" s="300"/>
      <c r="AC48" s="300"/>
      <c r="AD48" s="300"/>
      <c r="AE48" s="300"/>
      <c r="AF48" s="300"/>
      <c r="AG48" s="300"/>
      <c r="AH48" s="300"/>
      <c r="AI48" s="300"/>
      <c r="AJ48" s="300"/>
      <c r="AK48" s="300"/>
      <c r="AL48" s="300"/>
      <c r="AM48" s="300"/>
      <c r="AN48" s="300"/>
      <c r="AO48" s="300"/>
      <c r="AP48" s="300"/>
      <c r="AQ48" s="300"/>
      <c r="AR48" s="300"/>
      <c r="AS48" s="300"/>
      <c r="AT48" s="300"/>
      <c r="AU48" s="300"/>
      <c r="AV48" s="300"/>
      <c r="AW48" s="300"/>
      <c r="AX48" s="300"/>
      <c r="AY48" s="300"/>
      <c r="AZ48" s="300"/>
      <c r="BA48" s="300"/>
      <c r="BB48" s="300"/>
      <c r="BC48" s="300"/>
    </row>
    <row r="49" spans="1:55" x14ac:dyDescent="0.2">
      <c r="A49" s="300"/>
      <c r="B49" s="300"/>
      <c r="C49" s="300"/>
      <c r="D49" s="300"/>
      <c r="E49" s="300"/>
      <c r="F49" s="488"/>
      <c r="G49" s="300"/>
      <c r="H49" s="300"/>
      <c r="I49" s="300"/>
      <c r="J49" s="300"/>
      <c r="K49" s="300"/>
      <c r="L49" s="300"/>
      <c r="M49" s="300"/>
      <c r="N49" s="300"/>
      <c r="O49" s="300"/>
      <c r="P49" s="300"/>
      <c r="Q49" s="300"/>
      <c r="R49" s="300"/>
      <c r="S49" s="300"/>
      <c r="T49" s="300"/>
      <c r="U49" s="300"/>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row>
    <row r="50" spans="1:55" x14ac:dyDescent="0.2">
      <c r="A50" s="300"/>
      <c r="B50" s="300"/>
      <c r="C50" s="300"/>
      <c r="D50" s="300"/>
      <c r="E50" s="300"/>
      <c r="F50" s="488"/>
      <c r="G50" s="300"/>
      <c r="H50" s="300"/>
      <c r="I50" s="300"/>
      <c r="J50" s="300"/>
      <c r="K50" s="300"/>
      <c r="L50" s="300"/>
      <c r="M50" s="300"/>
      <c r="N50" s="300"/>
      <c r="O50" s="300"/>
      <c r="P50" s="300"/>
      <c r="Q50" s="300"/>
      <c r="R50" s="300"/>
      <c r="S50" s="300"/>
      <c r="T50" s="300"/>
      <c r="U50" s="300"/>
      <c r="V50" s="300"/>
      <c r="W50" s="300"/>
      <c r="X50" s="300"/>
      <c r="Y50" s="300"/>
      <c r="Z50" s="300"/>
      <c r="AA50" s="300"/>
      <c r="AB50" s="300"/>
      <c r="AC50" s="300"/>
      <c r="AD50" s="300"/>
      <c r="AE50" s="300"/>
      <c r="AF50" s="300"/>
      <c r="AG50" s="300"/>
      <c r="AH50" s="300"/>
      <c r="AI50" s="300"/>
      <c r="AJ50" s="300"/>
      <c r="AK50" s="300"/>
      <c r="AL50" s="300"/>
      <c r="AM50" s="300"/>
      <c r="AN50" s="300"/>
      <c r="AO50" s="300"/>
      <c r="AP50" s="300"/>
      <c r="AQ50" s="300"/>
      <c r="AR50" s="300"/>
      <c r="AS50" s="300"/>
      <c r="AT50" s="300"/>
      <c r="AU50" s="300"/>
      <c r="AV50" s="300"/>
      <c r="AW50" s="300"/>
      <c r="AX50" s="300"/>
      <c r="AY50" s="300"/>
      <c r="AZ50" s="300"/>
      <c r="BA50" s="300"/>
      <c r="BB50" s="300"/>
      <c r="BC50" s="300"/>
    </row>
    <row r="51" spans="1:55" x14ac:dyDescent="0.2">
      <c r="A51" s="300"/>
      <c r="B51" s="300"/>
      <c r="C51" s="300"/>
      <c r="D51" s="300"/>
      <c r="E51" s="300"/>
      <c r="F51" s="488"/>
      <c r="G51" s="300"/>
      <c r="H51" s="300"/>
      <c r="I51" s="300"/>
      <c r="J51" s="300"/>
      <c r="K51" s="300"/>
      <c r="L51" s="300"/>
      <c r="M51" s="300"/>
      <c r="N51" s="300"/>
      <c r="O51" s="300"/>
      <c r="P51" s="300"/>
      <c r="Q51" s="300"/>
      <c r="R51" s="300"/>
      <c r="S51" s="300"/>
      <c r="T51" s="300"/>
      <c r="U51" s="300"/>
      <c r="V51" s="300"/>
      <c r="W51" s="300"/>
      <c r="X51" s="300"/>
      <c r="Y51" s="300"/>
      <c r="Z51" s="300"/>
      <c r="AA51" s="300"/>
      <c r="AB51" s="300"/>
      <c r="AC51" s="300"/>
      <c r="AD51" s="300"/>
      <c r="AE51" s="300"/>
      <c r="AF51" s="300"/>
      <c r="AG51" s="300"/>
      <c r="AH51" s="300"/>
      <c r="AI51" s="300"/>
      <c r="AJ51" s="300"/>
      <c r="AK51" s="300"/>
      <c r="AL51" s="300"/>
      <c r="AM51" s="300"/>
      <c r="AN51" s="300"/>
      <c r="AO51" s="300"/>
      <c r="AP51" s="300"/>
      <c r="AQ51" s="300"/>
      <c r="AR51" s="300"/>
      <c r="AS51" s="300"/>
      <c r="AT51" s="300"/>
      <c r="AU51" s="300"/>
      <c r="AV51" s="300"/>
      <c r="AW51" s="300"/>
      <c r="AX51" s="300"/>
      <c r="AY51" s="300"/>
      <c r="AZ51" s="300"/>
      <c r="BA51" s="300"/>
      <c r="BB51" s="300"/>
      <c r="BC51" s="300"/>
    </row>
    <row r="52" spans="1:55" x14ac:dyDescent="0.2">
      <c r="A52" s="300"/>
      <c r="B52" s="300"/>
      <c r="C52" s="300"/>
      <c r="D52" s="300"/>
      <c r="E52" s="300"/>
      <c r="F52" s="488"/>
      <c r="G52" s="300"/>
      <c r="H52" s="300"/>
      <c r="I52" s="300"/>
      <c r="J52" s="300"/>
      <c r="K52" s="300"/>
      <c r="L52" s="300"/>
      <c r="M52" s="300"/>
      <c r="N52" s="300"/>
      <c r="O52" s="300"/>
      <c r="P52" s="300"/>
      <c r="Q52" s="300"/>
      <c r="R52" s="300"/>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row>
    <row r="53" spans="1:55" x14ac:dyDescent="0.2">
      <c r="A53" s="300"/>
      <c r="B53" s="300"/>
      <c r="C53" s="300"/>
      <c r="D53" s="300"/>
      <c r="E53" s="300"/>
      <c r="F53" s="488"/>
      <c r="G53" s="300"/>
      <c r="H53" s="300"/>
      <c r="I53" s="300"/>
      <c r="J53" s="300"/>
      <c r="K53" s="300"/>
      <c r="L53" s="300"/>
      <c r="M53" s="300"/>
      <c r="N53" s="300"/>
      <c r="O53" s="300"/>
      <c r="P53" s="300"/>
      <c r="Q53" s="300"/>
      <c r="R53" s="300"/>
      <c r="S53" s="300"/>
      <c r="T53" s="300"/>
      <c r="U53" s="300"/>
      <c r="V53" s="300"/>
      <c r="W53" s="300"/>
      <c r="X53" s="300"/>
      <c r="Y53" s="300"/>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0"/>
      <c r="BA53" s="300"/>
      <c r="BB53" s="300"/>
      <c r="BC53" s="300"/>
    </row>
    <row r="54" spans="1:55" x14ac:dyDescent="0.2">
      <c r="A54" s="300"/>
      <c r="B54" s="300"/>
      <c r="C54" s="300"/>
      <c r="D54" s="300"/>
      <c r="E54" s="300"/>
      <c r="F54" s="488"/>
      <c r="G54" s="300"/>
      <c r="H54" s="300"/>
      <c r="I54" s="300"/>
      <c r="J54" s="300"/>
      <c r="K54" s="300"/>
      <c r="L54" s="300"/>
      <c r="M54" s="300"/>
      <c r="N54" s="300"/>
      <c r="O54" s="300"/>
      <c r="P54" s="300"/>
      <c r="Q54" s="300"/>
      <c r="R54" s="300"/>
      <c r="S54" s="300"/>
      <c r="T54" s="300"/>
      <c r="U54" s="300"/>
      <c r="V54" s="300"/>
      <c r="W54" s="300"/>
      <c r="X54" s="300"/>
      <c r="Y54" s="300"/>
      <c r="Z54" s="300"/>
      <c r="AA54" s="300"/>
      <c r="AB54" s="300"/>
      <c r="AC54" s="300"/>
      <c r="AD54" s="300"/>
      <c r="AE54" s="300"/>
      <c r="AF54" s="300"/>
      <c r="AG54" s="300"/>
      <c r="AH54" s="300"/>
      <c r="AI54" s="300"/>
      <c r="AJ54" s="300"/>
      <c r="AK54" s="300"/>
      <c r="AL54" s="300"/>
      <c r="AM54" s="300"/>
      <c r="AN54" s="300"/>
      <c r="AO54" s="300"/>
      <c r="AP54" s="300"/>
      <c r="AQ54" s="300"/>
      <c r="AR54" s="300"/>
      <c r="AS54" s="300"/>
      <c r="AT54" s="300"/>
      <c r="AU54" s="300"/>
      <c r="AV54" s="300"/>
      <c r="AW54" s="300"/>
      <c r="AX54" s="300"/>
      <c r="AY54" s="300"/>
      <c r="AZ54" s="300"/>
      <c r="BA54" s="300"/>
      <c r="BB54" s="300"/>
      <c r="BC54" s="300"/>
    </row>
    <row r="55" spans="1:55" x14ac:dyDescent="0.2">
      <c r="A55" s="300"/>
      <c r="B55" s="300"/>
      <c r="C55" s="300"/>
      <c r="D55" s="300"/>
      <c r="E55" s="300"/>
      <c r="F55" s="488"/>
      <c r="G55" s="300"/>
      <c r="H55" s="300"/>
      <c r="I55" s="300"/>
      <c r="J55" s="300"/>
      <c r="K55" s="300"/>
      <c r="L55" s="300"/>
      <c r="M55" s="300"/>
      <c r="N55" s="300"/>
      <c r="O55" s="300"/>
      <c r="P55" s="300"/>
      <c r="Q55" s="300"/>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row>
    <row r="56" spans="1:55" x14ac:dyDescent="0.2">
      <c r="A56" s="300"/>
      <c r="B56" s="300"/>
      <c r="C56" s="300"/>
      <c r="D56" s="300"/>
      <c r="E56" s="300"/>
      <c r="F56" s="488"/>
      <c r="G56" s="300"/>
      <c r="H56" s="300"/>
      <c r="I56" s="300"/>
      <c r="J56" s="300"/>
      <c r="K56" s="300"/>
      <c r="L56" s="300"/>
      <c r="M56" s="300"/>
      <c r="N56" s="300"/>
      <c r="O56" s="300"/>
      <c r="P56" s="300"/>
      <c r="Q56" s="300"/>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300"/>
    </row>
    <row r="57" spans="1:55" x14ac:dyDescent="0.2">
      <c r="A57" s="300"/>
      <c r="B57" s="300"/>
      <c r="C57" s="300"/>
      <c r="D57" s="300"/>
      <c r="E57" s="300"/>
      <c r="F57" s="488"/>
      <c r="G57" s="300"/>
      <c r="H57" s="300"/>
      <c r="I57" s="300"/>
      <c r="J57" s="300"/>
      <c r="K57" s="300"/>
      <c r="L57" s="300"/>
      <c r="M57" s="300"/>
      <c r="N57" s="300"/>
      <c r="O57" s="300"/>
      <c r="P57" s="300"/>
      <c r="Q57" s="300"/>
      <c r="R57" s="300"/>
      <c r="S57" s="300"/>
      <c r="T57" s="300"/>
      <c r="U57" s="300"/>
      <c r="V57" s="300"/>
      <c r="W57" s="300"/>
      <c r="X57" s="300"/>
      <c r="Y57" s="300"/>
      <c r="Z57" s="300"/>
      <c r="AA57" s="300"/>
      <c r="AB57" s="300"/>
      <c r="AC57" s="300"/>
      <c r="AD57" s="300"/>
      <c r="AE57" s="300"/>
      <c r="AF57" s="300"/>
      <c r="AG57" s="300"/>
      <c r="AH57" s="300"/>
      <c r="AI57" s="300"/>
      <c r="AJ57" s="300"/>
      <c r="AK57" s="300"/>
      <c r="AL57" s="300"/>
      <c r="AM57" s="300"/>
      <c r="AN57" s="300"/>
      <c r="AO57" s="300"/>
      <c r="AP57" s="300"/>
      <c r="AQ57" s="300"/>
      <c r="AR57" s="300"/>
      <c r="AS57" s="300"/>
      <c r="AT57" s="300"/>
      <c r="AU57" s="300"/>
      <c r="AV57" s="300"/>
      <c r="AW57" s="300"/>
      <c r="AX57" s="300"/>
      <c r="AY57" s="300"/>
      <c r="AZ57" s="300"/>
      <c r="BA57" s="300"/>
      <c r="BB57" s="300"/>
      <c r="BC57" s="300"/>
    </row>
    <row r="58" spans="1:55" x14ac:dyDescent="0.2">
      <c r="A58" s="300"/>
      <c r="B58" s="300"/>
      <c r="C58" s="300"/>
      <c r="D58" s="300"/>
      <c r="E58" s="300"/>
      <c r="F58" s="488"/>
      <c r="G58" s="300"/>
      <c r="H58" s="300"/>
      <c r="I58" s="300"/>
      <c r="J58" s="300"/>
      <c r="K58" s="300"/>
      <c r="L58" s="300"/>
      <c r="M58" s="300"/>
      <c r="N58" s="300"/>
      <c r="O58" s="300"/>
      <c r="P58" s="300"/>
      <c r="Q58" s="300"/>
      <c r="R58" s="300"/>
      <c r="S58" s="300"/>
      <c r="T58" s="300"/>
      <c r="U58" s="300"/>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row>
    <row r="59" spans="1:55" x14ac:dyDescent="0.2">
      <c r="A59" s="300"/>
      <c r="B59" s="300"/>
      <c r="C59" s="300"/>
      <c r="D59" s="300"/>
      <c r="E59" s="300"/>
      <c r="F59" s="488"/>
      <c r="G59" s="300"/>
      <c r="H59" s="300"/>
      <c r="I59" s="300"/>
      <c r="J59" s="300"/>
      <c r="K59" s="300"/>
      <c r="L59" s="300"/>
      <c r="M59" s="300"/>
      <c r="N59" s="300"/>
      <c r="O59" s="300"/>
      <c r="P59" s="300"/>
      <c r="Q59" s="300"/>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row>
    <row r="60" spans="1:55" x14ac:dyDescent="0.2">
      <c r="A60" s="300"/>
      <c r="B60" s="300"/>
      <c r="C60" s="300"/>
      <c r="D60" s="300"/>
      <c r="E60" s="300"/>
      <c r="F60" s="488"/>
      <c r="G60" s="300"/>
      <c r="H60" s="300"/>
      <c r="I60" s="300"/>
      <c r="J60" s="300"/>
      <c r="K60" s="300"/>
      <c r="L60" s="300"/>
      <c r="M60" s="300"/>
      <c r="N60" s="300"/>
      <c r="O60" s="300"/>
      <c r="P60" s="300"/>
      <c r="Q60" s="300"/>
      <c r="R60" s="300"/>
      <c r="S60" s="300"/>
      <c r="T60" s="300"/>
      <c r="U60" s="300"/>
      <c r="V60" s="300"/>
      <c r="W60" s="300"/>
      <c r="X60" s="300"/>
      <c r="Y60" s="300"/>
      <c r="Z60" s="300"/>
      <c r="AA60" s="300"/>
      <c r="AB60" s="300"/>
      <c r="AC60" s="300"/>
      <c r="AD60" s="300"/>
      <c r="AE60" s="300"/>
      <c r="AF60" s="300"/>
      <c r="AG60" s="300"/>
      <c r="AH60" s="300"/>
      <c r="AI60" s="300"/>
      <c r="AJ60" s="300"/>
      <c r="AK60" s="300"/>
      <c r="AL60" s="300"/>
      <c r="AM60" s="300"/>
      <c r="AN60" s="300"/>
      <c r="AO60" s="300"/>
      <c r="AP60" s="300"/>
      <c r="AQ60" s="300"/>
      <c r="AR60" s="300"/>
      <c r="AS60" s="300"/>
      <c r="AT60" s="300"/>
      <c r="AU60" s="300"/>
      <c r="AV60" s="300"/>
      <c r="AW60" s="300"/>
      <c r="AX60" s="300"/>
      <c r="AY60" s="300"/>
      <c r="AZ60" s="300"/>
      <c r="BA60" s="300"/>
      <c r="BB60" s="300"/>
      <c r="BC60" s="300"/>
    </row>
    <row r="61" spans="1:55" x14ac:dyDescent="0.2">
      <c r="A61" s="300"/>
      <c r="B61" s="300"/>
      <c r="C61" s="300"/>
      <c r="D61" s="300"/>
      <c r="E61" s="300"/>
      <c r="F61" s="488"/>
      <c r="G61" s="300"/>
      <c r="H61" s="300"/>
      <c r="I61" s="300"/>
      <c r="J61" s="300"/>
      <c r="K61" s="300"/>
      <c r="L61" s="300"/>
      <c r="M61" s="300"/>
      <c r="N61" s="300"/>
      <c r="O61" s="300"/>
      <c r="P61" s="300"/>
      <c r="Q61" s="300"/>
      <c r="R61" s="300"/>
      <c r="S61" s="300"/>
      <c r="T61" s="300"/>
      <c r="U61" s="300"/>
      <c r="V61" s="300"/>
      <c r="W61" s="300"/>
      <c r="X61" s="300"/>
      <c r="Y61" s="300"/>
      <c r="Z61" s="300"/>
      <c r="AA61" s="300"/>
      <c r="AB61" s="300"/>
      <c r="AC61" s="300"/>
      <c r="AD61" s="300"/>
      <c r="AE61" s="300"/>
      <c r="AF61" s="300"/>
      <c r="AG61" s="300"/>
      <c r="AH61" s="300"/>
      <c r="AI61" s="300"/>
      <c r="AJ61" s="300"/>
      <c r="AK61" s="300"/>
      <c r="AL61" s="300"/>
      <c r="AM61" s="300"/>
      <c r="AN61" s="300"/>
      <c r="AO61" s="300"/>
      <c r="AP61" s="300"/>
      <c r="AQ61" s="300"/>
      <c r="AR61" s="300"/>
      <c r="AS61" s="300"/>
      <c r="AT61" s="300"/>
      <c r="AU61" s="300"/>
      <c r="AV61" s="300"/>
      <c r="AW61" s="300"/>
      <c r="AX61" s="300"/>
      <c r="AY61" s="300"/>
      <c r="AZ61" s="300"/>
      <c r="BA61" s="300"/>
      <c r="BB61" s="300"/>
      <c r="BC61" s="300"/>
    </row>
    <row r="62" spans="1:55" x14ac:dyDescent="0.2">
      <c r="A62" s="300"/>
      <c r="B62" s="300"/>
      <c r="C62" s="300"/>
      <c r="D62" s="300"/>
      <c r="E62" s="300"/>
      <c r="F62" s="488"/>
      <c r="G62" s="300"/>
      <c r="H62" s="300"/>
      <c r="I62" s="300"/>
      <c r="J62" s="300"/>
      <c r="K62" s="300"/>
      <c r="L62" s="300"/>
      <c r="M62" s="300"/>
      <c r="N62" s="300"/>
      <c r="O62" s="300"/>
      <c r="P62" s="300"/>
      <c r="Q62" s="300"/>
      <c r="R62" s="300"/>
      <c r="S62" s="300"/>
      <c r="T62" s="300"/>
      <c r="U62" s="300"/>
      <c r="V62" s="300"/>
      <c r="W62" s="300"/>
      <c r="X62" s="300"/>
      <c r="Y62" s="300"/>
      <c r="Z62" s="300"/>
      <c r="AA62" s="300"/>
      <c r="AB62" s="300"/>
      <c r="AC62" s="300"/>
      <c r="AD62" s="300"/>
      <c r="AE62" s="300"/>
      <c r="AF62" s="300"/>
      <c r="AG62" s="300"/>
      <c r="AH62" s="300"/>
      <c r="AI62" s="300"/>
      <c r="AJ62" s="300"/>
      <c r="AK62" s="300"/>
      <c r="AL62" s="300"/>
      <c r="AM62" s="300"/>
      <c r="AN62" s="300"/>
      <c r="AO62" s="300"/>
      <c r="AP62" s="300"/>
      <c r="AQ62" s="300"/>
      <c r="AR62" s="300"/>
      <c r="AS62" s="300"/>
      <c r="AT62" s="300"/>
      <c r="AU62" s="300"/>
      <c r="AV62" s="300"/>
      <c r="AW62" s="300"/>
      <c r="AX62" s="300"/>
      <c r="AY62" s="300"/>
      <c r="AZ62" s="300"/>
      <c r="BA62" s="300"/>
      <c r="BB62" s="300"/>
      <c r="BC62" s="300"/>
    </row>
    <row r="63" spans="1:55" x14ac:dyDescent="0.2">
      <c r="A63" s="300"/>
      <c r="B63" s="300"/>
      <c r="C63" s="300"/>
      <c r="D63" s="300"/>
      <c r="E63" s="300"/>
      <c r="F63" s="488"/>
      <c r="G63" s="300"/>
      <c r="H63" s="300"/>
      <c r="I63" s="300"/>
      <c r="J63" s="300"/>
      <c r="K63" s="300"/>
      <c r="L63" s="300"/>
      <c r="M63" s="300"/>
      <c r="N63" s="300"/>
      <c r="O63" s="300"/>
      <c r="P63" s="300"/>
      <c r="Q63" s="300"/>
      <c r="R63" s="300"/>
      <c r="S63" s="300"/>
      <c r="T63" s="300"/>
      <c r="U63" s="300"/>
      <c r="V63" s="300"/>
      <c r="W63" s="300"/>
      <c r="X63" s="300"/>
      <c r="Y63" s="300"/>
      <c r="Z63" s="300"/>
      <c r="AA63" s="300"/>
      <c r="AB63" s="300"/>
      <c r="AC63" s="300"/>
      <c r="AD63" s="300"/>
      <c r="AE63" s="300"/>
      <c r="AF63" s="300"/>
      <c r="AG63" s="300"/>
      <c r="AH63" s="300"/>
      <c r="AI63" s="300"/>
      <c r="AJ63" s="300"/>
      <c r="AK63" s="300"/>
      <c r="AL63" s="300"/>
      <c r="AM63" s="300"/>
      <c r="AN63" s="300"/>
      <c r="AO63" s="300"/>
      <c r="AP63" s="300"/>
      <c r="AQ63" s="300"/>
      <c r="AR63" s="300"/>
      <c r="AS63" s="300"/>
      <c r="AT63" s="300"/>
      <c r="AU63" s="300"/>
      <c r="AV63" s="300"/>
      <c r="AW63" s="300"/>
      <c r="AX63" s="300"/>
      <c r="AY63" s="300"/>
      <c r="AZ63" s="300"/>
      <c r="BA63" s="300"/>
      <c r="BB63" s="300"/>
      <c r="BC63" s="300"/>
    </row>
    <row r="64" spans="1:55" x14ac:dyDescent="0.2">
      <c r="A64" s="300"/>
      <c r="B64" s="300"/>
      <c r="C64" s="300"/>
      <c r="D64" s="300"/>
      <c r="E64" s="300"/>
      <c r="F64" s="488"/>
      <c r="G64" s="300"/>
      <c r="H64" s="300"/>
      <c r="I64" s="300"/>
      <c r="J64" s="300"/>
      <c r="K64" s="300"/>
      <c r="L64" s="300"/>
      <c r="M64" s="300"/>
      <c r="N64" s="300"/>
      <c r="O64" s="300"/>
      <c r="P64" s="300"/>
      <c r="Q64" s="300"/>
      <c r="R64" s="300"/>
      <c r="S64" s="300"/>
      <c r="T64" s="300"/>
      <c r="U64" s="300"/>
      <c r="V64" s="300"/>
      <c r="W64" s="300"/>
      <c r="X64" s="300"/>
      <c r="Y64" s="300"/>
      <c r="Z64" s="300"/>
      <c r="AA64" s="300"/>
      <c r="AB64" s="300"/>
      <c r="AC64" s="300"/>
      <c r="AD64" s="300"/>
      <c r="AE64" s="300"/>
      <c r="AF64" s="300"/>
      <c r="AG64" s="300"/>
      <c r="AH64" s="300"/>
      <c r="AI64" s="300"/>
      <c r="AJ64" s="300"/>
      <c r="AK64" s="300"/>
      <c r="AL64" s="300"/>
      <c r="AM64" s="300"/>
      <c r="AN64" s="300"/>
      <c r="AO64" s="300"/>
      <c r="AP64" s="300"/>
      <c r="AQ64" s="300"/>
      <c r="AR64" s="300"/>
      <c r="AS64" s="300"/>
      <c r="AT64" s="300"/>
      <c r="AU64" s="300"/>
      <c r="AV64" s="300"/>
      <c r="AW64" s="300"/>
      <c r="AX64" s="300"/>
      <c r="AY64" s="300"/>
      <c r="AZ64" s="300"/>
      <c r="BA64" s="300"/>
      <c r="BB64" s="300"/>
      <c r="BC64" s="300"/>
    </row>
    <row r="65" spans="1:55" x14ac:dyDescent="0.2">
      <c r="A65" s="300"/>
      <c r="B65" s="300"/>
      <c r="C65" s="300"/>
      <c r="D65" s="300"/>
      <c r="E65" s="300"/>
      <c r="F65" s="488"/>
      <c r="G65" s="300"/>
      <c r="H65" s="300"/>
      <c r="I65" s="300"/>
      <c r="J65" s="300"/>
      <c r="K65" s="300"/>
      <c r="L65" s="300"/>
      <c r="M65" s="300"/>
      <c r="N65" s="300"/>
      <c r="O65" s="300"/>
      <c r="P65" s="300"/>
      <c r="Q65" s="300"/>
      <c r="R65" s="300"/>
      <c r="S65" s="300"/>
      <c r="T65" s="300"/>
      <c r="U65" s="300"/>
      <c r="V65" s="300"/>
      <c r="W65" s="300"/>
      <c r="X65" s="300"/>
      <c r="Y65" s="300"/>
      <c r="Z65" s="300"/>
      <c r="AA65" s="300"/>
      <c r="AB65" s="300"/>
      <c r="AC65" s="300"/>
      <c r="AD65" s="300"/>
      <c r="AE65" s="300"/>
      <c r="AF65" s="300"/>
      <c r="AG65" s="300"/>
      <c r="AH65" s="300"/>
      <c r="AI65" s="300"/>
      <c r="AJ65" s="300"/>
      <c r="AK65" s="300"/>
      <c r="AL65" s="300"/>
      <c r="AM65" s="300"/>
      <c r="AN65" s="300"/>
      <c r="AO65" s="300"/>
      <c r="AP65" s="300"/>
      <c r="AQ65" s="300"/>
      <c r="AR65" s="300"/>
      <c r="AS65" s="300"/>
      <c r="AT65" s="300"/>
      <c r="AU65" s="300"/>
      <c r="AV65" s="300"/>
      <c r="AW65" s="300"/>
      <c r="AX65" s="300"/>
      <c r="AY65" s="300"/>
      <c r="AZ65" s="300"/>
      <c r="BA65" s="300"/>
      <c r="BB65" s="300"/>
      <c r="BC65" s="300"/>
    </row>
    <row r="66" spans="1:55" x14ac:dyDescent="0.2">
      <c r="A66" s="300"/>
      <c r="B66" s="300"/>
      <c r="C66" s="300"/>
      <c r="D66" s="300"/>
      <c r="E66" s="300"/>
      <c r="F66" s="488"/>
      <c r="G66" s="300"/>
      <c r="H66" s="300"/>
      <c r="I66" s="300"/>
      <c r="J66" s="300"/>
      <c r="K66" s="300"/>
      <c r="L66" s="300"/>
      <c r="M66" s="300"/>
      <c r="N66" s="300"/>
      <c r="O66" s="300"/>
      <c r="P66" s="300"/>
      <c r="Q66" s="300"/>
      <c r="R66" s="300"/>
      <c r="S66" s="300"/>
      <c r="T66" s="300"/>
      <c r="U66" s="300"/>
      <c r="V66" s="300"/>
      <c r="W66" s="300"/>
      <c r="X66" s="300"/>
      <c r="Y66" s="300"/>
      <c r="Z66" s="300"/>
      <c r="AA66" s="300"/>
      <c r="AB66" s="300"/>
      <c r="AC66" s="300"/>
      <c r="AD66" s="300"/>
      <c r="AE66" s="300"/>
      <c r="AF66" s="300"/>
      <c r="AG66" s="300"/>
      <c r="AH66" s="300"/>
      <c r="AI66" s="300"/>
      <c r="AJ66" s="300"/>
      <c r="AK66" s="300"/>
      <c r="AL66" s="300"/>
      <c r="AM66" s="300"/>
      <c r="AN66" s="300"/>
      <c r="AO66" s="300"/>
      <c r="AP66" s="300"/>
      <c r="AQ66" s="300"/>
      <c r="AR66" s="300"/>
      <c r="AS66" s="300"/>
      <c r="AT66" s="300"/>
      <c r="AU66" s="300"/>
      <c r="AV66" s="300"/>
      <c r="AW66" s="300"/>
      <c r="AX66" s="300"/>
      <c r="AY66" s="300"/>
      <c r="AZ66" s="300"/>
      <c r="BA66" s="300"/>
      <c r="BB66" s="300"/>
      <c r="BC66" s="300"/>
    </row>
    <row r="67" spans="1:55" x14ac:dyDescent="0.2">
      <c r="A67" s="300"/>
      <c r="B67" s="300"/>
      <c r="C67" s="300"/>
      <c r="D67" s="300"/>
      <c r="E67" s="300"/>
      <c r="F67" s="488"/>
      <c r="G67" s="300"/>
      <c r="H67" s="300"/>
      <c r="I67" s="300"/>
      <c r="J67" s="300"/>
      <c r="K67" s="300"/>
      <c r="L67" s="300"/>
      <c r="M67" s="300"/>
      <c r="N67" s="300"/>
      <c r="O67" s="300"/>
      <c r="P67" s="300"/>
      <c r="Q67" s="300"/>
      <c r="R67" s="300"/>
      <c r="S67" s="300"/>
      <c r="T67" s="300"/>
      <c r="U67" s="300"/>
      <c r="V67" s="300"/>
      <c r="W67" s="300"/>
      <c r="X67" s="300"/>
      <c r="Y67" s="300"/>
      <c r="Z67" s="300"/>
      <c r="AA67" s="300"/>
      <c r="AB67" s="300"/>
      <c r="AC67" s="300"/>
      <c r="AD67" s="300"/>
      <c r="AE67" s="300"/>
      <c r="AF67" s="300"/>
      <c r="AG67" s="300"/>
      <c r="AH67" s="300"/>
      <c r="AI67" s="300"/>
      <c r="AJ67" s="300"/>
      <c r="AK67" s="300"/>
      <c r="AL67" s="300"/>
      <c r="AM67" s="300"/>
      <c r="AN67" s="300"/>
      <c r="AO67" s="300"/>
      <c r="AP67" s="300"/>
      <c r="AQ67" s="300"/>
      <c r="AR67" s="300"/>
      <c r="AS67" s="300"/>
      <c r="AT67" s="300"/>
      <c r="AU67" s="300"/>
      <c r="AV67" s="300"/>
      <c r="AW67" s="300"/>
      <c r="AX67" s="300"/>
      <c r="AY67" s="300"/>
      <c r="AZ67" s="300"/>
      <c r="BA67" s="300"/>
      <c r="BB67" s="300"/>
      <c r="BC67" s="300"/>
    </row>
    <row r="68" spans="1:55" x14ac:dyDescent="0.2">
      <c r="A68" s="300"/>
      <c r="B68" s="300"/>
      <c r="C68" s="300"/>
      <c r="D68" s="300"/>
      <c r="E68" s="300"/>
      <c r="F68" s="488"/>
      <c r="G68" s="300"/>
      <c r="H68" s="300"/>
      <c r="I68" s="300"/>
      <c r="J68" s="300"/>
      <c r="K68" s="300"/>
      <c r="L68" s="300"/>
      <c r="M68" s="300"/>
      <c r="N68" s="300"/>
      <c r="O68" s="300"/>
      <c r="P68" s="300"/>
      <c r="Q68" s="300"/>
      <c r="R68" s="300"/>
      <c r="S68" s="300"/>
      <c r="T68" s="300"/>
      <c r="U68" s="300"/>
      <c r="V68" s="300"/>
      <c r="W68" s="300"/>
      <c r="X68" s="300"/>
      <c r="Y68" s="300"/>
      <c r="Z68" s="300"/>
      <c r="AA68" s="300"/>
      <c r="AB68" s="300"/>
      <c r="AC68" s="300"/>
      <c r="AD68" s="300"/>
      <c r="AE68" s="300"/>
      <c r="AF68" s="300"/>
      <c r="AG68" s="300"/>
      <c r="AH68" s="300"/>
      <c r="AI68" s="300"/>
      <c r="AJ68" s="300"/>
      <c r="AK68" s="300"/>
      <c r="AL68" s="300"/>
      <c r="AM68" s="300"/>
      <c r="AN68" s="300"/>
      <c r="AO68" s="300"/>
      <c r="AP68" s="300"/>
      <c r="AQ68" s="300"/>
      <c r="AR68" s="300"/>
      <c r="AS68" s="300"/>
      <c r="AT68" s="300"/>
      <c r="AU68" s="300"/>
      <c r="AV68" s="300"/>
      <c r="AW68" s="300"/>
      <c r="AX68" s="300"/>
      <c r="AY68" s="300"/>
      <c r="AZ68" s="300"/>
      <c r="BA68" s="300"/>
      <c r="BB68" s="300"/>
      <c r="BC68" s="300"/>
    </row>
    <row r="69" spans="1:55" x14ac:dyDescent="0.2">
      <c r="A69" s="300"/>
      <c r="B69" s="300"/>
      <c r="C69" s="300"/>
      <c r="D69" s="300"/>
      <c r="E69" s="300"/>
      <c r="F69" s="488"/>
      <c r="G69" s="300"/>
      <c r="H69" s="300"/>
      <c r="I69" s="300"/>
      <c r="J69" s="300"/>
      <c r="K69" s="300"/>
      <c r="L69" s="300"/>
      <c r="M69" s="300"/>
      <c r="N69" s="300"/>
      <c r="O69" s="300"/>
      <c r="P69" s="300"/>
      <c r="Q69" s="300"/>
      <c r="R69" s="300"/>
      <c r="S69" s="300"/>
      <c r="T69" s="300"/>
      <c r="U69" s="300"/>
      <c r="V69" s="300"/>
      <c r="W69" s="300"/>
      <c r="X69" s="300"/>
      <c r="Y69" s="300"/>
      <c r="Z69" s="300"/>
      <c r="AA69" s="300"/>
      <c r="AB69" s="300"/>
      <c r="AC69" s="300"/>
      <c r="AD69" s="300"/>
      <c r="AE69" s="300"/>
      <c r="AF69" s="300"/>
      <c r="AG69" s="300"/>
      <c r="AH69" s="300"/>
      <c r="AI69" s="300"/>
      <c r="AJ69" s="300"/>
      <c r="AK69" s="300"/>
      <c r="AL69" s="300"/>
      <c r="AM69" s="300"/>
      <c r="AN69" s="300"/>
      <c r="AO69" s="300"/>
      <c r="AP69" s="300"/>
      <c r="AQ69" s="300"/>
      <c r="AR69" s="300"/>
      <c r="AS69" s="300"/>
      <c r="AT69" s="300"/>
      <c r="AU69" s="300"/>
      <c r="AV69" s="300"/>
      <c r="AW69" s="300"/>
      <c r="AX69" s="300"/>
      <c r="AY69" s="300"/>
      <c r="AZ69" s="300"/>
      <c r="BA69" s="300"/>
      <c r="BB69" s="300"/>
      <c r="BC69" s="300"/>
    </row>
    <row r="70" spans="1:55" x14ac:dyDescent="0.2">
      <c r="A70" s="300"/>
      <c r="B70" s="300"/>
      <c r="C70" s="300"/>
      <c r="D70" s="300"/>
      <c r="E70" s="300"/>
      <c r="F70" s="488"/>
      <c r="G70" s="300"/>
      <c r="H70" s="300"/>
      <c r="I70" s="300"/>
      <c r="J70" s="300"/>
      <c r="K70" s="300"/>
      <c r="L70" s="300"/>
      <c r="M70" s="300"/>
      <c r="N70" s="300"/>
      <c r="O70" s="300"/>
      <c r="P70" s="300"/>
      <c r="Q70" s="300"/>
      <c r="R70" s="300"/>
      <c r="S70" s="300"/>
      <c r="T70" s="300"/>
      <c r="U70" s="300"/>
      <c r="V70" s="300"/>
      <c r="W70" s="300"/>
      <c r="X70" s="300"/>
      <c r="Y70" s="300"/>
      <c r="Z70" s="300"/>
      <c r="AA70" s="300"/>
      <c r="AB70" s="300"/>
      <c r="AC70" s="300"/>
      <c r="AD70" s="300"/>
      <c r="AE70" s="300"/>
      <c r="AF70" s="300"/>
      <c r="AG70" s="300"/>
      <c r="AH70" s="300"/>
      <c r="AI70" s="300"/>
      <c r="AJ70" s="300"/>
      <c r="AK70" s="300"/>
      <c r="AL70" s="300"/>
      <c r="AM70" s="300"/>
      <c r="AN70" s="300"/>
      <c r="AO70" s="300"/>
      <c r="AP70" s="300"/>
      <c r="AQ70" s="300"/>
      <c r="AR70" s="300"/>
      <c r="AS70" s="300"/>
      <c r="AT70" s="300"/>
      <c r="AU70" s="300"/>
      <c r="AV70" s="300"/>
      <c r="AW70" s="300"/>
      <c r="AX70" s="300"/>
      <c r="AY70" s="300"/>
      <c r="AZ70" s="300"/>
      <c r="BA70" s="300"/>
      <c r="BB70" s="300"/>
      <c r="BC70" s="300"/>
    </row>
    <row r="71" spans="1:55" x14ac:dyDescent="0.2">
      <c r="A71" s="300"/>
      <c r="B71" s="300"/>
      <c r="C71" s="300"/>
      <c r="D71" s="300"/>
      <c r="E71" s="300"/>
      <c r="F71" s="488"/>
      <c r="G71" s="300"/>
      <c r="H71" s="300"/>
      <c r="I71" s="300"/>
      <c r="J71" s="300"/>
      <c r="K71" s="300"/>
      <c r="L71" s="300"/>
      <c r="M71" s="300"/>
      <c r="N71" s="300"/>
      <c r="O71" s="300"/>
      <c r="P71" s="300"/>
      <c r="Q71" s="300"/>
      <c r="R71" s="300"/>
      <c r="S71" s="300"/>
      <c r="T71" s="300"/>
      <c r="U71" s="300"/>
      <c r="V71" s="300"/>
      <c r="W71" s="300"/>
      <c r="X71" s="300"/>
      <c r="Y71" s="300"/>
      <c r="Z71" s="300"/>
      <c r="AA71" s="300"/>
      <c r="AB71" s="300"/>
      <c r="AC71" s="300"/>
      <c r="AD71" s="300"/>
      <c r="AE71" s="300"/>
      <c r="AF71" s="300"/>
      <c r="AG71" s="300"/>
      <c r="AH71" s="300"/>
      <c r="AI71" s="300"/>
      <c r="AJ71" s="300"/>
      <c r="AK71" s="300"/>
      <c r="AL71" s="300"/>
      <c r="AM71" s="300"/>
      <c r="AN71" s="300"/>
      <c r="AO71" s="300"/>
      <c r="AP71" s="300"/>
      <c r="AQ71" s="300"/>
      <c r="AR71" s="300"/>
      <c r="AS71" s="300"/>
      <c r="AT71" s="300"/>
      <c r="AU71" s="300"/>
      <c r="AV71" s="300"/>
      <c r="AW71" s="300"/>
      <c r="AX71" s="300"/>
      <c r="AY71" s="300"/>
      <c r="AZ71" s="300"/>
      <c r="BA71" s="300"/>
      <c r="BB71" s="300"/>
      <c r="BC71" s="300"/>
    </row>
    <row r="72" spans="1:55" x14ac:dyDescent="0.2">
      <c r="A72" s="300"/>
      <c r="B72" s="300"/>
      <c r="C72" s="300"/>
      <c r="D72" s="300"/>
      <c r="E72" s="300"/>
      <c r="F72" s="488"/>
      <c r="G72" s="300"/>
      <c r="H72" s="300"/>
      <c r="I72" s="300"/>
      <c r="J72" s="300"/>
      <c r="K72" s="300"/>
      <c r="L72" s="300"/>
      <c r="M72" s="300"/>
      <c r="N72" s="300"/>
      <c r="O72" s="300"/>
      <c r="P72" s="300"/>
      <c r="Q72" s="300"/>
      <c r="R72" s="300"/>
      <c r="S72" s="300"/>
      <c r="T72" s="300"/>
      <c r="U72" s="300"/>
      <c r="V72" s="300"/>
      <c r="W72" s="300"/>
      <c r="X72" s="300"/>
      <c r="Y72" s="300"/>
      <c r="Z72" s="300"/>
      <c r="AA72" s="300"/>
      <c r="AB72" s="300"/>
      <c r="AC72" s="300"/>
      <c r="AD72" s="300"/>
      <c r="AE72" s="300"/>
      <c r="AF72" s="300"/>
      <c r="AG72" s="300"/>
      <c r="AH72" s="300"/>
      <c r="AI72" s="300"/>
      <c r="AJ72" s="300"/>
      <c r="AK72" s="300"/>
      <c r="AL72" s="300"/>
      <c r="AM72" s="300"/>
      <c r="AN72" s="300"/>
      <c r="AO72" s="300"/>
      <c r="AP72" s="300"/>
      <c r="AQ72" s="300"/>
      <c r="AR72" s="300"/>
      <c r="AS72" s="300"/>
      <c r="AT72" s="300"/>
      <c r="AU72" s="300"/>
      <c r="AV72" s="300"/>
      <c r="AW72" s="300"/>
      <c r="AX72" s="300"/>
      <c r="AY72" s="300"/>
      <c r="AZ72" s="300"/>
      <c r="BA72" s="300"/>
      <c r="BB72" s="300"/>
      <c r="BC72" s="300"/>
    </row>
    <row r="73" spans="1:55" x14ac:dyDescent="0.2">
      <c r="A73" s="300"/>
      <c r="B73" s="300"/>
      <c r="C73" s="300"/>
      <c r="D73" s="300"/>
      <c r="E73" s="300"/>
      <c r="F73" s="488"/>
      <c r="G73" s="300"/>
      <c r="H73" s="300"/>
      <c r="I73" s="300"/>
      <c r="J73" s="300"/>
      <c r="K73" s="300"/>
      <c r="L73" s="300"/>
      <c r="M73" s="300"/>
      <c r="N73" s="300"/>
      <c r="O73" s="300"/>
      <c r="P73" s="300"/>
      <c r="Q73" s="300"/>
      <c r="R73" s="300"/>
      <c r="S73" s="300"/>
      <c r="T73" s="300"/>
      <c r="U73" s="300"/>
      <c r="V73" s="300"/>
      <c r="W73" s="300"/>
      <c r="X73" s="300"/>
      <c r="Y73" s="300"/>
      <c r="Z73" s="300"/>
      <c r="AA73" s="300"/>
      <c r="AB73" s="300"/>
      <c r="AC73" s="300"/>
      <c r="AD73" s="300"/>
      <c r="AE73" s="300"/>
      <c r="AF73" s="300"/>
      <c r="AG73" s="300"/>
      <c r="AH73" s="300"/>
      <c r="AI73" s="300"/>
      <c r="AJ73" s="300"/>
      <c r="AK73" s="300"/>
      <c r="AL73" s="300"/>
      <c r="AM73" s="300"/>
      <c r="AN73" s="300"/>
      <c r="AO73" s="300"/>
      <c r="AP73" s="300"/>
      <c r="AQ73" s="300"/>
      <c r="AR73" s="300"/>
      <c r="AS73" s="300"/>
      <c r="AT73" s="300"/>
      <c r="AU73" s="300"/>
      <c r="AV73" s="300"/>
      <c r="AW73" s="300"/>
      <c r="AX73" s="300"/>
      <c r="AY73" s="300"/>
      <c r="AZ73" s="300"/>
      <c r="BA73" s="300"/>
      <c r="BB73" s="300"/>
      <c r="BC73" s="300"/>
    </row>
    <row r="74" spans="1:55" x14ac:dyDescent="0.2">
      <c r="A74" s="300"/>
      <c r="B74" s="300"/>
      <c r="C74" s="300"/>
      <c r="D74" s="300"/>
      <c r="E74" s="300"/>
      <c r="F74" s="488"/>
      <c r="G74" s="300"/>
      <c r="H74" s="300"/>
      <c r="I74" s="300"/>
      <c r="J74" s="300"/>
      <c r="K74" s="300"/>
      <c r="L74" s="300"/>
      <c r="M74" s="300"/>
      <c r="N74" s="300"/>
      <c r="O74" s="300"/>
      <c r="P74" s="300"/>
      <c r="Q74" s="300"/>
      <c r="R74" s="300"/>
      <c r="S74" s="300"/>
      <c r="T74" s="300"/>
      <c r="U74" s="300"/>
      <c r="V74" s="300"/>
      <c r="W74" s="300"/>
      <c r="X74" s="300"/>
      <c r="Y74" s="300"/>
      <c r="Z74" s="300"/>
      <c r="AA74" s="300"/>
      <c r="AB74" s="300"/>
      <c r="AC74" s="300"/>
      <c r="AD74" s="300"/>
      <c r="AE74" s="300"/>
      <c r="AF74" s="300"/>
      <c r="AG74" s="300"/>
      <c r="AH74" s="300"/>
      <c r="AI74" s="300"/>
      <c r="AJ74" s="300"/>
      <c r="AK74" s="300"/>
      <c r="AL74" s="300"/>
      <c r="AM74" s="300"/>
      <c r="AN74" s="300"/>
      <c r="AO74" s="300"/>
      <c r="AP74" s="300"/>
      <c r="AQ74" s="300"/>
      <c r="AR74" s="300"/>
      <c r="AS74" s="300"/>
      <c r="AT74" s="300"/>
      <c r="AU74" s="300"/>
      <c r="AV74" s="300"/>
      <c r="AW74" s="300"/>
      <c r="AX74" s="300"/>
      <c r="AY74" s="300"/>
      <c r="AZ74" s="300"/>
      <c r="BA74" s="300"/>
      <c r="BB74" s="300"/>
      <c r="BC74" s="300"/>
    </row>
    <row r="75" spans="1:55" x14ac:dyDescent="0.2">
      <c r="A75" s="300"/>
      <c r="B75" s="300"/>
      <c r="C75" s="300"/>
      <c r="D75" s="300"/>
      <c r="E75" s="300"/>
      <c r="F75" s="488"/>
      <c r="G75" s="300"/>
      <c r="H75" s="300"/>
      <c r="I75" s="300"/>
      <c r="J75" s="300"/>
      <c r="K75" s="300"/>
      <c r="L75" s="300"/>
      <c r="M75" s="300"/>
      <c r="N75" s="300"/>
      <c r="O75" s="300"/>
      <c r="P75" s="300"/>
      <c r="Q75" s="300"/>
      <c r="R75" s="300"/>
      <c r="S75" s="300"/>
      <c r="T75" s="300"/>
      <c r="U75" s="300"/>
      <c r="V75" s="300"/>
      <c r="W75" s="300"/>
      <c r="X75" s="300"/>
      <c r="Y75" s="300"/>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row>
    <row r="76" spans="1:55" x14ac:dyDescent="0.2">
      <c r="A76" s="300"/>
      <c r="B76" s="300"/>
      <c r="C76" s="300"/>
      <c r="D76" s="300"/>
      <c r="E76" s="300"/>
      <c r="F76" s="488"/>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row>
    <row r="77" spans="1:55" x14ac:dyDescent="0.2">
      <c r="A77" s="300"/>
      <c r="B77" s="300"/>
      <c r="C77" s="300"/>
      <c r="D77" s="300"/>
      <c r="E77" s="300"/>
      <c r="F77" s="488"/>
      <c r="G77" s="300"/>
      <c r="H77" s="300"/>
      <c r="I77" s="300"/>
      <c r="J77" s="300"/>
      <c r="K77" s="300"/>
      <c r="L77" s="300"/>
      <c r="M77" s="300"/>
      <c r="N77" s="300"/>
      <c r="O77" s="300"/>
      <c r="P77" s="300"/>
      <c r="Q77" s="300"/>
      <c r="R77" s="300"/>
      <c r="S77" s="300"/>
      <c r="T77" s="300"/>
      <c r="U77" s="300"/>
      <c r="V77" s="300"/>
      <c r="W77" s="300"/>
      <c r="X77" s="300"/>
      <c r="Y77" s="300"/>
      <c r="Z77" s="300"/>
      <c r="AA77" s="300"/>
      <c r="AB77" s="300"/>
      <c r="AC77" s="300"/>
      <c r="AD77" s="300"/>
      <c r="AE77" s="300"/>
      <c r="AF77" s="300"/>
      <c r="AG77" s="300"/>
      <c r="AH77" s="300"/>
      <c r="AI77" s="300"/>
      <c r="AJ77" s="300"/>
      <c r="AK77" s="300"/>
      <c r="AL77" s="300"/>
      <c r="AM77" s="300"/>
      <c r="AN77" s="300"/>
      <c r="AO77" s="300"/>
      <c r="AP77" s="300"/>
      <c r="AQ77" s="300"/>
      <c r="AR77" s="300"/>
      <c r="AS77" s="300"/>
      <c r="AT77" s="300"/>
      <c r="AU77" s="300"/>
      <c r="AV77" s="300"/>
      <c r="AW77" s="300"/>
      <c r="AX77" s="300"/>
      <c r="AY77" s="300"/>
      <c r="AZ77" s="300"/>
      <c r="BA77" s="300"/>
      <c r="BB77" s="300"/>
      <c r="BC77" s="300"/>
    </row>
    <row r="78" spans="1:55" x14ac:dyDescent="0.2">
      <c r="A78" s="300"/>
      <c r="B78" s="300"/>
      <c r="C78" s="300"/>
      <c r="D78" s="300"/>
      <c r="E78" s="300"/>
      <c r="F78" s="488"/>
      <c r="G78" s="300"/>
      <c r="H78" s="300"/>
      <c r="I78" s="300"/>
      <c r="J78" s="300"/>
      <c r="K78" s="300"/>
      <c r="L78" s="300"/>
      <c r="M78" s="300"/>
      <c r="N78" s="300"/>
      <c r="O78" s="300"/>
      <c r="P78" s="300"/>
      <c r="Q78" s="300"/>
      <c r="R78" s="300"/>
      <c r="S78" s="300"/>
      <c r="T78" s="300"/>
      <c r="U78" s="300"/>
      <c r="V78" s="300"/>
      <c r="W78" s="300"/>
      <c r="X78" s="300"/>
      <c r="Y78" s="300"/>
      <c r="Z78" s="300"/>
      <c r="AA78" s="300"/>
      <c r="AB78" s="300"/>
      <c r="AC78" s="300"/>
      <c r="AD78" s="300"/>
      <c r="AE78" s="300"/>
      <c r="AF78" s="300"/>
      <c r="AG78" s="300"/>
      <c r="AH78" s="300"/>
      <c r="AI78" s="300"/>
      <c r="AJ78" s="300"/>
      <c r="AK78" s="300"/>
      <c r="AL78" s="300"/>
      <c r="AM78" s="300"/>
      <c r="AN78" s="300"/>
      <c r="AO78" s="300"/>
      <c r="AP78" s="300"/>
      <c r="AQ78" s="300"/>
      <c r="AR78" s="300"/>
      <c r="AS78" s="300"/>
      <c r="AT78" s="300"/>
      <c r="AU78" s="300"/>
      <c r="AV78" s="300"/>
      <c r="AW78" s="300"/>
      <c r="AX78" s="300"/>
      <c r="AY78" s="300"/>
      <c r="AZ78" s="300"/>
      <c r="BA78" s="300"/>
      <c r="BB78" s="300"/>
      <c r="BC78" s="300"/>
    </row>
    <row r="79" spans="1:55" x14ac:dyDescent="0.2">
      <c r="A79" s="300"/>
      <c r="B79" s="300"/>
      <c r="C79" s="300"/>
      <c r="D79" s="300"/>
      <c r="E79" s="300"/>
      <c r="F79" s="488"/>
      <c r="G79" s="300"/>
      <c r="H79" s="300"/>
      <c r="I79" s="300"/>
      <c r="J79" s="300"/>
      <c r="K79" s="300"/>
      <c r="L79" s="300"/>
      <c r="M79" s="300"/>
      <c r="N79" s="300"/>
      <c r="O79" s="300"/>
      <c r="P79" s="300"/>
      <c r="Q79" s="300"/>
      <c r="R79" s="300"/>
      <c r="S79" s="300"/>
      <c r="T79" s="300"/>
      <c r="U79" s="300"/>
      <c r="V79" s="300"/>
      <c r="W79" s="300"/>
      <c r="X79" s="300"/>
      <c r="Y79" s="300"/>
      <c r="Z79" s="300"/>
      <c r="AA79" s="300"/>
      <c r="AB79" s="300"/>
      <c r="AC79" s="300"/>
      <c r="AD79" s="300"/>
      <c r="AE79" s="300"/>
      <c r="AF79" s="300"/>
      <c r="AG79" s="300"/>
      <c r="AH79" s="300"/>
      <c r="AI79" s="300"/>
      <c r="AJ79" s="300"/>
      <c r="AK79" s="300"/>
      <c r="AL79" s="300"/>
      <c r="AM79" s="300"/>
      <c r="AN79" s="300"/>
      <c r="AO79" s="300"/>
      <c r="AP79" s="300"/>
      <c r="AQ79" s="300"/>
      <c r="AR79" s="300"/>
      <c r="AS79" s="300"/>
      <c r="AT79" s="300"/>
      <c r="AU79" s="300"/>
      <c r="AV79" s="300"/>
      <c r="AW79" s="300"/>
      <c r="AX79" s="300"/>
      <c r="AY79" s="300"/>
      <c r="AZ79" s="300"/>
      <c r="BA79" s="300"/>
      <c r="BB79" s="300"/>
      <c r="BC79" s="300"/>
    </row>
    <row r="80" spans="1:55" x14ac:dyDescent="0.2">
      <c r="A80" s="300"/>
      <c r="B80" s="300"/>
      <c r="C80" s="300"/>
      <c r="D80" s="300"/>
      <c r="E80" s="300"/>
      <c r="F80" s="488"/>
      <c r="G80" s="300"/>
      <c r="H80" s="300"/>
      <c r="I80" s="300"/>
      <c r="J80" s="300"/>
      <c r="K80" s="300"/>
      <c r="L80" s="300"/>
      <c r="M80" s="300"/>
      <c r="N80" s="300"/>
      <c r="O80" s="300"/>
      <c r="P80" s="300"/>
      <c r="Q80" s="300"/>
      <c r="R80" s="300"/>
      <c r="S80" s="300"/>
      <c r="T80" s="300"/>
      <c r="U80" s="300"/>
      <c r="V80" s="300"/>
      <c r="W80" s="300"/>
      <c r="X80" s="300"/>
      <c r="Y80" s="300"/>
      <c r="Z80" s="300"/>
      <c r="AA80" s="300"/>
      <c r="AB80" s="300"/>
      <c r="AC80" s="300"/>
      <c r="AD80" s="300"/>
      <c r="AE80" s="300"/>
      <c r="AF80" s="300"/>
      <c r="AG80" s="300"/>
      <c r="AH80" s="300"/>
      <c r="AI80" s="300"/>
      <c r="AJ80" s="300"/>
      <c r="AK80" s="300"/>
      <c r="AL80" s="300"/>
      <c r="AM80" s="300"/>
      <c r="AN80" s="300"/>
      <c r="AO80" s="300"/>
      <c r="AP80" s="300"/>
      <c r="AQ80" s="300"/>
      <c r="AR80" s="300"/>
      <c r="AS80" s="300"/>
      <c r="AT80" s="300"/>
      <c r="AU80" s="300"/>
      <c r="AV80" s="300"/>
      <c r="AW80" s="300"/>
      <c r="AX80" s="300"/>
      <c r="AY80" s="300"/>
      <c r="AZ80" s="300"/>
      <c r="BA80" s="300"/>
      <c r="BB80" s="300"/>
      <c r="BC80" s="300"/>
    </row>
    <row r="81" spans="1:55" x14ac:dyDescent="0.2">
      <c r="A81" s="300"/>
      <c r="B81" s="300"/>
      <c r="C81" s="300"/>
      <c r="D81" s="300"/>
      <c r="E81" s="300"/>
      <c r="F81" s="488"/>
      <c r="G81" s="300"/>
      <c r="H81" s="300"/>
      <c r="I81" s="300"/>
      <c r="J81" s="300"/>
      <c r="K81" s="300"/>
      <c r="L81" s="300"/>
      <c r="M81" s="300"/>
      <c r="N81" s="300"/>
      <c r="O81" s="300"/>
      <c r="P81" s="300"/>
      <c r="Q81" s="300"/>
      <c r="R81" s="300"/>
      <c r="S81" s="300"/>
      <c r="T81" s="300"/>
      <c r="U81" s="300"/>
      <c r="V81" s="300"/>
      <c r="W81" s="300"/>
      <c r="X81" s="300"/>
      <c r="Y81" s="300"/>
      <c r="Z81" s="300"/>
      <c r="AA81" s="300"/>
      <c r="AB81" s="300"/>
      <c r="AC81" s="300"/>
      <c r="AD81" s="300"/>
      <c r="AE81" s="300"/>
      <c r="AF81" s="300"/>
      <c r="AG81" s="300"/>
      <c r="AH81" s="300"/>
      <c r="AI81" s="300"/>
      <c r="AJ81" s="300"/>
      <c r="AK81" s="300"/>
      <c r="AL81" s="300"/>
      <c r="AM81" s="300"/>
      <c r="AN81" s="300"/>
      <c r="AO81" s="300"/>
      <c r="AP81" s="300"/>
      <c r="AQ81" s="300"/>
      <c r="AR81" s="300"/>
      <c r="AS81" s="300"/>
      <c r="AT81" s="300"/>
      <c r="AU81" s="300"/>
      <c r="AV81" s="300"/>
      <c r="AW81" s="300"/>
      <c r="AX81" s="300"/>
      <c r="AY81" s="300"/>
      <c r="AZ81" s="300"/>
      <c r="BA81" s="300"/>
      <c r="BB81" s="300"/>
      <c r="BC81" s="300"/>
    </row>
    <row r="82" spans="1:55" x14ac:dyDescent="0.2">
      <c r="A82" s="300"/>
      <c r="B82" s="300"/>
      <c r="C82" s="300"/>
      <c r="D82" s="300"/>
      <c r="E82" s="300"/>
      <c r="F82" s="488"/>
      <c r="G82" s="300"/>
      <c r="H82" s="300"/>
      <c r="I82" s="300"/>
      <c r="J82" s="300"/>
      <c r="K82" s="300"/>
      <c r="L82" s="300"/>
      <c r="M82" s="300"/>
      <c r="N82" s="300"/>
      <c r="O82" s="300"/>
      <c r="P82" s="300"/>
      <c r="Q82" s="300"/>
      <c r="R82" s="300"/>
      <c r="S82" s="300"/>
      <c r="T82" s="300"/>
      <c r="U82" s="300"/>
      <c r="V82" s="300"/>
      <c r="W82" s="300"/>
      <c r="X82" s="300"/>
      <c r="Y82" s="300"/>
      <c r="Z82" s="300"/>
      <c r="AA82" s="300"/>
      <c r="AB82" s="300"/>
      <c r="AC82" s="300"/>
      <c r="AD82" s="300"/>
      <c r="AE82" s="300"/>
      <c r="AF82" s="300"/>
      <c r="AG82" s="300"/>
      <c r="AH82" s="300"/>
      <c r="AI82" s="300"/>
      <c r="AJ82" s="300"/>
      <c r="AK82" s="300"/>
      <c r="AL82" s="300"/>
      <c r="AM82" s="300"/>
      <c r="AN82" s="300"/>
      <c r="AO82" s="300"/>
      <c r="AP82" s="300"/>
      <c r="AQ82" s="300"/>
      <c r="AR82" s="300"/>
      <c r="AS82" s="300"/>
      <c r="AT82" s="300"/>
      <c r="AU82" s="300"/>
      <c r="AV82" s="300"/>
      <c r="AW82" s="300"/>
      <c r="AX82" s="300"/>
      <c r="AY82" s="300"/>
      <c r="AZ82" s="300"/>
      <c r="BA82" s="300"/>
      <c r="BB82" s="300"/>
      <c r="BC82" s="300"/>
    </row>
    <row r="83" spans="1:55" x14ac:dyDescent="0.2">
      <c r="A83" s="300"/>
      <c r="B83" s="300"/>
      <c r="C83" s="300"/>
      <c r="D83" s="300"/>
      <c r="E83" s="300"/>
      <c r="F83" s="488"/>
      <c r="G83" s="300"/>
      <c r="H83" s="300"/>
      <c r="I83" s="300"/>
      <c r="J83" s="300"/>
      <c r="K83" s="300"/>
      <c r="L83" s="300"/>
      <c r="M83" s="300"/>
      <c r="N83" s="300"/>
      <c r="O83" s="300"/>
      <c r="P83" s="300"/>
      <c r="Q83" s="300"/>
      <c r="R83" s="300"/>
      <c r="S83" s="300"/>
      <c r="T83" s="300"/>
      <c r="U83" s="300"/>
      <c r="V83" s="300"/>
      <c r="W83" s="300"/>
      <c r="X83" s="300"/>
      <c r="Y83" s="300"/>
      <c r="Z83" s="300"/>
      <c r="AA83" s="300"/>
      <c r="AB83" s="300"/>
      <c r="AC83" s="300"/>
      <c r="AD83" s="300"/>
      <c r="AE83" s="300"/>
      <c r="AF83" s="300"/>
      <c r="AG83" s="300"/>
      <c r="AH83" s="300"/>
      <c r="AI83" s="300"/>
      <c r="AJ83" s="300"/>
      <c r="AK83" s="300"/>
      <c r="AL83" s="300"/>
      <c r="AM83" s="300"/>
      <c r="AN83" s="300"/>
      <c r="AO83" s="300"/>
      <c r="AP83" s="300"/>
      <c r="AQ83" s="300"/>
      <c r="AR83" s="300"/>
      <c r="AS83" s="300"/>
      <c r="AT83" s="300"/>
      <c r="AU83" s="300"/>
      <c r="AV83" s="300"/>
      <c r="AW83" s="300"/>
      <c r="AX83" s="300"/>
      <c r="AY83" s="300"/>
      <c r="AZ83" s="300"/>
      <c r="BA83" s="300"/>
      <c r="BB83" s="300"/>
      <c r="BC83" s="300"/>
    </row>
    <row r="84" spans="1:55" x14ac:dyDescent="0.2">
      <c r="A84" s="300"/>
      <c r="B84" s="300"/>
      <c r="C84" s="300"/>
      <c r="D84" s="300"/>
      <c r="E84" s="300"/>
      <c r="F84" s="488"/>
      <c r="G84" s="300"/>
      <c r="H84" s="300"/>
      <c r="I84" s="300"/>
      <c r="J84" s="300"/>
      <c r="K84" s="300"/>
      <c r="L84" s="300"/>
      <c r="M84" s="300"/>
      <c r="N84" s="300"/>
      <c r="O84" s="300"/>
      <c r="P84" s="300"/>
      <c r="Q84" s="300"/>
      <c r="R84" s="300"/>
      <c r="S84" s="300"/>
      <c r="T84" s="300"/>
      <c r="U84" s="300"/>
      <c r="V84" s="300"/>
      <c r="W84" s="300"/>
      <c r="X84" s="300"/>
      <c r="Y84" s="300"/>
      <c r="Z84" s="300"/>
      <c r="AA84" s="300"/>
      <c r="AB84" s="300"/>
      <c r="AC84" s="300"/>
      <c r="AD84" s="300"/>
      <c r="AE84" s="300"/>
      <c r="AF84" s="300"/>
      <c r="AG84" s="300"/>
      <c r="AH84" s="300"/>
      <c r="AI84" s="300"/>
      <c r="AJ84" s="300"/>
      <c r="AK84" s="300"/>
      <c r="AL84" s="300"/>
      <c r="AM84" s="300"/>
      <c r="AN84" s="300"/>
      <c r="AO84" s="300"/>
      <c r="AP84" s="300"/>
      <c r="AQ84" s="300"/>
      <c r="AR84" s="300"/>
      <c r="AS84" s="300"/>
      <c r="AT84" s="300"/>
      <c r="AU84" s="300"/>
      <c r="AV84" s="300"/>
      <c r="AW84" s="300"/>
      <c r="AX84" s="300"/>
      <c r="AY84" s="300"/>
      <c r="AZ84" s="300"/>
      <c r="BA84" s="300"/>
      <c r="BB84" s="300"/>
      <c r="BC84" s="300"/>
    </row>
    <row r="85" spans="1:55" x14ac:dyDescent="0.2">
      <c r="A85" s="300"/>
      <c r="B85" s="300"/>
      <c r="C85" s="300"/>
      <c r="D85" s="300"/>
      <c r="E85" s="300"/>
      <c r="F85" s="488"/>
      <c r="G85" s="300"/>
      <c r="H85" s="300"/>
      <c r="I85" s="300"/>
      <c r="J85" s="300"/>
      <c r="K85" s="300"/>
      <c r="L85" s="300"/>
      <c r="M85" s="300"/>
      <c r="N85" s="300"/>
      <c r="O85" s="300"/>
      <c r="P85" s="300"/>
      <c r="Q85" s="300"/>
      <c r="R85" s="300"/>
      <c r="S85" s="300"/>
      <c r="T85" s="300"/>
      <c r="U85" s="300"/>
      <c r="V85" s="300"/>
      <c r="W85" s="300"/>
      <c r="X85" s="300"/>
      <c r="Y85" s="300"/>
      <c r="Z85" s="300"/>
      <c r="AA85" s="300"/>
      <c r="AB85" s="300"/>
      <c r="AC85" s="300"/>
      <c r="AD85" s="300"/>
      <c r="AE85" s="300"/>
      <c r="AF85" s="300"/>
      <c r="AG85" s="300"/>
      <c r="AH85" s="300"/>
      <c r="AI85" s="300"/>
      <c r="AJ85" s="300"/>
      <c r="AK85" s="300"/>
      <c r="AL85" s="300"/>
      <c r="AM85" s="300"/>
      <c r="AN85" s="300"/>
      <c r="AO85" s="300"/>
      <c r="AP85" s="300"/>
      <c r="AQ85" s="300"/>
      <c r="AR85" s="300"/>
      <c r="AS85" s="300"/>
      <c r="AT85" s="300"/>
      <c r="AU85" s="300"/>
      <c r="AV85" s="300"/>
      <c r="AW85" s="300"/>
      <c r="AX85" s="300"/>
      <c r="AY85" s="300"/>
      <c r="AZ85" s="300"/>
      <c r="BA85" s="300"/>
      <c r="BB85" s="300"/>
      <c r="BC85" s="300"/>
    </row>
    <row r="86" spans="1:55" x14ac:dyDescent="0.2">
      <c r="A86" s="300"/>
      <c r="B86" s="300"/>
      <c r="C86" s="300"/>
      <c r="D86" s="300"/>
      <c r="E86" s="300"/>
      <c r="F86" s="488"/>
      <c r="G86" s="300"/>
      <c r="H86" s="300"/>
      <c r="I86" s="300"/>
      <c r="J86" s="300"/>
      <c r="K86" s="300"/>
      <c r="L86" s="300"/>
      <c r="M86" s="300"/>
      <c r="N86" s="300"/>
      <c r="O86" s="300"/>
      <c r="P86" s="300"/>
      <c r="Q86" s="300"/>
      <c r="R86" s="300"/>
      <c r="S86" s="300"/>
      <c r="T86" s="300"/>
      <c r="U86" s="300"/>
      <c r="V86" s="300"/>
      <c r="W86" s="300"/>
      <c r="X86" s="300"/>
      <c r="Y86" s="300"/>
      <c r="Z86" s="300"/>
      <c r="AA86" s="300"/>
      <c r="AB86" s="300"/>
      <c r="AC86" s="300"/>
      <c r="AD86" s="300"/>
      <c r="AE86" s="300"/>
      <c r="AF86" s="300"/>
      <c r="AG86" s="300"/>
      <c r="AH86" s="300"/>
      <c r="AI86" s="300"/>
      <c r="AJ86" s="300"/>
      <c r="AK86" s="300"/>
      <c r="AL86" s="300"/>
      <c r="AM86" s="300"/>
      <c r="AN86" s="300"/>
      <c r="AO86" s="300"/>
      <c r="AP86" s="300"/>
      <c r="AQ86" s="300"/>
      <c r="AR86" s="300"/>
      <c r="AS86" s="300"/>
      <c r="AT86" s="300"/>
      <c r="AU86" s="300"/>
      <c r="AV86" s="300"/>
      <c r="AW86" s="300"/>
      <c r="AX86" s="300"/>
      <c r="AY86" s="300"/>
      <c r="AZ86" s="300"/>
      <c r="BA86" s="300"/>
      <c r="BB86" s="300"/>
      <c r="BC86" s="300"/>
    </row>
    <row r="87" spans="1:55" x14ac:dyDescent="0.2">
      <c r="A87" s="300"/>
      <c r="B87" s="300"/>
      <c r="C87" s="300"/>
      <c r="D87" s="300"/>
      <c r="E87" s="300"/>
      <c r="F87" s="488"/>
      <c r="G87" s="300"/>
      <c r="H87" s="300"/>
      <c r="I87" s="300"/>
      <c r="J87" s="300"/>
      <c r="K87" s="300"/>
      <c r="L87" s="300"/>
      <c r="M87" s="300"/>
      <c r="N87" s="300"/>
      <c r="O87" s="300"/>
      <c r="P87" s="300"/>
      <c r="Q87" s="300"/>
      <c r="R87" s="300"/>
      <c r="S87" s="300"/>
      <c r="T87" s="300"/>
      <c r="U87" s="300"/>
      <c r="V87" s="300"/>
      <c r="W87" s="300"/>
      <c r="X87" s="300"/>
      <c r="Y87" s="300"/>
      <c r="Z87" s="300"/>
      <c r="AA87" s="300"/>
      <c r="AB87" s="300"/>
      <c r="AC87" s="300"/>
      <c r="AD87" s="300"/>
      <c r="AE87" s="300"/>
      <c r="AF87" s="300"/>
      <c r="AG87" s="300"/>
      <c r="AH87" s="300"/>
      <c r="AI87" s="300"/>
      <c r="AJ87" s="300"/>
      <c r="AK87" s="300"/>
      <c r="AL87" s="300"/>
      <c r="AM87" s="300"/>
      <c r="AN87" s="300"/>
      <c r="AO87" s="300"/>
      <c r="AP87" s="300"/>
      <c r="AQ87" s="300"/>
      <c r="AR87" s="300"/>
      <c r="AS87" s="300"/>
      <c r="AT87" s="300"/>
      <c r="AU87" s="300"/>
      <c r="AV87" s="300"/>
      <c r="AW87" s="300"/>
      <c r="AX87" s="300"/>
      <c r="AY87" s="300"/>
      <c r="AZ87" s="300"/>
      <c r="BA87" s="300"/>
      <c r="BB87" s="300"/>
      <c r="BC87" s="300"/>
    </row>
    <row r="88" spans="1:55" x14ac:dyDescent="0.2">
      <c r="A88" s="300"/>
      <c r="B88" s="300"/>
      <c r="C88" s="300"/>
      <c r="D88" s="300"/>
      <c r="E88" s="300"/>
      <c r="F88" s="488"/>
      <c r="G88" s="300"/>
      <c r="H88" s="300"/>
      <c r="I88" s="300"/>
      <c r="J88" s="300"/>
      <c r="K88" s="300"/>
      <c r="L88" s="300"/>
      <c r="M88" s="300"/>
      <c r="N88" s="300"/>
      <c r="O88" s="300"/>
      <c r="P88" s="300"/>
      <c r="Q88" s="300"/>
      <c r="R88" s="300"/>
      <c r="S88" s="300"/>
      <c r="T88" s="300"/>
      <c r="U88" s="300"/>
      <c r="V88" s="300"/>
      <c r="W88" s="300"/>
      <c r="X88" s="300"/>
      <c r="Y88" s="300"/>
      <c r="Z88" s="300"/>
      <c r="AA88" s="300"/>
      <c r="AB88" s="300"/>
      <c r="AC88" s="300"/>
      <c r="AD88" s="300"/>
      <c r="AE88" s="300"/>
      <c r="AF88" s="300"/>
      <c r="AG88" s="300"/>
      <c r="AH88" s="300"/>
      <c r="AI88" s="300"/>
      <c r="AJ88" s="300"/>
      <c r="AK88" s="300"/>
      <c r="AL88" s="300"/>
      <c r="AM88" s="300"/>
      <c r="AN88" s="300"/>
      <c r="AO88" s="300"/>
      <c r="AP88" s="300"/>
      <c r="AQ88" s="300"/>
      <c r="AR88" s="300"/>
      <c r="AS88" s="300"/>
      <c r="AT88" s="300"/>
      <c r="AU88" s="300"/>
      <c r="AV88" s="300"/>
      <c r="AW88" s="300"/>
      <c r="AX88" s="300"/>
      <c r="AY88" s="300"/>
      <c r="AZ88" s="300"/>
      <c r="BA88" s="300"/>
      <c r="BB88" s="300"/>
      <c r="BC88" s="300"/>
    </row>
    <row r="89" spans="1:55" x14ac:dyDescent="0.2">
      <c r="A89" s="300"/>
      <c r="B89" s="300"/>
      <c r="C89" s="300"/>
      <c r="D89" s="300"/>
      <c r="E89" s="300"/>
      <c r="F89" s="488"/>
      <c r="G89" s="300"/>
      <c r="H89" s="300"/>
      <c r="I89" s="300"/>
      <c r="J89" s="300"/>
      <c r="K89" s="300"/>
      <c r="L89" s="300"/>
      <c r="M89" s="300"/>
      <c r="N89" s="300"/>
      <c r="O89" s="300"/>
      <c r="P89" s="300"/>
      <c r="Q89" s="300"/>
      <c r="R89" s="300"/>
      <c r="S89" s="300"/>
      <c r="T89" s="300"/>
      <c r="U89" s="300"/>
      <c r="V89" s="300"/>
      <c r="W89" s="300"/>
      <c r="X89" s="300"/>
      <c r="Y89" s="300"/>
      <c r="Z89" s="300"/>
      <c r="AA89" s="300"/>
      <c r="AB89" s="300"/>
      <c r="AC89" s="300"/>
      <c r="AD89" s="300"/>
      <c r="AE89" s="300"/>
      <c r="AF89" s="300"/>
      <c r="AG89" s="300"/>
      <c r="AH89" s="300"/>
      <c r="AI89" s="300"/>
      <c r="AJ89" s="300"/>
      <c r="AK89" s="300"/>
      <c r="AL89" s="300"/>
      <c r="AM89" s="300"/>
      <c r="AN89" s="300"/>
      <c r="AO89" s="300"/>
      <c r="AP89" s="300"/>
      <c r="AQ89" s="300"/>
      <c r="AR89" s="300"/>
      <c r="AS89" s="300"/>
      <c r="AT89" s="300"/>
      <c r="AU89" s="300"/>
      <c r="AV89" s="300"/>
      <c r="AW89" s="300"/>
      <c r="AX89" s="300"/>
      <c r="AY89" s="300"/>
      <c r="AZ89" s="300"/>
      <c r="BA89" s="300"/>
      <c r="BB89" s="300"/>
      <c r="BC89" s="300"/>
    </row>
    <row r="90" spans="1:55" x14ac:dyDescent="0.2">
      <c r="A90" s="300"/>
      <c r="B90" s="300"/>
      <c r="C90" s="300"/>
      <c r="D90" s="300"/>
      <c r="E90" s="300"/>
      <c r="F90" s="488"/>
      <c r="G90" s="300"/>
      <c r="H90" s="300"/>
      <c r="I90" s="300"/>
      <c r="J90" s="300"/>
      <c r="K90" s="300"/>
      <c r="L90" s="300"/>
      <c r="M90" s="300"/>
      <c r="N90" s="300"/>
      <c r="O90" s="300"/>
      <c r="P90" s="300"/>
      <c r="Q90" s="300"/>
      <c r="R90" s="300"/>
      <c r="S90" s="300"/>
      <c r="T90" s="300"/>
      <c r="U90" s="300"/>
      <c r="V90" s="300"/>
      <c r="W90" s="300"/>
      <c r="X90" s="300"/>
      <c r="Y90" s="300"/>
      <c r="Z90" s="300"/>
      <c r="AA90" s="300"/>
      <c r="AB90" s="300"/>
      <c r="AC90" s="300"/>
      <c r="AD90" s="300"/>
      <c r="AE90" s="300"/>
      <c r="AF90" s="300"/>
      <c r="AG90" s="300"/>
      <c r="AH90" s="300"/>
      <c r="AI90" s="300"/>
      <c r="AJ90" s="300"/>
      <c r="AK90" s="300"/>
      <c r="AL90" s="300"/>
      <c r="AM90" s="300"/>
      <c r="AN90" s="300"/>
      <c r="AO90" s="300"/>
      <c r="AP90" s="300"/>
      <c r="AQ90" s="300"/>
      <c r="AR90" s="300"/>
      <c r="AS90" s="300"/>
      <c r="AT90" s="300"/>
      <c r="AU90" s="300"/>
      <c r="AV90" s="300"/>
      <c r="AW90" s="300"/>
      <c r="AX90" s="300"/>
      <c r="AY90" s="300"/>
      <c r="AZ90" s="300"/>
      <c r="BA90" s="300"/>
      <c r="BB90" s="300"/>
      <c r="BC90" s="300"/>
    </row>
    <row r="91" spans="1:55" x14ac:dyDescent="0.2">
      <c r="A91" s="300"/>
      <c r="B91" s="300"/>
      <c r="C91" s="300"/>
      <c r="D91" s="300"/>
      <c r="E91" s="300"/>
      <c r="F91" s="488"/>
      <c r="G91" s="300"/>
      <c r="H91" s="300"/>
      <c r="I91" s="300"/>
      <c r="J91" s="300"/>
      <c r="K91" s="300"/>
      <c r="L91" s="300"/>
      <c r="M91" s="300"/>
      <c r="N91" s="300"/>
      <c r="O91" s="300"/>
      <c r="P91" s="300"/>
      <c r="Q91" s="300"/>
      <c r="R91" s="300"/>
      <c r="S91" s="300"/>
      <c r="T91" s="300"/>
      <c r="U91" s="300"/>
      <c r="V91" s="300"/>
      <c r="W91" s="300"/>
      <c r="X91" s="300"/>
      <c r="Y91" s="300"/>
      <c r="Z91" s="300"/>
      <c r="AA91" s="300"/>
      <c r="AB91" s="300"/>
      <c r="AC91" s="300"/>
      <c r="AD91" s="300"/>
      <c r="AE91" s="300"/>
      <c r="AF91" s="300"/>
      <c r="AG91" s="300"/>
      <c r="AH91" s="300"/>
      <c r="AI91" s="300"/>
      <c r="AJ91" s="300"/>
      <c r="AK91" s="300"/>
      <c r="AL91" s="300"/>
      <c r="AM91" s="300"/>
      <c r="AN91" s="300"/>
      <c r="AO91" s="300"/>
      <c r="AP91" s="300"/>
      <c r="AQ91" s="300"/>
      <c r="AR91" s="300"/>
      <c r="AS91" s="300"/>
      <c r="AT91" s="300"/>
      <c r="AU91" s="300"/>
      <c r="AV91" s="300"/>
      <c r="AW91" s="300"/>
      <c r="AX91" s="300"/>
      <c r="AY91" s="300"/>
      <c r="AZ91" s="300"/>
      <c r="BA91" s="300"/>
      <c r="BB91" s="300"/>
      <c r="BC91" s="300"/>
    </row>
    <row r="92" spans="1:55" x14ac:dyDescent="0.2">
      <c r="A92" s="300"/>
      <c r="B92" s="300"/>
      <c r="C92" s="300"/>
      <c r="D92" s="300"/>
      <c r="E92" s="300"/>
      <c r="F92" s="488"/>
      <c r="G92" s="300"/>
      <c r="H92" s="300"/>
      <c r="I92" s="300"/>
      <c r="J92" s="300"/>
      <c r="K92" s="300"/>
      <c r="L92" s="300"/>
      <c r="M92" s="300"/>
      <c r="N92" s="300"/>
      <c r="O92" s="300"/>
      <c r="P92" s="300"/>
      <c r="Q92" s="300"/>
      <c r="R92" s="300"/>
      <c r="S92" s="300"/>
      <c r="T92" s="300"/>
      <c r="U92" s="300"/>
      <c r="V92" s="300"/>
      <c r="W92" s="300"/>
      <c r="X92" s="300"/>
      <c r="Y92" s="300"/>
      <c r="Z92" s="300"/>
      <c r="AA92" s="300"/>
      <c r="AB92" s="300"/>
      <c r="AC92" s="300"/>
      <c r="AD92" s="300"/>
      <c r="AE92" s="300"/>
      <c r="AF92" s="300"/>
      <c r="AG92" s="300"/>
      <c r="AH92" s="300"/>
      <c r="AI92" s="300"/>
      <c r="AJ92" s="300"/>
      <c r="AK92" s="300"/>
      <c r="AL92" s="300"/>
      <c r="AM92" s="300"/>
      <c r="AN92" s="300"/>
      <c r="AO92" s="300"/>
      <c r="AP92" s="300"/>
      <c r="AQ92" s="300"/>
      <c r="AR92" s="300"/>
      <c r="AS92" s="300"/>
      <c r="AT92" s="300"/>
      <c r="AU92" s="300"/>
      <c r="AV92" s="300"/>
      <c r="AW92" s="300"/>
      <c r="AX92" s="300"/>
      <c r="AY92" s="300"/>
      <c r="AZ92" s="300"/>
      <c r="BA92" s="300"/>
      <c r="BB92" s="300"/>
      <c r="BC92" s="300"/>
    </row>
    <row r="93" spans="1:55" x14ac:dyDescent="0.2">
      <c r="A93" s="300"/>
      <c r="B93" s="300"/>
      <c r="C93" s="300"/>
      <c r="D93" s="300"/>
      <c r="E93" s="300"/>
      <c r="F93" s="488"/>
      <c r="G93" s="300"/>
      <c r="H93" s="300"/>
      <c r="I93" s="300"/>
      <c r="J93" s="300"/>
      <c r="K93" s="300"/>
      <c r="L93" s="300"/>
      <c r="M93" s="300"/>
      <c r="N93" s="300"/>
      <c r="O93" s="300"/>
      <c r="P93" s="300"/>
      <c r="Q93" s="300"/>
      <c r="R93" s="300"/>
      <c r="S93" s="300"/>
      <c r="T93" s="300"/>
      <c r="U93" s="300"/>
      <c r="V93" s="300"/>
      <c r="W93" s="300"/>
      <c r="X93" s="300"/>
      <c r="Y93" s="300"/>
      <c r="Z93" s="300"/>
      <c r="AA93" s="300"/>
      <c r="AB93" s="300"/>
      <c r="AC93" s="300"/>
      <c r="AD93" s="300"/>
      <c r="AE93" s="300"/>
      <c r="AF93" s="300"/>
      <c r="AG93" s="300"/>
      <c r="AH93" s="300"/>
      <c r="AI93" s="300"/>
      <c r="AJ93" s="300"/>
      <c r="AK93" s="300"/>
      <c r="AL93" s="300"/>
      <c r="AM93" s="300"/>
      <c r="AN93" s="300"/>
      <c r="AO93" s="300"/>
      <c r="AP93" s="300"/>
      <c r="AQ93" s="300"/>
      <c r="AR93" s="300"/>
      <c r="AS93" s="300"/>
      <c r="AT93" s="300"/>
      <c r="AU93" s="300"/>
      <c r="AV93" s="300"/>
      <c r="AW93" s="300"/>
      <c r="AX93" s="300"/>
      <c r="AY93" s="300"/>
      <c r="AZ93" s="300"/>
      <c r="BA93" s="300"/>
      <c r="BB93" s="300"/>
      <c r="BC93" s="300"/>
    </row>
    <row r="94" spans="1:55" x14ac:dyDescent="0.2">
      <c r="A94" s="300"/>
      <c r="B94" s="300"/>
      <c r="C94" s="300"/>
      <c r="D94" s="300"/>
      <c r="E94" s="300"/>
      <c r="F94" s="488"/>
      <c r="G94" s="300"/>
      <c r="H94" s="300"/>
      <c r="I94" s="300"/>
      <c r="J94" s="300"/>
      <c r="K94" s="300"/>
      <c r="L94" s="300"/>
      <c r="M94" s="300"/>
      <c r="N94" s="300"/>
      <c r="O94" s="300"/>
      <c r="P94" s="300"/>
      <c r="Q94" s="300"/>
      <c r="R94" s="300"/>
      <c r="S94" s="300"/>
      <c r="T94" s="300"/>
      <c r="U94" s="300"/>
      <c r="V94" s="300"/>
      <c r="W94" s="300"/>
      <c r="X94" s="300"/>
      <c r="Y94" s="300"/>
      <c r="Z94" s="300"/>
      <c r="AA94" s="300"/>
      <c r="AB94" s="300"/>
      <c r="AC94" s="300"/>
      <c r="AD94" s="300"/>
      <c r="AE94" s="300"/>
      <c r="AF94" s="300"/>
      <c r="AG94" s="300"/>
      <c r="AH94" s="300"/>
      <c r="AI94" s="300"/>
      <c r="AJ94" s="300"/>
      <c r="AK94" s="300"/>
      <c r="AL94" s="300"/>
      <c r="AM94" s="300"/>
      <c r="AN94" s="300"/>
      <c r="AO94" s="300"/>
      <c r="AP94" s="300"/>
      <c r="AQ94" s="300"/>
      <c r="AR94" s="300"/>
      <c r="AS94" s="300"/>
      <c r="AT94" s="300"/>
      <c r="AU94" s="300"/>
      <c r="AV94" s="300"/>
      <c r="AW94" s="300"/>
      <c r="AX94" s="300"/>
      <c r="AY94" s="300"/>
      <c r="AZ94" s="300"/>
      <c r="BA94" s="300"/>
      <c r="BB94" s="300"/>
      <c r="BC94" s="300"/>
    </row>
    <row r="95" spans="1:55" x14ac:dyDescent="0.2">
      <c r="A95" s="300"/>
      <c r="B95" s="300"/>
      <c r="C95" s="300"/>
      <c r="D95" s="300"/>
      <c r="E95" s="300"/>
      <c r="F95" s="488"/>
      <c r="G95" s="300"/>
      <c r="H95" s="300"/>
      <c r="I95" s="300"/>
      <c r="J95" s="300"/>
      <c r="K95" s="300"/>
      <c r="L95" s="300"/>
      <c r="M95" s="300"/>
      <c r="N95" s="300"/>
      <c r="O95" s="300"/>
      <c r="P95" s="300"/>
      <c r="Q95" s="300"/>
      <c r="R95" s="300"/>
      <c r="S95" s="300"/>
      <c r="T95" s="300"/>
      <c r="U95" s="300"/>
      <c r="V95" s="300"/>
      <c r="W95" s="300"/>
      <c r="X95" s="300"/>
      <c r="Y95" s="300"/>
      <c r="Z95" s="300"/>
      <c r="AA95" s="300"/>
      <c r="AB95" s="300"/>
      <c r="AC95" s="300"/>
      <c r="AD95" s="300"/>
      <c r="AE95" s="300"/>
      <c r="AF95" s="300"/>
      <c r="AG95" s="300"/>
      <c r="AH95" s="300"/>
      <c r="AI95" s="300"/>
      <c r="AJ95" s="300"/>
      <c r="AK95" s="300"/>
      <c r="AL95" s="300"/>
      <c r="AM95" s="300"/>
      <c r="AN95" s="300"/>
      <c r="AO95" s="300"/>
      <c r="AP95" s="300"/>
      <c r="AQ95" s="300"/>
      <c r="AR95" s="300"/>
      <c r="AS95" s="300"/>
      <c r="AT95" s="300"/>
      <c r="AU95" s="300"/>
      <c r="AV95" s="300"/>
      <c r="AW95" s="300"/>
      <c r="AX95" s="300"/>
      <c r="AY95" s="300"/>
      <c r="AZ95" s="300"/>
      <c r="BA95" s="300"/>
      <c r="BB95" s="300"/>
      <c r="BC95" s="300"/>
    </row>
    <row r="96" spans="1:55" x14ac:dyDescent="0.2">
      <c r="A96" s="300"/>
      <c r="B96" s="300"/>
      <c r="C96" s="300"/>
      <c r="D96" s="300"/>
      <c r="E96" s="300"/>
      <c r="F96" s="488"/>
      <c r="G96" s="300"/>
      <c r="H96" s="300"/>
      <c r="I96" s="300"/>
      <c r="J96" s="300"/>
      <c r="K96" s="300"/>
      <c r="L96" s="300"/>
      <c r="M96" s="300"/>
      <c r="N96" s="300"/>
      <c r="O96" s="300"/>
      <c r="P96" s="300"/>
      <c r="Q96" s="300"/>
      <c r="R96" s="300"/>
      <c r="S96" s="300"/>
      <c r="T96" s="300"/>
      <c r="U96" s="300"/>
      <c r="V96" s="300"/>
      <c r="W96" s="300"/>
      <c r="X96" s="300"/>
      <c r="Y96" s="300"/>
      <c r="Z96" s="300"/>
      <c r="AA96" s="300"/>
      <c r="AB96" s="300"/>
      <c r="AC96" s="300"/>
      <c r="AD96" s="300"/>
      <c r="AE96" s="300"/>
      <c r="AF96" s="300"/>
      <c r="AG96" s="300"/>
      <c r="AH96" s="300"/>
      <c r="AI96" s="300"/>
      <c r="AJ96" s="300"/>
      <c r="AK96" s="300"/>
      <c r="AL96" s="300"/>
      <c r="AM96" s="300"/>
      <c r="AN96" s="300"/>
      <c r="AO96" s="300"/>
      <c r="AP96" s="300"/>
      <c r="AQ96" s="300"/>
      <c r="AR96" s="300"/>
      <c r="AS96" s="300"/>
      <c r="AT96" s="300"/>
      <c r="AU96" s="300"/>
      <c r="AV96" s="300"/>
      <c r="AW96" s="300"/>
      <c r="AX96" s="300"/>
      <c r="AY96" s="300"/>
      <c r="AZ96" s="300"/>
      <c r="BA96" s="300"/>
      <c r="BB96" s="300"/>
      <c r="BC96" s="300"/>
    </row>
    <row r="97" spans="1:55" x14ac:dyDescent="0.2">
      <c r="A97" s="300"/>
      <c r="B97" s="300"/>
      <c r="C97" s="300"/>
      <c r="D97" s="300"/>
      <c r="E97" s="300"/>
      <c r="F97" s="488"/>
      <c r="G97" s="300"/>
      <c r="H97" s="300"/>
      <c r="I97" s="300"/>
      <c r="J97" s="300"/>
      <c r="K97" s="300"/>
      <c r="L97" s="300"/>
      <c r="M97" s="300"/>
      <c r="N97" s="300"/>
      <c r="O97" s="300"/>
      <c r="P97" s="300"/>
      <c r="Q97" s="300"/>
      <c r="R97" s="300"/>
      <c r="S97" s="300"/>
      <c r="T97" s="300"/>
      <c r="U97" s="300"/>
      <c r="V97" s="300"/>
      <c r="W97" s="300"/>
      <c r="X97" s="300"/>
      <c r="Y97" s="300"/>
      <c r="Z97" s="300"/>
      <c r="AA97" s="300"/>
      <c r="AB97" s="300"/>
      <c r="AC97" s="300"/>
      <c r="AD97" s="300"/>
      <c r="AE97" s="300"/>
      <c r="AF97" s="300"/>
      <c r="AG97" s="300"/>
      <c r="AH97" s="300"/>
      <c r="AI97" s="300"/>
      <c r="AJ97" s="300"/>
      <c r="AK97" s="300"/>
      <c r="AL97" s="300"/>
      <c r="AM97" s="300"/>
      <c r="AN97" s="300"/>
      <c r="AO97" s="300"/>
      <c r="AP97" s="300"/>
      <c r="AQ97" s="300"/>
      <c r="AR97" s="300"/>
      <c r="AS97" s="300"/>
      <c r="AT97" s="300"/>
      <c r="AU97" s="300"/>
      <c r="AV97" s="300"/>
      <c r="AW97" s="300"/>
      <c r="AX97" s="300"/>
      <c r="AY97" s="300"/>
      <c r="AZ97" s="300"/>
      <c r="BA97" s="300"/>
      <c r="BB97" s="300"/>
      <c r="BC97" s="300"/>
    </row>
    <row r="98" spans="1:55" x14ac:dyDescent="0.2">
      <c r="A98" s="300"/>
      <c r="B98" s="300"/>
      <c r="C98" s="300"/>
      <c r="D98" s="300"/>
      <c r="E98" s="300"/>
      <c r="F98" s="488"/>
      <c r="G98" s="300"/>
      <c r="H98" s="300"/>
      <c r="I98" s="300"/>
      <c r="J98" s="300"/>
      <c r="K98" s="300"/>
      <c r="L98" s="300"/>
      <c r="M98" s="300"/>
      <c r="N98" s="300"/>
      <c r="O98" s="300"/>
      <c r="P98" s="300"/>
      <c r="Q98" s="300"/>
      <c r="R98" s="300"/>
      <c r="S98" s="300"/>
      <c r="T98" s="300"/>
      <c r="U98" s="300"/>
      <c r="V98" s="300"/>
      <c r="W98" s="300"/>
      <c r="X98" s="300"/>
      <c r="Y98" s="300"/>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row>
    <row r="99" spans="1:55" x14ac:dyDescent="0.2">
      <c r="A99" s="300"/>
      <c r="B99" s="300"/>
      <c r="C99" s="300"/>
      <c r="D99" s="300"/>
      <c r="E99" s="300"/>
      <c r="F99" s="488"/>
      <c r="G99" s="300"/>
      <c r="H99" s="300"/>
      <c r="I99" s="300"/>
      <c r="J99" s="300"/>
      <c r="K99" s="300"/>
      <c r="L99" s="300"/>
      <c r="M99" s="300"/>
      <c r="N99" s="300"/>
      <c r="O99" s="300"/>
      <c r="P99" s="300"/>
      <c r="Q99" s="300"/>
      <c r="R99" s="300"/>
      <c r="S99" s="300"/>
      <c r="T99" s="300"/>
      <c r="U99" s="300"/>
      <c r="V99" s="300"/>
      <c r="W99" s="300"/>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row>
    <row r="100" spans="1:55" x14ac:dyDescent="0.2">
      <c r="A100" s="300"/>
      <c r="B100" s="300"/>
      <c r="C100" s="300"/>
      <c r="D100" s="300"/>
      <c r="E100" s="300"/>
      <c r="F100" s="488"/>
      <c r="G100" s="300"/>
      <c r="H100" s="300"/>
      <c r="I100" s="300"/>
      <c r="J100" s="300"/>
      <c r="K100" s="300"/>
      <c r="L100" s="300"/>
      <c r="M100" s="300"/>
      <c r="N100" s="300"/>
      <c r="O100" s="300"/>
      <c r="P100" s="300"/>
      <c r="Q100" s="300"/>
      <c r="R100" s="300"/>
      <c r="S100" s="300"/>
      <c r="T100" s="300"/>
      <c r="U100" s="300"/>
      <c r="V100" s="300"/>
      <c r="W100" s="300"/>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row>
    <row r="101" spans="1:55" x14ac:dyDescent="0.2">
      <c r="A101" s="300"/>
      <c r="B101" s="300"/>
      <c r="C101" s="300"/>
      <c r="D101" s="300"/>
      <c r="E101" s="300"/>
      <c r="F101" s="488"/>
      <c r="G101" s="300"/>
      <c r="H101" s="300"/>
      <c r="I101" s="300"/>
      <c r="J101" s="300"/>
      <c r="K101" s="300"/>
      <c r="L101" s="300"/>
      <c r="M101" s="300"/>
      <c r="N101" s="300"/>
      <c r="O101" s="300"/>
      <c r="P101" s="300"/>
      <c r="Q101" s="300"/>
      <c r="R101" s="300"/>
      <c r="S101" s="300"/>
      <c r="T101" s="300"/>
      <c r="U101" s="300"/>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row>
    <row r="102" spans="1:55" x14ac:dyDescent="0.2">
      <c r="A102" s="300"/>
      <c r="B102" s="300"/>
      <c r="C102" s="300"/>
      <c r="D102" s="300"/>
      <c r="E102" s="300"/>
      <c r="F102" s="488"/>
      <c r="G102" s="300"/>
      <c r="H102" s="300"/>
      <c r="I102" s="300"/>
      <c r="J102" s="300"/>
      <c r="K102" s="300"/>
      <c r="L102" s="300"/>
      <c r="M102" s="300"/>
      <c r="N102" s="300"/>
      <c r="O102" s="300"/>
      <c r="P102" s="300"/>
      <c r="Q102" s="300"/>
      <c r="R102" s="300"/>
      <c r="S102" s="300"/>
      <c r="T102" s="300"/>
      <c r="U102" s="300"/>
      <c r="V102" s="300"/>
      <c r="W102" s="300"/>
      <c r="X102" s="300"/>
      <c r="Y102" s="300"/>
      <c r="Z102" s="300"/>
      <c r="AA102" s="300"/>
      <c r="AB102" s="300"/>
      <c r="AC102" s="300"/>
      <c r="AD102" s="300"/>
      <c r="AE102" s="300"/>
      <c r="AF102" s="300"/>
      <c r="AG102" s="300"/>
      <c r="AH102" s="300"/>
      <c r="AI102" s="300"/>
      <c r="AJ102" s="300"/>
      <c r="AK102" s="300"/>
      <c r="AL102" s="300"/>
      <c r="AM102" s="300"/>
      <c r="AN102" s="300"/>
      <c r="AO102" s="300"/>
      <c r="AP102" s="300"/>
      <c r="AQ102" s="300"/>
      <c r="AR102" s="300"/>
      <c r="AS102" s="300"/>
      <c r="AT102" s="300"/>
      <c r="AU102" s="300"/>
      <c r="AV102" s="300"/>
      <c r="AW102" s="300"/>
      <c r="AX102" s="300"/>
      <c r="AY102" s="300"/>
      <c r="AZ102" s="300"/>
      <c r="BA102" s="300"/>
      <c r="BB102" s="300"/>
      <c r="BC102" s="300"/>
    </row>
    <row r="103" spans="1:55" x14ac:dyDescent="0.2">
      <c r="A103" s="300"/>
      <c r="B103" s="300"/>
      <c r="C103" s="300"/>
      <c r="D103" s="300"/>
      <c r="E103" s="300"/>
      <c r="F103" s="488"/>
      <c r="G103" s="300"/>
      <c r="H103" s="300"/>
      <c r="I103" s="300"/>
      <c r="J103" s="300"/>
      <c r="K103" s="300"/>
      <c r="L103" s="300"/>
      <c r="M103" s="300"/>
      <c r="N103" s="300"/>
      <c r="O103" s="300"/>
      <c r="P103" s="300"/>
      <c r="Q103" s="300"/>
      <c r="R103" s="300"/>
      <c r="S103" s="300"/>
      <c r="T103" s="300"/>
      <c r="U103" s="300"/>
      <c r="V103" s="300"/>
      <c r="W103" s="300"/>
      <c r="X103" s="300"/>
      <c r="Y103" s="300"/>
      <c r="Z103" s="300"/>
      <c r="AA103" s="300"/>
      <c r="AB103" s="300"/>
      <c r="AC103" s="300"/>
      <c r="AD103" s="300"/>
      <c r="AE103" s="300"/>
      <c r="AF103" s="300"/>
      <c r="AG103" s="300"/>
      <c r="AH103" s="300"/>
      <c r="AI103" s="300"/>
      <c r="AJ103" s="300"/>
      <c r="AK103" s="300"/>
      <c r="AL103" s="300"/>
      <c r="AM103" s="300"/>
      <c r="AN103" s="300"/>
      <c r="AO103" s="300"/>
      <c r="AP103" s="300"/>
      <c r="AQ103" s="300"/>
      <c r="AR103" s="300"/>
      <c r="AS103" s="300"/>
      <c r="AT103" s="300"/>
      <c r="AU103" s="300"/>
      <c r="AV103" s="300"/>
      <c r="AW103" s="300"/>
      <c r="AX103" s="300"/>
      <c r="AY103" s="300"/>
      <c r="AZ103" s="300"/>
      <c r="BA103" s="300"/>
      <c r="BB103" s="300"/>
      <c r="BC103" s="300"/>
    </row>
    <row r="104" spans="1:55" x14ac:dyDescent="0.2">
      <c r="A104" s="300"/>
      <c r="B104" s="300"/>
      <c r="C104" s="300"/>
      <c r="D104" s="300"/>
      <c r="E104" s="300"/>
      <c r="F104" s="488"/>
      <c r="G104" s="300"/>
      <c r="H104" s="300"/>
      <c r="I104" s="300"/>
      <c r="J104" s="300"/>
      <c r="K104" s="300"/>
      <c r="L104" s="300"/>
      <c r="M104" s="300"/>
      <c r="N104" s="300"/>
      <c r="O104" s="300"/>
      <c r="P104" s="300"/>
      <c r="Q104" s="300"/>
      <c r="R104" s="300"/>
      <c r="S104" s="300"/>
      <c r="T104" s="300"/>
      <c r="U104" s="300"/>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row>
    <row r="105" spans="1:55" x14ac:dyDescent="0.2">
      <c r="A105" s="300"/>
      <c r="B105" s="300"/>
      <c r="C105" s="300"/>
      <c r="D105" s="300"/>
      <c r="E105" s="300"/>
      <c r="F105" s="488"/>
      <c r="G105" s="300"/>
      <c r="H105" s="300"/>
      <c r="I105" s="300"/>
      <c r="J105" s="300"/>
      <c r="K105" s="300"/>
      <c r="L105" s="300"/>
      <c r="M105" s="300"/>
      <c r="N105" s="300"/>
      <c r="O105" s="300"/>
      <c r="P105" s="300"/>
      <c r="Q105" s="300"/>
      <c r="R105" s="300"/>
      <c r="S105" s="300"/>
      <c r="T105" s="300"/>
      <c r="U105" s="300"/>
      <c r="V105" s="300"/>
      <c r="W105" s="300"/>
      <c r="X105" s="300"/>
      <c r="Y105" s="300"/>
      <c r="Z105" s="300"/>
      <c r="AA105" s="300"/>
      <c r="AB105" s="300"/>
      <c r="AC105" s="300"/>
      <c r="AD105" s="300"/>
      <c r="AE105" s="300"/>
      <c r="AF105" s="300"/>
      <c r="AG105" s="300"/>
      <c r="AH105" s="300"/>
      <c r="AI105" s="300"/>
      <c r="AJ105" s="300"/>
      <c r="AK105" s="300"/>
      <c r="AL105" s="300"/>
      <c r="AM105" s="300"/>
      <c r="AN105" s="300"/>
      <c r="AO105" s="300"/>
      <c r="AP105" s="300"/>
      <c r="AQ105" s="300"/>
      <c r="AR105" s="300"/>
      <c r="AS105" s="300"/>
      <c r="AT105" s="300"/>
      <c r="AU105" s="300"/>
      <c r="AV105" s="300"/>
      <c r="AW105" s="300"/>
      <c r="AX105" s="300"/>
      <c r="AY105" s="300"/>
      <c r="AZ105" s="300"/>
      <c r="BA105" s="300"/>
      <c r="BB105" s="300"/>
      <c r="BC105" s="300"/>
    </row>
    <row r="106" spans="1:55" x14ac:dyDescent="0.2">
      <c r="A106" s="300"/>
      <c r="B106" s="300"/>
      <c r="C106" s="300"/>
      <c r="D106" s="300"/>
      <c r="E106" s="300"/>
      <c r="F106" s="488"/>
      <c r="G106" s="300"/>
      <c r="H106" s="300"/>
      <c r="I106" s="300"/>
      <c r="J106" s="300"/>
      <c r="K106" s="300"/>
      <c r="L106" s="300"/>
      <c r="M106" s="300"/>
      <c r="N106" s="300"/>
      <c r="O106" s="300"/>
      <c r="P106" s="300"/>
      <c r="Q106" s="300"/>
      <c r="R106" s="300"/>
      <c r="S106" s="300"/>
      <c r="T106" s="300"/>
      <c r="U106" s="300"/>
      <c r="V106" s="300"/>
      <c r="W106" s="300"/>
      <c r="X106" s="300"/>
      <c r="Y106" s="300"/>
      <c r="Z106" s="300"/>
      <c r="AA106" s="300"/>
      <c r="AB106" s="300"/>
      <c r="AC106" s="300"/>
      <c r="AD106" s="300"/>
      <c r="AE106" s="300"/>
      <c r="AF106" s="300"/>
      <c r="AG106" s="300"/>
      <c r="AH106" s="300"/>
      <c r="AI106" s="300"/>
      <c r="AJ106" s="300"/>
      <c r="AK106" s="300"/>
      <c r="AL106" s="300"/>
      <c r="AM106" s="300"/>
      <c r="AN106" s="300"/>
      <c r="AO106" s="300"/>
      <c r="AP106" s="300"/>
      <c r="AQ106" s="300"/>
      <c r="AR106" s="300"/>
      <c r="AS106" s="300"/>
      <c r="AT106" s="300"/>
      <c r="AU106" s="300"/>
      <c r="AV106" s="300"/>
      <c r="AW106" s="300"/>
      <c r="AX106" s="300"/>
      <c r="AY106" s="300"/>
      <c r="AZ106" s="300"/>
      <c r="BA106" s="300"/>
      <c r="BB106" s="300"/>
      <c r="BC106" s="300"/>
    </row>
    <row r="107" spans="1:55" x14ac:dyDescent="0.2">
      <c r="A107" s="300"/>
      <c r="B107" s="300"/>
      <c r="C107" s="300"/>
      <c r="D107" s="300"/>
      <c r="E107" s="300"/>
      <c r="F107" s="488"/>
      <c r="G107" s="300"/>
      <c r="H107" s="300"/>
      <c r="I107" s="300"/>
      <c r="J107" s="300"/>
      <c r="K107" s="300"/>
      <c r="L107" s="300"/>
      <c r="M107" s="300"/>
      <c r="N107" s="300"/>
      <c r="O107" s="300"/>
      <c r="P107" s="300"/>
      <c r="Q107" s="300"/>
      <c r="R107" s="300"/>
      <c r="S107" s="300"/>
      <c r="T107" s="300"/>
      <c r="U107" s="300"/>
      <c r="V107" s="300"/>
      <c r="W107" s="300"/>
      <c r="X107" s="300"/>
      <c r="Y107" s="300"/>
      <c r="Z107" s="300"/>
      <c r="AA107" s="300"/>
      <c r="AB107" s="300"/>
      <c r="AC107" s="300"/>
      <c r="AD107" s="300"/>
      <c r="AE107" s="300"/>
      <c r="AF107" s="300"/>
      <c r="AG107" s="300"/>
      <c r="AH107" s="300"/>
      <c r="AI107" s="300"/>
      <c r="AJ107" s="300"/>
      <c r="AK107" s="300"/>
      <c r="AL107" s="300"/>
      <c r="AM107" s="300"/>
      <c r="AN107" s="300"/>
      <c r="AO107" s="300"/>
      <c r="AP107" s="300"/>
      <c r="AQ107" s="300"/>
      <c r="AR107" s="300"/>
      <c r="AS107" s="300"/>
      <c r="AT107" s="300"/>
      <c r="AU107" s="300"/>
      <c r="AV107" s="300"/>
      <c r="AW107" s="300"/>
      <c r="AX107" s="300"/>
      <c r="AY107" s="300"/>
      <c r="AZ107" s="300"/>
      <c r="BA107" s="300"/>
      <c r="BB107" s="300"/>
      <c r="BC107" s="300"/>
    </row>
    <row r="108" spans="1:55" x14ac:dyDescent="0.2">
      <c r="A108" s="300"/>
      <c r="B108" s="300"/>
      <c r="C108" s="300"/>
      <c r="D108" s="300"/>
      <c r="E108" s="300"/>
      <c r="F108" s="488"/>
      <c r="G108" s="300"/>
      <c r="H108" s="300"/>
      <c r="I108" s="300"/>
      <c r="J108" s="300"/>
      <c r="K108" s="300"/>
      <c r="L108" s="300"/>
      <c r="M108" s="300"/>
      <c r="N108" s="300"/>
      <c r="O108" s="300"/>
      <c r="P108" s="300"/>
      <c r="Q108" s="300"/>
      <c r="R108" s="300"/>
      <c r="S108" s="300"/>
      <c r="T108" s="300"/>
      <c r="U108" s="300"/>
      <c r="V108" s="300"/>
      <c r="W108" s="300"/>
      <c r="X108" s="300"/>
      <c r="Y108" s="300"/>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row>
    <row r="109" spans="1:55" x14ac:dyDescent="0.2">
      <c r="A109" s="300"/>
      <c r="B109" s="300"/>
      <c r="C109" s="300"/>
      <c r="D109" s="300"/>
      <c r="E109" s="300"/>
      <c r="F109" s="488"/>
      <c r="G109" s="300"/>
      <c r="H109" s="300"/>
      <c r="I109" s="300"/>
      <c r="J109" s="300"/>
      <c r="K109" s="300"/>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row>
    <row r="110" spans="1:55" x14ac:dyDescent="0.2">
      <c r="A110" s="300"/>
      <c r="B110" s="300"/>
      <c r="C110" s="300"/>
      <c r="D110" s="300"/>
      <c r="E110" s="300"/>
      <c r="F110" s="488"/>
      <c r="G110" s="300"/>
      <c r="H110" s="300"/>
      <c r="I110" s="300"/>
      <c r="J110" s="300"/>
      <c r="K110" s="300"/>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row>
    <row r="111" spans="1:55" x14ac:dyDescent="0.2">
      <c r="A111" s="300"/>
      <c r="B111" s="300"/>
      <c r="C111" s="300"/>
      <c r="D111" s="300"/>
      <c r="E111" s="300"/>
      <c r="F111" s="488"/>
      <c r="G111" s="300"/>
      <c r="H111" s="300"/>
      <c r="I111" s="300"/>
      <c r="J111" s="300"/>
      <c r="K111" s="300"/>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row>
    <row r="112" spans="1:55" x14ac:dyDescent="0.2">
      <c r="A112" s="300"/>
      <c r="B112" s="300"/>
      <c r="C112" s="300"/>
      <c r="D112" s="300"/>
      <c r="E112" s="300"/>
      <c r="F112" s="488"/>
      <c r="G112" s="300"/>
      <c r="H112" s="300"/>
      <c r="I112" s="300"/>
      <c r="J112" s="300"/>
      <c r="K112" s="300"/>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row>
    <row r="113" spans="1:55" x14ac:dyDescent="0.2">
      <c r="A113" s="300"/>
      <c r="B113" s="300"/>
      <c r="C113" s="300"/>
      <c r="D113" s="300"/>
      <c r="E113" s="300"/>
      <c r="F113" s="488"/>
      <c r="G113" s="300"/>
      <c r="H113" s="300"/>
      <c r="I113" s="300"/>
      <c r="J113" s="300"/>
      <c r="K113" s="300"/>
      <c r="L113" s="300"/>
      <c r="M113" s="300"/>
      <c r="N113" s="300"/>
      <c r="O113" s="300"/>
      <c r="P113" s="300"/>
      <c r="Q113" s="300"/>
      <c r="R113" s="300"/>
      <c r="S113" s="300"/>
      <c r="T113" s="300"/>
      <c r="U113" s="300"/>
      <c r="V113" s="300"/>
      <c r="W113" s="300"/>
      <c r="X113" s="300"/>
      <c r="Y113" s="300"/>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row>
    <row r="114" spans="1:55" x14ac:dyDescent="0.2">
      <c r="A114" s="300"/>
      <c r="B114" s="300"/>
      <c r="C114" s="300"/>
      <c r="D114" s="300"/>
      <c r="E114" s="300"/>
      <c r="F114" s="488"/>
      <c r="G114" s="300"/>
      <c r="H114" s="300"/>
      <c r="I114" s="300"/>
      <c r="J114" s="300"/>
      <c r="K114" s="300"/>
      <c r="L114" s="300"/>
      <c r="M114" s="300"/>
      <c r="N114" s="300"/>
      <c r="O114" s="300"/>
      <c r="P114" s="300"/>
      <c r="Q114" s="300"/>
      <c r="R114" s="300"/>
      <c r="S114" s="300"/>
      <c r="T114" s="300"/>
      <c r="U114" s="300"/>
      <c r="V114" s="300"/>
      <c r="W114" s="300"/>
      <c r="X114" s="300"/>
      <c r="Y114" s="300"/>
      <c r="Z114" s="300"/>
      <c r="AA114" s="300"/>
      <c r="AB114" s="300"/>
      <c r="AC114" s="300"/>
      <c r="AD114" s="300"/>
      <c r="AE114" s="300"/>
      <c r="AF114" s="300"/>
      <c r="AG114" s="300"/>
      <c r="AH114" s="300"/>
      <c r="AI114" s="300"/>
      <c r="AJ114" s="300"/>
      <c r="AK114" s="300"/>
      <c r="AL114" s="300"/>
      <c r="AM114" s="300"/>
      <c r="AN114" s="300"/>
      <c r="AO114" s="300"/>
      <c r="AP114" s="300"/>
      <c r="AQ114" s="300"/>
      <c r="AR114" s="300"/>
      <c r="AS114" s="300"/>
      <c r="AT114" s="300"/>
      <c r="AU114" s="300"/>
      <c r="AV114" s="300"/>
      <c r="AW114" s="300"/>
      <c r="AX114" s="300"/>
      <c r="AY114" s="300"/>
      <c r="AZ114" s="300"/>
      <c r="BA114" s="300"/>
      <c r="BB114" s="300"/>
      <c r="BC114" s="300"/>
    </row>
    <row r="115" spans="1:55" x14ac:dyDescent="0.2">
      <c r="A115" s="300"/>
      <c r="B115" s="300"/>
      <c r="C115" s="300"/>
      <c r="D115" s="300"/>
      <c r="E115" s="300"/>
      <c r="F115" s="488"/>
      <c r="G115" s="300"/>
      <c r="H115" s="300"/>
      <c r="I115" s="300"/>
      <c r="J115" s="300"/>
      <c r="K115" s="300"/>
      <c r="L115" s="300"/>
      <c r="M115" s="300"/>
      <c r="N115" s="300"/>
      <c r="O115" s="300"/>
      <c r="P115" s="300"/>
      <c r="Q115" s="300"/>
      <c r="R115" s="300"/>
      <c r="S115" s="300"/>
      <c r="T115" s="300"/>
      <c r="U115" s="300"/>
      <c r="V115" s="300"/>
      <c r="W115" s="300"/>
      <c r="X115" s="300"/>
      <c r="Y115" s="300"/>
      <c r="Z115" s="300"/>
      <c r="AA115" s="300"/>
      <c r="AB115" s="300"/>
      <c r="AC115" s="300"/>
      <c r="AD115" s="300"/>
      <c r="AE115" s="300"/>
      <c r="AF115" s="300"/>
      <c r="AG115" s="300"/>
      <c r="AH115" s="300"/>
      <c r="AI115" s="300"/>
      <c r="AJ115" s="300"/>
      <c r="AK115" s="300"/>
      <c r="AL115" s="300"/>
      <c r="AM115" s="300"/>
      <c r="AN115" s="300"/>
      <c r="AO115" s="300"/>
      <c r="AP115" s="300"/>
      <c r="AQ115" s="300"/>
      <c r="AR115" s="300"/>
      <c r="AS115" s="300"/>
      <c r="AT115" s="300"/>
      <c r="AU115" s="300"/>
      <c r="AV115" s="300"/>
      <c r="AW115" s="300"/>
      <c r="AX115" s="300"/>
      <c r="AY115" s="300"/>
      <c r="AZ115" s="300"/>
      <c r="BA115" s="300"/>
      <c r="BB115" s="300"/>
      <c r="BC115" s="300"/>
    </row>
    <row r="116" spans="1:55" x14ac:dyDescent="0.2">
      <c r="A116" s="300"/>
      <c r="B116" s="300"/>
      <c r="C116" s="300"/>
      <c r="D116" s="300"/>
      <c r="E116" s="300"/>
      <c r="F116" s="488"/>
      <c r="G116" s="300"/>
      <c r="H116" s="300"/>
      <c r="I116" s="300"/>
      <c r="J116" s="300"/>
      <c r="K116" s="300"/>
      <c r="L116" s="300"/>
      <c r="M116" s="300"/>
      <c r="N116" s="300"/>
      <c r="O116" s="300"/>
      <c r="P116" s="300"/>
      <c r="Q116" s="300"/>
      <c r="R116" s="300"/>
      <c r="S116" s="300"/>
      <c r="T116" s="300"/>
      <c r="U116" s="300"/>
      <c r="V116" s="300"/>
      <c r="W116" s="300"/>
      <c r="X116" s="300"/>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0"/>
      <c r="BC116" s="300"/>
    </row>
    <row r="117" spans="1:55" x14ac:dyDescent="0.2">
      <c r="A117" s="300"/>
      <c r="B117" s="300"/>
      <c r="C117" s="300"/>
      <c r="D117" s="300"/>
      <c r="E117" s="300"/>
      <c r="F117" s="488"/>
      <c r="G117" s="300"/>
      <c r="H117" s="300"/>
      <c r="I117" s="300"/>
      <c r="J117" s="300"/>
      <c r="K117" s="300"/>
      <c r="L117" s="300"/>
      <c r="M117" s="300"/>
      <c r="N117" s="300"/>
      <c r="O117" s="300"/>
      <c r="P117" s="300"/>
      <c r="Q117" s="300"/>
      <c r="R117" s="300"/>
      <c r="S117" s="300"/>
      <c r="T117" s="300"/>
      <c r="U117" s="300"/>
      <c r="V117" s="300"/>
      <c r="W117" s="300"/>
      <c r="X117" s="300"/>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row>
    <row r="118" spans="1:55" x14ac:dyDescent="0.2">
      <c r="A118" s="300"/>
      <c r="B118" s="300"/>
      <c r="C118" s="300"/>
      <c r="D118" s="300"/>
      <c r="E118" s="300"/>
      <c r="F118" s="488"/>
      <c r="G118" s="300"/>
      <c r="H118" s="300"/>
      <c r="I118" s="300"/>
      <c r="J118" s="300"/>
      <c r="K118" s="300"/>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row>
    <row r="119" spans="1:55" x14ac:dyDescent="0.2">
      <c r="A119" s="300"/>
      <c r="B119" s="300"/>
      <c r="C119" s="300"/>
      <c r="D119" s="300"/>
      <c r="E119" s="300"/>
      <c r="F119" s="488"/>
      <c r="G119" s="300"/>
      <c r="H119" s="300"/>
      <c r="I119" s="300"/>
      <c r="J119" s="300"/>
      <c r="K119" s="300"/>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row>
    <row r="120" spans="1:55" x14ac:dyDescent="0.2">
      <c r="A120" s="300"/>
      <c r="B120" s="300"/>
      <c r="C120" s="300"/>
      <c r="D120" s="300"/>
      <c r="E120" s="300"/>
      <c r="F120" s="488"/>
      <c r="G120" s="300"/>
      <c r="H120" s="300"/>
      <c r="I120" s="300"/>
      <c r="J120" s="300"/>
      <c r="K120" s="300"/>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row>
    <row r="121" spans="1:55" x14ac:dyDescent="0.2">
      <c r="A121" s="300"/>
      <c r="B121" s="300"/>
      <c r="C121" s="300"/>
      <c r="D121" s="300"/>
      <c r="E121" s="300"/>
      <c r="F121" s="488"/>
      <c r="G121" s="300"/>
      <c r="H121" s="300"/>
      <c r="I121" s="300"/>
      <c r="J121" s="300"/>
      <c r="K121" s="300"/>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row>
    <row r="122" spans="1:55" x14ac:dyDescent="0.2">
      <c r="A122" s="300"/>
      <c r="B122" s="300"/>
      <c r="C122" s="300"/>
      <c r="D122" s="300"/>
      <c r="E122" s="300"/>
      <c r="F122" s="488"/>
      <c r="G122" s="300"/>
      <c r="H122" s="300"/>
      <c r="I122" s="300"/>
      <c r="J122" s="300"/>
      <c r="K122" s="300"/>
      <c r="L122" s="300"/>
      <c r="M122" s="300"/>
      <c r="N122" s="300"/>
      <c r="O122" s="300"/>
      <c r="P122" s="300"/>
      <c r="Q122" s="300"/>
      <c r="R122" s="300"/>
      <c r="S122" s="300"/>
      <c r="T122" s="300"/>
      <c r="U122" s="300"/>
      <c r="V122" s="300"/>
      <c r="W122" s="300"/>
      <c r="X122" s="300"/>
      <c r="Y122" s="300"/>
      <c r="Z122" s="300"/>
      <c r="AA122" s="300"/>
      <c r="AB122" s="300"/>
      <c r="AC122" s="300"/>
      <c r="AD122" s="300"/>
      <c r="AE122" s="300"/>
      <c r="AF122" s="300"/>
      <c r="AG122" s="300"/>
      <c r="AH122" s="300"/>
      <c r="AI122" s="300"/>
      <c r="AJ122" s="300"/>
      <c r="AK122" s="300"/>
      <c r="AL122" s="300"/>
      <c r="AM122" s="300"/>
      <c r="AN122" s="300"/>
      <c r="AO122" s="300"/>
      <c r="AP122" s="300"/>
      <c r="AQ122" s="300"/>
      <c r="AR122" s="300"/>
      <c r="AS122" s="300"/>
      <c r="AT122" s="300"/>
      <c r="AU122" s="300"/>
      <c r="AV122" s="300"/>
      <c r="AW122" s="300"/>
      <c r="AX122" s="300"/>
      <c r="AY122" s="300"/>
      <c r="AZ122" s="300"/>
      <c r="BA122" s="300"/>
      <c r="BB122" s="300"/>
      <c r="BC122" s="300"/>
    </row>
    <row r="123" spans="1:55" x14ac:dyDescent="0.2">
      <c r="A123" s="300"/>
      <c r="B123" s="300"/>
      <c r="C123" s="300"/>
      <c r="D123" s="300"/>
      <c r="E123" s="300"/>
      <c r="F123" s="488"/>
      <c r="G123" s="300"/>
      <c r="H123" s="300"/>
      <c r="I123" s="300"/>
      <c r="J123" s="300"/>
      <c r="K123" s="300"/>
      <c r="L123" s="300"/>
      <c r="M123" s="300"/>
      <c r="N123" s="300"/>
      <c r="O123" s="300"/>
      <c r="P123" s="300"/>
      <c r="Q123" s="300"/>
      <c r="R123" s="300"/>
      <c r="S123" s="300"/>
      <c r="T123" s="300"/>
      <c r="U123" s="300"/>
      <c r="V123" s="300"/>
      <c r="W123" s="300"/>
      <c r="X123" s="300"/>
      <c r="Y123" s="300"/>
      <c r="Z123" s="300"/>
      <c r="AA123" s="300"/>
      <c r="AB123" s="300"/>
      <c r="AC123" s="300"/>
      <c r="AD123" s="300"/>
      <c r="AE123" s="300"/>
      <c r="AF123" s="300"/>
      <c r="AG123" s="300"/>
      <c r="AH123" s="300"/>
      <c r="AI123" s="300"/>
      <c r="AJ123" s="300"/>
      <c r="AK123" s="300"/>
      <c r="AL123" s="300"/>
      <c r="AM123" s="300"/>
      <c r="AN123" s="300"/>
      <c r="AO123" s="300"/>
      <c r="AP123" s="300"/>
      <c r="AQ123" s="300"/>
      <c r="AR123" s="300"/>
      <c r="AS123" s="300"/>
      <c r="AT123" s="300"/>
      <c r="AU123" s="300"/>
      <c r="AV123" s="300"/>
      <c r="AW123" s="300"/>
      <c r="AX123" s="300"/>
      <c r="AY123" s="300"/>
      <c r="AZ123" s="300"/>
      <c r="BA123" s="300"/>
      <c r="BB123" s="300"/>
      <c r="BC123" s="300"/>
    </row>
    <row r="124" spans="1:55" x14ac:dyDescent="0.2">
      <c r="A124" s="300"/>
      <c r="B124" s="300"/>
      <c r="C124" s="300"/>
      <c r="D124" s="300"/>
      <c r="E124" s="300"/>
      <c r="F124" s="488"/>
      <c r="G124" s="300"/>
      <c r="H124" s="300"/>
      <c r="I124" s="300"/>
      <c r="J124" s="300"/>
      <c r="K124" s="300"/>
      <c r="L124" s="300"/>
      <c r="M124" s="300"/>
      <c r="N124" s="300"/>
      <c r="O124" s="300"/>
      <c r="P124" s="300"/>
      <c r="Q124" s="300"/>
      <c r="R124" s="300"/>
      <c r="S124" s="300"/>
      <c r="T124" s="300"/>
      <c r="U124" s="300"/>
      <c r="V124" s="300"/>
      <c r="W124" s="300"/>
      <c r="X124" s="300"/>
      <c r="Y124" s="300"/>
      <c r="Z124" s="300"/>
      <c r="AA124" s="300"/>
      <c r="AB124" s="300"/>
      <c r="AC124" s="300"/>
      <c r="AD124" s="300"/>
      <c r="AE124" s="300"/>
      <c r="AF124" s="300"/>
      <c r="AG124" s="300"/>
      <c r="AH124" s="300"/>
      <c r="AI124" s="300"/>
      <c r="AJ124" s="300"/>
      <c r="AK124" s="300"/>
      <c r="AL124" s="300"/>
      <c r="AM124" s="300"/>
      <c r="AN124" s="300"/>
      <c r="AO124" s="300"/>
      <c r="AP124" s="300"/>
      <c r="AQ124" s="300"/>
      <c r="AR124" s="300"/>
      <c r="AS124" s="300"/>
      <c r="AT124" s="300"/>
      <c r="AU124" s="300"/>
      <c r="AV124" s="300"/>
      <c r="AW124" s="300"/>
      <c r="AX124" s="300"/>
      <c r="AY124" s="300"/>
      <c r="AZ124" s="300"/>
      <c r="BA124" s="300"/>
      <c r="BB124" s="300"/>
      <c r="BC124" s="300"/>
    </row>
    <row r="125" spans="1:55" x14ac:dyDescent="0.2">
      <c r="A125" s="300"/>
      <c r="B125" s="300"/>
      <c r="C125" s="300"/>
      <c r="D125" s="300"/>
      <c r="E125" s="300"/>
      <c r="F125" s="488"/>
      <c r="G125" s="300"/>
      <c r="H125" s="300"/>
      <c r="I125" s="300"/>
      <c r="J125" s="300"/>
      <c r="K125" s="300"/>
      <c r="L125" s="300"/>
      <c r="M125" s="300"/>
      <c r="N125" s="300"/>
      <c r="O125" s="300"/>
      <c r="P125" s="300"/>
      <c r="Q125" s="300"/>
      <c r="R125" s="300"/>
      <c r="S125" s="300"/>
      <c r="T125" s="300"/>
      <c r="U125" s="300"/>
      <c r="V125" s="300"/>
      <c r="W125" s="300"/>
      <c r="X125" s="300"/>
      <c r="Y125" s="300"/>
      <c r="Z125" s="300"/>
      <c r="AA125" s="300"/>
      <c r="AB125" s="300"/>
      <c r="AC125" s="300"/>
      <c r="AD125" s="300"/>
      <c r="AE125" s="300"/>
      <c r="AF125" s="300"/>
      <c r="AG125" s="300"/>
      <c r="AH125" s="300"/>
      <c r="AI125" s="300"/>
      <c r="AJ125" s="300"/>
      <c r="AK125" s="300"/>
      <c r="AL125" s="300"/>
      <c r="AM125" s="300"/>
      <c r="AN125" s="300"/>
      <c r="AO125" s="300"/>
      <c r="AP125" s="300"/>
      <c r="AQ125" s="300"/>
      <c r="AR125" s="300"/>
      <c r="AS125" s="300"/>
      <c r="AT125" s="300"/>
      <c r="AU125" s="300"/>
      <c r="AV125" s="300"/>
      <c r="AW125" s="300"/>
      <c r="AX125" s="300"/>
      <c r="AY125" s="300"/>
      <c r="AZ125" s="300"/>
      <c r="BA125" s="300"/>
      <c r="BB125" s="300"/>
      <c r="BC125" s="300"/>
    </row>
    <row r="126" spans="1:55" x14ac:dyDescent="0.2">
      <c r="A126" s="300"/>
      <c r="B126" s="300"/>
      <c r="C126" s="300"/>
      <c r="D126" s="300"/>
      <c r="E126" s="300"/>
      <c r="F126" s="488"/>
      <c r="G126" s="300"/>
      <c r="H126" s="300"/>
      <c r="I126" s="300"/>
      <c r="J126" s="300"/>
      <c r="K126" s="300"/>
      <c r="L126" s="300"/>
      <c r="M126" s="300"/>
      <c r="N126" s="300"/>
      <c r="O126" s="300"/>
      <c r="P126" s="300"/>
      <c r="Q126" s="300"/>
      <c r="R126" s="300"/>
      <c r="S126" s="300"/>
      <c r="T126" s="300"/>
      <c r="U126" s="300"/>
      <c r="V126" s="300"/>
      <c r="W126" s="300"/>
      <c r="X126" s="300"/>
      <c r="Y126" s="300"/>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row>
    <row r="127" spans="1:55" x14ac:dyDescent="0.2">
      <c r="A127" s="300"/>
      <c r="B127" s="300"/>
      <c r="C127" s="300"/>
      <c r="D127" s="300"/>
      <c r="E127" s="300"/>
      <c r="F127" s="488"/>
      <c r="G127" s="300"/>
      <c r="H127" s="300"/>
      <c r="I127" s="300"/>
      <c r="J127" s="300"/>
      <c r="K127" s="300"/>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row>
    <row r="128" spans="1:55" x14ac:dyDescent="0.2">
      <c r="A128" s="300"/>
      <c r="B128" s="300"/>
      <c r="C128" s="300"/>
      <c r="D128" s="300"/>
      <c r="E128" s="300"/>
      <c r="F128" s="488"/>
      <c r="G128" s="300"/>
      <c r="H128" s="300"/>
      <c r="I128" s="300"/>
      <c r="J128" s="300"/>
      <c r="K128" s="300"/>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row>
    <row r="129" spans="1:55" x14ac:dyDescent="0.2">
      <c r="A129" s="300"/>
      <c r="B129" s="300"/>
      <c r="C129" s="300"/>
      <c r="D129" s="300"/>
      <c r="E129" s="300"/>
      <c r="F129" s="488"/>
      <c r="G129" s="300"/>
      <c r="H129" s="300"/>
      <c r="I129" s="300"/>
      <c r="J129" s="300"/>
      <c r="K129" s="300"/>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row>
    <row r="130" spans="1:55" x14ac:dyDescent="0.2">
      <c r="A130" s="300"/>
      <c r="B130" s="300"/>
      <c r="C130" s="300"/>
      <c r="D130" s="300"/>
      <c r="E130" s="300"/>
      <c r="F130" s="488"/>
      <c r="G130" s="300"/>
      <c r="H130" s="300"/>
      <c r="I130" s="300"/>
      <c r="J130" s="300"/>
      <c r="K130" s="300"/>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row>
    <row r="131" spans="1:55" x14ac:dyDescent="0.2">
      <c r="A131" s="300"/>
      <c r="B131" s="300"/>
      <c r="C131" s="300"/>
      <c r="D131" s="300"/>
      <c r="E131" s="300"/>
      <c r="F131" s="488"/>
      <c r="G131" s="300"/>
      <c r="H131" s="300"/>
      <c r="I131" s="300"/>
      <c r="J131" s="300"/>
      <c r="K131" s="300"/>
      <c r="L131" s="300"/>
      <c r="M131" s="300"/>
      <c r="N131" s="300"/>
      <c r="O131" s="300"/>
      <c r="P131" s="300"/>
      <c r="Q131" s="300"/>
      <c r="R131" s="300"/>
      <c r="S131" s="300"/>
      <c r="T131" s="300"/>
      <c r="U131" s="300"/>
      <c r="V131" s="300"/>
      <c r="W131" s="300"/>
      <c r="X131" s="300"/>
      <c r="Y131" s="300"/>
      <c r="Z131" s="300"/>
      <c r="AA131" s="300"/>
      <c r="AB131" s="300"/>
      <c r="AC131" s="300"/>
      <c r="AD131" s="300"/>
      <c r="AE131" s="300"/>
      <c r="AF131" s="300"/>
      <c r="AG131" s="300"/>
      <c r="AH131" s="300"/>
      <c r="AI131" s="300"/>
      <c r="AJ131" s="300"/>
      <c r="AK131" s="300"/>
      <c r="AL131" s="300"/>
      <c r="AM131" s="300"/>
      <c r="AN131" s="300"/>
      <c r="AO131" s="300"/>
      <c r="AP131" s="300"/>
      <c r="AQ131" s="300"/>
      <c r="AR131" s="300"/>
      <c r="AS131" s="300"/>
      <c r="AT131" s="300"/>
      <c r="AU131" s="300"/>
      <c r="AV131" s="300"/>
      <c r="AW131" s="300"/>
      <c r="AX131" s="300"/>
      <c r="AY131" s="300"/>
      <c r="AZ131" s="300"/>
      <c r="BA131" s="300"/>
      <c r="BB131" s="300"/>
      <c r="BC131" s="300"/>
    </row>
    <row r="132" spans="1:55" x14ac:dyDescent="0.2">
      <c r="A132" s="300"/>
      <c r="B132" s="300"/>
      <c r="C132" s="300"/>
      <c r="D132" s="300"/>
      <c r="E132" s="300"/>
      <c r="F132" s="488"/>
      <c r="G132" s="300"/>
      <c r="H132" s="300"/>
      <c r="I132" s="300"/>
      <c r="J132" s="300"/>
      <c r="K132" s="300"/>
      <c r="L132" s="300"/>
      <c r="M132" s="300"/>
      <c r="N132" s="300"/>
      <c r="O132" s="300"/>
      <c r="P132" s="300"/>
      <c r="Q132" s="300"/>
      <c r="R132" s="300"/>
      <c r="S132" s="300"/>
      <c r="T132" s="300"/>
      <c r="U132" s="300"/>
      <c r="V132" s="300"/>
      <c r="W132" s="300"/>
      <c r="X132" s="300"/>
      <c r="Y132" s="300"/>
      <c r="Z132" s="300"/>
      <c r="AA132" s="300"/>
      <c r="AB132" s="300"/>
      <c r="AC132" s="300"/>
      <c r="AD132" s="300"/>
      <c r="AE132" s="300"/>
      <c r="AF132" s="300"/>
      <c r="AG132" s="300"/>
      <c r="AH132" s="300"/>
      <c r="AI132" s="300"/>
      <c r="AJ132" s="300"/>
      <c r="AK132" s="300"/>
      <c r="AL132" s="300"/>
      <c r="AM132" s="300"/>
      <c r="AN132" s="300"/>
      <c r="AO132" s="300"/>
      <c r="AP132" s="300"/>
      <c r="AQ132" s="300"/>
      <c r="AR132" s="300"/>
      <c r="AS132" s="300"/>
      <c r="AT132" s="300"/>
      <c r="AU132" s="300"/>
      <c r="AV132" s="300"/>
      <c r="AW132" s="300"/>
      <c r="AX132" s="300"/>
      <c r="AY132" s="300"/>
      <c r="AZ132" s="300"/>
      <c r="BA132" s="300"/>
      <c r="BB132" s="300"/>
      <c r="BC132" s="300"/>
    </row>
    <row r="133" spans="1:55" x14ac:dyDescent="0.2">
      <c r="A133" s="300"/>
      <c r="B133" s="300"/>
      <c r="C133" s="300"/>
      <c r="D133" s="300"/>
      <c r="E133" s="300"/>
      <c r="F133" s="488"/>
      <c r="G133" s="300"/>
      <c r="H133" s="300"/>
      <c r="I133" s="300"/>
      <c r="J133" s="300"/>
      <c r="K133" s="300"/>
      <c r="L133" s="300"/>
      <c r="M133" s="300"/>
      <c r="N133" s="300"/>
      <c r="O133" s="300"/>
      <c r="P133" s="300"/>
      <c r="Q133" s="300"/>
      <c r="R133" s="300"/>
      <c r="S133" s="300"/>
      <c r="T133" s="300"/>
      <c r="U133" s="300"/>
      <c r="V133" s="300"/>
      <c r="W133" s="300"/>
      <c r="X133" s="300"/>
      <c r="Y133" s="300"/>
      <c r="Z133" s="300"/>
      <c r="AA133" s="300"/>
      <c r="AB133" s="300"/>
      <c r="AC133" s="300"/>
      <c r="AD133" s="300"/>
      <c r="AE133" s="300"/>
      <c r="AF133" s="300"/>
      <c r="AG133" s="300"/>
      <c r="AH133" s="300"/>
      <c r="AI133" s="300"/>
      <c r="AJ133" s="300"/>
      <c r="AK133" s="300"/>
      <c r="AL133" s="300"/>
      <c r="AM133" s="300"/>
      <c r="AN133" s="300"/>
      <c r="AO133" s="300"/>
      <c r="AP133" s="300"/>
      <c r="AQ133" s="300"/>
      <c r="AR133" s="300"/>
      <c r="AS133" s="300"/>
      <c r="AT133" s="300"/>
      <c r="AU133" s="300"/>
      <c r="AV133" s="300"/>
      <c r="AW133" s="300"/>
      <c r="AX133" s="300"/>
      <c r="AY133" s="300"/>
      <c r="AZ133" s="300"/>
      <c r="BA133" s="300"/>
      <c r="BB133" s="300"/>
      <c r="BC133" s="300"/>
    </row>
    <row r="134" spans="1:55" x14ac:dyDescent="0.2">
      <c r="A134" s="300"/>
      <c r="B134" s="300"/>
      <c r="C134" s="300"/>
      <c r="D134" s="300"/>
      <c r="E134" s="300"/>
      <c r="F134" s="488"/>
      <c r="G134" s="300"/>
      <c r="H134" s="300"/>
      <c r="I134" s="300"/>
      <c r="J134" s="300"/>
      <c r="K134" s="300"/>
      <c r="L134" s="300"/>
      <c r="M134" s="300"/>
      <c r="N134" s="300"/>
      <c r="O134" s="300"/>
      <c r="P134" s="300"/>
      <c r="Q134" s="300"/>
      <c r="R134" s="300"/>
      <c r="S134" s="300"/>
      <c r="T134" s="300"/>
      <c r="U134" s="300"/>
      <c r="V134" s="300"/>
      <c r="W134" s="300"/>
      <c r="X134" s="300"/>
      <c r="Y134" s="300"/>
      <c r="Z134" s="300"/>
      <c r="AA134" s="300"/>
      <c r="AB134" s="300"/>
      <c r="AC134" s="300"/>
      <c r="AD134" s="300"/>
      <c r="AE134" s="300"/>
      <c r="AF134" s="300"/>
      <c r="AG134" s="300"/>
      <c r="AH134" s="300"/>
      <c r="AI134" s="300"/>
      <c r="AJ134" s="300"/>
      <c r="AK134" s="300"/>
      <c r="AL134" s="300"/>
      <c r="AM134" s="300"/>
      <c r="AN134" s="300"/>
      <c r="AO134" s="300"/>
      <c r="AP134" s="300"/>
      <c r="AQ134" s="300"/>
      <c r="AR134" s="300"/>
      <c r="AS134" s="300"/>
      <c r="AT134" s="300"/>
      <c r="AU134" s="300"/>
      <c r="AV134" s="300"/>
      <c r="AW134" s="300"/>
      <c r="AX134" s="300"/>
      <c r="AY134" s="300"/>
      <c r="AZ134" s="300"/>
      <c r="BA134" s="300"/>
      <c r="BB134" s="300"/>
      <c r="BC134" s="300"/>
    </row>
    <row r="135" spans="1:55" x14ac:dyDescent="0.2">
      <c r="A135" s="300"/>
      <c r="B135" s="300"/>
      <c r="C135" s="300"/>
      <c r="D135" s="300"/>
      <c r="E135" s="300"/>
      <c r="F135" s="488"/>
      <c r="G135" s="300"/>
      <c r="H135" s="300"/>
      <c r="I135" s="300"/>
      <c r="J135" s="300"/>
      <c r="K135" s="300"/>
      <c r="L135" s="300"/>
      <c r="M135" s="300"/>
      <c r="N135" s="300"/>
      <c r="O135" s="300"/>
      <c r="P135" s="300"/>
      <c r="Q135" s="300"/>
      <c r="R135" s="300"/>
      <c r="S135" s="300"/>
      <c r="T135" s="300"/>
      <c r="U135" s="300"/>
      <c r="V135" s="300"/>
      <c r="W135" s="300"/>
      <c r="X135" s="300"/>
      <c r="Y135" s="300"/>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row>
    <row r="136" spans="1:55" x14ac:dyDescent="0.2">
      <c r="A136" s="300"/>
      <c r="B136" s="300"/>
      <c r="C136" s="300"/>
      <c r="D136" s="300"/>
      <c r="E136" s="300"/>
      <c r="F136" s="488"/>
      <c r="G136" s="300"/>
      <c r="H136" s="300"/>
      <c r="I136" s="300"/>
      <c r="J136" s="300"/>
      <c r="K136" s="300"/>
      <c r="L136" s="300"/>
      <c r="M136" s="300"/>
      <c r="N136" s="300"/>
      <c r="O136" s="300"/>
      <c r="P136" s="300"/>
      <c r="Q136" s="300"/>
      <c r="R136" s="300"/>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row>
    <row r="137" spans="1:55" x14ac:dyDescent="0.2">
      <c r="A137" s="300"/>
      <c r="B137" s="300"/>
      <c r="C137" s="300"/>
      <c r="D137" s="300"/>
      <c r="E137" s="300"/>
      <c r="F137" s="488"/>
      <c r="G137" s="300"/>
      <c r="H137" s="300"/>
      <c r="I137" s="300"/>
      <c r="J137" s="300"/>
      <c r="K137" s="300"/>
      <c r="L137" s="300"/>
      <c r="M137" s="300"/>
      <c r="N137" s="300"/>
      <c r="O137" s="300"/>
      <c r="P137" s="300"/>
      <c r="Q137" s="300"/>
      <c r="R137" s="300"/>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row>
    <row r="138" spans="1:55" x14ac:dyDescent="0.2">
      <c r="A138" s="300"/>
      <c r="B138" s="300"/>
      <c r="C138" s="300"/>
      <c r="D138" s="300"/>
      <c r="E138" s="300"/>
      <c r="F138" s="488"/>
      <c r="G138" s="300"/>
      <c r="H138" s="300"/>
      <c r="I138" s="300"/>
      <c r="J138" s="300"/>
      <c r="K138" s="300"/>
      <c r="L138" s="300"/>
      <c r="M138" s="300"/>
      <c r="N138" s="300"/>
      <c r="O138" s="300"/>
      <c r="P138" s="300"/>
      <c r="Q138" s="300"/>
      <c r="R138" s="300"/>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row>
    <row r="139" spans="1:55" x14ac:dyDescent="0.2">
      <c r="A139" s="300"/>
      <c r="B139" s="300"/>
      <c r="C139" s="300"/>
      <c r="D139" s="300"/>
      <c r="E139" s="300"/>
      <c r="F139" s="488"/>
      <c r="G139" s="300"/>
      <c r="H139" s="300"/>
      <c r="I139" s="300"/>
      <c r="J139" s="300"/>
      <c r="K139" s="300"/>
      <c r="L139" s="300"/>
      <c r="M139" s="300"/>
      <c r="N139" s="300"/>
      <c r="O139" s="300"/>
      <c r="P139" s="300"/>
      <c r="Q139" s="300"/>
      <c r="R139" s="300"/>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row>
    <row r="140" spans="1:55" x14ac:dyDescent="0.2">
      <c r="A140" s="300"/>
      <c r="B140" s="300"/>
      <c r="C140" s="300"/>
      <c r="D140" s="300"/>
      <c r="E140" s="300"/>
      <c r="F140" s="488"/>
      <c r="G140" s="300"/>
      <c r="H140" s="300"/>
      <c r="I140" s="300"/>
      <c r="J140" s="300"/>
      <c r="K140" s="300"/>
      <c r="L140" s="300"/>
      <c r="M140" s="300"/>
      <c r="N140" s="300"/>
      <c r="O140" s="300"/>
      <c r="P140" s="300"/>
      <c r="Q140" s="300"/>
      <c r="R140" s="300"/>
      <c r="S140" s="300"/>
      <c r="T140" s="300"/>
      <c r="U140" s="300"/>
      <c r="V140" s="300"/>
      <c r="W140" s="300"/>
      <c r="X140" s="300"/>
      <c r="Y140" s="300"/>
      <c r="Z140" s="300"/>
      <c r="AA140" s="300"/>
      <c r="AB140" s="300"/>
      <c r="AC140" s="300"/>
      <c r="AD140" s="300"/>
      <c r="AE140" s="300"/>
      <c r="AF140" s="300"/>
      <c r="AG140" s="300"/>
      <c r="AH140" s="300"/>
      <c r="AI140" s="300"/>
      <c r="AJ140" s="300"/>
      <c r="AK140" s="300"/>
      <c r="AL140" s="300"/>
      <c r="AM140" s="300"/>
      <c r="AN140" s="300"/>
      <c r="AO140" s="300"/>
      <c r="AP140" s="300"/>
      <c r="AQ140" s="300"/>
      <c r="AR140" s="300"/>
      <c r="AS140" s="300"/>
      <c r="AT140" s="300"/>
      <c r="AU140" s="300"/>
      <c r="AV140" s="300"/>
      <c r="AW140" s="300"/>
      <c r="AX140" s="300"/>
      <c r="AY140" s="300"/>
      <c r="AZ140" s="300"/>
      <c r="BA140" s="300"/>
      <c r="BB140" s="300"/>
      <c r="BC140" s="300"/>
    </row>
    <row r="141" spans="1:55" x14ac:dyDescent="0.2">
      <c r="A141" s="300"/>
      <c r="B141" s="300"/>
      <c r="C141" s="300"/>
      <c r="D141" s="300"/>
      <c r="E141" s="300"/>
      <c r="F141" s="488"/>
      <c r="G141" s="300"/>
      <c r="H141" s="300"/>
      <c r="I141" s="300"/>
      <c r="J141" s="300"/>
      <c r="K141" s="300"/>
      <c r="L141" s="300"/>
      <c r="M141" s="300"/>
      <c r="N141" s="300"/>
      <c r="O141" s="300"/>
      <c r="P141" s="300"/>
      <c r="Q141" s="300"/>
      <c r="R141" s="300"/>
      <c r="S141" s="300"/>
      <c r="T141" s="300"/>
      <c r="U141" s="300"/>
      <c r="V141" s="300"/>
      <c r="W141" s="300"/>
      <c r="X141" s="300"/>
      <c r="Y141" s="300"/>
      <c r="Z141" s="300"/>
      <c r="AA141" s="300"/>
      <c r="AB141" s="300"/>
      <c r="AC141" s="300"/>
      <c r="AD141" s="300"/>
      <c r="AE141" s="300"/>
      <c r="AF141" s="300"/>
      <c r="AG141" s="300"/>
      <c r="AH141" s="300"/>
      <c r="AI141" s="300"/>
      <c r="AJ141" s="300"/>
      <c r="AK141" s="300"/>
      <c r="AL141" s="300"/>
      <c r="AM141" s="300"/>
      <c r="AN141" s="300"/>
      <c r="AO141" s="300"/>
      <c r="AP141" s="300"/>
      <c r="AQ141" s="300"/>
      <c r="AR141" s="300"/>
      <c r="AS141" s="300"/>
      <c r="AT141" s="300"/>
      <c r="AU141" s="300"/>
      <c r="AV141" s="300"/>
      <c r="AW141" s="300"/>
      <c r="AX141" s="300"/>
      <c r="AY141" s="300"/>
      <c r="AZ141" s="300"/>
      <c r="BA141" s="300"/>
      <c r="BB141" s="300"/>
      <c r="BC141" s="300"/>
    </row>
    <row r="142" spans="1:55" x14ac:dyDescent="0.2">
      <c r="A142" s="300"/>
      <c r="B142" s="300"/>
      <c r="C142" s="300"/>
      <c r="D142" s="300"/>
      <c r="E142" s="300"/>
      <c r="F142" s="488"/>
      <c r="G142" s="300"/>
      <c r="H142" s="300"/>
      <c r="I142" s="300"/>
      <c r="J142" s="300"/>
      <c r="K142" s="300"/>
      <c r="L142" s="300"/>
      <c r="M142" s="300"/>
      <c r="N142" s="300"/>
      <c r="O142" s="300"/>
      <c r="P142" s="300"/>
      <c r="Q142" s="300"/>
      <c r="R142" s="300"/>
      <c r="S142" s="300"/>
      <c r="T142" s="300"/>
      <c r="U142" s="300"/>
      <c r="V142" s="300"/>
      <c r="W142" s="300"/>
      <c r="X142" s="300"/>
      <c r="Y142" s="300"/>
      <c r="Z142" s="300"/>
      <c r="AA142" s="300"/>
      <c r="AB142" s="300"/>
      <c r="AC142" s="300"/>
      <c r="AD142" s="300"/>
      <c r="AE142" s="300"/>
      <c r="AF142" s="300"/>
      <c r="AG142" s="300"/>
      <c r="AH142" s="300"/>
      <c r="AI142" s="300"/>
      <c r="AJ142" s="300"/>
      <c r="AK142" s="300"/>
      <c r="AL142" s="300"/>
      <c r="AM142" s="300"/>
      <c r="AN142" s="300"/>
      <c r="AO142" s="300"/>
      <c r="AP142" s="300"/>
      <c r="AQ142" s="300"/>
      <c r="AR142" s="300"/>
      <c r="AS142" s="300"/>
      <c r="AT142" s="300"/>
      <c r="AU142" s="300"/>
      <c r="AV142" s="300"/>
      <c r="AW142" s="300"/>
      <c r="AX142" s="300"/>
      <c r="AY142" s="300"/>
      <c r="AZ142" s="300"/>
      <c r="BA142" s="300"/>
      <c r="BB142" s="300"/>
      <c r="BC142" s="300"/>
    </row>
    <row r="143" spans="1:55" x14ac:dyDescent="0.2">
      <c r="A143" s="300"/>
      <c r="B143" s="300"/>
      <c r="C143" s="300"/>
      <c r="D143" s="300"/>
      <c r="E143" s="300"/>
      <c r="F143" s="488"/>
      <c r="G143" s="300"/>
      <c r="H143" s="300"/>
      <c r="I143" s="300"/>
      <c r="J143" s="300"/>
      <c r="K143" s="300"/>
      <c r="L143" s="300"/>
      <c r="M143" s="300"/>
      <c r="N143" s="300"/>
      <c r="O143" s="300"/>
      <c r="P143" s="300"/>
      <c r="Q143" s="300"/>
      <c r="R143" s="300"/>
      <c r="S143" s="300"/>
      <c r="T143" s="300"/>
      <c r="U143" s="300"/>
      <c r="V143" s="300"/>
      <c r="W143" s="300"/>
      <c r="X143" s="300"/>
      <c r="Y143" s="300"/>
      <c r="Z143" s="300"/>
      <c r="AA143" s="300"/>
      <c r="AB143" s="300"/>
      <c r="AC143" s="300"/>
      <c r="AD143" s="300"/>
      <c r="AE143" s="300"/>
      <c r="AF143" s="300"/>
      <c r="AG143" s="300"/>
      <c r="AH143" s="300"/>
      <c r="AI143" s="300"/>
      <c r="AJ143" s="300"/>
      <c r="AK143" s="300"/>
      <c r="AL143" s="300"/>
      <c r="AM143" s="300"/>
      <c r="AN143" s="300"/>
      <c r="AO143" s="300"/>
      <c r="AP143" s="300"/>
      <c r="AQ143" s="300"/>
      <c r="AR143" s="300"/>
      <c r="AS143" s="300"/>
      <c r="AT143" s="300"/>
      <c r="AU143" s="300"/>
      <c r="AV143" s="300"/>
      <c r="AW143" s="300"/>
      <c r="AX143" s="300"/>
      <c r="AY143" s="300"/>
      <c r="AZ143" s="300"/>
      <c r="BA143" s="300"/>
      <c r="BB143" s="300"/>
      <c r="BC143" s="300"/>
    </row>
    <row r="144" spans="1:55" x14ac:dyDescent="0.2">
      <c r="A144" s="300"/>
      <c r="B144" s="300"/>
      <c r="C144" s="300"/>
      <c r="D144" s="300"/>
      <c r="E144" s="300"/>
      <c r="F144" s="488"/>
      <c r="G144" s="300"/>
      <c r="H144" s="300"/>
      <c r="I144" s="300"/>
      <c r="J144" s="300"/>
      <c r="K144" s="300"/>
      <c r="L144" s="300"/>
      <c r="M144" s="300"/>
      <c r="N144" s="300"/>
      <c r="O144" s="300"/>
      <c r="P144" s="300"/>
      <c r="Q144" s="300"/>
      <c r="R144" s="300"/>
      <c r="S144" s="300"/>
      <c r="T144" s="300"/>
      <c r="U144" s="300"/>
      <c r="V144" s="300"/>
      <c r="W144" s="300"/>
      <c r="X144" s="300"/>
      <c r="Y144" s="300"/>
      <c r="Z144" s="300"/>
      <c r="AA144" s="300"/>
      <c r="AB144" s="300"/>
      <c r="AC144" s="300"/>
      <c r="AD144" s="300"/>
      <c r="AE144" s="300"/>
      <c r="AF144" s="300"/>
      <c r="AG144" s="300"/>
      <c r="AH144" s="300"/>
      <c r="AI144" s="300"/>
      <c r="AJ144" s="300"/>
      <c r="AK144" s="300"/>
      <c r="AL144" s="300"/>
      <c r="AM144" s="300"/>
      <c r="AN144" s="300"/>
      <c r="AO144" s="300"/>
      <c r="AP144" s="300"/>
      <c r="AQ144" s="300"/>
      <c r="AR144" s="300"/>
      <c r="AS144" s="300"/>
      <c r="AT144" s="300"/>
      <c r="AU144" s="300"/>
      <c r="AV144" s="300"/>
      <c r="AW144" s="300"/>
      <c r="AX144" s="300"/>
      <c r="AY144" s="300"/>
      <c r="AZ144" s="300"/>
      <c r="BA144" s="300"/>
      <c r="BB144" s="300"/>
      <c r="BC144" s="300"/>
    </row>
    <row r="145" spans="1:55" x14ac:dyDescent="0.2">
      <c r="A145" s="300"/>
      <c r="B145" s="300"/>
      <c r="C145" s="300"/>
      <c r="D145" s="300"/>
      <c r="E145" s="300"/>
      <c r="F145" s="488"/>
      <c r="G145" s="300"/>
      <c r="H145" s="300"/>
      <c r="I145" s="300"/>
      <c r="J145" s="300"/>
      <c r="K145" s="300"/>
      <c r="L145" s="300"/>
      <c r="M145" s="300"/>
      <c r="N145" s="300"/>
      <c r="O145" s="300"/>
      <c r="P145" s="300"/>
      <c r="Q145" s="300"/>
      <c r="R145" s="300"/>
      <c r="S145" s="300"/>
      <c r="T145" s="300"/>
      <c r="U145" s="300"/>
      <c r="V145" s="300"/>
      <c r="W145" s="300"/>
      <c r="X145" s="300"/>
      <c r="Y145" s="300"/>
      <c r="Z145" s="300"/>
      <c r="AA145" s="300"/>
      <c r="AB145" s="300"/>
      <c r="AC145" s="300"/>
      <c r="AD145" s="300"/>
      <c r="AE145" s="300"/>
      <c r="AF145" s="300"/>
      <c r="AG145" s="300"/>
      <c r="AH145" s="300"/>
      <c r="AI145" s="300"/>
      <c r="AJ145" s="300"/>
      <c r="AK145" s="300"/>
      <c r="AL145" s="300"/>
      <c r="AM145" s="300"/>
      <c r="AN145" s="300"/>
      <c r="AO145" s="300"/>
      <c r="AP145" s="300"/>
      <c r="AQ145" s="300"/>
      <c r="AR145" s="300"/>
      <c r="AS145" s="300"/>
      <c r="AT145" s="300"/>
      <c r="AU145" s="300"/>
      <c r="AV145" s="300"/>
      <c r="AW145" s="300"/>
      <c r="AX145" s="300"/>
      <c r="AY145" s="300"/>
      <c r="AZ145" s="300"/>
      <c r="BA145" s="300"/>
      <c r="BB145" s="300"/>
      <c r="BC145" s="300"/>
    </row>
    <row r="146" spans="1:55" x14ac:dyDescent="0.2">
      <c r="A146" s="300"/>
      <c r="B146" s="300"/>
      <c r="C146" s="300"/>
      <c r="D146" s="300"/>
      <c r="E146" s="300"/>
      <c r="F146" s="488"/>
      <c r="G146" s="300"/>
      <c r="H146" s="300"/>
      <c r="I146" s="300"/>
      <c r="J146" s="300"/>
      <c r="K146" s="300"/>
      <c r="L146" s="300"/>
      <c r="M146" s="300"/>
      <c r="N146" s="300"/>
      <c r="O146" s="300"/>
      <c r="P146" s="300"/>
      <c r="Q146" s="300"/>
      <c r="R146" s="300"/>
      <c r="S146" s="300"/>
      <c r="T146" s="300"/>
      <c r="U146" s="300"/>
      <c r="V146" s="300"/>
      <c r="W146" s="300"/>
      <c r="X146" s="300"/>
      <c r="Y146" s="300"/>
      <c r="Z146" s="300"/>
      <c r="AA146" s="300"/>
      <c r="AB146" s="300"/>
      <c r="AC146" s="300"/>
      <c r="AD146" s="300"/>
      <c r="AE146" s="300"/>
      <c r="AF146" s="300"/>
      <c r="AG146" s="300"/>
      <c r="AH146" s="300"/>
      <c r="AI146" s="300"/>
      <c r="AJ146" s="300"/>
      <c r="AK146" s="300"/>
      <c r="AL146" s="300"/>
      <c r="AM146" s="300"/>
      <c r="AN146" s="300"/>
      <c r="AO146" s="300"/>
      <c r="AP146" s="300"/>
      <c r="AQ146" s="300"/>
      <c r="AR146" s="300"/>
      <c r="AS146" s="300"/>
      <c r="AT146" s="300"/>
      <c r="AU146" s="300"/>
      <c r="AV146" s="300"/>
      <c r="AW146" s="300"/>
      <c r="AX146" s="300"/>
      <c r="AY146" s="300"/>
      <c r="AZ146" s="300"/>
      <c r="BA146" s="300"/>
      <c r="BB146" s="300"/>
      <c r="BC146" s="300"/>
    </row>
    <row r="147" spans="1:55" x14ac:dyDescent="0.2">
      <c r="A147" s="300"/>
      <c r="B147" s="300"/>
      <c r="C147" s="300"/>
      <c r="D147" s="300"/>
      <c r="E147" s="300"/>
      <c r="F147" s="488"/>
      <c r="G147" s="300"/>
      <c r="H147" s="300"/>
      <c r="I147" s="300"/>
      <c r="J147" s="300"/>
      <c r="K147" s="300"/>
      <c r="L147" s="300"/>
      <c r="M147" s="300"/>
      <c r="N147" s="300"/>
      <c r="O147" s="300"/>
      <c r="P147" s="300"/>
      <c r="Q147" s="300"/>
      <c r="R147" s="300"/>
      <c r="S147" s="300"/>
      <c r="T147" s="300"/>
      <c r="U147" s="300"/>
      <c r="V147" s="300"/>
      <c r="W147" s="300"/>
      <c r="X147" s="300"/>
      <c r="Y147" s="300"/>
      <c r="Z147" s="300"/>
      <c r="AA147" s="300"/>
      <c r="AB147" s="300"/>
      <c r="AC147" s="300"/>
      <c r="AD147" s="300"/>
      <c r="AE147" s="300"/>
      <c r="AF147" s="300"/>
      <c r="AG147" s="300"/>
      <c r="AH147" s="300"/>
      <c r="AI147" s="300"/>
      <c r="AJ147" s="300"/>
      <c r="AK147" s="300"/>
      <c r="AL147" s="300"/>
      <c r="AM147" s="300"/>
      <c r="AN147" s="300"/>
      <c r="AO147" s="300"/>
      <c r="AP147" s="300"/>
      <c r="AQ147" s="300"/>
      <c r="AR147" s="300"/>
      <c r="AS147" s="300"/>
      <c r="AT147" s="300"/>
      <c r="AU147" s="300"/>
      <c r="AV147" s="300"/>
      <c r="AW147" s="300"/>
      <c r="AX147" s="300"/>
      <c r="AY147" s="300"/>
      <c r="AZ147" s="300"/>
      <c r="BA147" s="300"/>
      <c r="BB147" s="300"/>
      <c r="BC147" s="300"/>
    </row>
    <row r="148" spans="1:55" x14ac:dyDescent="0.2">
      <c r="A148" s="300"/>
      <c r="B148" s="300"/>
      <c r="C148" s="300"/>
      <c r="D148" s="300"/>
      <c r="E148" s="300"/>
      <c r="F148" s="488"/>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0"/>
      <c r="AK148" s="300"/>
      <c r="AL148" s="300"/>
      <c r="AM148" s="300"/>
      <c r="AN148" s="300"/>
      <c r="AO148" s="300"/>
      <c r="AP148" s="300"/>
      <c r="AQ148" s="300"/>
      <c r="AR148" s="300"/>
      <c r="AS148" s="300"/>
      <c r="AT148" s="300"/>
      <c r="AU148" s="300"/>
      <c r="AV148" s="300"/>
      <c r="AW148" s="300"/>
      <c r="AX148" s="300"/>
      <c r="AY148" s="300"/>
      <c r="AZ148" s="300"/>
      <c r="BA148" s="300"/>
      <c r="BB148" s="300"/>
      <c r="BC148" s="300"/>
    </row>
    <row r="149" spans="1:55" x14ac:dyDescent="0.2">
      <c r="A149" s="300"/>
      <c r="B149" s="300"/>
      <c r="C149" s="300"/>
      <c r="D149" s="300"/>
      <c r="E149" s="300"/>
      <c r="F149" s="488"/>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0"/>
      <c r="AK149" s="300"/>
      <c r="AL149" s="300"/>
      <c r="AM149" s="300"/>
      <c r="AN149" s="300"/>
      <c r="AO149" s="300"/>
      <c r="AP149" s="300"/>
      <c r="AQ149" s="300"/>
      <c r="AR149" s="300"/>
      <c r="AS149" s="300"/>
      <c r="AT149" s="300"/>
      <c r="AU149" s="300"/>
      <c r="AV149" s="300"/>
      <c r="AW149" s="300"/>
      <c r="AX149" s="300"/>
      <c r="AY149" s="300"/>
      <c r="AZ149" s="300"/>
      <c r="BA149" s="300"/>
      <c r="BB149" s="300"/>
      <c r="BC149" s="300"/>
    </row>
    <row r="150" spans="1:55" x14ac:dyDescent="0.2">
      <c r="A150" s="300"/>
      <c r="B150" s="300"/>
      <c r="C150" s="300"/>
      <c r="D150" s="300"/>
      <c r="E150" s="300"/>
      <c r="F150" s="488"/>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0"/>
      <c r="AK150" s="300"/>
      <c r="AL150" s="300"/>
      <c r="AM150" s="300"/>
      <c r="AN150" s="300"/>
      <c r="AO150" s="300"/>
      <c r="AP150" s="300"/>
      <c r="AQ150" s="300"/>
      <c r="AR150" s="300"/>
      <c r="AS150" s="300"/>
      <c r="AT150" s="300"/>
      <c r="AU150" s="300"/>
      <c r="AV150" s="300"/>
      <c r="AW150" s="300"/>
      <c r="AX150" s="300"/>
      <c r="AY150" s="300"/>
      <c r="AZ150" s="300"/>
      <c r="BA150" s="300"/>
      <c r="BB150" s="300"/>
      <c r="BC150" s="300"/>
    </row>
    <row r="151" spans="1:55" x14ac:dyDescent="0.2">
      <c r="A151" s="300"/>
      <c r="B151" s="300"/>
      <c r="C151" s="300"/>
      <c r="D151" s="300"/>
      <c r="E151" s="300"/>
      <c r="F151" s="488"/>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0"/>
      <c r="AK151" s="300"/>
      <c r="AL151" s="300"/>
      <c r="AM151" s="300"/>
      <c r="AN151" s="300"/>
      <c r="AO151" s="300"/>
      <c r="AP151" s="300"/>
      <c r="AQ151" s="300"/>
      <c r="AR151" s="300"/>
      <c r="AS151" s="300"/>
      <c r="AT151" s="300"/>
      <c r="AU151" s="300"/>
      <c r="AV151" s="300"/>
      <c r="AW151" s="300"/>
      <c r="AX151" s="300"/>
      <c r="AY151" s="300"/>
      <c r="AZ151" s="300"/>
      <c r="BA151" s="300"/>
      <c r="BB151" s="300"/>
      <c r="BC151" s="300"/>
    </row>
    <row r="152" spans="1:55" x14ac:dyDescent="0.2">
      <c r="A152" s="300"/>
      <c r="B152" s="300"/>
      <c r="C152" s="300"/>
      <c r="D152" s="300"/>
      <c r="E152" s="300"/>
      <c r="F152" s="488"/>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0"/>
      <c r="AK152" s="300"/>
      <c r="AL152" s="300"/>
      <c r="AM152" s="300"/>
      <c r="AN152" s="300"/>
      <c r="AO152" s="300"/>
      <c r="AP152" s="300"/>
      <c r="AQ152" s="300"/>
      <c r="AR152" s="300"/>
      <c r="AS152" s="300"/>
      <c r="AT152" s="300"/>
      <c r="AU152" s="300"/>
      <c r="AV152" s="300"/>
      <c r="AW152" s="300"/>
      <c r="AX152" s="300"/>
      <c r="AY152" s="300"/>
      <c r="AZ152" s="300"/>
      <c r="BA152" s="300"/>
      <c r="BB152" s="300"/>
      <c r="BC152" s="300"/>
    </row>
    <row r="153" spans="1:55" x14ac:dyDescent="0.2">
      <c r="A153" s="300"/>
      <c r="B153" s="300"/>
      <c r="C153" s="300"/>
      <c r="D153" s="300"/>
      <c r="E153" s="300"/>
      <c r="F153" s="488"/>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0"/>
      <c r="AK153" s="300"/>
      <c r="AL153" s="300"/>
      <c r="AM153" s="300"/>
      <c r="AN153" s="300"/>
      <c r="AO153" s="300"/>
      <c r="AP153" s="300"/>
      <c r="AQ153" s="300"/>
      <c r="AR153" s="300"/>
      <c r="AS153" s="300"/>
      <c r="AT153" s="300"/>
      <c r="AU153" s="300"/>
      <c r="AV153" s="300"/>
      <c r="AW153" s="300"/>
      <c r="AX153" s="300"/>
      <c r="AY153" s="300"/>
      <c r="AZ153" s="300"/>
      <c r="BA153" s="300"/>
      <c r="BB153" s="300"/>
      <c r="BC153" s="300"/>
    </row>
    <row r="154" spans="1:55" x14ac:dyDescent="0.2">
      <c r="A154" s="300"/>
      <c r="B154" s="300"/>
      <c r="C154" s="300"/>
      <c r="D154" s="300"/>
      <c r="E154" s="300"/>
      <c r="F154" s="488"/>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0"/>
      <c r="AK154" s="300"/>
      <c r="AL154" s="300"/>
      <c r="AM154" s="300"/>
      <c r="AN154" s="300"/>
      <c r="AO154" s="300"/>
      <c r="AP154" s="300"/>
      <c r="AQ154" s="300"/>
      <c r="AR154" s="300"/>
      <c r="AS154" s="300"/>
      <c r="AT154" s="300"/>
      <c r="AU154" s="300"/>
      <c r="AV154" s="300"/>
      <c r="AW154" s="300"/>
      <c r="AX154" s="300"/>
      <c r="AY154" s="300"/>
      <c r="AZ154" s="300"/>
      <c r="BA154" s="300"/>
      <c r="BB154" s="300"/>
      <c r="BC154" s="300"/>
    </row>
    <row r="155" spans="1:55" x14ac:dyDescent="0.2">
      <c r="A155" s="300"/>
      <c r="B155" s="300"/>
      <c r="C155" s="300"/>
      <c r="D155" s="300"/>
      <c r="E155" s="300"/>
      <c r="F155" s="488"/>
      <c r="G155" s="300"/>
      <c r="H155" s="300"/>
      <c r="I155" s="300"/>
      <c r="J155" s="300"/>
      <c r="K155" s="300"/>
      <c r="L155" s="300"/>
      <c r="M155" s="300"/>
      <c r="N155" s="300"/>
      <c r="O155" s="300"/>
      <c r="P155" s="300"/>
      <c r="Q155" s="300"/>
      <c r="R155" s="300"/>
      <c r="S155" s="300"/>
      <c r="T155" s="300"/>
      <c r="U155" s="300"/>
      <c r="V155" s="300"/>
      <c r="W155" s="300"/>
      <c r="X155" s="300"/>
      <c r="Y155" s="300"/>
      <c r="Z155" s="300"/>
      <c r="AA155" s="300"/>
      <c r="AB155" s="300"/>
      <c r="AC155" s="300"/>
      <c r="AD155" s="300"/>
      <c r="AE155" s="300"/>
      <c r="AF155" s="300"/>
      <c r="AG155" s="300"/>
      <c r="AH155" s="300"/>
      <c r="AI155" s="300"/>
      <c r="AJ155" s="300"/>
      <c r="AK155" s="300"/>
      <c r="AL155" s="300"/>
      <c r="AM155" s="300"/>
      <c r="AN155" s="300"/>
      <c r="AO155" s="300"/>
      <c r="AP155" s="300"/>
      <c r="AQ155" s="300"/>
      <c r="AR155" s="300"/>
      <c r="AS155" s="300"/>
      <c r="AT155" s="300"/>
      <c r="AU155" s="300"/>
      <c r="AV155" s="300"/>
      <c r="AW155" s="300"/>
      <c r="AX155" s="300"/>
      <c r="AY155" s="300"/>
      <c r="AZ155" s="300"/>
      <c r="BA155" s="300"/>
      <c r="BB155" s="300"/>
      <c r="BC155" s="300"/>
    </row>
    <row r="156" spans="1:55" x14ac:dyDescent="0.2">
      <c r="A156" s="300"/>
      <c r="B156" s="300"/>
      <c r="C156" s="300"/>
      <c r="D156" s="300"/>
      <c r="E156" s="300"/>
      <c r="F156" s="488"/>
      <c r="G156" s="300"/>
      <c r="H156" s="300"/>
      <c r="I156" s="300"/>
      <c r="J156" s="300"/>
      <c r="K156" s="300"/>
      <c r="L156" s="300"/>
      <c r="M156" s="300"/>
      <c r="N156" s="300"/>
      <c r="O156" s="300"/>
      <c r="P156" s="300"/>
      <c r="Q156" s="300"/>
      <c r="R156" s="300"/>
      <c r="S156" s="300"/>
      <c r="T156" s="300"/>
      <c r="U156" s="300"/>
      <c r="V156" s="300"/>
      <c r="W156" s="300"/>
      <c r="X156" s="300"/>
      <c r="Y156" s="300"/>
      <c r="Z156" s="300"/>
      <c r="AA156" s="300"/>
      <c r="AB156" s="300"/>
      <c r="AC156" s="300"/>
      <c r="AD156" s="300"/>
      <c r="AE156" s="300"/>
      <c r="AF156" s="300"/>
      <c r="AG156" s="300"/>
      <c r="AH156" s="300"/>
      <c r="AI156" s="300"/>
      <c r="AJ156" s="300"/>
      <c r="AK156" s="300"/>
      <c r="AL156" s="300"/>
      <c r="AM156" s="300"/>
      <c r="AN156" s="300"/>
      <c r="AO156" s="300"/>
      <c r="AP156" s="300"/>
      <c r="AQ156" s="300"/>
      <c r="AR156" s="300"/>
      <c r="AS156" s="300"/>
      <c r="AT156" s="300"/>
      <c r="AU156" s="300"/>
      <c r="AV156" s="300"/>
      <c r="AW156" s="300"/>
      <c r="AX156" s="300"/>
      <c r="AY156" s="300"/>
      <c r="AZ156" s="300"/>
      <c r="BA156" s="300"/>
      <c r="BB156" s="300"/>
      <c r="BC156" s="300"/>
    </row>
    <row r="157" spans="1:55" x14ac:dyDescent="0.2">
      <c r="A157" s="300"/>
      <c r="B157" s="300"/>
      <c r="C157" s="300"/>
      <c r="D157" s="300"/>
      <c r="E157" s="300"/>
      <c r="F157" s="488"/>
      <c r="G157" s="300"/>
      <c r="H157" s="300"/>
      <c r="I157" s="300"/>
      <c r="J157" s="300"/>
      <c r="K157" s="300"/>
      <c r="L157" s="300"/>
      <c r="M157" s="300"/>
      <c r="N157" s="300"/>
      <c r="O157" s="300"/>
      <c r="P157" s="300"/>
      <c r="Q157" s="300"/>
      <c r="R157" s="300"/>
      <c r="S157" s="300"/>
      <c r="T157" s="300"/>
      <c r="U157" s="300"/>
      <c r="V157" s="300"/>
      <c r="W157" s="300"/>
      <c r="X157" s="300"/>
      <c r="Y157" s="300"/>
      <c r="Z157" s="300"/>
      <c r="AA157" s="300"/>
      <c r="AB157" s="300"/>
      <c r="AC157" s="300"/>
      <c r="AD157" s="300"/>
      <c r="AE157" s="300"/>
      <c r="AF157" s="300"/>
      <c r="AG157" s="300"/>
      <c r="AH157" s="300"/>
      <c r="AI157" s="300"/>
      <c r="AJ157" s="300"/>
      <c r="AK157" s="300"/>
      <c r="AL157" s="300"/>
      <c r="AM157" s="300"/>
      <c r="AN157" s="300"/>
      <c r="AO157" s="300"/>
      <c r="AP157" s="300"/>
      <c r="AQ157" s="300"/>
      <c r="AR157" s="300"/>
      <c r="AS157" s="300"/>
      <c r="AT157" s="300"/>
      <c r="AU157" s="300"/>
      <c r="AV157" s="300"/>
      <c r="AW157" s="300"/>
      <c r="AX157" s="300"/>
      <c r="AY157" s="300"/>
      <c r="AZ157" s="300"/>
      <c r="BA157" s="300"/>
      <c r="BB157" s="300"/>
      <c r="BC157" s="300"/>
    </row>
    <row r="158" spans="1:55" x14ac:dyDescent="0.2">
      <c r="A158" s="300"/>
      <c r="B158" s="300"/>
      <c r="C158" s="300"/>
      <c r="D158" s="300"/>
      <c r="E158" s="300"/>
      <c r="F158" s="488"/>
      <c r="G158" s="300"/>
      <c r="H158" s="300"/>
      <c r="I158" s="300"/>
      <c r="J158" s="300"/>
      <c r="K158" s="300"/>
      <c r="L158" s="300"/>
      <c r="M158" s="300"/>
      <c r="N158" s="300"/>
      <c r="O158" s="300"/>
      <c r="P158" s="300"/>
      <c r="Q158" s="300"/>
      <c r="R158" s="300"/>
      <c r="S158" s="300"/>
      <c r="T158" s="300"/>
      <c r="U158" s="300"/>
      <c r="V158" s="300"/>
      <c r="W158" s="300"/>
      <c r="X158" s="300"/>
      <c r="Y158" s="300"/>
      <c r="Z158" s="300"/>
      <c r="AA158" s="300"/>
      <c r="AB158" s="300"/>
      <c r="AC158" s="300"/>
      <c r="AD158" s="300"/>
      <c r="AE158" s="300"/>
      <c r="AF158" s="300"/>
      <c r="AG158" s="300"/>
      <c r="AH158" s="300"/>
      <c r="AI158" s="300"/>
      <c r="AJ158" s="300"/>
      <c r="AK158" s="300"/>
      <c r="AL158" s="300"/>
      <c r="AM158" s="300"/>
      <c r="AN158" s="300"/>
      <c r="AO158" s="300"/>
      <c r="AP158" s="300"/>
      <c r="AQ158" s="300"/>
      <c r="AR158" s="300"/>
      <c r="AS158" s="300"/>
      <c r="AT158" s="300"/>
      <c r="AU158" s="300"/>
      <c r="AV158" s="300"/>
      <c r="AW158" s="300"/>
      <c r="AX158" s="300"/>
      <c r="AY158" s="300"/>
      <c r="AZ158" s="300"/>
      <c r="BA158" s="300"/>
      <c r="BB158" s="300"/>
      <c r="BC158" s="300"/>
    </row>
    <row r="159" spans="1:55" x14ac:dyDescent="0.2">
      <c r="A159" s="300"/>
      <c r="B159" s="300"/>
      <c r="C159" s="300"/>
      <c r="D159" s="300"/>
      <c r="E159" s="300"/>
      <c r="F159" s="488"/>
      <c r="G159" s="300"/>
      <c r="H159" s="300"/>
      <c r="I159" s="300"/>
      <c r="J159" s="300"/>
      <c r="K159" s="300"/>
      <c r="L159" s="300"/>
      <c r="M159" s="300"/>
      <c r="N159" s="300"/>
      <c r="O159" s="300"/>
      <c r="P159" s="300"/>
      <c r="Q159" s="300"/>
      <c r="R159" s="300"/>
      <c r="S159" s="300"/>
      <c r="T159" s="300"/>
      <c r="U159" s="300"/>
      <c r="V159" s="300"/>
      <c r="W159" s="300"/>
      <c r="X159" s="300"/>
      <c r="Y159" s="300"/>
      <c r="Z159" s="300"/>
      <c r="AA159" s="300"/>
      <c r="AB159" s="300"/>
      <c r="AC159" s="300"/>
      <c r="AD159" s="300"/>
      <c r="AE159" s="300"/>
      <c r="AF159" s="300"/>
      <c r="AG159" s="300"/>
      <c r="AH159" s="300"/>
      <c r="AI159" s="300"/>
      <c r="AJ159" s="300"/>
      <c r="AK159" s="300"/>
      <c r="AL159" s="300"/>
      <c r="AM159" s="300"/>
      <c r="AN159" s="300"/>
      <c r="AO159" s="300"/>
      <c r="AP159" s="300"/>
      <c r="AQ159" s="300"/>
      <c r="AR159" s="300"/>
      <c r="AS159" s="300"/>
      <c r="AT159" s="300"/>
      <c r="AU159" s="300"/>
      <c r="AV159" s="300"/>
      <c r="AW159" s="300"/>
      <c r="AX159" s="300"/>
      <c r="AY159" s="300"/>
      <c r="AZ159" s="300"/>
      <c r="BA159" s="300"/>
      <c r="BB159" s="300"/>
      <c r="BC159" s="300"/>
    </row>
    <row r="160" spans="1:55" x14ac:dyDescent="0.2">
      <c r="A160" s="300"/>
      <c r="B160" s="300"/>
      <c r="C160" s="300"/>
      <c r="D160" s="300"/>
      <c r="E160" s="300"/>
      <c r="F160" s="488"/>
      <c r="G160" s="300"/>
      <c r="H160" s="300"/>
      <c r="I160" s="300"/>
      <c r="J160" s="300"/>
      <c r="K160" s="300"/>
      <c r="L160" s="300"/>
      <c r="M160" s="300"/>
      <c r="N160" s="300"/>
      <c r="O160" s="300"/>
      <c r="P160" s="300"/>
      <c r="Q160" s="300"/>
      <c r="R160" s="300"/>
      <c r="S160" s="300"/>
      <c r="T160" s="300"/>
      <c r="U160" s="300"/>
      <c r="V160" s="300"/>
      <c r="W160" s="300"/>
      <c r="X160" s="300"/>
      <c r="Y160" s="300"/>
      <c r="Z160" s="300"/>
      <c r="AA160" s="300"/>
      <c r="AB160" s="300"/>
      <c r="AC160" s="300"/>
      <c r="AD160" s="300"/>
      <c r="AE160" s="300"/>
      <c r="AF160" s="300"/>
      <c r="AG160" s="300"/>
      <c r="AH160" s="300"/>
      <c r="AI160" s="300"/>
      <c r="AJ160" s="300"/>
      <c r="AK160" s="300"/>
      <c r="AL160" s="300"/>
      <c r="AM160" s="300"/>
      <c r="AN160" s="300"/>
      <c r="AO160" s="300"/>
      <c r="AP160" s="300"/>
      <c r="AQ160" s="300"/>
      <c r="AR160" s="300"/>
      <c r="AS160" s="300"/>
      <c r="AT160" s="300"/>
      <c r="AU160" s="300"/>
      <c r="AV160" s="300"/>
      <c r="AW160" s="300"/>
      <c r="AX160" s="300"/>
      <c r="AY160" s="300"/>
      <c r="AZ160" s="300"/>
      <c r="BA160" s="300"/>
      <c r="BB160" s="300"/>
      <c r="BC160" s="300"/>
    </row>
    <row r="161" spans="1:55" x14ac:dyDescent="0.2">
      <c r="A161" s="300"/>
      <c r="B161" s="300"/>
      <c r="C161" s="300"/>
      <c r="D161" s="300"/>
      <c r="E161" s="300"/>
      <c r="F161" s="488"/>
      <c r="G161" s="300"/>
      <c r="H161" s="300"/>
      <c r="I161" s="300"/>
      <c r="J161" s="300"/>
      <c r="K161" s="300"/>
      <c r="L161" s="300"/>
      <c r="M161" s="300"/>
      <c r="N161" s="300"/>
      <c r="O161" s="300"/>
      <c r="P161" s="300"/>
      <c r="Q161" s="300"/>
      <c r="R161" s="300"/>
      <c r="S161" s="300"/>
      <c r="T161" s="300"/>
      <c r="U161" s="300"/>
      <c r="V161" s="300"/>
      <c r="W161" s="300"/>
      <c r="X161" s="300"/>
      <c r="Y161" s="300"/>
      <c r="Z161" s="300"/>
      <c r="AA161" s="300"/>
      <c r="AB161" s="300"/>
      <c r="AC161" s="300"/>
      <c r="AD161" s="300"/>
      <c r="AE161" s="300"/>
      <c r="AF161" s="300"/>
      <c r="AG161" s="300"/>
      <c r="AH161" s="300"/>
      <c r="AI161" s="300"/>
      <c r="AJ161" s="300"/>
      <c r="AK161" s="300"/>
      <c r="AL161" s="300"/>
      <c r="AM161" s="300"/>
      <c r="AN161" s="300"/>
      <c r="AO161" s="300"/>
      <c r="AP161" s="300"/>
      <c r="AQ161" s="300"/>
      <c r="AR161" s="300"/>
      <c r="AS161" s="300"/>
      <c r="AT161" s="300"/>
      <c r="AU161" s="300"/>
      <c r="AV161" s="300"/>
      <c r="AW161" s="300"/>
      <c r="AX161" s="300"/>
      <c r="AY161" s="300"/>
      <c r="AZ161" s="300"/>
      <c r="BA161" s="300"/>
      <c r="BB161" s="300"/>
      <c r="BC161" s="300"/>
    </row>
    <row r="162" spans="1:55" x14ac:dyDescent="0.2">
      <c r="A162" s="300"/>
      <c r="B162" s="300"/>
      <c r="C162" s="300"/>
      <c r="D162" s="300"/>
      <c r="E162" s="300"/>
      <c r="F162" s="488"/>
      <c r="G162" s="300"/>
      <c r="H162" s="300"/>
      <c r="I162" s="300"/>
      <c r="J162" s="300"/>
      <c r="K162" s="300"/>
      <c r="L162" s="300"/>
      <c r="M162" s="300"/>
      <c r="N162" s="300"/>
      <c r="O162" s="300"/>
      <c r="P162" s="300"/>
      <c r="Q162" s="300"/>
      <c r="R162" s="300"/>
      <c r="S162" s="300"/>
      <c r="T162" s="300"/>
      <c r="U162" s="300"/>
      <c r="V162" s="300"/>
      <c r="W162" s="300"/>
      <c r="X162" s="300"/>
      <c r="Y162" s="300"/>
      <c r="Z162" s="300"/>
      <c r="AA162" s="300"/>
      <c r="AB162" s="300"/>
      <c r="AC162" s="300"/>
      <c r="AD162" s="300"/>
      <c r="AE162" s="300"/>
      <c r="AF162" s="300"/>
      <c r="AG162" s="300"/>
      <c r="AH162" s="300"/>
      <c r="AI162" s="300"/>
      <c r="AJ162" s="300"/>
      <c r="AK162" s="300"/>
      <c r="AL162" s="300"/>
      <c r="AM162" s="300"/>
      <c r="AN162" s="300"/>
      <c r="AO162" s="300"/>
      <c r="AP162" s="300"/>
      <c r="AQ162" s="300"/>
      <c r="AR162" s="300"/>
      <c r="AS162" s="300"/>
      <c r="AT162" s="300"/>
      <c r="AU162" s="300"/>
      <c r="AV162" s="300"/>
      <c r="AW162" s="300"/>
      <c r="AX162" s="300"/>
      <c r="AY162" s="300"/>
      <c r="AZ162" s="300"/>
      <c r="BA162" s="300"/>
      <c r="BB162" s="300"/>
      <c r="BC162" s="300"/>
    </row>
    <row r="163" spans="1:55" x14ac:dyDescent="0.2">
      <c r="A163" s="300"/>
      <c r="B163" s="300"/>
      <c r="C163" s="300"/>
      <c r="D163" s="300"/>
      <c r="E163" s="300"/>
      <c r="F163" s="488"/>
      <c r="G163" s="300"/>
      <c r="H163" s="300"/>
      <c r="I163" s="300"/>
      <c r="J163" s="300"/>
      <c r="K163" s="300"/>
      <c r="L163" s="300"/>
      <c r="M163" s="300"/>
      <c r="N163" s="300"/>
      <c r="O163" s="300"/>
      <c r="P163" s="300"/>
      <c r="Q163" s="300"/>
      <c r="R163" s="300"/>
      <c r="S163" s="300"/>
      <c r="T163" s="300"/>
      <c r="U163" s="300"/>
      <c r="V163" s="300"/>
      <c r="W163" s="300"/>
      <c r="X163" s="300"/>
      <c r="Y163" s="300"/>
      <c r="Z163" s="300"/>
      <c r="AA163" s="300"/>
      <c r="AB163" s="300"/>
      <c r="AC163" s="300"/>
      <c r="AD163" s="300"/>
      <c r="AE163" s="300"/>
      <c r="AF163" s="300"/>
      <c r="AG163" s="300"/>
      <c r="AH163" s="300"/>
      <c r="AI163" s="300"/>
      <c r="AJ163" s="300"/>
      <c r="AK163" s="300"/>
      <c r="AL163" s="300"/>
      <c r="AM163" s="300"/>
      <c r="AN163" s="300"/>
      <c r="AO163" s="300"/>
      <c r="AP163" s="300"/>
      <c r="AQ163" s="300"/>
      <c r="AR163" s="300"/>
      <c r="AS163" s="300"/>
      <c r="AT163" s="300"/>
      <c r="AU163" s="300"/>
      <c r="AV163" s="300"/>
      <c r="AW163" s="300"/>
      <c r="AX163" s="300"/>
      <c r="AY163" s="300"/>
      <c r="AZ163" s="300"/>
      <c r="BA163" s="300"/>
      <c r="BB163" s="300"/>
      <c r="BC163" s="300"/>
    </row>
    <row r="164" spans="1:55" x14ac:dyDescent="0.2">
      <c r="A164" s="300"/>
      <c r="B164" s="300"/>
      <c r="C164" s="300"/>
      <c r="D164" s="300"/>
      <c r="E164" s="300"/>
      <c r="F164" s="488"/>
      <c r="G164" s="300"/>
      <c r="H164" s="300"/>
      <c r="I164" s="300"/>
      <c r="J164" s="300"/>
      <c r="K164" s="300"/>
      <c r="L164" s="300"/>
      <c r="M164" s="300"/>
      <c r="N164" s="300"/>
      <c r="O164" s="300"/>
      <c r="P164" s="300"/>
      <c r="Q164" s="300"/>
      <c r="R164" s="300"/>
      <c r="S164" s="300"/>
      <c r="T164" s="300"/>
      <c r="U164" s="300"/>
      <c r="V164" s="300"/>
      <c r="W164" s="300"/>
      <c r="X164" s="300"/>
      <c r="Y164" s="300"/>
      <c r="Z164" s="300"/>
      <c r="AA164" s="300"/>
      <c r="AB164" s="300"/>
      <c r="AC164" s="300"/>
      <c r="AD164" s="300"/>
      <c r="AE164" s="300"/>
      <c r="AF164" s="300"/>
      <c r="AG164" s="300"/>
      <c r="AH164" s="300"/>
      <c r="AI164" s="300"/>
      <c r="AJ164" s="300"/>
      <c r="AK164" s="300"/>
      <c r="AL164" s="300"/>
      <c r="AM164" s="300"/>
      <c r="AN164" s="300"/>
      <c r="AO164" s="300"/>
      <c r="AP164" s="300"/>
      <c r="AQ164" s="300"/>
      <c r="AR164" s="300"/>
      <c r="AS164" s="300"/>
      <c r="AT164" s="300"/>
      <c r="AU164" s="300"/>
      <c r="AV164" s="300"/>
      <c r="AW164" s="300"/>
      <c r="AX164" s="300"/>
      <c r="AY164" s="300"/>
      <c r="AZ164" s="300"/>
      <c r="BA164" s="300"/>
      <c r="BB164" s="300"/>
      <c r="BC164" s="300"/>
    </row>
    <row r="165" spans="1:55" x14ac:dyDescent="0.2">
      <c r="A165" s="300"/>
      <c r="B165" s="300"/>
      <c r="C165" s="300"/>
      <c r="D165" s="300"/>
      <c r="E165" s="300"/>
      <c r="F165" s="488"/>
      <c r="G165" s="300"/>
      <c r="H165" s="300"/>
      <c r="I165" s="300"/>
      <c r="J165" s="300"/>
      <c r="K165" s="300"/>
      <c r="L165" s="300"/>
      <c r="M165" s="300"/>
      <c r="N165" s="300"/>
      <c r="O165" s="300"/>
      <c r="P165" s="300"/>
      <c r="Q165" s="300"/>
      <c r="R165" s="300"/>
      <c r="S165" s="300"/>
      <c r="T165" s="300"/>
      <c r="U165" s="300"/>
      <c r="V165" s="300"/>
      <c r="W165" s="300"/>
      <c r="X165" s="300"/>
      <c r="Y165" s="300"/>
      <c r="Z165" s="300"/>
      <c r="AA165" s="300"/>
      <c r="AB165" s="300"/>
      <c r="AC165" s="300"/>
      <c r="AD165" s="300"/>
      <c r="AE165" s="300"/>
      <c r="AF165" s="300"/>
      <c r="AG165" s="300"/>
      <c r="AH165" s="300"/>
      <c r="AI165" s="300"/>
      <c r="AJ165" s="300"/>
      <c r="AK165" s="300"/>
      <c r="AL165" s="300"/>
      <c r="AM165" s="300"/>
      <c r="AN165" s="300"/>
      <c r="AO165" s="300"/>
      <c r="AP165" s="300"/>
      <c r="AQ165" s="300"/>
      <c r="AR165" s="300"/>
      <c r="AS165" s="300"/>
      <c r="AT165" s="300"/>
      <c r="AU165" s="300"/>
      <c r="AV165" s="300"/>
      <c r="AW165" s="300"/>
      <c r="AX165" s="300"/>
      <c r="AY165" s="300"/>
      <c r="AZ165" s="300"/>
      <c r="BA165" s="300"/>
      <c r="BB165" s="300"/>
      <c r="BC165" s="300"/>
    </row>
    <row r="166" spans="1:55" x14ac:dyDescent="0.2">
      <c r="A166" s="300"/>
      <c r="B166" s="300"/>
      <c r="C166" s="300"/>
      <c r="D166" s="300"/>
      <c r="E166" s="300"/>
      <c r="F166" s="488"/>
      <c r="G166" s="300"/>
      <c r="H166" s="300"/>
      <c r="I166" s="300"/>
      <c r="J166" s="300"/>
      <c r="K166" s="300"/>
      <c r="L166" s="300"/>
      <c r="M166" s="300"/>
      <c r="N166" s="300"/>
      <c r="O166" s="300"/>
      <c r="P166" s="300"/>
      <c r="Q166" s="300"/>
      <c r="R166" s="300"/>
      <c r="S166" s="300"/>
      <c r="T166" s="300"/>
      <c r="U166" s="300"/>
      <c r="V166" s="300"/>
      <c r="W166" s="300"/>
      <c r="X166" s="300"/>
      <c r="Y166" s="300"/>
      <c r="Z166" s="300"/>
      <c r="AA166" s="300"/>
      <c r="AB166" s="300"/>
      <c r="AC166" s="300"/>
      <c r="AD166" s="300"/>
      <c r="AE166" s="300"/>
      <c r="AF166" s="300"/>
      <c r="AG166" s="300"/>
      <c r="AH166" s="300"/>
      <c r="AI166" s="300"/>
      <c r="AJ166" s="300"/>
      <c r="AK166" s="300"/>
      <c r="AL166" s="300"/>
      <c r="AM166" s="300"/>
      <c r="AN166" s="300"/>
      <c r="AO166" s="300"/>
      <c r="AP166" s="300"/>
      <c r="AQ166" s="300"/>
      <c r="AR166" s="300"/>
      <c r="AS166" s="300"/>
      <c r="AT166" s="300"/>
      <c r="AU166" s="300"/>
      <c r="AV166" s="300"/>
      <c r="AW166" s="300"/>
      <c r="AX166" s="300"/>
      <c r="AY166" s="300"/>
      <c r="AZ166" s="300"/>
      <c r="BA166" s="300"/>
      <c r="BB166" s="300"/>
      <c r="BC166" s="300"/>
    </row>
    <row r="167" spans="1:55" x14ac:dyDescent="0.2">
      <c r="A167" s="300"/>
      <c r="B167" s="300"/>
      <c r="C167" s="300"/>
      <c r="D167" s="300"/>
      <c r="E167" s="300"/>
      <c r="F167" s="488"/>
      <c r="G167" s="300"/>
      <c r="H167" s="300"/>
      <c r="I167" s="300"/>
      <c r="J167" s="300"/>
      <c r="K167" s="300"/>
      <c r="L167" s="300"/>
      <c r="M167" s="300"/>
      <c r="N167" s="300"/>
      <c r="O167" s="300"/>
      <c r="P167" s="300"/>
      <c r="Q167" s="300"/>
      <c r="R167" s="300"/>
      <c r="S167" s="300"/>
      <c r="T167" s="300"/>
      <c r="U167" s="300"/>
      <c r="V167" s="300"/>
      <c r="W167" s="300"/>
      <c r="X167" s="300"/>
      <c r="Y167" s="300"/>
      <c r="Z167" s="300"/>
      <c r="AA167" s="300"/>
      <c r="AB167" s="300"/>
      <c r="AC167" s="300"/>
      <c r="AD167" s="300"/>
      <c r="AE167" s="300"/>
      <c r="AF167" s="300"/>
      <c r="AG167" s="300"/>
      <c r="AH167" s="300"/>
      <c r="AI167" s="300"/>
      <c r="AJ167" s="300"/>
      <c r="AK167" s="300"/>
      <c r="AL167" s="300"/>
      <c r="AM167" s="300"/>
      <c r="AN167" s="300"/>
      <c r="AO167" s="300"/>
      <c r="AP167" s="300"/>
      <c r="AQ167" s="300"/>
      <c r="AR167" s="300"/>
      <c r="AS167" s="300"/>
      <c r="AT167" s="300"/>
      <c r="AU167" s="300"/>
      <c r="AV167" s="300"/>
      <c r="AW167" s="300"/>
      <c r="AX167" s="300"/>
      <c r="AY167" s="300"/>
      <c r="AZ167" s="300"/>
      <c r="BA167" s="300"/>
      <c r="BB167" s="300"/>
      <c r="BC167" s="300"/>
    </row>
    <row r="168" spans="1:55" x14ac:dyDescent="0.2">
      <c r="A168" s="300"/>
      <c r="B168" s="300"/>
      <c r="C168" s="300"/>
      <c r="D168" s="300"/>
      <c r="E168" s="300"/>
      <c r="F168" s="488"/>
      <c r="G168" s="300"/>
      <c r="H168" s="300"/>
      <c r="I168" s="300"/>
      <c r="J168" s="300"/>
      <c r="K168" s="300"/>
      <c r="L168" s="300"/>
      <c r="M168" s="300"/>
      <c r="N168" s="300"/>
      <c r="O168" s="300"/>
      <c r="P168" s="300"/>
      <c r="Q168" s="300"/>
      <c r="R168" s="300"/>
      <c r="S168" s="300"/>
      <c r="T168" s="300"/>
      <c r="U168" s="300"/>
      <c r="V168" s="300"/>
      <c r="W168" s="300"/>
      <c r="X168" s="300"/>
      <c r="Y168" s="300"/>
      <c r="Z168" s="300"/>
      <c r="AA168" s="300"/>
      <c r="AB168" s="300"/>
      <c r="AC168" s="300"/>
      <c r="AD168" s="300"/>
      <c r="AE168" s="300"/>
      <c r="AF168" s="300"/>
      <c r="AG168" s="300"/>
      <c r="AH168" s="300"/>
      <c r="AI168" s="300"/>
      <c r="AJ168" s="300"/>
      <c r="AK168" s="300"/>
      <c r="AL168" s="300"/>
      <c r="AM168" s="300"/>
      <c r="AN168" s="300"/>
      <c r="AO168" s="300"/>
      <c r="AP168" s="300"/>
      <c r="AQ168" s="300"/>
      <c r="AR168" s="300"/>
      <c r="AS168" s="300"/>
      <c r="AT168" s="300"/>
      <c r="AU168" s="300"/>
      <c r="AV168" s="300"/>
      <c r="AW168" s="300"/>
      <c r="AX168" s="300"/>
      <c r="AY168" s="300"/>
      <c r="AZ168" s="300"/>
      <c r="BA168" s="300"/>
      <c r="BB168" s="300"/>
      <c r="BC168" s="300"/>
    </row>
    <row r="169" spans="1:55" x14ac:dyDescent="0.2">
      <c r="A169" s="300"/>
      <c r="B169" s="300"/>
      <c r="C169" s="300"/>
      <c r="D169" s="300"/>
      <c r="E169" s="300"/>
      <c r="F169" s="488"/>
      <c r="G169" s="300"/>
      <c r="H169" s="300"/>
      <c r="I169" s="300"/>
      <c r="J169" s="300"/>
      <c r="K169" s="300"/>
      <c r="L169" s="300"/>
      <c r="M169" s="300"/>
      <c r="N169" s="300"/>
      <c r="O169" s="300"/>
      <c r="P169" s="300"/>
      <c r="Q169" s="300"/>
      <c r="R169" s="300"/>
      <c r="S169" s="300"/>
      <c r="T169" s="300"/>
      <c r="U169" s="300"/>
      <c r="V169" s="300"/>
      <c r="W169" s="300"/>
      <c r="X169" s="300"/>
      <c r="Y169" s="300"/>
      <c r="Z169" s="300"/>
      <c r="AA169" s="300"/>
      <c r="AB169" s="300"/>
      <c r="AC169" s="300"/>
      <c r="AD169" s="300"/>
      <c r="AE169" s="300"/>
      <c r="AF169" s="300"/>
      <c r="AG169" s="300"/>
      <c r="AH169" s="300"/>
      <c r="AI169" s="300"/>
      <c r="AJ169" s="300"/>
      <c r="AK169" s="300"/>
      <c r="AL169" s="300"/>
      <c r="AM169" s="300"/>
      <c r="AN169" s="300"/>
      <c r="AO169" s="300"/>
      <c r="AP169" s="300"/>
      <c r="AQ169" s="300"/>
      <c r="AR169" s="300"/>
      <c r="AS169" s="300"/>
      <c r="AT169" s="300"/>
      <c r="AU169" s="300"/>
      <c r="AV169" s="300"/>
      <c r="AW169" s="300"/>
      <c r="AX169" s="300"/>
      <c r="AY169" s="300"/>
      <c r="AZ169" s="300"/>
      <c r="BA169" s="300"/>
      <c r="BB169" s="300"/>
      <c r="BC169" s="300"/>
    </row>
    <row r="170" spans="1:55" x14ac:dyDescent="0.2">
      <c r="A170" s="300"/>
      <c r="B170" s="300"/>
      <c r="C170" s="300"/>
      <c r="D170" s="300"/>
      <c r="E170" s="300"/>
      <c r="F170" s="488"/>
      <c r="G170" s="300"/>
      <c r="H170" s="300"/>
      <c r="I170" s="300"/>
      <c r="J170" s="300"/>
      <c r="K170" s="300"/>
      <c r="L170" s="300"/>
      <c r="M170" s="300"/>
      <c r="N170" s="300"/>
      <c r="O170" s="300"/>
      <c r="P170" s="300"/>
      <c r="Q170" s="300"/>
      <c r="R170" s="300"/>
      <c r="S170" s="300"/>
      <c r="T170" s="300"/>
      <c r="U170" s="300"/>
      <c r="V170" s="300"/>
      <c r="W170" s="300"/>
      <c r="X170" s="300"/>
      <c r="Y170" s="300"/>
      <c r="Z170" s="300"/>
      <c r="AA170" s="300"/>
      <c r="AB170" s="300"/>
      <c r="AC170" s="300"/>
      <c r="AD170" s="300"/>
      <c r="AE170" s="300"/>
      <c r="AF170" s="300"/>
      <c r="AG170" s="300"/>
      <c r="AH170" s="300"/>
      <c r="AI170" s="300"/>
      <c r="AJ170" s="300"/>
      <c r="AK170" s="300"/>
      <c r="AL170" s="300"/>
      <c r="AM170" s="300"/>
      <c r="AN170" s="300"/>
      <c r="AO170" s="300"/>
      <c r="AP170" s="300"/>
      <c r="AQ170" s="300"/>
      <c r="AR170" s="300"/>
      <c r="AS170" s="300"/>
      <c r="AT170" s="300"/>
      <c r="AU170" s="300"/>
      <c r="AV170" s="300"/>
      <c r="AW170" s="300"/>
      <c r="AX170" s="300"/>
      <c r="AY170" s="300"/>
      <c r="AZ170" s="300"/>
      <c r="BA170" s="300"/>
      <c r="BB170" s="300"/>
      <c r="BC170" s="300"/>
    </row>
    <row r="171" spans="1:55" x14ac:dyDescent="0.2">
      <c r="A171" s="300"/>
      <c r="B171" s="300"/>
      <c r="C171" s="300"/>
      <c r="D171" s="300"/>
      <c r="E171" s="300"/>
      <c r="F171" s="488"/>
      <c r="G171" s="300"/>
      <c r="H171" s="300"/>
      <c r="I171" s="300"/>
      <c r="J171" s="300"/>
      <c r="K171" s="300"/>
      <c r="L171" s="300"/>
      <c r="M171" s="300"/>
      <c r="N171" s="300"/>
      <c r="O171" s="300"/>
      <c r="P171" s="300"/>
      <c r="Q171" s="300"/>
      <c r="R171" s="300"/>
      <c r="S171" s="300"/>
      <c r="T171" s="300"/>
      <c r="U171" s="300"/>
      <c r="V171" s="300"/>
      <c r="W171" s="300"/>
      <c r="X171" s="300"/>
      <c r="Y171" s="300"/>
      <c r="Z171" s="300"/>
      <c r="AA171" s="300"/>
      <c r="AB171" s="300"/>
      <c r="AC171" s="300"/>
      <c r="AD171" s="300"/>
      <c r="AE171" s="300"/>
      <c r="AF171" s="300"/>
      <c r="AG171" s="300"/>
      <c r="AH171" s="300"/>
      <c r="AI171" s="300"/>
      <c r="AJ171" s="300"/>
      <c r="AK171" s="300"/>
      <c r="AL171" s="300"/>
      <c r="AM171" s="300"/>
      <c r="AN171" s="300"/>
      <c r="AO171" s="300"/>
      <c r="AP171" s="300"/>
      <c r="AQ171" s="300"/>
      <c r="AR171" s="300"/>
      <c r="AS171" s="300"/>
      <c r="AT171" s="300"/>
      <c r="AU171" s="300"/>
      <c r="AV171" s="300"/>
      <c r="AW171" s="300"/>
      <c r="AX171" s="300"/>
      <c r="AY171" s="300"/>
      <c r="AZ171" s="300"/>
      <c r="BA171" s="300"/>
      <c r="BB171" s="300"/>
      <c r="BC171" s="300"/>
    </row>
    <row r="172" spans="1:55" x14ac:dyDescent="0.2">
      <c r="A172" s="300"/>
      <c r="B172" s="300"/>
      <c r="C172" s="300"/>
      <c r="D172" s="300"/>
      <c r="E172" s="300"/>
      <c r="F172" s="488"/>
      <c r="G172" s="300"/>
      <c r="H172" s="300"/>
      <c r="I172" s="300"/>
      <c r="J172" s="300"/>
      <c r="K172" s="300"/>
      <c r="L172" s="300"/>
      <c r="M172" s="300"/>
      <c r="N172" s="300"/>
      <c r="O172" s="300"/>
      <c r="P172" s="300"/>
      <c r="Q172" s="300"/>
      <c r="R172" s="300"/>
      <c r="S172" s="300"/>
      <c r="T172" s="300"/>
      <c r="U172" s="300"/>
      <c r="V172" s="300"/>
      <c r="W172" s="300"/>
      <c r="X172" s="300"/>
      <c r="Y172" s="300"/>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c r="AT172" s="300"/>
      <c r="AU172" s="300"/>
      <c r="AV172" s="300"/>
      <c r="AW172" s="300"/>
      <c r="AX172" s="300"/>
      <c r="AY172" s="300"/>
      <c r="AZ172" s="300"/>
      <c r="BA172" s="300"/>
      <c r="BB172" s="300"/>
      <c r="BC172" s="300"/>
    </row>
    <row r="173" spans="1:55" x14ac:dyDescent="0.2">
      <c r="A173" s="300"/>
      <c r="B173" s="300"/>
      <c r="C173" s="300"/>
      <c r="D173" s="300"/>
      <c r="E173" s="300"/>
      <c r="F173" s="488"/>
      <c r="G173" s="300"/>
      <c r="H173" s="300"/>
      <c r="I173" s="300"/>
      <c r="J173" s="300"/>
      <c r="K173" s="300"/>
      <c r="L173" s="300"/>
      <c r="M173" s="300"/>
      <c r="N173" s="300"/>
      <c r="O173" s="300"/>
      <c r="P173" s="300"/>
      <c r="Q173" s="300"/>
      <c r="R173" s="300"/>
      <c r="S173" s="300"/>
      <c r="T173" s="300"/>
      <c r="U173" s="300"/>
      <c r="V173" s="300"/>
      <c r="W173" s="300"/>
      <c r="X173" s="300"/>
      <c r="Y173" s="300"/>
      <c r="Z173" s="300"/>
      <c r="AA173" s="300"/>
      <c r="AB173" s="300"/>
      <c r="AC173" s="300"/>
      <c r="AD173" s="300"/>
      <c r="AE173" s="300"/>
      <c r="AF173" s="300"/>
      <c r="AG173" s="300"/>
      <c r="AH173" s="300"/>
      <c r="AI173" s="300"/>
      <c r="AJ173" s="300"/>
      <c r="AK173" s="300"/>
      <c r="AL173" s="300"/>
      <c r="AM173" s="300"/>
      <c r="AN173" s="300"/>
      <c r="AO173" s="300"/>
      <c r="AP173" s="300"/>
      <c r="AQ173" s="300"/>
      <c r="AR173" s="300"/>
      <c r="AS173" s="300"/>
      <c r="AT173" s="300"/>
      <c r="AU173" s="300"/>
      <c r="AV173" s="300"/>
      <c r="AW173" s="300"/>
      <c r="AX173" s="300"/>
      <c r="AY173" s="300"/>
      <c r="AZ173" s="300"/>
      <c r="BA173" s="300"/>
      <c r="BB173" s="300"/>
      <c r="BC173" s="300"/>
    </row>
    <row r="174" spans="1:55" x14ac:dyDescent="0.2">
      <c r="A174" s="300"/>
      <c r="B174" s="300"/>
      <c r="C174" s="300"/>
      <c r="D174" s="300"/>
      <c r="E174" s="300"/>
      <c r="F174" s="488"/>
      <c r="G174" s="300"/>
      <c r="H174" s="300"/>
      <c r="I174" s="300"/>
      <c r="J174" s="300"/>
      <c r="K174" s="300"/>
      <c r="L174" s="300"/>
      <c r="M174" s="300"/>
      <c r="N174" s="300"/>
      <c r="O174" s="300"/>
      <c r="P174" s="300"/>
      <c r="Q174" s="300"/>
      <c r="R174" s="300"/>
      <c r="S174" s="300"/>
      <c r="T174" s="300"/>
      <c r="U174" s="300"/>
      <c r="V174" s="300"/>
      <c r="W174" s="300"/>
      <c r="X174" s="300"/>
      <c r="Y174" s="300"/>
      <c r="Z174" s="300"/>
      <c r="AA174" s="300"/>
      <c r="AB174" s="300"/>
      <c r="AC174" s="300"/>
      <c r="AD174" s="300"/>
      <c r="AE174" s="300"/>
      <c r="AF174" s="300"/>
      <c r="AG174" s="300"/>
      <c r="AH174" s="300"/>
      <c r="AI174" s="300"/>
      <c r="AJ174" s="300"/>
      <c r="AK174" s="300"/>
      <c r="AL174" s="300"/>
      <c r="AM174" s="300"/>
      <c r="AN174" s="300"/>
      <c r="AO174" s="300"/>
      <c r="AP174" s="300"/>
      <c r="AQ174" s="300"/>
      <c r="AR174" s="300"/>
      <c r="AS174" s="300"/>
      <c r="AT174" s="300"/>
      <c r="AU174" s="300"/>
      <c r="AV174" s="300"/>
      <c r="AW174" s="300"/>
      <c r="AX174" s="300"/>
      <c r="AY174" s="300"/>
      <c r="AZ174" s="300"/>
      <c r="BA174" s="300"/>
      <c r="BB174" s="300"/>
      <c r="BC174" s="300"/>
    </row>
    <row r="175" spans="1:55" x14ac:dyDescent="0.2">
      <c r="A175" s="300"/>
      <c r="B175" s="300"/>
      <c r="C175" s="300"/>
      <c r="D175" s="300"/>
      <c r="E175" s="300"/>
      <c r="F175" s="488"/>
      <c r="G175" s="300"/>
      <c r="H175" s="300"/>
      <c r="I175" s="300"/>
      <c r="J175" s="300"/>
      <c r="K175" s="300"/>
      <c r="L175" s="300"/>
      <c r="M175" s="300"/>
      <c r="N175" s="300"/>
      <c r="O175" s="300"/>
      <c r="P175" s="300"/>
      <c r="Q175" s="300"/>
      <c r="R175" s="300"/>
      <c r="S175" s="300"/>
      <c r="T175" s="300"/>
      <c r="U175" s="300"/>
      <c r="V175" s="300"/>
      <c r="W175" s="300"/>
      <c r="X175" s="300"/>
      <c r="Y175" s="300"/>
      <c r="Z175" s="300"/>
      <c r="AA175" s="300"/>
      <c r="AB175" s="300"/>
      <c r="AC175" s="300"/>
      <c r="AD175" s="300"/>
      <c r="AE175" s="300"/>
      <c r="AF175" s="300"/>
      <c r="AG175" s="300"/>
      <c r="AH175" s="300"/>
      <c r="AI175" s="300"/>
      <c r="AJ175" s="300"/>
      <c r="AK175" s="300"/>
      <c r="AL175" s="300"/>
      <c r="AM175" s="300"/>
      <c r="AN175" s="300"/>
      <c r="AO175" s="300"/>
      <c r="AP175" s="300"/>
      <c r="AQ175" s="300"/>
      <c r="AR175" s="300"/>
      <c r="AS175" s="300"/>
      <c r="AT175" s="300"/>
      <c r="AU175" s="300"/>
      <c r="AV175" s="300"/>
      <c r="AW175" s="300"/>
      <c r="AX175" s="300"/>
      <c r="AY175" s="300"/>
      <c r="AZ175" s="300"/>
      <c r="BA175" s="300"/>
      <c r="BB175" s="300"/>
      <c r="BC175" s="300"/>
    </row>
    <row r="176" spans="1:55" x14ac:dyDescent="0.2">
      <c r="A176" s="300"/>
      <c r="B176" s="300"/>
      <c r="C176" s="300"/>
      <c r="D176" s="300"/>
      <c r="E176" s="300"/>
      <c r="F176" s="488"/>
      <c r="G176" s="300"/>
      <c r="H176" s="300"/>
      <c r="I176" s="300"/>
      <c r="J176" s="300"/>
      <c r="K176" s="300"/>
      <c r="L176" s="300"/>
      <c r="M176" s="300"/>
      <c r="N176" s="300"/>
      <c r="O176" s="300"/>
      <c r="P176" s="300"/>
      <c r="Q176" s="300"/>
      <c r="R176" s="300"/>
      <c r="S176" s="300"/>
      <c r="T176" s="300"/>
      <c r="U176" s="300"/>
      <c r="V176" s="300"/>
      <c r="W176" s="300"/>
      <c r="X176" s="300"/>
      <c r="Y176" s="300"/>
      <c r="Z176" s="300"/>
      <c r="AA176" s="300"/>
      <c r="AB176" s="300"/>
      <c r="AC176" s="300"/>
      <c r="AD176" s="300"/>
      <c r="AE176" s="300"/>
      <c r="AF176" s="300"/>
      <c r="AG176" s="300"/>
      <c r="AH176" s="300"/>
      <c r="AI176" s="300"/>
      <c r="AJ176" s="300"/>
      <c r="AK176" s="300"/>
      <c r="AL176" s="300"/>
      <c r="AM176" s="300"/>
      <c r="AN176" s="300"/>
      <c r="AO176" s="300"/>
      <c r="AP176" s="300"/>
      <c r="AQ176" s="300"/>
      <c r="AR176" s="300"/>
      <c r="AS176" s="300"/>
      <c r="AT176" s="300"/>
      <c r="AU176" s="300"/>
      <c r="AV176" s="300"/>
      <c r="AW176" s="300"/>
      <c r="AX176" s="300"/>
      <c r="AY176" s="300"/>
      <c r="AZ176" s="300"/>
      <c r="BA176" s="300"/>
      <c r="BB176" s="300"/>
      <c r="BC176" s="300"/>
    </row>
    <row r="177" spans="1:55" x14ac:dyDescent="0.2">
      <c r="A177" s="300"/>
      <c r="B177" s="300"/>
      <c r="C177" s="300"/>
      <c r="D177" s="300"/>
      <c r="E177" s="300"/>
      <c r="F177" s="488"/>
      <c r="G177" s="300"/>
      <c r="H177" s="300"/>
      <c r="I177" s="300"/>
      <c r="J177" s="300"/>
      <c r="K177" s="300"/>
      <c r="L177" s="300"/>
      <c r="M177" s="300"/>
      <c r="N177" s="300"/>
      <c r="O177" s="300"/>
      <c r="P177" s="300"/>
      <c r="Q177" s="300"/>
      <c r="R177" s="300"/>
      <c r="S177" s="300"/>
      <c r="T177" s="300"/>
      <c r="U177" s="300"/>
      <c r="V177" s="300"/>
      <c r="W177" s="300"/>
      <c r="X177" s="300"/>
      <c r="Y177" s="300"/>
      <c r="Z177" s="300"/>
      <c r="AA177" s="300"/>
      <c r="AB177" s="300"/>
      <c r="AC177" s="300"/>
      <c r="AD177" s="300"/>
      <c r="AE177" s="300"/>
      <c r="AF177" s="300"/>
      <c r="AG177" s="300"/>
      <c r="AH177" s="300"/>
      <c r="AI177" s="300"/>
      <c r="AJ177" s="300"/>
      <c r="AK177" s="300"/>
      <c r="AL177" s="300"/>
      <c r="AM177" s="300"/>
      <c r="AN177" s="300"/>
      <c r="AO177" s="300"/>
      <c r="AP177" s="300"/>
      <c r="AQ177" s="300"/>
      <c r="AR177" s="300"/>
      <c r="AS177" s="300"/>
      <c r="AT177" s="300"/>
      <c r="AU177" s="300"/>
      <c r="AV177" s="300"/>
      <c r="AW177" s="300"/>
      <c r="AX177" s="300"/>
      <c r="AY177" s="300"/>
      <c r="AZ177" s="300"/>
      <c r="BA177" s="300"/>
      <c r="BB177" s="300"/>
      <c r="BC177" s="300"/>
    </row>
    <row r="178" spans="1:55" x14ac:dyDescent="0.2">
      <c r="A178" s="300"/>
      <c r="B178" s="300"/>
      <c r="C178" s="300"/>
      <c r="D178" s="300"/>
      <c r="E178" s="300"/>
      <c r="F178" s="488"/>
      <c r="G178" s="300"/>
      <c r="H178" s="300"/>
      <c r="I178" s="300"/>
      <c r="J178" s="300"/>
      <c r="K178" s="300"/>
      <c r="L178" s="300"/>
      <c r="M178" s="300"/>
      <c r="N178" s="300"/>
      <c r="O178" s="300"/>
      <c r="P178" s="300"/>
      <c r="Q178" s="300"/>
      <c r="R178" s="300"/>
      <c r="S178" s="300"/>
      <c r="T178" s="300"/>
      <c r="U178" s="300"/>
      <c r="V178" s="300"/>
      <c r="W178" s="300"/>
      <c r="X178" s="300"/>
      <c r="Y178" s="300"/>
      <c r="Z178" s="300"/>
      <c r="AA178" s="300"/>
      <c r="AB178" s="300"/>
      <c r="AC178" s="300"/>
      <c r="AD178" s="300"/>
      <c r="AE178" s="300"/>
      <c r="AF178" s="300"/>
      <c r="AG178" s="300"/>
      <c r="AH178" s="300"/>
      <c r="AI178" s="300"/>
      <c r="AJ178" s="300"/>
      <c r="AK178" s="300"/>
      <c r="AL178" s="300"/>
      <c r="AM178" s="300"/>
      <c r="AN178" s="300"/>
      <c r="AO178" s="300"/>
      <c r="AP178" s="300"/>
      <c r="AQ178" s="300"/>
      <c r="AR178" s="300"/>
      <c r="AS178" s="300"/>
      <c r="AT178" s="300"/>
      <c r="AU178" s="300"/>
      <c r="AV178" s="300"/>
      <c r="AW178" s="300"/>
      <c r="AX178" s="300"/>
      <c r="AY178" s="300"/>
      <c r="AZ178" s="300"/>
      <c r="BA178" s="300"/>
      <c r="BB178" s="300"/>
      <c r="BC178" s="300"/>
    </row>
    <row r="179" spans="1:55" x14ac:dyDescent="0.2">
      <c r="A179" s="300"/>
      <c r="B179" s="300"/>
      <c r="C179" s="300"/>
      <c r="D179" s="300"/>
      <c r="E179" s="300"/>
      <c r="F179" s="488"/>
      <c r="G179" s="300"/>
      <c r="H179" s="300"/>
      <c r="I179" s="300"/>
      <c r="J179" s="300"/>
      <c r="K179" s="300"/>
      <c r="L179" s="300"/>
      <c r="M179" s="300"/>
      <c r="N179" s="300"/>
      <c r="O179" s="300"/>
      <c r="P179" s="300"/>
      <c r="Q179" s="300"/>
      <c r="R179" s="300"/>
      <c r="S179" s="300"/>
      <c r="T179" s="300"/>
      <c r="U179" s="300"/>
      <c r="V179" s="300"/>
      <c r="W179" s="300"/>
      <c r="X179" s="300"/>
      <c r="Y179" s="300"/>
      <c r="Z179" s="300"/>
      <c r="AA179" s="300"/>
      <c r="AB179" s="300"/>
      <c r="AC179" s="300"/>
      <c r="AD179" s="300"/>
      <c r="AE179" s="300"/>
      <c r="AF179" s="300"/>
      <c r="AG179" s="300"/>
      <c r="AH179" s="300"/>
      <c r="AI179" s="300"/>
      <c r="AJ179" s="300"/>
      <c r="AK179" s="300"/>
      <c r="AL179" s="300"/>
      <c r="AM179" s="300"/>
      <c r="AN179" s="300"/>
      <c r="AO179" s="300"/>
      <c r="AP179" s="300"/>
      <c r="AQ179" s="300"/>
      <c r="AR179" s="300"/>
      <c r="AS179" s="300"/>
      <c r="AT179" s="300"/>
      <c r="AU179" s="300"/>
      <c r="AV179" s="300"/>
      <c r="AW179" s="300"/>
      <c r="AX179" s="300"/>
      <c r="AY179" s="300"/>
      <c r="AZ179" s="300"/>
      <c r="BA179" s="300"/>
      <c r="BB179" s="300"/>
      <c r="BC179" s="300"/>
    </row>
    <row r="180" spans="1:55" x14ac:dyDescent="0.2">
      <c r="A180" s="300"/>
      <c r="B180" s="300"/>
      <c r="C180" s="300"/>
      <c r="D180" s="300"/>
      <c r="E180" s="300"/>
      <c r="F180" s="488"/>
      <c r="G180" s="300"/>
      <c r="H180" s="300"/>
      <c r="I180" s="300"/>
      <c r="J180" s="300"/>
      <c r="K180" s="300"/>
      <c r="L180" s="300"/>
      <c r="M180" s="300"/>
      <c r="N180" s="300"/>
      <c r="O180" s="300"/>
      <c r="P180" s="300"/>
      <c r="Q180" s="300"/>
      <c r="R180" s="300"/>
      <c r="S180" s="300"/>
      <c r="T180" s="300"/>
      <c r="U180" s="300"/>
      <c r="V180" s="300"/>
      <c r="W180" s="300"/>
      <c r="X180" s="300"/>
      <c r="Y180" s="300"/>
      <c r="Z180" s="300"/>
      <c r="AA180" s="300"/>
      <c r="AB180" s="300"/>
      <c r="AC180" s="300"/>
      <c r="AD180" s="300"/>
      <c r="AE180" s="300"/>
      <c r="AF180" s="300"/>
      <c r="AG180" s="300"/>
      <c r="AH180" s="300"/>
      <c r="AI180" s="300"/>
      <c r="AJ180" s="300"/>
      <c r="AK180" s="300"/>
      <c r="AL180" s="300"/>
      <c r="AM180" s="300"/>
      <c r="AN180" s="300"/>
      <c r="AO180" s="300"/>
      <c r="AP180" s="300"/>
      <c r="AQ180" s="300"/>
      <c r="AR180" s="300"/>
      <c r="AS180" s="300"/>
      <c r="AT180" s="300"/>
      <c r="AU180" s="300"/>
      <c r="AV180" s="300"/>
      <c r="AW180" s="300"/>
      <c r="AX180" s="300"/>
      <c r="AY180" s="300"/>
      <c r="AZ180" s="300"/>
      <c r="BA180" s="300"/>
      <c r="BB180" s="300"/>
      <c r="BC180" s="300"/>
    </row>
    <row r="181" spans="1:55" x14ac:dyDescent="0.2">
      <c r="A181" s="300"/>
      <c r="B181" s="300"/>
      <c r="C181" s="300"/>
      <c r="D181" s="300"/>
      <c r="E181" s="300"/>
      <c r="F181" s="488"/>
      <c r="G181" s="300"/>
      <c r="H181" s="300"/>
      <c r="I181" s="300"/>
      <c r="J181" s="300"/>
      <c r="K181" s="300"/>
      <c r="L181" s="300"/>
      <c r="M181" s="300"/>
      <c r="N181" s="300"/>
      <c r="O181" s="300"/>
      <c r="P181" s="300"/>
      <c r="Q181" s="300"/>
      <c r="R181" s="300"/>
      <c r="S181" s="300"/>
      <c r="T181" s="300"/>
      <c r="U181" s="300"/>
      <c r="V181" s="300"/>
      <c r="W181" s="300"/>
      <c r="X181" s="300"/>
      <c r="Y181" s="300"/>
      <c r="Z181" s="300"/>
      <c r="AA181" s="300"/>
      <c r="AB181" s="300"/>
      <c r="AC181" s="300"/>
      <c r="AD181" s="300"/>
      <c r="AE181" s="300"/>
      <c r="AF181" s="300"/>
      <c r="AG181" s="300"/>
      <c r="AH181" s="300"/>
      <c r="AI181" s="300"/>
      <c r="AJ181" s="300"/>
      <c r="AK181" s="300"/>
      <c r="AL181" s="300"/>
      <c r="AM181" s="300"/>
      <c r="AN181" s="300"/>
      <c r="AO181" s="300"/>
      <c r="AP181" s="300"/>
      <c r="AQ181" s="300"/>
      <c r="AR181" s="300"/>
      <c r="AS181" s="300"/>
      <c r="AT181" s="300"/>
      <c r="AU181" s="300"/>
      <c r="AV181" s="300"/>
      <c r="AW181" s="300"/>
      <c r="AX181" s="300"/>
      <c r="AY181" s="300"/>
      <c r="AZ181" s="300"/>
      <c r="BA181" s="300"/>
      <c r="BB181" s="300"/>
      <c r="BC181" s="300"/>
    </row>
    <row r="182" spans="1:55" x14ac:dyDescent="0.2">
      <c r="A182" s="300"/>
      <c r="B182" s="300"/>
      <c r="C182" s="300"/>
      <c r="D182" s="300"/>
      <c r="E182" s="300"/>
      <c r="F182" s="488"/>
      <c r="G182" s="300"/>
      <c r="H182" s="300"/>
      <c r="I182" s="300"/>
      <c r="J182" s="300"/>
      <c r="K182" s="300"/>
      <c r="L182" s="300"/>
      <c r="M182" s="300"/>
      <c r="N182" s="300"/>
      <c r="O182" s="300"/>
      <c r="P182" s="300"/>
      <c r="Q182" s="300"/>
      <c r="R182" s="300"/>
      <c r="S182" s="300"/>
      <c r="T182" s="300"/>
      <c r="U182" s="300"/>
      <c r="V182" s="300"/>
      <c r="W182" s="300"/>
      <c r="X182" s="300"/>
      <c r="Y182" s="300"/>
      <c r="Z182" s="300"/>
      <c r="AA182" s="300"/>
      <c r="AB182" s="300"/>
      <c r="AC182" s="300"/>
      <c r="AD182" s="300"/>
      <c r="AE182" s="300"/>
      <c r="AF182" s="300"/>
      <c r="AG182" s="300"/>
      <c r="AH182" s="300"/>
      <c r="AI182" s="300"/>
      <c r="AJ182" s="300"/>
      <c r="AK182" s="300"/>
      <c r="AL182" s="300"/>
      <c r="AM182" s="300"/>
      <c r="AN182" s="300"/>
      <c r="AO182" s="300"/>
      <c r="AP182" s="300"/>
      <c r="AQ182" s="300"/>
      <c r="AR182" s="300"/>
      <c r="AS182" s="300"/>
      <c r="AT182" s="300"/>
      <c r="AU182" s="300"/>
      <c r="AV182" s="300"/>
      <c r="AW182" s="300"/>
      <c r="AX182" s="300"/>
      <c r="AY182" s="300"/>
      <c r="AZ182" s="300"/>
      <c r="BA182" s="300"/>
      <c r="BB182" s="300"/>
      <c r="BC182" s="300"/>
    </row>
    <row r="183" spans="1:55" x14ac:dyDescent="0.2">
      <c r="A183" s="300"/>
      <c r="B183" s="300"/>
      <c r="C183" s="300"/>
      <c r="D183" s="300"/>
      <c r="E183" s="300"/>
      <c r="F183" s="488"/>
      <c r="G183" s="300"/>
      <c r="H183" s="300"/>
      <c r="I183" s="300"/>
      <c r="J183" s="300"/>
      <c r="K183" s="300"/>
      <c r="L183" s="300"/>
      <c r="M183" s="300"/>
      <c r="N183" s="300"/>
      <c r="O183" s="300"/>
      <c r="P183" s="300"/>
      <c r="Q183" s="300"/>
      <c r="R183" s="300"/>
      <c r="S183" s="300"/>
      <c r="T183" s="300"/>
      <c r="U183" s="300"/>
      <c r="V183" s="300"/>
      <c r="W183" s="300"/>
      <c r="X183" s="300"/>
      <c r="Y183" s="300"/>
      <c r="Z183" s="300"/>
      <c r="AA183" s="300"/>
      <c r="AB183" s="300"/>
      <c r="AC183" s="300"/>
      <c r="AD183" s="300"/>
      <c r="AE183" s="300"/>
      <c r="AF183" s="300"/>
      <c r="AG183" s="300"/>
      <c r="AH183" s="300"/>
      <c r="AI183" s="300"/>
      <c r="AJ183" s="300"/>
      <c r="AK183" s="300"/>
      <c r="AL183" s="300"/>
      <c r="AM183" s="300"/>
      <c r="AN183" s="300"/>
      <c r="AO183" s="300"/>
      <c r="AP183" s="300"/>
      <c r="AQ183" s="300"/>
      <c r="AR183" s="300"/>
      <c r="AS183" s="300"/>
      <c r="AT183" s="300"/>
      <c r="AU183" s="300"/>
      <c r="AV183" s="300"/>
      <c r="AW183" s="300"/>
      <c r="AX183" s="300"/>
      <c r="AY183" s="300"/>
      <c r="AZ183" s="300"/>
      <c r="BA183" s="300"/>
      <c r="BB183" s="300"/>
      <c r="BC183" s="300"/>
    </row>
    <row r="184" spans="1:55" x14ac:dyDescent="0.2">
      <c r="A184" s="300"/>
      <c r="B184" s="300"/>
      <c r="C184" s="300"/>
      <c r="D184" s="300"/>
      <c r="E184" s="300"/>
      <c r="F184" s="488"/>
      <c r="G184" s="300"/>
      <c r="H184" s="300"/>
      <c r="I184" s="300"/>
      <c r="J184" s="300"/>
      <c r="K184" s="300"/>
      <c r="L184" s="300"/>
      <c r="M184" s="300"/>
      <c r="N184" s="300"/>
      <c r="O184" s="300"/>
      <c r="P184" s="300"/>
      <c r="Q184" s="300"/>
      <c r="R184" s="300"/>
      <c r="S184" s="300"/>
      <c r="T184" s="300"/>
      <c r="U184" s="300"/>
      <c r="V184" s="300"/>
      <c r="W184" s="300"/>
      <c r="X184" s="300"/>
      <c r="Y184" s="300"/>
      <c r="Z184" s="300"/>
      <c r="AA184" s="300"/>
      <c r="AB184" s="300"/>
      <c r="AC184" s="300"/>
      <c r="AD184" s="300"/>
      <c r="AE184" s="300"/>
      <c r="AF184" s="300"/>
      <c r="AG184" s="300"/>
      <c r="AH184" s="300"/>
      <c r="AI184" s="300"/>
      <c r="AJ184" s="300"/>
      <c r="AK184" s="300"/>
      <c r="AL184" s="300"/>
      <c r="AM184" s="300"/>
      <c r="AN184" s="300"/>
      <c r="AO184" s="300"/>
      <c r="AP184" s="300"/>
      <c r="AQ184" s="300"/>
      <c r="AR184" s="300"/>
      <c r="AS184" s="300"/>
      <c r="AT184" s="300"/>
      <c r="AU184" s="300"/>
      <c r="AV184" s="300"/>
      <c r="AW184" s="300"/>
      <c r="AX184" s="300"/>
      <c r="AY184" s="300"/>
      <c r="AZ184" s="300"/>
      <c r="BA184" s="300"/>
      <c r="BB184" s="300"/>
      <c r="BC184" s="300"/>
    </row>
    <row r="185" spans="1:55" x14ac:dyDescent="0.2">
      <c r="A185" s="300"/>
      <c r="B185" s="300"/>
      <c r="C185" s="300"/>
      <c r="D185" s="300"/>
      <c r="E185" s="300"/>
      <c r="F185" s="488"/>
      <c r="G185" s="300"/>
      <c r="H185" s="300"/>
      <c r="I185" s="300"/>
      <c r="J185" s="300"/>
      <c r="K185" s="300"/>
      <c r="L185" s="300"/>
      <c r="M185" s="300"/>
      <c r="N185" s="300"/>
      <c r="O185" s="300"/>
      <c r="P185" s="300"/>
      <c r="Q185" s="300"/>
      <c r="R185" s="300"/>
      <c r="S185" s="300"/>
      <c r="T185" s="300"/>
      <c r="U185" s="300"/>
      <c r="V185" s="300"/>
      <c r="W185" s="300"/>
      <c r="X185" s="300"/>
      <c r="Y185" s="300"/>
      <c r="Z185" s="300"/>
      <c r="AA185" s="300"/>
      <c r="AB185" s="300"/>
      <c r="AC185" s="300"/>
      <c r="AD185" s="300"/>
      <c r="AE185" s="300"/>
      <c r="AF185" s="300"/>
      <c r="AG185" s="300"/>
      <c r="AH185" s="300"/>
      <c r="AI185" s="300"/>
      <c r="AJ185" s="300"/>
      <c r="AK185" s="300"/>
      <c r="AL185" s="300"/>
      <c r="AM185" s="300"/>
      <c r="AN185" s="300"/>
      <c r="AO185" s="300"/>
      <c r="AP185" s="300"/>
      <c r="AQ185" s="300"/>
      <c r="AR185" s="300"/>
      <c r="AS185" s="300"/>
      <c r="AT185" s="300"/>
      <c r="AU185" s="300"/>
      <c r="AV185" s="300"/>
      <c r="AW185" s="300"/>
      <c r="AX185" s="300"/>
      <c r="AY185" s="300"/>
      <c r="AZ185" s="300"/>
      <c r="BA185" s="300"/>
      <c r="BB185" s="300"/>
      <c r="BC185" s="300"/>
    </row>
    <row r="186" spans="1:55" x14ac:dyDescent="0.2">
      <c r="A186" s="300"/>
      <c r="B186" s="300"/>
      <c r="C186" s="300"/>
      <c r="D186" s="300"/>
      <c r="E186" s="300"/>
      <c r="F186" s="488"/>
      <c r="G186" s="300"/>
      <c r="H186" s="300"/>
      <c r="I186" s="300"/>
      <c r="J186" s="300"/>
      <c r="K186" s="300"/>
      <c r="L186" s="300"/>
      <c r="M186" s="300"/>
      <c r="N186" s="300"/>
      <c r="O186" s="300"/>
      <c r="P186" s="300"/>
      <c r="Q186" s="300"/>
      <c r="R186" s="300"/>
      <c r="S186" s="300"/>
      <c r="T186" s="300"/>
      <c r="U186" s="300"/>
      <c r="V186" s="300"/>
      <c r="W186" s="300"/>
      <c r="X186" s="300"/>
      <c r="Y186" s="300"/>
      <c r="Z186" s="300"/>
      <c r="AA186" s="300"/>
      <c r="AB186" s="300"/>
      <c r="AC186" s="300"/>
      <c r="AD186" s="300"/>
      <c r="AE186" s="300"/>
      <c r="AF186" s="300"/>
      <c r="AG186" s="300"/>
      <c r="AH186" s="300"/>
      <c r="AI186" s="300"/>
      <c r="AJ186" s="300"/>
      <c r="AK186" s="300"/>
      <c r="AL186" s="300"/>
      <c r="AM186" s="300"/>
      <c r="AN186" s="300"/>
      <c r="AO186" s="300"/>
      <c r="AP186" s="300"/>
      <c r="AQ186" s="300"/>
      <c r="AR186" s="300"/>
      <c r="AS186" s="300"/>
      <c r="AT186" s="300"/>
      <c r="AU186" s="300"/>
      <c r="AV186" s="300"/>
      <c r="AW186" s="300"/>
      <c r="AX186" s="300"/>
      <c r="AY186" s="300"/>
      <c r="AZ186" s="300"/>
      <c r="BA186" s="300"/>
      <c r="BB186" s="300"/>
      <c r="BC186" s="300"/>
    </row>
    <row r="187" spans="1:55" x14ac:dyDescent="0.2">
      <c r="A187" s="300"/>
      <c r="B187" s="300"/>
      <c r="C187" s="300"/>
      <c r="D187" s="300"/>
      <c r="E187" s="300"/>
      <c r="F187" s="488"/>
      <c r="G187" s="300"/>
      <c r="H187" s="300"/>
      <c r="I187" s="300"/>
      <c r="J187" s="300"/>
      <c r="K187" s="300"/>
      <c r="L187" s="300"/>
      <c r="M187" s="300"/>
      <c r="N187" s="300"/>
      <c r="O187" s="300"/>
      <c r="P187" s="300"/>
      <c r="Q187" s="300"/>
      <c r="R187" s="300"/>
      <c r="S187" s="300"/>
      <c r="T187" s="300"/>
      <c r="U187" s="300"/>
      <c r="V187" s="300"/>
      <c r="W187" s="300"/>
      <c r="X187" s="300"/>
      <c r="Y187" s="300"/>
      <c r="Z187" s="300"/>
      <c r="AA187" s="300"/>
      <c r="AB187" s="300"/>
      <c r="AC187" s="300"/>
      <c r="AD187" s="300"/>
      <c r="AE187" s="300"/>
      <c r="AF187" s="300"/>
      <c r="AG187" s="300"/>
      <c r="AH187" s="300"/>
      <c r="AI187" s="300"/>
      <c r="AJ187" s="300"/>
      <c r="AK187" s="300"/>
      <c r="AL187" s="300"/>
      <c r="AM187" s="300"/>
      <c r="AN187" s="300"/>
      <c r="AO187" s="300"/>
      <c r="AP187" s="300"/>
      <c r="AQ187" s="300"/>
      <c r="AR187" s="300"/>
      <c r="AS187" s="300"/>
      <c r="AT187" s="300"/>
      <c r="AU187" s="300"/>
      <c r="AV187" s="300"/>
      <c r="AW187" s="300"/>
      <c r="AX187" s="300"/>
      <c r="AY187" s="300"/>
      <c r="AZ187" s="300"/>
      <c r="BA187" s="300"/>
      <c r="BB187" s="300"/>
      <c r="BC187" s="300"/>
    </row>
    <row r="188" spans="1:55" x14ac:dyDescent="0.2">
      <c r="A188" s="300"/>
      <c r="B188" s="300"/>
      <c r="C188" s="300"/>
      <c r="D188" s="300"/>
      <c r="E188" s="300"/>
      <c r="F188" s="488"/>
      <c r="G188" s="300"/>
      <c r="H188" s="300"/>
      <c r="I188" s="300"/>
      <c r="J188" s="300"/>
      <c r="K188" s="300"/>
      <c r="L188" s="300"/>
      <c r="M188" s="300"/>
      <c r="N188" s="300"/>
      <c r="O188" s="300"/>
      <c r="P188" s="300"/>
      <c r="Q188" s="300"/>
      <c r="R188" s="300"/>
      <c r="S188" s="300"/>
      <c r="T188" s="300"/>
      <c r="U188" s="300"/>
      <c r="V188" s="300"/>
      <c r="W188" s="300"/>
      <c r="X188" s="300"/>
      <c r="Y188" s="300"/>
      <c r="Z188" s="300"/>
      <c r="AA188" s="300"/>
      <c r="AB188" s="300"/>
      <c r="AC188" s="300"/>
      <c r="AD188" s="300"/>
      <c r="AE188" s="300"/>
      <c r="AF188" s="300"/>
      <c r="AG188" s="300"/>
      <c r="AH188" s="300"/>
      <c r="AI188" s="300"/>
      <c r="AJ188" s="300"/>
      <c r="AK188" s="300"/>
      <c r="AL188" s="300"/>
      <c r="AM188" s="300"/>
      <c r="AN188" s="300"/>
      <c r="AO188" s="300"/>
      <c r="AP188" s="300"/>
      <c r="AQ188" s="300"/>
      <c r="AR188" s="300"/>
      <c r="AS188" s="300"/>
      <c r="AT188" s="300"/>
      <c r="AU188" s="300"/>
      <c r="AV188" s="300"/>
      <c r="AW188" s="300"/>
      <c r="AX188" s="300"/>
      <c r="AY188" s="300"/>
      <c r="AZ188" s="300"/>
      <c r="BA188" s="300"/>
      <c r="BB188" s="300"/>
      <c r="BC188" s="300"/>
    </row>
    <row r="189" spans="1:55" x14ac:dyDescent="0.2">
      <c r="A189" s="300"/>
      <c r="B189" s="300"/>
      <c r="C189" s="300"/>
      <c r="D189" s="300"/>
      <c r="E189" s="300"/>
      <c r="F189" s="488"/>
      <c r="G189" s="300"/>
      <c r="H189" s="300"/>
      <c r="I189" s="300"/>
      <c r="J189" s="300"/>
      <c r="K189" s="300"/>
      <c r="L189" s="300"/>
      <c r="M189" s="300"/>
      <c r="N189" s="300"/>
      <c r="O189" s="300"/>
      <c r="P189" s="300"/>
      <c r="Q189" s="300"/>
      <c r="R189" s="300"/>
      <c r="S189" s="300"/>
      <c r="T189" s="300"/>
      <c r="U189" s="300"/>
      <c r="V189" s="300"/>
      <c r="W189" s="300"/>
      <c r="X189" s="300"/>
      <c r="Y189" s="300"/>
      <c r="Z189" s="300"/>
      <c r="AA189" s="300"/>
      <c r="AB189" s="300"/>
      <c r="AC189" s="300"/>
      <c r="AD189" s="300"/>
      <c r="AE189" s="300"/>
      <c r="AF189" s="300"/>
      <c r="AG189" s="300"/>
      <c r="AH189" s="300"/>
      <c r="AI189" s="300"/>
      <c r="AJ189" s="300"/>
      <c r="AK189" s="300"/>
      <c r="AL189" s="300"/>
      <c r="AM189" s="300"/>
      <c r="AN189" s="300"/>
      <c r="AO189" s="300"/>
      <c r="AP189" s="300"/>
      <c r="AQ189" s="300"/>
      <c r="AR189" s="300"/>
      <c r="AS189" s="300"/>
      <c r="AT189" s="300"/>
      <c r="AU189" s="300"/>
      <c r="AV189" s="300"/>
      <c r="AW189" s="300"/>
      <c r="AX189" s="300"/>
      <c r="AY189" s="300"/>
      <c r="AZ189" s="300"/>
      <c r="BA189" s="300"/>
      <c r="BB189" s="300"/>
      <c r="BC189" s="300"/>
    </row>
    <row r="190" spans="1:55" x14ac:dyDescent="0.2">
      <c r="A190" s="300"/>
      <c r="B190" s="300"/>
      <c r="C190" s="300"/>
      <c r="D190" s="300"/>
      <c r="E190" s="300"/>
      <c r="F190" s="488"/>
      <c r="G190" s="300"/>
      <c r="H190" s="300"/>
      <c r="I190" s="300"/>
      <c r="J190" s="300"/>
      <c r="K190" s="300"/>
      <c r="L190" s="300"/>
      <c r="M190" s="300"/>
      <c r="N190" s="300"/>
      <c r="O190" s="300"/>
      <c r="P190" s="300"/>
      <c r="Q190" s="300"/>
      <c r="R190" s="300"/>
      <c r="S190" s="300"/>
      <c r="T190" s="300"/>
      <c r="U190" s="300"/>
      <c r="V190" s="300"/>
      <c r="W190" s="300"/>
      <c r="X190" s="300"/>
      <c r="Y190" s="300"/>
      <c r="Z190" s="300"/>
      <c r="AA190" s="300"/>
      <c r="AB190" s="300"/>
      <c r="AC190" s="300"/>
      <c r="AD190" s="300"/>
      <c r="AE190" s="300"/>
      <c r="AF190" s="300"/>
      <c r="AG190" s="300"/>
      <c r="AH190" s="300"/>
      <c r="AI190" s="300"/>
      <c r="AJ190" s="300"/>
      <c r="AK190" s="300"/>
      <c r="AL190" s="300"/>
      <c r="AM190" s="300"/>
      <c r="AN190" s="300"/>
      <c r="AO190" s="300"/>
      <c r="AP190" s="300"/>
      <c r="AQ190" s="300"/>
      <c r="AR190" s="300"/>
      <c r="AS190" s="300"/>
      <c r="AT190" s="300"/>
      <c r="AU190" s="300"/>
      <c r="AV190" s="300"/>
      <c r="AW190" s="300"/>
      <c r="AX190" s="300"/>
      <c r="AY190" s="300"/>
      <c r="AZ190" s="300"/>
      <c r="BA190" s="300"/>
      <c r="BB190" s="300"/>
      <c r="BC190" s="300"/>
    </row>
    <row r="191" spans="1:55" x14ac:dyDescent="0.2">
      <c r="A191" s="300"/>
      <c r="B191" s="300"/>
      <c r="C191" s="300"/>
      <c r="D191" s="300"/>
      <c r="E191" s="300"/>
      <c r="F191" s="488"/>
      <c r="G191" s="300"/>
      <c r="H191" s="300"/>
      <c r="I191" s="300"/>
      <c r="J191" s="300"/>
      <c r="K191" s="300"/>
      <c r="L191" s="300"/>
      <c r="M191" s="300"/>
      <c r="N191" s="300"/>
      <c r="O191" s="300"/>
      <c r="P191" s="300"/>
      <c r="Q191" s="300"/>
      <c r="R191" s="300"/>
      <c r="S191" s="300"/>
      <c r="T191" s="300"/>
      <c r="U191" s="300"/>
      <c r="V191" s="300"/>
      <c r="W191" s="300"/>
      <c r="X191" s="300"/>
      <c r="Y191" s="300"/>
      <c r="Z191" s="300"/>
      <c r="AA191" s="300"/>
      <c r="AB191" s="300"/>
      <c r="AC191" s="300"/>
      <c r="AD191" s="300"/>
      <c r="AE191" s="300"/>
      <c r="AF191" s="300"/>
      <c r="AG191" s="300"/>
      <c r="AH191" s="300"/>
      <c r="AI191" s="300"/>
      <c r="AJ191" s="300"/>
      <c r="AK191" s="300"/>
      <c r="AL191" s="300"/>
      <c r="AM191" s="300"/>
      <c r="AN191" s="300"/>
      <c r="AO191" s="300"/>
      <c r="AP191" s="300"/>
      <c r="AQ191" s="300"/>
      <c r="AR191" s="300"/>
      <c r="AS191" s="300"/>
      <c r="AT191" s="300"/>
      <c r="AU191" s="300"/>
      <c r="AV191" s="300"/>
      <c r="AW191" s="300"/>
      <c r="AX191" s="300"/>
      <c r="AY191" s="300"/>
      <c r="AZ191" s="300"/>
      <c r="BA191" s="300"/>
      <c r="BB191" s="300"/>
      <c r="BC191" s="300"/>
    </row>
    <row r="192" spans="1:55" x14ac:dyDescent="0.2">
      <c r="A192" s="300"/>
      <c r="B192" s="300"/>
      <c r="C192" s="300"/>
      <c r="D192" s="300"/>
      <c r="E192" s="300"/>
      <c r="F192" s="488"/>
      <c r="G192" s="300"/>
      <c r="H192" s="300"/>
      <c r="I192" s="300"/>
      <c r="J192" s="300"/>
      <c r="K192" s="300"/>
      <c r="L192" s="300"/>
      <c r="M192" s="300"/>
      <c r="N192" s="300"/>
      <c r="O192" s="300"/>
      <c r="P192" s="300"/>
      <c r="Q192" s="300"/>
      <c r="R192" s="300"/>
      <c r="S192" s="300"/>
      <c r="T192" s="300"/>
      <c r="U192" s="300"/>
      <c r="V192" s="300"/>
      <c r="W192" s="300"/>
      <c r="X192" s="300"/>
      <c r="Y192" s="300"/>
      <c r="Z192" s="300"/>
      <c r="AA192" s="300"/>
      <c r="AB192" s="300"/>
      <c r="AC192" s="300"/>
      <c r="AD192" s="300"/>
      <c r="AE192" s="300"/>
      <c r="AF192" s="300"/>
      <c r="AG192" s="300"/>
      <c r="AH192" s="300"/>
      <c r="AI192" s="300"/>
      <c r="AJ192" s="300"/>
      <c r="AK192" s="300"/>
      <c r="AL192" s="300"/>
      <c r="AM192" s="300"/>
      <c r="AN192" s="300"/>
      <c r="AO192" s="300"/>
      <c r="AP192" s="300"/>
      <c r="AQ192" s="300"/>
      <c r="AR192" s="300"/>
      <c r="AS192" s="300"/>
      <c r="AT192" s="300"/>
      <c r="AU192" s="300"/>
      <c r="AV192" s="300"/>
      <c r="AW192" s="300"/>
      <c r="AX192" s="300"/>
      <c r="AY192" s="300"/>
      <c r="AZ192" s="300"/>
      <c r="BA192" s="300"/>
      <c r="BB192" s="300"/>
      <c r="BC192" s="300"/>
    </row>
    <row r="193" spans="1:55" x14ac:dyDescent="0.2">
      <c r="A193" s="300"/>
      <c r="B193" s="300"/>
      <c r="C193" s="300"/>
      <c r="D193" s="300"/>
      <c r="E193" s="300"/>
      <c r="F193" s="488"/>
      <c r="G193" s="300"/>
      <c r="H193" s="300"/>
      <c r="I193" s="300"/>
      <c r="J193" s="300"/>
      <c r="K193" s="300"/>
      <c r="L193" s="300"/>
      <c r="M193" s="300"/>
      <c r="N193" s="300"/>
      <c r="O193" s="300"/>
      <c r="P193" s="300"/>
      <c r="Q193" s="300"/>
      <c r="R193" s="300"/>
      <c r="S193" s="300"/>
      <c r="T193" s="300"/>
      <c r="U193" s="300"/>
      <c r="V193" s="300"/>
      <c r="W193" s="300"/>
      <c r="X193" s="300"/>
      <c r="Y193" s="300"/>
      <c r="Z193" s="300"/>
      <c r="AA193" s="300"/>
      <c r="AB193" s="300"/>
      <c r="AC193" s="300"/>
      <c r="AD193" s="300"/>
      <c r="AE193" s="300"/>
      <c r="AF193" s="300"/>
      <c r="AG193" s="300"/>
      <c r="AH193" s="300"/>
      <c r="AI193" s="300"/>
      <c r="AJ193" s="300"/>
      <c r="AK193" s="300"/>
      <c r="AL193" s="300"/>
      <c r="AM193" s="300"/>
      <c r="AN193" s="300"/>
      <c r="AO193" s="300"/>
      <c r="AP193" s="300"/>
      <c r="AQ193" s="300"/>
      <c r="AR193" s="300"/>
      <c r="AS193" s="300"/>
      <c r="AT193" s="300"/>
      <c r="AU193" s="300"/>
      <c r="AV193" s="300"/>
      <c r="AW193" s="300"/>
      <c r="AX193" s="300"/>
      <c r="AY193" s="300"/>
      <c r="AZ193" s="300"/>
      <c r="BA193" s="300"/>
      <c r="BB193" s="300"/>
      <c r="BC193" s="300"/>
    </row>
    <row r="194" spans="1:55" x14ac:dyDescent="0.2">
      <c r="A194" s="300"/>
      <c r="B194" s="300"/>
      <c r="C194" s="300"/>
      <c r="D194" s="300"/>
      <c r="E194" s="300"/>
      <c r="F194" s="488"/>
      <c r="G194" s="300"/>
      <c r="H194" s="300"/>
      <c r="I194" s="300"/>
      <c r="J194" s="300"/>
      <c r="K194" s="300"/>
      <c r="L194" s="300"/>
      <c r="M194" s="300"/>
      <c r="N194" s="300"/>
      <c r="O194" s="300"/>
      <c r="P194" s="300"/>
      <c r="Q194" s="300"/>
      <c r="R194" s="300"/>
      <c r="S194" s="300"/>
      <c r="T194" s="300"/>
      <c r="U194" s="300"/>
      <c r="V194" s="300"/>
      <c r="W194" s="300"/>
      <c r="X194" s="300"/>
      <c r="Y194" s="300"/>
      <c r="Z194" s="300"/>
      <c r="AA194" s="300"/>
      <c r="AB194" s="300"/>
      <c r="AC194" s="300"/>
      <c r="AD194" s="300"/>
      <c r="AE194" s="300"/>
      <c r="AF194" s="300"/>
      <c r="AG194" s="300"/>
      <c r="AH194" s="300"/>
      <c r="AI194" s="300"/>
      <c r="AJ194" s="300"/>
      <c r="AK194" s="300"/>
      <c r="AL194" s="300"/>
      <c r="AM194" s="300"/>
      <c r="AN194" s="300"/>
      <c r="AO194" s="300"/>
      <c r="AP194" s="300"/>
      <c r="AQ194" s="300"/>
      <c r="AR194" s="300"/>
      <c r="AS194" s="300"/>
      <c r="AT194" s="300"/>
      <c r="AU194" s="300"/>
      <c r="AV194" s="300"/>
      <c r="AW194" s="300"/>
      <c r="AX194" s="300"/>
      <c r="AY194" s="300"/>
      <c r="AZ194" s="300"/>
      <c r="BA194" s="300"/>
      <c r="BB194" s="300"/>
      <c r="BC194" s="300"/>
    </row>
    <row r="195" spans="1:55" x14ac:dyDescent="0.2">
      <c r="A195" s="300"/>
      <c r="B195" s="300"/>
      <c r="C195" s="300"/>
      <c r="D195" s="300"/>
      <c r="E195" s="300"/>
      <c r="F195" s="488"/>
      <c r="G195" s="300"/>
      <c r="H195" s="300"/>
      <c r="I195" s="300"/>
      <c r="J195" s="300"/>
      <c r="K195" s="300"/>
      <c r="L195" s="300"/>
      <c r="M195" s="300"/>
      <c r="N195" s="300"/>
      <c r="O195" s="300"/>
      <c r="P195" s="300"/>
      <c r="Q195" s="300"/>
      <c r="R195" s="300"/>
      <c r="S195" s="300"/>
      <c r="T195" s="300"/>
      <c r="U195" s="300"/>
      <c r="V195" s="300"/>
      <c r="W195" s="300"/>
      <c r="X195" s="300"/>
      <c r="Y195" s="300"/>
      <c r="Z195" s="300"/>
      <c r="AA195" s="300"/>
      <c r="AB195" s="300"/>
      <c r="AC195" s="300"/>
      <c r="AD195" s="300"/>
      <c r="AE195" s="300"/>
      <c r="AF195" s="300"/>
      <c r="AG195" s="300"/>
      <c r="AH195" s="300"/>
      <c r="AI195" s="300"/>
      <c r="AJ195" s="300"/>
      <c r="AK195" s="300"/>
      <c r="AL195" s="300"/>
      <c r="AM195" s="300"/>
      <c r="AN195" s="300"/>
      <c r="AO195" s="300"/>
      <c r="AP195" s="300"/>
      <c r="AQ195" s="300"/>
      <c r="AR195" s="300"/>
      <c r="AS195" s="300"/>
      <c r="AT195" s="300"/>
      <c r="AU195" s="300"/>
      <c r="AV195" s="300"/>
      <c r="AW195" s="300"/>
      <c r="AX195" s="300"/>
      <c r="AY195" s="300"/>
      <c r="AZ195" s="300"/>
      <c r="BA195" s="300"/>
      <c r="BB195" s="300"/>
      <c r="BC195" s="300"/>
    </row>
    <row r="196" spans="1:55" x14ac:dyDescent="0.2">
      <c r="A196" s="300"/>
      <c r="B196" s="300"/>
      <c r="C196" s="300"/>
      <c r="D196" s="300"/>
      <c r="E196" s="300"/>
      <c r="F196" s="488"/>
      <c r="G196" s="300"/>
      <c r="H196" s="300"/>
      <c r="I196" s="300"/>
      <c r="J196" s="300"/>
      <c r="K196" s="300"/>
      <c r="L196" s="300"/>
      <c r="M196" s="300"/>
      <c r="N196" s="300"/>
      <c r="O196" s="300"/>
      <c r="P196" s="300"/>
      <c r="Q196" s="300"/>
      <c r="R196" s="300"/>
      <c r="S196" s="300"/>
      <c r="T196" s="300"/>
      <c r="U196" s="300"/>
      <c r="V196" s="300"/>
      <c r="W196" s="300"/>
      <c r="X196" s="300"/>
      <c r="Y196" s="300"/>
      <c r="Z196" s="300"/>
      <c r="AA196" s="300"/>
      <c r="AB196" s="300"/>
      <c r="AC196" s="300"/>
      <c r="AD196" s="300"/>
      <c r="AE196" s="300"/>
      <c r="AF196" s="300"/>
      <c r="AG196" s="300"/>
      <c r="AH196" s="300"/>
      <c r="AI196" s="300"/>
      <c r="AJ196" s="300"/>
      <c r="AK196" s="300"/>
      <c r="AL196" s="300"/>
      <c r="AM196" s="300"/>
      <c r="AN196" s="300"/>
      <c r="AO196" s="300"/>
      <c r="AP196" s="300"/>
      <c r="AQ196" s="300"/>
      <c r="AR196" s="300"/>
      <c r="AS196" s="300"/>
      <c r="AT196" s="300"/>
      <c r="AU196" s="300"/>
      <c r="AV196" s="300"/>
      <c r="AW196" s="300"/>
      <c r="AX196" s="300"/>
      <c r="AY196" s="300"/>
      <c r="AZ196" s="300"/>
      <c r="BA196" s="300"/>
      <c r="BB196" s="300"/>
      <c r="BC196" s="300"/>
    </row>
    <row r="197" spans="1:55" x14ac:dyDescent="0.2">
      <c r="A197" s="300"/>
      <c r="B197" s="300"/>
      <c r="C197" s="300"/>
      <c r="D197" s="300"/>
      <c r="E197" s="300"/>
      <c r="F197" s="488"/>
      <c r="G197" s="300"/>
      <c r="H197" s="300"/>
      <c r="I197" s="300"/>
      <c r="J197" s="300"/>
      <c r="K197" s="300"/>
      <c r="L197" s="300"/>
      <c r="M197" s="300"/>
      <c r="N197" s="300"/>
      <c r="O197" s="300"/>
      <c r="P197" s="300"/>
      <c r="Q197" s="300"/>
      <c r="R197" s="300"/>
      <c r="S197" s="300"/>
      <c r="T197" s="300"/>
      <c r="U197" s="300"/>
      <c r="V197" s="300"/>
      <c r="W197" s="300"/>
      <c r="X197" s="300"/>
      <c r="Y197" s="300"/>
      <c r="Z197" s="300"/>
      <c r="AA197" s="300"/>
      <c r="AB197" s="300"/>
      <c r="AC197" s="300"/>
      <c r="AD197" s="300"/>
      <c r="AE197" s="300"/>
      <c r="AF197" s="300"/>
      <c r="AG197" s="300"/>
      <c r="AH197" s="300"/>
      <c r="AI197" s="300"/>
      <c r="AJ197" s="300"/>
      <c r="AK197" s="300"/>
      <c r="AL197" s="300"/>
      <c r="AM197" s="300"/>
      <c r="AN197" s="300"/>
      <c r="AO197" s="300"/>
      <c r="AP197" s="300"/>
      <c r="AQ197" s="300"/>
      <c r="AR197" s="300"/>
      <c r="AS197" s="300"/>
      <c r="AT197" s="300"/>
      <c r="AU197" s="300"/>
      <c r="AV197" s="300"/>
      <c r="AW197" s="300"/>
      <c r="AX197" s="300"/>
      <c r="AY197" s="300"/>
      <c r="AZ197" s="300"/>
      <c r="BA197" s="300"/>
      <c r="BB197" s="300"/>
      <c r="BC197" s="300"/>
    </row>
    <row r="198" spans="1:55" x14ac:dyDescent="0.2">
      <c r="A198" s="300"/>
      <c r="B198" s="300"/>
      <c r="C198" s="300"/>
      <c r="D198" s="300"/>
      <c r="E198" s="300"/>
      <c r="F198" s="488"/>
      <c r="G198" s="300"/>
      <c r="H198" s="300"/>
      <c r="I198" s="300"/>
      <c r="J198" s="300"/>
      <c r="K198" s="300"/>
      <c r="L198" s="300"/>
      <c r="M198" s="300"/>
      <c r="N198" s="300"/>
      <c r="O198" s="300"/>
      <c r="P198" s="300"/>
      <c r="Q198" s="300"/>
      <c r="R198" s="300"/>
      <c r="S198" s="300"/>
      <c r="T198" s="300"/>
      <c r="U198" s="300"/>
      <c r="V198" s="300"/>
      <c r="W198" s="300"/>
      <c r="X198" s="300"/>
      <c r="Y198" s="300"/>
      <c r="Z198" s="300"/>
      <c r="AA198" s="300"/>
      <c r="AB198" s="300"/>
      <c r="AC198" s="300"/>
      <c r="AD198" s="300"/>
      <c r="AE198" s="300"/>
      <c r="AF198" s="300"/>
      <c r="AG198" s="300"/>
      <c r="AH198" s="300"/>
      <c r="AI198" s="300"/>
      <c r="AJ198" s="300"/>
      <c r="AK198" s="300"/>
      <c r="AL198" s="300"/>
      <c r="AM198" s="300"/>
      <c r="AN198" s="300"/>
      <c r="AO198" s="300"/>
      <c r="AP198" s="300"/>
      <c r="AQ198" s="300"/>
      <c r="AR198" s="300"/>
      <c r="AS198" s="300"/>
      <c r="AT198" s="300"/>
      <c r="AU198" s="300"/>
      <c r="AV198" s="300"/>
      <c r="AW198" s="300"/>
      <c r="AX198" s="300"/>
      <c r="AY198" s="300"/>
      <c r="AZ198" s="300"/>
      <c r="BA198" s="300"/>
      <c r="BB198" s="300"/>
      <c r="BC198" s="300"/>
    </row>
    <row r="199" spans="1:55" x14ac:dyDescent="0.2">
      <c r="A199" s="300"/>
      <c r="B199" s="300"/>
      <c r="C199" s="300"/>
      <c r="D199" s="300"/>
      <c r="E199" s="300"/>
      <c r="F199" s="488"/>
      <c r="G199" s="300"/>
      <c r="H199" s="300"/>
      <c r="I199" s="300"/>
      <c r="J199" s="300"/>
      <c r="K199" s="300"/>
      <c r="L199" s="300"/>
      <c r="M199" s="300"/>
      <c r="N199" s="300"/>
      <c r="O199" s="300"/>
      <c r="P199" s="300"/>
      <c r="Q199" s="300"/>
      <c r="R199" s="300"/>
      <c r="S199" s="300"/>
      <c r="T199" s="300"/>
      <c r="U199" s="300"/>
      <c r="V199" s="300"/>
      <c r="W199" s="300"/>
      <c r="X199" s="300"/>
      <c r="Y199" s="300"/>
      <c r="Z199" s="300"/>
      <c r="AA199" s="300"/>
      <c r="AB199" s="300"/>
      <c r="AC199" s="300"/>
      <c r="AD199" s="300"/>
      <c r="AE199" s="300"/>
      <c r="AF199" s="300"/>
      <c r="AG199" s="300"/>
      <c r="AH199" s="300"/>
      <c r="AI199" s="300"/>
      <c r="AJ199" s="300"/>
      <c r="AK199" s="300"/>
      <c r="AL199" s="300"/>
      <c r="AM199" s="300"/>
      <c r="AN199" s="300"/>
      <c r="AO199" s="300"/>
      <c r="AP199" s="300"/>
      <c r="AQ199" s="300"/>
      <c r="AR199" s="300"/>
      <c r="AS199" s="300"/>
      <c r="AT199" s="300"/>
      <c r="AU199" s="300"/>
      <c r="AV199" s="300"/>
      <c r="AW199" s="300"/>
      <c r="AX199" s="300"/>
      <c r="AY199" s="300"/>
      <c r="AZ199" s="300"/>
      <c r="BA199" s="300"/>
      <c r="BB199" s="300"/>
      <c r="BC199" s="300"/>
    </row>
    <row r="200" spans="1:55" x14ac:dyDescent="0.2">
      <c r="A200" s="300"/>
      <c r="B200" s="300"/>
      <c r="C200" s="300"/>
      <c r="D200" s="300"/>
      <c r="E200" s="300"/>
      <c r="F200" s="488"/>
      <c r="G200" s="300"/>
      <c r="H200" s="300"/>
      <c r="I200" s="300"/>
      <c r="J200" s="300"/>
      <c r="K200" s="300"/>
      <c r="L200" s="300"/>
      <c r="M200" s="300"/>
      <c r="N200" s="300"/>
      <c r="O200" s="300"/>
      <c r="P200" s="300"/>
      <c r="Q200" s="300"/>
      <c r="R200" s="300"/>
      <c r="S200" s="300"/>
      <c r="T200" s="300"/>
      <c r="U200" s="300"/>
      <c r="V200" s="300"/>
      <c r="W200" s="300"/>
      <c r="X200" s="300"/>
      <c r="Y200" s="300"/>
      <c r="Z200" s="300"/>
      <c r="AA200" s="300"/>
      <c r="AB200" s="300"/>
      <c r="AC200" s="300"/>
      <c r="AD200" s="300"/>
      <c r="AE200" s="300"/>
      <c r="AF200" s="300"/>
      <c r="AG200" s="300"/>
      <c r="AH200" s="300"/>
      <c r="AI200" s="300"/>
      <c r="AJ200" s="300"/>
      <c r="AK200" s="300"/>
      <c r="AL200" s="300"/>
      <c r="AM200" s="300"/>
      <c r="AN200" s="300"/>
      <c r="AO200" s="300"/>
      <c r="AP200" s="300"/>
      <c r="AQ200" s="300"/>
      <c r="AR200" s="300"/>
      <c r="AS200" s="300"/>
      <c r="AT200" s="300"/>
      <c r="AU200" s="300"/>
      <c r="AV200" s="300"/>
      <c r="AW200" s="300"/>
      <c r="AX200" s="300"/>
      <c r="AY200" s="300"/>
      <c r="AZ200" s="300"/>
      <c r="BA200" s="300"/>
      <c r="BB200" s="300"/>
      <c r="BC200" s="300"/>
    </row>
  </sheetData>
  <sheetProtection algorithmName="SHA-512" hashValue="2SsHf4iSLQtcMOksrkWPPRExaYq3y3mmn8g+7TjW1zxRVgl5Y7v4nIvTmyU7vgtN4Vd86mpXlxKWTMHqwdipkg==" saltValue="VwbVm3ME+NL+aF2PCH3g6w==" spinCount="100000" sheet="1" objects="1" scenarios="1"/>
  <mergeCells count="4">
    <mergeCell ref="B1:B3"/>
    <mergeCell ref="B5:C5"/>
    <mergeCell ref="C1:C3"/>
    <mergeCell ref="B4:C4"/>
  </mergeCells>
  <pageMargins left="0.7" right="0.7" top="0.75" bottom="0.75" header="0.3" footer="0.3"/>
  <pageSetup paperSize="9" fitToHeight="0" orientation="landscape"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5"/>
  <dimension ref="A1:I322"/>
  <sheetViews>
    <sheetView showGridLines="0" zoomScale="70" zoomScaleNormal="70" workbookViewId="0">
      <pane ySplit="4" topLeftCell="A8" activePane="bottomLeft" state="frozen"/>
      <selection activeCell="F19" sqref="F19"/>
      <selection pane="bottomLeft" activeCell="G20" sqref="G20"/>
    </sheetView>
  </sheetViews>
  <sheetFormatPr defaultColWidth="0" defaultRowHeight="0" customHeight="1" zeroHeight="1" x14ac:dyDescent="0.2"/>
  <cols>
    <col min="1" max="1" width="53.28515625" style="168" customWidth="1"/>
    <col min="2" max="2" width="28.5703125" style="168" customWidth="1"/>
    <col min="3" max="3" width="28.85546875" style="168" customWidth="1"/>
    <col min="4" max="4" width="27.28515625" style="168" bestFit="1" customWidth="1"/>
    <col min="5" max="5" width="36.140625" style="168" bestFit="1" customWidth="1"/>
    <col min="6" max="6" width="20.28515625" style="168" customWidth="1"/>
    <col min="7" max="7" width="28.85546875" style="154" bestFit="1" customWidth="1"/>
    <col min="8" max="8" width="18.7109375" style="154" hidden="1" customWidth="1"/>
    <col min="9" max="9" width="57.28515625" style="155" hidden="1" customWidth="1"/>
    <col min="10" max="16384" width="1.28515625" style="154" hidden="1"/>
  </cols>
  <sheetData>
    <row r="1" spans="1:9" ht="14.25" customHeight="1" x14ac:dyDescent="0.2">
      <c r="A1" s="2155" t="str">
        <f>'Borrower Details'!A2</f>
        <v>Mortgage-Magnus</v>
      </c>
      <c r="B1" s="2166"/>
      <c r="C1" s="2166"/>
      <c r="D1" s="2166"/>
      <c r="E1" s="504"/>
      <c r="F1" s="505"/>
      <c r="I1" s="1428"/>
    </row>
    <row r="2" spans="1:9" ht="16.5" x14ac:dyDescent="0.2">
      <c r="A2" s="2156"/>
      <c r="B2" s="2167"/>
      <c r="C2" s="2167"/>
      <c r="D2" s="2167"/>
      <c r="E2" s="898" t="s">
        <v>3</v>
      </c>
      <c r="F2" s="459"/>
      <c r="I2" s="1428"/>
    </row>
    <row r="3" spans="1:9" ht="14.25" customHeight="1" thickBot="1" x14ac:dyDescent="0.25">
      <c r="A3" s="2168"/>
      <c r="B3" s="2169"/>
      <c r="C3" s="2169"/>
      <c r="D3" s="2169"/>
      <c r="E3" s="506"/>
      <c r="F3" s="507"/>
      <c r="I3" s="1429"/>
    </row>
    <row r="4" spans="1:9" s="156" customFormat="1" ht="15.75" thickBot="1" x14ac:dyDescent="0.25">
      <c r="A4" s="2211" t="s">
        <v>2522</v>
      </c>
      <c r="B4" s="2212"/>
      <c r="C4" s="2212"/>
      <c r="D4" s="2212"/>
      <c r="E4" s="2212"/>
      <c r="F4" s="2213"/>
      <c r="G4" s="154"/>
      <c r="H4" s="154"/>
      <c r="I4" s="1430" t="s">
        <v>1093</v>
      </c>
    </row>
    <row r="5" spans="1:9" ht="16.5" thickBot="1" x14ac:dyDescent="0.3">
      <c r="A5" s="419" t="s">
        <v>1091</v>
      </c>
      <c r="B5" s="2215">
        <f>'Borrower Details'!B8:K8</f>
        <v>0</v>
      </c>
      <c r="C5" s="2215"/>
      <c r="D5" s="2215"/>
      <c r="E5" s="508" t="s">
        <v>1092</v>
      </c>
      <c r="F5" s="1431">
        <f>'Borrower Details'!F16</f>
        <v>0</v>
      </c>
      <c r="G5" s="156"/>
      <c r="H5" s="156"/>
      <c r="I5" s="1428" t="s">
        <v>348</v>
      </c>
    </row>
    <row r="6" spans="1:9" ht="18" customHeight="1" thickBot="1" x14ac:dyDescent="0.25">
      <c r="A6" s="2216" t="s">
        <v>1094</v>
      </c>
      <c r="B6" s="2217"/>
      <c r="C6" s="2218"/>
      <c r="D6" s="2217"/>
      <c r="E6" s="2219"/>
      <c r="F6" s="2220"/>
      <c r="I6" s="1428" t="s">
        <v>1098</v>
      </c>
    </row>
    <row r="7" spans="1:9" ht="23.25" customHeight="1" thickBot="1" x14ac:dyDescent="0.25">
      <c r="A7" s="509" t="s">
        <v>1095</v>
      </c>
      <c r="B7" s="147"/>
      <c r="C7" s="510" t="s">
        <v>1096</v>
      </c>
      <c r="D7" s="148">
        <v>36</v>
      </c>
      <c r="E7" s="511" t="s">
        <v>1097</v>
      </c>
      <c r="F7" s="257">
        <v>0.18</v>
      </c>
      <c r="I7" s="1428" t="s">
        <v>1100</v>
      </c>
    </row>
    <row r="8" spans="1:9" ht="23.25" customHeight="1" thickBot="1" x14ac:dyDescent="0.25">
      <c r="A8" s="2221" t="s">
        <v>1099</v>
      </c>
      <c r="B8" s="2222"/>
      <c r="C8" s="2222"/>
      <c r="D8" s="2222"/>
      <c r="E8" s="2222"/>
      <c r="F8" s="2223"/>
      <c r="I8" s="1428" t="s">
        <v>1101</v>
      </c>
    </row>
    <row r="9" spans="1:9" ht="23.25" customHeight="1" x14ac:dyDescent="0.2">
      <c r="A9" s="1432">
        <f>emi_oblig</f>
        <v>0</v>
      </c>
      <c r="B9" s="159"/>
      <c r="C9" s="160"/>
      <c r="D9" s="160"/>
      <c r="E9" s="258"/>
      <c r="F9" s="259"/>
      <c r="I9" s="1428" t="s">
        <v>1102</v>
      </c>
    </row>
    <row r="10" spans="1:9" ht="23.25" customHeight="1" x14ac:dyDescent="0.2">
      <c r="A10" s="158"/>
      <c r="B10" s="163"/>
      <c r="C10" s="163"/>
      <c r="D10" s="163"/>
      <c r="E10" s="164"/>
      <c r="F10" s="260"/>
      <c r="I10" s="1430" t="s">
        <v>1104</v>
      </c>
    </row>
    <row r="11" spans="1:9" ht="23.25" customHeight="1" thickBot="1" x14ac:dyDescent="0.25">
      <c r="A11" s="158"/>
      <c r="B11" s="163"/>
      <c r="C11" s="163"/>
      <c r="D11" s="163"/>
      <c r="E11" s="510" t="s">
        <v>1103</v>
      </c>
      <c r="F11" s="1433">
        <f>SUM(A9:D11)+SUM(E9:F10)</f>
        <v>0</v>
      </c>
      <c r="I11" s="1430"/>
    </row>
    <row r="12" spans="1:9" ht="23.25" customHeight="1" x14ac:dyDescent="0.2">
      <c r="A12" s="2201" t="s">
        <v>1105</v>
      </c>
      <c r="B12" s="2202"/>
      <c r="C12" s="2202"/>
      <c r="D12" s="2202"/>
      <c r="E12" s="2202"/>
      <c r="F12" s="2203"/>
      <c r="I12" s="1430"/>
    </row>
    <row r="13" spans="1:9" ht="23.25" customHeight="1" x14ac:dyDescent="0.2">
      <c r="A13" s="512" t="s">
        <v>81</v>
      </c>
      <c r="B13" s="1434">
        <f>Financials_Consolidated!C22</f>
        <v>0</v>
      </c>
      <c r="C13" s="513" t="s">
        <v>9</v>
      </c>
      <c r="D13" s="1434">
        <f>Financials_Consolidated!C27</f>
        <v>0</v>
      </c>
      <c r="E13" s="894" t="s">
        <v>10</v>
      </c>
      <c r="F13" s="1435">
        <f>Financials_Consolidated!C32</f>
        <v>0</v>
      </c>
      <c r="G13" s="2214" t="s">
        <v>1631</v>
      </c>
      <c r="I13" s="1430"/>
    </row>
    <row r="14" spans="1:9" ht="23.25" customHeight="1" thickBot="1" x14ac:dyDescent="0.25">
      <c r="A14" s="512" t="s">
        <v>82</v>
      </c>
      <c r="B14" s="1434">
        <f>Financials_Consolidated!C23</f>
        <v>0</v>
      </c>
      <c r="C14" s="513" t="s">
        <v>8</v>
      </c>
      <c r="D14" s="1434">
        <f>Financials_Consolidated!C31</f>
        <v>0</v>
      </c>
      <c r="E14" s="99"/>
      <c r="F14" s="256"/>
      <c r="G14" s="2214"/>
      <c r="I14" s="1430" t="s">
        <v>1108</v>
      </c>
    </row>
    <row r="15" spans="1:9" ht="23.25" customHeight="1" x14ac:dyDescent="0.2">
      <c r="A15" s="514" t="s">
        <v>1106</v>
      </c>
      <c r="B15" s="1436">
        <f>PMT(F7/12,D7,-B7)</f>
        <v>0</v>
      </c>
      <c r="C15" s="515" t="s">
        <v>1107</v>
      </c>
      <c r="D15" s="1437" t="b">
        <f>IF(H15="No",H16,H17)</f>
        <v>0</v>
      </c>
      <c r="E15" s="515" t="s">
        <v>444</v>
      </c>
      <c r="F15" s="1438">
        <f>D15/12</f>
        <v>0</v>
      </c>
      <c r="G15" s="165">
        <v>1.5</v>
      </c>
      <c r="H15" s="1439" t="str">
        <f>IF(Financials_Consolidated!G11&gt;50%,"Yes","No")</f>
        <v>No</v>
      </c>
      <c r="I15" s="1428" t="s">
        <v>1112</v>
      </c>
    </row>
    <row r="16" spans="1:9" ht="20.25" customHeight="1" x14ac:dyDescent="0.2">
      <c r="A16" s="516" t="s">
        <v>1109</v>
      </c>
      <c r="B16" s="1440">
        <f>B15+F11</f>
        <v>0</v>
      </c>
      <c r="C16" s="517" t="s">
        <v>1110</v>
      </c>
      <c r="D16" s="1441" t="e">
        <f>B16/F15</f>
        <v>#DIV/0!</v>
      </c>
      <c r="E16" s="517" t="s">
        <v>1111</v>
      </c>
      <c r="F16" s="261"/>
      <c r="H16" s="1439" t="b">
        <f>IF(F5="Manufacturing",((F13+D14+B14+B13)*2.5+D13),IF(F5="Service",((F13+D14+B14+B13)*2+D13),IF(F5="Trading",((F13+D14+B14+B13)*2+D13))))</f>
        <v>0</v>
      </c>
      <c r="I16" s="1428" t="s">
        <v>1114</v>
      </c>
    </row>
    <row r="17" spans="1:9" ht="23.25" customHeight="1" thickBot="1" x14ac:dyDescent="0.25">
      <c r="A17" s="262"/>
      <c r="B17" s="166"/>
      <c r="C17" s="166"/>
      <c r="D17" s="167"/>
      <c r="E17" s="518" t="s">
        <v>1113</v>
      </c>
      <c r="F17" s="1442" t="e">
        <f>IF(D16&lt;=50%,"YES","NO")</f>
        <v>#DIV/0!</v>
      </c>
      <c r="H17" s="1439" t="e">
        <f>H21*(Financials_Consolidated!D11*G15)</f>
        <v>#DIV/0!</v>
      </c>
      <c r="I17" s="1428" t="s">
        <v>1115</v>
      </c>
    </row>
    <row r="18" spans="1:9" ht="18" x14ac:dyDescent="0.2">
      <c r="A18" s="2201" t="s">
        <v>1632</v>
      </c>
      <c r="B18" s="2202"/>
      <c r="C18" s="2202"/>
      <c r="D18" s="2202"/>
      <c r="E18" s="2202"/>
      <c r="F18" s="2203"/>
      <c r="I18" s="1428" t="s">
        <v>1116</v>
      </c>
    </row>
    <row r="19" spans="1:9" ht="15" x14ac:dyDescent="0.2">
      <c r="A19" s="2204" t="s">
        <v>1633</v>
      </c>
      <c r="B19" s="2205"/>
      <c r="C19" s="1443">
        <f>'Borrower Details'!J8</f>
        <v>0</v>
      </c>
      <c r="D19" s="2205" t="s">
        <v>1634</v>
      </c>
      <c r="E19" s="2205"/>
      <c r="F19" s="2206" t="str">
        <f>'Borrower Details'!M40</f>
        <v/>
      </c>
      <c r="H19" s="1444">
        <f>Financials_Consolidated!C11</f>
        <v>0</v>
      </c>
      <c r="I19" s="1430" t="s">
        <v>1117</v>
      </c>
    </row>
    <row r="20" spans="1:9" ht="15" x14ac:dyDescent="0.2">
      <c r="A20" s="2204" t="s">
        <v>1635</v>
      </c>
      <c r="B20" s="2205"/>
      <c r="C20" s="519" t="s">
        <v>1552</v>
      </c>
      <c r="D20" s="2205"/>
      <c r="E20" s="2205"/>
      <c r="F20" s="2206"/>
      <c r="I20" s="1430"/>
    </row>
    <row r="21" spans="1:9" ht="21.75" customHeight="1" x14ac:dyDescent="0.2">
      <c r="A21" s="263"/>
      <c r="B21" s="264"/>
      <c r="C21" s="520"/>
      <c r="D21" s="264"/>
      <c r="E21" s="264"/>
      <c r="F21" s="521" t="s">
        <v>1085</v>
      </c>
      <c r="H21" s="1445" t="e">
        <f>H16/H19</f>
        <v>#DIV/0!</v>
      </c>
      <c r="I21" s="1428" t="s">
        <v>369</v>
      </c>
    </row>
    <row r="22" spans="1:9" ht="25.5" customHeight="1" x14ac:dyDescent="0.2">
      <c r="A22" s="265" t="s">
        <v>1636</v>
      </c>
      <c r="B22" s="2207" t="s">
        <v>1637</v>
      </c>
      <c r="C22" s="2207"/>
      <c r="D22" s="2207"/>
      <c r="E22" s="2207"/>
      <c r="F22" s="1433" t="str">
        <f>IF(AND(F5="Manufacturing",Financials_Consolidated!C11&gt;200000000,(C19-'Borrower Details'!B13)/365&lt;7),"Decline","Ok")</f>
        <v>Ok</v>
      </c>
      <c r="I22" s="1428" t="s">
        <v>1118</v>
      </c>
    </row>
    <row r="23" spans="1:9" ht="29.25" customHeight="1" x14ac:dyDescent="0.2">
      <c r="A23" s="265" t="s">
        <v>1638</v>
      </c>
      <c r="B23" s="2207" t="s">
        <v>1639</v>
      </c>
      <c r="C23" s="2207"/>
      <c r="D23" s="2207"/>
      <c r="E23" s="2207"/>
      <c r="F23" s="1433" t="str">
        <f>IF(AND(F5="Service",Financials_Consolidated!C11&gt;200000000,(C19-'Borrower Details'!B13)/365&lt;7),"Decline","Ok")</f>
        <v>Ok</v>
      </c>
      <c r="I23" s="1430" t="s">
        <v>1119</v>
      </c>
    </row>
    <row r="24" spans="1:9" ht="30.75" customHeight="1" x14ac:dyDescent="0.2">
      <c r="A24" s="265" t="s">
        <v>1640</v>
      </c>
      <c r="B24" s="2207" t="s">
        <v>1641</v>
      </c>
      <c r="C24" s="2207"/>
      <c r="D24" s="2207"/>
      <c r="E24" s="2207"/>
      <c r="F24" s="1433" t="str">
        <f>IF(AND(Financials_Consolidated!C11&lt;20000000,(C19-'Borrower Details'!B13)/365&lt;7),"Decline","Ok")</f>
        <v>Decline</v>
      </c>
      <c r="I24" s="1430" t="s">
        <v>390</v>
      </c>
    </row>
    <row r="25" spans="1:9" ht="33" customHeight="1" x14ac:dyDescent="0.2">
      <c r="A25" s="265" t="s">
        <v>1642</v>
      </c>
      <c r="B25" s="2208" t="s">
        <v>1643</v>
      </c>
      <c r="C25" s="2209"/>
      <c r="D25" s="2209"/>
      <c r="E25" s="2210"/>
      <c r="F25" s="1433" t="str">
        <f>IF(C20="Yes","Decline","Ok")</f>
        <v>Ok</v>
      </c>
      <c r="I25" s="1428" t="s">
        <v>1120</v>
      </c>
    </row>
    <row r="26" spans="1:9" ht="30.75" customHeight="1" x14ac:dyDescent="0.2">
      <c r="A26" s="265" t="s">
        <v>1644</v>
      </c>
      <c r="B26" s="2208" t="s">
        <v>1645</v>
      </c>
      <c r="C26" s="2209"/>
      <c r="D26" s="2209"/>
      <c r="E26" s="2210"/>
      <c r="F26" s="1433" t="e">
        <f>IF(AND((C19-'Borrower Details'!B13)/365&lt;10,F19&lt;675,D16&gt;45%),"Decline","Ok")</f>
        <v>#DIV/0!</v>
      </c>
      <c r="I26" s="1428" t="s">
        <v>320</v>
      </c>
    </row>
    <row r="27" spans="1:9" ht="15" x14ac:dyDescent="0.2">
      <c r="A27" s="265" t="s">
        <v>1646</v>
      </c>
      <c r="B27" s="2208" t="s">
        <v>1647</v>
      </c>
      <c r="C27" s="2209"/>
      <c r="D27" s="2209"/>
      <c r="E27" s="2210"/>
      <c r="F27" s="1433" t="e">
        <f>IF(AND(F5="Manufacturing",Financials_Consolidated!C11&gt;300000000,D16&gt;45%),"To be processed by RCH","Ok")</f>
        <v>#DIV/0!</v>
      </c>
      <c r="I27" s="1430" t="s">
        <v>401</v>
      </c>
    </row>
    <row r="28" spans="1:9" ht="110.25" customHeight="1" x14ac:dyDescent="0.2">
      <c r="A28" s="266"/>
      <c r="B28" s="267"/>
      <c r="C28" s="267"/>
      <c r="D28" s="267"/>
      <c r="E28" s="267"/>
      <c r="F28" s="268"/>
      <c r="I28" s="1430" t="s">
        <v>1121</v>
      </c>
    </row>
    <row r="29" spans="1:9" ht="15.75" thickBot="1" x14ac:dyDescent="0.25">
      <c r="A29" s="269" t="s">
        <v>1648</v>
      </c>
      <c r="B29" s="2199"/>
      <c r="C29" s="2199"/>
      <c r="D29" s="2199"/>
      <c r="E29" s="2199"/>
      <c r="F29" s="2200"/>
      <c r="I29" s="1430" t="s">
        <v>391</v>
      </c>
    </row>
    <row r="30" spans="1:9" ht="14.25" x14ac:dyDescent="0.2">
      <c r="I30" s="1428" t="s">
        <v>1122</v>
      </c>
    </row>
    <row r="31" spans="1:9" ht="14.25" x14ac:dyDescent="0.2">
      <c r="I31" s="1428" t="s">
        <v>1123</v>
      </c>
    </row>
    <row r="32" spans="1:9" ht="14.25" x14ac:dyDescent="0.2">
      <c r="I32" s="1428" t="s">
        <v>1124</v>
      </c>
    </row>
    <row r="33" spans="9:9" ht="14.25" x14ac:dyDescent="0.2">
      <c r="I33" s="1428" t="s">
        <v>1125</v>
      </c>
    </row>
    <row r="34" spans="9:9" ht="14.25" x14ac:dyDescent="0.2">
      <c r="I34" s="1428" t="s">
        <v>1126</v>
      </c>
    </row>
    <row r="35" spans="9:9" ht="14.25" x14ac:dyDescent="0.2">
      <c r="I35" s="1428" t="s">
        <v>1127</v>
      </c>
    </row>
    <row r="36" spans="9:9" ht="14.25" x14ac:dyDescent="0.2">
      <c r="I36" s="1430" t="s">
        <v>1128</v>
      </c>
    </row>
    <row r="37" spans="9:9" ht="14.25" x14ac:dyDescent="0.2">
      <c r="I37" s="1430" t="s">
        <v>1129</v>
      </c>
    </row>
    <row r="38" spans="9:9" ht="14.25" x14ac:dyDescent="0.2">
      <c r="I38" s="1428" t="s">
        <v>1130</v>
      </c>
    </row>
    <row r="39" spans="9:9" ht="14.25" x14ac:dyDescent="0.2">
      <c r="I39" s="1430" t="s">
        <v>358</v>
      </c>
    </row>
    <row r="40" spans="9:9" ht="14.25" x14ac:dyDescent="0.2">
      <c r="I40" s="1430" t="s">
        <v>338</v>
      </c>
    </row>
    <row r="41" spans="9:9" ht="14.25" x14ac:dyDescent="0.2">
      <c r="I41" s="1430" t="s">
        <v>324</v>
      </c>
    </row>
    <row r="42" spans="9:9" ht="14.25" x14ac:dyDescent="0.2">
      <c r="I42" s="1428" t="s">
        <v>1131</v>
      </c>
    </row>
    <row r="43" spans="9:9" ht="14.25" x14ac:dyDescent="0.2">
      <c r="I43" s="1430" t="s">
        <v>1132</v>
      </c>
    </row>
    <row r="44" spans="9:9" ht="14.25" x14ac:dyDescent="0.2">
      <c r="I44" s="1428" t="s">
        <v>1133</v>
      </c>
    </row>
    <row r="45" spans="9:9" ht="14.25" x14ac:dyDescent="0.2">
      <c r="I45" s="1430" t="s">
        <v>392</v>
      </c>
    </row>
    <row r="46" spans="9:9" ht="14.25" x14ac:dyDescent="0.2">
      <c r="I46" s="1430" t="s">
        <v>1134</v>
      </c>
    </row>
    <row r="47" spans="9:9" ht="14.25" x14ac:dyDescent="0.2">
      <c r="I47" s="1430" t="s">
        <v>1135</v>
      </c>
    </row>
    <row r="48" spans="9:9" ht="14.25" x14ac:dyDescent="0.2">
      <c r="I48" s="1428" t="s">
        <v>1136</v>
      </c>
    </row>
    <row r="49" spans="9:9" ht="14.25" x14ac:dyDescent="0.2">
      <c r="I49" s="1430" t="s">
        <v>398</v>
      </c>
    </row>
    <row r="50" spans="9:9" ht="14.25" x14ac:dyDescent="0.2">
      <c r="I50" s="1428" t="s">
        <v>1137</v>
      </c>
    </row>
    <row r="51" spans="9:9" ht="14.25" x14ac:dyDescent="0.2">
      <c r="I51" s="1428" t="s">
        <v>1138</v>
      </c>
    </row>
    <row r="52" spans="9:9" ht="14.25" x14ac:dyDescent="0.2">
      <c r="I52" s="1430" t="s">
        <v>1139</v>
      </c>
    </row>
    <row r="53" spans="9:9" ht="14.25" x14ac:dyDescent="0.2">
      <c r="I53" s="1430" t="s">
        <v>1140</v>
      </c>
    </row>
    <row r="54" spans="9:9" ht="14.25" x14ac:dyDescent="0.2">
      <c r="I54" s="1428" t="s">
        <v>342</v>
      </c>
    </row>
    <row r="55" spans="9:9" ht="14.25" x14ac:dyDescent="0.2">
      <c r="I55" s="1428" t="s">
        <v>1141</v>
      </c>
    </row>
    <row r="56" spans="9:9" ht="14.25" x14ac:dyDescent="0.2">
      <c r="I56" s="1430" t="s">
        <v>1142</v>
      </c>
    </row>
    <row r="57" spans="9:9" ht="14.25" x14ac:dyDescent="0.2">
      <c r="I57" s="1428" t="s">
        <v>397</v>
      </c>
    </row>
    <row r="58" spans="9:9" ht="14.25" x14ac:dyDescent="0.2">
      <c r="I58" s="1428" t="s">
        <v>1143</v>
      </c>
    </row>
    <row r="59" spans="9:9" ht="14.25" x14ac:dyDescent="0.2">
      <c r="I59" s="1430" t="s">
        <v>1144</v>
      </c>
    </row>
    <row r="60" spans="9:9" ht="14.25" x14ac:dyDescent="0.2">
      <c r="I60" s="1430" t="s">
        <v>1145</v>
      </c>
    </row>
    <row r="61" spans="9:9" ht="14.25" x14ac:dyDescent="0.2">
      <c r="I61" s="1430" t="s">
        <v>1146</v>
      </c>
    </row>
    <row r="62" spans="9:9" ht="14.25" x14ac:dyDescent="0.2">
      <c r="I62" s="1430" t="s">
        <v>330</v>
      </c>
    </row>
    <row r="63" spans="9:9" ht="14.25" x14ac:dyDescent="0.2">
      <c r="I63" s="1428" t="s">
        <v>1147</v>
      </c>
    </row>
    <row r="64" spans="9:9" ht="14.25" x14ac:dyDescent="0.2">
      <c r="I64" s="1428" t="s">
        <v>381</v>
      </c>
    </row>
    <row r="65" spans="9:9" ht="14.25" x14ac:dyDescent="0.2">
      <c r="I65" s="1430" t="s">
        <v>366</v>
      </c>
    </row>
    <row r="66" spans="9:9" ht="14.25" x14ac:dyDescent="0.2">
      <c r="I66" s="1428" t="s">
        <v>1148</v>
      </c>
    </row>
    <row r="67" spans="9:9" ht="14.25" x14ac:dyDescent="0.2">
      <c r="I67" s="1428" t="s">
        <v>321</v>
      </c>
    </row>
    <row r="68" spans="9:9" ht="14.25" x14ac:dyDescent="0.2">
      <c r="I68" s="1428" t="s">
        <v>1149</v>
      </c>
    </row>
    <row r="69" spans="9:9" ht="14.25" x14ac:dyDescent="0.2">
      <c r="I69" s="1428" t="s">
        <v>1150</v>
      </c>
    </row>
    <row r="70" spans="9:9" ht="14.25" x14ac:dyDescent="0.2">
      <c r="I70" s="1430" t="s">
        <v>1151</v>
      </c>
    </row>
    <row r="71" spans="9:9" ht="14.25" x14ac:dyDescent="0.2">
      <c r="I71" s="1428" t="s">
        <v>368</v>
      </c>
    </row>
    <row r="72" spans="9:9" ht="14.25" x14ac:dyDescent="0.2">
      <c r="I72" s="1430" t="s">
        <v>393</v>
      </c>
    </row>
    <row r="73" spans="9:9" ht="14.25" x14ac:dyDescent="0.2">
      <c r="I73" s="1428" t="s">
        <v>1152</v>
      </c>
    </row>
    <row r="74" spans="9:9" ht="14.25" x14ac:dyDescent="0.2">
      <c r="I74" s="1430" t="s">
        <v>1153</v>
      </c>
    </row>
    <row r="75" spans="9:9" ht="14.25" x14ac:dyDescent="0.2">
      <c r="I75" s="1428" t="s">
        <v>1154</v>
      </c>
    </row>
    <row r="76" spans="9:9" ht="14.25" x14ac:dyDescent="0.2">
      <c r="I76" s="1428" t="s">
        <v>1155</v>
      </c>
    </row>
    <row r="77" spans="9:9" ht="14.25" x14ac:dyDescent="0.2">
      <c r="I77" s="1428" t="s">
        <v>1156</v>
      </c>
    </row>
    <row r="78" spans="9:9" ht="14.25" x14ac:dyDescent="0.2">
      <c r="I78" s="1430" t="s">
        <v>1157</v>
      </c>
    </row>
    <row r="79" spans="9:9" ht="14.25" x14ac:dyDescent="0.2">
      <c r="I79" s="1428" t="s">
        <v>1158</v>
      </c>
    </row>
    <row r="80" spans="9:9" ht="14.25" x14ac:dyDescent="0.2">
      <c r="I80" s="1428" t="s">
        <v>1159</v>
      </c>
    </row>
    <row r="81" spans="9:9" ht="14.25" x14ac:dyDescent="0.2">
      <c r="I81" s="1428" t="s">
        <v>341</v>
      </c>
    </row>
    <row r="82" spans="9:9" ht="14.25" x14ac:dyDescent="0.2">
      <c r="I82" s="1430" t="s">
        <v>1160</v>
      </c>
    </row>
    <row r="83" spans="9:9" ht="14.25" x14ac:dyDescent="0.2">
      <c r="I83" s="1430" t="s">
        <v>1161</v>
      </c>
    </row>
    <row r="84" spans="9:9" ht="14.25" x14ac:dyDescent="0.2">
      <c r="I84" s="1428" t="s">
        <v>377</v>
      </c>
    </row>
    <row r="85" spans="9:9" ht="14.25" x14ac:dyDescent="0.2">
      <c r="I85" s="1428" t="s">
        <v>372</v>
      </c>
    </row>
    <row r="86" spans="9:9" ht="14.25" x14ac:dyDescent="0.2">
      <c r="I86" s="1428" t="s">
        <v>1162</v>
      </c>
    </row>
    <row r="87" spans="9:9" ht="14.25" x14ac:dyDescent="0.2">
      <c r="I87" s="1428" t="s">
        <v>1163</v>
      </c>
    </row>
    <row r="88" spans="9:9" ht="14.25" x14ac:dyDescent="0.2">
      <c r="I88" s="1428" t="s">
        <v>362</v>
      </c>
    </row>
    <row r="89" spans="9:9" ht="14.25" x14ac:dyDescent="0.2">
      <c r="I89" s="1430" t="s">
        <v>1164</v>
      </c>
    </row>
    <row r="90" spans="9:9" ht="14.25" x14ac:dyDescent="0.2">
      <c r="I90" s="1430" t="s">
        <v>1165</v>
      </c>
    </row>
    <row r="91" spans="9:9" ht="14.25" x14ac:dyDescent="0.2">
      <c r="I91" s="1428" t="s">
        <v>1166</v>
      </c>
    </row>
    <row r="92" spans="9:9" ht="14.25" x14ac:dyDescent="0.2">
      <c r="I92" s="1428" t="s">
        <v>1167</v>
      </c>
    </row>
    <row r="93" spans="9:9" ht="14.25" x14ac:dyDescent="0.2">
      <c r="I93" s="1430" t="s">
        <v>326</v>
      </c>
    </row>
    <row r="94" spans="9:9" ht="14.25" x14ac:dyDescent="0.2">
      <c r="I94" s="1430" t="s">
        <v>359</v>
      </c>
    </row>
    <row r="95" spans="9:9" ht="14.25" x14ac:dyDescent="0.2">
      <c r="I95" s="1428" t="s">
        <v>1168</v>
      </c>
    </row>
    <row r="96" spans="9:9" ht="14.25" x14ac:dyDescent="0.2">
      <c r="I96" s="1428" t="s">
        <v>1169</v>
      </c>
    </row>
    <row r="97" spans="9:9" ht="14.25" x14ac:dyDescent="0.2">
      <c r="I97" s="1428" t="s">
        <v>1170</v>
      </c>
    </row>
    <row r="98" spans="9:9" ht="14.25" x14ac:dyDescent="0.2">
      <c r="I98" s="1428" t="s">
        <v>1171</v>
      </c>
    </row>
    <row r="99" spans="9:9" ht="14.25" x14ac:dyDescent="0.2">
      <c r="I99" s="1428" t="s">
        <v>1172</v>
      </c>
    </row>
    <row r="100" spans="9:9" ht="14.25" x14ac:dyDescent="0.2">
      <c r="I100" s="1428" t="s">
        <v>1173</v>
      </c>
    </row>
    <row r="101" spans="9:9" ht="14.25" x14ac:dyDescent="0.2">
      <c r="I101" s="1428" t="s">
        <v>389</v>
      </c>
    </row>
    <row r="102" spans="9:9" ht="14.25" x14ac:dyDescent="0.2">
      <c r="I102" s="1428" t="s">
        <v>343</v>
      </c>
    </row>
    <row r="103" spans="9:9" ht="14.25" x14ac:dyDescent="0.2">
      <c r="I103" s="1430" t="s">
        <v>1174</v>
      </c>
    </row>
    <row r="104" spans="9:9" ht="14.25" x14ac:dyDescent="0.2">
      <c r="I104" s="1428" t="s">
        <v>1175</v>
      </c>
    </row>
    <row r="105" spans="9:9" ht="14.25" x14ac:dyDescent="0.2">
      <c r="I105" s="1428" t="s">
        <v>1176</v>
      </c>
    </row>
    <row r="106" spans="9:9" ht="14.25" x14ac:dyDescent="0.2">
      <c r="I106" s="1428" t="s">
        <v>1177</v>
      </c>
    </row>
    <row r="107" spans="9:9" ht="14.25" x14ac:dyDescent="0.2">
      <c r="I107" s="1428" t="s">
        <v>1178</v>
      </c>
    </row>
    <row r="108" spans="9:9" ht="14.25" x14ac:dyDescent="0.2">
      <c r="I108" s="1430" t="s">
        <v>1179</v>
      </c>
    </row>
    <row r="109" spans="9:9" ht="14.25" x14ac:dyDescent="0.2">
      <c r="I109" s="1430" t="s">
        <v>346</v>
      </c>
    </row>
    <row r="110" spans="9:9" ht="14.25" x14ac:dyDescent="0.2">
      <c r="I110" s="1428" t="s">
        <v>1180</v>
      </c>
    </row>
    <row r="111" spans="9:9" ht="14.25" x14ac:dyDescent="0.2">
      <c r="I111" s="1428" t="s">
        <v>1181</v>
      </c>
    </row>
    <row r="112" spans="9:9" ht="14.25" x14ac:dyDescent="0.2">
      <c r="I112" s="1428" t="s">
        <v>1182</v>
      </c>
    </row>
    <row r="113" spans="9:9" ht="14.25" x14ac:dyDescent="0.2">
      <c r="I113" s="1428" t="s">
        <v>1183</v>
      </c>
    </row>
    <row r="114" spans="9:9" ht="14.25" x14ac:dyDescent="0.2">
      <c r="I114" s="1430" t="s">
        <v>374</v>
      </c>
    </row>
    <row r="115" spans="9:9" ht="14.25" x14ac:dyDescent="0.2">
      <c r="I115" s="1428" t="s">
        <v>1184</v>
      </c>
    </row>
    <row r="116" spans="9:9" ht="14.25" x14ac:dyDescent="0.2">
      <c r="I116" s="1430" t="s">
        <v>1184</v>
      </c>
    </row>
    <row r="117" spans="9:9" ht="14.25" x14ac:dyDescent="0.2">
      <c r="I117" s="1428" t="s">
        <v>1185</v>
      </c>
    </row>
    <row r="118" spans="9:9" ht="14.25" x14ac:dyDescent="0.2">
      <c r="I118" s="1430" t="s">
        <v>1186</v>
      </c>
    </row>
    <row r="119" spans="9:9" ht="14.25" x14ac:dyDescent="0.2">
      <c r="I119" s="1428" t="s">
        <v>1187</v>
      </c>
    </row>
    <row r="120" spans="9:9" ht="14.25" x14ac:dyDescent="0.2">
      <c r="I120" s="1430" t="s">
        <v>323</v>
      </c>
    </row>
    <row r="121" spans="9:9" ht="14.25" x14ac:dyDescent="0.2">
      <c r="I121" s="1430" t="s">
        <v>1188</v>
      </c>
    </row>
    <row r="122" spans="9:9" ht="14.25" x14ac:dyDescent="0.2">
      <c r="I122" s="1428" t="s">
        <v>1189</v>
      </c>
    </row>
    <row r="123" spans="9:9" ht="14.25" x14ac:dyDescent="0.2">
      <c r="I123" s="1430" t="s">
        <v>322</v>
      </c>
    </row>
    <row r="124" spans="9:9" ht="14.25" x14ac:dyDescent="0.2">
      <c r="I124" s="1430" t="s">
        <v>319</v>
      </c>
    </row>
    <row r="125" spans="9:9" ht="14.25" x14ac:dyDescent="0.2">
      <c r="I125" s="1430" t="s">
        <v>378</v>
      </c>
    </row>
    <row r="126" spans="9:9" ht="14.25" x14ac:dyDescent="0.2">
      <c r="I126" s="1430" t="s">
        <v>1190</v>
      </c>
    </row>
    <row r="127" spans="9:9" ht="14.25" x14ac:dyDescent="0.2">
      <c r="I127" s="1428" t="s">
        <v>1191</v>
      </c>
    </row>
    <row r="128" spans="9:9" ht="14.25" x14ac:dyDescent="0.2">
      <c r="I128" s="1428" t="s">
        <v>351</v>
      </c>
    </row>
    <row r="129" spans="9:9" ht="14.25" x14ac:dyDescent="0.2">
      <c r="I129" s="1428" t="s">
        <v>394</v>
      </c>
    </row>
    <row r="130" spans="9:9" ht="14.25" x14ac:dyDescent="0.2">
      <c r="I130" s="1430" t="s">
        <v>1192</v>
      </c>
    </row>
    <row r="131" spans="9:9" ht="14.25" x14ac:dyDescent="0.2">
      <c r="I131" s="1428" t="s">
        <v>1193</v>
      </c>
    </row>
    <row r="132" spans="9:9" ht="14.25" x14ac:dyDescent="0.2">
      <c r="I132" s="1430" t="s">
        <v>1194</v>
      </c>
    </row>
    <row r="133" spans="9:9" ht="14.25" x14ac:dyDescent="0.2">
      <c r="I133" s="1430" t="s">
        <v>395</v>
      </c>
    </row>
    <row r="134" spans="9:9" ht="14.25" x14ac:dyDescent="0.2">
      <c r="I134" s="1430" t="s">
        <v>1195</v>
      </c>
    </row>
    <row r="135" spans="9:9" ht="14.25" x14ac:dyDescent="0.2">
      <c r="I135" s="1428" t="s">
        <v>1196</v>
      </c>
    </row>
    <row r="136" spans="9:9" ht="14.25" x14ac:dyDescent="0.2">
      <c r="I136" s="1430" t="s">
        <v>363</v>
      </c>
    </row>
    <row r="137" spans="9:9" ht="14.25" x14ac:dyDescent="0.2">
      <c r="I137" s="1428" t="s">
        <v>1197</v>
      </c>
    </row>
    <row r="138" spans="9:9" ht="14.25" x14ac:dyDescent="0.2">
      <c r="I138" s="1428" t="s">
        <v>335</v>
      </c>
    </row>
    <row r="139" spans="9:9" ht="14.25" x14ac:dyDescent="0.2">
      <c r="I139" s="1430" t="s">
        <v>353</v>
      </c>
    </row>
    <row r="140" spans="9:9" ht="14.25" x14ac:dyDescent="0.2">
      <c r="I140" s="1430" t="s">
        <v>361</v>
      </c>
    </row>
    <row r="141" spans="9:9" ht="14.25" x14ac:dyDescent="0.2">
      <c r="I141" s="1430" t="s">
        <v>1198</v>
      </c>
    </row>
    <row r="142" spans="9:9" ht="14.25" x14ac:dyDescent="0.2">
      <c r="I142" s="1428" t="s">
        <v>370</v>
      </c>
    </row>
    <row r="143" spans="9:9" ht="14.25" x14ac:dyDescent="0.2">
      <c r="I143" s="1430" t="s">
        <v>1199</v>
      </c>
    </row>
    <row r="144" spans="9:9" ht="14.25" x14ac:dyDescent="0.2">
      <c r="I144" s="1430" t="s">
        <v>352</v>
      </c>
    </row>
    <row r="145" spans="9:9" ht="14.25" x14ac:dyDescent="0.2">
      <c r="I145" s="1430" t="s">
        <v>1200</v>
      </c>
    </row>
    <row r="146" spans="9:9" ht="14.25" x14ac:dyDescent="0.2">
      <c r="I146" s="1430" t="s">
        <v>1201</v>
      </c>
    </row>
    <row r="147" spans="9:9" ht="14.25" x14ac:dyDescent="0.2">
      <c r="I147" s="1428" t="s">
        <v>334</v>
      </c>
    </row>
    <row r="148" spans="9:9" ht="14.25" x14ac:dyDescent="0.2">
      <c r="I148" s="1428" t="s">
        <v>1202</v>
      </c>
    </row>
    <row r="149" spans="9:9" ht="14.25" x14ac:dyDescent="0.2">
      <c r="I149" s="1428" t="s">
        <v>375</v>
      </c>
    </row>
    <row r="150" spans="9:9" ht="14.25" x14ac:dyDescent="0.2">
      <c r="I150" s="1428" t="s">
        <v>382</v>
      </c>
    </row>
    <row r="151" spans="9:9" ht="14.25" x14ac:dyDescent="0.2">
      <c r="I151" s="1430" t="s">
        <v>1203</v>
      </c>
    </row>
    <row r="152" spans="9:9" ht="14.25" x14ac:dyDescent="0.2">
      <c r="I152" s="1428" t="s">
        <v>333</v>
      </c>
    </row>
    <row r="153" spans="9:9" ht="14.25" x14ac:dyDescent="0.2">
      <c r="I153" s="1428" t="s">
        <v>1204</v>
      </c>
    </row>
    <row r="154" spans="9:9" ht="14.25" x14ac:dyDescent="0.2">
      <c r="I154" s="1428" t="s">
        <v>1205</v>
      </c>
    </row>
    <row r="155" spans="9:9" ht="14.25" x14ac:dyDescent="0.2">
      <c r="I155" s="1428" t="s">
        <v>367</v>
      </c>
    </row>
    <row r="156" spans="9:9" ht="14.25" x14ac:dyDescent="0.2">
      <c r="I156" s="1430" t="s">
        <v>1206</v>
      </c>
    </row>
    <row r="157" spans="9:9" ht="14.25" x14ac:dyDescent="0.2">
      <c r="I157" s="1430" t="s">
        <v>1207</v>
      </c>
    </row>
    <row r="158" spans="9:9" ht="14.25" x14ac:dyDescent="0.2">
      <c r="I158" s="1430" t="s">
        <v>328</v>
      </c>
    </row>
    <row r="159" spans="9:9" ht="14.25" x14ac:dyDescent="0.2">
      <c r="I159" s="1430" t="s">
        <v>357</v>
      </c>
    </row>
    <row r="160" spans="9:9" ht="14.25" x14ac:dyDescent="0.2">
      <c r="I160" s="1430" t="s">
        <v>1208</v>
      </c>
    </row>
    <row r="161" spans="9:9" ht="14.25" x14ac:dyDescent="0.2">
      <c r="I161" s="1430" t="s">
        <v>344</v>
      </c>
    </row>
    <row r="162" spans="9:9" ht="14.25" x14ac:dyDescent="0.2">
      <c r="I162" s="1428" t="s">
        <v>1209</v>
      </c>
    </row>
    <row r="163" spans="9:9" ht="14.25" x14ac:dyDescent="0.2">
      <c r="I163" s="1428" t="s">
        <v>1210</v>
      </c>
    </row>
    <row r="164" spans="9:9" ht="14.25" x14ac:dyDescent="0.2">
      <c r="I164" s="1428" t="s">
        <v>1211</v>
      </c>
    </row>
    <row r="165" spans="9:9" ht="14.25" x14ac:dyDescent="0.2">
      <c r="I165" s="1430" t="s">
        <v>1212</v>
      </c>
    </row>
    <row r="166" spans="9:9" ht="14.25" x14ac:dyDescent="0.2">
      <c r="I166" s="1428" t="s">
        <v>1213</v>
      </c>
    </row>
    <row r="167" spans="9:9" ht="14.25" x14ac:dyDescent="0.2">
      <c r="I167" s="1430" t="s">
        <v>1214</v>
      </c>
    </row>
    <row r="168" spans="9:9" ht="14.25" x14ac:dyDescent="0.2">
      <c r="I168" s="1428" t="s">
        <v>356</v>
      </c>
    </row>
    <row r="169" spans="9:9" ht="14.25" x14ac:dyDescent="0.2">
      <c r="I169" s="1428" t="s">
        <v>1215</v>
      </c>
    </row>
    <row r="170" spans="9:9" ht="14.25" x14ac:dyDescent="0.2">
      <c r="I170" s="1430" t="s">
        <v>1216</v>
      </c>
    </row>
    <row r="171" spans="9:9" ht="14.25" x14ac:dyDescent="0.2">
      <c r="I171" s="1430" t="s">
        <v>1217</v>
      </c>
    </row>
    <row r="172" spans="9:9" ht="14.25" x14ac:dyDescent="0.2">
      <c r="I172" s="1428" t="s">
        <v>1218</v>
      </c>
    </row>
    <row r="173" spans="9:9" ht="14.25" x14ac:dyDescent="0.2">
      <c r="I173" s="1428" t="s">
        <v>1219</v>
      </c>
    </row>
    <row r="174" spans="9:9" ht="14.25" x14ac:dyDescent="0.2">
      <c r="I174" s="1430" t="s">
        <v>1220</v>
      </c>
    </row>
    <row r="175" spans="9:9" ht="14.25" x14ac:dyDescent="0.2">
      <c r="I175" s="1430" t="s">
        <v>1221</v>
      </c>
    </row>
    <row r="176" spans="9:9" ht="14.25" x14ac:dyDescent="0.2">
      <c r="I176" s="1430" t="s">
        <v>1222</v>
      </c>
    </row>
    <row r="177" spans="9:9" ht="14.25" x14ac:dyDescent="0.2">
      <c r="I177" s="1428" t="s">
        <v>387</v>
      </c>
    </row>
    <row r="178" spans="9:9" ht="14.25" x14ac:dyDescent="0.2">
      <c r="I178" s="1428" t="s">
        <v>1223</v>
      </c>
    </row>
    <row r="179" spans="9:9" ht="14.25" x14ac:dyDescent="0.2">
      <c r="I179" s="1430" t="s">
        <v>1224</v>
      </c>
    </row>
    <row r="180" spans="9:9" ht="14.25" x14ac:dyDescent="0.2">
      <c r="I180" s="1428" t="s">
        <v>1225</v>
      </c>
    </row>
    <row r="181" spans="9:9" ht="14.25" x14ac:dyDescent="0.2">
      <c r="I181" s="1428" t="s">
        <v>1226</v>
      </c>
    </row>
    <row r="182" spans="9:9" ht="14.25" x14ac:dyDescent="0.2">
      <c r="I182" s="1428" t="s">
        <v>1227</v>
      </c>
    </row>
    <row r="183" spans="9:9" ht="14.25" x14ac:dyDescent="0.2">
      <c r="I183" s="1428" t="s">
        <v>1228</v>
      </c>
    </row>
    <row r="184" spans="9:9" ht="14.25" x14ac:dyDescent="0.2">
      <c r="I184" s="1430" t="s">
        <v>1229</v>
      </c>
    </row>
    <row r="185" spans="9:9" ht="14.25" x14ac:dyDescent="0.2">
      <c r="I185" s="1428" t="s">
        <v>1230</v>
      </c>
    </row>
    <row r="186" spans="9:9" ht="14.25" x14ac:dyDescent="0.2">
      <c r="I186" s="1430" t="s">
        <v>1231</v>
      </c>
    </row>
    <row r="187" spans="9:9" ht="14.25" x14ac:dyDescent="0.2">
      <c r="I187" s="1430" t="s">
        <v>1232</v>
      </c>
    </row>
    <row r="188" spans="9:9" ht="14.25" x14ac:dyDescent="0.2">
      <c r="I188" s="1430" t="s">
        <v>1233</v>
      </c>
    </row>
    <row r="189" spans="9:9" ht="14.25" x14ac:dyDescent="0.2">
      <c r="I189" s="1430" t="s">
        <v>329</v>
      </c>
    </row>
    <row r="190" spans="9:9" ht="14.25" x14ac:dyDescent="0.2">
      <c r="I190" s="1428" t="s">
        <v>331</v>
      </c>
    </row>
    <row r="191" spans="9:9" ht="14.25" x14ac:dyDescent="0.2">
      <c r="I191" s="1430" t="s">
        <v>1234</v>
      </c>
    </row>
    <row r="192" spans="9:9" ht="14.25" x14ac:dyDescent="0.2">
      <c r="I192" s="1428" t="s">
        <v>1235</v>
      </c>
    </row>
    <row r="193" spans="9:9" ht="14.25" x14ac:dyDescent="0.2">
      <c r="I193" s="1430" t="s">
        <v>1236</v>
      </c>
    </row>
    <row r="194" spans="9:9" ht="14.25" x14ac:dyDescent="0.2">
      <c r="I194" s="1430" t="s">
        <v>388</v>
      </c>
    </row>
    <row r="195" spans="9:9" ht="14.25" x14ac:dyDescent="0.2">
      <c r="I195" s="1430" t="s">
        <v>1237</v>
      </c>
    </row>
    <row r="196" spans="9:9" ht="14.25" x14ac:dyDescent="0.2">
      <c r="I196" s="1428" t="s">
        <v>347</v>
      </c>
    </row>
    <row r="197" spans="9:9" ht="14.25" x14ac:dyDescent="0.2">
      <c r="I197" s="1428" t="s">
        <v>1238</v>
      </c>
    </row>
    <row r="198" spans="9:9" ht="14.25" x14ac:dyDescent="0.2">
      <c r="I198" s="1428" t="s">
        <v>327</v>
      </c>
    </row>
    <row r="199" spans="9:9" ht="14.25" x14ac:dyDescent="0.2">
      <c r="I199" s="1428" t="s">
        <v>1239</v>
      </c>
    </row>
    <row r="200" spans="9:9" ht="14.25" x14ac:dyDescent="0.2">
      <c r="I200" s="1428" t="s">
        <v>349</v>
      </c>
    </row>
    <row r="201" spans="9:9" ht="14.25" x14ac:dyDescent="0.2">
      <c r="I201" s="155" t="s">
        <v>380</v>
      </c>
    </row>
    <row r="202" spans="9:9" ht="14.25" x14ac:dyDescent="0.2">
      <c r="I202" s="157" t="s">
        <v>1240</v>
      </c>
    </row>
    <row r="203" spans="9:9" ht="14.25" x14ac:dyDescent="0.2">
      <c r="I203" s="155" t="s">
        <v>1241</v>
      </c>
    </row>
    <row r="204" spans="9:9" ht="14.25" x14ac:dyDescent="0.2">
      <c r="I204" s="157" t="s">
        <v>1242</v>
      </c>
    </row>
    <row r="205" spans="9:9" ht="14.25" x14ac:dyDescent="0.2">
      <c r="I205" s="155" t="s">
        <v>1243</v>
      </c>
    </row>
    <row r="206" spans="9:9" ht="14.25" x14ac:dyDescent="0.2">
      <c r="I206" s="155" t="s">
        <v>1244</v>
      </c>
    </row>
    <row r="207" spans="9:9" ht="14.25" x14ac:dyDescent="0.2">
      <c r="I207" s="155" t="s">
        <v>1245</v>
      </c>
    </row>
    <row r="208" spans="9:9" ht="14.25" x14ac:dyDescent="0.2">
      <c r="I208" s="155" t="s">
        <v>1246</v>
      </c>
    </row>
    <row r="209" spans="9:9" ht="14.25" x14ac:dyDescent="0.2">
      <c r="I209" s="157" t="s">
        <v>1247</v>
      </c>
    </row>
    <row r="210" spans="9:9" ht="14.25" x14ac:dyDescent="0.2">
      <c r="I210" s="155" t="s">
        <v>1248</v>
      </c>
    </row>
    <row r="211" spans="9:9" ht="14.25" x14ac:dyDescent="0.2">
      <c r="I211" s="157" t="s">
        <v>1249</v>
      </c>
    </row>
    <row r="212" spans="9:9" ht="14.25" x14ac:dyDescent="0.2">
      <c r="I212" s="157" t="s">
        <v>1250</v>
      </c>
    </row>
    <row r="213" spans="9:9" ht="14.25" x14ac:dyDescent="0.2">
      <c r="I213" s="155" t="s">
        <v>373</v>
      </c>
    </row>
    <row r="214" spans="9:9" ht="14.25" x14ac:dyDescent="0.2">
      <c r="I214" s="157" t="s">
        <v>1251</v>
      </c>
    </row>
    <row r="215" spans="9:9" ht="14.25" x14ac:dyDescent="0.2">
      <c r="I215" s="157" t="s">
        <v>1252</v>
      </c>
    </row>
    <row r="216" spans="9:9" ht="14.25" x14ac:dyDescent="0.2">
      <c r="I216" s="155" t="s">
        <v>1253</v>
      </c>
    </row>
    <row r="217" spans="9:9" ht="14.25" x14ac:dyDescent="0.2">
      <c r="I217" s="157" t="s">
        <v>1254</v>
      </c>
    </row>
    <row r="218" spans="9:9" ht="14.25" x14ac:dyDescent="0.2">
      <c r="I218" s="155" t="s">
        <v>379</v>
      </c>
    </row>
    <row r="219" spans="9:9" ht="14.25" x14ac:dyDescent="0.2">
      <c r="I219" s="155" t="s">
        <v>1255</v>
      </c>
    </row>
    <row r="220" spans="9:9" ht="14.25" x14ac:dyDescent="0.2">
      <c r="I220" s="155" t="s">
        <v>1256</v>
      </c>
    </row>
    <row r="221" spans="9:9" ht="14.25" x14ac:dyDescent="0.2">
      <c r="I221" s="155" t="s">
        <v>1257</v>
      </c>
    </row>
    <row r="222" spans="9:9" ht="14.25" x14ac:dyDescent="0.2">
      <c r="I222" s="157" t="s">
        <v>1258</v>
      </c>
    </row>
    <row r="223" spans="9:9" ht="14.25" x14ac:dyDescent="0.2">
      <c r="I223" s="155" t="s">
        <v>345</v>
      </c>
    </row>
    <row r="224" spans="9:9" ht="14.25" x14ac:dyDescent="0.2">
      <c r="I224" s="155" t="s">
        <v>1259</v>
      </c>
    </row>
    <row r="225" spans="9:9" ht="14.25" x14ac:dyDescent="0.2">
      <c r="I225" s="155" t="s">
        <v>1260</v>
      </c>
    </row>
    <row r="226" spans="9:9" ht="14.25" x14ac:dyDescent="0.2">
      <c r="I226" s="155" t="s">
        <v>1261</v>
      </c>
    </row>
    <row r="227" spans="9:9" ht="14.25" x14ac:dyDescent="0.2">
      <c r="I227" s="155" t="s">
        <v>1262</v>
      </c>
    </row>
    <row r="228" spans="9:9" ht="14.25" x14ac:dyDescent="0.2">
      <c r="I228" s="157" t="s">
        <v>1263</v>
      </c>
    </row>
    <row r="229" spans="9:9" ht="14.25" x14ac:dyDescent="0.2">
      <c r="I229" s="155" t="s">
        <v>1264</v>
      </c>
    </row>
    <row r="230" spans="9:9" ht="14.25" x14ac:dyDescent="0.2">
      <c r="I230" s="155" t="s">
        <v>1265</v>
      </c>
    </row>
    <row r="231" spans="9:9" ht="14.25" x14ac:dyDescent="0.2">
      <c r="I231" s="155" t="s">
        <v>1266</v>
      </c>
    </row>
    <row r="232" spans="9:9" ht="14.25" x14ac:dyDescent="0.2">
      <c r="I232" s="157" t="s">
        <v>1267</v>
      </c>
    </row>
    <row r="233" spans="9:9" ht="14.25" x14ac:dyDescent="0.2">
      <c r="I233" s="155" t="s">
        <v>396</v>
      </c>
    </row>
    <row r="234" spans="9:9" ht="14.25" x14ac:dyDescent="0.2">
      <c r="I234" s="155" t="s">
        <v>1268</v>
      </c>
    </row>
    <row r="235" spans="9:9" ht="14.25" x14ac:dyDescent="0.2">
      <c r="I235" s="155" t="s">
        <v>1269</v>
      </c>
    </row>
    <row r="236" spans="9:9" ht="14.25" x14ac:dyDescent="0.2">
      <c r="I236" s="155" t="s">
        <v>1270</v>
      </c>
    </row>
    <row r="237" spans="9:9" ht="14.25" x14ac:dyDescent="0.2">
      <c r="I237" s="155" t="s">
        <v>371</v>
      </c>
    </row>
    <row r="238" spans="9:9" ht="14.25" x14ac:dyDescent="0.2">
      <c r="I238" s="155" t="s">
        <v>1271</v>
      </c>
    </row>
    <row r="239" spans="9:9" ht="14.25" x14ac:dyDescent="0.2">
      <c r="I239" s="155" t="s">
        <v>1272</v>
      </c>
    </row>
    <row r="240" spans="9:9" ht="14.25" x14ac:dyDescent="0.2">
      <c r="I240" s="155" t="s">
        <v>1273</v>
      </c>
    </row>
    <row r="241" spans="9:9" ht="14.25" x14ac:dyDescent="0.2">
      <c r="I241" s="155" t="s">
        <v>336</v>
      </c>
    </row>
    <row r="242" spans="9:9" ht="14.25" x14ac:dyDescent="0.2">
      <c r="I242" s="155" t="s">
        <v>1274</v>
      </c>
    </row>
    <row r="243" spans="9:9" ht="14.25" x14ac:dyDescent="0.2">
      <c r="I243" s="155" t="s">
        <v>1275</v>
      </c>
    </row>
    <row r="244" spans="9:9" ht="14.25" x14ac:dyDescent="0.2">
      <c r="I244" s="155" t="s">
        <v>350</v>
      </c>
    </row>
    <row r="245" spans="9:9" ht="14.25" x14ac:dyDescent="0.2">
      <c r="I245" s="155" t="s">
        <v>1276</v>
      </c>
    </row>
    <row r="246" spans="9:9" ht="14.25" x14ac:dyDescent="0.2">
      <c r="I246" s="155" t="s">
        <v>1277</v>
      </c>
    </row>
    <row r="247" spans="9:9" ht="14.25" x14ac:dyDescent="0.2">
      <c r="I247" s="155" t="s">
        <v>1278</v>
      </c>
    </row>
    <row r="248" spans="9:9" ht="14.25" x14ac:dyDescent="0.2">
      <c r="I248" s="155" t="s">
        <v>1279</v>
      </c>
    </row>
    <row r="249" spans="9:9" ht="14.25" x14ac:dyDescent="0.2">
      <c r="I249" s="155" t="s">
        <v>1280</v>
      </c>
    </row>
    <row r="250" spans="9:9" ht="14.25" x14ac:dyDescent="0.2">
      <c r="I250" s="155" t="s">
        <v>1281</v>
      </c>
    </row>
    <row r="251" spans="9:9" ht="14.25" x14ac:dyDescent="0.2">
      <c r="I251" s="155" t="s">
        <v>1282</v>
      </c>
    </row>
    <row r="252" spans="9:9" ht="14.25" x14ac:dyDescent="0.2">
      <c r="I252" s="157" t="s">
        <v>1283</v>
      </c>
    </row>
    <row r="253" spans="9:9" ht="14.25" x14ac:dyDescent="0.2">
      <c r="I253" s="155" t="s">
        <v>1284</v>
      </c>
    </row>
    <row r="254" spans="9:9" ht="14.25" x14ac:dyDescent="0.2">
      <c r="I254" s="155" t="s">
        <v>337</v>
      </c>
    </row>
    <row r="255" spans="9:9" ht="14.25" x14ac:dyDescent="0.2">
      <c r="I255" s="155" t="s">
        <v>1285</v>
      </c>
    </row>
    <row r="256" spans="9:9" ht="14.25" x14ac:dyDescent="0.2">
      <c r="I256" s="155" t="s">
        <v>1286</v>
      </c>
    </row>
    <row r="257" spans="9:9" ht="14.25" x14ac:dyDescent="0.2">
      <c r="I257" s="155" t="s">
        <v>1287</v>
      </c>
    </row>
    <row r="258" spans="9:9" ht="14.25" x14ac:dyDescent="0.2">
      <c r="I258" s="155" t="s">
        <v>1288</v>
      </c>
    </row>
    <row r="259" spans="9:9" ht="14.25" x14ac:dyDescent="0.2">
      <c r="I259" s="155" t="s">
        <v>1289</v>
      </c>
    </row>
    <row r="260" spans="9:9" ht="14.25" x14ac:dyDescent="0.2">
      <c r="I260" s="155" t="s">
        <v>1290</v>
      </c>
    </row>
    <row r="261" spans="9:9" ht="14.25" x14ac:dyDescent="0.2">
      <c r="I261" s="155" t="s">
        <v>1291</v>
      </c>
    </row>
    <row r="262" spans="9:9" ht="14.25" x14ac:dyDescent="0.2">
      <c r="I262" s="155" t="s">
        <v>1292</v>
      </c>
    </row>
    <row r="263" spans="9:9" ht="14.25" x14ac:dyDescent="0.2">
      <c r="I263" s="155" t="s">
        <v>400</v>
      </c>
    </row>
    <row r="264" spans="9:9" ht="14.25" x14ac:dyDescent="0.2">
      <c r="I264" s="155" t="s">
        <v>1293</v>
      </c>
    </row>
    <row r="265" spans="9:9" ht="14.25" x14ac:dyDescent="0.2">
      <c r="I265" s="155" t="s">
        <v>383</v>
      </c>
    </row>
    <row r="266" spans="9:9" ht="14.25" x14ac:dyDescent="0.2">
      <c r="I266" s="155" t="s">
        <v>332</v>
      </c>
    </row>
    <row r="267" spans="9:9" ht="14.25" x14ac:dyDescent="0.2">
      <c r="I267" s="155" t="s">
        <v>385</v>
      </c>
    </row>
    <row r="268" spans="9:9" ht="14.25" x14ac:dyDescent="0.2">
      <c r="I268" s="155" t="s">
        <v>1294</v>
      </c>
    </row>
    <row r="269" spans="9:9" ht="14.25" x14ac:dyDescent="0.2">
      <c r="I269" s="155" t="s">
        <v>1295</v>
      </c>
    </row>
    <row r="270" spans="9:9" ht="14.25" x14ac:dyDescent="0.2">
      <c r="I270" s="155" t="s">
        <v>1296</v>
      </c>
    </row>
    <row r="271" spans="9:9" ht="14.25" x14ac:dyDescent="0.2">
      <c r="I271" s="155" t="s">
        <v>1297</v>
      </c>
    </row>
    <row r="272" spans="9:9" ht="14.25" x14ac:dyDescent="0.2">
      <c r="I272" s="155" t="s">
        <v>354</v>
      </c>
    </row>
    <row r="273" spans="9:9" ht="14.25" x14ac:dyDescent="0.2">
      <c r="I273" s="155" t="s">
        <v>386</v>
      </c>
    </row>
    <row r="274" spans="9:9" ht="14.25" x14ac:dyDescent="0.2">
      <c r="I274" s="155" t="s">
        <v>1298</v>
      </c>
    </row>
    <row r="275" spans="9:9" ht="14.25" x14ac:dyDescent="0.2">
      <c r="I275" s="155" t="s">
        <v>384</v>
      </c>
    </row>
    <row r="276" spans="9:9" ht="14.25" x14ac:dyDescent="0.2">
      <c r="I276" s="155" t="s">
        <v>340</v>
      </c>
    </row>
    <row r="277" spans="9:9" ht="14.25" x14ac:dyDescent="0.2">
      <c r="I277" s="157" t="s">
        <v>1299</v>
      </c>
    </row>
    <row r="278" spans="9:9" ht="14.25" x14ac:dyDescent="0.2"/>
    <row r="279" spans="9:9" ht="14.25" x14ac:dyDescent="0.2"/>
    <row r="280" spans="9:9" ht="14.25" x14ac:dyDescent="0.2"/>
    <row r="281" spans="9:9" ht="14.25" x14ac:dyDescent="0.2"/>
    <row r="282" spans="9:9" ht="14.25" x14ac:dyDescent="0.2"/>
    <row r="283" spans="9:9" ht="14.25" x14ac:dyDescent="0.2"/>
    <row r="284" spans="9:9" ht="14.25" x14ac:dyDescent="0.2"/>
    <row r="285" spans="9:9" ht="14.25" x14ac:dyDescent="0.2"/>
    <row r="286" spans="9:9" ht="14.25" x14ac:dyDescent="0.2"/>
    <row r="287" spans="9:9" ht="14.25" x14ac:dyDescent="0.2"/>
    <row r="288" spans="9:9" ht="14.25" x14ac:dyDescent="0.2"/>
    <row r="289" ht="14.25" x14ac:dyDescent="0.2"/>
    <row r="290" ht="14.25" x14ac:dyDescent="0.2"/>
    <row r="291" ht="14.25" x14ac:dyDescent="0.2"/>
    <row r="292" ht="14.25" x14ac:dyDescent="0.2"/>
    <row r="293" ht="14.25" x14ac:dyDescent="0.2"/>
    <row r="294" ht="14.25" x14ac:dyDescent="0.2"/>
    <row r="295" ht="14.25" x14ac:dyDescent="0.2"/>
    <row r="296" ht="14.25" x14ac:dyDescent="0.2"/>
    <row r="297" ht="14.25" x14ac:dyDescent="0.2"/>
    <row r="298" ht="14.25" x14ac:dyDescent="0.2"/>
    <row r="299" ht="14.25" x14ac:dyDescent="0.2"/>
    <row r="300" ht="14.25" x14ac:dyDescent="0.2"/>
    <row r="301" ht="14.25" x14ac:dyDescent="0.2"/>
    <row r="302" ht="14.25" x14ac:dyDescent="0.2"/>
    <row r="303" ht="14.25" x14ac:dyDescent="0.2"/>
    <row r="304" ht="14.25" x14ac:dyDescent="0.2"/>
    <row r="305" ht="14.25" x14ac:dyDescent="0.2"/>
    <row r="306" ht="14.25" x14ac:dyDescent="0.2"/>
    <row r="307" ht="14.25" x14ac:dyDescent="0.2"/>
    <row r="308" ht="14.25" x14ac:dyDescent="0.2"/>
    <row r="309" ht="14.25" x14ac:dyDescent="0.2"/>
    <row r="310" ht="14.25" x14ac:dyDescent="0.2"/>
    <row r="311" ht="14.25" x14ac:dyDescent="0.2"/>
    <row r="312" ht="14.25" x14ac:dyDescent="0.2"/>
    <row r="313" ht="14.25" x14ac:dyDescent="0.2"/>
    <row r="314" ht="14.25" x14ac:dyDescent="0.2"/>
    <row r="315" ht="14.25" x14ac:dyDescent="0.2"/>
    <row r="316" ht="14.25" x14ac:dyDescent="0.2"/>
    <row r="317" ht="14.25" x14ac:dyDescent="0.2"/>
    <row r="318" ht="14.25" x14ac:dyDescent="0.2"/>
    <row r="319" ht="14.25" x14ac:dyDescent="0.2"/>
    <row r="320" ht="14.25" x14ac:dyDescent="0.2"/>
    <row r="321" ht="14.25" x14ac:dyDescent="0.2"/>
    <row r="322" ht="14.25" hidden="1" customHeight="1" x14ac:dyDescent="0.2"/>
  </sheetData>
  <sheetProtection algorithmName="SHA-512" hashValue="EyeeNOdS1tnZ2mIU7khC+Z7ENYS9lIHPH0LHFVOFKBhfCqKngWBG15wPSrZVGfxHYDOuXegBI8kXt372vuMH2g==" saltValue="Heurd9PFpbnDOn3WIagReA==" spinCount="100000" sheet="1" objects="1" scenarios="1"/>
  <protectedRanges>
    <protectedRange sqref="F17" name="FE_18"/>
    <protectedRange sqref="F15 D15:D16 B15:B16" name="FE_17"/>
  </protectedRanges>
  <mergeCells count="19">
    <mergeCell ref="A4:F4"/>
    <mergeCell ref="A1:D3"/>
    <mergeCell ref="G13:G14"/>
    <mergeCell ref="B5:D5"/>
    <mergeCell ref="A6:F6"/>
    <mergeCell ref="A8:F8"/>
    <mergeCell ref="A12:F12"/>
    <mergeCell ref="B29:F29"/>
    <mergeCell ref="A18:F18"/>
    <mergeCell ref="A19:B19"/>
    <mergeCell ref="D19:E20"/>
    <mergeCell ref="F19:F20"/>
    <mergeCell ref="A20:B20"/>
    <mergeCell ref="B22:E22"/>
    <mergeCell ref="B23:E23"/>
    <mergeCell ref="B24:E24"/>
    <mergeCell ref="B25:E25"/>
    <mergeCell ref="B26:E26"/>
    <mergeCell ref="B27:E27"/>
  </mergeCells>
  <conditionalFormatting sqref="F22">
    <cfRule type="containsText" dxfId="286" priority="11" operator="containsText" text="Decline">
      <formula>NOT(ISERROR(SEARCH("Decline",F22)))</formula>
    </cfRule>
    <cfRule type="containsText" dxfId="285" priority="12" operator="containsText" text="Ok">
      <formula>NOT(ISERROR(SEARCH("Ok",F22)))</formula>
    </cfRule>
  </conditionalFormatting>
  <conditionalFormatting sqref="F23">
    <cfRule type="containsText" dxfId="284" priority="9" operator="containsText" text="Decline">
      <formula>NOT(ISERROR(SEARCH("Decline",F23)))</formula>
    </cfRule>
    <cfRule type="containsText" dxfId="283" priority="10" operator="containsText" text="Ok">
      <formula>NOT(ISERROR(SEARCH("Ok",F23)))</formula>
    </cfRule>
  </conditionalFormatting>
  <conditionalFormatting sqref="F24">
    <cfRule type="containsText" dxfId="282" priority="7" operator="containsText" text="Decline">
      <formula>NOT(ISERROR(SEARCH("Decline",F24)))</formula>
    </cfRule>
    <cfRule type="containsText" dxfId="281" priority="8" operator="containsText" text="Ok">
      <formula>NOT(ISERROR(SEARCH("Ok",F24)))</formula>
    </cfRule>
  </conditionalFormatting>
  <conditionalFormatting sqref="F25">
    <cfRule type="containsText" dxfId="280" priority="5" operator="containsText" text="Decline">
      <formula>NOT(ISERROR(SEARCH("Decline",F25)))</formula>
    </cfRule>
    <cfRule type="containsText" dxfId="279" priority="6" operator="containsText" text="Ok">
      <formula>NOT(ISERROR(SEARCH("Ok",F25)))</formula>
    </cfRule>
  </conditionalFormatting>
  <conditionalFormatting sqref="F26">
    <cfRule type="containsText" dxfId="278" priority="3" operator="containsText" text="Decline">
      <formula>NOT(ISERROR(SEARCH("Decline",F26)))</formula>
    </cfRule>
    <cfRule type="containsText" dxfId="277" priority="4" operator="containsText" text="Ok">
      <formula>NOT(ISERROR(SEARCH("Ok",F26)))</formula>
    </cfRule>
  </conditionalFormatting>
  <conditionalFormatting sqref="F27">
    <cfRule type="containsText" dxfId="276" priority="1" operator="containsText" text="To be processed by RCH">
      <formula>NOT(ISERROR(SEARCH("To be processed by RCH",F27)))</formula>
    </cfRule>
    <cfRule type="containsText" dxfId="275" priority="2" operator="containsText" text="Ok">
      <formula>NOT(ISERROR(SEARCH("Ok",F27)))</formula>
    </cfRule>
  </conditionalFormatting>
  <dataValidations count="1">
    <dataValidation type="list" allowBlank="1" showInputMessage="1" showErrorMessage="1" sqref="C20" xr:uid="{00000000-0002-0000-2700-000000000000}">
      <formula1>"No, Yes"</formula1>
    </dataValidation>
  </dataValidations>
  <pageMargins left="0.17" right="0.21" top="0.74803149606299213" bottom="0.74803149606299213" header="0.31496062992125984" footer="0.31496062992125984"/>
  <pageSetup paperSize="9" scale="52" orientation="portrait" r:id="rId1"/>
  <headerFooter>
    <oddFooter>&amp;C&amp;"Calibri"&amp;11&amp;K000000&amp;"Calibri"&amp;11&amp;K000000&amp;"arial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56">
    <pageSetUpPr fitToPage="1"/>
  </sheetPr>
  <dimension ref="A1:R321"/>
  <sheetViews>
    <sheetView zoomScale="70" zoomScaleNormal="70" zoomScaleSheetLayoutView="70" workbookViewId="0">
      <selection sqref="A1:D3"/>
    </sheetView>
  </sheetViews>
  <sheetFormatPr defaultColWidth="28.85546875" defaultRowHeight="0" customHeight="1" zeroHeight="1" x14ac:dyDescent="0.25"/>
  <cols>
    <col min="1" max="1" width="53.28515625" style="168" customWidth="1"/>
    <col min="2" max="2" width="28.5703125" style="168" customWidth="1"/>
    <col min="3" max="3" width="28.85546875" style="168" customWidth="1"/>
    <col min="4" max="4" width="20.7109375" style="168" customWidth="1"/>
    <col min="5" max="5" width="60.42578125" style="168" customWidth="1"/>
    <col min="6" max="6" width="24.140625" style="168" customWidth="1"/>
    <col min="7" max="7" width="25.140625" style="169" customWidth="1"/>
    <col min="8" max="8" width="55.5703125" style="154" bestFit="1" customWidth="1"/>
    <col min="9" max="9" width="24.42578125" style="154" bestFit="1" customWidth="1"/>
    <col min="10" max="10" width="28.85546875" style="154" customWidth="1"/>
    <col min="11" max="11" width="63.85546875" style="170" customWidth="1"/>
    <col min="12" max="12" width="54.42578125" style="171" customWidth="1"/>
    <col min="13" max="13" width="28.85546875" style="154" customWidth="1"/>
    <col min="14" max="14" width="7.42578125" style="154" customWidth="1"/>
    <col min="15" max="15" width="10.140625" style="154" customWidth="1"/>
    <col min="16" max="16384" width="28.85546875" style="154"/>
  </cols>
  <sheetData>
    <row r="1" spans="1:14" ht="12" customHeight="1" x14ac:dyDescent="0.25">
      <c r="A1" s="2155" t="str">
        <f>'Borrower Details'!A2</f>
        <v>Mortgage-Magnus</v>
      </c>
      <c r="B1" s="2166"/>
      <c r="C1" s="2166"/>
      <c r="D1" s="2166"/>
      <c r="E1" s="504"/>
      <c r="F1" s="505"/>
      <c r="H1" s="169"/>
      <c r="I1" s="169"/>
      <c r="K1" s="1446"/>
      <c r="L1" s="1447"/>
    </row>
    <row r="2" spans="1:14" ht="16.5" x14ac:dyDescent="0.25">
      <c r="A2" s="2156"/>
      <c r="B2" s="2167"/>
      <c r="C2" s="2167"/>
      <c r="D2" s="2167"/>
      <c r="E2" s="898" t="s">
        <v>3</v>
      </c>
      <c r="F2" s="459"/>
      <c r="H2" s="169"/>
      <c r="I2" s="169"/>
      <c r="K2" s="1446"/>
      <c r="L2" s="1447"/>
    </row>
    <row r="3" spans="1:14" ht="14.25" customHeight="1" thickBot="1" x14ac:dyDescent="0.3">
      <c r="A3" s="2168"/>
      <c r="B3" s="2169"/>
      <c r="C3" s="2169"/>
      <c r="D3" s="2169"/>
      <c r="E3" s="506"/>
      <c r="F3" s="507"/>
      <c r="H3" s="522" t="s">
        <v>20</v>
      </c>
      <c r="I3" s="1459">
        <f>Financials_Consolidated!C7</f>
        <v>43556</v>
      </c>
      <c r="K3" s="1448"/>
      <c r="L3" s="1449"/>
    </row>
    <row r="4" spans="1:14" s="156" customFormat="1" ht="15.75" x14ac:dyDescent="0.2">
      <c r="A4" s="2211" t="s">
        <v>2522</v>
      </c>
      <c r="B4" s="2212"/>
      <c r="C4" s="2212"/>
      <c r="D4" s="2212"/>
      <c r="E4" s="2212"/>
      <c r="F4" s="2213"/>
      <c r="G4" s="169"/>
      <c r="H4" s="523" t="s">
        <v>1765</v>
      </c>
      <c r="I4" s="1460">
        <f>Financials_Consolidated!C11</f>
        <v>0</v>
      </c>
      <c r="K4" s="1450" t="s">
        <v>1093</v>
      </c>
      <c r="L4" s="1451" t="s">
        <v>1093</v>
      </c>
    </row>
    <row r="5" spans="1:14" ht="16.5" thickBot="1" x14ac:dyDescent="0.3">
      <c r="A5" s="419" t="s">
        <v>1091</v>
      </c>
      <c r="B5" s="2231">
        <f>'Borrower Details'!B8</f>
        <v>0</v>
      </c>
      <c r="C5" s="2232"/>
      <c r="D5" s="2233"/>
      <c r="E5" s="524" t="s">
        <v>1092</v>
      </c>
      <c r="F5" s="1461">
        <f>'Borrower Details'!F16</f>
        <v>0</v>
      </c>
      <c r="G5" s="172"/>
      <c r="H5" s="525" t="s">
        <v>1766</v>
      </c>
      <c r="I5" s="1460">
        <f>Financials_Consolidated!C12</f>
        <v>0</v>
      </c>
      <c r="K5" s="1450" t="s">
        <v>1767</v>
      </c>
      <c r="L5" s="1447" t="s">
        <v>348</v>
      </c>
    </row>
    <row r="6" spans="1:14" ht="18" customHeight="1" thickBot="1" x14ac:dyDescent="0.3">
      <c r="A6" s="2216" t="s">
        <v>1094</v>
      </c>
      <c r="B6" s="2217"/>
      <c r="C6" s="2234"/>
      <c r="D6" s="2219"/>
      <c r="E6" s="2219"/>
      <c r="F6" s="2234"/>
      <c r="H6" s="525" t="s">
        <v>1769</v>
      </c>
      <c r="I6" s="1460">
        <f>Financials_Consolidated!C13</f>
        <v>0</v>
      </c>
      <c r="K6" s="1452" t="s">
        <v>1770</v>
      </c>
      <c r="L6" s="1447" t="s">
        <v>1098</v>
      </c>
    </row>
    <row r="7" spans="1:14" ht="21.75" customHeight="1" x14ac:dyDescent="0.2">
      <c r="A7" s="509" t="s">
        <v>1095</v>
      </c>
      <c r="B7" s="147"/>
      <c r="C7" s="510" t="s">
        <v>1096</v>
      </c>
      <c r="D7" s="148">
        <v>36</v>
      </c>
      <c r="E7" s="511" t="s">
        <v>1097</v>
      </c>
      <c r="F7" s="151">
        <v>0.18</v>
      </c>
      <c r="G7" s="175" t="s">
        <v>1768</v>
      </c>
      <c r="H7" s="523" t="s">
        <v>1773</v>
      </c>
      <c r="I7" s="1460">
        <f>Financials_Consolidated!C14</f>
        <v>0</v>
      </c>
      <c r="K7" s="1450" t="s">
        <v>1774</v>
      </c>
      <c r="L7" s="154"/>
    </row>
    <row r="8" spans="1:14" ht="23.25" customHeight="1" thickBot="1" x14ac:dyDescent="0.25">
      <c r="A8" s="526" t="s">
        <v>1771</v>
      </c>
      <c r="B8" s="2235">
        <f>'Industry Margins'!F18</f>
        <v>0</v>
      </c>
      <c r="C8" s="2236"/>
      <c r="D8" s="2236"/>
      <c r="E8" s="527" t="s">
        <v>1772</v>
      </c>
      <c r="F8" s="1462">
        <f>'Industry Margins'!G24</f>
        <v>0</v>
      </c>
      <c r="G8" s="1463" t="e">
        <f>Financials_Consolidated!C21</f>
        <v>#DIV/0!</v>
      </c>
      <c r="H8" s="523" t="s">
        <v>1775</v>
      </c>
      <c r="I8" s="1460">
        <f>Financials_Consolidated!C15</f>
        <v>0</v>
      </c>
      <c r="K8" s="1450" t="s">
        <v>1776</v>
      </c>
      <c r="L8" s="1447" t="s">
        <v>1100</v>
      </c>
    </row>
    <row r="9" spans="1:14" ht="23.25" customHeight="1" thickBot="1" x14ac:dyDescent="0.25">
      <c r="A9" s="2221" t="s">
        <v>1099</v>
      </c>
      <c r="B9" s="2222"/>
      <c r="C9" s="2222"/>
      <c r="D9" s="2222"/>
      <c r="E9" s="2222"/>
      <c r="F9" s="2223"/>
      <c r="H9" s="528" t="s">
        <v>6</v>
      </c>
      <c r="I9" s="1464">
        <f>Financials_Consolidated!C16</f>
        <v>0</v>
      </c>
      <c r="K9" s="1450" t="s">
        <v>364</v>
      </c>
      <c r="L9" s="1447" t="s">
        <v>1101</v>
      </c>
    </row>
    <row r="10" spans="1:14" ht="23.25" customHeight="1" x14ac:dyDescent="0.25">
      <c r="A10" s="1432">
        <f>emi_oblig</f>
        <v>0</v>
      </c>
      <c r="B10" s="159"/>
      <c r="C10" s="160"/>
      <c r="D10" s="160"/>
      <c r="E10" s="161"/>
      <c r="F10" s="162"/>
      <c r="H10" s="523" t="s">
        <v>27</v>
      </c>
      <c r="I10" s="1460">
        <f>Financials_Consolidated!C17</f>
        <v>0</v>
      </c>
      <c r="K10" s="1446" t="s">
        <v>1777</v>
      </c>
      <c r="L10" s="1447" t="s">
        <v>1102</v>
      </c>
    </row>
    <row r="11" spans="1:14" ht="23.25" customHeight="1" x14ac:dyDescent="0.25">
      <c r="A11" s="158"/>
      <c r="B11" s="163"/>
      <c r="C11" s="163"/>
      <c r="D11" s="163"/>
      <c r="E11" s="164"/>
      <c r="F11" s="164"/>
      <c r="H11" s="523" t="s">
        <v>1778</v>
      </c>
      <c r="I11" s="1460">
        <f>Financials_Consolidated!C19</f>
        <v>0</v>
      </c>
      <c r="K11" s="1446"/>
      <c r="L11" s="1451" t="s">
        <v>1104</v>
      </c>
    </row>
    <row r="12" spans="1:14" ht="23.25" customHeight="1" thickBot="1" x14ac:dyDescent="0.3">
      <c r="A12" s="158"/>
      <c r="B12" s="163"/>
      <c r="C12" s="163"/>
      <c r="D12" s="163"/>
      <c r="E12" s="510" t="s">
        <v>1103</v>
      </c>
      <c r="F12" s="1465">
        <f>SUM(A10:D12)+SUM(E10:F11)</f>
        <v>0</v>
      </c>
      <c r="H12" s="523" t="s">
        <v>1779</v>
      </c>
      <c r="I12" s="177"/>
      <c r="J12" s="178"/>
      <c r="K12" s="1446" t="s">
        <v>1780</v>
      </c>
      <c r="L12" s="1451"/>
    </row>
    <row r="13" spans="1:14" ht="23.25" customHeight="1" thickBot="1" x14ac:dyDescent="0.25">
      <c r="A13" s="2201" t="s">
        <v>1105</v>
      </c>
      <c r="B13" s="2202"/>
      <c r="C13" s="2202"/>
      <c r="D13" s="2202"/>
      <c r="E13" s="2202"/>
      <c r="F13" s="2203"/>
      <c r="G13" s="176"/>
      <c r="H13" s="528" t="s">
        <v>28</v>
      </c>
      <c r="I13" s="1464">
        <f>I4-I10-I12</f>
        <v>0</v>
      </c>
      <c r="K13" s="1450" t="s">
        <v>1781</v>
      </c>
      <c r="L13" s="1451" t="s">
        <v>1108</v>
      </c>
    </row>
    <row r="14" spans="1:14" ht="23.25" customHeight="1" x14ac:dyDescent="0.2">
      <c r="A14" s="514" t="s">
        <v>1106</v>
      </c>
      <c r="B14" s="1436">
        <f>PMT(F7/12,D7,-B7)</f>
        <v>0</v>
      </c>
      <c r="C14" s="515" t="s">
        <v>1107</v>
      </c>
      <c r="D14" s="1437">
        <f>IF(Financials_Consolidated!C11&gt;(Financials_Consolidated!D11*1.5),Financials_Consolidated!D11*1.5,Financials_Consolidated!C11)*F8</f>
        <v>0</v>
      </c>
      <c r="E14" s="515" t="s">
        <v>444</v>
      </c>
      <c r="F14" s="1438">
        <f>D14/12</f>
        <v>0</v>
      </c>
      <c r="H14" s="528" t="s">
        <v>30</v>
      </c>
      <c r="I14" s="1466" t="e">
        <f>I13/I4</f>
        <v>#DIV/0!</v>
      </c>
      <c r="K14" s="1450" t="s">
        <v>1782</v>
      </c>
      <c r="L14" s="1447" t="s">
        <v>1112</v>
      </c>
    </row>
    <row r="15" spans="1:14" s="169" customFormat="1" ht="15.75" x14ac:dyDescent="0.2">
      <c r="A15" s="516" t="s">
        <v>1109</v>
      </c>
      <c r="B15" s="1440">
        <f>B14+F12</f>
        <v>0</v>
      </c>
      <c r="C15" s="517" t="s">
        <v>1110</v>
      </c>
      <c r="D15" s="1441" t="e">
        <f>B15/F14</f>
        <v>#DIV/0!</v>
      </c>
      <c r="E15" s="517" t="s">
        <v>1111</v>
      </c>
      <c r="F15" s="152" t="s">
        <v>1347</v>
      </c>
      <c r="K15" s="1453" t="s">
        <v>1784</v>
      </c>
      <c r="L15" s="1454" t="s">
        <v>1114</v>
      </c>
      <c r="N15" s="1467" t="str">
        <f>IF(F18&gt;=700,"Yes","No")</f>
        <v>Yes</v>
      </c>
    </row>
    <row r="16" spans="1:14" s="169" customFormat="1" ht="23.25" customHeight="1" thickBot="1" x14ac:dyDescent="0.35">
      <c r="A16" s="2225"/>
      <c r="B16" s="2225"/>
      <c r="C16" s="529" t="s">
        <v>1783</v>
      </c>
      <c r="D16" s="1468">
        <f>IF(AND(F18&gt;=700,N16="TRUE",N17&gt;=7),60%,50%)</f>
        <v>0.5</v>
      </c>
      <c r="E16" s="530" t="s">
        <v>1113</v>
      </c>
      <c r="F16" s="1442" t="e">
        <f>IF(D15&lt;=D16,"YES","NO")</f>
        <v>#DIV/0!</v>
      </c>
      <c r="H16" s="2226" t="s">
        <v>1785</v>
      </c>
      <c r="I16" s="2226"/>
      <c r="K16" s="1455" t="s">
        <v>1786</v>
      </c>
      <c r="L16" s="1454" t="s">
        <v>1115</v>
      </c>
      <c r="N16" s="1467" t="b">
        <f>IF(AND(F5="Manufacturing",Financials_Consolidated!C11&gt;=50000000),"TRUE",IF(AND(F5="Service",Financials_Consolidated!C11&gt;=30000000),"TRUE"))</f>
        <v>0</v>
      </c>
    </row>
    <row r="17" spans="1:15" s="169" customFormat="1" ht="15" customHeight="1" x14ac:dyDescent="0.25">
      <c r="A17" s="2201" t="s">
        <v>1632</v>
      </c>
      <c r="B17" s="2202"/>
      <c r="C17" s="2202"/>
      <c r="D17" s="2202"/>
      <c r="E17" s="2202"/>
      <c r="F17" s="2203"/>
      <c r="H17" s="2226"/>
      <c r="I17" s="2226"/>
      <c r="K17" s="1455"/>
      <c r="L17" s="1454" t="s">
        <v>1116</v>
      </c>
      <c r="N17" s="1469">
        <f>O19/365</f>
        <v>0</v>
      </c>
      <c r="O17" s="1470">
        <f>'Borrower Details'!B13</f>
        <v>0</v>
      </c>
    </row>
    <row r="18" spans="1:15" s="169" customFormat="1" ht="15.75" x14ac:dyDescent="0.25">
      <c r="A18" s="2227" t="s">
        <v>1633</v>
      </c>
      <c r="B18" s="2228"/>
      <c r="C18" s="1471">
        <f>'Borrower Details'!J8</f>
        <v>0</v>
      </c>
      <c r="D18" s="2229" t="s">
        <v>1634</v>
      </c>
      <c r="E18" s="2229"/>
      <c r="F18" s="2230" t="str">
        <f>'Borrower Details'!M40</f>
        <v/>
      </c>
      <c r="H18" s="2226"/>
      <c r="I18" s="2226"/>
      <c r="K18" s="1455" t="s">
        <v>399</v>
      </c>
      <c r="L18" s="1456" t="s">
        <v>1117</v>
      </c>
      <c r="O18" s="1470">
        <f>C18</f>
        <v>0</v>
      </c>
    </row>
    <row r="19" spans="1:15" s="169" customFormat="1" ht="15.75" x14ac:dyDescent="0.25">
      <c r="A19" s="2229" t="s">
        <v>1635</v>
      </c>
      <c r="B19" s="2229"/>
      <c r="C19" s="179" t="s">
        <v>1552</v>
      </c>
      <c r="D19" s="2229"/>
      <c r="E19" s="2229"/>
      <c r="F19" s="2230"/>
      <c r="K19" s="1455" t="s">
        <v>360</v>
      </c>
      <c r="L19" s="1454" t="s">
        <v>369</v>
      </c>
      <c r="O19" s="1467">
        <f>O18-O17</f>
        <v>0</v>
      </c>
    </row>
    <row r="20" spans="1:15" s="169" customFormat="1" ht="15.75" x14ac:dyDescent="0.25">
      <c r="A20" s="180"/>
      <c r="B20" s="180"/>
      <c r="C20" s="180"/>
      <c r="D20" s="180"/>
      <c r="E20" s="180"/>
      <c r="F20" s="180"/>
      <c r="K20" s="1455"/>
      <c r="L20" s="1454" t="s">
        <v>1118</v>
      </c>
    </row>
    <row r="21" spans="1:15" s="169" customFormat="1" ht="15.75" x14ac:dyDescent="0.25">
      <c r="A21" s="181" t="s">
        <v>1636</v>
      </c>
      <c r="B21" s="2207" t="s">
        <v>1637</v>
      </c>
      <c r="C21" s="2207"/>
      <c r="D21" s="2207"/>
      <c r="E21" s="2207"/>
      <c r="F21" s="1465" t="str">
        <f>IF(AND(F5="Manufacturing",Financials_Consolidated!C11&gt;200000000,(C18-'Borrower Details'!B13)/365&lt;7),"Decline","Ok")</f>
        <v>Ok</v>
      </c>
      <c r="K21" s="1455" t="s">
        <v>1787</v>
      </c>
      <c r="L21" s="1456" t="s">
        <v>1119</v>
      </c>
    </row>
    <row r="22" spans="1:15" s="169" customFormat="1" ht="15.75" x14ac:dyDescent="0.25">
      <c r="A22" s="181" t="s">
        <v>1638</v>
      </c>
      <c r="B22" s="2207" t="s">
        <v>1639</v>
      </c>
      <c r="C22" s="2207"/>
      <c r="D22" s="2207"/>
      <c r="E22" s="2207"/>
      <c r="F22" s="1465" t="str">
        <f>IF(AND(F5="Service",Financials_Consolidated!C11&gt;200000000,(C18-'Borrower Details'!B13)/365&lt;7),"Decline","Ok")</f>
        <v>Ok</v>
      </c>
      <c r="K22" s="1455" t="s">
        <v>1788</v>
      </c>
      <c r="L22" s="1456" t="s">
        <v>390</v>
      </c>
    </row>
    <row r="23" spans="1:15" s="169" customFormat="1" ht="15.75" x14ac:dyDescent="0.2">
      <c r="A23" s="181" t="s">
        <v>1640</v>
      </c>
      <c r="B23" s="2207" t="s">
        <v>1641</v>
      </c>
      <c r="C23" s="2207"/>
      <c r="D23" s="2207"/>
      <c r="E23" s="2207"/>
      <c r="F23" s="1465" t="str">
        <f>IF(AND(Financials_Consolidated!C11&lt;20000000,(C18-'Borrower Details'!B13)/365&lt;7),"Decline","Ok")</f>
        <v>Decline</v>
      </c>
      <c r="K23" s="1453" t="s">
        <v>1789</v>
      </c>
      <c r="L23" s="1454" t="s">
        <v>1120</v>
      </c>
    </row>
    <row r="24" spans="1:15" s="169" customFormat="1" ht="32.25" customHeight="1" x14ac:dyDescent="0.2">
      <c r="A24" s="181" t="s">
        <v>1642</v>
      </c>
      <c r="B24" s="2208" t="s">
        <v>1643</v>
      </c>
      <c r="C24" s="2209"/>
      <c r="D24" s="2209"/>
      <c r="E24" s="2210"/>
      <c r="F24" s="1465" t="str">
        <f>IF(C19="Yes","Decline","Ok")</f>
        <v>Ok</v>
      </c>
      <c r="K24" s="1453" t="s">
        <v>339</v>
      </c>
      <c r="L24" s="1454" t="s">
        <v>320</v>
      </c>
    </row>
    <row r="25" spans="1:15" s="169" customFormat="1" ht="30.75" customHeight="1" x14ac:dyDescent="0.25">
      <c r="A25" s="181" t="s">
        <v>1644</v>
      </c>
      <c r="B25" s="2208" t="s">
        <v>1645</v>
      </c>
      <c r="C25" s="2209"/>
      <c r="D25" s="2209"/>
      <c r="E25" s="2210"/>
      <c r="F25" s="1465" t="e">
        <f>IF(AND((C19-'Borrower Details'!B13)/365&lt;10,F18&lt;675,D16&gt;45%),"Decline","Ok")</f>
        <v>#VALUE!</v>
      </c>
      <c r="K25" s="1455" t="s">
        <v>1790</v>
      </c>
      <c r="L25" s="1456" t="s">
        <v>401</v>
      </c>
    </row>
    <row r="26" spans="1:15" s="169" customFormat="1" ht="15.75" x14ac:dyDescent="0.2">
      <c r="A26" s="181" t="s">
        <v>1646</v>
      </c>
      <c r="B26" s="2208" t="s">
        <v>1647</v>
      </c>
      <c r="C26" s="2209"/>
      <c r="D26" s="2209"/>
      <c r="E26" s="2210"/>
      <c r="F26" s="1465" t="str">
        <f>IF(AND(F5="Manufacturing",Financials_Consolidated!C11&gt;300000000,D16&gt;45%),"To be processed by RCH","Ok")</f>
        <v>Ok</v>
      </c>
      <c r="K26" s="1453" t="s">
        <v>1791</v>
      </c>
      <c r="L26" s="1456" t="s">
        <v>1121</v>
      </c>
    </row>
    <row r="27" spans="1:15" s="169" customFormat="1" ht="79.5" customHeight="1" x14ac:dyDescent="0.2">
      <c r="A27" s="168"/>
      <c r="B27" s="168"/>
      <c r="C27" s="168"/>
      <c r="D27" s="168"/>
      <c r="E27" s="168"/>
      <c r="F27" s="168"/>
      <c r="K27" s="1453"/>
      <c r="L27" s="1456" t="s">
        <v>391</v>
      </c>
    </row>
    <row r="28" spans="1:15" ht="30" hidden="1" x14ac:dyDescent="0.25">
      <c r="A28" s="181" t="s">
        <v>1648</v>
      </c>
      <c r="B28" s="2224"/>
      <c r="C28" s="2224"/>
      <c r="D28" s="2224"/>
      <c r="E28" s="2224"/>
      <c r="F28" s="2224"/>
      <c r="K28" s="1446" t="s">
        <v>1792</v>
      </c>
      <c r="L28" s="1447" t="s">
        <v>1122</v>
      </c>
    </row>
    <row r="29" spans="1:15" ht="15.75" hidden="1" x14ac:dyDescent="0.25">
      <c r="K29" s="1446" t="s">
        <v>1793</v>
      </c>
      <c r="L29" s="1447" t="s">
        <v>1123</v>
      </c>
    </row>
    <row r="30" spans="1:15" ht="15.75" hidden="1" x14ac:dyDescent="0.25">
      <c r="K30" s="1446" t="s">
        <v>1794</v>
      </c>
      <c r="L30" s="1447" t="s">
        <v>1124</v>
      </c>
    </row>
    <row r="31" spans="1:15" ht="15.75" hidden="1" x14ac:dyDescent="0.25">
      <c r="K31" s="1446" t="s">
        <v>1795</v>
      </c>
      <c r="L31" s="1447" t="s">
        <v>1125</v>
      </c>
    </row>
    <row r="32" spans="1:15" ht="15.75" hidden="1" x14ac:dyDescent="0.2">
      <c r="K32" s="1450" t="s">
        <v>1796</v>
      </c>
      <c r="L32" s="1447" t="s">
        <v>1126</v>
      </c>
    </row>
    <row r="33" spans="11:12" ht="15.75" hidden="1" x14ac:dyDescent="0.25">
      <c r="K33" s="1446" t="s">
        <v>1797</v>
      </c>
      <c r="L33" s="1447" t="s">
        <v>1127</v>
      </c>
    </row>
    <row r="34" spans="11:12" ht="15.75" hidden="1" x14ac:dyDescent="0.25">
      <c r="K34" s="1446"/>
      <c r="L34" s="1451" t="s">
        <v>1128</v>
      </c>
    </row>
    <row r="35" spans="11:12" ht="15.75" hidden="1" x14ac:dyDescent="0.25">
      <c r="K35" s="1446" t="s">
        <v>1798</v>
      </c>
      <c r="L35" s="1451" t="s">
        <v>1129</v>
      </c>
    </row>
    <row r="36" spans="11:12" ht="15.75" hidden="1" x14ac:dyDescent="0.2">
      <c r="K36" s="1450" t="s">
        <v>1799</v>
      </c>
      <c r="L36" s="1447" t="s">
        <v>1130</v>
      </c>
    </row>
    <row r="37" spans="11:12" ht="15.75" hidden="1" x14ac:dyDescent="0.2">
      <c r="K37" s="1450" t="s">
        <v>1800</v>
      </c>
      <c r="L37" s="1451" t="s">
        <v>358</v>
      </c>
    </row>
    <row r="38" spans="11:12" ht="15.75" hidden="1" x14ac:dyDescent="0.2">
      <c r="K38" s="1450" t="s">
        <v>1801</v>
      </c>
      <c r="L38" s="1451" t="s">
        <v>338</v>
      </c>
    </row>
    <row r="39" spans="11:12" ht="15.75" hidden="1" x14ac:dyDescent="0.25">
      <c r="K39" s="1446" t="s">
        <v>1802</v>
      </c>
      <c r="L39" s="1451" t="s">
        <v>324</v>
      </c>
    </row>
    <row r="40" spans="11:12" ht="15.75" hidden="1" x14ac:dyDescent="0.25">
      <c r="K40" s="1446" t="s">
        <v>1803</v>
      </c>
      <c r="L40" s="1447" t="s">
        <v>1131</v>
      </c>
    </row>
    <row r="41" spans="11:12" ht="15.75" hidden="1" x14ac:dyDescent="0.25">
      <c r="K41" s="1446" t="s">
        <v>376</v>
      </c>
      <c r="L41" s="1451" t="s">
        <v>1132</v>
      </c>
    </row>
    <row r="42" spans="11:12" ht="15.75" hidden="1" x14ac:dyDescent="0.25">
      <c r="K42" s="1446" t="s">
        <v>325</v>
      </c>
      <c r="L42" s="1447" t="s">
        <v>1133</v>
      </c>
    </row>
    <row r="43" spans="11:12" ht="15.75" hidden="1" x14ac:dyDescent="0.25">
      <c r="K43" s="1446" t="s">
        <v>365</v>
      </c>
      <c r="L43" s="1451" t="s">
        <v>392</v>
      </c>
    </row>
    <row r="44" spans="11:12" ht="15.75" hidden="1" x14ac:dyDescent="0.25">
      <c r="K44" s="1446" t="s">
        <v>402</v>
      </c>
      <c r="L44" s="1451" t="s">
        <v>1134</v>
      </c>
    </row>
    <row r="45" spans="11:12" ht="15.75" hidden="1" x14ac:dyDescent="0.25">
      <c r="K45" s="1446" t="s">
        <v>348</v>
      </c>
      <c r="L45" s="1451" t="s">
        <v>1135</v>
      </c>
    </row>
    <row r="46" spans="11:12" ht="15.75" hidden="1" x14ac:dyDescent="0.25">
      <c r="K46" s="1446" t="s">
        <v>1098</v>
      </c>
      <c r="L46" s="1447" t="s">
        <v>1136</v>
      </c>
    </row>
    <row r="47" spans="11:12" ht="15.75" hidden="1" x14ac:dyDescent="0.25">
      <c r="K47" s="1446" t="s">
        <v>1804</v>
      </c>
      <c r="L47" s="1451" t="s">
        <v>398</v>
      </c>
    </row>
    <row r="48" spans="11:12" ht="15.75" hidden="1" x14ac:dyDescent="0.25">
      <c r="K48" s="1446" t="s">
        <v>1100</v>
      </c>
      <c r="L48" s="1447" t="s">
        <v>1137</v>
      </c>
    </row>
    <row r="49" spans="11:12" ht="15.75" hidden="1" x14ac:dyDescent="0.25">
      <c r="K49" s="1446" t="s">
        <v>1101</v>
      </c>
      <c r="L49" s="1447" t="s">
        <v>1138</v>
      </c>
    </row>
    <row r="50" spans="11:12" ht="15.75" hidden="1" x14ac:dyDescent="0.25">
      <c r="K50" s="1446" t="s">
        <v>1102</v>
      </c>
      <c r="L50" s="1457" t="s">
        <v>1139</v>
      </c>
    </row>
    <row r="51" spans="11:12" ht="15.75" hidden="1" x14ac:dyDescent="0.2">
      <c r="K51" s="1450" t="s">
        <v>1104</v>
      </c>
      <c r="L51" s="1451" t="s">
        <v>1140</v>
      </c>
    </row>
    <row r="52" spans="11:12" ht="15.75" hidden="1" x14ac:dyDescent="0.2">
      <c r="K52" s="1450"/>
      <c r="L52" s="1447" t="s">
        <v>342</v>
      </c>
    </row>
    <row r="53" spans="11:12" ht="15.75" hidden="1" x14ac:dyDescent="0.2">
      <c r="K53" s="1450" t="s">
        <v>1108</v>
      </c>
      <c r="L53" s="1447" t="s">
        <v>1141</v>
      </c>
    </row>
    <row r="54" spans="11:12" ht="15.75" hidden="1" x14ac:dyDescent="0.25">
      <c r="K54" s="1446" t="s">
        <v>1112</v>
      </c>
      <c r="L54" s="1451" t="s">
        <v>1142</v>
      </c>
    </row>
    <row r="55" spans="11:12" ht="15.75" hidden="1" x14ac:dyDescent="0.25">
      <c r="K55" s="1446" t="s">
        <v>1114</v>
      </c>
      <c r="L55" s="1447" t="s">
        <v>397</v>
      </c>
    </row>
    <row r="56" spans="11:12" ht="15.75" hidden="1" x14ac:dyDescent="0.25">
      <c r="K56" s="1446" t="s">
        <v>320</v>
      </c>
      <c r="L56" s="1447" t="s">
        <v>1143</v>
      </c>
    </row>
    <row r="57" spans="11:12" ht="15.75" hidden="1" x14ac:dyDescent="0.25">
      <c r="K57" s="1452" t="s">
        <v>320</v>
      </c>
      <c r="L57" s="1451" t="s">
        <v>1144</v>
      </c>
    </row>
    <row r="58" spans="11:12" ht="15.75" hidden="1" x14ac:dyDescent="0.25">
      <c r="K58" s="1452" t="s">
        <v>320</v>
      </c>
      <c r="L58" s="1451" t="s">
        <v>1145</v>
      </c>
    </row>
    <row r="59" spans="11:12" ht="15.75" hidden="1" x14ac:dyDescent="0.25">
      <c r="K59" s="1452"/>
      <c r="L59" s="1451" t="s">
        <v>1146</v>
      </c>
    </row>
    <row r="60" spans="11:12" ht="15.75" hidden="1" x14ac:dyDescent="0.25">
      <c r="K60" s="1452" t="s">
        <v>320</v>
      </c>
      <c r="L60" s="1451" t="s">
        <v>330</v>
      </c>
    </row>
    <row r="61" spans="11:12" ht="15.75" hidden="1" x14ac:dyDescent="0.25">
      <c r="K61" s="1452" t="s">
        <v>320</v>
      </c>
      <c r="L61" s="1447" t="s">
        <v>1147</v>
      </c>
    </row>
    <row r="62" spans="11:12" ht="15.75" hidden="1" x14ac:dyDescent="0.25">
      <c r="K62" s="1452" t="s">
        <v>320</v>
      </c>
      <c r="L62" s="1447" t="s">
        <v>381</v>
      </c>
    </row>
    <row r="63" spans="11:12" ht="15.75" hidden="1" x14ac:dyDescent="0.25">
      <c r="K63" s="1446" t="s">
        <v>320</v>
      </c>
      <c r="L63" s="1451" t="s">
        <v>366</v>
      </c>
    </row>
    <row r="64" spans="11:12" ht="15.75" hidden="1" x14ac:dyDescent="0.25">
      <c r="K64" s="1446" t="s">
        <v>320</v>
      </c>
      <c r="L64" s="1447" t="s">
        <v>1148</v>
      </c>
    </row>
    <row r="65" spans="11:12" ht="15.75" hidden="1" x14ac:dyDescent="0.2">
      <c r="K65" s="1450" t="s">
        <v>401</v>
      </c>
      <c r="L65" s="1447" t="s">
        <v>321</v>
      </c>
    </row>
    <row r="66" spans="11:12" ht="15.75" hidden="1" x14ac:dyDescent="0.2">
      <c r="K66" s="1450" t="s">
        <v>1121</v>
      </c>
      <c r="L66" s="1447" t="s">
        <v>1149</v>
      </c>
    </row>
    <row r="67" spans="11:12" ht="15.75" hidden="1" x14ac:dyDescent="0.2">
      <c r="K67" s="1450" t="s">
        <v>391</v>
      </c>
      <c r="L67" s="1447" t="s">
        <v>1150</v>
      </c>
    </row>
    <row r="68" spans="11:12" ht="15.75" hidden="1" x14ac:dyDescent="0.25">
      <c r="K68" s="1446" t="s">
        <v>1122</v>
      </c>
      <c r="L68" s="1451" t="s">
        <v>1151</v>
      </c>
    </row>
    <row r="69" spans="11:12" ht="15.75" hidden="1" x14ac:dyDescent="0.25">
      <c r="K69" s="1446" t="s">
        <v>1123</v>
      </c>
      <c r="L69" s="1447" t="s">
        <v>368</v>
      </c>
    </row>
    <row r="70" spans="11:12" ht="15.75" hidden="1" x14ac:dyDescent="0.25">
      <c r="K70" s="1446" t="s">
        <v>1124</v>
      </c>
      <c r="L70" s="1451" t="s">
        <v>393</v>
      </c>
    </row>
    <row r="71" spans="11:12" ht="15.75" hidden="1" x14ac:dyDescent="0.25">
      <c r="K71" s="1446" t="s">
        <v>1125</v>
      </c>
      <c r="L71" s="1447" t="s">
        <v>1152</v>
      </c>
    </row>
    <row r="72" spans="11:12" ht="15.75" hidden="1" x14ac:dyDescent="0.25">
      <c r="K72" s="1446" t="s">
        <v>1126</v>
      </c>
      <c r="L72" s="1451" t="s">
        <v>1153</v>
      </c>
    </row>
    <row r="73" spans="11:12" ht="15.75" hidden="1" x14ac:dyDescent="0.25">
      <c r="K73" s="1446" t="s">
        <v>1127</v>
      </c>
      <c r="L73" s="1447" t="s">
        <v>1154</v>
      </c>
    </row>
    <row r="74" spans="11:12" ht="15.75" hidden="1" x14ac:dyDescent="0.2">
      <c r="K74" s="1450" t="s">
        <v>1128</v>
      </c>
      <c r="L74" s="1447" t="s">
        <v>1155</v>
      </c>
    </row>
    <row r="75" spans="11:12" ht="15.75" hidden="1" x14ac:dyDescent="0.2">
      <c r="K75" s="1450" t="s">
        <v>1129</v>
      </c>
      <c r="L75" s="1447" t="s">
        <v>1156</v>
      </c>
    </row>
    <row r="76" spans="11:12" ht="15.75" hidden="1" x14ac:dyDescent="0.25">
      <c r="K76" s="1446" t="s">
        <v>1130</v>
      </c>
      <c r="L76" s="1451" t="s">
        <v>1157</v>
      </c>
    </row>
    <row r="77" spans="11:12" ht="15.75" hidden="1" x14ac:dyDescent="0.2">
      <c r="K77" s="1450" t="s">
        <v>358</v>
      </c>
      <c r="L77" s="1447" t="s">
        <v>1158</v>
      </c>
    </row>
    <row r="78" spans="11:12" ht="15.75" hidden="1" x14ac:dyDescent="0.2">
      <c r="K78" s="1450" t="s">
        <v>338</v>
      </c>
      <c r="L78" s="1447" t="s">
        <v>1159</v>
      </c>
    </row>
    <row r="79" spans="11:12" ht="15.75" hidden="1" x14ac:dyDescent="0.2">
      <c r="K79" s="1450" t="s">
        <v>324</v>
      </c>
      <c r="L79" s="1447" t="s">
        <v>341</v>
      </c>
    </row>
    <row r="80" spans="11:12" ht="15.75" hidden="1" x14ac:dyDescent="0.25">
      <c r="K80" s="1446" t="s">
        <v>1131</v>
      </c>
      <c r="L80" s="1451" t="s">
        <v>1160</v>
      </c>
    </row>
    <row r="81" spans="11:12" ht="15.75" hidden="1" x14ac:dyDescent="0.2">
      <c r="K81" s="1450" t="s">
        <v>1132</v>
      </c>
      <c r="L81" s="1451" t="s">
        <v>1161</v>
      </c>
    </row>
    <row r="82" spans="11:12" ht="15.75" hidden="1" x14ac:dyDescent="0.25">
      <c r="K82" s="1446" t="s">
        <v>1133</v>
      </c>
      <c r="L82" s="1447" t="s">
        <v>377</v>
      </c>
    </row>
    <row r="83" spans="11:12" ht="15.75" hidden="1" x14ac:dyDescent="0.2">
      <c r="K83" s="1450" t="s">
        <v>392</v>
      </c>
      <c r="L83" s="1447" t="s">
        <v>372</v>
      </c>
    </row>
    <row r="84" spans="11:12" ht="15.75" hidden="1" x14ac:dyDescent="0.2">
      <c r="K84" s="1450" t="s">
        <v>1134</v>
      </c>
      <c r="L84" s="1447" t="s">
        <v>1162</v>
      </c>
    </row>
    <row r="85" spans="11:12" ht="15.75" hidden="1" x14ac:dyDescent="0.2">
      <c r="K85" s="1450" t="s">
        <v>1135</v>
      </c>
      <c r="L85" s="1447" t="s">
        <v>1163</v>
      </c>
    </row>
    <row r="86" spans="11:12" ht="15.75" hidden="1" x14ac:dyDescent="0.25">
      <c r="K86" s="1446" t="s">
        <v>1136</v>
      </c>
      <c r="L86" s="1447" t="s">
        <v>362</v>
      </c>
    </row>
    <row r="87" spans="11:12" ht="15.75" hidden="1" x14ac:dyDescent="0.2">
      <c r="K87" s="1450" t="s">
        <v>398</v>
      </c>
      <c r="L87" s="1451" t="s">
        <v>1164</v>
      </c>
    </row>
    <row r="88" spans="11:12" ht="15.75" hidden="1" x14ac:dyDescent="0.25">
      <c r="K88" s="1446" t="s">
        <v>1137</v>
      </c>
      <c r="L88" s="1451" t="s">
        <v>1165</v>
      </c>
    </row>
    <row r="89" spans="11:12" ht="15.75" hidden="1" x14ac:dyDescent="0.25">
      <c r="K89" s="1446" t="s">
        <v>1138</v>
      </c>
      <c r="L89" s="1447" t="s">
        <v>1166</v>
      </c>
    </row>
    <row r="90" spans="11:12" ht="15.75" hidden="1" x14ac:dyDescent="0.2">
      <c r="K90" s="1458" t="s">
        <v>1139</v>
      </c>
      <c r="L90" s="1447" t="s">
        <v>1167</v>
      </c>
    </row>
    <row r="91" spans="11:12" ht="15.75" hidden="1" x14ac:dyDescent="0.2">
      <c r="K91" s="1450" t="s">
        <v>1140</v>
      </c>
      <c r="L91" s="1451" t="s">
        <v>326</v>
      </c>
    </row>
    <row r="92" spans="11:12" ht="15.75" hidden="1" x14ac:dyDescent="0.25">
      <c r="K92" s="1446" t="s">
        <v>342</v>
      </c>
      <c r="L92" s="1451" t="s">
        <v>359</v>
      </c>
    </row>
    <row r="93" spans="11:12" ht="15.75" hidden="1" x14ac:dyDescent="0.25">
      <c r="K93" s="1446" t="s">
        <v>1141</v>
      </c>
      <c r="L93" s="1447" t="s">
        <v>1168</v>
      </c>
    </row>
    <row r="94" spans="11:12" ht="15.75" hidden="1" x14ac:dyDescent="0.2">
      <c r="K94" s="1450" t="s">
        <v>1142</v>
      </c>
      <c r="L94" s="1447" t="s">
        <v>1169</v>
      </c>
    </row>
    <row r="95" spans="11:12" ht="15.75" hidden="1" x14ac:dyDescent="0.25">
      <c r="K95" s="1446" t="s">
        <v>397</v>
      </c>
      <c r="L95" s="1447" t="s">
        <v>1170</v>
      </c>
    </row>
    <row r="96" spans="11:12" ht="15.75" hidden="1" x14ac:dyDescent="0.25">
      <c r="K96" s="1446" t="s">
        <v>1143</v>
      </c>
      <c r="L96" s="1447" t="s">
        <v>1171</v>
      </c>
    </row>
    <row r="97" spans="11:12" ht="15.75" hidden="1" x14ac:dyDescent="0.2">
      <c r="K97" s="1450" t="s">
        <v>1144</v>
      </c>
      <c r="L97" s="1447" t="s">
        <v>1172</v>
      </c>
    </row>
    <row r="98" spans="11:12" ht="15.75" hidden="1" x14ac:dyDescent="0.2">
      <c r="K98" s="1450" t="s">
        <v>1145</v>
      </c>
      <c r="L98" s="1447" t="s">
        <v>1173</v>
      </c>
    </row>
    <row r="99" spans="11:12" ht="15.75" hidden="1" x14ac:dyDescent="0.2">
      <c r="K99" s="1450" t="s">
        <v>1146</v>
      </c>
      <c r="L99" s="1447" t="s">
        <v>389</v>
      </c>
    </row>
    <row r="100" spans="11:12" ht="15.75" hidden="1" x14ac:dyDescent="0.2">
      <c r="K100" s="1450" t="s">
        <v>330</v>
      </c>
      <c r="L100" s="1447" t="s">
        <v>343</v>
      </c>
    </row>
    <row r="101" spans="11:12" ht="15.75" hidden="1" x14ac:dyDescent="0.25">
      <c r="K101" s="1446" t="s">
        <v>1147</v>
      </c>
      <c r="L101" s="1451" t="s">
        <v>1174</v>
      </c>
    </row>
    <row r="102" spans="11:12" ht="15.75" hidden="1" x14ac:dyDescent="0.25">
      <c r="K102" s="1446" t="s">
        <v>381</v>
      </c>
      <c r="L102" s="1447" t="s">
        <v>1175</v>
      </c>
    </row>
    <row r="103" spans="11:12" ht="15.75" hidden="1" x14ac:dyDescent="0.2">
      <c r="K103" s="1450" t="s">
        <v>366</v>
      </c>
      <c r="L103" s="1447" t="s">
        <v>1176</v>
      </c>
    </row>
    <row r="104" spans="11:12" ht="15.75" hidden="1" x14ac:dyDescent="0.25">
      <c r="K104" s="1446" t="s">
        <v>1148</v>
      </c>
      <c r="L104" s="1447" t="s">
        <v>1177</v>
      </c>
    </row>
    <row r="105" spans="11:12" ht="15.75" hidden="1" x14ac:dyDescent="0.25">
      <c r="K105" s="1446" t="s">
        <v>321</v>
      </c>
      <c r="L105" s="1447" t="s">
        <v>1178</v>
      </c>
    </row>
    <row r="106" spans="11:12" ht="15.75" hidden="1" x14ac:dyDescent="0.25">
      <c r="K106" s="1446" t="s">
        <v>1149</v>
      </c>
      <c r="L106" s="1451" t="s">
        <v>1179</v>
      </c>
    </row>
    <row r="107" spans="11:12" ht="15.75" hidden="1" x14ac:dyDescent="0.25">
      <c r="K107" s="1446" t="s">
        <v>1150</v>
      </c>
      <c r="L107" s="1451" t="s">
        <v>346</v>
      </c>
    </row>
    <row r="108" spans="11:12" ht="15.75" hidden="1" x14ac:dyDescent="0.2">
      <c r="K108" s="1450" t="s">
        <v>1151</v>
      </c>
      <c r="L108" s="1447" t="s">
        <v>1180</v>
      </c>
    </row>
    <row r="109" spans="11:12" ht="15.75" hidden="1" x14ac:dyDescent="0.25">
      <c r="K109" s="1446" t="s">
        <v>368</v>
      </c>
      <c r="L109" s="1447" t="s">
        <v>1181</v>
      </c>
    </row>
    <row r="110" spans="11:12" ht="15.75" hidden="1" x14ac:dyDescent="0.2">
      <c r="K110" s="1450" t="s">
        <v>393</v>
      </c>
      <c r="L110" s="1447" t="s">
        <v>1182</v>
      </c>
    </row>
    <row r="111" spans="11:12" ht="15.75" hidden="1" x14ac:dyDescent="0.25">
      <c r="K111" s="1446" t="s">
        <v>1152</v>
      </c>
      <c r="L111" s="1447" t="s">
        <v>1183</v>
      </c>
    </row>
    <row r="112" spans="11:12" ht="15.75" hidden="1" x14ac:dyDescent="0.2">
      <c r="K112" s="1450" t="s">
        <v>1153</v>
      </c>
      <c r="L112" s="1451" t="s">
        <v>374</v>
      </c>
    </row>
    <row r="113" spans="11:12" ht="15.75" hidden="1" x14ac:dyDescent="0.25">
      <c r="K113" s="1446" t="s">
        <v>1154</v>
      </c>
      <c r="L113" s="1447" t="s">
        <v>1184</v>
      </c>
    </row>
    <row r="114" spans="11:12" ht="15.75" hidden="1" x14ac:dyDescent="0.25">
      <c r="K114" s="1446" t="s">
        <v>1155</v>
      </c>
      <c r="L114" s="1451" t="s">
        <v>1184</v>
      </c>
    </row>
    <row r="115" spans="11:12" ht="15.75" hidden="1" x14ac:dyDescent="0.25">
      <c r="K115" s="1446" t="s">
        <v>1156</v>
      </c>
      <c r="L115" s="1447" t="s">
        <v>1185</v>
      </c>
    </row>
    <row r="116" spans="11:12" ht="15.75" hidden="1" x14ac:dyDescent="0.2">
      <c r="K116" s="1450" t="s">
        <v>1157</v>
      </c>
      <c r="L116" s="1451" t="s">
        <v>1186</v>
      </c>
    </row>
    <row r="117" spans="11:12" ht="15.75" hidden="1" x14ac:dyDescent="0.25">
      <c r="K117" s="1446" t="s">
        <v>1158</v>
      </c>
      <c r="L117" s="1447" t="s">
        <v>1187</v>
      </c>
    </row>
    <row r="118" spans="11:12" ht="15.75" hidden="1" x14ac:dyDescent="0.25">
      <c r="K118" s="1446" t="s">
        <v>1159</v>
      </c>
      <c r="L118" s="1451" t="s">
        <v>323</v>
      </c>
    </row>
    <row r="119" spans="11:12" ht="15.75" hidden="1" x14ac:dyDescent="0.25">
      <c r="K119" s="1446" t="s">
        <v>341</v>
      </c>
      <c r="L119" s="1451" t="s">
        <v>1188</v>
      </c>
    </row>
    <row r="120" spans="11:12" ht="15.75" hidden="1" x14ac:dyDescent="0.2">
      <c r="K120" s="1450" t="s">
        <v>1160</v>
      </c>
      <c r="L120" s="1447" t="s">
        <v>1189</v>
      </c>
    </row>
    <row r="121" spans="11:12" ht="15.75" hidden="1" x14ac:dyDescent="0.2">
      <c r="K121" s="1450" t="s">
        <v>1161</v>
      </c>
      <c r="L121" s="1451" t="s">
        <v>322</v>
      </c>
    </row>
    <row r="122" spans="11:12" ht="15.75" hidden="1" x14ac:dyDescent="0.25">
      <c r="K122" s="1446" t="s">
        <v>377</v>
      </c>
      <c r="L122" s="1451" t="s">
        <v>319</v>
      </c>
    </row>
    <row r="123" spans="11:12" ht="15.75" hidden="1" x14ac:dyDescent="0.25">
      <c r="K123" s="1446" t="s">
        <v>372</v>
      </c>
      <c r="L123" s="1451" t="s">
        <v>378</v>
      </c>
    </row>
    <row r="124" spans="11:12" ht="15.75" hidden="1" x14ac:dyDescent="0.25">
      <c r="K124" s="1446" t="s">
        <v>1162</v>
      </c>
      <c r="L124" s="1451" t="s">
        <v>1190</v>
      </c>
    </row>
    <row r="125" spans="11:12" ht="15.75" hidden="1" x14ac:dyDescent="0.25">
      <c r="K125" s="1446" t="s">
        <v>1163</v>
      </c>
      <c r="L125" s="1447" t="s">
        <v>1191</v>
      </c>
    </row>
    <row r="126" spans="11:12" ht="15.75" hidden="1" x14ac:dyDescent="0.25">
      <c r="K126" s="1446" t="s">
        <v>362</v>
      </c>
      <c r="L126" s="1447" t="s">
        <v>351</v>
      </c>
    </row>
    <row r="127" spans="11:12" ht="15.75" hidden="1" x14ac:dyDescent="0.2">
      <c r="K127" s="1450" t="s">
        <v>1164</v>
      </c>
      <c r="L127" s="1447" t="s">
        <v>394</v>
      </c>
    </row>
    <row r="128" spans="11:12" ht="15.75" hidden="1" x14ac:dyDescent="0.2">
      <c r="K128" s="1450" t="s">
        <v>1165</v>
      </c>
      <c r="L128" s="1451" t="s">
        <v>1192</v>
      </c>
    </row>
    <row r="129" spans="11:12" ht="15.75" hidden="1" x14ac:dyDescent="0.25">
      <c r="K129" s="1446" t="s">
        <v>1166</v>
      </c>
      <c r="L129" s="1447" t="s">
        <v>1193</v>
      </c>
    </row>
    <row r="130" spans="11:12" ht="15.75" hidden="1" x14ac:dyDescent="0.25">
      <c r="K130" s="1446" t="s">
        <v>1167</v>
      </c>
      <c r="L130" s="1451" t="s">
        <v>1194</v>
      </c>
    </row>
    <row r="131" spans="11:12" ht="15.75" hidden="1" x14ac:dyDescent="0.2">
      <c r="K131" s="1450" t="s">
        <v>326</v>
      </c>
      <c r="L131" s="1451" t="s">
        <v>395</v>
      </c>
    </row>
    <row r="132" spans="11:12" ht="15.75" hidden="1" x14ac:dyDescent="0.2">
      <c r="K132" s="1450" t="s">
        <v>359</v>
      </c>
      <c r="L132" s="1451" t="s">
        <v>1195</v>
      </c>
    </row>
    <row r="133" spans="11:12" ht="15.75" hidden="1" x14ac:dyDescent="0.25">
      <c r="K133" s="1446" t="s">
        <v>1168</v>
      </c>
      <c r="L133" s="1447" t="s">
        <v>1196</v>
      </c>
    </row>
    <row r="134" spans="11:12" ht="15.75" hidden="1" x14ac:dyDescent="0.25">
      <c r="K134" s="1446" t="s">
        <v>1169</v>
      </c>
      <c r="L134" s="1451" t="s">
        <v>363</v>
      </c>
    </row>
    <row r="135" spans="11:12" ht="15.75" hidden="1" x14ac:dyDescent="0.25">
      <c r="K135" s="1446" t="s">
        <v>1170</v>
      </c>
      <c r="L135" s="1447" t="s">
        <v>1197</v>
      </c>
    </row>
    <row r="136" spans="11:12" ht="15.75" hidden="1" x14ac:dyDescent="0.25">
      <c r="K136" s="1446" t="s">
        <v>1171</v>
      </c>
      <c r="L136" s="1447" t="s">
        <v>335</v>
      </c>
    </row>
    <row r="137" spans="11:12" ht="15.75" hidden="1" x14ac:dyDescent="0.25">
      <c r="K137" s="1446" t="s">
        <v>1172</v>
      </c>
      <c r="L137" s="1451" t="s">
        <v>353</v>
      </c>
    </row>
    <row r="138" spans="11:12" ht="15.75" hidden="1" x14ac:dyDescent="0.25">
      <c r="K138" s="1446" t="s">
        <v>1173</v>
      </c>
      <c r="L138" s="1451" t="s">
        <v>361</v>
      </c>
    </row>
    <row r="139" spans="11:12" ht="15.75" hidden="1" x14ac:dyDescent="0.25">
      <c r="K139" s="1446" t="s">
        <v>389</v>
      </c>
      <c r="L139" s="1451" t="s">
        <v>1198</v>
      </c>
    </row>
    <row r="140" spans="11:12" ht="15.75" hidden="1" x14ac:dyDescent="0.25">
      <c r="K140" s="1446" t="s">
        <v>343</v>
      </c>
      <c r="L140" s="1447" t="s">
        <v>370</v>
      </c>
    </row>
    <row r="141" spans="11:12" ht="15.75" hidden="1" x14ac:dyDescent="0.2">
      <c r="K141" s="1450" t="s">
        <v>1174</v>
      </c>
      <c r="L141" s="1451" t="s">
        <v>1199</v>
      </c>
    </row>
    <row r="142" spans="11:12" ht="15.75" hidden="1" x14ac:dyDescent="0.25">
      <c r="K142" s="1446" t="s">
        <v>1175</v>
      </c>
      <c r="L142" s="1451" t="s">
        <v>352</v>
      </c>
    </row>
    <row r="143" spans="11:12" ht="15.75" hidden="1" x14ac:dyDescent="0.25">
      <c r="K143" s="1446" t="s">
        <v>1176</v>
      </c>
      <c r="L143" s="1451" t="s">
        <v>1200</v>
      </c>
    </row>
    <row r="144" spans="11:12" ht="15.75" hidden="1" x14ac:dyDescent="0.25">
      <c r="K144" s="1446" t="s">
        <v>1177</v>
      </c>
      <c r="L144" s="1451" t="s">
        <v>1201</v>
      </c>
    </row>
    <row r="145" spans="11:12" ht="15.75" hidden="1" x14ac:dyDescent="0.25">
      <c r="K145" s="1446" t="s">
        <v>1178</v>
      </c>
      <c r="L145" s="1447" t="s">
        <v>334</v>
      </c>
    </row>
    <row r="146" spans="11:12" ht="15.75" hidden="1" x14ac:dyDescent="0.2">
      <c r="K146" s="1450" t="s">
        <v>1179</v>
      </c>
      <c r="L146" s="1447" t="s">
        <v>1202</v>
      </c>
    </row>
    <row r="147" spans="11:12" ht="15.75" hidden="1" x14ac:dyDescent="0.2">
      <c r="K147" s="1450" t="s">
        <v>346</v>
      </c>
      <c r="L147" s="1447" t="s">
        <v>375</v>
      </c>
    </row>
    <row r="148" spans="11:12" ht="15.75" hidden="1" x14ac:dyDescent="0.25">
      <c r="K148" s="1446" t="s">
        <v>1180</v>
      </c>
      <c r="L148" s="1447" t="s">
        <v>382</v>
      </c>
    </row>
    <row r="149" spans="11:12" ht="15.75" hidden="1" x14ac:dyDescent="0.25">
      <c r="K149" s="1446" t="s">
        <v>1181</v>
      </c>
      <c r="L149" s="1451" t="s">
        <v>1203</v>
      </c>
    </row>
    <row r="150" spans="11:12" ht="15.75" hidden="1" x14ac:dyDescent="0.25">
      <c r="K150" s="1446" t="s">
        <v>1182</v>
      </c>
      <c r="L150" s="1447" t="s">
        <v>333</v>
      </c>
    </row>
    <row r="151" spans="11:12" ht="15.75" hidden="1" x14ac:dyDescent="0.25">
      <c r="K151" s="1446" t="s">
        <v>1183</v>
      </c>
      <c r="L151" s="1447" t="s">
        <v>1204</v>
      </c>
    </row>
    <row r="152" spans="11:12" ht="15.75" hidden="1" x14ac:dyDescent="0.2">
      <c r="K152" s="1450" t="s">
        <v>374</v>
      </c>
      <c r="L152" s="1447" t="s">
        <v>1205</v>
      </c>
    </row>
    <row r="153" spans="11:12" ht="15.75" hidden="1" x14ac:dyDescent="0.25">
      <c r="K153" s="1446" t="s">
        <v>1184</v>
      </c>
      <c r="L153" s="1447" t="s">
        <v>367</v>
      </c>
    </row>
    <row r="154" spans="11:12" ht="15.75" hidden="1" x14ac:dyDescent="0.2">
      <c r="K154" s="1450" t="s">
        <v>1184</v>
      </c>
      <c r="L154" s="1451" t="s">
        <v>1206</v>
      </c>
    </row>
    <row r="155" spans="11:12" ht="15.75" hidden="1" x14ac:dyDescent="0.25">
      <c r="K155" s="1446" t="s">
        <v>1185</v>
      </c>
      <c r="L155" s="1451" t="s">
        <v>1207</v>
      </c>
    </row>
    <row r="156" spans="11:12" ht="15.75" hidden="1" x14ac:dyDescent="0.2">
      <c r="K156" s="1450" t="s">
        <v>1186</v>
      </c>
      <c r="L156" s="1451" t="s">
        <v>328</v>
      </c>
    </row>
    <row r="157" spans="11:12" ht="15.75" hidden="1" x14ac:dyDescent="0.25">
      <c r="K157" s="1446" t="s">
        <v>1187</v>
      </c>
      <c r="L157" s="1451" t="s">
        <v>357</v>
      </c>
    </row>
    <row r="158" spans="11:12" ht="15.75" hidden="1" x14ac:dyDescent="0.2">
      <c r="K158" s="1450" t="s">
        <v>323</v>
      </c>
      <c r="L158" s="1451" t="s">
        <v>1208</v>
      </c>
    </row>
    <row r="159" spans="11:12" ht="15.75" hidden="1" x14ac:dyDescent="0.2">
      <c r="K159" s="1450" t="s">
        <v>1188</v>
      </c>
      <c r="L159" s="1451" t="s">
        <v>344</v>
      </c>
    </row>
    <row r="160" spans="11:12" ht="15.75" hidden="1" x14ac:dyDescent="0.25">
      <c r="K160" s="1446" t="s">
        <v>1189</v>
      </c>
      <c r="L160" s="1447" t="s">
        <v>1209</v>
      </c>
    </row>
    <row r="161" spans="11:12" ht="15.75" hidden="1" x14ac:dyDescent="0.2">
      <c r="K161" s="1450" t="s">
        <v>322</v>
      </c>
      <c r="L161" s="1447" t="s">
        <v>1210</v>
      </c>
    </row>
    <row r="162" spans="11:12" ht="15.75" hidden="1" x14ac:dyDescent="0.2">
      <c r="K162" s="1450" t="s">
        <v>319</v>
      </c>
      <c r="L162" s="1447" t="s">
        <v>1211</v>
      </c>
    </row>
    <row r="163" spans="11:12" ht="15.75" hidden="1" x14ac:dyDescent="0.2">
      <c r="K163" s="1450" t="s">
        <v>378</v>
      </c>
      <c r="L163" s="1451" t="s">
        <v>1212</v>
      </c>
    </row>
    <row r="164" spans="11:12" ht="15.75" hidden="1" x14ac:dyDescent="0.2">
      <c r="K164" s="1450" t="s">
        <v>1190</v>
      </c>
      <c r="L164" s="1447" t="s">
        <v>1213</v>
      </c>
    </row>
    <row r="165" spans="11:12" ht="15.75" hidden="1" x14ac:dyDescent="0.25">
      <c r="K165" s="1446" t="s">
        <v>1191</v>
      </c>
      <c r="L165" s="1451" t="s">
        <v>1214</v>
      </c>
    </row>
    <row r="166" spans="11:12" ht="15.75" hidden="1" x14ac:dyDescent="0.25">
      <c r="K166" s="1446" t="s">
        <v>351</v>
      </c>
      <c r="L166" s="1447" t="s">
        <v>356</v>
      </c>
    </row>
    <row r="167" spans="11:12" ht="15.75" hidden="1" x14ac:dyDescent="0.25">
      <c r="K167" s="1446" t="s">
        <v>394</v>
      </c>
      <c r="L167" s="1447" t="s">
        <v>1215</v>
      </c>
    </row>
    <row r="168" spans="11:12" ht="15.75" hidden="1" x14ac:dyDescent="0.2">
      <c r="K168" s="1450" t="s">
        <v>1192</v>
      </c>
      <c r="L168" s="1451" t="s">
        <v>1216</v>
      </c>
    </row>
    <row r="169" spans="11:12" ht="15.75" hidden="1" x14ac:dyDescent="0.25">
      <c r="K169" s="1446" t="s">
        <v>1193</v>
      </c>
      <c r="L169" s="1451" t="s">
        <v>1217</v>
      </c>
    </row>
    <row r="170" spans="11:12" ht="15.75" hidden="1" x14ac:dyDescent="0.2">
      <c r="K170" s="1450" t="s">
        <v>1194</v>
      </c>
      <c r="L170" s="1447" t="s">
        <v>1218</v>
      </c>
    </row>
    <row r="171" spans="11:12" ht="15.75" hidden="1" x14ac:dyDescent="0.2">
      <c r="K171" s="1450" t="s">
        <v>395</v>
      </c>
      <c r="L171" s="1447" t="s">
        <v>1219</v>
      </c>
    </row>
    <row r="172" spans="11:12" ht="15.75" hidden="1" x14ac:dyDescent="0.2">
      <c r="K172" s="1450" t="s">
        <v>1195</v>
      </c>
      <c r="L172" s="1451" t="s">
        <v>1220</v>
      </c>
    </row>
    <row r="173" spans="11:12" ht="15.75" hidden="1" x14ac:dyDescent="0.25">
      <c r="K173" s="1446" t="s">
        <v>1196</v>
      </c>
      <c r="L173" s="1451" t="s">
        <v>1221</v>
      </c>
    </row>
    <row r="174" spans="11:12" ht="15.75" hidden="1" x14ac:dyDescent="0.2">
      <c r="K174" s="1450" t="s">
        <v>363</v>
      </c>
      <c r="L174" s="1451" t="s">
        <v>1222</v>
      </c>
    </row>
    <row r="175" spans="11:12" ht="15.75" hidden="1" x14ac:dyDescent="0.25">
      <c r="K175" s="1446" t="s">
        <v>1197</v>
      </c>
      <c r="L175" s="1447" t="s">
        <v>387</v>
      </c>
    </row>
    <row r="176" spans="11:12" ht="15.75" hidden="1" x14ac:dyDescent="0.25">
      <c r="K176" s="1446" t="s">
        <v>335</v>
      </c>
      <c r="L176" s="1447" t="s">
        <v>1223</v>
      </c>
    </row>
    <row r="177" spans="11:12" ht="15.75" hidden="1" x14ac:dyDescent="0.2">
      <c r="K177" s="1450" t="s">
        <v>353</v>
      </c>
      <c r="L177" s="1451" t="s">
        <v>1224</v>
      </c>
    </row>
    <row r="178" spans="11:12" ht="15.75" hidden="1" x14ac:dyDescent="0.2">
      <c r="K178" s="1450" t="s">
        <v>361</v>
      </c>
      <c r="L178" s="1447" t="s">
        <v>1225</v>
      </c>
    </row>
    <row r="179" spans="11:12" ht="15.75" hidden="1" x14ac:dyDescent="0.2">
      <c r="K179" s="1450" t="s">
        <v>1198</v>
      </c>
      <c r="L179" s="1447" t="s">
        <v>1226</v>
      </c>
    </row>
    <row r="180" spans="11:12" ht="15.75" hidden="1" x14ac:dyDescent="0.25">
      <c r="K180" s="1446" t="s">
        <v>370</v>
      </c>
      <c r="L180" s="1447" t="s">
        <v>1227</v>
      </c>
    </row>
    <row r="181" spans="11:12" ht="15.75" hidden="1" x14ac:dyDescent="0.2">
      <c r="K181" s="1450" t="s">
        <v>1199</v>
      </c>
      <c r="L181" s="1447" t="s">
        <v>1228</v>
      </c>
    </row>
    <row r="182" spans="11:12" ht="15.75" hidden="1" x14ac:dyDescent="0.2">
      <c r="K182" s="1450" t="s">
        <v>352</v>
      </c>
      <c r="L182" s="1451" t="s">
        <v>1229</v>
      </c>
    </row>
    <row r="183" spans="11:12" ht="15.75" hidden="1" x14ac:dyDescent="0.2">
      <c r="K183" s="1450" t="s">
        <v>1200</v>
      </c>
      <c r="L183" s="1447" t="s">
        <v>1230</v>
      </c>
    </row>
    <row r="184" spans="11:12" ht="15.75" hidden="1" x14ac:dyDescent="0.2">
      <c r="K184" s="1450" t="s">
        <v>1201</v>
      </c>
      <c r="L184" s="1451" t="s">
        <v>1231</v>
      </c>
    </row>
    <row r="185" spans="11:12" ht="15.75" hidden="1" x14ac:dyDescent="0.25">
      <c r="K185" s="1446" t="s">
        <v>334</v>
      </c>
      <c r="L185" s="1451" t="s">
        <v>1232</v>
      </c>
    </row>
    <row r="186" spans="11:12" ht="15.75" hidden="1" x14ac:dyDescent="0.25">
      <c r="K186" s="1446" t="s">
        <v>1202</v>
      </c>
      <c r="L186" s="1451" t="s">
        <v>1233</v>
      </c>
    </row>
    <row r="187" spans="11:12" ht="15.75" hidden="1" x14ac:dyDescent="0.25">
      <c r="K187" s="1446" t="s">
        <v>375</v>
      </c>
      <c r="L187" s="1451" t="s">
        <v>329</v>
      </c>
    </row>
    <row r="188" spans="11:12" ht="15.75" hidden="1" x14ac:dyDescent="0.25">
      <c r="K188" s="1446" t="s">
        <v>382</v>
      </c>
      <c r="L188" s="1447" t="s">
        <v>331</v>
      </c>
    </row>
    <row r="189" spans="11:12" ht="15.75" hidden="1" x14ac:dyDescent="0.2">
      <c r="K189" s="1450" t="s">
        <v>1203</v>
      </c>
      <c r="L189" s="1451" t="s">
        <v>1234</v>
      </c>
    </row>
    <row r="190" spans="11:12" ht="15.75" hidden="1" x14ac:dyDescent="0.25">
      <c r="K190" s="1446" t="s">
        <v>333</v>
      </c>
      <c r="L190" s="1447" t="s">
        <v>1235</v>
      </c>
    </row>
    <row r="191" spans="11:12" ht="15.75" hidden="1" x14ac:dyDescent="0.25">
      <c r="K191" s="1446" t="s">
        <v>1204</v>
      </c>
      <c r="L191" s="1451" t="s">
        <v>1236</v>
      </c>
    </row>
    <row r="192" spans="11:12" ht="15.75" hidden="1" x14ac:dyDescent="0.25">
      <c r="K192" s="1446" t="s">
        <v>1205</v>
      </c>
      <c r="L192" s="1451" t="s">
        <v>388</v>
      </c>
    </row>
    <row r="193" spans="11:12" ht="15.75" hidden="1" x14ac:dyDescent="0.25">
      <c r="K193" s="1446" t="s">
        <v>367</v>
      </c>
      <c r="L193" s="1451" t="s">
        <v>1237</v>
      </c>
    </row>
    <row r="194" spans="11:12" ht="15.75" hidden="1" x14ac:dyDescent="0.2">
      <c r="K194" s="1450" t="s">
        <v>1206</v>
      </c>
      <c r="L194" s="1447" t="s">
        <v>347</v>
      </c>
    </row>
    <row r="195" spans="11:12" ht="15.75" hidden="1" x14ac:dyDescent="0.2">
      <c r="K195" s="1450" t="s">
        <v>1207</v>
      </c>
      <c r="L195" s="1447" t="s">
        <v>1238</v>
      </c>
    </row>
    <row r="196" spans="11:12" ht="15.75" hidden="1" x14ac:dyDescent="0.2">
      <c r="K196" s="1450" t="s">
        <v>328</v>
      </c>
      <c r="L196" s="1447" t="s">
        <v>327</v>
      </c>
    </row>
    <row r="197" spans="11:12" ht="15.75" hidden="1" x14ac:dyDescent="0.2">
      <c r="K197" s="1450" t="s">
        <v>357</v>
      </c>
      <c r="L197" s="1447" t="s">
        <v>1239</v>
      </c>
    </row>
    <row r="198" spans="11:12" ht="15.75" hidden="1" x14ac:dyDescent="0.2">
      <c r="K198" s="1450" t="s">
        <v>1208</v>
      </c>
      <c r="L198" s="1447" t="s">
        <v>349</v>
      </c>
    </row>
    <row r="199" spans="11:12" ht="15.75" hidden="1" x14ac:dyDescent="0.2">
      <c r="K199" s="1450" t="s">
        <v>344</v>
      </c>
      <c r="L199" s="1447" t="s">
        <v>380</v>
      </c>
    </row>
    <row r="200" spans="11:12" ht="15.75" hidden="1" x14ac:dyDescent="0.25">
      <c r="K200" s="1446" t="s">
        <v>1209</v>
      </c>
      <c r="L200" s="1451" t="s">
        <v>1240</v>
      </c>
    </row>
    <row r="201" spans="11:12" ht="15.75" hidden="1" x14ac:dyDescent="0.25">
      <c r="K201" s="170" t="s">
        <v>1210</v>
      </c>
      <c r="L201" s="171" t="s">
        <v>1241</v>
      </c>
    </row>
    <row r="202" spans="11:12" ht="15.75" hidden="1" x14ac:dyDescent="0.25">
      <c r="K202" s="170" t="s">
        <v>1211</v>
      </c>
      <c r="L202" s="174" t="s">
        <v>1242</v>
      </c>
    </row>
    <row r="203" spans="11:12" ht="15.75" hidden="1" x14ac:dyDescent="0.2">
      <c r="K203" s="173" t="s">
        <v>1212</v>
      </c>
      <c r="L203" s="171" t="s">
        <v>1243</v>
      </c>
    </row>
    <row r="204" spans="11:12" ht="15.75" hidden="1" x14ac:dyDescent="0.25">
      <c r="K204" s="170" t="s">
        <v>1213</v>
      </c>
      <c r="L204" s="171" t="s">
        <v>1244</v>
      </c>
    </row>
    <row r="205" spans="11:12" ht="15.75" hidden="1" x14ac:dyDescent="0.2">
      <c r="K205" s="173" t="s">
        <v>1214</v>
      </c>
      <c r="L205" s="171" t="s">
        <v>1245</v>
      </c>
    </row>
    <row r="206" spans="11:12" ht="15.75" hidden="1" x14ac:dyDescent="0.25">
      <c r="K206" s="170" t="s">
        <v>356</v>
      </c>
      <c r="L206" s="171" t="s">
        <v>1246</v>
      </c>
    </row>
    <row r="207" spans="11:12" ht="15.75" hidden="1" x14ac:dyDescent="0.25">
      <c r="K207" s="170" t="s">
        <v>1215</v>
      </c>
      <c r="L207" s="174" t="s">
        <v>1247</v>
      </c>
    </row>
    <row r="208" spans="11:12" ht="15.75" hidden="1" x14ac:dyDescent="0.2">
      <c r="K208" s="173" t="s">
        <v>1216</v>
      </c>
      <c r="L208" s="171" t="s">
        <v>1248</v>
      </c>
    </row>
    <row r="209" spans="11:12" ht="15.75" hidden="1" x14ac:dyDescent="0.2">
      <c r="K209" s="173" t="s">
        <v>1217</v>
      </c>
      <c r="L209" s="174" t="s">
        <v>1249</v>
      </c>
    </row>
    <row r="210" spans="11:12" ht="15.75" hidden="1" x14ac:dyDescent="0.25">
      <c r="K210" s="170" t="s">
        <v>1218</v>
      </c>
      <c r="L210" s="174" t="s">
        <v>1250</v>
      </c>
    </row>
    <row r="211" spans="11:12" ht="15.75" hidden="1" x14ac:dyDescent="0.25">
      <c r="K211" s="170" t="s">
        <v>1219</v>
      </c>
      <c r="L211" s="171" t="s">
        <v>373</v>
      </c>
    </row>
    <row r="212" spans="11:12" ht="15.75" hidden="1" x14ac:dyDescent="0.2">
      <c r="K212" s="173" t="s">
        <v>1220</v>
      </c>
      <c r="L212" s="174" t="s">
        <v>1251</v>
      </c>
    </row>
    <row r="213" spans="11:12" ht="15.75" hidden="1" x14ac:dyDescent="0.2">
      <c r="K213" s="173" t="s">
        <v>1221</v>
      </c>
      <c r="L213" s="174" t="s">
        <v>1252</v>
      </c>
    </row>
    <row r="214" spans="11:12" ht="15.75" hidden="1" x14ac:dyDescent="0.2">
      <c r="K214" s="173" t="s">
        <v>1222</v>
      </c>
      <c r="L214" s="171" t="s">
        <v>1253</v>
      </c>
    </row>
    <row r="215" spans="11:12" ht="15.75" hidden="1" x14ac:dyDescent="0.25">
      <c r="K215" s="170" t="s">
        <v>387</v>
      </c>
      <c r="L215" s="174" t="s">
        <v>1254</v>
      </c>
    </row>
    <row r="216" spans="11:12" ht="15.75" hidden="1" x14ac:dyDescent="0.25">
      <c r="K216" s="170" t="s">
        <v>1223</v>
      </c>
      <c r="L216" s="171" t="s">
        <v>379</v>
      </c>
    </row>
    <row r="217" spans="11:12" ht="15.75" hidden="1" x14ac:dyDescent="0.2">
      <c r="K217" s="173" t="s">
        <v>1224</v>
      </c>
      <c r="L217" s="171" t="s">
        <v>1255</v>
      </c>
    </row>
    <row r="218" spans="11:12" ht="15.75" hidden="1" x14ac:dyDescent="0.25">
      <c r="K218" s="170" t="s">
        <v>1225</v>
      </c>
      <c r="L218" s="171" t="s">
        <v>1256</v>
      </c>
    </row>
    <row r="219" spans="11:12" ht="15.75" hidden="1" x14ac:dyDescent="0.25">
      <c r="K219" s="170" t="s">
        <v>1226</v>
      </c>
      <c r="L219" s="171" t="s">
        <v>1257</v>
      </c>
    </row>
    <row r="220" spans="11:12" ht="15.75" hidden="1" x14ac:dyDescent="0.25">
      <c r="K220" s="170" t="s">
        <v>1227</v>
      </c>
      <c r="L220" s="174" t="s">
        <v>1258</v>
      </c>
    </row>
    <row r="221" spans="11:12" ht="15.75" hidden="1" x14ac:dyDescent="0.25">
      <c r="K221" s="170" t="s">
        <v>1228</v>
      </c>
      <c r="L221" s="171" t="s">
        <v>345</v>
      </c>
    </row>
    <row r="222" spans="11:12" ht="15.75" hidden="1" x14ac:dyDescent="0.2">
      <c r="K222" s="173" t="s">
        <v>1229</v>
      </c>
      <c r="L222" s="171" t="s">
        <v>1259</v>
      </c>
    </row>
    <row r="223" spans="11:12" ht="15.75" hidden="1" x14ac:dyDescent="0.25">
      <c r="K223" s="170" t="s">
        <v>1230</v>
      </c>
      <c r="L223" s="171" t="s">
        <v>1260</v>
      </c>
    </row>
    <row r="224" spans="11:12" ht="15.75" hidden="1" x14ac:dyDescent="0.2">
      <c r="K224" s="173" t="s">
        <v>1231</v>
      </c>
      <c r="L224" s="171" t="s">
        <v>1261</v>
      </c>
    </row>
    <row r="225" spans="11:12" ht="15.75" hidden="1" x14ac:dyDescent="0.2">
      <c r="K225" s="173" t="s">
        <v>1232</v>
      </c>
      <c r="L225" s="171" t="s">
        <v>1262</v>
      </c>
    </row>
    <row r="226" spans="11:12" ht="15.75" hidden="1" x14ac:dyDescent="0.2">
      <c r="K226" s="173" t="s">
        <v>1233</v>
      </c>
      <c r="L226" s="174" t="s">
        <v>1263</v>
      </c>
    </row>
    <row r="227" spans="11:12" ht="15.75" hidden="1" x14ac:dyDescent="0.2">
      <c r="K227" s="173" t="s">
        <v>329</v>
      </c>
      <c r="L227" s="171" t="s">
        <v>1264</v>
      </c>
    </row>
    <row r="228" spans="11:12" ht="15.75" hidden="1" x14ac:dyDescent="0.25">
      <c r="K228" s="170" t="s">
        <v>331</v>
      </c>
      <c r="L228" s="171" t="s">
        <v>1265</v>
      </c>
    </row>
    <row r="229" spans="11:12" ht="15.75" hidden="1" x14ac:dyDescent="0.2">
      <c r="K229" s="173" t="s">
        <v>1234</v>
      </c>
      <c r="L229" s="171" t="s">
        <v>1266</v>
      </c>
    </row>
    <row r="230" spans="11:12" ht="15.75" hidden="1" x14ac:dyDescent="0.25">
      <c r="K230" s="170" t="s">
        <v>1235</v>
      </c>
      <c r="L230" s="182" t="s">
        <v>1267</v>
      </c>
    </row>
    <row r="231" spans="11:12" ht="15.75" hidden="1" x14ac:dyDescent="0.2">
      <c r="K231" s="173" t="s">
        <v>1236</v>
      </c>
      <c r="L231" s="171" t="s">
        <v>396</v>
      </c>
    </row>
    <row r="232" spans="11:12" ht="15.75" hidden="1" x14ac:dyDescent="0.2">
      <c r="K232" s="173" t="s">
        <v>388</v>
      </c>
      <c r="L232" s="171" t="s">
        <v>1268</v>
      </c>
    </row>
    <row r="233" spans="11:12" ht="15.75" hidden="1" x14ac:dyDescent="0.2">
      <c r="K233" s="173" t="s">
        <v>1237</v>
      </c>
      <c r="L233" s="171" t="s">
        <v>1269</v>
      </c>
    </row>
    <row r="234" spans="11:12" ht="15.75" hidden="1" x14ac:dyDescent="0.25">
      <c r="K234" s="170" t="s">
        <v>347</v>
      </c>
      <c r="L234" s="171" t="s">
        <v>1270</v>
      </c>
    </row>
    <row r="235" spans="11:12" ht="15.75" hidden="1" x14ac:dyDescent="0.25">
      <c r="K235" s="170" t="s">
        <v>1238</v>
      </c>
      <c r="L235" s="171" t="s">
        <v>371</v>
      </c>
    </row>
    <row r="236" spans="11:12" ht="15.75" hidden="1" x14ac:dyDescent="0.25">
      <c r="K236" s="170" t="s">
        <v>327</v>
      </c>
      <c r="L236" s="171" t="s">
        <v>1271</v>
      </c>
    </row>
    <row r="237" spans="11:12" ht="15.75" hidden="1" x14ac:dyDescent="0.25">
      <c r="K237" s="170" t="s">
        <v>1239</v>
      </c>
      <c r="L237" s="171" t="s">
        <v>1272</v>
      </c>
    </row>
    <row r="238" spans="11:12" ht="15.75" hidden="1" x14ac:dyDescent="0.25">
      <c r="K238" s="170" t="s">
        <v>349</v>
      </c>
      <c r="L238" s="171" t="s">
        <v>1273</v>
      </c>
    </row>
    <row r="239" spans="11:12" ht="15.75" hidden="1" x14ac:dyDescent="0.25">
      <c r="K239" s="170" t="s">
        <v>380</v>
      </c>
      <c r="L239" s="171" t="s">
        <v>336</v>
      </c>
    </row>
    <row r="240" spans="11:12" ht="15.75" hidden="1" x14ac:dyDescent="0.2">
      <c r="K240" s="173" t="s">
        <v>1240</v>
      </c>
      <c r="L240" s="171" t="s">
        <v>1274</v>
      </c>
    </row>
    <row r="241" spans="11:12" ht="15.75" hidden="1" x14ac:dyDescent="0.25">
      <c r="K241" s="170" t="s">
        <v>1241</v>
      </c>
      <c r="L241" s="171" t="s">
        <v>1275</v>
      </c>
    </row>
    <row r="242" spans="11:12" ht="15.75" hidden="1" x14ac:dyDescent="0.2">
      <c r="K242" s="173" t="s">
        <v>1242</v>
      </c>
      <c r="L242" s="171" t="s">
        <v>350</v>
      </c>
    </row>
    <row r="243" spans="11:12" ht="15.75" hidden="1" x14ac:dyDescent="0.25">
      <c r="K243" s="170" t="s">
        <v>1243</v>
      </c>
      <c r="L243" s="171" t="s">
        <v>1276</v>
      </c>
    </row>
    <row r="244" spans="11:12" ht="15.75" hidden="1" x14ac:dyDescent="0.25">
      <c r="K244" s="170" t="s">
        <v>1244</v>
      </c>
      <c r="L244" s="171" t="s">
        <v>1277</v>
      </c>
    </row>
    <row r="245" spans="11:12" ht="15.75" hidden="1" x14ac:dyDescent="0.25">
      <c r="K245" s="170" t="s">
        <v>1245</v>
      </c>
      <c r="L245" s="171" t="s">
        <v>1278</v>
      </c>
    </row>
    <row r="246" spans="11:12" ht="15.75" hidden="1" x14ac:dyDescent="0.25">
      <c r="K246" s="170" t="s">
        <v>1246</v>
      </c>
      <c r="L246" s="171" t="s">
        <v>1279</v>
      </c>
    </row>
    <row r="247" spans="11:12" ht="15.75" hidden="1" x14ac:dyDescent="0.2">
      <c r="K247" s="173" t="s">
        <v>1247</v>
      </c>
      <c r="L247" s="171" t="s">
        <v>1280</v>
      </c>
    </row>
    <row r="248" spans="11:12" ht="15.75" hidden="1" x14ac:dyDescent="0.25">
      <c r="K248" s="170" t="s">
        <v>1248</v>
      </c>
      <c r="L248" s="171" t="s">
        <v>1281</v>
      </c>
    </row>
    <row r="249" spans="11:12" ht="15.75" hidden="1" x14ac:dyDescent="0.2">
      <c r="K249" s="173" t="s">
        <v>1249</v>
      </c>
      <c r="L249" s="171" t="s">
        <v>1282</v>
      </c>
    </row>
    <row r="250" spans="11:12" ht="15.75" hidden="1" x14ac:dyDescent="0.2">
      <c r="K250" s="173" t="s">
        <v>1250</v>
      </c>
      <c r="L250" s="182" t="s">
        <v>1283</v>
      </c>
    </row>
    <row r="251" spans="11:12" ht="15.75" hidden="1" x14ac:dyDescent="0.25">
      <c r="K251" s="170" t="s">
        <v>373</v>
      </c>
      <c r="L251" s="171" t="s">
        <v>1284</v>
      </c>
    </row>
    <row r="252" spans="11:12" ht="15.75" hidden="1" x14ac:dyDescent="0.2">
      <c r="K252" s="173" t="s">
        <v>1251</v>
      </c>
      <c r="L252" s="171" t="s">
        <v>337</v>
      </c>
    </row>
    <row r="253" spans="11:12" ht="15.75" hidden="1" x14ac:dyDescent="0.2">
      <c r="K253" s="173" t="s">
        <v>1252</v>
      </c>
      <c r="L253" s="171" t="s">
        <v>1285</v>
      </c>
    </row>
    <row r="254" spans="11:12" ht="15.75" hidden="1" x14ac:dyDescent="0.25">
      <c r="K254" s="170" t="s">
        <v>1253</v>
      </c>
      <c r="L254" s="171" t="s">
        <v>1286</v>
      </c>
    </row>
    <row r="255" spans="11:12" ht="15.75" hidden="1" x14ac:dyDescent="0.2">
      <c r="K255" s="173" t="s">
        <v>1254</v>
      </c>
      <c r="L255" s="171" t="s">
        <v>1287</v>
      </c>
    </row>
    <row r="256" spans="11:12" ht="15.75" hidden="1" x14ac:dyDescent="0.25">
      <c r="K256" s="170" t="s">
        <v>379</v>
      </c>
      <c r="L256" s="171" t="s">
        <v>1288</v>
      </c>
    </row>
    <row r="257" spans="11:12" ht="15.75" hidden="1" x14ac:dyDescent="0.25">
      <c r="K257" s="170" t="s">
        <v>1255</v>
      </c>
      <c r="L257" s="171" t="s">
        <v>1289</v>
      </c>
    </row>
    <row r="258" spans="11:12" ht="15.75" hidden="1" x14ac:dyDescent="0.25">
      <c r="K258" s="170" t="s">
        <v>1256</v>
      </c>
      <c r="L258" s="171" t="s">
        <v>1290</v>
      </c>
    </row>
    <row r="259" spans="11:12" ht="15.75" hidden="1" x14ac:dyDescent="0.25">
      <c r="K259" s="170" t="s">
        <v>1257</v>
      </c>
      <c r="L259" s="171" t="s">
        <v>1291</v>
      </c>
    </row>
    <row r="260" spans="11:12" ht="15.75" hidden="1" x14ac:dyDescent="0.2">
      <c r="K260" s="173" t="s">
        <v>1258</v>
      </c>
      <c r="L260" s="171" t="s">
        <v>1292</v>
      </c>
    </row>
    <row r="261" spans="11:12" ht="15.75" hidden="1" x14ac:dyDescent="0.25">
      <c r="K261" s="170" t="s">
        <v>345</v>
      </c>
      <c r="L261" s="171" t="s">
        <v>400</v>
      </c>
    </row>
    <row r="262" spans="11:12" ht="15.75" hidden="1" x14ac:dyDescent="0.25">
      <c r="K262" s="170" t="s">
        <v>1259</v>
      </c>
      <c r="L262" s="171" t="s">
        <v>1293</v>
      </c>
    </row>
    <row r="263" spans="11:12" ht="15.75" hidden="1" x14ac:dyDescent="0.25">
      <c r="K263" s="170" t="s">
        <v>1260</v>
      </c>
      <c r="L263" s="171" t="s">
        <v>383</v>
      </c>
    </row>
    <row r="264" spans="11:12" ht="15.75" hidden="1" x14ac:dyDescent="0.25">
      <c r="K264" s="170" t="s">
        <v>1261</v>
      </c>
      <c r="L264" s="171" t="s">
        <v>332</v>
      </c>
    </row>
    <row r="265" spans="11:12" ht="15.75" hidden="1" x14ac:dyDescent="0.25">
      <c r="K265" s="170" t="s">
        <v>1262</v>
      </c>
      <c r="L265" s="171" t="s">
        <v>385</v>
      </c>
    </row>
    <row r="266" spans="11:12" ht="15.75" hidden="1" x14ac:dyDescent="0.2">
      <c r="K266" s="173" t="s">
        <v>1263</v>
      </c>
      <c r="L266" s="171" t="s">
        <v>1294</v>
      </c>
    </row>
    <row r="267" spans="11:12" ht="15.75" hidden="1" x14ac:dyDescent="0.25">
      <c r="K267" s="170" t="s">
        <v>1264</v>
      </c>
      <c r="L267" s="171" t="s">
        <v>1295</v>
      </c>
    </row>
    <row r="268" spans="11:12" ht="15.75" hidden="1" x14ac:dyDescent="0.25">
      <c r="K268" s="170" t="s">
        <v>1265</v>
      </c>
      <c r="L268" s="171" t="s">
        <v>1296</v>
      </c>
    </row>
    <row r="269" spans="11:12" ht="15.75" hidden="1" x14ac:dyDescent="0.25">
      <c r="K269" s="170" t="s">
        <v>1266</v>
      </c>
      <c r="L269" s="171" t="s">
        <v>1297</v>
      </c>
    </row>
    <row r="270" spans="11:12" ht="15.75" hidden="1" x14ac:dyDescent="0.2">
      <c r="K270" s="183" t="s">
        <v>1267</v>
      </c>
      <c r="L270" s="171" t="s">
        <v>354</v>
      </c>
    </row>
    <row r="271" spans="11:12" ht="15.75" hidden="1" x14ac:dyDescent="0.25">
      <c r="K271" s="170" t="s">
        <v>396</v>
      </c>
      <c r="L271" s="171" t="s">
        <v>386</v>
      </c>
    </row>
    <row r="272" spans="11:12" ht="15.75" hidden="1" x14ac:dyDescent="0.25">
      <c r="K272" s="170" t="s">
        <v>1268</v>
      </c>
      <c r="L272" s="171" t="s">
        <v>1298</v>
      </c>
    </row>
    <row r="273" spans="11:12" ht="15.75" hidden="1" x14ac:dyDescent="0.25">
      <c r="K273" s="170" t="s">
        <v>1269</v>
      </c>
      <c r="L273" s="171" t="s">
        <v>384</v>
      </c>
    </row>
    <row r="274" spans="11:12" ht="15.75" hidden="1" x14ac:dyDescent="0.25">
      <c r="K274" s="170" t="s">
        <v>1270</v>
      </c>
      <c r="L274" s="171" t="s">
        <v>340</v>
      </c>
    </row>
    <row r="275" spans="11:12" ht="15.75" hidden="1" x14ac:dyDescent="0.25">
      <c r="K275" s="170" t="s">
        <v>371</v>
      </c>
      <c r="L275" s="182" t="s">
        <v>1299</v>
      </c>
    </row>
    <row r="276" spans="11:12" ht="15.75" hidden="1" x14ac:dyDescent="0.25">
      <c r="K276" s="170" t="s">
        <v>1271</v>
      </c>
    </row>
    <row r="277" spans="11:12" ht="15.75" hidden="1" x14ac:dyDescent="0.25">
      <c r="K277" s="170" t="s">
        <v>1272</v>
      </c>
    </row>
    <row r="278" spans="11:12" ht="15.75" hidden="1" x14ac:dyDescent="0.25">
      <c r="K278" s="170" t="s">
        <v>1273</v>
      </c>
    </row>
    <row r="279" spans="11:12" ht="15.75" hidden="1" x14ac:dyDescent="0.25">
      <c r="K279" s="170" t="s">
        <v>336</v>
      </c>
    </row>
    <row r="280" spans="11:12" ht="15.75" hidden="1" x14ac:dyDescent="0.25">
      <c r="K280" s="170" t="s">
        <v>1274</v>
      </c>
    </row>
    <row r="281" spans="11:12" ht="15.75" hidden="1" x14ac:dyDescent="0.25">
      <c r="K281" s="170" t="s">
        <v>1275</v>
      </c>
    </row>
    <row r="282" spans="11:12" ht="15.75" hidden="1" x14ac:dyDescent="0.25">
      <c r="K282" s="170" t="s">
        <v>350</v>
      </c>
    </row>
    <row r="283" spans="11:12" ht="15.75" hidden="1" x14ac:dyDescent="0.25">
      <c r="K283" s="170" t="s">
        <v>1276</v>
      </c>
    </row>
    <row r="284" spans="11:12" ht="15.75" hidden="1" x14ac:dyDescent="0.25">
      <c r="K284" s="170" t="s">
        <v>1277</v>
      </c>
    </row>
    <row r="285" spans="11:12" ht="15.75" hidden="1" x14ac:dyDescent="0.25">
      <c r="K285" s="170" t="s">
        <v>1278</v>
      </c>
    </row>
    <row r="286" spans="11:12" ht="15.75" hidden="1" x14ac:dyDescent="0.25">
      <c r="K286" s="170" t="s">
        <v>1279</v>
      </c>
    </row>
    <row r="287" spans="11:12" ht="15.75" hidden="1" x14ac:dyDescent="0.25">
      <c r="K287" s="170" t="s">
        <v>1280</v>
      </c>
    </row>
    <row r="288" spans="11:12" ht="15.75" hidden="1" x14ac:dyDescent="0.25">
      <c r="K288" s="170" t="s">
        <v>1281</v>
      </c>
    </row>
    <row r="289" spans="1:18" s="171" customFormat="1" ht="15.75" hidden="1" x14ac:dyDescent="0.25">
      <c r="A289" s="168"/>
      <c r="B289" s="168"/>
      <c r="C289" s="168"/>
      <c r="D289" s="168"/>
      <c r="E289" s="168"/>
      <c r="F289" s="168"/>
      <c r="G289" s="169"/>
      <c r="H289" s="154"/>
      <c r="I289" s="154"/>
      <c r="J289" s="154"/>
      <c r="K289" s="170" t="s">
        <v>1282</v>
      </c>
      <c r="M289" s="154"/>
      <c r="N289" s="154"/>
      <c r="O289" s="154"/>
      <c r="P289" s="154"/>
      <c r="Q289" s="154"/>
      <c r="R289" s="154"/>
    </row>
    <row r="290" spans="1:18" s="171" customFormat="1" ht="15.75" hidden="1" x14ac:dyDescent="0.2">
      <c r="A290" s="168"/>
      <c r="B290" s="168"/>
      <c r="C290" s="168"/>
      <c r="D290" s="168"/>
      <c r="E290" s="168"/>
      <c r="F290" s="168"/>
      <c r="G290" s="169"/>
      <c r="H290" s="154"/>
      <c r="I290" s="154"/>
      <c r="J290" s="154"/>
      <c r="K290" s="183" t="s">
        <v>1283</v>
      </c>
      <c r="M290" s="154"/>
      <c r="N290" s="154"/>
      <c r="O290" s="154"/>
      <c r="P290" s="154"/>
      <c r="Q290" s="154"/>
      <c r="R290" s="154"/>
    </row>
    <row r="291" spans="1:18" s="171" customFormat="1" ht="15.75" hidden="1" x14ac:dyDescent="0.25">
      <c r="A291" s="168"/>
      <c r="B291" s="168"/>
      <c r="C291" s="168"/>
      <c r="D291" s="168"/>
      <c r="E291" s="168"/>
      <c r="F291" s="168"/>
      <c r="G291" s="169"/>
      <c r="H291" s="154"/>
      <c r="I291" s="154"/>
      <c r="J291" s="154"/>
      <c r="K291" s="170" t="s">
        <v>1284</v>
      </c>
      <c r="M291" s="154"/>
      <c r="N291" s="154"/>
      <c r="O291" s="154"/>
      <c r="P291" s="154"/>
      <c r="Q291" s="154"/>
      <c r="R291" s="154"/>
    </row>
    <row r="292" spans="1:18" s="171" customFormat="1" ht="15.75" hidden="1" x14ac:dyDescent="0.25">
      <c r="A292" s="168"/>
      <c r="B292" s="168"/>
      <c r="C292" s="168"/>
      <c r="D292" s="168"/>
      <c r="E292" s="168"/>
      <c r="F292" s="168"/>
      <c r="G292" s="169"/>
      <c r="H292" s="154"/>
      <c r="I292" s="154"/>
      <c r="J292" s="154"/>
      <c r="K292" s="170" t="s">
        <v>337</v>
      </c>
      <c r="M292" s="154"/>
      <c r="N292" s="154"/>
      <c r="O292" s="154"/>
      <c r="P292" s="154"/>
      <c r="Q292" s="154"/>
      <c r="R292" s="154"/>
    </row>
    <row r="293" spans="1:18" s="171" customFormat="1" ht="15.75" hidden="1" x14ac:dyDescent="0.25">
      <c r="A293" s="168"/>
      <c r="B293" s="168"/>
      <c r="C293" s="168"/>
      <c r="D293" s="168"/>
      <c r="E293" s="168"/>
      <c r="F293" s="168"/>
      <c r="G293" s="169"/>
      <c r="H293" s="154"/>
      <c r="I293" s="154"/>
      <c r="J293" s="154"/>
      <c r="K293" s="170" t="s">
        <v>1285</v>
      </c>
      <c r="M293" s="154"/>
      <c r="N293" s="154"/>
      <c r="O293" s="154"/>
      <c r="P293" s="154"/>
      <c r="Q293" s="154"/>
      <c r="R293" s="154"/>
    </row>
    <row r="294" spans="1:18" s="171" customFormat="1" ht="15.75" hidden="1" x14ac:dyDescent="0.25">
      <c r="A294" s="168"/>
      <c r="B294" s="168"/>
      <c r="C294" s="168"/>
      <c r="D294" s="168"/>
      <c r="E294" s="168"/>
      <c r="F294" s="168"/>
      <c r="G294" s="169"/>
      <c r="H294" s="154"/>
      <c r="I294" s="154"/>
      <c r="J294" s="154"/>
      <c r="K294" s="170" t="s">
        <v>1286</v>
      </c>
      <c r="M294" s="154"/>
      <c r="N294" s="154"/>
      <c r="O294" s="154"/>
      <c r="P294" s="154"/>
      <c r="Q294" s="154"/>
      <c r="R294" s="154"/>
    </row>
    <row r="295" spans="1:18" s="171" customFormat="1" ht="15.75" hidden="1" x14ac:dyDescent="0.25">
      <c r="A295" s="168"/>
      <c r="B295" s="168"/>
      <c r="C295" s="168"/>
      <c r="D295" s="168"/>
      <c r="E295" s="168"/>
      <c r="F295" s="168"/>
      <c r="G295" s="169"/>
      <c r="H295" s="154"/>
      <c r="I295" s="154"/>
      <c r="J295" s="154"/>
      <c r="K295" s="170" t="s">
        <v>1287</v>
      </c>
      <c r="M295" s="154"/>
      <c r="N295" s="154"/>
      <c r="O295" s="154"/>
      <c r="P295" s="154"/>
      <c r="Q295" s="154"/>
      <c r="R295" s="154"/>
    </row>
    <row r="296" spans="1:18" s="171" customFormat="1" ht="15.75" hidden="1" x14ac:dyDescent="0.25">
      <c r="A296" s="168"/>
      <c r="B296" s="168"/>
      <c r="C296" s="168"/>
      <c r="D296" s="168"/>
      <c r="E296" s="168"/>
      <c r="F296" s="168"/>
      <c r="G296" s="169"/>
      <c r="H296" s="154"/>
      <c r="I296" s="154"/>
      <c r="J296" s="154"/>
      <c r="K296" s="170" t="s">
        <v>1288</v>
      </c>
      <c r="M296" s="154"/>
      <c r="N296" s="154"/>
      <c r="O296" s="154"/>
      <c r="P296" s="154"/>
      <c r="Q296" s="154"/>
      <c r="R296" s="154"/>
    </row>
    <row r="297" spans="1:18" s="171" customFormat="1" ht="15.75" hidden="1" x14ac:dyDescent="0.25">
      <c r="A297" s="168"/>
      <c r="B297" s="168"/>
      <c r="C297" s="168"/>
      <c r="D297" s="168"/>
      <c r="E297" s="168"/>
      <c r="F297" s="168"/>
      <c r="G297" s="169"/>
      <c r="H297" s="154"/>
      <c r="I297" s="154"/>
      <c r="J297" s="154"/>
      <c r="K297" s="170" t="s">
        <v>1289</v>
      </c>
      <c r="M297" s="154"/>
      <c r="N297" s="154"/>
      <c r="O297" s="154"/>
      <c r="P297" s="154"/>
      <c r="Q297" s="154"/>
      <c r="R297" s="154"/>
    </row>
    <row r="298" spans="1:18" s="171" customFormat="1" ht="15.75" hidden="1" x14ac:dyDescent="0.25">
      <c r="A298" s="168"/>
      <c r="B298" s="168"/>
      <c r="C298" s="168"/>
      <c r="D298" s="168"/>
      <c r="E298" s="168"/>
      <c r="F298" s="168"/>
      <c r="G298" s="169"/>
      <c r="H298" s="154"/>
      <c r="I298" s="154"/>
      <c r="J298" s="154"/>
      <c r="K298" s="170" t="s">
        <v>1290</v>
      </c>
      <c r="M298" s="154"/>
      <c r="N298" s="154"/>
      <c r="O298" s="154"/>
      <c r="P298" s="154"/>
      <c r="Q298" s="154"/>
      <c r="R298" s="154"/>
    </row>
    <row r="299" spans="1:18" s="171" customFormat="1" ht="15.75" hidden="1" x14ac:dyDescent="0.25">
      <c r="A299" s="168"/>
      <c r="B299" s="168"/>
      <c r="C299" s="168"/>
      <c r="D299" s="168"/>
      <c r="E299" s="168"/>
      <c r="F299" s="168"/>
      <c r="G299" s="169"/>
      <c r="H299" s="154"/>
      <c r="I299" s="154"/>
      <c r="J299" s="154"/>
      <c r="K299" s="170" t="s">
        <v>1291</v>
      </c>
      <c r="M299" s="154"/>
      <c r="N299" s="154"/>
      <c r="O299" s="154"/>
      <c r="P299" s="154"/>
      <c r="Q299" s="154"/>
      <c r="R299" s="154"/>
    </row>
    <row r="300" spans="1:18" s="171" customFormat="1" ht="15.75" hidden="1" x14ac:dyDescent="0.25">
      <c r="A300" s="168"/>
      <c r="B300" s="168"/>
      <c r="C300" s="168"/>
      <c r="D300" s="168"/>
      <c r="E300" s="168"/>
      <c r="F300" s="168"/>
      <c r="G300" s="169"/>
      <c r="H300" s="154"/>
      <c r="I300" s="154"/>
      <c r="J300" s="154"/>
      <c r="K300" s="170" t="s">
        <v>1292</v>
      </c>
      <c r="M300" s="154"/>
      <c r="N300" s="154"/>
      <c r="O300" s="154"/>
      <c r="P300" s="154"/>
      <c r="Q300" s="154"/>
      <c r="R300" s="154"/>
    </row>
    <row r="301" spans="1:18" s="171" customFormat="1" ht="15.75" hidden="1" x14ac:dyDescent="0.25">
      <c r="A301" s="168"/>
      <c r="B301" s="168"/>
      <c r="C301" s="168"/>
      <c r="D301" s="168"/>
      <c r="E301" s="168"/>
      <c r="F301" s="168"/>
      <c r="G301" s="169"/>
      <c r="H301" s="154"/>
      <c r="I301" s="154"/>
      <c r="J301" s="154"/>
      <c r="K301" s="170" t="s">
        <v>400</v>
      </c>
      <c r="M301" s="154"/>
      <c r="N301" s="154"/>
      <c r="O301" s="154"/>
      <c r="P301" s="154"/>
      <c r="Q301" s="154"/>
      <c r="R301" s="154"/>
    </row>
    <row r="302" spans="1:18" s="171" customFormat="1" ht="15.75" hidden="1" x14ac:dyDescent="0.25">
      <c r="A302" s="168"/>
      <c r="B302" s="168"/>
      <c r="C302" s="168"/>
      <c r="D302" s="168"/>
      <c r="E302" s="168"/>
      <c r="F302" s="168"/>
      <c r="G302" s="169"/>
      <c r="H302" s="154"/>
      <c r="I302" s="154"/>
      <c r="J302" s="154"/>
      <c r="K302" s="170" t="s">
        <v>1293</v>
      </c>
      <c r="M302" s="154"/>
      <c r="N302" s="154"/>
      <c r="O302" s="154"/>
      <c r="P302" s="154"/>
      <c r="Q302" s="154"/>
      <c r="R302" s="154"/>
    </row>
    <row r="303" spans="1:18" s="171" customFormat="1" ht="15.75" hidden="1" x14ac:dyDescent="0.25">
      <c r="A303" s="168"/>
      <c r="B303" s="168"/>
      <c r="C303" s="168"/>
      <c r="D303" s="168"/>
      <c r="E303" s="168"/>
      <c r="F303" s="168"/>
      <c r="G303" s="169"/>
      <c r="H303" s="154"/>
      <c r="I303" s="154"/>
      <c r="J303" s="154"/>
      <c r="K303" s="170" t="s">
        <v>383</v>
      </c>
      <c r="M303" s="154"/>
      <c r="N303" s="154"/>
      <c r="O303" s="154"/>
      <c r="P303" s="154"/>
      <c r="Q303" s="154"/>
      <c r="R303" s="154"/>
    </row>
    <row r="304" spans="1:18" s="171" customFormat="1" ht="15.75" hidden="1" x14ac:dyDescent="0.25">
      <c r="A304" s="168"/>
      <c r="B304" s="168"/>
      <c r="C304" s="168"/>
      <c r="D304" s="168"/>
      <c r="E304" s="168"/>
      <c r="F304" s="168"/>
      <c r="G304" s="169"/>
      <c r="H304" s="154"/>
      <c r="I304" s="154"/>
      <c r="J304" s="154"/>
      <c r="K304" s="170" t="s">
        <v>332</v>
      </c>
      <c r="M304" s="154"/>
      <c r="N304" s="154"/>
      <c r="O304" s="154"/>
      <c r="P304" s="154"/>
      <c r="Q304" s="154"/>
      <c r="R304" s="154"/>
    </row>
    <row r="305" spans="1:18" s="171" customFormat="1" ht="15.75" hidden="1" x14ac:dyDescent="0.25">
      <c r="A305" s="168"/>
      <c r="B305" s="168"/>
      <c r="C305" s="168"/>
      <c r="D305" s="168"/>
      <c r="E305" s="168"/>
      <c r="F305" s="168"/>
      <c r="G305" s="169"/>
      <c r="H305" s="154"/>
      <c r="I305" s="154"/>
      <c r="J305" s="154"/>
      <c r="K305" s="170" t="s">
        <v>385</v>
      </c>
      <c r="M305" s="154"/>
      <c r="N305" s="154"/>
      <c r="O305" s="154"/>
      <c r="P305" s="154"/>
      <c r="Q305" s="154"/>
      <c r="R305" s="154"/>
    </row>
    <row r="306" spans="1:18" s="171" customFormat="1" ht="15.75" hidden="1" x14ac:dyDescent="0.25">
      <c r="A306" s="168"/>
      <c r="B306" s="168"/>
      <c r="C306" s="168"/>
      <c r="D306" s="168"/>
      <c r="E306" s="168"/>
      <c r="F306" s="168"/>
      <c r="G306" s="169"/>
      <c r="H306" s="154"/>
      <c r="I306" s="154"/>
      <c r="J306" s="154"/>
      <c r="K306" s="170" t="s">
        <v>1294</v>
      </c>
      <c r="M306" s="154"/>
      <c r="N306" s="154"/>
      <c r="O306" s="154"/>
      <c r="P306" s="154"/>
      <c r="Q306" s="154"/>
      <c r="R306" s="154"/>
    </row>
    <row r="307" spans="1:18" s="171" customFormat="1" ht="15.75" hidden="1" x14ac:dyDescent="0.25">
      <c r="A307" s="168"/>
      <c r="B307" s="168"/>
      <c r="C307" s="168"/>
      <c r="D307" s="168"/>
      <c r="E307" s="168"/>
      <c r="F307" s="168"/>
      <c r="G307" s="169"/>
      <c r="H307" s="154"/>
      <c r="I307" s="154"/>
      <c r="J307" s="154"/>
      <c r="K307" s="170" t="s">
        <v>1295</v>
      </c>
      <c r="M307" s="154"/>
      <c r="N307" s="154"/>
      <c r="O307" s="154"/>
      <c r="P307" s="154"/>
      <c r="Q307" s="154"/>
      <c r="R307" s="154"/>
    </row>
    <row r="308" spans="1:18" s="171" customFormat="1" ht="15.75" hidden="1" x14ac:dyDescent="0.25">
      <c r="A308" s="168"/>
      <c r="B308" s="168"/>
      <c r="C308" s="168"/>
      <c r="D308" s="168"/>
      <c r="E308" s="168"/>
      <c r="F308" s="168"/>
      <c r="G308" s="169"/>
      <c r="H308" s="154"/>
      <c r="I308" s="154"/>
      <c r="J308" s="154"/>
      <c r="K308" s="170" t="s">
        <v>1296</v>
      </c>
      <c r="M308" s="154"/>
      <c r="N308" s="154"/>
      <c r="O308" s="154"/>
      <c r="P308" s="154"/>
      <c r="Q308" s="154"/>
      <c r="R308" s="154"/>
    </row>
    <row r="309" spans="1:18" s="171" customFormat="1" ht="15.75" hidden="1" x14ac:dyDescent="0.25">
      <c r="A309" s="168"/>
      <c r="B309" s="168"/>
      <c r="C309" s="168"/>
      <c r="D309" s="168"/>
      <c r="E309" s="168"/>
      <c r="F309" s="168"/>
      <c r="G309" s="169"/>
      <c r="H309" s="154"/>
      <c r="I309" s="154"/>
      <c r="J309" s="154"/>
      <c r="K309" s="170" t="s">
        <v>1297</v>
      </c>
      <c r="M309" s="154"/>
      <c r="N309" s="154"/>
      <c r="O309" s="154"/>
      <c r="P309" s="154"/>
      <c r="Q309" s="154"/>
      <c r="R309" s="154"/>
    </row>
    <row r="310" spans="1:18" s="171" customFormat="1" ht="15.75" hidden="1" x14ac:dyDescent="0.25">
      <c r="A310" s="168"/>
      <c r="B310" s="168"/>
      <c r="C310" s="168"/>
      <c r="D310" s="168"/>
      <c r="E310" s="168"/>
      <c r="F310" s="168"/>
      <c r="G310" s="169"/>
      <c r="H310" s="154"/>
      <c r="I310" s="154"/>
      <c r="J310" s="154"/>
      <c r="K310" s="170" t="s">
        <v>354</v>
      </c>
      <c r="M310" s="154"/>
      <c r="N310" s="154"/>
      <c r="O310" s="154"/>
      <c r="P310" s="154"/>
      <c r="Q310" s="154"/>
      <c r="R310" s="154"/>
    </row>
    <row r="311" spans="1:18" s="171" customFormat="1" ht="15.75" hidden="1" x14ac:dyDescent="0.25">
      <c r="A311" s="168"/>
      <c r="B311" s="168"/>
      <c r="C311" s="168"/>
      <c r="D311" s="168"/>
      <c r="E311" s="168"/>
      <c r="F311" s="168"/>
      <c r="G311" s="169"/>
      <c r="H311" s="154"/>
      <c r="I311" s="154"/>
      <c r="J311" s="154"/>
      <c r="K311" s="170" t="s">
        <v>386</v>
      </c>
      <c r="M311" s="154"/>
      <c r="N311" s="154"/>
      <c r="O311" s="154"/>
      <c r="P311" s="154"/>
      <c r="Q311" s="154"/>
      <c r="R311" s="154"/>
    </row>
    <row r="312" spans="1:18" s="171" customFormat="1" ht="15.75" hidden="1" x14ac:dyDescent="0.25">
      <c r="A312" s="168"/>
      <c r="B312" s="168"/>
      <c r="C312" s="168"/>
      <c r="D312" s="168"/>
      <c r="E312" s="168"/>
      <c r="F312" s="168"/>
      <c r="G312" s="169"/>
      <c r="H312" s="154"/>
      <c r="I312" s="154"/>
      <c r="J312" s="154"/>
      <c r="K312" s="170" t="s">
        <v>1298</v>
      </c>
      <c r="M312" s="154"/>
      <c r="N312" s="154"/>
      <c r="O312" s="154"/>
      <c r="P312" s="154"/>
      <c r="Q312" s="154"/>
      <c r="R312" s="154"/>
    </row>
    <row r="313" spans="1:18" s="171" customFormat="1" ht="15.75" hidden="1" x14ac:dyDescent="0.25">
      <c r="A313" s="168"/>
      <c r="B313" s="168"/>
      <c r="C313" s="168"/>
      <c r="D313" s="168"/>
      <c r="E313" s="168"/>
      <c r="F313" s="168"/>
      <c r="G313" s="169"/>
      <c r="H313" s="154"/>
      <c r="I313" s="154"/>
      <c r="J313" s="154"/>
      <c r="K313" s="170" t="s">
        <v>384</v>
      </c>
      <c r="M313" s="154"/>
      <c r="N313" s="154"/>
      <c r="O313" s="154"/>
      <c r="P313" s="154"/>
      <c r="Q313" s="154"/>
      <c r="R313" s="154"/>
    </row>
    <row r="314" spans="1:18" s="171" customFormat="1" ht="15.75" hidden="1" x14ac:dyDescent="0.25">
      <c r="A314" s="168"/>
      <c r="B314" s="168"/>
      <c r="C314" s="168"/>
      <c r="D314" s="168"/>
      <c r="E314" s="168"/>
      <c r="F314" s="168"/>
      <c r="G314" s="169"/>
      <c r="H314" s="154"/>
      <c r="I314" s="154"/>
      <c r="J314" s="154"/>
      <c r="K314" s="170" t="s">
        <v>340</v>
      </c>
      <c r="M314" s="154"/>
      <c r="N314" s="154"/>
      <c r="O314" s="154"/>
      <c r="P314" s="154"/>
      <c r="Q314" s="154"/>
      <c r="R314" s="154"/>
    </row>
    <row r="315" spans="1:18" s="171" customFormat="1" ht="15.75" hidden="1" x14ac:dyDescent="0.2">
      <c r="A315" s="168"/>
      <c r="B315" s="168"/>
      <c r="C315" s="168"/>
      <c r="D315" s="168"/>
      <c r="E315" s="168"/>
      <c r="F315" s="168"/>
      <c r="G315" s="169"/>
      <c r="H315" s="154"/>
      <c r="I315" s="154"/>
      <c r="J315" s="154"/>
      <c r="K315" s="183" t="s">
        <v>1299</v>
      </c>
      <c r="M315" s="154"/>
      <c r="N315" s="154"/>
      <c r="O315" s="154"/>
      <c r="P315" s="154"/>
      <c r="Q315" s="154"/>
      <c r="R315" s="154"/>
    </row>
    <row r="316" spans="1:18" s="171" customFormat="1" ht="15.75" hidden="1" x14ac:dyDescent="0.25">
      <c r="A316" s="168"/>
      <c r="B316" s="168"/>
      <c r="C316" s="168"/>
      <c r="D316" s="168"/>
      <c r="E316" s="168"/>
      <c r="F316" s="168"/>
      <c r="G316" s="169"/>
      <c r="H316" s="154"/>
      <c r="I316" s="154"/>
      <c r="J316" s="154"/>
      <c r="K316" s="170"/>
      <c r="M316" s="154"/>
      <c r="N316" s="154"/>
      <c r="O316" s="154"/>
      <c r="P316" s="154"/>
      <c r="Q316" s="154"/>
      <c r="R316" s="154"/>
    </row>
    <row r="317" spans="1:18" s="171" customFormat="1" ht="15.75" hidden="1" x14ac:dyDescent="0.25">
      <c r="A317" s="168"/>
      <c r="B317" s="168"/>
      <c r="C317" s="168"/>
      <c r="D317" s="168"/>
      <c r="E317" s="168"/>
      <c r="F317" s="168"/>
      <c r="G317" s="169"/>
      <c r="H317" s="154"/>
      <c r="I317" s="154"/>
      <c r="J317" s="154"/>
      <c r="K317" s="170"/>
      <c r="M317" s="154"/>
      <c r="N317" s="154"/>
      <c r="O317" s="154"/>
      <c r="P317" s="154"/>
      <c r="Q317" s="154"/>
      <c r="R317" s="154"/>
    </row>
    <row r="318" spans="1:18" s="171" customFormat="1" ht="15.75" hidden="1" x14ac:dyDescent="0.25">
      <c r="A318" s="168"/>
      <c r="B318" s="168"/>
      <c r="C318" s="168"/>
      <c r="D318" s="168"/>
      <c r="E318" s="168"/>
      <c r="F318" s="168"/>
      <c r="G318" s="169"/>
      <c r="H318" s="154"/>
      <c r="I318" s="154"/>
      <c r="J318" s="154"/>
      <c r="K318" s="170"/>
      <c r="M318" s="154"/>
      <c r="N318" s="154"/>
      <c r="O318" s="154"/>
      <c r="P318" s="154"/>
      <c r="Q318" s="154"/>
      <c r="R318" s="154"/>
    </row>
    <row r="319" spans="1:18" s="171" customFormat="1" ht="15.75" hidden="1" x14ac:dyDescent="0.25">
      <c r="A319" s="168"/>
      <c r="B319" s="168"/>
      <c r="C319" s="168"/>
      <c r="D319" s="168"/>
      <c r="E319" s="168"/>
      <c r="F319" s="168"/>
      <c r="G319" s="169"/>
      <c r="H319" s="154"/>
      <c r="I319" s="154"/>
      <c r="J319" s="154"/>
      <c r="K319" s="170"/>
      <c r="M319" s="154"/>
      <c r="N319" s="154"/>
      <c r="O319" s="154"/>
      <c r="P319" s="154"/>
      <c r="Q319" s="154"/>
      <c r="R319" s="154"/>
    </row>
    <row r="320" spans="1:18" s="171" customFormat="1" ht="14.25" hidden="1" customHeight="1" x14ac:dyDescent="0.25">
      <c r="A320" s="168"/>
      <c r="B320" s="168"/>
      <c r="C320" s="168"/>
      <c r="D320" s="168"/>
      <c r="E320" s="168"/>
      <c r="F320" s="168"/>
      <c r="G320" s="169"/>
      <c r="H320" s="154"/>
      <c r="I320" s="154"/>
      <c r="J320" s="154"/>
      <c r="K320" s="170"/>
      <c r="M320" s="154"/>
      <c r="N320" s="154"/>
      <c r="O320" s="154"/>
      <c r="P320" s="154"/>
      <c r="Q320" s="154"/>
      <c r="R320" s="154"/>
    </row>
    <row r="321" spans="7:18" s="168" customFormat="1" ht="14.25" hidden="1" customHeight="1" x14ac:dyDescent="0.25">
      <c r="G321" s="169"/>
      <c r="H321" s="154"/>
      <c r="I321" s="154"/>
      <c r="J321" s="154"/>
      <c r="K321" s="170"/>
      <c r="L321" s="171"/>
      <c r="M321" s="154"/>
      <c r="N321" s="154"/>
      <c r="O321" s="154"/>
      <c r="P321" s="154"/>
      <c r="Q321" s="154"/>
      <c r="R321" s="154"/>
    </row>
  </sheetData>
  <sheetProtection algorithmName="SHA-512" hashValue="Wbw1vx15rep/eIgh3qhT6zJw0Ga/j1VdhA/1WNYK7fnZT0IpV5wXD+Y2cJsGaPZRB9adfwF79c5M+RLEh2IbFA==" saltValue="n9I7ElfMAMDy5L1Y5Qfa7w==" spinCount="100000" sheet="1" objects="1" scenarios="1"/>
  <protectedRanges>
    <protectedRange sqref="D7 B7:B8 F7:F8 A10:F11 A12:D12 C18:C19 F18 F15 I12" name="Range1"/>
  </protectedRanges>
  <mergeCells count="21">
    <mergeCell ref="A1:D3"/>
    <mergeCell ref="A4:F4"/>
    <mergeCell ref="A13:F13"/>
    <mergeCell ref="B5:D5"/>
    <mergeCell ref="A6:F6"/>
    <mergeCell ref="B8:D8"/>
    <mergeCell ref="A9:F9"/>
    <mergeCell ref="A16:B16"/>
    <mergeCell ref="A17:F17"/>
    <mergeCell ref="H16:I18"/>
    <mergeCell ref="A18:B18"/>
    <mergeCell ref="D18:E19"/>
    <mergeCell ref="F18:F19"/>
    <mergeCell ref="A19:B19"/>
    <mergeCell ref="B28:F28"/>
    <mergeCell ref="B21:E21"/>
    <mergeCell ref="B22:E22"/>
    <mergeCell ref="B23:E23"/>
    <mergeCell ref="B24:E24"/>
    <mergeCell ref="B25:E25"/>
    <mergeCell ref="B26:E26"/>
  </mergeCells>
  <conditionalFormatting sqref="F21">
    <cfRule type="containsText" dxfId="274" priority="11" operator="containsText" text="Decline">
      <formula>NOT(ISERROR(SEARCH("Decline",F21)))</formula>
    </cfRule>
    <cfRule type="containsText" dxfId="273" priority="12" operator="containsText" text="Ok">
      <formula>NOT(ISERROR(SEARCH("Ok",F21)))</formula>
    </cfRule>
  </conditionalFormatting>
  <conditionalFormatting sqref="F22">
    <cfRule type="containsText" dxfId="272" priority="9" operator="containsText" text="Decline">
      <formula>NOT(ISERROR(SEARCH("Decline",F22)))</formula>
    </cfRule>
    <cfRule type="containsText" dxfId="271" priority="10" operator="containsText" text="Ok">
      <formula>NOT(ISERROR(SEARCH("Ok",F22)))</formula>
    </cfRule>
  </conditionalFormatting>
  <conditionalFormatting sqref="F23">
    <cfRule type="containsText" dxfId="270" priority="7" operator="containsText" text="Decline">
      <formula>NOT(ISERROR(SEARCH("Decline",F23)))</formula>
    </cfRule>
    <cfRule type="containsText" dxfId="269" priority="8" operator="containsText" text="Ok">
      <formula>NOT(ISERROR(SEARCH("Ok",F23)))</formula>
    </cfRule>
  </conditionalFormatting>
  <conditionalFormatting sqref="F24">
    <cfRule type="containsText" dxfId="268" priority="5" operator="containsText" text="Decline">
      <formula>NOT(ISERROR(SEARCH("Decline",F24)))</formula>
    </cfRule>
    <cfRule type="containsText" dxfId="267" priority="6" operator="containsText" text="Ok">
      <formula>NOT(ISERROR(SEARCH("Ok",F24)))</formula>
    </cfRule>
  </conditionalFormatting>
  <conditionalFormatting sqref="F25">
    <cfRule type="containsText" dxfId="266" priority="3" operator="containsText" text="Decline">
      <formula>NOT(ISERROR(SEARCH("Decline",F25)))</formula>
    </cfRule>
    <cfRule type="containsText" dxfId="265" priority="4" operator="containsText" text="Ok">
      <formula>NOT(ISERROR(SEARCH("Ok",F25)))</formula>
    </cfRule>
  </conditionalFormatting>
  <conditionalFormatting sqref="F26">
    <cfRule type="containsText" dxfId="264" priority="1" operator="containsText" text="To be processed by RCH">
      <formula>NOT(ISERROR(SEARCH("To be processed by RCH",F26)))</formula>
    </cfRule>
    <cfRule type="containsText" dxfId="263" priority="2" operator="containsText" text="Ok">
      <formula>NOT(ISERROR(SEARCH("Ok",F26)))</formula>
    </cfRule>
  </conditionalFormatting>
  <dataValidations count="1">
    <dataValidation type="list" allowBlank="1" showInputMessage="1" showErrorMessage="1" sqref="C19 F15" xr:uid="{00000000-0002-0000-2800-000000000000}">
      <formula1>"Yes, No"</formula1>
    </dataValidation>
  </dataValidations>
  <pageMargins left="0.25" right="0.25" top="0.75" bottom="0.75" header="0.3" footer="0.3"/>
  <pageSetup paperSize="9" scale="45" orientation="landscape" horizontalDpi="4294967292" verticalDpi="4294967292" r:id="rId1"/>
  <headerFooter>
    <oddFooter>&amp;C&amp;1#&amp;"Calibri"&amp;10&amp;K000000 For internal use only</oddFooter>
  </headerFooter>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
  <dimension ref="A1:BC200"/>
  <sheetViews>
    <sheetView zoomScale="80" zoomScaleNormal="80" workbookViewId="0">
      <selection activeCell="E10" sqref="E10"/>
    </sheetView>
  </sheetViews>
  <sheetFormatPr defaultColWidth="9.140625" defaultRowHeight="12.75" x14ac:dyDescent="0.2"/>
  <cols>
    <col min="1" max="1" width="3.140625" style="41" customWidth="1"/>
    <col min="2" max="2" width="50.140625" style="36" bestFit="1" customWidth="1"/>
    <col min="3" max="3" width="24" style="36" customWidth="1"/>
    <col min="4" max="4" width="29" style="36" customWidth="1"/>
    <col min="5" max="5" width="28.85546875" style="36" bestFit="1" customWidth="1"/>
    <col min="6" max="6" width="15.85546875" style="36" bestFit="1" customWidth="1"/>
    <col min="7" max="16384" width="9.140625" style="36"/>
  </cols>
  <sheetData>
    <row r="1" spans="1:55" ht="13.5" thickBot="1" x14ac:dyDescent="0.25">
      <c r="A1" s="531"/>
      <c r="B1" s="40"/>
      <c r="C1" s="40"/>
      <c r="D1" s="40"/>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row>
    <row r="2" spans="1:55" ht="14.25" customHeight="1" x14ac:dyDescent="0.2">
      <c r="A2" s="531"/>
      <c r="B2" s="2155" t="str">
        <f>'Borrower Details'!A2</f>
        <v>Mortgage-Magnus</v>
      </c>
      <c r="C2" s="2166"/>
      <c r="D2" s="2166"/>
      <c r="E2" s="449"/>
      <c r="F2" s="415"/>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row>
    <row r="3" spans="1:55" ht="16.5" x14ac:dyDescent="0.2">
      <c r="A3" s="531"/>
      <c r="B3" s="2156"/>
      <c r="C3" s="2167"/>
      <c r="D3" s="2167"/>
      <c r="E3" s="898" t="s">
        <v>3</v>
      </c>
      <c r="F3" s="459"/>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row>
    <row r="4" spans="1:55" ht="14.25" customHeight="1" thickBot="1" x14ac:dyDescent="0.25">
      <c r="A4" s="531"/>
      <c r="B4" s="2168"/>
      <c r="C4" s="2169"/>
      <c r="D4" s="2169"/>
      <c r="E4" s="460"/>
      <c r="F4" s="461"/>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row>
    <row r="5" spans="1:55" ht="20.25" customHeight="1" x14ac:dyDescent="0.2">
      <c r="A5" s="531"/>
      <c r="B5" s="2242" t="s">
        <v>2518</v>
      </c>
      <c r="C5" s="2243"/>
      <c r="D5" s="2243"/>
      <c r="E5" s="2243"/>
      <c r="F5" s="2243"/>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row>
    <row r="6" spans="1:55" ht="20.25" customHeight="1" x14ac:dyDescent="0.2">
      <c r="A6" s="531"/>
      <c r="B6" s="2237" t="s">
        <v>235</v>
      </c>
      <c r="C6" s="2238"/>
      <c r="D6" s="2239"/>
      <c r="E6" s="2239"/>
      <c r="F6" s="22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row>
    <row r="7" spans="1:55" ht="14.25" customHeight="1" x14ac:dyDescent="0.2">
      <c r="A7" s="531"/>
      <c r="B7" s="869" t="str">
        <f>'Borrower Details'!A8</f>
        <v>Name of  Main Applicant</v>
      </c>
      <c r="C7" s="2170">
        <f>'Borrower Details'!B8</f>
        <v>0</v>
      </c>
      <c r="D7" s="2170"/>
      <c r="E7" s="2170"/>
      <c r="F7" s="2241"/>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row>
    <row r="8" spans="1:55" ht="15.75" x14ac:dyDescent="0.2">
      <c r="A8" s="531"/>
      <c r="B8" s="532" t="s">
        <v>231</v>
      </c>
      <c r="C8" s="1406">
        <f>Financials_Consolidated!C7</f>
        <v>43556</v>
      </c>
      <c r="D8" s="1406">
        <f>Financials_Consolidated!D7</f>
        <v>43191</v>
      </c>
      <c r="E8" s="466" t="s">
        <v>238</v>
      </c>
      <c r="F8" s="533" t="s">
        <v>232</v>
      </c>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row>
    <row r="9" spans="1:55" ht="15" x14ac:dyDescent="0.2">
      <c r="A9" s="531"/>
      <c r="B9" s="534" t="s">
        <v>40</v>
      </c>
      <c r="C9" s="1407">
        <f>Financials_Consolidated!C32</f>
        <v>0</v>
      </c>
      <c r="D9" s="1407">
        <f>Financials_Consolidated!D32</f>
        <v>0</v>
      </c>
      <c r="E9" s="468"/>
      <c r="F9" s="535"/>
      <c r="G9" s="468"/>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row>
    <row r="10" spans="1:55" ht="15" x14ac:dyDescent="0.2">
      <c r="A10" s="531"/>
      <c r="B10" s="534" t="s">
        <v>9</v>
      </c>
      <c r="C10" s="1407">
        <f>Financials_Consolidated!C27+Financials_Consolidated!C28</f>
        <v>0</v>
      </c>
      <c r="D10" s="1407">
        <f>Financials_Consolidated!D27+Financials_Consolidated!D28</f>
        <v>0</v>
      </c>
      <c r="E10" s="468"/>
      <c r="F10" s="535"/>
      <c r="G10" s="468"/>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row>
    <row r="11" spans="1:55" ht="15" x14ac:dyDescent="0.2">
      <c r="A11" s="531"/>
      <c r="B11" s="534" t="s">
        <v>735</v>
      </c>
      <c r="C11" s="1407">
        <f>IF(C10&lt;=C9,C10,C9)</f>
        <v>0</v>
      </c>
      <c r="D11" s="1407">
        <f>IF(D9&lt;0,D10,IF(D10&lt;=D9,D10,MIN(2/3*D10,D9*2)))</f>
        <v>0</v>
      </c>
      <c r="E11" s="468"/>
      <c r="F11" s="535"/>
      <c r="G11" s="468"/>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row>
    <row r="12" spans="1:55" ht="15" x14ac:dyDescent="0.2">
      <c r="A12" s="531"/>
      <c r="B12" s="534" t="s">
        <v>234</v>
      </c>
      <c r="C12" s="1407">
        <f>Financials_Consolidated!C22</f>
        <v>0</v>
      </c>
      <c r="D12" s="1407">
        <f>Financials_Consolidated!D22</f>
        <v>0</v>
      </c>
      <c r="E12" s="468"/>
      <c r="F12" s="535"/>
      <c r="G12" s="468"/>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row>
    <row r="13" spans="1:55" ht="15" x14ac:dyDescent="0.2">
      <c r="A13" s="531"/>
      <c r="B13" s="534" t="s">
        <v>82</v>
      </c>
      <c r="C13" s="1407">
        <f>Financials_Consolidated!C23</f>
        <v>0</v>
      </c>
      <c r="D13" s="1407">
        <f>Financials_Consolidated!D23</f>
        <v>0</v>
      </c>
      <c r="E13" s="468"/>
      <c r="F13" s="535"/>
      <c r="G13" s="468"/>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row>
    <row r="14" spans="1:55" ht="15.75" x14ac:dyDescent="0.2">
      <c r="A14" s="531"/>
      <c r="B14" s="534" t="s">
        <v>245</v>
      </c>
      <c r="C14" s="1407">
        <f>C9+C11+C12+C13</f>
        <v>0</v>
      </c>
      <c r="D14" s="1407">
        <f>D9+D11+D12+D13</f>
        <v>0</v>
      </c>
      <c r="E14" s="1472">
        <f>(C14+D14)/2</f>
        <v>0</v>
      </c>
      <c r="F14" s="1473">
        <f>IF(D14&lt;=0,E14,(IF((C14-D14)/D14&gt;50%,E14,C14)))</f>
        <v>0</v>
      </c>
      <c r="G14" s="468" t="s">
        <v>241</v>
      </c>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row>
    <row r="15" spans="1:55" ht="15" x14ac:dyDescent="0.2">
      <c r="A15" s="342"/>
      <c r="B15" s="536" t="s">
        <v>236</v>
      </c>
      <c r="C15" s="537"/>
      <c r="D15" s="537"/>
      <c r="E15" s="538"/>
      <c r="F15" s="539"/>
      <c r="G15" s="5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row>
    <row r="16" spans="1:55" ht="15.75" x14ac:dyDescent="0.2">
      <c r="A16" s="342"/>
      <c r="B16" s="534" t="s">
        <v>246</v>
      </c>
      <c r="C16" s="1"/>
      <c r="D16" s="1"/>
      <c r="E16" s="1472">
        <f>(C16+D16)/2</f>
        <v>0</v>
      </c>
      <c r="F16" s="1473">
        <f>E16/2</f>
        <v>0</v>
      </c>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row>
    <row r="17" spans="1:55" ht="15" x14ac:dyDescent="0.2">
      <c r="A17" s="342"/>
      <c r="B17" s="534" t="s">
        <v>247</v>
      </c>
      <c r="C17" s="540"/>
      <c r="D17" s="538"/>
      <c r="E17" s="540"/>
      <c r="F17" s="243"/>
      <c r="G17" s="468" t="s">
        <v>242</v>
      </c>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row>
    <row r="18" spans="1:55" ht="15.75" x14ac:dyDescent="0.2">
      <c r="A18" s="531"/>
      <c r="B18" s="534" t="s">
        <v>732</v>
      </c>
      <c r="C18" s="1"/>
      <c r="D18" s="541" t="s">
        <v>734</v>
      </c>
      <c r="E18" s="13">
        <v>0.75</v>
      </c>
      <c r="F18" s="1473">
        <f>MIN(C18*E18,C14)</f>
        <v>0</v>
      </c>
      <c r="G18" s="468" t="s">
        <v>733</v>
      </c>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row>
    <row r="19" spans="1:55" ht="15.75" x14ac:dyDescent="0.2">
      <c r="A19" s="342"/>
      <c r="B19" s="433" t="s">
        <v>248</v>
      </c>
      <c r="C19" s="876">
        <f>F14+F16+F17+F18</f>
        <v>0</v>
      </c>
      <c r="D19" s="468"/>
      <c r="E19" s="538"/>
      <c r="F19" s="539"/>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row>
    <row r="20" spans="1:55" ht="15" x14ac:dyDescent="0.2">
      <c r="A20" s="531"/>
      <c r="B20" s="534" t="s">
        <v>202</v>
      </c>
      <c r="C20" s="1">
        <v>180</v>
      </c>
      <c r="D20" s="468"/>
      <c r="E20" s="468"/>
      <c r="F20" s="535"/>
      <c r="G20" s="468"/>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row>
    <row r="21" spans="1:55" ht="15" x14ac:dyDescent="0.2">
      <c r="A21" s="531"/>
      <c r="B21" s="534" t="s">
        <v>220</v>
      </c>
      <c r="C21" s="13">
        <v>0.1</v>
      </c>
      <c r="D21" s="468"/>
      <c r="E21" s="468"/>
      <c r="F21" s="535"/>
      <c r="G21" s="468"/>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row>
    <row r="22" spans="1:55" ht="15" x14ac:dyDescent="0.2">
      <c r="A22" s="531"/>
      <c r="B22" s="534" t="s">
        <v>221</v>
      </c>
      <c r="C22" s="1407">
        <f>ROUND(-PMT(C21/12,C20,100000),0)</f>
        <v>1075</v>
      </c>
      <c r="D22" s="468"/>
      <c r="E22" s="468"/>
      <c r="F22" s="535"/>
      <c r="G22" s="468"/>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row>
    <row r="23" spans="1:55" ht="15" x14ac:dyDescent="0.2">
      <c r="A23" s="531"/>
      <c r="B23" s="534" t="s">
        <v>243</v>
      </c>
      <c r="C23" s="13"/>
      <c r="D23" s="468" t="s">
        <v>244</v>
      </c>
      <c r="E23" s="468"/>
      <c r="F23" s="535"/>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row>
    <row r="24" spans="1:55" ht="15" x14ac:dyDescent="0.2">
      <c r="A24" s="531"/>
      <c r="B24" s="534" t="s">
        <v>223</v>
      </c>
      <c r="C24" s="1407">
        <f>C19/12</f>
        <v>0</v>
      </c>
      <c r="D24" s="468"/>
      <c r="E24" s="468"/>
      <c r="F24" s="535"/>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row>
    <row r="25" spans="1:55" ht="15" x14ac:dyDescent="0.2">
      <c r="A25" s="531"/>
      <c r="B25" s="534" t="s">
        <v>224</v>
      </c>
      <c r="C25" s="1407">
        <f>C23*C24</f>
        <v>0</v>
      </c>
      <c r="D25" s="468"/>
      <c r="E25" s="468"/>
      <c r="F25" s="535"/>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row>
    <row r="26" spans="1:55" ht="15" x14ac:dyDescent="0.2">
      <c r="A26" s="531"/>
      <c r="B26" s="534" t="s">
        <v>225</v>
      </c>
      <c r="C26" s="1407">
        <f>'EMI Chart'!I46</f>
        <v>0</v>
      </c>
      <c r="D26" s="468"/>
      <c r="E26" s="468"/>
      <c r="F26" s="535"/>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row>
    <row r="27" spans="1:55" ht="15" x14ac:dyDescent="0.2">
      <c r="A27" s="531"/>
      <c r="B27" s="534" t="s">
        <v>226</v>
      </c>
      <c r="C27" s="1407">
        <f>C25-C26</f>
        <v>0</v>
      </c>
      <c r="D27" s="468"/>
      <c r="E27" s="468"/>
      <c r="F27" s="535"/>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row>
    <row r="28" spans="1:55" ht="15" x14ac:dyDescent="0.2">
      <c r="A28" s="531"/>
      <c r="B28" s="534" t="s">
        <v>227</v>
      </c>
      <c r="C28" s="1407">
        <f>C27/C22</f>
        <v>0</v>
      </c>
      <c r="D28" s="468"/>
      <c r="E28" s="468"/>
      <c r="F28" s="535"/>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row>
    <row r="29" spans="1:55" ht="15" x14ac:dyDescent="0.2">
      <c r="A29" s="531"/>
      <c r="B29" s="534" t="s">
        <v>239</v>
      </c>
      <c r="C29" s="1"/>
      <c r="D29" s="468" t="s">
        <v>240</v>
      </c>
      <c r="E29" s="468"/>
      <c r="F29" s="535"/>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row>
    <row r="30" spans="1:55" ht="15" x14ac:dyDescent="0.2">
      <c r="A30" s="531"/>
      <c r="B30" s="534" t="s">
        <v>229</v>
      </c>
      <c r="C30" s="1407">
        <f>ROUND(-PMT(C21/12,C20,C29),0)</f>
        <v>0</v>
      </c>
      <c r="D30" s="468"/>
      <c r="E30" s="468"/>
      <c r="F30" s="535"/>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row>
    <row r="31" spans="1:55" ht="15.75" thickBot="1" x14ac:dyDescent="0.25">
      <c r="A31" s="531"/>
      <c r="B31" s="542" t="s">
        <v>230</v>
      </c>
      <c r="C31" s="1474" t="e">
        <f>(C30+C26)/C24</f>
        <v>#DIV/0!</v>
      </c>
      <c r="D31" s="543"/>
      <c r="E31" s="543"/>
      <c r="F31" s="544"/>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row>
    <row r="32" spans="1:55" x14ac:dyDescent="0.2">
      <c r="A32" s="53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row>
    <row r="33" spans="1:55" x14ac:dyDescent="0.2">
      <c r="A33" s="531"/>
      <c r="B33" s="40"/>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row>
    <row r="34" spans="1:55" x14ac:dyDescent="0.2">
      <c r="A34" s="531"/>
      <c r="B34" s="40"/>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row>
    <row r="35" spans="1:55" x14ac:dyDescent="0.2">
      <c r="A35" s="531"/>
      <c r="B35" s="40"/>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row>
    <row r="36" spans="1:55" x14ac:dyDescent="0.2">
      <c r="A36" s="531"/>
      <c r="B36" s="40"/>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row>
    <row r="37" spans="1:55" x14ac:dyDescent="0.2">
      <c r="A37" s="531"/>
      <c r="B37" s="40"/>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row>
    <row r="38" spans="1:55" x14ac:dyDescent="0.2">
      <c r="A38" s="531"/>
      <c r="B38" s="40"/>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row>
    <row r="39" spans="1:55" x14ac:dyDescent="0.2">
      <c r="A39" s="531"/>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row>
    <row r="40" spans="1:55" x14ac:dyDescent="0.2">
      <c r="A40" s="531"/>
      <c r="B40" s="40"/>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row>
    <row r="41" spans="1:55" x14ac:dyDescent="0.2">
      <c r="A41" s="531"/>
      <c r="B41" s="40"/>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row>
    <row r="42" spans="1:55" x14ac:dyDescent="0.2">
      <c r="A42" s="531"/>
      <c r="B42" s="40"/>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row>
    <row r="43" spans="1:55" x14ac:dyDescent="0.2">
      <c r="A43" s="531"/>
      <c r="B43" s="40"/>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row>
    <row r="44" spans="1:55" x14ac:dyDescent="0.2">
      <c r="A44" s="53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row>
    <row r="45" spans="1:55" x14ac:dyDescent="0.2">
      <c r="A45" s="531"/>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row>
    <row r="46" spans="1:55" x14ac:dyDescent="0.2">
      <c r="A46" s="531"/>
      <c r="B46" s="40"/>
      <c r="C46" s="40"/>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c r="AW46" s="40"/>
      <c r="AX46" s="40"/>
      <c r="AY46" s="40"/>
      <c r="AZ46" s="40"/>
      <c r="BA46" s="40"/>
      <c r="BB46" s="40"/>
      <c r="BC46" s="40"/>
    </row>
    <row r="47" spans="1:55" x14ac:dyDescent="0.2">
      <c r="A47" s="531"/>
      <c r="B47" s="40"/>
      <c r="C47" s="40"/>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c r="AZ47" s="40"/>
      <c r="BA47" s="40"/>
      <c r="BB47" s="40"/>
      <c r="BC47" s="40"/>
    </row>
    <row r="48" spans="1:55" x14ac:dyDescent="0.2">
      <c r="A48" s="531"/>
      <c r="B48" s="40"/>
      <c r="C48" s="40"/>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row>
    <row r="49" spans="1:55" x14ac:dyDescent="0.2">
      <c r="A49" s="531"/>
      <c r="B49" s="40"/>
      <c r="C49" s="40"/>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row>
    <row r="50" spans="1:55" x14ac:dyDescent="0.2">
      <c r="A50" s="531"/>
      <c r="B50" s="40"/>
      <c r="C50" s="40"/>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c r="BA50" s="40"/>
      <c r="BB50" s="40"/>
      <c r="BC50" s="40"/>
    </row>
    <row r="51" spans="1:55" x14ac:dyDescent="0.2">
      <c r="A51" s="531"/>
      <c r="B51" s="40"/>
      <c r="C51" s="40"/>
      <c r="D51" s="40"/>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row>
    <row r="52" spans="1:55" x14ac:dyDescent="0.2">
      <c r="A52" s="531"/>
      <c r="B52" s="40"/>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row>
    <row r="53" spans="1:55" x14ac:dyDescent="0.2">
      <c r="A53" s="531"/>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row>
    <row r="54" spans="1:55" x14ac:dyDescent="0.2">
      <c r="A54" s="531"/>
      <c r="B54" s="40"/>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row>
    <row r="55" spans="1:55" x14ac:dyDescent="0.2">
      <c r="A55" s="531"/>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row>
    <row r="56" spans="1:55" x14ac:dyDescent="0.2">
      <c r="A56" s="531"/>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row>
    <row r="57" spans="1:55" x14ac:dyDescent="0.2">
      <c r="A57" s="531"/>
      <c r="B57" s="40"/>
      <c r="C57" s="40"/>
      <c r="D57" s="40"/>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c r="BA57" s="40"/>
      <c r="BB57" s="40"/>
      <c r="BC57" s="40"/>
    </row>
    <row r="58" spans="1:55" x14ac:dyDescent="0.2">
      <c r="A58" s="531"/>
      <c r="B58" s="40"/>
      <c r="C58" s="40"/>
      <c r="D58" s="40"/>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row>
    <row r="59" spans="1:55" x14ac:dyDescent="0.2">
      <c r="A59" s="531"/>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row>
    <row r="60" spans="1:55" x14ac:dyDescent="0.2">
      <c r="A60" s="531"/>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row>
    <row r="61" spans="1:55" x14ac:dyDescent="0.2">
      <c r="A61" s="531"/>
      <c r="B61" s="40"/>
      <c r="C61" s="40"/>
      <c r="D61" s="40"/>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row>
    <row r="62" spans="1:55" x14ac:dyDescent="0.2">
      <c r="A62" s="531"/>
      <c r="B62" s="40"/>
      <c r="C62" s="40"/>
      <c r="D62" s="40"/>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row>
    <row r="63" spans="1:55" x14ac:dyDescent="0.2">
      <c r="A63" s="531"/>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row>
    <row r="64" spans="1:55" x14ac:dyDescent="0.2">
      <c r="A64" s="531"/>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row>
    <row r="65" spans="1:55" x14ac:dyDescent="0.2">
      <c r="A65" s="531"/>
      <c r="B65" s="40"/>
      <c r="C65" s="40"/>
      <c r="D65" s="40"/>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row>
    <row r="66" spans="1:55" x14ac:dyDescent="0.2">
      <c r="A66" s="531"/>
      <c r="B66" s="40"/>
      <c r="C66" s="40"/>
      <c r="D66" s="40"/>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row>
    <row r="67" spans="1:55" x14ac:dyDescent="0.2">
      <c r="A67" s="531"/>
      <c r="B67" s="40"/>
      <c r="C67" s="40"/>
      <c r="D67" s="40"/>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row>
    <row r="68" spans="1:55" x14ac:dyDescent="0.2">
      <c r="A68" s="531"/>
      <c r="B68" s="40"/>
      <c r="C68" s="40"/>
      <c r="D68" s="40"/>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row>
    <row r="69" spans="1:55" x14ac:dyDescent="0.2">
      <c r="A69" s="531"/>
      <c r="B69" s="40"/>
      <c r="C69" s="40"/>
      <c r="D69" s="40"/>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row>
    <row r="70" spans="1:55" x14ac:dyDescent="0.2">
      <c r="A70" s="531"/>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c r="BA70" s="40"/>
      <c r="BB70" s="40"/>
      <c r="BC70" s="40"/>
    </row>
    <row r="71" spans="1:55" x14ac:dyDescent="0.2">
      <c r="A71" s="531"/>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row>
    <row r="72" spans="1:55" x14ac:dyDescent="0.2">
      <c r="A72" s="531"/>
      <c r="B72" s="40"/>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c r="BA72" s="40"/>
      <c r="BB72" s="40"/>
      <c r="BC72" s="40"/>
    </row>
    <row r="73" spans="1:55" x14ac:dyDescent="0.2">
      <c r="A73" s="531"/>
      <c r="B73" s="40"/>
      <c r="C73" s="40"/>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row>
    <row r="74" spans="1:55" x14ac:dyDescent="0.2">
      <c r="A74" s="531"/>
      <c r="B74" s="40"/>
      <c r="C74" s="40"/>
      <c r="D74" s="40"/>
      <c r="E74" s="40"/>
      <c r="F74" s="40"/>
      <c r="G74" s="40"/>
      <c r="H74" s="40"/>
      <c r="I74" s="40"/>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row>
    <row r="75" spans="1:55" x14ac:dyDescent="0.2">
      <c r="A75" s="531"/>
      <c r="B75" s="40"/>
      <c r="C75" s="40"/>
      <c r="D75" s="40"/>
      <c r="E75" s="40"/>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row>
    <row r="76" spans="1:55" x14ac:dyDescent="0.2">
      <c r="A76" s="531"/>
      <c r="B76" s="40"/>
      <c r="C76" s="40"/>
      <c r="D76" s="40"/>
      <c r="E76" s="40"/>
      <c r="F76" s="40"/>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row>
    <row r="77" spans="1:55" x14ac:dyDescent="0.2">
      <c r="A77" s="531"/>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row>
    <row r="78" spans="1:55" x14ac:dyDescent="0.2">
      <c r="A78" s="531"/>
      <c r="B78" s="40"/>
      <c r="C78" s="40"/>
      <c r="D78" s="40"/>
      <c r="E78" s="40"/>
      <c r="F78" s="40"/>
      <c r="G78" s="40"/>
      <c r="H78" s="40"/>
      <c r="I78" s="40"/>
      <c r="J78" s="40"/>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row>
    <row r="79" spans="1:55" x14ac:dyDescent="0.2">
      <c r="A79" s="531"/>
      <c r="B79" s="40"/>
      <c r="C79" s="40"/>
      <c r="D79" s="40"/>
      <c r="E79" s="40"/>
      <c r="F79" s="40"/>
      <c r="G79" s="40"/>
      <c r="H79" s="40"/>
      <c r="I79" s="40"/>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row>
    <row r="80" spans="1:55" x14ac:dyDescent="0.2">
      <c r="A80" s="531"/>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row>
    <row r="81" spans="1:55" x14ac:dyDescent="0.2">
      <c r="A81" s="531"/>
      <c r="B81" s="40"/>
      <c r="C81" s="40"/>
      <c r="D81" s="40"/>
      <c r="E81" s="40"/>
      <c r="F81" s="40"/>
      <c r="G81" s="40"/>
      <c r="H81" s="40"/>
      <c r="I81" s="40"/>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c r="BA81" s="40"/>
      <c r="BB81" s="40"/>
      <c r="BC81" s="40"/>
    </row>
    <row r="82" spans="1:55" x14ac:dyDescent="0.2">
      <c r="A82" s="531"/>
      <c r="B82" s="40"/>
      <c r="C82" s="40"/>
      <c r="D82" s="40"/>
      <c r="E82" s="40"/>
      <c r="F82" s="40"/>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row>
    <row r="83" spans="1:55" x14ac:dyDescent="0.2">
      <c r="A83" s="531"/>
      <c r="B83" s="40"/>
      <c r="C83" s="40"/>
      <c r="D83" s="40"/>
      <c r="E83" s="40"/>
      <c r="F83" s="40"/>
      <c r="G83" s="40"/>
      <c r="H83" s="40"/>
      <c r="I83" s="40"/>
      <c r="J83" s="40"/>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row>
    <row r="84" spans="1:55" x14ac:dyDescent="0.2">
      <c r="A84" s="531"/>
      <c r="B84" s="40"/>
      <c r="C84" s="40"/>
      <c r="D84" s="40"/>
      <c r="E84" s="40"/>
      <c r="F84" s="40"/>
      <c r="G84" s="40"/>
      <c r="H84" s="40"/>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row>
    <row r="85" spans="1:55" x14ac:dyDescent="0.2">
      <c r="A85" s="531"/>
      <c r="B85" s="40"/>
      <c r="C85" s="40"/>
      <c r="D85" s="40"/>
      <c r="E85" s="40"/>
      <c r="F85" s="40"/>
      <c r="G85" s="40"/>
      <c r="H85" s="40"/>
      <c r="I85" s="40"/>
      <c r="J85" s="40"/>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row>
    <row r="86" spans="1:55" x14ac:dyDescent="0.2">
      <c r="A86" s="531"/>
      <c r="B86" s="40"/>
      <c r="C86" s="40"/>
      <c r="D86" s="40"/>
      <c r="E86" s="40"/>
      <c r="F86" s="40"/>
      <c r="G86" s="40"/>
      <c r="H86" s="40"/>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row>
    <row r="87" spans="1:55" x14ac:dyDescent="0.2">
      <c r="A87" s="531"/>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row>
    <row r="88" spans="1:55" x14ac:dyDescent="0.2">
      <c r="A88" s="531"/>
      <c r="B88" s="40"/>
      <c r="C88" s="40"/>
      <c r="D88" s="40"/>
      <c r="E88" s="40"/>
      <c r="F88" s="40"/>
      <c r="G88" s="40"/>
      <c r="H88" s="40"/>
      <c r="I88" s="40"/>
      <c r="J88" s="40"/>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row>
    <row r="89" spans="1:55" x14ac:dyDescent="0.2">
      <c r="A89" s="531"/>
      <c r="B89" s="40"/>
      <c r="C89" s="40"/>
      <c r="D89" s="40"/>
      <c r="E89" s="40"/>
      <c r="F89" s="40"/>
      <c r="G89" s="40"/>
      <c r="H89" s="40"/>
      <c r="I89" s="40"/>
      <c r="J89" s="40"/>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row>
    <row r="90" spans="1:55" x14ac:dyDescent="0.2">
      <c r="A90" s="531"/>
      <c r="B90" s="40"/>
      <c r="C90" s="40"/>
      <c r="D90" s="40"/>
      <c r="E90" s="40"/>
      <c r="F90" s="40"/>
      <c r="G90" s="40"/>
      <c r="H90" s="40"/>
      <c r="I90" s="40"/>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c r="BA90" s="40"/>
      <c r="BB90" s="40"/>
      <c r="BC90" s="40"/>
    </row>
    <row r="91" spans="1:55" x14ac:dyDescent="0.2">
      <c r="A91" s="531"/>
      <c r="B91" s="40"/>
      <c r="C91" s="40"/>
      <c r="D91" s="40"/>
      <c r="E91" s="40"/>
      <c r="F91" s="40"/>
      <c r="G91" s="40"/>
      <c r="H91" s="40"/>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row>
    <row r="92" spans="1:55" x14ac:dyDescent="0.2">
      <c r="A92" s="531"/>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row>
    <row r="93" spans="1:55" x14ac:dyDescent="0.2">
      <c r="A93" s="531"/>
      <c r="B93" s="40"/>
      <c r="C93" s="40"/>
      <c r="D93" s="40"/>
      <c r="E93" s="40"/>
      <c r="F93" s="40"/>
      <c r="G93" s="40"/>
      <c r="H93" s="40"/>
      <c r="I93" s="40"/>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row>
    <row r="94" spans="1:55" x14ac:dyDescent="0.2">
      <c r="A94" s="531"/>
      <c r="B94" s="40"/>
      <c r="C94" s="40"/>
      <c r="D94" s="40"/>
      <c r="E94" s="40"/>
      <c r="F94" s="40"/>
      <c r="G94" s="40"/>
      <c r="H94" s="40"/>
      <c r="I94" s="40"/>
      <c r="J94" s="40"/>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row>
    <row r="95" spans="1:55" x14ac:dyDescent="0.2">
      <c r="A95" s="531"/>
      <c r="B95" s="40"/>
      <c r="C95" s="40"/>
      <c r="D95" s="40"/>
      <c r="E95" s="40"/>
      <c r="F95" s="40"/>
      <c r="G95" s="40"/>
      <c r="H95" s="40"/>
      <c r="I95" s="40"/>
      <c r="J95" s="40"/>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c r="BA95" s="40"/>
      <c r="BB95" s="40"/>
      <c r="BC95" s="40"/>
    </row>
    <row r="96" spans="1:55" x14ac:dyDescent="0.2">
      <c r="A96" s="531"/>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row>
    <row r="97" spans="1:55" x14ac:dyDescent="0.2">
      <c r="A97" s="531"/>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row>
    <row r="98" spans="1:55" x14ac:dyDescent="0.2">
      <c r="A98" s="531"/>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row>
    <row r="99" spans="1:55" x14ac:dyDescent="0.2">
      <c r="A99" s="531"/>
      <c r="B99" s="40"/>
      <c r="C99" s="40"/>
      <c r="D99" s="40"/>
      <c r="E99" s="40"/>
      <c r="F99" s="40"/>
      <c r="G99" s="40"/>
      <c r="H99" s="40"/>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row>
    <row r="100" spans="1:55" x14ac:dyDescent="0.2">
      <c r="A100" s="531"/>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c r="AM100" s="40"/>
      <c r="AN100" s="40"/>
      <c r="AO100" s="40"/>
      <c r="AP100" s="40"/>
      <c r="AQ100" s="40"/>
      <c r="AR100" s="40"/>
      <c r="AS100" s="40"/>
      <c r="AT100" s="40"/>
      <c r="AU100" s="40"/>
      <c r="AV100" s="40"/>
      <c r="AW100" s="40"/>
      <c r="AX100" s="40"/>
      <c r="AY100" s="40"/>
      <c r="AZ100" s="40"/>
      <c r="BA100" s="40"/>
      <c r="BB100" s="40"/>
      <c r="BC100" s="40"/>
    </row>
    <row r="101" spans="1:55" x14ac:dyDescent="0.2">
      <c r="A101" s="531"/>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c r="BA101" s="40"/>
      <c r="BB101" s="40"/>
      <c r="BC101" s="40"/>
    </row>
    <row r="102" spans="1:55" x14ac:dyDescent="0.2">
      <c r="A102" s="531"/>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c r="AI102" s="40"/>
      <c r="AJ102" s="40"/>
      <c r="AK102" s="40"/>
      <c r="AL102" s="40"/>
      <c r="AM102" s="40"/>
      <c r="AN102" s="40"/>
      <c r="AO102" s="40"/>
      <c r="AP102" s="40"/>
      <c r="AQ102" s="40"/>
      <c r="AR102" s="40"/>
      <c r="AS102" s="40"/>
      <c r="AT102" s="40"/>
      <c r="AU102" s="40"/>
      <c r="AV102" s="40"/>
      <c r="AW102" s="40"/>
      <c r="AX102" s="40"/>
      <c r="AY102" s="40"/>
      <c r="AZ102" s="40"/>
      <c r="BA102" s="40"/>
      <c r="BB102" s="40"/>
      <c r="BC102" s="40"/>
    </row>
    <row r="103" spans="1:55" x14ac:dyDescent="0.2">
      <c r="A103" s="531"/>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row>
    <row r="104" spans="1:55" x14ac:dyDescent="0.2">
      <c r="A104" s="531"/>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row>
    <row r="105" spans="1:55" x14ac:dyDescent="0.2">
      <c r="A105" s="531"/>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c r="AZ105" s="40"/>
      <c r="BA105" s="40"/>
      <c r="BB105" s="40"/>
      <c r="BC105" s="40"/>
    </row>
    <row r="106" spans="1:55" x14ac:dyDescent="0.2">
      <c r="A106" s="531"/>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c r="AZ106" s="40"/>
      <c r="BA106" s="40"/>
      <c r="BB106" s="40"/>
      <c r="BC106" s="40"/>
    </row>
    <row r="107" spans="1:55" x14ac:dyDescent="0.2">
      <c r="A107" s="531"/>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c r="AR107" s="40"/>
      <c r="AS107" s="40"/>
      <c r="AT107" s="40"/>
      <c r="AU107" s="40"/>
      <c r="AV107" s="40"/>
      <c r="AW107" s="40"/>
      <c r="AX107" s="40"/>
      <c r="AY107" s="40"/>
      <c r="AZ107" s="40"/>
      <c r="BA107" s="40"/>
      <c r="BB107" s="40"/>
      <c r="BC107" s="40"/>
    </row>
    <row r="108" spans="1:55" x14ac:dyDescent="0.2">
      <c r="A108" s="531"/>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row>
    <row r="109" spans="1:55" x14ac:dyDescent="0.2">
      <c r="A109" s="531"/>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row>
    <row r="110" spans="1:55" x14ac:dyDescent="0.2">
      <c r="A110" s="531"/>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row>
    <row r="111" spans="1:55" x14ac:dyDescent="0.2">
      <c r="A111" s="531"/>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c r="AZ111" s="40"/>
      <c r="BA111" s="40"/>
      <c r="BB111" s="40"/>
      <c r="BC111" s="40"/>
    </row>
    <row r="112" spans="1:55" x14ac:dyDescent="0.2">
      <c r="A112" s="531"/>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c r="AZ112" s="40"/>
      <c r="BA112" s="40"/>
      <c r="BB112" s="40"/>
      <c r="BC112" s="40"/>
    </row>
    <row r="113" spans="1:55" x14ac:dyDescent="0.2">
      <c r="A113" s="531"/>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row>
    <row r="114" spans="1:55" x14ac:dyDescent="0.2">
      <c r="A114" s="531"/>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row>
    <row r="115" spans="1:55" x14ac:dyDescent="0.2">
      <c r="A115" s="531"/>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c r="BA115" s="40"/>
      <c r="BB115" s="40"/>
      <c r="BC115" s="40"/>
    </row>
    <row r="116" spans="1:55" x14ac:dyDescent="0.2">
      <c r="A116" s="531"/>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c r="BA116" s="40"/>
      <c r="BB116" s="40"/>
      <c r="BC116" s="40"/>
    </row>
    <row r="117" spans="1:55" x14ac:dyDescent="0.2">
      <c r="A117" s="531"/>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row>
    <row r="118" spans="1:55" x14ac:dyDescent="0.2">
      <c r="A118" s="531"/>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row>
    <row r="119" spans="1:55" x14ac:dyDescent="0.2">
      <c r="A119" s="531"/>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row>
    <row r="120" spans="1:55" x14ac:dyDescent="0.2">
      <c r="A120" s="531"/>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c r="BA120" s="40"/>
      <c r="BB120" s="40"/>
      <c r="BC120" s="40"/>
    </row>
    <row r="121" spans="1:55" x14ac:dyDescent="0.2">
      <c r="A121" s="531"/>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c r="BA121" s="40"/>
      <c r="BB121" s="40"/>
      <c r="BC121" s="40"/>
    </row>
    <row r="122" spans="1:55" x14ac:dyDescent="0.2">
      <c r="A122" s="531"/>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c r="BA122" s="40"/>
      <c r="BB122" s="40"/>
      <c r="BC122" s="40"/>
    </row>
    <row r="123" spans="1:55" x14ac:dyDescent="0.2">
      <c r="A123" s="531"/>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row>
    <row r="124" spans="1:55" x14ac:dyDescent="0.2">
      <c r="A124" s="531"/>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row>
    <row r="125" spans="1:55" x14ac:dyDescent="0.2">
      <c r="A125" s="531"/>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row>
    <row r="126" spans="1:55" x14ac:dyDescent="0.2">
      <c r="A126" s="531"/>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row>
    <row r="127" spans="1:55" x14ac:dyDescent="0.2">
      <c r="A127" s="531"/>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row>
    <row r="128" spans="1:55" x14ac:dyDescent="0.2">
      <c r="A128" s="531"/>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row>
    <row r="129" spans="1:55" x14ac:dyDescent="0.2">
      <c r="A129" s="531"/>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row>
    <row r="130" spans="1:55" x14ac:dyDescent="0.2">
      <c r="A130" s="531"/>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row>
    <row r="131" spans="1:55" x14ac:dyDescent="0.2">
      <c r="A131" s="531"/>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row>
    <row r="132" spans="1:55" x14ac:dyDescent="0.2">
      <c r="A132" s="531"/>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row>
    <row r="133" spans="1:55" x14ac:dyDescent="0.2">
      <c r="A133" s="531"/>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row>
    <row r="134" spans="1:55" x14ac:dyDescent="0.2">
      <c r="A134" s="531"/>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row>
    <row r="135" spans="1:55" x14ac:dyDescent="0.2">
      <c r="A135" s="531"/>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row>
    <row r="136" spans="1:55" x14ac:dyDescent="0.2">
      <c r="A136" s="531"/>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row>
    <row r="137" spans="1:55" x14ac:dyDescent="0.2">
      <c r="A137" s="531"/>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row>
    <row r="138" spans="1:55" x14ac:dyDescent="0.2">
      <c r="A138" s="531"/>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row>
    <row r="139" spans="1:55" x14ac:dyDescent="0.2">
      <c r="A139" s="531"/>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row>
    <row r="140" spans="1:55" x14ac:dyDescent="0.2">
      <c r="A140" s="531"/>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row>
    <row r="141" spans="1:55" x14ac:dyDescent="0.2">
      <c r="A141" s="531"/>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row>
    <row r="142" spans="1:55" x14ac:dyDescent="0.2">
      <c r="A142" s="531"/>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row>
    <row r="143" spans="1:55" x14ac:dyDescent="0.2">
      <c r="A143" s="531"/>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row>
    <row r="144" spans="1:55" x14ac:dyDescent="0.2">
      <c r="A144" s="531"/>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row>
    <row r="145" spans="1:55" x14ac:dyDescent="0.2">
      <c r="A145" s="531"/>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row>
    <row r="146" spans="1:55" x14ac:dyDescent="0.2">
      <c r="A146" s="531"/>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row>
    <row r="147" spans="1:55" x14ac:dyDescent="0.2">
      <c r="A147" s="531"/>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row>
    <row r="148" spans="1:55" x14ac:dyDescent="0.2">
      <c r="A148" s="531"/>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row>
    <row r="149" spans="1:55" x14ac:dyDescent="0.2">
      <c r="A149" s="531"/>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row>
    <row r="150" spans="1:55" x14ac:dyDescent="0.2">
      <c r="A150" s="531"/>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row>
    <row r="151" spans="1:55" x14ac:dyDescent="0.2">
      <c r="A151" s="531"/>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row>
    <row r="152" spans="1:55" x14ac:dyDescent="0.2">
      <c r="A152" s="531"/>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c r="BA152" s="40"/>
      <c r="BB152" s="40"/>
      <c r="BC152" s="40"/>
    </row>
    <row r="153" spans="1:55" x14ac:dyDescent="0.2">
      <c r="A153" s="531"/>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row>
    <row r="154" spans="1:55" x14ac:dyDescent="0.2">
      <c r="A154" s="531"/>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row>
    <row r="155" spans="1:55" x14ac:dyDescent="0.2">
      <c r="A155" s="531"/>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row>
    <row r="156" spans="1:55" x14ac:dyDescent="0.2">
      <c r="A156" s="531"/>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row>
    <row r="157" spans="1:55" x14ac:dyDescent="0.2">
      <c r="A157" s="531"/>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row>
    <row r="158" spans="1:55" x14ac:dyDescent="0.2">
      <c r="A158" s="531"/>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row>
    <row r="159" spans="1:55" x14ac:dyDescent="0.2">
      <c r="A159" s="531"/>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row>
    <row r="160" spans="1:55" x14ac:dyDescent="0.2">
      <c r="A160" s="531"/>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row>
    <row r="161" spans="1:55" x14ac:dyDescent="0.2">
      <c r="A161" s="531"/>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c r="BA161" s="40"/>
      <c r="BB161" s="40"/>
      <c r="BC161" s="40"/>
    </row>
    <row r="162" spans="1:55" x14ac:dyDescent="0.2">
      <c r="A162" s="531"/>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c r="BA162" s="40"/>
      <c r="BB162" s="40"/>
      <c r="BC162" s="40"/>
    </row>
    <row r="163" spans="1:55" x14ac:dyDescent="0.2">
      <c r="A163" s="531"/>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row>
    <row r="164" spans="1:55" x14ac:dyDescent="0.2">
      <c r="A164" s="531"/>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row>
    <row r="165" spans="1:55" x14ac:dyDescent="0.2">
      <c r="A165" s="531"/>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c r="BA165" s="40"/>
      <c r="BB165" s="40"/>
      <c r="BC165" s="40"/>
    </row>
    <row r="166" spans="1:55" x14ac:dyDescent="0.2">
      <c r="A166" s="531"/>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c r="BA166" s="40"/>
      <c r="BB166" s="40"/>
      <c r="BC166" s="40"/>
    </row>
    <row r="167" spans="1:55" x14ac:dyDescent="0.2">
      <c r="A167" s="531"/>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c r="BA167" s="40"/>
      <c r="BB167" s="40"/>
      <c r="BC167" s="40"/>
    </row>
    <row r="168" spans="1:55" x14ac:dyDescent="0.2">
      <c r="A168" s="531"/>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row>
    <row r="169" spans="1:55" x14ac:dyDescent="0.2">
      <c r="A169" s="531"/>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row>
    <row r="170" spans="1:55" x14ac:dyDescent="0.2">
      <c r="A170" s="531"/>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c r="BA170" s="40"/>
      <c r="BB170" s="40"/>
      <c r="BC170" s="40"/>
    </row>
    <row r="171" spans="1:55" x14ac:dyDescent="0.2">
      <c r="A171" s="531"/>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c r="BA171" s="40"/>
      <c r="BB171" s="40"/>
      <c r="BC171" s="40"/>
    </row>
    <row r="172" spans="1:55" x14ac:dyDescent="0.2">
      <c r="A172" s="531"/>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c r="BA172" s="40"/>
      <c r="BB172" s="40"/>
      <c r="BC172" s="40"/>
    </row>
    <row r="173" spans="1:55" x14ac:dyDescent="0.2">
      <c r="A173" s="531"/>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row>
    <row r="174" spans="1:55" x14ac:dyDescent="0.2">
      <c r="A174" s="531"/>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row>
    <row r="175" spans="1:55" x14ac:dyDescent="0.2">
      <c r="A175" s="531"/>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c r="BA175" s="40"/>
      <c r="BB175" s="40"/>
      <c r="BC175" s="40"/>
    </row>
    <row r="176" spans="1:55" x14ac:dyDescent="0.2">
      <c r="A176" s="531"/>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c r="BA176" s="40"/>
      <c r="BB176" s="40"/>
      <c r="BC176" s="40"/>
    </row>
    <row r="177" spans="1:55" x14ac:dyDescent="0.2">
      <c r="A177" s="531"/>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c r="BA177" s="40"/>
      <c r="BB177" s="40"/>
      <c r="BC177" s="40"/>
    </row>
    <row r="178" spans="1:55" x14ac:dyDescent="0.2">
      <c r="A178" s="531"/>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row>
    <row r="179" spans="1:55" x14ac:dyDescent="0.2">
      <c r="A179" s="531"/>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row>
    <row r="180" spans="1:55" x14ac:dyDescent="0.2">
      <c r="A180" s="531"/>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c r="BA180" s="40"/>
      <c r="BB180" s="40"/>
      <c r="BC180" s="40"/>
    </row>
    <row r="181" spans="1:55" x14ac:dyDescent="0.2">
      <c r="A181" s="531"/>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c r="BA181" s="40"/>
      <c r="BB181" s="40"/>
      <c r="BC181" s="40"/>
    </row>
    <row r="182" spans="1:55" x14ac:dyDescent="0.2">
      <c r="A182" s="531"/>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c r="BA182" s="40"/>
      <c r="BB182" s="40"/>
      <c r="BC182" s="40"/>
    </row>
    <row r="183" spans="1:55" x14ac:dyDescent="0.2">
      <c r="A183" s="531"/>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row>
    <row r="184" spans="1:55" x14ac:dyDescent="0.2">
      <c r="A184" s="531"/>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row>
    <row r="185" spans="1:55" x14ac:dyDescent="0.2">
      <c r="A185" s="531"/>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c r="BA185" s="40"/>
      <c r="BB185" s="40"/>
      <c r="BC185" s="40"/>
    </row>
    <row r="186" spans="1:55" x14ac:dyDescent="0.2">
      <c r="A186" s="531"/>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c r="BA186" s="40"/>
      <c r="BB186" s="40"/>
      <c r="BC186" s="40"/>
    </row>
    <row r="187" spans="1:55" x14ac:dyDescent="0.2">
      <c r="A187" s="531"/>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c r="BA187" s="40"/>
      <c r="BB187" s="40"/>
      <c r="BC187" s="40"/>
    </row>
    <row r="188" spans="1:55" x14ac:dyDescent="0.2">
      <c r="A188" s="531"/>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row>
    <row r="189" spans="1:55" x14ac:dyDescent="0.2">
      <c r="A189" s="531"/>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row>
    <row r="190" spans="1:55" x14ac:dyDescent="0.2">
      <c r="A190" s="531"/>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c r="BA190" s="40"/>
      <c r="BB190" s="40"/>
      <c r="BC190" s="40"/>
    </row>
    <row r="191" spans="1:55" x14ac:dyDescent="0.2">
      <c r="A191" s="531"/>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c r="BA191" s="40"/>
      <c r="BB191" s="40"/>
      <c r="BC191" s="40"/>
    </row>
    <row r="192" spans="1:55" x14ac:dyDescent="0.2">
      <c r="A192" s="531"/>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c r="BA192" s="40"/>
      <c r="BB192" s="40"/>
      <c r="BC192" s="40"/>
    </row>
    <row r="193" spans="1:55" x14ac:dyDescent="0.2">
      <c r="A193" s="531"/>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row>
    <row r="194" spans="1:55" x14ac:dyDescent="0.2">
      <c r="A194" s="531"/>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row>
    <row r="195" spans="1:55" x14ac:dyDescent="0.2">
      <c r="A195" s="531"/>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c r="BA195" s="40"/>
      <c r="BB195" s="40"/>
      <c r="BC195" s="40"/>
    </row>
    <row r="196" spans="1:55" x14ac:dyDescent="0.2">
      <c r="A196" s="531"/>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c r="BA196" s="40"/>
      <c r="BB196" s="40"/>
      <c r="BC196" s="40"/>
    </row>
    <row r="197" spans="1:55" x14ac:dyDescent="0.2">
      <c r="A197" s="531"/>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c r="BA197" s="40"/>
      <c r="BB197" s="40"/>
      <c r="BC197" s="40"/>
    </row>
    <row r="198" spans="1:55" x14ac:dyDescent="0.2">
      <c r="A198" s="531"/>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row>
    <row r="199" spans="1:55" x14ac:dyDescent="0.2">
      <c r="A199" s="531"/>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row>
    <row r="200" spans="1:55" x14ac:dyDescent="0.2">
      <c r="A200" s="531"/>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c r="BA200" s="40"/>
      <c r="BB200" s="40"/>
      <c r="BC200" s="40"/>
    </row>
  </sheetData>
  <sheetProtection algorithmName="SHA-512" hashValue="+LiKnBq5rD7YLx5gvYtiibEHeGLY7zssr4kIakiYnNFLZ+u6SeTlmGe0+HNurq39GianRzxfM8R5Ilq/nwAGaA==" saltValue="LaxB1HTwWLDkcdrLC/cvpw==" spinCount="100000" sheet="1" objects="1" scenarios="1"/>
  <mergeCells count="4">
    <mergeCell ref="B6:F6"/>
    <mergeCell ref="C7:F7"/>
    <mergeCell ref="B2:D4"/>
    <mergeCell ref="B5:F5"/>
  </mergeCells>
  <pageMargins left="0.7" right="0.7" top="0.75" bottom="0.75" header="0.3" footer="0.3"/>
  <pageSetup paperSize="9" scale="58"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0">
    <pageSetUpPr fitToPage="1"/>
  </sheetPr>
  <dimension ref="A1:WVZ200"/>
  <sheetViews>
    <sheetView showGridLines="0" zoomScale="80" zoomScaleNormal="80" workbookViewId="0">
      <selection activeCell="C2" sqref="C2:N4"/>
    </sheetView>
  </sheetViews>
  <sheetFormatPr defaultColWidth="0" defaultRowHeight="0" customHeight="1" zeroHeight="1" x14ac:dyDescent="0.2"/>
  <cols>
    <col min="1" max="1" width="2.42578125" style="43" customWidth="1"/>
    <col min="2" max="2" width="3.28515625" style="42" customWidth="1"/>
    <col min="3" max="3" width="51.42578125" style="43" customWidth="1"/>
    <col min="4" max="4" width="13.7109375" style="43" customWidth="1"/>
    <col min="5" max="5" width="11.42578125" style="43" customWidth="1"/>
    <col min="6" max="6" width="14.5703125" style="43" customWidth="1"/>
    <col min="7" max="7" width="14.42578125" style="43" customWidth="1"/>
    <col min="8" max="8" width="2.28515625" style="43" customWidth="1"/>
    <col min="9" max="9" width="12.28515625" style="43" customWidth="1"/>
    <col min="10" max="10" width="10.85546875" style="43" customWidth="1"/>
    <col min="11" max="11" width="14" style="43" customWidth="1"/>
    <col min="12" max="12" width="13.85546875" style="43" customWidth="1"/>
    <col min="13" max="13" width="2.28515625" style="43" customWidth="1"/>
    <col min="14" max="14" width="13.140625" style="43" customWidth="1"/>
    <col min="15" max="15" width="10.85546875" style="43" customWidth="1"/>
    <col min="16" max="16" width="13.7109375" style="43" customWidth="1"/>
    <col min="17" max="17" width="14.42578125" style="43" customWidth="1"/>
    <col min="18" max="18" width="6" style="784" hidden="1" customWidth="1"/>
    <col min="19" max="19" width="10.85546875" style="43" customWidth="1"/>
    <col min="20" max="20" width="9.140625" style="43" customWidth="1"/>
    <col min="21" max="256" width="9.140625" style="43" hidden="1" customWidth="1"/>
    <col min="257" max="257" width="2.42578125" style="43" hidden="1" customWidth="1"/>
    <col min="258" max="258" width="3.28515625" style="43" hidden="1" customWidth="1"/>
    <col min="259" max="259" width="41.7109375" style="43" hidden="1" customWidth="1"/>
    <col min="260" max="260" width="13.7109375" style="43" hidden="1" customWidth="1"/>
    <col min="261" max="261" width="10.85546875" style="43" hidden="1" customWidth="1"/>
    <col min="262" max="262" width="9.28515625" style="43" hidden="1" customWidth="1"/>
    <col min="263" max="263" width="14.42578125" style="43" hidden="1" customWidth="1"/>
    <col min="264" max="264" width="2.28515625" style="43" hidden="1" customWidth="1"/>
    <col min="265" max="266" width="10.28515625" style="43" hidden="1" customWidth="1"/>
    <col min="267" max="267" width="9.28515625" style="43" hidden="1" customWidth="1"/>
    <col min="268" max="268" width="13.85546875" style="43" hidden="1" customWidth="1"/>
    <col min="269" max="269" width="2.28515625" style="43" hidden="1" customWidth="1"/>
    <col min="270" max="271" width="10.42578125" style="43" hidden="1" customWidth="1"/>
    <col min="272" max="272" width="9.28515625" style="43" hidden="1" customWidth="1"/>
    <col min="273" max="273" width="14.42578125" style="43" hidden="1" customWidth="1"/>
    <col min="274" max="274" width="9.140625" style="43" hidden="1" customWidth="1"/>
    <col min="275" max="275" width="0" style="43" hidden="1" customWidth="1"/>
    <col min="276" max="512" width="0" style="43" hidden="1"/>
    <col min="513" max="513" width="2.42578125" style="43" hidden="1" customWidth="1"/>
    <col min="514" max="514" width="3.28515625" style="43" hidden="1" customWidth="1"/>
    <col min="515" max="515" width="41.7109375" style="43" hidden="1" customWidth="1"/>
    <col min="516" max="516" width="13.7109375" style="43" hidden="1" customWidth="1"/>
    <col min="517" max="517" width="10.85546875" style="43" hidden="1" customWidth="1"/>
    <col min="518" max="518" width="9.28515625" style="43" hidden="1" customWidth="1"/>
    <col min="519" max="519" width="14.42578125" style="43" hidden="1" customWidth="1"/>
    <col min="520" max="520" width="2.28515625" style="43" hidden="1" customWidth="1"/>
    <col min="521" max="522" width="10.28515625" style="43" hidden="1" customWidth="1"/>
    <col min="523" max="523" width="9.28515625" style="43" hidden="1" customWidth="1"/>
    <col min="524" max="524" width="13.85546875" style="43" hidden="1" customWidth="1"/>
    <col min="525" max="525" width="2.28515625" style="43" hidden="1" customWidth="1"/>
    <col min="526" max="527" width="10.42578125" style="43" hidden="1" customWidth="1"/>
    <col min="528" max="528" width="9.28515625" style="43" hidden="1" customWidth="1"/>
    <col min="529" max="529" width="14.42578125" style="43" hidden="1" customWidth="1"/>
    <col min="530" max="530" width="9.140625" style="43" hidden="1" customWidth="1"/>
    <col min="531" max="531" width="0" style="43" hidden="1" customWidth="1"/>
    <col min="532" max="768" width="0" style="43" hidden="1"/>
    <col min="769" max="769" width="2.42578125" style="43" hidden="1" customWidth="1"/>
    <col min="770" max="770" width="3.28515625" style="43" hidden="1" customWidth="1"/>
    <col min="771" max="771" width="41.7109375" style="43" hidden="1" customWidth="1"/>
    <col min="772" max="772" width="13.7109375" style="43" hidden="1" customWidth="1"/>
    <col min="773" max="773" width="10.85546875" style="43" hidden="1" customWidth="1"/>
    <col min="774" max="774" width="9.28515625" style="43" hidden="1" customWidth="1"/>
    <col min="775" max="775" width="14.42578125" style="43" hidden="1" customWidth="1"/>
    <col min="776" max="776" width="2.28515625" style="43" hidden="1" customWidth="1"/>
    <col min="777" max="778" width="10.28515625" style="43" hidden="1" customWidth="1"/>
    <col min="779" max="779" width="9.28515625" style="43" hidden="1" customWidth="1"/>
    <col min="780" max="780" width="13.85546875" style="43" hidden="1" customWidth="1"/>
    <col min="781" max="781" width="2.28515625" style="43" hidden="1" customWidth="1"/>
    <col min="782" max="783" width="10.42578125" style="43" hidden="1" customWidth="1"/>
    <col min="784" max="784" width="9.28515625" style="43" hidden="1" customWidth="1"/>
    <col min="785" max="785" width="14.42578125" style="43" hidden="1" customWidth="1"/>
    <col min="786" max="786" width="9.140625" style="43" hidden="1" customWidth="1"/>
    <col min="787" max="787" width="0" style="43" hidden="1" customWidth="1"/>
    <col min="788" max="1024" width="0" style="43" hidden="1"/>
    <col min="1025" max="1025" width="2.42578125" style="43" hidden="1" customWidth="1"/>
    <col min="1026" max="1026" width="3.28515625" style="43" hidden="1" customWidth="1"/>
    <col min="1027" max="1027" width="41.7109375" style="43" hidden="1" customWidth="1"/>
    <col min="1028" max="1028" width="13.7109375" style="43" hidden="1" customWidth="1"/>
    <col min="1029" max="1029" width="10.85546875" style="43" hidden="1" customWidth="1"/>
    <col min="1030" max="1030" width="9.28515625" style="43" hidden="1" customWidth="1"/>
    <col min="1031" max="1031" width="14.42578125" style="43" hidden="1" customWidth="1"/>
    <col min="1032" max="1032" width="2.28515625" style="43" hidden="1" customWidth="1"/>
    <col min="1033" max="1034" width="10.28515625" style="43" hidden="1" customWidth="1"/>
    <col min="1035" max="1035" width="9.28515625" style="43" hidden="1" customWidth="1"/>
    <col min="1036" max="1036" width="13.85546875" style="43" hidden="1" customWidth="1"/>
    <col min="1037" max="1037" width="2.28515625" style="43" hidden="1" customWidth="1"/>
    <col min="1038" max="1039" width="10.42578125" style="43" hidden="1" customWidth="1"/>
    <col min="1040" max="1040" width="9.28515625" style="43" hidden="1" customWidth="1"/>
    <col min="1041" max="1041" width="14.42578125" style="43" hidden="1" customWidth="1"/>
    <col min="1042" max="1042" width="9.140625" style="43" hidden="1" customWidth="1"/>
    <col min="1043" max="1043" width="0" style="43" hidden="1" customWidth="1"/>
    <col min="1044" max="1280" width="0" style="43" hidden="1"/>
    <col min="1281" max="1281" width="2.42578125" style="43" hidden="1" customWidth="1"/>
    <col min="1282" max="1282" width="3.28515625" style="43" hidden="1" customWidth="1"/>
    <col min="1283" max="1283" width="41.7109375" style="43" hidden="1" customWidth="1"/>
    <col min="1284" max="1284" width="13.7109375" style="43" hidden="1" customWidth="1"/>
    <col min="1285" max="1285" width="10.85546875" style="43" hidden="1" customWidth="1"/>
    <col min="1286" max="1286" width="9.28515625" style="43" hidden="1" customWidth="1"/>
    <col min="1287" max="1287" width="14.42578125" style="43" hidden="1" customWidth="1"/>
    <col min="1288" max="1288" width="2.28515625" style="43" hidden="1" customWidth="1"/>
    <col min="1289" max="1290" width="10.28515625" style="43" hidden="1" customWidth="1"/>
    <col min="1291" max="1291" width="9.28515625" style="43" hidden="1" customWidth="1"/>
    <col min="1292" max="1292" width="13.85546875" style="43" hidden="1" customWidth="1"/>
    <col min="1293" max="1293" width="2.28515625" style="43" hidden="1" customWidth="1"/>
    <col min="1294" max="1295" width="10.42578125" style="43" hidden="1" customWidth="1"/>
    <col min="1296" max="1296" width="9.28515625" style="43" hidden="1" customWidth="1"/>
    <col min="1297" max="1297" width="14.42578125" style="43" hidden="1" customWidth="1"/>
    <col min="1298" max="1298" width="9.140625" style="43" hidden="1" customWidth="1"/>
    <col min="1299" max="1299" width="0" style="43" hidden="1" customWidth="1"/>
    <col min="1300" max="1536" width="0" style="43" hidden="1"/>
    <col min="1537" max="1537" width="2.42578125" style="43" hidden="1" customWidth="1"/>
    <col min="1538" max="1538" width="3.28515625" style="43" hidden="1" customWidth="1"/>
    <col min="1539" max="1539" width="41.7109375" style="43" hidden="1" customWidth="1"/>
    <col min="1540" max="1540" width="13.7109375" style="43" hidden="1" customWidth="1"/>
    <col min="1541" max="1541" width="10.85546875" style="43" hidden="1" customWidth="1"/>
    <col min="1542" max="1542" width="9.28515625" style="43" hidden="1" customWidth="1"/>
    <col min="1543" max="1543" width="14.42578125" style="43" hidden="1" customWidth="1"/>
    <col min="1544" max="1544" width="2.28515625" style="43" hidden="1" customWidth="1"/>
    <col min="1545" max="1546" width="10.28515625" style="43" hidden="1" customWidth="1"/>
    <col min="1547" max="1547" width="9.28515625" style="43" hidden="1" customWidth="1"/>
    <col min="1548" max="1548" width="13.85546875" style="43" hidden="1" customWidth="1"/>
    <col min="1549" max="1549" width="2.28515625" style="43" hidden="1" customWidth="1"/>
    <col min="1550" max="1551" width="10.42578125" style="43" hidden="1" customWidth="1"/>
    <col min="1552" max="1552" width="9.28515625" style="43" hidden="1" customWidth="1"/>
    <col min="1553" max="1553" width="14.42578125" style="43" hidden="1" customWidth="1"/>
    <col min="1554" max="1554" width="9.140625" style="43" hidden="1" customWidth="1"/>
    <col min="1555" max="1555" width="0" style="43" hidden="1" customWidth="1"/>
    <col min="1556" max="1792" width="0" style="43" hidden="1"/>
    <col min="1793" max="1793" width="2.42578125" style="43" hidden="1" customWidth="1"/>
    <col min="1794" max="1794" width="3.28515625" style="43" hidden="1" customWidth="1"/>
    <col min="1795" max="1795" width="41.7109375" style="43" hidden="1" customWidth="1"/>
    <col min="1796" max="1796" width="13.7109375" style="43" hidden="1" customWidth="1"/>
    <col min="1797" max="1797" width="10.85546875" style="43" hidden="1" customWidth="1"/>
    <col min="1798" max="1798" width="9.28515625" style="43" hidden="1" customWidth="1"/>
    <col min="1799" max="1799" width="14.42578125" style="43" hidden="1" customWidth="1"/>
    <col min="1800" max="1800" width="2.28515625" style="43" hidden="1" customWidth="1"/>
    <col min="1801" max="1802" width="10.28515625" style="43" hidden="1" customWidth="1"/>
    <col min="1803" max="1803" width="9.28515625" style="43" hidden="1" customWidth="1"/>
    <col min="1804" max="1804" width="13.85546875" style="43" hidden="1" customWidth="1"/>
    <col min="1805" max="1805" width="2.28515625" style="43" hidden="1" customWidth="1"/>
    <col min="1806" max="1807" width="10.42578125" style="43" hidden="1" customWidth="1"/>
    <col min="1808" max="1808" width="9.28515625" style="43" hidden="1" customWidth="1"/>
    <col min="1809" max="1809" width="14.42578125" style="43" hidden="1" customWidth="1"/>
    <col min="1810" max="1810" width="9.140625" style="43" hidden="1" customWidth="1"/>
    <col min="1811" max="1811" width="0" style="43" hidden="1" customWidth="1"/>
    <col min="1812" max="2048" width="0" style="43" hidden="1"/>
    <col min="2049" max="2049" width="2.42578125" style="43" hidden="1" customWidth="1"/>
    <col min="2050" max="2050" width="3.28515625" style="43" hidden="1" customWidth="1"/>
    <col min="2051" max="2051" width="41.7109375" style="43" hidden="1" customWidth="1"/>
    <col min="2052" max="2052" width="13.7109375" style="43" hidden="1" customWidth="1"/>
    <col min="2053" max="2053" width="10.85546875" style="43" hidden="1" customWidth="1"/>
    <col min="2054" max="2054" width="9.28515625" style="43" hidden="1" customWidth="1"/>
    <col min="2055" max="2055" width="14.42578125" style="43" hidden="1" customWidth="1"/>
    <col min="2056" max="2056" width="2.28515625" style="43" hidden="1" customWidth="1"/>
    <col min="2057" max="2058" width="10.28515625" style="43" hidden="1" customWidth="1"/>
    <col min="2059" max="2059" width="9.28515625" style="43" hidden="1" customWidth="1"/>
    <col min="2060" max="2060" width="13.85546875" style="43" hidden="1" customWidth="1"/>
    <col min="2061" max="2061" width="2.28515625" style="43" hidden="1" customWidth="1"/>
    <col min="2062" max="2063" width="10.42578125" style="43" hidden="1" customWidth="1"/>
    <col min="2064" max="2064" width="9.28515625" style="43" hidden="1" customWidth="1"/>
    <col min="2065" max="2065" width="14.42578125" style="43" hidden="1" customWidth="1"/>
    <col min="2066" max="2066" width="9.140625" style="43" hidden="1" customWidth="1"/>
    <col min="2067" max="2067" width="0" style="43" hidden="1" customWidth="1"/>
    <col min="2068" max="2304" width="0" style="43" hidden="1"/>
    <col min="2305" max="2305" width="2.42578125" style="43" hidden="1" customWidth="1"/>
    <col min="2306" max="2306" width="3.28515625" style="43" hidden="1" customWidth="1"/>
    <col min="2307" max="2307" width="41.7109375" style="43" hidden="1" customWidth="1"/>
    <col min="2308" max="2308" width="13.7109375" style="43" hidden="1" customWidth="1"/>
    <col min="2309" max="2309" width="10.85546875" style="43" hidden="1" customWidth="1"/>
    <col min="2310" max="2310" width="9.28515625" style="43" hidden="1" customWidth="1"/>
    <col min="2311" max="2311" width="14.42578125" style="43" hidden="1" customWidth="1"/>
    <col min="2312" max="2312" width="2.28515625" style="43" hidden="1" customWidth="1"/>
    <col min="2313" max="2314" width="10.28515625" style="43" hidden="1" customWidth="1"/>
    <col min="2315" max="2315" width="9.28515625" style="43" hidden="1" customWidth="1"/>
    <col min="2316" max="2316" width="13.85546875" style="43" hidden="1" customWidth="1"/>
    <col min="2317" max="2317" width="2.28515625" style="43" hidden="1" customWidth="1"/>
    <col min="2318" max="2319" width="10.42578125" style="43" hidden="1" customWidth="1"/>
    <col min="2320" max="2320" width="9.28515625" style="43" hidden="1" customWidth="1"/>
    <col min="2321" max="2321" width="14.42578125" style="43" hidden="1" customWidth="1"/>
    <col min="2322" max="2322" width="9.140625" style="43" hidden="1" customWidth="1"/>
    <col min="2323" max="2323" width="0" style="43" hidden="1" customWidth="1"/>
    <col min="2324" max="2560" width="0" style="43" hidden="1"/>
    <col min="2561" max="2561" width="2.42578125" style="43" hidden="1" customWidth="1"/>
    <col min="2562" max="2562" width="3.28515625" style="43" hidden="1" customWidth="1"/>
    <col min="2563" max="2563" width="41.7109375" style="43" hidden="1" customWidth="1"/>
    <col min="2564" max="2564" width="13.7109375" style="43" hidden="1" customWidth="1"/>
    <col min="2565" max="2565" width="10.85546875" style="43" hidden="1" customWidth="1"/>
    <col min="2566" max="2566" width="9.28515625" style="43" hidden="1" customWidth="1"/>
    <col min="2567" max="2567" width="14.42578125" style="43" hidden="1" customWidth="1"/>
    <col min="2568" max="2568" width="2.28515625" style="43" hidden="1" customWidth="1"/>
    <col min="2569" max="2570" width="10.28515625" style="43" hidden="1" customWidth="1"/>
    <col min="2571" max="2571" width="9.28515625" style="43" hidden="1" customWidth="1"/>
    <col min="2572" max="2572" width="13.85546875" style="43" hidden="1" customWidth="1"/>
    <col min="2573" max="2573" width="2.28515625" style="43" hidden="1" customWidth="1"/>
    <col min="2574" max="2575" width="10.42578125" style="43" hidden="1" customWidth="1"/>
    <col min="2576" max="2576" width="9.28515625" style="43" hidden="1" customWidth="1"/>
    <col min="2577" max="2577" width="14.42578125" style="43" hidden="1" customWidth="1"/>
    <col min="2578" max="2578" width="9.140625" style="43" hidden="1" customWidth="1"/>
    <col min="2579" max="2579" width="0" style="43" hidden="1" customWidth="1"/>
    <col min="2580" max="2816" width="0" style="43" hidden="1"/>
    <col min="2817" max="2817" width="2.42578125" style="43" hidden="1" customWidth="1"/>
    <col min="2818" max="2818" width="3.28515625" style="43" hidden="1" customWidth="1"/>
    <col min="2819" max="2819" width="41.7109375" style="43" hidden="1" customWidth="1"/>
    <col min="2820" max="2820" width="13.7109375" style="43" hidden="1" customWidth="1"/>
    <col min="2821" max="2821" width="10.85546875" style="43" hidden="1" customWidth="1"/>
    <col min="2822" max="2822" width="9.28515625" style="43" hidden="1" customWidth="1"/>
    <col min="2823" max="2823" width="14.42578125" style="43" hidden="1" customWidth="1"/>
    <col min="2824" max="2824" width="2.28515625" style="43" hidden="1" customWidth="1"/>
    <col min="2825" max="2826" width="10.28515625" style="43" hidden="1" customWidth="1"/>
    <col min="2827" max="2827" width="9.28515625" style="43" hidden="1" customWidth="1"/>
    <col min="2828" max="2828" width="13.85546875" style="43" hidden="1" customWidth="1"/>
    <col min="2829" max="2829" width="2.28515625" style="43" hidden="1" customWidth="1"/>
    <col min="2830" max="2831" width="10.42578125" style="43" hidden="1" customWidth="1"/>
    <col min="2832" max="2832" width="9.28515625" style="43" hidden="1" customWidth="1"/>
    <col min="2833" max="2833" width="14.42578125" style="43" hidden="1" customWidth="1"/>
    <col min="2834" max="2834" width="9.140625" style="43" hidden="1" customWidth="1"/>
    <col min="2835" max="2835" width="0" style="43" hidden="1" customWidth="1"/>
    <col min="2836" max="3072" width="0" style="43" hidden="1"/>
    <col min="3073" max="3073" width="2.42578125" style="43" hidden="1" customWidth="1"/>
    <col min="3074" max="3074" width="3.28515625" style="43" hidden="1" customWidth="1"/>
    <col min="3075" max="3075" width="41.7109375" style="43" hidden="1" customWidth="1"/>
    <col min="3076" max="3076" width="13.7109375" style="43" hidden="1" customWidth="1"/>
    <col min="3077" max="3077" width="10.85546875" style="43" hidden="1" customWidth="1"/>
    <col min="3078" max="3078" width="9.28515625" style="43" hidden="1" customWidth="1"/>
    <col min="3079" max="3079" width="14.42578125" style="43" hidden="1" customWidth="1"/>
    <col min="3080" max="3080" width="2.28515625" style="43" hidden="1" customWidth="1"/>
    <col min="3081" max="3082" width="10.28515625" style="43" hidden="1" customWidth="1"/>
    <col min="3083" max="3083" width="9.28515625" style="43" hidden="1" customWidth="1"/>
    <col min="3084" max="3084" width="13.85546875" style="43" hidden="1" customWidth="1"/>
    <col min="3085" max="3085" width="2.28515625" style="43" hidden="1" customWidth="1"/>
    <col min="3086" max="3087" width="10.42578125" style="43" hidden="1" customWidth="1"/>
    <col min="3088" max="3088" width="9.28515625" style="43" hidden="1" customWidth="1"/>
    <col min="3089" max="3089" width="14.42578125" style="43" hidden="1" customWidth="1"/>
    <col min="3090" max="3090" width="9.140625" style="43" hidden="1" customWidth="1"/>
    <col min="3091" max="3091" width="0" style="43" hidden="1" customWidth="1"/>
    <col min="3092" max="3328" width="0" style="43" hidden="1"/>
    <col min="3329" max="3329" width="2.42578125" style="43" hidden="1" customWidth="1"/>
    <col min="3330" max="3330" width="3.28515625" style="43" hidden="1" customWidth="1"/>
    <col min="3331" max="3331" width="41.7109375" style="43" hidden="1" customWidth="1"/>
    <col min="3332" max="3332" width="13.7109375" style="43" hidden="1" customWidth="1"/>
    <col min="3333" max="3333" width="10.85546875" style="43" hidden="1" customWidth="1"/>
    <col min="3334" max="3334" width="9.28515625" style="43" hidden="1" customWidth="1"/>
    <col min="3335" max="3335" width="14.42578125" style="43" hidden="1" customWidth="1"/>
    <col min="3336" max="3336" width="2.28515625" style="43" hidden="1" customWidth="1"/>
    <col min="3337" max="3338" width="10.28515625" style="43" hidden="1" customWidth="1"/>
    <col min="3339" max="3339" width="9.28515625" style="43" hidden="1" customWidth="1"/>
    <col min="3340" max="3340" width="13.85546875" style="43" hidden="1" customWidth="1"/>
    <col min="3341" max="3341" width="2.28515625" style="43" hidden="1" customWidth="1"/>
    <col min="3342" max="3343" width="10.42578125" style="43" hidden="1" customWidth="1"/>
    <col min="3344" max="3344" width="9.28515625" style="43" hidden="1" customWidth="1"/>
    <col min="3345" max="3345" width="14.42578125" style="43" hidden="1" customWidth="1"/>
    <col min="3346" max="3346" width="9.140625" style="43" hidden="1" customWidth="1"/>
    <col min="3347" max="3347" width="0" style="43" hidden="1" customWidth="1"/>
    <col min="3348" max="3584" width="0" style="43" hidden="1"/>
    <col min="3585" max="3585" width="2.42578125" style="43" hidden="1" customWidth="1"/>
    <col min="3586" max="3586" width="3.28515625" style="43" hidden="1" customWidth="1"/>
    <col min="3587" max="3587" width="41.7109375" style="43" hidden="1" customWidth="1"/>
    <col min="3588" max="3588" width="13.7109375" style="43" hidden="1" customWidth="1"/>
    <col min="3589" max="3589" width="10.85546875" style="43" hidden="1" customWidth="1"/>
    <col min="3590" max="3590" width="9.28515625" style="43" hidden="1" customWidth="1"/>
    <col min="3591" max="3591" width="14.42578125" style="43" hidden="1" customWidth="1"/>
    <col min="3592" max="3592" width="2.28515625" style="43" hidden="1" customWidth="1"/>
    <col min="3593" max="3594" width="10.28515625" style="43" hidden="1" customWidth="1"/>
    <col min="3595" max="3595" width="9.28515625" style="43" hidden="1" customWidth="1"/>
    <col min="3596" max="3596" width="13.85546875" style="43" hidden="1" customWidth="1"/>
    <col min="3597" max="3597" width="2.28515625" style="43" hidden="1" customWidth="1"/>
    <col min="3598" max="3599" width="10.42578125" style="43" hidden="1" customWidth="1"/>
    <col min="3600" max="3600" width="9.28515625" style="43" hidden="1" customWidth="1"/>
    <col min="3601" max="3601" width="14.42578125" style="43" hidden="1" customWidth="1"/>
    <col min="3602" max="3602" width="9.140625" style="43" hidden="1" customWidth="1"/>
    <col min="3603" max="3603" width="0" style="43" hidden="1" customWidth="1"/>
    <col min="3604" max="3840" width="0" style="43" hidden="1"/>
    <col min="3841" max="3841" width="2.42578125" style="43" hidden="1" customWidth="1"/>
    <col min="3842" max="3842" width="3.28515625" style="43" hidden="1" customWidth="1"/>
    <col min="3843" max="3843" width="41.7109375" style="43" hidden="1" customWidth="1"/>
    <col min="3844" max="3844" width="13.7109375" style="43" hidden="1" customWidth="1"/>
    <col min="3845" max="3845" width="10.85546875" style="43" hidden="1" customWidth="1"/>
    <col min="3846" max="3846" width="9.28515625" style="43" hidden="1" customWidth="1"/>
    <col min="3847" max="3847" width="14.42578125" style="43" hidden="1" customWidth="1"/>
    <col min="3848" max="3848" width="2.28515625" style="43" hidden="1" customWidth="1"/>
    <col min="3849" max="3850" width="10.28515625" style="43" hidden="1" customWidth="1"/>
    <col min="3851" max="3851" width="9.28515625" style="43" hidden="1" customWidth="1"/>
    <col min="3852" max="3852" width="13.85546875" style="43" hidden="1" customWidth="1"/>
    <col min="3853" max="3853" width="2.28515625" style="43" hidden="1" customWidth="1"/>
    <col min="3854" max="3855" width="10.42578125" style="43" hidden="1" customWidth="1"/>
    <col min="3856" max="3856" width="9.28515625" style="43" hidden="1" customWidth="1"/>
    <col min="3857" max="3857" width="14.42578125" style="43" hidden="1" customWidth="1"/>
    <col min="3858" max="3858" width="9.140625" style="43" hidden="1" customWidth="1"/>
    <col min="3859" max="3859" width="0" style="43" hidden="1" customWidth="1"/>
    <col min="3860" max="4096" width="0" style="43" hidden="1"/>
    <col min="4097" max="4097" width="2.42578125" style="43" hidden="1" customWidth="1"/>
    <col min="4098" max="4098" width="3.28515625" style="43" hidden="1" customWidth="1"/>
    <col min="4099" max="4099" width="41.7109375" style="43" hidden="1" customWidth="1"/>
    <col min="4100" max="4100" width="13.7109375" style="43" hidden="1" customWidth="1"/>
    <col min="4101" max="4101" width="10.85546875" style="43" hidden="1" customWidth="1"/>
    <col min="4102" max="4102" width="9.28515625" style="43" hidden="1" customWidth="1"/>
    <col min="4103" max="4103" width="14.42578125" style="43" hidden="1" customWidth="1"/>
    <col min="4104" max="4104" width="2.28515625" style="43" hidden="1" customWidth="1"/>
    <col min="4105" max="4106" width="10.28515625" style="43" hidden="1" customWidth="1"/>
    <col min="4107" max="4107" width="9.28515625" style="43" hidden="1" customWidth="1"/>
    <col min="4108" max="4108" width="13.85546875" style="43" hidden="1" customWidth="1"/>
    <col min="4109" max="4109" width="2.28515625" style="43" hidden="1" customWidth="1"/>
    <col min="4110" max="4111" width="10.42578125" style="43" hidden="1" customWidth="1"/>
    <col min="4112" max="4112" width="9.28515625" style="43" hidden="1" customWidth="1"/>
    <col min="4113" max="4113" width="14.42578125" style="43" hidden="1" customWidth="1"/>
    <col min="4114" max="4114" width="9.140625" style="43" hidden="1" customWidth="1"/>
    <col min="4115" max="4115" width="0" style="43" hidden="1" customWidth="1"/>
    <col min="4116" max="4352" width="0" style="43" hidden="1"/>
    <col min="4353" max="4353" width="2.42578125" style="43" hidden="1" customWidth="1"/>
    <col min="4354" max="4354" width="3.28515625" style="43" hidden="1" customWidth="1"/>
    <col min="4355" max="4355" width="41.7109375" style="43" hidden="1" customWidth="1"/>
    <col min="4356" max="4356" width="13.7109375" style="43" hidden="1" customWidth="1"/>
    <col min="4357" max="4357" width="10.85546875" style="43" hidden="1" customWidth="1"/>
    <col min="4358" max="4358" width="9.28515625" style="43" hidden="1" customWidth="1"/>
    <col min="4359" max="4359" width="14.42578125" style="43" hidden="1" customWidth="1"/>
    <col min="4360" max="4360" width="2.28515625" style="43" hidden="1" customWidth="1"/>
    <col min="4361" max="4362" width="10.28515625" style="43" hidden="1" customWidth="1"/>
    <col min="4363" max="4363" width="9.28515625" style="43" hidden="1" customWidth="1"/>
    <col min="4364" max="4364" width="13.85546875" style="43" hidden="1" customWidth="1"/>
    <col min="4365" max="4365" width="2.28515625" style="43" hidden="1" customWidth="1"/>
    <col min="4366" max="4367" width="10.42578125" style="43" hidden="1" customWidth="1"/>
    <col min="4368" max="4368" width="9.28515625" style="43" hidden="1" customWidth="1"/>
    <col min="4369" max="4369" width="14.42578125" style="43" hidden="1" customWidth="1"/>
    <col min="4370" max="4370" width="9.140625" style="43" hidden="1" customWidth="1"/>
    <col min="4371" max="4371" width="0" style="43" hidden="1" customWidth="1"/>
    <col min="4372" max="4608" width="0" style="43" hidden="1"/>
    <col min="4609" max="4609" width="2.42578125" style="43" hidden="1" customWidth="1"/>
    <col min="4610" max="4610" width="3.28515625" style="43" hidden="1" customWidth="1"/>
    <col min="4611" max="4611" width="41.7109375" style="43" hidden="1" customWidth="1"/>
    <col min="4612" max="4612" width="13.7109375" style="43" hidden="1" customWidth="1"/>
    <col min="4613" max="4613" width="10.85546875" style="43" hidden="1" customWidth="1"/>
    <col min="4614" max="4614" width="9.28515625" style="43" hidden="1" customWidth="1"/>
    <col min="4615" max="4615" width="14.42578125" style="43" hidden="1" customWidth="1"/>
    <col min="4616" max="4616" width="2.28515625" style="43" hidden="1" customWidth="1"/>
    <col min="4617" max="4618" width="10.28515625" style="43" hidden="1" customWidth="1"/>
    <col min="4619" max="4619" width="9.28515625" style="43" hidden="1" customWidth="1"/>
    <col min="4620" max="4620" width="13.85546875" style="43" hidden="1" customWidth="1"/>
    <col min="4621" max="4621" width="2.28515625" style="43" hidden="1" customWidth="1"/>
    <col min="4622" max="4623" width="10.42578125" style="43" hidden="1" customWidth="1"/>
    <col min="4624" max="4624" width="9.28515625" style="43" hidden="1" customWidth="1"/>
    <col min="4625" max="4625" width="14.42578125" style="43" hidden="1" customWidth="1"/>
    <col min="4626" max="4626" width="9.140625" style="43" hidden="1" customWidth="1"/>
    <col min="4627" max="4627" width="0" style="43" hidden="1" customWidth="1"/>
    <col min="4628" max="4864" width="0" style="43" hidden="1"/>
    <col min="4865" max="4865" width="2.42578125" style="43" hidden="1" customWidth="1"/>
    <col min="4866" max="4866" width="3.28515625" style="43" hidden="1" customWidth="1"/>
    <col min="4867" max="4867" width="41.7109375" style="43" hidden="1" customWidth="1"/>
    <col min="4868" max="4868" width="13.7109375" style="43" hidden="1" customWidth="1"/>
    <col min="4869" max="4869" width="10.85546875" style="43" hidden="1" customWidth="1"/>
    <col min="4870" max="4870" width="9.28515625" style="43" hidden="1" customWidth="1"/>
    <col min="4871" max="4871" width="14.42578125" style="43" hidden="1" customWidth="1"/>
    <col min="4872" max="4872" width="2.28515625" style="43" hidden="1" customWidth="1"/>
    <col min="4873" max="4874" width="10.28515625" style="43" hidden="1" customWidth="1"/>
    <col min="4875" max="4875" width="9.28515625" style="43" hidden="1" customWidth="1"/>
    <col min="4876" max="4876" width="13.85546875" style="43" hidden="1" customWidth="1"/>
    <col min="4877" max="4877" width="2.28515625" style="43" hidden="1" customWidth="1"/>
    <col min="4878" max="4879" width="10.42578125" style="43" hidden="1" customWidth="1"/>
    <col min="4880" max="4880" width="9.28515625" style="43" hidden="1" customWidth="1"/>
    <col min="4881" max="4881" width="14.42578125" style="43" hidden="1" customWidth="1"/>
    <col min="4882" max="4882" width="9.140625" style="43" hidden="1" customWidth="1"/>
    <col min="4883" max="4883" width="0" style="43" hidden="1" customWidth="1"/>
    <col min="4884" max="5120" width="0" style="43" hidden="1"/>
    <col min="5121" max="5121" width="2.42578125" style="43" hidden="1" customWidth="1"/>
    <col min="5122" max="5122" width="3.28515625" style="43" hidden="1" customWidth="1"/>
    <col min="5123" max="5123" width="41.7109375" style="43" hidden="1" customWidth="1"/>
    <col min="5124" max="5124" width="13.7109375" style="43" hidden="1" customWidth="1"/>
    <col min="5125" max="5125" width="10.85546875" style="43" hidden="1" customWidth="1"/>
    <col min="5126" max="5126" width="9.28515625" style="43" hidden="1" customWidth="1"/>
    <col min="5127" max="5127" width="14.42578125" style="43" hidden="1" customWidth="1"/>
    <col min="5128" max="5128" width="2.28515625" style="43" hidden="1" customWidth="1"/>
    <col min="5129" max="5130" width="10.28515625" style="43" hidden="1" customWidth="1"/>
    <col min="5131" max="5131" width="9.28515625" style="43" hidden="1" customWidth="1"/>
    <col min="5132" max="5132" width="13.85546875" style="43" hidden="1" customWidth="1"/>
    <col min="5133" max="5133" width="2.28515625" style="43" hidden="1" customWidth="1"/>
    <col min="5134" max="5135" width="10.42578125" style="43" hidden="1" customWidth="1"/>
    <col min="5136" max="5136" width="9.28515625" style="43" hidden="1" customWidth="1"/>
    <col min="5137" max="5137" width="14.42578125" style="43" hidden="1" customWidth="1"/>
    <col min="5138" max="5138" width="9.140625" style="43" hidden="1" customWidth="1"/>
    <col min="5139" max="5139" width="0" style="43" hidden="1" customWidth="1"/>
    <col min="5140" max="5376" width="0" style="43" hidden="1"/>
    <col min="5377" max="5377" width="2.42578125" style="43" hidden="1" customWidth="1"/>
    <col min="5378" max="5378" width="3.28515625" style="43" hidden="1" customWidth="1"/>
    <col min="5379" max="5379" width="41.7109375" style="43" hidden="1" customWidth="1"/>
    <col min="5380" max="5380" width="13.7109375" style="43" hidden="1" customWidth="1"/>
    <col min="5381" max="5381" width="10.85546875" style="43" hidden="1" customWidth="1"/>
    <col min="5382" max="5382" width="9.28515625" style="43" hidden="1" customWidth="1"/>
    <col min="5383" max="5383" width="14.42578125" style="43" hidden="1" customWidth="1"/>
    <col min="5384" max="5384" width="2.28515625" style="43" hidden="1" customWidth="1"/>
    <col min="5385" max="5386" width="10.28515625" style="43" hidden="1" customWidth="1"/>
    <col min="5387" max="5387" width="9.28515625" style="43" hidden="1" customWidth="1"/>
    <col min="5388" max="5388" width="13.85546875" style="43" hidden="1" customWidth="1"/>
    <col min="5389" max="5389" width="2.28515625" style="43" hidden="1" customWidth="1"/>
    <col min="5390" max="5391" width="10.42578125" style="43" hidden="1" customWidth="1"/>
    <col min="5392" max="5392" width="9.28515625" style="43" hidden="1" customWidth="1"/>
    <col min="5393" max="5393" width="14.42578125" style="43" hidden="1" customWidth="1"/>
    <col min="5394" max="5394" width="9.140625" style="43" hidden="1" customWidth="1"/>
    <col min="5395" max="5395" width="0" style="43" hidden="1" customWidth="1"/>
    <col min="5396" max="5632" width="0" style="43" hidden="1"/>
    <col min="5633" max="5633" width="2.42578125" style="43" hidden="1" customWidth="1"/>
    <col min="5634" max="5634" width="3.28515625" style="43" hidden="1" customWidth="1"/>
    <col min="5635" max="5635" width="41.7109375" style="43" hidden="1" customWidth="1"/>
    <col min="5636" max="5636" width="13.7109375" style="43" hidden="1" customWidth="1"/>
    <col min="5637" max="5637" width="10.85546875" style="43" hidden="1" customWidth="1"/>
    <col min="5638" max="5638" width="9.28515625" style="43" hidden="1" customWidth="1"/>
    <col min="5639" max="5639" width="14.42578125" style="43" hidden="1" customWidth="1"/>
    <col min="5640" max="5640" width="2.28515625" style="43" hidden="1" customWidth="1"/>
    <col min="5641" max="5642" width="10.28515625" style="43" hidden="1" customWidth="1"/>
    <col min="5643" max="5643" width="9.28515625" style="43" hidden="1" customWidth="1"/>
    <col min="5644" max="5644" width="13.85546875" style="43" hidden="1" customWidth="1"/>
    <col min="5645" max="5645" width="2.28515625" style="43" hidden="1" customWidth="1"/>
    <col min="5646" max="5647" width="10.42578125" style="43" hidden="1" customWidth="1"/>
    <col min="5648" max="5648" width="9.28515625" style="43" hidden="1" customWidth="1"/>
    <col min="5649" max="5649" width="14.42578125" style="43" hidden="1" customWidth="1"/>
    <col min="5650" max="5650" width="9.140625" style="43" hidden="1" customWidth="1"/>
    <col min="5651" max="5651" width="0" style="43" hidden="1" customWidth="1"/>
    <col min="5652" max="5888" width="0" style="43" hidden="1"/>
    <col min="5889" max="5889" width="2.42578125" style="43" hidden="1" customWidth="1"/>
    <col min="5890" max="5890" width="3.28515625" style="43" hidden="1" customWidth="1"/>
    <col min="5891" max="5891" width="41.7109375" style="43" hidden="1" customWidth="1"/>
    <col min="5892" max="5892" width="13.7109375" style="43" hidden="1" customWidth="1"/>
    <col min="5893" max="5893" width="10.85546875" style="43" hidden="1" customWidth="1"/>
    <col min="5894" max="5894" width="9.28515625" style="43" hidden="1" customWidth="1"/>
    <col min="5895" max="5895" width="14.42578125" style="43" hidden="1" customWidth="1"/>
    <col min="5896" max="5896" width="2.28515625" style="43" hidden="1" customWidth="1"/>
    <col min="5897" max="5898" width="10.28515625" style="43" hidden="1" customWidth="1"/>
    <col min="5899" max="5899" width="9.28515625" style="43" hidden="1" customWidth="1"/>
    <col min="5900" max="5900" width="13.85546875" style="43" hidden="1" customWidth="1"/>
    <col min="5901" max="5901" width="2.28515625" style="43" hidden="1" customWidth="1"/>
    <col min="5902" max="5903" width="10.42578125" style="43" hidden="1" customWidth="1"/>
    <col min="5904" max="5904" width="9.28515625" style="43" hidden="1" customWidth="1"/>
    <col min="5905" max="5905" width="14.42578125" style="43" hidden="1" customWidth="1"/>
    <col min="5906" max="5906" width="9.140625" style="43" hidden="1" customWidth="1"/>
    <col min="5907" max="5907" width="0" style="43" hidden="1" customWidth="1"/>
    <col min="5908" max="6144" width="0" style="43" hidden="1"/>
    <col min="6145" max="6145" width="2.42578125" style="43" hidden="1" customWidth="1"/>
    <col min="6146" max="6146" width="3.28515625" style="43" hidden="1" customWidth="1"/>
    <col min="6147" max="6147" width="41.7109375" style="43" hidden="1" customWidth="1"/>
    <col min="6148" max="6148" width="13.7109375" style="43" hidden="1" customWidth="1"/>
    <col min="6149" max="6149" width="10.85546875" style="43" hidden="1" customWidth="1"/>
    <col min="6150" max="6150" width="9.28515625" style="43" hidden="1" customWidth="1"/>
    <col min="6151" max="6151" width="14.42578125" style="43" hidden="1" customWidth="1"/>
    <col min="6152" max="6152" width="2.28515625" style="43" hidden="1" customWidth="1"/>
    <col min="6153" max="6154" width="10.28515625" style="43" hidden="1" customWidth="1"/>
    <col min="6155" max="6155" width="9.28515625" style="43" hidden="1" customWidth="1"/>
    <col min="6156" max="6156" width="13.85546875" style="43" hidden="1" customWidth="1"/>
    <col min="6157" max="6157" width="2.28515625" style="43" hidden="1" customWidth="1"/>
    <col min="6158" max="6159" width="10.42578125" style="43" hidden="1" customWidth="1"/>
    <col min="6160" max="6160" width="9.28515625" style="43" hidden="1" customWidth="1"/>
    <col min="6161" max="6161" width="14.42578125" style="43" hidden="1" customWidth="1"/>
    <col min="6162" max="6162" width="9.140625" style="43" hidden="1" customWidth="1"/>
    <col min="6163" max="6163" width="0" style="43" hidden="1" customWidth="1"/>
    <col min="6164" max="6400" width="0" style="43" hidden="1"/>
    <col min="6401" max="6401" width="2.42578125" style="43" hidden="1" customWidth="1"/>
    <col min="6402" max="6402" width="3.28515625" style="43" hidden="1" customWidth="1"/>
    <col min="6403" max="6403" width="41.7109375" style="43" hidden="1" customWidth="1"/>
    <col min="6404" max="6404" width="13.7109375" style="43" hidden="1" customWidth="1"/>
    <col min="6405" max="6405" width="10.85546875" style="43" hidden="1" customWidth="1"/>
    <col min="6406" max="6406" width="9.28515625" style="43" hidden="1" customWidth="1"/>
    <col min="6407" max="6407" width="14.42578125" style="43" hidden="1" customWidth="1"/>
    <col min="6408" max="6408" width="2.28515625" style="43" hidden="1" customWidth="1"/>
    <col min="6409" max="6410" width="10.28515625" style="43" hidden="1" customWidth="1"/>
    <col min="6411" max="6411" width="9.28515625" style="43" hidden="1" customWidth="1"/>
    <col min="6412" max="6412" width="13.85546875" style="43" hidden="1" customWidth="1"/>
    <col min="6413" max="6413" width="2.28515625" style="43" hidden="1" customWidth="1"/>
    <col min="6414" max="6415" width="10.42578125" style="43" hidden="1" customWidth="1"/>
    <col min="6416" max="6416" width="9.28515625" style="43" hidden="1" customWidth="1"/>
    <col min="6417" max="6417" width="14.42578125" style="43" hidden="1" customWidth="1"/>
    <col min="6418" max="6418" width="9.140625" style="43" hidden="1" customWidth="1"/>
    <col min="6419" max="6419" width="0" style="43" hidden="1" customWidth="1"/>
    <col min="6420" max="6656" width="0" style="43" hidden="1"/>
    <col min="6657" max="6657" width="2.42578125" style="43" hidden="1" customWidth="1"/>
    <col min="6658" max="6658" width="3.28515625" style="43" hidden="1" customWidth="1"/>
    <col min="6659" max="6659" width="41.7109375" style="43" hidden="1" customWidth="1"/>
    <col min="6660" max="6660" width="13.7109375" style="43" hidden="1" customWidth="1"/>
    <col min="6661" max="6661" width="10.85546875" style="43" hidden="1" customWidth="1"/>
    <col min="6662" max="6662" width="9.28515625" style="43" hidden="1" customWidth="1"/>
    <col min="6663" max="6663" width="14.42578125" style="43" hidden="1" customWidth="1"/>
    <col min="6664" max="6664" width="2.28515625" style="43" hidden="1" customWidth="1"/>
    <col min="6665" max="6666" width="10.28515625" style="43" hidden="1" customWidth="1"/>
    <col min="6667" max="6667" width="9.28515625" style="43" hidden="1" customWidth="1"/>
    <col min="6668" max="6668" width="13.85546875" style="43" hidden="1" customWidth="1"/>
    <col min="6669" max="6669" width="2.28515625" style="43" hidden="1" customWidth="1"/>
    <col min="6670" max="6671" width="10.42578125" style="43" hidden="1" customWidth="1"/>
    <col min="6672" max="6672" width="9.28515625" style="43" hidden="1" customWidth="1"/>
    <col min="6673" max="6673" width="14.42578125" style="43" hidden="1" customWidth="1"/>
    <col min="6674" max="6674" width="9.140625" style="43" hidden="1" customWidth="1"/>
    <col min="6675" max="6675" width="0" style="43" hidden="1" customWidth="1"/>
    <col min="6676" max="6912" width="0" style="43" hidden="1"/>
    <col min="6913" max="6913" width="2.42578125" style="43" hidden="1" customWidth="1"/>
    <col min="6914" max="6914" width="3.28515625" style="43" hidden="1" customWidth="1"/>
    <col min="6915" max="6915" width="41.7109375" style="43" hidden="1" customWidth="1"/>
    <col min="6916" max="6916" width="13.7109375" style="43" hidden="1" customWidth="1"/>
    <col min="6917" max="6917" width="10.85546875" style="43" hidden="1" customWidth="1"/>
    <col min="6918" max="6918" width="9.28515625" style="43" hidden="1" customWidth="1"/>
    <col min="6919" max="6919" width="14.42578125" style="43" hidden="1" customWidth="1"/>
    <col min="6920" max="6920" width="2.28515625" style="43" hidden="1" customWidth="1"/>
    <col min="6921" max="6922" width="10.28515625" style="43" hidden="1" customWidth="1"/>
    <col min="6923" max="6923" width="9.28515625" style="43" hidden="1" customWidth="1"/>
    <col min="6924" max="6924" width="13.85546875" style="43" hidden="1" customWidth="1"/>
    <col min="6925" max="6925" width="2.28515625" style="43" hidden="1" customWidth="1"/>
    <col min="6926" max="6927" width="10.42578125" style="43" hidden="1" customWidth="1"/>
    <col min="6928" max="6928" width="9.28515625" style="43" hidden="1" customWidth="1"/>
    <col min="6929" max="6929" width="14.42578125" style="43" hidden="1" customWidth="1"/>
    <col min="6930" max="6930" width="9.140625" style="43" hidden="1" customWidth="1"/>
    <col min="6931" max="6931" width="0" style="43" hidden="1" customWidth="1"/>
    <col min="6932" max="7168" width="0" style="43" hidden="1"/>
    <col min="7169" max="7169" width="2.42578125" style="43" hidden="1" customWidth="1"/>
    <col min="7170" max="7170" width="3.28515625" style="43" hidden="1" customWidth="1"/>
    <col min="7171" max="7171" width="41.7109375" style="43" hidden="1" customWidth="1"/>
    <col min="7172" max="7172" width="13.7109375" style="43" hidden="1" customWidth="1"/>
    <col min="7173" max="7173" width="10.85546875" style="43" hidden="1" customWidth="1"/>
    <col min="7174" max="7174" width="9.28515625" style="43" hidden="1" customWidth="1"/>
    <col min="7175" max="7175" width="14.42578125" style="43" hidden="1" customWidth="1"/>
    <col min="7176" max="7176" width="2.28515625" style="43" hidden="1" customWidth="1"/>
    <col min="7177" max="7178" width="10.28515625" style="43" hidden="1" customWidth="1"/>
    <col min="7179" max="7179" width="9.28515625" style="43" hidden="1" customWidth="1"/>
    <col min="7180" max="7180" width="13.85546875" style="43" hidden="1" customWidth="1"/>
    <col min="7181" max="7181" width="2.28515625" style="43" hidden="1" customWidth="1"/>
    <col min="7182" max="7183" width="10.42578125" style="43" hidden="1" customWidth="1"/>
    <col min="7184" max="7184" width="9.28515625" style="43" hidden="1" customWidth="1"/>
    <col min="7185" max="7185" width="14.42578125" style="43" hidden="1" customWidth="1"/>
    <col min="7186" max="7186" width="9.140625" style="43" hidden="1" customWidth="1"/>
    <col min="7187" max="7187" width="0" style="43" hidden="1" customWidth="1"/>
    <col min="7188" max="7424" width="0" style="43" hidden="1"/>
    <col min="7425" max="7425" width="2.42578125" style="43" hidden="1" customWidth="1"/>
    <col min="7426" max="7426" width="3.28515625" style="43" hidden="1" customWidth="1"/>
    <col min="7427" max="7427" width="41.7109375" style="43" hidden="1" customWidth="1"/>
    <col min="7428" max="7428" width="13.7109375" style="43" hidden="1" customWidth="1"/>
    <col min="7429" max="7429" width="10.85546875" style="43" hidden="1" customWidth="1"/>
    <col min="7430" max="7430" width="9.28515625" style="43" hidden="1" customWidth="1"/>
    <col min="7431" max="7431" width="14.42578125" style="43" hidden="1" customWidth="1"/>
    <col min="7432" max="7432" width="2.28515625" style="43" hidden="1" customWidth="1"/>
    <col min="7433" max="7434" width="10.28515625" style="43" hidden="1" customWidth="1"/>
    <col min="7435" max="7435" width="9.28515625" style="43" hidden="1" customWidth="1"/>
    <col min="7436" max="7436" width="13.85546875" style="43" hidden="1" customWidth="1"/>
    <col min="7437" max="7437" width="2.28515625" style="43" hidden="1" customWidth="1"/>
    <col min="7438" max="7439" width="10.42578125" style="43" hidden="1" customWidth="1"/>
    <col min="7440" max="7440" width="9.28515625" style="43" hidden="1" customWidth="1"/>
    <col min="7441" max="7441" width="14.42578125" style="43" hidden="1" customWidth="1"/>
    <col min="7442" max="7442" width="9.140625" style="43" hidden="1" customWidth="1"/>
    <col min="7443" max="7443" width="0" style="43" hidden="1" customWidth="1"/>
    <col min="7444" max="7680" width="0" style="43" hidden="1"/>
    <col min="7681" max="7681" width="2.42578125" style="43" hidden="1" customWidth="1"/>
    <col min="7682" max="7682" width="3.28515625" style="43" hidden="1" customWidth="1"/>
    <col min="7683" max="7683" width="41.7109375" style="43" hidden="1" customWidth="1"/>
    <col min="7684" max="7684" width="13.7109375" style="43" hidden="1" customWidth="1"/>
    <col min="7685" max="7685" width="10.85546875" style="43" hidden="1" customWidth="1"/>
    <col min="7686" max="7686" width="9.28515625" style="43" hidden="1" customWidth="1"/>
    <col min="7687" max="7687" width="14.42578125" style="43" hidden="1" customWidth="1"/>
    <col min="7688" max="7688" width="2.28515625" style="43" hidden="1" customWidth="1"/>
    <col min="7689" max="7690" width="10.28515625" style="43" hidden="1" customWidth="1"/>
    <col min="7691" max="7691" width="9.28515625" style="43" hidden="1" customWidth="1"/>
    <col min="7692" max="7692" width="13.85546875" style="43" hidden="1" customWidth="1"/>
    <col min="7693" max="7693" width="2.28515625" style="43" hidden="1" customWidth="1"/>
    <col min="7694" max="7695" width="10.42578125" style="43" hidden="1" customWidth="1"/>
    <col min="7696" max="7696" width="9.28515625" style="43" hidden="1" customWidth="1"/>
    <col min="7697" max="7697" width="14.42578125" style="43" hidden="1" customWidth="1"/>
    <col min="7698" max="7698" width="9.140625" style="43" hidden="1" customWidth="1"/>
    <col min="7699" max="7699" width="0" style="43" hidden="1" customWidth="1"/>
    <col min="7700" max="7936" width="0" style="43" hidden="1"/>
    <col min="7937" max="7937" width="2.42578125" style="43" hidden="1" customWidth="1"/>
    <col min="7938" max="7938" width="3.28515625" style="43" hidden="1" customWidth="1"/>
    <col min="7939" max="7939" width="41.7109375" style="43" hidden="1" customWidth="1"/>
    <col min="7940" max="7940" width="13.7109375" style="43" hidden="1" customWidth="1"/>
    <col min="7941" max="7941" width="10.85546875" style="43" hidden="1" customWidth="1"/>
    <col min="7942" max="7942" width="9.28515625" style="43" hidden="1" customWidth="1"/>
    <col min="7943" max="7943" width="14.42578125" style="43" hidden="1" customWidth="1"/>
    <col min="7944" max="7944" width="2.28515625" style="43" hidden="1" customWidth="1"/>
    <col min="7945" max="7946" width="10.28515625" style="43" hidden="1" customWidth="1"/>
    <col min="7947" max="7947" width="9.28515625" style="43" hidden="1" customWidth="1"/>
    <col min="7948" max="7948" width="13.85546875" style="43" hidden="1" customWidth="1"/>
    <col min="7949" max="7949" width="2.28515625" style="43" hidden="1" customWidth="1"/>
    <col min="7950" max="7951" width="10.42578125" style="43" hidden="1" customWidth="1"/>
    <col min="7952" max="7952" width="9.28515625" style="43" hidden="1" customWidth="1"/>
    <col min="7953" max="7953" width="14.42578125" style="43" hidden="1" customWidth="1"/>
    <col min="7954" max="7954" width="9.140625" style="43" hidden="1" customWidth="1"/>
    <col min="7955" max="7955" width="0" style="43" hidden="1" customWidth="1"/>
    <col min="7956" max="8192" width="0" style="43" hidden="1"/>
    <col min="8193" max="8193" width="2.42578125" style="43" hidden="1" customWidth="1"/>
    <col min="8194" max="8194" width="3.28515625" style="43" hidden="1" customWidth="1"/>
    <col min="8195" max="8195" width="41.7109375" style="43" hidden="1" customWidth="1"/>
    <col min="8196" max="8196" width="13.7109375" style="43" hidden="1" customWidth="1"/>
    <col min="8197" max="8197" width="10.85546875" style="43" hidden="1" customWidth="1"/>
    <col min="8198" max="8198" width="9.28515625" style="43" hidden="1" customWidth="1"/>
    <col min="8199" max="8199" width="14.42578125" style="43" hidden="1" customWidth="1"/>
    <col min="8200" max="8200" width="2.28515625" style="43" hidden="1" customWidth="1"/>
    <col min="8201" max="8202" width="10.28515625" style="43" hidden="1" customWidth="1"/>
    <col min="8203" max="8203" width="9.28515625" style="43" hidden="1" customWidth="1"/>
    <col min="8204" max="8204" width="13.85546875" style="43" hidden="1" customWidth="1"/>
    <col min="8205" max="8205" width="2.28515625" style="43" hidden="1" customWidth="1"/>
    <col min="8206" max="8207" width="10.42578125" style="43" hidden="1" customWidth="1"/>
    <col min="8208" max="8208" width="9.28515625" style="43" hidden="1" customWidth="1"/>
    <col min="8209" max="8209" width="14.42578125" style="43" hidden="1" customWidth="1"/>
    <col min="8210" max="8210" width="9.140625" style="43" hidden="1" customWidth="1"/>
    <col min="8211" max="8211" width="0" style="43" hidden="1" customWidth="1"/>
    <col min="8212" max="8448" width="0" style="43" hidden="1"/>
    <col min="8449" max="8449" width="2.42578125" style="43" hidden="1" customWidth="1"/>
    <col min="8450" max="8450" width="3.28515625" style="43" hidden="1" customWidth="1"/>
    <col min="8451" max="8451" width="41.7109375" style="43" hidden="1" customWidth="1"/>
    <col min="8452" max="8452" width="13.7109375" style="43" hidden="1" customWidth="1"/>
    <col min="8453" max="8453" width="10.85546875" style="43" hidden="1" customWidth="1"/>
    <col min="8454" max="8454" width="9.28515625" style="43" hidden="1" customWidth="1"/>
    <col min="8455" max="8455" width="14.42578125" style="43" hidden="1" customWidth="1"/>
    <col min="8456" max="8456" width="2.28515625" style="43" hidden="1" customWidth="1"/>
    <col min="8457" max="8458" width="10.28515625" style="43" hidden="1" customWidth="1"/>
    <col min="8459" max="8459" width="9.28515625" style="43" hidden="1" customWidth="1"/>
    <col min="8460" max="8460" width="13.85546875" style="43" hidden="1" customWidth="1"/>
    <col min="8461" max="8461" width="2.28515625" style="43" hidden="1" customWidth="1"/>
    <col min="8462" max="8463" width="10.42578125" style="43" hidden="1" customWidth="1"/>
    <col min="8464" max="8464" width="9.28515625" style="43" hidden="1" customWidth="1"/>
    <col min="8465" max="8465" width="14.42578125" style="43" hidden="1" customWidth="1"/>
    <col min="8466" max="8466" width="9.140625" style="43" hidden="1" customWidth="1"/>
    <col min="8467" max="8467" width="0" style="43" hidden="1" customWidth="1"/>
    <col min="8468" max="8704" width="0" style="43" hidden="1"/>
    <col min="8705" max="8705" width="2.42578125" style="43" hidden="1" customWidth="1"/>
    <col min="8706" max="8706" width="3.28515625" style="43" hidden="1" customWidth="1"/>
    <col min="8707" max="8707" width="41.7109375" style="43" hidden="1" customWidth="1"/>
    <col min="8708" max="8708" width="13.7109375" style="43" hidden="1" customWidth="1"/>
    <col min="8709" max="8709" width="10.85546875" style="43" hidden="1" customWidth="1"/>
    <col min="8710" max="8710" width="9.28515625" style="43" hidden="1" customWidth="1"/>
    <col min="8711" max="8711" width="14.42578125" style="43" hidden="1" customWidth="1"/>
    <col min="8712" max="8712" width="2.28515625" style="43" hidden="1" customWidth="1"/>
    <col min="8713" max="8714" width="10.28515625" style="43" hidden="1" customWidth="1"/>
    <col min="8715" max="8715" width="9.28515625" style="43" hidden="1" customWidth="1"/>
    <col min="8716" max="8716" width="13.85546875" style="43" hidden="1" customWidth="1"/>
    <col min="8717" max="8717" width="2.28515625" style="43" hidden="1" customWidth="1"/>
    <col min="8718" max="8719" width="10.42578125" style="43" hidden="1" customWidth="1"/>
    <col min="8720" max="8720" width="9.28515625" style="43" hidden="1" customWidth="1"/>
    <col min="8721" max="8721" width="14.42578125" style="43" hidden="1" customWidth="1"/>
    <col min="8722" max="8722" width="9.140625" style="43" hidden="1" customWidth="1"/>
    <col min="8723" max="8723" width="0" style="43" hidden="1" customWidth="1"/>
    <col min="8724" max="8960" width="0" style="43" hidden="1"/>
    <col min="8961" max="8961" width="2.42578125" style="43" hidden="1" customWidth="1"/>
    <col min="8962" max="8962" width="3.28515625" style="43" hidden="1" customWidth="1"/>
    <col min="8963" max="8963" width="41.7109375" style="43" hidden="1" customWidth="1"/>
    <col min="8964" max="8964" width="13.7109375" style="43" hidden="1" customWidth="1"/>
    <col min="8965" max="8965" width="10.85546875" style="43" hidden="1" customWidth="1"/>
    <col min="8966" max="8966" width="9.28515625" style="43" hidden="1" customWidth="1"/>
    <col min="8967" max="8967" width="14.42578125" style="43" hidden="1" customWidth="1"/>
    <col min="8968" max="8968" width="2.28515625" style="43" hidden="1" customWidth="1"/>
    <col min="8969" max="8970" width="10.28515625" style="43" hidden="1" customWidth="1"/>
    <col min="8971" max="8971" width="9.28515625" style="43" hidden="1" customWidth="1"/>
    <col min="8972" max="8972" width="13.85546875" style="43" hidden="1" customWidth="1"/>
    <col min="8973" max="8973" width="2.28515625" style="43" hidden="1" customWidth="1"/>
    <col min="8974" max="8975" width="10.42578125" style="43" hidden="1" customWidth="1"/>
    <col min="8976" max="8976" width="9.28515625" style="43" hidden="1" customWidth="1"/>
    <col min="8977" max="8977" width="14.42578125" style="43" hidden="1" customWidth="1"/>
    <col min="8978" max="8978" width="9.140625" style="43" hidden="1" customWidth="1"/>
    <col min="8979" max="8979" width="0" style="43" hidden="1" customWidth="1"/>
    <col min="8980" max="9216" width="0" style="43" hidden="1"/>
    <col min="9217" max="9217" width="2.42578125" style="43" hidden="1" customWidth="1"/>
    <col min="9218" max="9218" width="3.28515625" style="43" hidden="1" customWidth="1"/>
    <col min="9219" max="9219" width="41.7109375" style="43" hidden="1" customWidth="1"/>
    <col min="9220" max="9220" width="13.7109375" style="43" hidden="1" customWidth="1"/>
    <col min="9221" max="9221" width="10.85546875" style="43" hidden="1" customWidth="1"/>
    <col min="9222" max="9222" width="9.28515625" style="43" hidden="1" customWidth="1"/>
    <col min="9223" max="9223" width="14.42578125" style="43" hidden="1" customWidth="1"/>
    <col min="9224" max="9224" width="2.28515625" style="43" hidden="1" customWidth="1"/>
    <col min="9225" max="9226" width="10.28515625" style="43" hidden="1" customWidth="1"/>
    <col min="9227" max="9227" width="9.28515625" style="43" hidden="1" customWidth="1"/>
    <col min="9228" max="9228" width="13.85546875" style="43" hidden="1" customWidth="1"/>
    <col min="9229" max="9229" width="2.28515625" style="43" hidden="1" customWidth="1"/>
    <col min="9230" max="9231" width="10.42578125" style="43" hidden="1" customWidth="1"/>
    <col min="9232" max="9232" width="9.28515625" style="43" hidden="1" customWidth="1"/>
    <col min="9233" max="9233" width="14.42578125" style="43" hidden="1" customWidth="1"/>
    <col min="9234" max="9234" width="9.140625" style="43" hidden="1" customWidth="1"/>
    <col min="9235" max="9235" width="0" style="43" hidden="1" customWidth="1"/>
    <col min="9236" max="9472" width="0" style="43" hidden="1"/>
    <col min="9473" max="9473" width="2.42578125" style="43" hidden="1" customWidth="1"/>
    <col min="9474" max="9474" width="3.28515625" style="43" hidden="1" customWidth="1"/>
    <col min="9475" max="9475" width="41.7109375" style="43" hidden="1" customWidth="1"/>
    <col min="9476" max="9476" width="13.7109375" style="43" hidden="1" customWidth="1"/>
    <col min="9477" max="9477" width="10.85546875" style="43" hidden="1" customWidth="1"/>
    <col min="9478" max="9478" width="9.28515625" style="43" hidden="1" customWidth="1"/>
    <col min="9479" max="9479" width="14.42578125" style="43" hidden="1" customWidth="1"/>
    <col min="9480" max="9480" width="2.28515625" style="43" hidden="1" customWidth="1"/>
    <col min="9481" max="9482" width="10.28515625" style="43" hidden="1" customWidth="1"/>
    <col min="9483" max="9483" width="9.28515625" style="43" hidden="1" customWidth="1"/>
    <col min="9484" max="9484" width="13.85546875" style="43" hidden="1" customWidth="1"/>
    <col min="9485" max="9485" width="2.28515625" style="43" hidden="1" customWidth="1"/>
    <col min="9486" max="9487" width="10.42578125" style="43" hidden="1" customWidth="1"/>
    <col min="9488" max="9488" width="9.28515625" style="43" hidden="1" customWidth="1"/>
    <col min="9489" max="9489" width="14.42578125" style="43" hidden="1" customWidth="1"/>
    <col min="9490" max="9490" width="9.140625" style="43" hidden="1" customWidth="1"/>
    <col min="9491" max="9491" width="0" style="43" hidden="1" customWidth="1"/>
    <col min="9492" max="9728" width="0" style="43" hidden="1"/>
    <col min="9729" max="9729" width="2.42578125" style="43" hidden="1" customWidth="1"/>
    <col min="9730" max="9730" width="3.28515625" style="43" hidden="1" customWidth="1"/>
    <col min="9731" max="9731" width="41.7109375" style="43" hidden="1" customWidth="1"/>
    <col min="9732" max="9732" width="13.7109375" style="43" hidden="1" customWidth="1"/>
    <col min="9733" max="9733" width="10.85546875" style="43" hidden="1" customWidth="1"/>
    <col min="9734" max="9734" width="9.28515625" style="43" hidden="1" customWidth="1"/>
    <col min="9735" max="9735" width="14.42578125" style="43" hidden="1" customWidth="1"/>
    <col min="9736" max="9736" width="2.28515625" style="43" hidden="1" customWidth="1"/>
    <col min="9737" max="9738" width="10.28515625" style="43" hidden="1" customWidth="1"/>
    <col min="9739" max="9739" width="9.28515625" style="43" hidden="1" customWidth="1"/>
    <col min="9740" max="9740" width="13.85546875" style="43" hidden="1" customWidth="1"/>
    <col min="9741" max="9741" width="2.28515625" style="43" hidden="1" customWidth="1"/>
    <col min="9742" max="9743" width="10.42578125" style="43" hidden="1" customWidth="1"/>
    <col min="9744" max="9744" width="9.28515625" style="43" hidden="1" customWidth="1"/>
    <col min="9745" max="9745" width="14.42578125" style="43" hidden="1" customWidth="1"/>
    <col min="9746" max="9746" width="9.140625" style="43" hidden="1" customWidth="1"/>
    <col min="9747" max="9747" width="0" style="43" hidden="1" customWidth="1"/>
    <col min="9748" max="9984" width="0" style="43" hidden="1"/>
    <col min="9985" max="9985" width="2.42578125" style="43" hidden="1" customWidth="1"/>
    <col min="9986" max="9986" width="3.28515625" style="43" hidden="1" customWidth="1"/>
    <col min="9987" max="9987" width="41.7109375" style="43" hidden="1" customWidth="1"/>
    <col min="9988" max="9988" width="13.7109375" style="43" hidden="1" customWidth="1"/>
    <col min="9989" max="9989" width="10.85546875" style="43" hidden="1" customWidth="1"/>
    <col min="9990" max="9990" width="9.28515625" style="43" hidden="1" customWidth="1"/>
    <col min="9991" max="9991" width="14.42578125" style="43" hidden="1" customWidth="1"/>
    <col min="9992" max="9992" width="2.28515625" style="43" hidden="1" customWidth="1"/>
    <col min="9993" max="9994" width="10.28515625" style="43" hidden="1" customWidth="1"/>
    <col min="9995" max="9995" width="9.28515625" style="43" hidden="1" customWidth="1"/>
    <col min="9996" max="9996" width="13.85546875" style="43" hidden="1" customWidth="1"/>
    <col min="9997" max="9997" width="2.28515625" style="43" hidden="1" customWidth="1"/>
    <col min="9998" max="9999" width="10.42578125" style="43" hidden="1" customWidth="1"/>
    <col min="10000" max="10000" width="9.28515625" style="43" hidden="1" customWidth="1"/>
    <col min="10001" max="10001" width="14.42578125" style="43" hidden="1" customWidth="1"/>
    <col min="10002" max="10002" width="9.140625" style="43" hidden="1" customWidth="1"/>
    <col min="10003" max="10003" width="0" style="43" hidden="1" customWidth="1"/>
    <col min="10004" max="10240" width="0" style="43" hidden="1"/>
    <col min="10241" max="10241" width="2.42578125" style="43" hidden="1" customWidth="1"/>
    <col min="10242" max="10242" width="3.28515625" style="43" hidden="1" customWidth="1"/>
    <col min="10243" max="10243" width="41.7109375" style="43" hidden="1" customWidth="1"/>
    <col min="10244" max="10244" width="13.7109375" style="43" hidden="1" customWidth="1"/>
    <col min="10245" max="10245" width="10.85546875" style="43" hidden="1" customWidth="1"/>
    <col min="10246" max="10246" width="9.28515625" style="43" hidden="1" customWidth="1"/>
    <col min="10247" max="10247" width="14.42578125" style="43" hidden="1" customWidth="1"/>
    <col min="10248" max="10248" width="2.28515625" style="43" hidden="1" customWidth="1"/>
    <col min="10249" max="10250" width="10.28515625" style="43" hidden="1" customWidth="1"/>
    <col min="10251" max="10251" width="9.28515625" style="43" hidden="1" customWidth="1"/>
    <col min="10252" max="10252" width="13.85546875" style="43" hidden="1" customWidth="1"/>
    <col min="10253" max="10253" width="2.28515625" style="43" hidden="1" customWidth="1"/>
    <col min="10254" max="10255" width="10.42578125" style="43" hidden="1" customWidth="1"/>
    <col min="10256" max="10256" width="9.28515625" style="43" hidden="1" customWidth="1"/>
    <col min="10257" max="10257" width="14.42578125" style="43" hidden="1" customWidth="1"/>
    <col min="10258" max="10258" width="9.140625" style="43" hidden="1" customWidth="1"/>
    <col min="10259" max="10259" width="0" style="43" hidden="1" customWidth="1"/>
    <col min="10260" max="10496" width="0" style="43" hidden="1"/>
    <col min="10497" max="10497" width="2.42578125" style="43" hidden="1" customWidth="1"/>
    <col min="10498" max="10498" width="3.28515625" style="43" hidden="1" customWidth="1"/>
    <col min="10499" max="10499" width="41.7109375" style="43" hidden="1" customWidth="1"/>
    <col min="10500" max="10500" width="13.7109375" style="43" hidden="1" customWidth="1"/>
    <col min="10501" max="10501" width="10.85546875" style="43" hidden="1" customWidth="1"/>
    <col min="10502" max="10502" width="9.28515625" style="43" hidden="1" customWidth="1"/>
    <col min="10503" max="10503" width="14.42578125" style="43" hidden="1" customWidth="1"/>
    <col min="10504" max="10504" width="2.28515625" style="43" hidden="1" customWidth="1"/>
    <col min="10505" max="10506" width="10.28515625" style="43" hidden="1" customWidth="1"/>
    <col min="10507" max="10507" width="9.28515625" style="43" hidden="1" customWidth="1"/>
    <col min="10508" max="10508" width="13.85546875" style="43" hidden="1" customWidth="1"/>
    <col min="10509" max="10509" width="2.28515625" style="43" hidden="1" customWidth="1"/>
    <col min="10510" max="10511" width="10.42578125" style="43" hidden="1" customWidth="1"/>
    <col min="10512" max="10512" width="9.28515625" style="43" hidden="1" customWidth="1"/>
    <col min="10513" max="10513" width="14.42578125" style="43" hidden="1" customWidth="1"/>
    <col min="10514" max="10514" width="9.140625" style="43" hidden="1" customWidth="1"/>
    <col min="10515" max="10515" width="0" style="43" hidden="1" customWidth="1"/>
    <col min="10516" max="10752" width="0" style="43" hidden="1"/>
    <col min="10753" max="10753" width="2.42578125" style="43" hidden="1" customWidth="1"/>
    <col min="10754" max="10754" width="3.28515625" style="43" hidden="1" customWidth="1"/>
    <col min="10755" max="10755" width="41.7109375" style="43" hidden="1" customWidth="1"/>
    <col min="10756" max="10756" width="13.7109375" style="43" hidden="1" customWidth="1"/>
    <col min="10757" max="10757" width="10.85546875" style="43" hidden="1" customWidth="1"/>
    <col min="10758" max="10758" width="9.28515625" style="43" hidden="1" customWidth="1"/>
    <col min="10759" max="10759" width="14.42578125" style="43" hidden="1" customWidth="1"/>
    <col min="10760" max="10760" width="2.28515625" style="43" hidden="1" customWidth="1"/>
    <col min="10761" max="10762" width="10.28515625" style="43" hidden="1" customWidth="1"/>
    <col min="10763" max="10763" width="9.28515625" style="43" hidden="1" customWidth="1"/>
    <col min="10764" max="10764" width="13.85546875" style="43" hidden="1" customWidth="1"/>
    <col min="10765" max="10765" width="2.28515625" style="43" hidden="1" customWidth="1"/>
    <col min="10766" max="10767" width="10.42578125" style="43" hidden="1" customWidth="1"/>
    <col min="10768" max="10768" width="9.28515625" style="43" hidden="1" customWidth="1"/>
    <col min="10769" max="10769" width="14.42578125" style="43" hidden="1" customWidth="1"/>
    <col min="10770" max="10770" width="9.140625" style="43" hidden="1" customWidth="1"/>
    <col min="10771" max="10771" width="0" style="43" hidden="1" customWidth="1"/>
    <col min="10772" max="11008" width="0" style="43" hidden="1"/>
    <col min="11009" max="11009" width="2.42578125" style="43" hidden="1" customWidth="1"/>
    <col min="11010" max="11010" width="3.28515625" style="43" hidden="1" customWidth="1"/>
    <col min="11011" max="11011" width="41.7109375" style="43" hidden="1" customWidth="1"/>
    <col min="11012" max="11012" width="13.7109375" style="43" hidden="1" customWidth="1"/>
    <col min="11013" max="11013" width="10.85546875" style="43" hidden="1" customWidth="1"/>
    <col min="11014" max="11014" width="9.28515625" style="43" hidden="1" customWidth="1"/>
    <col min="11015" max="11015" width="14.42578125" style="43" hidden="1" customWidth="1"/>
    <col min="11016" max="11016" width="2.28515625" style="43" hidden="1" customWidth="1"/>
    <col min="11017" max="11018" width="10.28515625" style="43" hidden="1" customWidth="1"/>
    <col min="11019" max="11019" width="9.28515625" style="43" hidden="1" customWidth="1"/>
    <col min="11020" max="11020" width="13.85546875" style="43" hidden="1" customWidth="1"/>
    <col min="11021" max="11021" width="2.28515625" style="43" hidden="1" customWidth="1"/>
    <col min="11022" max="11023" width="10.42578125" style="43" hidden="1" customWidth="1"/>
    <col min="11024" max="11024" width="9.28515625" style="43" hidden="1" customWidth="1"/>
    <col min="11025" max="11025" width="14.42578125" style="43" hidden="1" customWidth="1"/>
    <col min="11026" max="11026" width="9.140625" style="43" hidden="1" customWidth="1"/>
    <col min="11027" max="11027" width="0" style="43" hidden="1" customWidth="1"/>
    <col min="11028" max="11264" width="0" style="43" hidden="1"/>
    <col min="11265" max="11265" width="2.42578125" style="43" hidden="1" customWidth="1"/>
    <col min="11266" max="11266" width="3.28515625" style="43" hidden="1" customWidth="1"/>
    <col min="11267" max="11267" width="41.7109375" style="43" hidden="1" customWidth="1"/>
    <col min="11268" max="11268" width="13.7109375" style="43" hidden="1" customWidth="1"/>
    <col min="11269" max="11269" width="10.85546875" style="43" hidden="1" customWidth="1"/>
    <col min="11270" max="11270" width="9.28515625" style="43" hidden="1" customWidth="1"/>
    <col min="11271" max="11271" width="14.42578125" style="43" hidden="1" customWidth="1"/>
    <col min="11272" max="11272" width="2.28515625" style="43" hidden="1" customWidth="1"/>
    <col min="11273" max="11274" width="10.28515625" style="43" hidden="1" customWidth="1"/>
    <col min="11275" max="11275" width="9.28515625" style="43" hidden="1" customWidth="1"/>
    <col min="11276" max="11276" width="13.85546875" style="43" hidden="1" customWidth="1"/>
    <col min="11277" max="11277" width="2.28515625" style="43" hidden="1" customWidth="1"/>
    <col min="11278" max="11279" width="10.42578125" style="43" hidden="1" customWidth="1"/>
    <col min="11280" max="11280" width="9.28515625" style="43" hidden="1" customWidth="1"/>
    <col min="11281" max="11281" width="14.42578125" style="43" hidden="1" customWidth="1"/>
    <col min="11282" max="11282" width="9.140625" style="43" hidden="1" customWidth="1"/>
    <col min="11283" max="11283" width="0" style="43" hidden="1" customWidth="1"/>
    <col min="11284" max="11520" width="0" style="43" hidden="1"/>
    <col min="11521" max="11521" width="2.42578125" style="43" hidden="1" customWidth="1"/>
    <col min="11522" max="11522" width="3.28515625" style="43" hidden="1" customWidth="1"/>
    <col min="11523" max="11523" width="41.7109375" style="43" hidden="1" customWidth="1"/>
    <col min="11524" max="11524" width="13.7109375" style="43" hidden="1" customWidth="1"/>
    <col min="11525" max="11525" width="10.85546875" style="43" hidden="1" customWidth="1"/>
    <col min="11526" max="11526" width="9.28515625" style="43" hidden="1" customWidth="1"/>
    <col min="11527" max="11527" width="14.42578125" style="43" hidden="1" customWidth="1"/>
    <col min="11528" max="11528" width="2.28515625" style="43" hidden="1" customWidth="1"/>
    <col min="11529" max="11530" width="10.28515625" style="43" hidden="1" customWidth="1"/>
    <col min="11531" max="11531" width="9.28515625" style="43" hidden="1" customWidth="1"/>
    <col min="11532" max="11532" width="13.85546875" style="43" hidden="1" customWidth="1"/>
    <col min="11533" max="11533" width="2.28515625" style="43" hidden="1" customWidth="1"/>
    <col min="11534" max="11535" width="10.42578125" style="43" hidden="1" customWidth="1"/>
    <col min="11536" max="11536" width="9.28515625" style="43" hidden="1" customWidth="1"/>
    <col min="11537" max="11537" width="14.42578125" style="43" hidden="1" customWidth="1"/>
    <col min="11538" max="11538" width="9.140625" style="43" hidden="1" customWidth="1"/>
    <col min="11539" max="11539" width="0" style="43" hidden="1" customWidth="1"/>
    <col min="11540" max="11776" width="0" style="43" hidden="1"/>
    <col min="11777" max="11777" width="2.42578125" style="43" hidden="1" customWidth="1"/>
    <col min="11778" max="11778" width="3.28515625" style="43" hidden="1" customWidth="1"/>
    <col min="11779" max="11779" width="41.7109375" style="43" hidden="1" customWidth="1"/>
    <col min="11780" max="11780" width="13.7109375" style="43" hidden="1" customWidth="1"/>
    <col min="11781" max="11781" width="10.85546875" style="43" hidden="1" customWidth="1"/>
    <col min="11782" max="11782" width="9.28515625" style="43" hidden="1" customWidth="1"/>
    <col min="11783" max="11783" width="14.42578125" style="43" hidden="1" customWidth="1"/>
    <col min="11784" max="11784" width="2.28515625" style="43" hidden="1" customWidth="1"/>
    <col min="11785" max="11786" width="10.28515625" style="43" hidden="1" customWidth="1"/>
    <col min="11787" max="11787" width="9.28515625" style="43" hidden="1" customWidth="1"/>
    <col min="11788" max="11788" width="13.85546875" style="43" hidden="1" customWidth="1"/>
    <col min="11789" max="11789" width="2.28515625" style="43" hidden="1" customWidth="1"/>
    <col min="11790" max="11791" width="10.42578125" style="43" hidden="1" customWidth="1"/>
    <col min="11792" max="11792" width="9.28515625" style="43" hidden="1" customWidth="1"/>
    <col min="11793" max="11793" width="14.42578125" style="43" hidden="1" customWidth="1"/>
    <col min="11794" max="11794" width="9.140625" style="43" hidden="1" customWidth="1"/>
    <col min="11795" max="11795" width="0" style="43" hidden="1" customWidth="1"/>
    <col min="11796" max="12032" width="0" style="43" hidden="1"/>
    <col min="12033" max="12033" width="2.42578125" style="43" hidden="1" customWidth="1"/>
    <col min="12034" max="12034" width="3.28515625" style="43" hidden="1" customWidth="1"/>
    <col min="12035" max="12035" width="41.7109375" style="43" hidden="1" customWidth="1"/>
    <col min="12036" max="12036" width="13.7109375" style="43" hidden="1" customWidth="1"/>
    <col min="12037" max="12037" width="10.85546875" style="43" hidden="1" customWidth="1"/>
    <col min="12038" max="12038" width="9.28515625" style="43" hidden="1" customWidth="1"/>
    <col min="12039" max="12039" width="14.42578125" style="43" hidden="1" customWidth="1"/>
    <col min="12040" max="12040" width="2.28515625" style="43" hidden="1" customWidth="1"/>
    <col min="12041" max="12042" width="10.28515625" style="43" hidden="1" customWidth="1"/>
    <col min="12043" max="12043" width="9.28515625" style="43" hidden="1" customWidth="1"/>
    <col min="12044" max="12044" width="13.85546875" style="43" hidden="1" customWidth="1"/>
    <col min="12045" max="12045" width="2.28515625" style="43" hidden="1" customWidth="1"/>
    <col min="12046" max="12047" width="10.42578125" style="43" hidden="1" customWidth="1"/>
    <col min="12048" max="12048" width="9.28515625" style="43" hidden="1" customWidth="1"/>
    <col min="12049" max="12049" width="14.42578125" style="43" hidden="1" customWidth="1"/>
    <col min="12050" max="12050" width="9.140625" style="43" hidden="1" customWidth="1"/>
    <col min="12051" max="12051" width="0" style="43" hidden="1" customWidth="1"/>
    <col min="12052" max="12288" width="0" style="43" hidden="1"/>
    <col min="12289" max="12289" width="2.42578125" style="43" hidden="1" customWidth="1"/>
    <col min="12290" max="12290" width="3.28515625" style="43" hidden="1" customWidth="1"/>
    <col min="12291" max="12291" width="41.7109375" style="43" hidden="1" customWidth="1"/>
    <col min="12292" max="12292" width="13.7109375" style="43" hidden="1" customWidth="1"/>
    <col min="12293" max="12293" width="10.85546875" style="43" hidden="1" customWidth="1"/>
    <col min="12294" max="12294" width="9.28515625" style="43" hidden="1" customWidth="1"/>
    <col min="12295" max="12295" width="14.42578125" style="43" hidden="1" customWidth="1"/>
    <col min="12296" max="12296" width="2.28515625" style="43" hidden="1" customWidth="1"/>
    <col min="12297" max="12298" width="10.28515625" style="43" hidden="1" customWidth="1"/>
    <col min="12299" max="12299" width="9.28515625" style="43" hidden="1" customWidth="1"/>
    <col min="12300" max="12300" width="13.85546875" style="43" hidden="1" customWidth="1"/>
    <col min="12301" max="12301" width="2.28515625" style="43" hidden="1" customWidth="1"/>
    <col min="12302" max="12303" width="10.42578125" style="43" hidden="1" customWidth="1"/>
    <col min="12304" max="12304" width="9.28515625" style="43" hidden="1" customWidth="1"/>
    <col min="12305" max="12305" width="14.42578125" style="43" hidden="1" customWidth="1"/>
    <col min="12306" max="12306" width="9.140625" style="43" hidden="1" customWidth="1"/>
    <col min="12307" max="12307" width="0" style="43" hidden="1" customWidth="1"/>
    <col min="12308" max="12544" width="0" style="43" hidden="1"/>
    <col min="12545" max="12545" width="2.42578125" style="43" hidden="1" customWidth="1"/>
    <col min="12546" max="12546" width="3.28515625" style="43" hidden="1" customWidth="1"/>
    <col min="12547" max="12547" width="41.7109375" style="43" hidden="1" customWidth="1"/>
    <col min="12548" max="12548" width="13.7109375" style="43" hidden="1" customWidth="1"/>
    <col min="12549" max="12549" width="10.85546875" style="43" hidden="1" customWidth="1"/>
    <col min="12550" max="12550" width="9.28515625" style="43" hidden="1" customWidth="1"/>
    <col min="12551" max="12551" width="14.42578125" style="43" hidden="1" customWidth="1"/>
    <col min="12552" max="12552" width="2.28515625" style="43" hidden="1" customWidth="1"/>
    <col min="12553" max="12554" width="10.28515625" style="43" hidden="1" customWidth="1"/>
    <col min="12555" max="12555" width="9.28515625" style="43" hidden="1" customWidth="1"/>
    <col min="12556" max="12556" width="13.85546875" style="43" hidden="1" customWidth="1"/>
    <col min="12557" max="12557" width="2.28515625" style="43" hidden="1" customWidth="1"/>
    <col min="12558" max="12559" width="10.42578125" style="43" hidden="1" customWidth="1"/>
    <col min="12560" max="12560" width="9.28515625" style="43" hidden="1" customWidth="1"/>
    <col min="12561" max="12561" width="14.42578125" style="43" hidden="1" customWidth="1"/>
    <col min="12562" max="12562" width="9.140625" style="43" hidden="1" customWidth="1"/>
    <col min="12563" max="12563" width="0" style="43" hidden="1" customWidth="1"/>
    <col min="12564" max="12800" width="0" style="43" hidden="1"/>
    <col min="12801" max="12801" width="2.42578125" style="43" hidden="1" customWidth="1"/>
    <col min="12802" max="12802" width="3.28515625" style="43" hidden="1" customWidth="1"/>
    <col min="12803" max="12803" width="41.7109375" style="43" hidden="1" customWidth="1"/>
    <col min="12804" max="12804" width="13.7109375" style="43" hidden="1" customWidth="1"/>
    <col min="12805" max="12805" width="10.85546875" style="43" hidden="1" customWidth="1"/>
    <col min="12806" max="12806" width="9.28515625" style="43" hidden="1" customWidth="1"/>
    <col min="12807" max="12807" width="14.42578125" style="43" hidden="1" customWidth="1"/>
    <col min="12808" max="12808" width="2.28515625" style="43" hidden="1" customWidth="1"/>
    <col min="12809" max="12810" width="10.28515625" style="43" hidden="1" customWidth="1"/>
    <col min="12811" max="12811" width="9.28515625" style="43" hidden="1" customWidth="1"/>
    <col min="12812" max="12812" width="13.85546875" style="43" hidden="1" customWidth="1"/>
    <col min="12813" max="12813" width="2.28515625" style="43" hidden="1" customWidth="1"/>
    <col min="12814" max="12815" width="10.42578125" style="43" hidden="1" customWidth="1"/>
    <col min="12816" max="12816" width="9.28515625" style="43" hidden="1" customWidth="1"/>
    <col min="12817" max="12817" width="14.42578125" style="43" hidden="1" customWidth="1"/>
    <col min="12818" max="12818" width="9.140625" style="43" hidden="1" customWidth="1"/>
    <col min="12819" max="12819" width="0" style="43" hidden="1" customWidth="1"/>
    <col min="12820" max="13056" width="0" style="43" hidden="1"/>
    <col min="13057" max="13057" width="2.42578125" style="43" hidden="1" customWidth="1"/>
    <col min="13058" max="13058" width="3.28515625" style="43" hidden="1" customWidth="1"/>
    <col min="13059" max="13059" width="41.7109375" style="43" hidden="1" customWidth="1"/>
    <col min="13060" max="13060" width="13.7109375" style="43" hidden="1" customWidth="1"/>
    <col min="13061" max="13061" width="10.85546875" style="43" hidden="1" customWidth="1"/>
    <col min="13062" max="13062" width="9.28515625" style="43" hidden="1" customWidth="1"/>
    <col min="13063" max="13063" width="14.42578125" style="43" hidden="1" customWidth="1"/>
    <col min="13064" max="13064" width="2.28515625" style="43" hidden="1" customWidth="1"/>
    <col min="13065" max="13066" width="10.28515625" style="43" hidden="1" customWidth="1"/>
    <col min="13067" max="13067" width="9.28515625" style="43" hidden="1" customWidth="1"/>
    <col min="13068" max="13068" width="13.85546875" style="43" hidden="1" customWidth="1"/>
    <col min="13069" max="13069" width="2.28515625" style="43" hidden="1" customWidth="1"/>
    <col min="13070" max="13071" width="10.42578125" style="43" hidden="1" customWidth="1"/>
    <col min="13072" max="13072" width="9.28515625" style="43" hidden="1" customWidth="1"/>
    <col min="13073" max="13073" width="14.42578125" style="43" hidden="1" customWidth="1"/>
    <col min="13074" max="13074" width="9.140625" style="43" hidden="1" customWidth="1"/>
    <col min="13075" max="13075" width="0" style="43" hidden="1" customWidth="1"/>
    <col min="13076" max="13312" width="0" style="43" hidden="1"/>
    <col min="13313" max="13313" width="2.42578125" style="43" hidden="1" customWidth="1"/>
    <col min="13314" max="13314" width="3.28515625" style="43" hidden="1" customWidth="1"/>
    <col min="13315" max="13315" width="41.7109375" style="43" hidden="1" customWidth="1"/>
    <col min="13316" max="13316" width="13.7109375" style="43" hidden="1" customWidth="1"/>
    <col min="13317" max="13317" width="10.85546875" style="43" hidden="1" customWidth="1"/>
    <col min="13318" max="13318" width="9.28515625" style="43" hidden="1" customWidth="1"/>
    <col min="13319" max="13319" width="14.42578125" style="43" hidden="1" customWidth="1"/>
    <col min="13320" max="13320" width="2.28515625" style="43" hidden="1" customWidth="1"/>
    <col min="13321" max="13322" width="10.28515625" style="43" hidden="1" customWidth="1"/>
    <col min="13323" max="13323" width="9.28515625" style="43" hidden="1" customWidth="1"/>
    <col min="13324" max="13324" width="13.85546875" style="43" hidden="1" customWidth="1"/>
    <col min="13325" max="13325" width="2.28515625" style="43" hidden="1" customWidth="1"/>
    <col min="13326" max="13327" width="10.42578125" style="43" hidden="1" customWidth="1"/>
    <col min="13328" max="13328" width="9.28515625" style="43" hidden="1" customWidth="1"/>
    <col min="13329" max="13329" width="14.42578125" style="43" hidden="1" customWidth="1"/>
    <col min="13330" max="13330" width="9.140625" style="43" hidden="1" customWidth="1"/>
    <col min="13331" max="13331" width="0" style="43" hidden="1" customWidth="1"/>
    <col min="13332" max="13568" width="0" style="43" hidden="1"/>
    <col min="13569" max="13569" width="2.42578125" style="43" hidden="1" customWidth="1"/>
    <col min="13570" max="13570" width="3.28515625" style="43" hidden="1" customWidth="1"/>
    <col min="13571" max="13571" width="41.7109375" style="43" hidden="1" customWidth="1"/>
    <col min="13572" max="13572" width="13.7109375" style="43" hidden="1" customWidth="1"/>
    <col min="13573" max="13573" width="10.85546875" style="43" hidden="1" customWidth="1"/>
    <col min="13574" max="13574" width="9.28515625" style="43" hidden="1" customWidth="1"/>
    <col min="13575" max="13575" width="14.42578125" style="43" hidden="1" customWidth="1"/>
    <col min="13576" max="13576" width="2.28515625" style="43" hidden="1" customWidth="1"/>
    <col min="13577" max="13578" width="10.28515625" style="43" hidden="1" customWidth="1"/>
    <col min="13579" max="13579" width="9.28515625" style="43" hidden="1" customWidth="1"/>
    <col min="13580" max="13580" width="13.85546875" style="43" hidden="1" customWidth="1"/>
    <col min="13581" max="13581" width="2.28515625" style="43" hidden="1" customWidth="1"/>
    <col min="13582" max="13583" width="10.42578125" style="43" hidden="1" customWidth="1"/>
    <col min="13584" max="13584" width="9.28515625" style="43" hidden="1" customWidth="1"/>
    <col min="13585" max="13585" width="14.42578125" style="43" hidden="1" customWidth="1"/>
    <col min="13586" max="13586" width="9.140625" style="43" hidden="1" customWidth="1"/>
    <col min="13587" max="13587" width="0" style="43" hidden="1" customWidth="1"/>
    <col min="13588" max="13824" width="0" style="43" hidden="1"/>
    <col min="13825" max="13825" width="2.42578125" style="43" hidden="1" customWidth="1"/>
    <col min="13826" max="13826" width="3.28515625" style="43" hidden="1" customWidth="1"/>
    <col min="13827" max="13827" width="41.7109375" style="43" hidden="1" customWidth="1"/>
    <col min="13828" max="13828" width="13.7109375" style="43" hidden="1" customWidth="1"/>
    <col min="13829" max="13829" width="10.85546875" style="43" hidden="1" customWidth="1"/>
    <col min="13830" max="13830" width="9.28515625" style="43" hidden="1" customWidth="1"/>
    <col min="13831" max="13831" width="14.42578125" style="43" hidden="1" customWidth="1"/>
    <col min="13832" max="13832" width="2.28515625" style="43" hidden="1" customWidth="1"/>
    <col min="13833" max="13834" width="10.28515625" style="43" hidden="1" customWidth="1"/>
    <col min="13835" max="13835" width="9.28515625" style="43" hidden="1" customWidth="1"/>
    <col min="13836" max="13836" width="13.85546875" style="43" hidden="1" customWidth="1"/>
    <col min="13837" max="13837" width="2.28515625" style="43" hidden="1" customWidth="1"/>
    <col min="13838" max="13839" width="10.42578125" style="43" hidden="1" customWidth="1"/>
    <col min="13840" max="13840" width="9.28515625" style="43" hidden="1" customWidth="1"/>
    <col min="13841" max="13841" width="14.42578125" style="43" hidden="1" customWidth="1"/>
    <col min="13842" max="13842" width="9.140625" style="43" hidden="1" customWidth="1"/>
    <col min="13843" max="13843" width="0" style="43" hidden="1" customWidth="1"/>
    <col min="13844" max="14080" width="0" style="43" hidden="1"/>
    <col min="14081" max="14081" width="2.42578125" style="43" hidden="1" customWidth="1"/>
    <col min="14082" max="14082" width="3.28515625" style="43" hidden="1" customWidth="1"/>
    <col min="14083" max="14083" width="41.7109375" style="43" hidden="1" customWidth="1"/>
    <col min="14084" max="14084" width="13.7109375" style="43" hidden="1" customWidth="1"/>
    <col min="14085" max="14085" width="10.85546875" style="43" hidden="1" customWidth="1"/>
    <col min="14086" max="14086" width="9.28515625" style="43" hidden="1" customWidth="1"/>
    <col min="14087" max="14087" width="14.42578125" style="43" hidden="1" customWidth="1"/>
    <col min="14088" max="14088" width="2.28515625" style="43" hidden="1" customWidth="1"/>
    <col min="14089" max="14090" width="10.28515625" style="43" hidden="1" customWidth="1"/>
    <col min="14091" max="14091" width="9.28515625" style="43" hidden="1" customWidth="1"/>
    <col min="14092" max="14092" width="13.85546875" style="43" hidden="1" customWidth="1"/>
    <col min="14093" max="14093" width="2.28515625" style="43" hidden="1" customWidth="1"/>
    <col min="14094" max="14095" width="10.42578125" style="43" hidden="1" customWidth="1"/>
    <col min="14096" max="14096" width="9.28515625" style="43" hidden="1" customWidth="1"/>
    <col min="14097" max="14097" width="14.42578125" style="43" hidden="1" customWidth="1"/>
    <col min="14098" max="14098" width="9.140625" style="43" hidden="1" customWidth="1"/>
    <col min="14099" max="14099" width="0" style="43" hidden="1" customWidth="1"/>
    <col min="14100" max="14336" width="0" style="43" hidden="1"/>
    <col min="14337" max="14337" width="2.42578125" style="43" hidden="1" customWidth="1"/>
    <col min="14338" max="14338" width="3.28515625" style="43" hidden="1" customWidth="1"/>
    <col min="14339" max="14339" width="41.7109375" style="43" hidden="1" customWidth="1"/>
    <col min="14340" max="14340" width="13.7109375" style="43" hidden="1" customWidth="1"/>
    <col min="14341" max="14341" width="10.85546875" style="43" hidden="1" customWidth="1"/>
    <col min="14342" max="14342" width="9.28515625" style="43" hidden="1" customWidth="1"/>
    <col min="14343" max="14343" width="14.42578125" style="43" hidden="1" customWidth="1"/>
    <col min="14344" max="14344" width="2.28515625" style="43" hidden="1" customWidth="1"/>
    <col min="14345" max="14346" width="10.28515625" style="43" hidden="1" customWidth="1"/>
    <col min="14347" max="14347" width="9.28515625" style="43" hidden="1" customWidth="1"/>
    <col min="14348" max="14348" width="13.85546875" style="43" hidden="1" customWidth="1"/>
    <col min="14349" max="14349" width="2.28515625" style="43" hidden="1" customWidth="1"/>
    <col min="14350" max="14351" width="10.42578125" style="43" hidden="1" customWidth="1"/>
    <col min="14352" max="14352" width="9.28515625" style="43" hidden="1" customWidth="1"/>
    <col min="14353" max="14353" width="14.42578125" style="43" hidden="1" customWidth="1"/>
    <col min="14354" max="14354" width="9.140625" style="43" hidden="1" customWidth="1"/>
    <col min="14355" max="14355" width="0" style="43" hidden="1" customWidth="1"/>
    <col min="14356" max="14592" width="0" style="43" hidden="1"/>
    <col min="14593" max="14593" width="2.42578125" style="43" hidden="1" customWidth="1"/>
    <col min="14594" max="14594" width="3.28515625" style="43" hidden="1" customWidth="1"/>
    <col min="14595" max="14595" width="41.7109375" style="43" hidden="1" customWidth="1"/>
    <col min="14596" max="14596" width="13.7109375" style="43" hidden="1" customWidth="1"/>
    <col min="14597" max="14597" width="10.85546875" style="43" hidden="1" customWidth="1"/>
    <col min="14598" max="14598" width="9.28515625" style="43" hidden="1" customWidth="1"/>
    <col min="14599" max="14599" width="14.42578125" style="43" hidden="1" customWidth="1"/>
    <col min="14600" max="14600" width="2.28515625" style="43" hidden="1" customWidth="1"/>
    <col min="14601" max="14602" width="10.28515625" style="43" hidden="1" customWidth="1"/>
    <col min="14603" max="14603" width="9.28515625" style="43" hidden="1" customWidth="1"/>
    <col min="14604" max="14604" width="13.85546875" style="43" hidden="1" customWidth="1"/>
    <col min="14605" max="14605" width="2.28515625" style="43" hidden="1" customWidth="1"/>
    <col min="14606" max="14607" width="10.42578125" style="43" hidden="1" customWidth="1"/>
    <col min="14608" max="14608" width="9.28515625" style="43" hidden="1" customWidth="1"/>
    <col min="14609" max="14609" width="14.42578125" style="43" hidden="1" customWidth="1"/>
    <col min="14610" max="14610" width="9.140625" style="43" hidden="1" customWidth="1"/>
    <col min="14611" max="14611" width="0" style="43" hidden="1" customWidth="1"/>
    <col min="14612" max="14848" width="0" style="43" hidden="1"/>
    <col min="14849" max="14849" width="2.42578125" style="43" hidden="1" customWidth="1"/>
    <col min="14850" max="14850" width="3.28515625" style="43" hidden="1" customWidth="1"/>
    <col min="14851" max="14851" width="41.7109375" style="43" hidden="1" customWidth="1"/>
    <col min="14852" max="14852" width="13.7109375" style="43" hidden="1" customWidth="1"/>
    <col min="14853" max="14853" width="10.85546875" style="43" hidden="1" customWidth="1"/>
    <col min="14854" max="14854" width="9.28515625" style="43" hidden="1" customWidth="1"/>
    <col min="14855" max="14855" width="14.42578125" style="43" hidden="1" customWidth="1"/>
    <col min="14856" max="14856" width="2.28515625" style="43" hidden="1" customWidth="1"/>
    <col min="14857" max="14858" width="10.28515625" style="43" hidden="1" customWidth="1"/>
    <col min="14859" max="14859" width="9.28515625" style="43" hidden="1" customWidth="1"/>
    <col min="14860" max="14860" width="13.85546875" style="43" hidden="1" customWidth="1"/>
    <col min="14861" max="14861" width="2.28515625" style="43" hidden="1" customWidth="1"/>
    <col min="14862" max="14863" width="10.42578125" style="43" hidden="1" customWidth="1"/>
    <col min="14864" max="14864" width="9.28515625" style="43" hidden="1" customWidth="1"/>
    <col min="14865" max="14865" width="14.42578125" style="43" hidden="1" customWidth="1"/>
    <col min="14866" max="14866" width="9.140625" style="43" hidden="1" customWidth="1"/>
    <col min="14867" max="14867" width="0" style="43" hidden="1" customWidth="1"/>
    <col min="14868" max="15104" width="0" style="43" hidden="1"/>
    <col min="15105" max="15105" width="2.42578125" style="43" hidden="1" customWidth="1"/>
    <col min="15106" max="15106" width="3.28515625" style="43" hidden="1" customWidth="1"/>
    <col min="15107" max="15107" width="41.7109375" style="43" hidden="1" customWidth="1"/>
    <col min="15108" max="15108" width="13.7109375" style="43" hidden="1" customWidth="1"/>
    <col min="15109" max="15109" width="10.85546875" style="43" hidden="1" customWidth="1"/>
    <col min="15110" max="15110" width="9.28515625" style="43" hidden="1" customWidth="1"/>
    <col min="15111" max="15111" width="14.42578125" style="43" hidden="1" customWidth="1"/>
    <col min="15112" max="15112" width="2.28515625" style="43" hidden="1" customWidth="1"/>
    <col min="15113" max="15114" width="10.28515625" style="43" hidden="1" customWidth="1"/>
    <col min="15115" max="15115" width="9.28515625" style="43" hidden="1" customWidth="1"/>
    <col min="15116" max="15116" width="13.85546875" style="43" hidden="1" customWidth="1"/>
    <col min="15117" max="15117" width="2.28515625" style="43" hidden="1" customWidth="1"/>
    <col min="15118" max="15119" width="10.42578125" style="43" hidden="1" customWidth="1"/>
    <col min="15120" max="15120" width="9.28515625" style="43" hidden="1" customWidth="1"/>
    <col min="15121" max="15121" width="14.42578125" style="43" hidden="1" customWidth="1"/>
    <col min="15122" max="15122" width="9.140625" style="43" hidden="1" customWidth="1"/>
    <col min="15123" max="15123" width="0" style="43" hidden="1" customWidth="1"/>
    <col min="15124" max="15360" width="0" style="43" hidden="1"/>
    <col min="15361" max="15361" width="2.42578125" style="43" hidden="1" customWidth="1"/>
    <col min="15362" max="15362" width="3.28515625" style="43" hidden="1" customWidth="1"/>
    <col min="15363" max="15363" width="41.7109375" style="43" hidden="1" customWidth="1"/>
    <col min="15364" max="15364" width="13.7109375" style="43" hidden="1" customWidth="1"/>
    <col min="15365" max="15365" width="10.85546875" style="43" hidden="1" customWidth="1"/>
    <col min="15366" max="15366" width="9.28515625" style="43" hidden="1" customWidth="1"/>
    <col min="15367" max="15367" width="14.42578125" style="43" hidden="1" customWidth="1"/>
    <col min="15368" max="15368" width="2.28515625" style="43" hidden="1" customWidth="1"/>
    <col min="15369" max="15370" width="10.28515625" style="43" hidden="1" customWidth="1"/>
    <col min="15371" max="15371" width="9.28515625" style="43" hidden="1" customWidth="1"/>
    <col min="15372" max="15372" width="13.85546875" style="43" hidden="1" customWidth="1"/>
    <col min="15373" max="15373" width="2.28515625" style="43" hidden="1" customWidth="1"/>
    <col min="15374" max="15375" width="10.42578125" style="43" hidden="1" customWidth="1"/>
    <col min="15376" max="15376" width="9.28515625" style="43" hidden="1" customWidth="1"/>
    <col min="15377" max="15377" width="14.42578125" style="43" hidden="1" customWidth="1"/>
    <col min="15378" max="15378" width="9.140625" style="43" hidden="1" customWidth="1"/>
    <col min="15379" max="15379" width="0" style="43" hidden="1" customWidth="1"/>
    <col min="15380" max="15616" width="0" style="43" hidden="1"/>
    <col min="15617" max="15617" width="2.42578125" style="43" hidden="1" customWidth="1"/>
    <col min="15618" max="15618" width="3.28515625" style="43" hidden="1" customWidth="1"/>
    <col min="15619" max="15619" width="41.7109375" style="43" hidden="1" customWidth="1"/>
    <col min="15620" max="15620" width="13.7109375" style="43" hidden="1" customWidth="1"/>
    <col min="15621" max="15621" width="10.85546875" style="43" hidden="1" customWidth="1"/>
    <col min="15622" max="15622" width="9.28515625" style="43" hidden="1" customWidth="1"/>
    <col min="15623" max="15623" width="14.42578125" style="43" hidden="1" customWidth="1"/>
    <col min="15624" max="15624" width="2.28515625" style="43" hidden="1" customWidth="1"/>
    <col min="15625" max="15626" width="10.28515625" style="43" hidden="1" customWidth="1"/>
    <col min="15627" max="15627" width="9.28515625" style="43" hidden="1" customWidth="1"/>
    <col min="15628" max="15628" width="13.85546875" style="43" hidden="1" customWidth="1"/>
    <col min="15629" max="15629" width="2.28515625" style="43" hidden="1" customWidth="1"/>
    <col min="15630" max="15631" width="10.42578125" style="43" hidden="1" customWidth="1"/>
    <col min="15632" max="15632" width="9.28515625" style="43" hidden="1" customWidth="1"/>
    <col min="15633" max="15633" width="14.42578125" style="43" hidden="1" customWidth="1"/>
    <col min="15634" max="15634" width="9.140625" style="43" hidden="1" customWidth="1"/>
    <col min="15635" max="15635" width="0" style="43" hidden="1" customWidth="1"/>
    <col min="15636" max="15872" width="0" style="43" hidden="1"/>
    <col min="15873" max="15873" width="2.42578125" style="43" hidden="1" customWidth="1"/>
    <col min="15874" max="15874" width="3.28515625" style="43" hidden="1" customWidth="1"/>
    <col min="15875" max="15875" width="41.7109375" style="43" hidden="1" customWidth="1"/>
    <col min="15876" max="15876" width="13.7109375" style="43" hidden="1" customWidth="1"/>
    <col min="15877" max="15877" width="10.85546875" style="43" hidden="1" customWidth="1"/>
    <col min="15878" max="15878" width="9.28515625" style="43" hidden="1" customWidth="1"/>
    <col min="15879" max="15879" width="14.42578125" style="43" hidden="1" customWidth="1"/>
    <col min="15880" max="15880" width="2.28515625" style="43" hidden="1" customWidth="1"/>
    <col min="15881" max="15882" width="10.28515625" style="43" hidden="1" customWidth="1"/>
    <col min="15883" max="15883" width="9.28515625" style="43" hidden="1" customWidth="1"/>
    <col min="15884" max="15884" width="13.85546875" style="43" hidden="1" customWidth="1"/>
    <col min="15885" max="15885" width="2.28515625" style="43" hidden="1" customWidth="1"/>
    <col min="15886" max="15887" width="10.42578125" style="43" hidden="1" customWidth="1"/>
    <col min="15888" max="15888" width="9.28515625" style="43" hidden="1" customWidth="1"/>
    <col min="15889" max="15889" width="14.42578125" style="43" hidden="1" customWidth="1"/>
    <col min="15890" max="15890" width="9.140625" style="43" hidden="1" customWidth="1"/>
    <col min="15891" max="15891" width="0" style="43" hidden="1" customWidth="1"/>
    <col min="15892" max="16128" width="0" style="43" hidden="1"/>
    <col min="16129" max="16129" width="2.42578125" style="43" hidden="1" customWidth="1"/>
    <col min="16130" max="16130" width="3.28515625" style="43" hidden="1" customWidth="1"/>
    <col min="16131" max="16131" width="41.7109375" style="43" hidden="1" customWidth="1"/>
    <col min="16132" max="16132" width="13.7109375" style="43" hidden="1" customWidth="1"/>
    <col min="16133" max="16133" width="10.85546875" style="43" hidden="1" customWidth="1"/>
    <col min="16134" max="16134" width="9.28515625" style="43" hidden="1" customWidth="1"/>
    <col min="16135" max="16135" width="14.42578125" style="43" hidden="1" customWidth="1"/>
    <col min="16136" max="16136" width="2.28515625" style="43" hidden="1" customWidth="1"/>
    <col min="16137" max="16138" width="10.28515625" style="43" hidden="1" customWidth="1"/>
    <col min="16139" max="16139" width="9.28515625" style="43" hidden="1" customWidth="1"/>
    <col min="16140" max="16140" width="13.85546875" style="43" hidden="1" customWidth="1"/>
    <col min="16141" max="16141" width="2.28515625" style="43" hidden="1" customWidth="1"/>
    <col min="16142" max="16143" width="10.42578125" style="43" hidden="1" customWidth="1"/>
    <col min="16144" max="16144" width="9.28515625" style="43" hidden="1" customWidth="1"/>
    <col min="16145" max="16145" width="14.42578125" style="43" hidden="1" customWidth="1"/>
    <col min="16146" max="16146" width="9.140625" style="43" hidden="1" customWidth="1"/>
    <col min="16147" max="16147" width="0" style="43" hidden="1" customWidth="1"/>
    <col min="16148" max="16384" width="0" style="43" hidden="1"/>
  </cols>
  <sheetData>
    <row r="1" spans="1:55" ht="6.75" customHeight="1" thickBot="1" x14ac:dyDescent="0.25">
      <c r="A1" s="1475"/>
      <c r="B1" s="1476"/>
      <c r="C1" s="1475"/>
      <c r="D1" s="1475"/>
      <c r="E1" s="1475"/>
      <c r="F1" s="1475"/>
      <c r="G1" s="1475"/>
      <c r="H1" s="1475"/>
      <c r="I1" s="1475"/>
      <c r="J1" s="1475"/>
      <c r="K1" s="1475"/>
      <c r="L1" s="1475"/>
      <c r="M1" s="1475"/>
      <c r="N1" s="1475"/>
      <c r="O1" s="1475"/>
      <c r="P1" s="1475"/>
      <c r="Q1" s="1475"/>
      <c r="R1" s="1477"/>
      <c r="S1" s="1475"/>
      <c r="T1" s="1475"/>
      <c r="U1" s="1475"/>
      <c r="V1" s="1475"/>
      <c r="W1" s="1475"/>
      <c r="X1" s="1475"/>
      <c r="Y1" s="1475"/>
      <c r="Z1" s="1475"/>
      <c r="AA1" s="1475"/>
      <c r="AB1" s="1475"/>
      <c r="AC1" s="1475"/>
      <c r="AD1" s="1475"/>
      <c r="AE1" s="1475"/>
      <c r="AF1" s="1475"/>
      <c r="AG1" s="1475"/>
      <c r="AH1" s="1475"/>
      <c r="AI1" s="1475"/>
      <c r="AJ1" s="1475"/>
      <c r="AK1" s="1475"/>
      <c r="AL1" s="1475"/>
      <c r="AM1" s="1475"/>
      <c r="AN1" s="1475"/>
      <c r="AO1" s="1475"/>
      <c r="AP1" s="1475"/>
      <c r="AQ1" s="1475"/>
      <c r="AR1" s="1475"/>
      <c r="AS1" s="1475"/>
      <c r="AT1" s="1475"/>
      <c r="AU1" s="1475"/>
      <c r="AV1" s="1475"/>
      <c r="AW1" s="1475"/>
      <c r="AX1" s="1475"/>
      <c r="AY1" s="1475"/>
      <c r="AZ1" s="1475"/>
      <c r="BA1" s="1475"/>
      <c r="BB1" s="1475"/>
      <c r="BC1" s="1475"/>
    </row>
    <row r="2" spans="1:55" ht="16.5" customHeight="1" x14ac:dyDescent="0.2">
      <c r="A2" s="1475"/>
      <c r="B2" s="1476"/>
      <c r="C2" s="2155" t="str">
        <f>'Borrower Details'!A2</f>
        <v>Mortgage-Magnus</v>
      </c>
      <c r="D2" s="2166"/>
      <c r="E2" s="2166"/>
      <c r="F2" s="2166"/>
      <c r="G2" s="2166"/>
      <c r="H2" s="2166"/>
      <c r="I2" s="2166"/>
      <c r="J2" s="2166"/>
      <c r="K2" s="2166"/>
      <c r="L2" s="2166"/>
      <c r="M2" s="2166"/>
      <c r="N2" s="2166"/>
      <c r="O2" s="2045" t="s">
        <v>2516</v>
      </c>
      <c r="P2" s="2045"/>
      <c r="Q2" s="2196"/>
      <c r="R2" s="1477"/>
      <c r="S2" s="1475"/>
      <c r="T2" s="1475"/>
      <c r="U2" s="1475"/>
      <c r="V2" s="1475"/>
      <c r="W2" s="1475"/>
      <c r="X2" s="1475"/>
      <c r="Y2" s="1475"/>
      <c r="Z2" s="1475"/>
      <c r="AA2" s="1475"/>
      <c r="AB2" s="1475"/>
      <c r="AC2" s="1475"/>
      <c r="AD2" s="1475"/>
      <c r="AE2" s="1475"/>
      <c r="AF2" s="1475"/>
      <c r="AG2" s="1475"/>
      <c r="AH2" s="1475"/>
      <c r="AI2" s="1475"/>
      <c r="AJ2" s="1475"/>
      <c r="AK2" s="1475"/>
      <c r="AL2" s="1475"/>
      <c r="AM2" s="1475"/>
      <c r="AN2" s="1475"/>
      <c r="AO2" s="1475"/>
      <c r="AP2" s="1475"/>
      <c r="AQ2" s="1475"/>
      <c r="AR2" s="1475"/>
      <c r="AS2" s="1475"/>
      <c r="AT2" s="1475"/>
      <c r="AU2" s="1475"/>
      <c r="AV2" s="1475"/>
      <c r="AW2" s="1475"/>
      <c r="AX2" s="1475"/>
      <c r="AY2" s="1475"/>
      <c r="AZ2" s="1475"/>
      <c r="BA2" s="1475"/>
      <c r="BB2" s="1475"/>
      <c r="BC2" s="1475"/>
    </row>
    <row r="3" spans="1:55" ht="16.5" customHeight="1" x14ac:dyDescent="0.2">
      <c r="A3" s="1475"/>
      <c r="B3" s="1476"/>
      <c r="C3" s="2156"/>
      <c r="D3" s="2167"/>
      <c r="E3" s="2167"/>
      <c r="F3" s="2167"/>
      <c r="G3" s="2167"/>
      <c r="H3" s="2167"/>
      <c r="I3" s="2167"/>
      <c r="J3" s="2167"/>
      <c r="K3" s="2167"/>
      <c r="L3" s="2167"/>
      <c r="M3" s="2167"/>
      <c r="N3" s="2167"/>
      <c r="O3" s="2047"/>
      <c r="P3" s="2047"/>
      <c r="Q3" s="2197"/>
      <c r="R3" s="1477"/>
      <c r="S3" s="1475"/>
      <c r="T3" s="1475"/>
      <c r="U3" s="1475"/>
      <c r="V3" s="1475"/>
      <c r="W3" s="1475"/>
      <c r="X3" s="1475"/>
      <c r="Y3" s="1475"/>
      <c r="Z3" s="1475"/>
      <c r="AA3" s="1475"/>
      <c r="AB3" s="1475"/>
      <c r="AC3" s="1475"/>
      <c r="AD3" s="1475"/>
      <c r="AE3" s="1475"/>
      <c r="AF3" s="1475"/>
      <c r="AG3" s="1475"/>
      <c r="AH3" s="1475"/>
      <c r="AI3" s="1475"/>
      <c r="AJ3" s="1475"/>
      <c r="AK3" s="1475"/>
      <c r="AL3" s="1475"/>
      <c r="AM3" s="1475"/>
      <c r="AN3" s="1475"/>
      <c r="AO3" s="1475"/>
      <c r="AP3" s="1475"/>
      <c r="AQ3" s="1475"/>
      <c r="AR3" s="1475"/>
      <c r="AS3" s="1475"/>
      <c r="AT3" s="1475"/>
      <c r="AU3" s="1475"/>
      <c r="AV3" s="1475"/>
      <c r="AW3" s="1475"/>
      <c r="AX3" s="1475"/>
      <c r="AY3" s="1475"/>
      <c r="AZ3" s="1475"/>
      <c r="BA3" s="1475"/>
      <c r="BB3" s="1475"/>
      <c r="BC3" s="1475"/>
    </row>
    <row r="4" spans="1:55" ht="16.5" customHeight="1" thickBot="1" x14ac:dyDescent="0.25">
      <c r="A4" s="1475"/>
      <c r="B4" s="1476"/>
      <c r="C4" s="2168"/>
      <c r="D4" s="2169"/>
      <c r="E4" s="2169"/>
      <c r="F4" s="2169"/>
      <c r="G4" s="2169"/>
      <c r="H4" s="2169"/>
      <c r="I4" s="2169"/>
      <c r="J4" s="2169"/>
      <c r="K4" s="2169"/>
      <c r="L4" s="2169"/>
      <c r="M4" s="2169"/>
      <c r="N4" s="2169"/>
      <c r="O4" s="2049"/>
      <c r="P4" s="2049"/>
      <c r="Q4" s="2249"/>
      <c r="R4" s="1477"/>
      <c r="S4" s="1475"/>
      <c r="T4" s="1475"/>
      <c r="U4" s="1475"/>
      <c r="V4" s="1475"/>
      <c r="W4" s="1475"/>
      <c r="X4" s="1475"/>
      <c r="Y4" s="1475"/>
      <c r="Z4" s="1475"/>
      <c r="AA4" s="1475"/>
      <c r="AB4" s="1475"/>
      <c r="AC4" s="1475"/>
      <c r="AD4" s="1475"/>
      <c r="AE4" s="1475"/>
      <c r="AF4" s="1475"/>
      <c r="AG4" s="1475"/>
      <c r="AH4" s="1475"/>
      <c r="AI4" s="1475"/>
      <c r="AJ4" s="1475"/>
      <c r="AK4" s="1475"/>
      <c r="AL4" s="1475"/>
      <c r="AM4" s="1475"/>
      <c r="AN4" s="1475"/>
      <c r="AO4" s="1475"/>
      <c r="AP4" s="1475"/>
      <c r="AQ4" s="1475"/>
      <c r="AR4" s="1475"/>
      <c r="AS4" s="1475"/>
      <c r="AT4" s="1475"/>
      <c r="AU4" s="1475"/>
      <c r="AV4" s="1475"/>
      <c r="AW4" s="1475"/>
      <c r="AX4" s="1475"/>
      <c r="AY4" s="1475"/>
      <c r="AZ4" s="1475"/>
      <c r="BA4" s="1475"/>
      <c r="BB4" s="1475"/>
      <c r="BC4" s="1475"/>
    </row>
    <row r="5" spans="1:55" ht="16.5" customHeight="1" x14ac:dyDescent="0.2">
      <c r="A5" s="1475"/>
      <c r="B5" s="1476"/>
      <c r="C5" s="2242" t="s">
        <v>2518</v>
      </c>
      <c r="D5" s="2243"/>
      <c r="E5" s="2243"/>
      <c r="F5" s="2243"/>
      <c r="G5" s="2243"/>
      <c r="H5" s="2243"/>
      <c r="I5" s="2243"/>
      <c r="J5" s="2243"/>
      <c r="K5" s="2243"/>
      <c r="L5" s="2243"/>
      <c r="M5" s="2243"/>
      <c r="N5" s="2243"/>
      <c r="O5" s="2243"/>
      <c r="P5" s="2243"/>
      <c r="Q5" s="2244"/>
      <c r="R5" s="1477"/>
      <c r="S5" s="1475"/>
      <c r="T5" s="1475"/>
      <c r="U5" s="1475"/>
      <c r="V5" s="1475"/>
      <c r="W5" s="1475"/>
      <c r="X5" s="1475"/>
      <c r="Y5" s="1475"/>
      <c r="Z5" s="1475"/>
      <c r="AA5" s="1475"/>
      <c r="AB5" s="1475"/>
      <c r="AC5" s="1475"/>
      <c r="AD5" s="1475"/>
      <c r="AE5" s="1475"/>
      <c r="AF5" s="1475"/>
      <c r="AG5" s="1475"/>
      <c r="AH5" s="1475"/>
      <c r="AI5" s="1475"/>
      <c r="AJ5" s="1475"/>
      <c r="AK5" s="1475"/>
      <c r="AL5" s="1475"/>
      <c r="AM5" s="1475"/>
      <c r="AN5" s="1475"/>
      <c r="AO5" s="1475"/>
      <c r="AP5" s="1475"/>
      <c r="AQ5" s="1475"/>
      <c r="AR5" s="1475"/>
      <c r="AS5" s="1475"/>
      <c r="AT5" s="1475"/>
      <c r="AU5" s="1475"/>
      <c r="AV5" s="1475"/>
      <c r="AW5" s="1475"/>
      <c r="AX5" s="1475"/>
      <c r="AY5" s="1475"/>
      <c r="AZ5" s="1475"/>
      <c r="BA5" s="1475"/>
      <c r="BB5" s="1475"/>
      <c r="BC5" s="1475"/>
    </row>
    <row r="6" spans="1:55" ht="16.5" customHeight="1" x14ac:dyDescent="0.2">
      <c r="A6" s="1475"/>
      <c r="B6" s="1476"/>
      <c r="C6" s="2247" t="s">
        <v>249</v>
      </c>
      <c r="D6" s="2248"/>
      <c r="E6" s="2248"/>
      <c r="F6" s="2248"/>
      <c r="G6" s="2248"/>
      <c r="H6" s="77"/>
      <c r="I6" s="77"/>
      <c r="J6" s="77"/>
      <c r="K6" s="77"/>
      <c r="L6" s="77"/>
      <c r="M6" s="77"/>
      <c r="N6" s="77"/>
      <c r="O6" s="77"/>
      <c r="P6" s="77"/>
      <c r="Q6" s="246"/>
      <c r="R6" s="1477"/>
      <c r="S6" s="1475"/>
      <c r="T6" s="1475"/>
      <c r="U6" s="1475"/>
      <c r="V6" s="1475"/>
      <c r="W6" s="1475"/>
      <c r="X6" s="1475"/>
      <c r="Y6" s="1475"/>
      <c r="Z6" s="1475"/>
      <c r="AA6" s="1475"/>
      <c r="AB6" s="1475"/>
      <c r="AC6" s="1475"/>
      <c r="AD6" s="1475"/>
      <c r="AE6" s="1475"/>
      <c r="AF6" s="1475"/>
      <c r="AG6" s="1475"/>
      <c r="AH6" s="1475"/>
      <c r="AI6" s="1475"/>
      <c r="AJ6" s="1475"/>
      <c r="AK6" s="1475"/>
      <c r="AL6" s="1475"/>
      <c r="AM6" s="1475"/>
      <c r="AN6" s="1475"/>
      <c r="AO6" s="1475"/>
      <c r="AP6" s="1475"/>
      <c r="AQ6" s="1475"/>
      <c r="AR6" s="1475"/>
      <c r="AS6" s="1475"/>
      <c r="AT6" s="1475"/>
      <c r="AU6" s="1475"/>
      <c r="AV6" s="1475"/>
      <c r="AW6" s="1475"/>
      <c r="AX6" s="1475"/>
      <c r="AY6" s="1475"/>
      <c r="AZ6" s="1475"/>
      <c r="BA6" s="1475"/>
      <c r="BB6" s="1475"/>
      <c r="BC6" s="1475"/>
    </row>
    <row r="7" spans="1:55" ht="16.5" customHeight="1" x14ac:dyDescent="0.2">
      <c r="A7" s="1475"/>
      <c r="B7" s="1475"/>
      <c r="C7" s="545"/>
      <c r="D7" s="2252" t="s">
        <v>303</v>
      </c>
      <c r="E7" s="2252"/>
      <c r="F7" s="2252"/>
      <c r="G7" s="2252"/>
      <c r="H7" s="77"/>
      <c r="I7" s="2252" t="s">
        <v>315</v>
      </c>
      <c r="J7" s="2252"/>
      <c r="K7" s="2252"/>
      <c r="L7" s="2252"/>
      <c r="M7" s="77"/>
      <c r="N7" s="2252" t="s">
        <v>316</v>
      </c>
      <c r="O7" s="2252"/>
      <c r="P7" s="2252"/>
      <c r="Q7" s="2253"/>
      <c r="R7" s="1477"/>
      <c r="S7" s="1475"/>
      <c r="T7" s="1475"/>
      <c r="U7" s="1475"/>
      <c r="V7" s="1475"/>
      <c r="W7" s="1475"/>
      <c r="X7" s="1475"/>
      <c r="Y7" s="1475"/>
      <c r="Z7" s="1475"/>
      <c r="AA7" s="1475"/>
      <c r="AB7" s="1475"/>
      <c r="AC7" s="1475"/>
      <c r="AD7" s="1475"/>
      <c r="AE7" s="1475"/>
      <c r="AF7" s="1475"/>
      <c r="AG7" s="1475"/>
      <c r="AH7" s="1475"/>
      <c r="AI7" s="1475"/>
      <c r="AJ7" s="1475"/>
      <c r="AK7" s="1475"/>
      <c r="AL7" s="1475"/>
      <c r="AM7" s="1475"/>
      <c r="AN7" s="1475"/>
      <c r="AO7" s="1475"/>
      <c r="AP7" s="1475"/>
      <c r="AQ7" s="1475"/>
      <c r="AR7" s="1475"/>
      <c r="AS7" s="1475"/>
      <c r="AT7" s="1475"/>
      <c r="AU7" s="1475"/>
      <c r="AV7" s="1475"/>
      <c r="AW7" s="1475"/>
      <c r="AX7" s="1475"/>
      <c r="AY7" s="1475"/>
      <c r="AZ7" s="1475"/>
      <c r="BA7" s="1475"/>
      <c r="BB7" s="1475"/>
      <c r="BC7" s="1475"/>
    </row>
    <row r="8" spans="1:55" ht="16.5" customHeight="1" x14ac:dyDescent="0.2">
      <c r="A8" s="1475"/>
      <c r="B8" s="1475"/>
      <c r="C8" s="545" t="s">
        <v>302</v>
      </c>
      <c r="D8" s="2245"/>
      <c r="E8" s="2245"/>
      <c r="F8" s="2245"/>
      <c r="G8" s="2245"/>
      <c r="H8" s="77"/>
      <c r="I8" s="2245"/>
      <c r="J8" s="2245"/>
      <c r="K8" s="2245"/>
      <c r="L8" s="2245"/>
      <c r="M8" s="77"/>
      <c r="N8" s="2245"/>
      <c r="O8" s="2245"/>
      <c r="P8" s="2245"/>
      <c r="Q8" s="2251"/>
      <c r="R8" s="1477"/>
      <c r="S8" s="1475"/>
      <c r="T8" s="1475"/>
      <c r="U8" s="1475"/>
      <c r="V8" s="1475"/>
      <c r="W8" s="1475"/>
      <c r="X8" s="1475"/>
      <c r="Y8" s="1475"/>
      <c r="Z8" s="1475"/>
      <c r="AA8" s="1475"/>
      <c r="AB8" s="1475"/>
      <c r="AC8" s="1475"/>
      <c r="AD8" s="1475"/>
      <c r="AE8" s="1475"/>
      <c r="AF8" s="1475"/>
      <c r="AG8" s="1475"/>
      <c r="AH8" s="1475"/>
      <c r="AI8" s="1475"/>
      <c r="AJ8" s="1475"/>
      <c r="AK8" s="1475"/>
      <c r="AL8" s="1475"/>
      <c r="AM8" s="1475"/>
      <c r="AN8" s="1475"/>
      <c r="AO8" s="1475"/>
      <c r="AP8" s="1475"/>
      <c r="AQ8" s="1475"/>
      <c r="AR8" s="1475"/>
      <c r="AS8" s="1475"/>
      <c r="AT8" s="1475"/>
      <c r="AU8" s="1475"/>
      <c r="AV8" s="1475"/>
      <c r="AW8" s="1475"/>
      <c r="AX8" s="1475"/>
      <c r="AY8" s="1475"/>
      <c r="AZ8" s="1475"/>
      <c r="BA8" s="1475"/>
      <c r="BB8" s="1475"/>
      <c r="BC8" s="1475"/>
    </row>
    <row r="9" spans="1:55" ht="14.25" customHeight="1" x14ac:dyDescent="0.2">
      <c r="A9" s="1475"/>
      <c r="B9" s="1475"/>
      <c r="C9" s="545" t="s">
        <v>304</v>
      </c>
      <c r="D9" s="2246"/>
      <c r="E9" s="2246"/>
      <c r="F9" s="546" t="s">
        <v>294</v>
      </c>
      <c r="G9" s="14"/>
      <c r="H9" s="77"/>
      <c r="I9" s="2246"/>
      <c r="J9" s="2246"/>
      <c r="K9" s="546" t="s">
        <v>294</v>
      </c>
      <c r="L9" s="14"/>
      <c r="M9" s="77"/>
      <c r="N9" s="2246"/>
      <c r="O9" s="2246"/>
      <c r="P9" s="546" t="s">
        <v>294</v>
      </c>
      <c r="Q9" s="245"/>
      <c r="R9" s="1477"/>
      <c r="S9" s="1475"/>
      <c r="T9" s="1475"/>
      <c r="U9" s="1475"/>
      <c r="V9" s="1475"/>
      <c r="W9" s="1475"/>
      <c r="X9" s="1475"/>
      <c r="Y9" s="1475"/>
      <c r="Z9" s="1475"/>
      <c r="AA9" s="1475"/>
      <c r="AB9" s="1475"/>
      <c r="AC9" s="1475"/>
      <c r="AD9" s="1475"/>
      <c r="AE9" s="1475"/>
      <c r="AF9" s="1475"/>
      <c r="AG9" s="1475"/>
      <c r="AH9" s="1475"/>
      <c r="AI9" s="1475"/>
      <c r="AJ9" s="1475"/>
      <c r="AK9" s="1475"/>
      <c r="AL9" s="1475"/>
      <c r="AM9" s="1475"/>
      <c r="AN9" s="1475"/>
      <c r="AO9" s="1475"/>
      <c r="AP9" s="1475"/>
      <c r="AQ9" s="1475"/>
      <c r="AR9" s="1475"/>
      <c r="AS9" s="1475"/>
      <c r="AT9" s="1475"/>
      <c r="AU9" s="1475"/>
      <c r="AV9" s="1475"/>
      <c r="AW9" s="1475"/>
      <c r="AX9" s="1475"/>
      <c r="AY9" s="1475"/>
      <c r="AZ9" s="1475"/>
      <c r="BA9" s="1475"/>
      <c r="BB9" s="1475"/>
      <c r="BC9" s="1475"/>
    </row>
    <row r="10" spans="1:55" ht="14.25" customHeight="1" x14ac:dyDescent="0.2">
      <c r="A10" s="1475"/>
      <c r="B10" s="1475"/>
      <c r="C10" s="545" t="s">
        <v>305</v>
      </c>
      <c r="D10" s="14"/>
      <c r="E10" s="2250" t="s">
        <v>306</v>
      </c>
      <c r="F10" s="2250"/>
      <c r="G10" s="14"/>
      <c r="H10" s="77"/>
      <c r="I10" s="14"/>
      <c r="J10" s="2250" t="s">
        <v>306</v>
      </c>
      <c r="K10" s="2250"/>
      <c r="L10" s="14"/>
      <c r="M10" s="77"/>
      <c r="N10" s="14"/>
      <c r="O10" s="2250" t="s">
        <v>306</v>
      </c>
      <c r="P10" s="2250"/>
      <c r="Q10" s="245"/>
      <c r="R10" s="1477"/>
      <c r="S10" s="1475"/>
      <c r="T10" s="1475"/>
      <c r="U10" s="1475"/>
      <c r="V10" s="1475"/>
      <c r="W10" s="1475"/>
      <c r="X10" s="1475"/>
      <c r="Y10" s="1475"/>
      <c r="Z10" s="1475"/>
      <c r="AA10" s="1475"/>
      <c r="AB10" s="1475"/>
      <c r="AC10" s="1475"/>
      <c r="AD10" s="1475"/>
      <c r="AE10" s="1475"/>
      <c r="AF10" s="1475"/>
      <c r="AG10" s="1475"/>
      <c r="AH10" s="1475"/>
      <c r="AI10" s="1475"/>
      <c r="AJ10" s="1475"/>
      <c r="AK10" s="1475"/>
      <c r="AL10" s="1475"/>
      <c r="AM10" s="1475"/>
      <c r="AN10" s="1475"/>
      <c r="AO10" s="1475"/>
      <c r="AP10" s="1475"/>
      <c r="AQ10" s="1475"/>
      <c r="AR10" s="1475"/>
      <c r="AS10" s="1475"/>
      <c r="AT10" s="1475"/>
      <c r="AU10" s="1475"/>
      <c r="AV10" s="1475"/>
      <c r="AW10" s="1475"/>
      <c r="AX10" s="1475"/>
      <c r="AY10" s="1475"/>
      <c r="AZ10" s="1475"/>
      <c r="BA10" s="1475"/>
      <c r="BB10" s="1475"/>
      <c r="BC10" s="1475"/>
    </row>
    <row r="11" spans="1:55" ht="14.25" customHeight="1" x14ac:dyDescent="0.2">
      <c r="A11" s="1475"/>
      <c r="B11" s="1475"/>
      <c r="C11" s="545" t="s">
        <v>307</v>
      </c>
      <c r="D11" s="2254"/>
      <c r="E11" s="2255"/>
      <c r="F11" s="2255"/>
      <c r="G11" s="2256"/>
      <c r="H11" s="77"/>
      <c r="I11" s="2254"/>
      <c r="J11" s="2255"/>
      <c r="K11" s="2255"/>
      <c r="L11" s="2256"/>
      <c r="M11" s="77"/>
      <c r="N11" s="2254"/>
      <c r="O11" s="2255"/>
      <c r="P11" s="2255"/>
      <c r="Q11" s="2257"/>
      <c r="R11" s="1477"/>
      <c r="S11" s="1475"/>
      <c r="T11" s="1475"/>
      <c r="U11" s="1475"/>
      <c r="V11" s="1475"/>
      <c r="W11" s="1475"/>
      <c r="X11" s="1475"/>
      <c r="Y11" s="1475"/>
      <c r="Z11" s="1475"/>
      <c r="AA11" s="1475"/>
      <c r="AB11" s="1475"/>
      <c r="AC11" s="1475"/>
      <c r="AD11" s="1475"/>
      <c r="AE11" s="1475"/>
      <c r="AF11" s="1475"/>
      <c r="AG11" s="1475"/>
      <c r="AH11" s="1475"/>
      <c r="AI11" s="1475"/>
      <c r="AJ11" s="1475"/>
      <c r="AK11" s="1475"/>
      <c r="AL11" s="1475"/>
      <c r="AM11" s="1475"/>
      <c r="AN11" s="1475"/>
      <c r="AO11" s="1475"/>
      <c r="AP11" s="1475"/>
      <c r="AQ11" s="1475"/>
      <c r="AR11" s="1475"/>
      <c r="AS11" s="1475"/>
      <c r="AT11" s="1475"/>
      <c r="AU11" s="1475"/>
      <c r="AV11" s="1475"/>
      <c r="AW11" s="1475"/>
      <c r="AX11" s="1475"/>
      <c r="AY11" s="1475"/>
      <c r="AZ11" s="1475"/>
      <c r="BA11" s="1475"/>
      <c r="BB11" s="1475"/>
      <c r="BC11" s="1475"/>
    </row>
    <row r="12" spans="1:55" ht="14.25" customHeight="1" x14ac:dyDescent="0.2">
      <c r="A12" s="1475"/>
      <c r="B12" s="1475"/>
      <c r="C12" s="545" t="s">
        <v>312</v>
      </c>
      <c r="D12" s="899" t="s">
        <v>308</v>
      </c>
      <c r="E12" s="899" t="s">
        <v>309</v>
      </c>
      <c r="F12" s="899" t="s">
        <v>294</v>
      </c>
      <c r="G12" s="899" t="s">
        <v>310</v>
      </c>
      <c r="H12" s="77"/>
      <c r="I12" s="899" t="s">
        <v>308</v>
      </c>
      <c r="J12" s="899" t="s">
        <v>309</v>
      </c>
      <c r="K12" s="899" t="s">
        <v>294</v>
      </c>
      <c r="L12" s="899" t="s">
        <v>310</v>
      </c>
      <c r="M12" s="77"/>
      <c r="N12" s="899" t="s">
        <v>308</v>
      </c>
      <c r="O12" s="899" t="s">
        <v>309</v>
      </c>
      <c r="P12" s="899" t="s">
        <v>294</v>
      </c>
      <c r="Q12" s="547" t="s">
        <v>310</v>
      </c>
      <c r="R12" s="1477"/>
      <c r="S12" s="1475"/>
      <c r="T12" s="1475"/>
      <c r="U12" s="1475"/>
      <c r="V12" s="1475"/>
      <c r="W12" s="1475"/>
      <c r="X12" s="1475"/>
      <c r="Y12" s="1475"/>
      <c r="Z12" s="1475"/>
      <c r="AA12" s="1475"/>
      <c r="AB12" s="1475"/>
      <c r="AC12" s="1475"/>
      <c r="AD12" s="1475"/>
      <c r="AE12" s="1475"/>
      <c r="AF12" s="1475"/>
      <c r="AG12" s="1475"/>
      <c r="AH12" s="1475"/>
      <c r="AI12" s="1475"/>
      <c r="AJ12" s="1475"/>
      <c r="AK12" s="1475"/>
      <c r="AL12" s="1475"/>
      <c r="AM12" s="1475"/>
      <c r="AN12" s="1475"/>
      <c r="AO12" s="1475"/>
      <c r="AP12" s="1475"/>
      <c r="AQ12" s="1475"/>
      <c r="AR12" s="1475"/>
      <c r="AS12" s="1475"/>
      <c r="AT12" s="1475"/>
      <c r="AU12" s="1475"/>
      <c r="AV12" s="1475"/>
      <c r="AW12" s="1475"/>
      <c r="AX12" s="1475"/>
      <c r="AY12" s="1475"/>
      <c r="AZ12" s="1475"/>
      <c r="BA12" s="1475"/>
      <c r="BB12" s="1475"/>
      <c r="BC12" s="1475"/>
    </row>
    <row r="13" spans="1:55" ht="14.25" customHeight="1" x14ac:dyDescent="0.2">
      <c r="A13" s="1475"/>
      <c r="B13" s="1475"/>
      <c r="C13" s="545" t="s">
        <v>311</v>
      </c>
      <c r="D13" s="14"/>
      <c r="E13" s="14"/>
      <c r="F13" s="14"/>
      <c r="G13" s="14"/>
      <c r="H13" s="77"/>
      <c r="I13" s="14"/>
      <c r="J13" s="14"/>
      <c r="K13" s="14"/>
      <c r="L13" s="14"/>
      <c r="M13" s="77"/>
      <c r="N13" s="14"/>
      <c r="O13" s="14"/>
      <c r="P13" s="14"/>
      <c r="Q13" s="245"/>
      <c r="R13" s="1477"/>
      <c r="S13" s="1475"/>
      <c r="T13" s="1475"/>
      <c r="U13" s="1475"/>
      <c r="V13" s="1475"/>
      <c r="W13" s="1475"/>
      <c r="X13" s="1475"/>
      <c r="Y13" s="1475"/>
      <c r="Z13" s="1475"/>
      <c r="AA13" s="1475"/>
      <c r="AB13" s="1475"/>
      <c r="AC13" s="1475"/>
      <c r="AD13" s="1475"/>
      <c r="AE13" s="1475"/>
      <c r="AF13" s="1475"/>
      <c r="AG13" s="1475"/>
      <c r="AH13" s="1475"/>
      <c r="AI13" s="1475"/>
      <c r="AJ13" s="1475"/>
      <c r="AK13" s="1475"/>
      <c r="AL13" s="1475"/>
      <c r="AM13" s="1475"/>
      <c r="AN13" s="1475"/>
      <c r="AO13" s="1475"/>
      <c r="AP13" s="1475"/>
      <c r="AQ13" s="1475"/>
      <c r="AR13" s="1475"/>
      <c r="AS13" s="1475"/>
      <c r="AT13" s="1475"/>
      <c r="AU13" s="1475"/>
      <c r="AV13" s="1475"/>
      <c r="AW13" s="1475"/>
      <c r="AX13" s="1475"/>
      <c r="AY13" s="1475"/>
      <c r="AZ13" s="1475"/>
      <c r="BA13" s="1475"/>
      <c r="BB13" s="1475"/>
      <c r="BC13" s="1475"/>
    </row>
    <row r="14" spans="1:55" ht="14.25" customHeight="1" x14ac:dyDescent="0.2">
      <c r="A14" s="1475"/>
      <c r="B14" s="1475"/>
      <c r="C14" s="545" t="s">
        <v>313</v>
      </c>
      <c r="D14" s="14"/>
      <c r="E14" s="14"/>
      <c r="F14" s="14"/>
      <c r="G14" s="14"/>
      <c r="H14" s="77"/>
      <c r="I14" s="14"/>
      <c r="J14" s="14"/>
      <c r="K14" s="14"/>
      <c r="L14" s="14"/>
      <c r="M14" s="77"/>
      <c r="N14" s="14"/>
      <c r="O14" s="14"/>
      <c r="P14" s="14"/>
      <c r="Q14" s="245"/>
      <c r="R14" s="1477"/>
      <c r="S14" s="1475"/>
      <c r="T14" s="1475"/>
      <c r="U14" s="1475"/>
      <c r="V14" s="1475"/>
      <c r="W14" s="1475"/>
      <c r="X14" s="1475"/>
      <c r="Y14" s="1475"/>
      <c r="Z14" s="1475"/>
      <c r="AA14" s="1475"/>
      <c r="AB14" s="1475"/>
      <c r="AC14" s="1475"/>
      <c r="AD14" s="1475"/>
      <c r="AE14" s="1475"/>
      <c r="AF14" s="1475"/>
      <c r="AG14" s="1475"/>
      <c r="AH14" s="1475"/>
      <c r="AI14" s="1475"/>
      <c r="AJ14" s="1475"/>
      <c r="AK14" s="1475"/>
      <c r="AL14" s="1475"/>
      <c r="AM14" s="1475"/>
      <c r="AN14" s="1475"/>
      <c r="AO14" s="1475"/>
      <c r="AP14" s="1475"/>
      <c r="AQ14" s="1475"/>
      <c r="AR14" s="1475"/>
      <c r="AS14" s="1475"/>
      <c r="AT14" s="1475"/>
      <c r="AU14" s="1475"/>
      <c r="AV14" s="1475"/>
      <c r="AW14" s="1475"/>
      <c r="AX14" s="1475"/>
      <c r="AY14" s="1475"/>
      <c r="AZ14" s="1475"/>
      <c r="BA14" s="1475"/>
      <c r="BB14" s="1475"/>
      <c r="BC14" s="1475"/>
    </row>
    <row r="15" spans="1:55" ht="14.25" customHeight="1" x14ac:dyDescent="0.2">
      <c r="A15" s="1475"/>
      <c r="B15" s="1475"/>
      <c r="C15" s="545" t="s">
        <v>314</v>
      </c>
      <c r="D15" s="14"/>
      <c r="E15" s="14"/>
      <c r="F15" s="14"/>
      <c r="G15" s="14"/>
      <c r="H15" s="77"/>
      <c r="I15" s="14"/>
      <c r="J15" s="14"/>
      <c r="K15" s="14"/>
      <c r="L15" s="14"/>
      <c r="M15" s="77"/>
      <c r="N15" s="14"/>
      <c r="O15" s="14"/>
      <c r="P15" s="14"/>
      <c r="Q15" s="245"/>
      <c r="R15" s="1477"/>
      <c r="S15" s="1475"/>
      <c r="T15" s="1475"/>
      <c r="U15" s="1475"/>
      <c r="V15" s="1475"/>
      <c r="W15" s="1475"/>
      <c r="X15" s="1475"/>
      <c r="Y15" s="1475"/>
      <c r="Z15" s="1475"/>
      <c r="AA15" s="1475"/>
      <c r="AB15" s="1475"/>
      <c r="AC15" s="1475"/>
      <c r="AD15" s="1475"/>
      <c r="AE15" s="1475"/>
      <c r="AF15" s="1475"/>
      <c r="AG15" s="1475"/>
      <c r="AH15" s="1475"/>
      <c r="AI15" s="1475"/>
      <c r="AJ15" s="1475"/>
      <c r="AK15" s="1475"/>
      <c r="AL15" s="1475"/>
      <c r="AM15" s="1475"/>
      <c r="AN15" s="1475"/>
      <c r="AO15" s="1475"/>
      <c r="AP15" s="1475"/>
      <c r="AQ15" s="1475"/>
      <c r="AR15" s="1475"/>
      <c r="AS15" s="1475"/>
      <c r="AT15" s="1475"/>
      <c r="AU15" s="1475"/>
      <c r="AV15" s="1475"/>
      <c r="AW15" s="1475"/>
      <c r="AX15" s="1475"/>
      <c r="AY15" s="1475"/>
      <c r="AZ15" s="1475"/>
      <c r="BA15" s="1475"/>
      <c r="BB15" s="1475"/>
      <c r="BC15" s="1475"/>
    </row>
    <row r="16" spans="1:55" ht="16.5" customHeight="1" x14ac:dyDescent="0.2">
      <c r="A16" s="1475"/>
      <c r="B16" s="1475"/>
      <c r="C16" s="545"/>
      <c r="D16" s="14"/>
      <c r="E16" s="14"/>
      <c r="F16" s="14"/>
      <c r="G16" s="14"/>
      <c r="H16" s="77"/>
      <c r="I16" s="14"/>
      <c r="J16" s="14"/>
      <c r="K16" s="14"/>
      <c r="L16" s="14"/>
      <c r="M16" s="77"/>
      <c r="N16" s="14"/>
      <c r="O16" s="14"/>
      <c r="P16" s="14"/>
      <c r="Q16" s="245"/>
      <c r="R16" s="1477"/>
      <c r="S16" s="1475"/>
      <c r="T16" s="1475"/>
      <c r="U16" s="1475"/>
      <c r="V16" s="1475"/>
      <c r="W16" s="1475"/>
      <c r="X16" s="1475"/>
      <c r="Y16" s="1475"/>
      <c r="Z16" s="1475"/>
      <c r="AA16" s="1475"/>
      <c r="AB16" s="1475"/>
      <c r="AC16" s="1475"/>
      <c r="AD16" s="1475"/>
      <c r="AE16" s="1475"/>
      <c r="AF16" s="1475"/>
      <c r="AG16" s="1475"/>
      <c r="AH16" s="1475"/>
      <c r="AI16" s="1475"/>
      <c r="AJ16" s="1475"/>
      <c r="AK16" s="1475"/>
      <c r="AL16" s="1475"/>
      <c r="AM16" s="1475"/>
      <c r="AN16" s="1475"/>
      <c r="AO16" s="1475"/>
      <c r="AP16" s="1475"/>
      <c r="AQ16" s="1475"/>
      <c r="AR16" s="1475"/>
      <c r="AS16" s="1475"/>
      <c r="AT16" s="1475"/>
      <c r="AU16" s="1475"/>
      <c r="AV16" s="1475"/>
      <c r="AW16" s="1475"/>
      <c r="AX16" s="1475"/>
      <c r="AY16" s="1475"/>
      <c r="AZ16" s="1475"/>
      <c r="BA16" s="1475"/>
      <c r="BB16" s="1475"/>
      <c r="BC16" s="1475"/>
    </row>
    <row r="17" spans="1:55" ht="12.75" customHeight="1" x14ac:dyDescent="0.2">
      <c r="A17" s="1475"/>
      <c r="B17" s="1476"/>
      <c r="C17" s="548"/>
      <c r="D17" s="77"/>
      <c r="E17" s="77"/>
      <c r="F17" s="77"/>
      <c r="G17" s="77"/>
      <c r="H17" s="77"/>
      <c r="I17" s="77"/>
      <c r="J17" s="77"/>
      <c r="K17" s="77"/>
      <c r="L17" s="77"/>
      <c r="M17" s="77"/>
      <c r="N17" s="77"/>
      <c r="O17" s="77"/>
      <c r="P17" s="77"/>
      <c r="Q17" s="246"/>
      <c r="R17" s="1477"/>
      <c r="S17" s="1475"/>
      <c r="T17" s="1475"/>
      <c r="U17" s="1475"/>
      <c r="V17" s="1475"/>
      <c r="W17" s="1475"/>
      <c r="X17" s="1475"/>
      <c r="Y17" s="1475"/>
      <c r="Z17" s="1475"/>
      <c r="AA17" s="1475"/>
      <c r="AB17" s="1475"/>
      <c r="AC17" s="1475"/>
      <c r="AD17" s="1475"/>
      <c r="AE17" s="1475"/>
      <c r="AF17" s="1475"/>
      <c r="AG17" s="1475"/>
      <c r="AH17" s="1475"/>
      <c r="AI17" s="1475"/>
      <c r="AJ17" s="1475"/>
      <c r="AK17" s="1475"/>
      <c r="AL17" s="1475"/>
      <c r="AM17" s="1475"/>
      <c r="AN17" s="1475"/>
      <c r="AO17" s="1475"/>
      <c r="AP17" s="1475"/>
      <c r="AQ17" s="1475"/>
      <c r="AR17" s="1475"/>
      <c r="AS17" s="1475"/>
      <c r="AT17" s="1475"/>
      <c r="AU17" s="1475"/>
      <c r="AV17" s="1475"/>
      <c r="AW17" s="1475"/>
      <c r="AX17" s="1475"/>
      <c r="AY17" s="1475"/>
      <c r="AZ17" s="1475"/>
      <c r="BA17" s="1475"/>
      <c r="BB17" s="1475"/>
      <c r="BC17" s="1475"/>
    </row>
    <row r="18" spans="1:55" s="44" customFormat="1" ht="39.75" customHeight="1" x14ac:dyDescent="0.2">
      <c r="A18" s="1478"/>
      <c r="B18" s="1479"/>
      <c r="C18" s="549" t="s">
        <v>291</v>
      </c>
      <c r="D18" s="550" t="s">
        <v>250</v>
      </c>
      <c r="E18" s="550" t="s">
        <v>251</v>
      </c>
      <c r="F18" s="550" t="s">
        <v>252</v>
      </c>
      <c r="G18" s="550" t="s">
        <v>253</v>
      </c>
      <c r="H18" s="77"/>
      <c r="I18" s="550" t="s">
        <v>250</v>
      </c>
      <c r="J18" s="550" t="s">
        <v>251</v>
      </c>
      <c r="K18" s="550" t="s">
        <v>252</v>
      </c>
      <c r="L18" s="550" t="s">
        <v>253</v>
      </c>
      <c r="M18" s="77"/>
      <c r="N18" s="550" t="s">
        <v>250</v>
      </c>
      <c r="O18" s="550" t="s">
        <v>251</v>
      </c>
      <c r="P18" s="550" t="s">
        <v>252</v>
      </c>
      <c r="Q18" s="551" t="s">
        <v>253</v>
      </c>
      <c r="R18" s="1480"/>
      <c r="S18" s="1478"/>
      <c r="T18" s="1478"/>
      <c r="U18" s="1478"/>
      <c r="V18" s="1478"/>
      <c r="W18" s="1478"/>
      <c r="X18" s="1478"/>
      <c r="Y18" s="1478"/>
      <c r="Z18" s="1478"/>
      <c r="AA18" s="1478"/>
      <c r="AB18" s="1478"/>
      <c r="AC18" s="1478"/>
      <c r="AD18" s="1478"/>
      <c r="AE18" s="1478"/>
      <c r="AF18" s="1478"/>
      <c r="AG18" s="1478"/>
      <c r="AH18" s="1478"/>
      <c r="AI18" s="1478"/>
      <c r="AJ18" s="1478"/>
      <c r="AK18" s="1478"/>
      <c r="AL18" s="1478"/>
      <c r="AM18" s="1478"/>
      <c r="AN18" s="1478"/>
      <c r="AO18" s="1478"/>
      <c r="AP18" s="1478"/>
      <c r="AQ18" s="1478"/>
      <c r="AR18" s="1478"/>
      <c r="AS18" s="1478"/>
      <c r="AT18" s="1478"/>
      <c r="AU18" s="1478"/>
      <c r="AV18" s="1478"/>
      <c r="AW18" s="1478"/>
      <c r="AX18" s="1478"/>
      <c r="AY18" s="1478"/>
      <c r="AZ18" s="1478"/>
      <c r="BA18" s="1478"/>
      <c r="BB18" s="1478"/>
      <c r="BC18" s="1478"/>
    </row>
    <row r="19" spans="1:55" ht="14.25" customHeight="1" x14ac:dyDescent="0.2">
      <c r="A19" s="1475"/>
      <c r="B19" s="2261" t="s">
        <v>254</v>
      </c>
      <c r="C19" s="552" t="s">
        <v>255</v>
      </c>
      <c r="D19" s="48"/>
      <c r="E19" s="553">
        <v>1</v>
      </c>
      <c r="F19" s="1488">
        <f>D19*E19</f>
        <v>0</v>
      </c>
      <c r="G19" s="1488">
        <f>F19</f>
        <v>0</v>
      </c>
      <c r="H19" s="77"/>
      <c r="I19" s="18"/>
      <c r="J19" s="553">
        <v>1</v>
      </c>
      <c r="K19" s="1488">
        <f>I19*J19</f>
        <v>0</v>
      </c>
      <c r="L19" s="1488">
        <f>K19</f>
        <v>0</v>
      </c>
      <c r="M19" s="77"/>
      <c r="N19" s="18"/>
      <c r="O19" s="553">
        <v>1</v>
      </c>
      <c r="P19" s="1488">
        <f>N19*O19</f>
        <v>0</v>
      </c>
      <c r="Q19" s="1489">
        <f>P19</f>
        <v>0</v>
      </c>
      <c r="R19" s="1477" t="s">
        <v>3405</v>
      </c>
      <c r="S19" s="1475"/>
      <c r="T19" s="1475"/>
      <c r="U19" s="1475"/>
      <c r="V19" s="1475"/>
      <c r="W19" s="1475"/>
      <c r="X19" s="1475"/>
      <c r="Y19" s="1475"/>
      <c r="Z19" s="1475"/>
      <c r="AA19" s="1475"/>
      <c r="AB19" s="1475"/>
      <c r="AC19" s="1475"/>
      <c r="AD19" s="1475"/>
      <c r="AE19" s="1475"/>
      <c r="AF19" s="1475"/>
      <c r="AG19" s="1475"/>
      <c r="AH19" s="1475"/>
      <c r="AI19" s="1475"/>
      <c r="AJ19" s="1475"/>
      <c r="AK19" s="1475"/>
      <c r="AL19" s="1475"/>
      <c r="AM19" s="1475"/>
      <c r="AN19" s="1475"/>
      <c r="AO19" s="1475"/>
      <c r="AP19" s="1475"/>
      <c r="AQ19" s="1475"/>
      <c r="AR19" s="1475"/>
      <c r="AS19" s="1475"/>
      <c r="AT19" s="1475"/>
      <c r="AU19" s="1475"/>
      <c r="AV19" s="1475"/>
      <c r="AW19" s="1475"/>
      <c r="AX19" s="1475"/>
      <c r="AY19" s="1475"/>
      <c r="AZ19" s="1475"/>
      <c r="BA19" s="1475"/>
      <c r="BB19" s="1475"/>
      <c r="BC19" s="1475"/>
    </row>
    <row r="20" spans="1:55" ht="12.75" x14ac:dyDescent="0.2">
      <c r="A20" s="1475"/>
      <c r="B20" s="2261"/>
      <c r="C20" s="552" t="s">
        <v>256</v>
      </c>
      <c r="D20" s="48"/>
      <c r="E20" s="553">
        <v>1</v>
      </c>
      <c r="F20" s="1488">
        <f t="shared" ref="F20:F38" si="0">D20*E20</f>
        <v>0</v>
      </c>
      <c r="G20" s="1488">
        <f t="shared" ref="G20:G38" si="1">F20</f>
        <v>0</v>
      </c>
      <c r="H20" s="77"/>
      <c r="I20" s="18"/>
      <c r="J20" s="553">
        <v>1</v>
      </c>
      <c r="K20" s="1488">
        <f t="shared" ref="K20:K38" si="2">I20*J20</f>
        <v>0</v>
      </c>
      <c r="L20" s="1488">
        <f t="shared" ref="L20:L30" si="3">K20</f>
        <v>0</v>
      </c>
      <c r="M20" s="77"/>
      <c r="N20" s="18"/>
      <c r="O20" s="553">
        <v>1</v>
      </c>
      <c r="P20" s="1488">
        <f t="shared" ref="P20:P38" si="4">N20*O20</f>
        <v>0</v>
      </c>
      <c r="Q20" s="1489">
        <f t="shared" ref="Q20:Q30" si="5">P20</f>
        <v>0</v>
      </c>
      <c r="R20" s="1477" t="s">
        <v>3406</v>
      </c>
      <c r="S20" s="1475"/>
      <c r="T20" s="1475"/>
      <c r="U20" s="1475"/>
      <c r="V20" s="1475"/>
      <c r="W20" s="1475"/>
      <c r="X20" s="1475"/>
      <c r="Y20" s="1475"/>
      <c r="Z20" s="1475"/>
      <c r="AA20" s="1475"/>
      <c r="AB20" s="1475"/>
      <c r="AC20" s="1475"/>
      <c r="AD20" s="1475"/>
      <c r="AE20" s="1475"/>
      <c r="AF20" s="1475"/>
      <c r="AG20" s="1475"/>
      <c r="AH20" s="1475"/>
      <c r="AI20" s="1475"/>
      <c r="AJ20" s="1475"/>
      <c r="AK20" s="1475"/>
      <c r="AL20" s="1475"/>
      <c r="AM20" s="1475"/>
      <c r="AN20" s="1475"/>
      <c r="AO20" s="1475"/>
      <c r="AP20" s="1475"/>
      <c r="AQ20" s="1475"/>
      <c r="AR20" s="1475"/>
      <c r="AS20" s="1475"/>
      <c r="AT20" s="1475"/>
      <c r="AU20" s="1475"/>
      <c r="AV20" s="1475"/>
      <c r="AW20" s="1475"/>
      <c r="AX20" s="1475"/>
      <c r="AY20" s="1475"/>
      <c r="AZ20" s="1475"/>
      <c r="BA20" s="1475"/>
      <c r="BB20" s="1475"/>
      <c r="BC20" s="1475"/>
    </row>
    <row r="21" spans="1:55" ht="12.75" x14ac:dyDescent="0.2">
      <c r="A21" s="1475"/>
      <c r="B21" s="2261"/>
      <c r="C21" s="552" t="s">
        <v>257</v>
      </c>
      <c r="D21" s="48"/>
      <c r="E21" s="553">
        <v>1</v>
      </c>
      <c r="F21" s="1488">
        <f t="shared" si="0"/>
        <v>0</v>
      </c>
      <c r="G21" s="1488">
        <f t="shared" si="1"/>
        <v>0</v>
      </c>
      <c r="H21" s="77"/>
      <c r="I21" s="18"/>
      <c r="J21" s="553">
        <v>1</v>
      </c>
      <c r="K21" s="1488">
        <f t="shared" si="2"/>
        <v>0</v>
      </c>
      <c r="L21" s="1488">
        <f t="shared" si="3"/>
        <v>0</v>
      </c>
      <c r="M21" s="77"/>
      <c r="N21" s="18"/>
      <c r="O21" s="553">
        <v>1</v>
      </c>
      <c r="P21" s="1488">
        <f t="shared" si="4"/>
        <v>0</v>
      </c>
      <c r="Q21" s="1489">
        <f t="shared" si="5"/>
        <v>0</v>
      </c>
      <c r="R21" s="1477" t="s">
        <v>3407</v>
      </c>
      <c r="S21" s="1475"/>
      <c r="T21" s="1475"/>
      <c r="U21" s="1475"/>
      <c r="V21" s="1475"/>
      <c r="W21" s="1475"/>
      <c r="X21" s="1475"/>
      <c r="Y21" s="1475"/>
      <c r="Z21" s="1475"/>
      <c r="AA21" s="1475"/>
      <c r="AB21" s="1475"/>
      <c r="AC21" s="1475"/>
      <c r="AD21" s="1475"/>
      <c r="AE21" s="1475"/>
      <c r="AF21" s="1475"/>
      <c r="AG21" s="1475"/>
      <c r="AH21" s="1475"/>
      <c r="AI21" s="1475"/>
      <c r="AJ21" s="1475"/>
      <c r="AK21" s="1475"/>
      <c r="AL21" s="1475"/>
      <c r="AM21" s="1475"/>
      <c r="AN21" s="1475"/>
      <c r="AO21" s="1475"/>
      <c r="AP21" s="1475"/>
      <c r="AQ21" s="1475"/>
      <c r="AR21" s="1475"/>
      <c r="AS21" s="1475"/>
      <c r="AT21" s="1475"/>
      <c r="AU21" s="1475"/>
      <c r="AV21" s="1475"/>
      <c r="AW21" s="1475"/>
      <c r="AX21" s="1475"/>
      <c r="AY21" s="1475"/>
      <c r="AZ21" s="1475"/>
      <c r="BA21" s="1475"/>
      <c r="BB21" s="1475"/>
      <c r="BC21" s="1475"/>
    </row>
    <row r="22" spans="1:55" ht="12.75" x14ac:dyDescent="0.2">
      <c r="A22" s="1475"/>
      <c r="B22" s="2261"/>
      <c r="C22" s="552" t="s">
        <v>258</v>
      </c>
      <c r="D22" s="48"/>
      <c r="E22" s="553">
        <v>1</v>
      </c>
      <c r="F22" s="1488">
        <f t="shared" si="0"/>
        <v>0</v>
      </c>
      <c r="G22" s="1488">
        <f t="shared" si="1"/>
        <v>0</v>
      </c>
      <c r="H22" s="77"/>
      <c r="I22" s="18"/>
      <c r="J22" s="553">
        <v>1</v>
      </c>
      <c r="K22" s="1488">
        <f t="shared" si="2"/>
        <v>0</v>
      </c>
      <c r="L22" s="1488">
        <f t="shared" si="3"/>
        <v>0</v>
      </c>
      <c r="M22" s="77"/>
      <c r="N22" s="18"/>
      <c r="O22" s="553">
        <v>1</v>
      </c>
      <c r="P22" s="1488">
        <f t="shared" si="4"/>
        <v>0</v>
      </c>
      <c r="Q22" s="1489">
        <f t="shared" si="5"/>
        <v>0</v>
      </c>
      <c r="R22" s="1477" t="s">
        <v>3408</v>
      </c>
      <c r="S22" s="1475"/>
      <c r="T22" s="1475"/>
      <c r="U22" s="1475"/>
      <c r="V22" s="1475"/>
      <c r="W22" s="1475"/>
      <c r="X22" s="1475"/>
      <c r="Y22" s="1475"/>
      <c r="Z22" s="1475"/>
      <c r="AA22" s="1475"/>
      <c r="AB22" s="1475"/>
      <c r="AC22" s="1475"/>
      <c r="AD22" s="1475"/>
      <c r="AE22" s="1475"/>
      <c r="AF22" s="1475"/>
      <c r="AG22" s="1475"/>
      <c r="AH22" s="1475"/>
      <c r="AI22" s="1475"/>
      <c r="AJ22" s="1475"/>
      <c r="AK22" s="1475"/>
      <c r="AL22" s="1475"/>
      <c r="AM22" s="1475"/>
      <c r="AN22" s="1475"/>
      <c r="AO22" s="1475"/>
      <c r="AP22" s="1475"/>
      <c r="AQ22" s="1475"/>
      <c r="AR22" s="1475"/>
      <c r="AS22" s="1475"/>
      <c r="AT22" s="1475"/>
      <c r="AU22" s="1475"/>
      <c r="AV22" s="1475"/>
      <c r="AW22" s="1475"/>
      <c r="AX22" s="1475"/>
      <c r="AY22" s="1475"/>
      <c r="AZ22" s="1475"/>
      <c r="BA22" s="1475"/>
      <c r="BB22" s="1475"/>
      <c r="BC22" s="1475"/>
    </row>
    <row r="23" spans="1:55" ht="12.75" x14ac:dyDescent="0.2">
      <c r="A23" s="1475"/>
      <c r="B23" s="2261"/>
      <c r="C23" s="552" t="s">
        <v>259</v>
      </c>
      <c r="D23" s="48"/>
      <c r="E23" s="553">
        <v>1</v>
      </c>
      <c r="F23" s="1488">
        <f t="shared" si="0"/>
        <v>0</v>
      </c>
      <c r="G23" s="1488">
        <f t="shared" si="1"/>
        <v>0</v>
      </c>
      <c r="H23" s="77"/>
      <c r="I23" s="18"/>
      <c r="J23" s="553">
        <v>1</v>
      </c>
      <c r="K23" s="1488">
        <f t="shared" si="2"/>
        <v>0</v>
      </c>
      <c r="L23" s="1488">
        <f t="shared" si="3"/>
        <v>0</v>
      </c>
      <c r="M23" s="77"/>
      <c r="N23" s="18"/>
      <c r="O23" s="553">
        <v>1</v>
      </c>
      <c r="P23" s="1488">
        <f t="shared" si="4"/>
        <v>0</v>
      </c>
      <c r="Q23" s="1489">
        <f t="shared" si="5"/>
        <v>0</v>
      </c>
      <c r="R23" s="1477" t="s">
        <v>3409</v>
      </c>
      <c r="S23" s="1475"/>
      <c r="T23" s="1475"/>
      <c r="U23" s="1475"/>
      <c r="V23" s="1475"/>
      <c r="W23" s="1475"/>
      <c r="X23" s="1475"/>
      <c r="Y23" s="1475"/>
      <c r="Z23" s="1475"/>
      <c r="AA23" s="1475"/>
      <c r="AB23" s="1475"/>
      <c r="AC23" s="1475"/>
      <c r="AD23" s="1475"/>
      <c r="AE23" s="1475"/>
      <c r="AF23" s="1475"/>
      <c r="AG23" s="1475"/>
      <c r="AH23" s="1475"/>
      <c r="AI23" s="1475"/>
      <c r="AJ23" s="1475"/>
      <c r="AK23" s="1475"/>
      <c r="AL23" s="1475"/>
      <c r="AM23" s="1475"/>
      <c r="AN23" s="1475"/>
      <c r="AO23" s="1475"/>
      <c r="AP23" s="1475"/>
      <c r="AQ23" s="1475"/>
      <c r="AR23" s="1475"/>
      <c r="AS23" s="1475"/>
      <c r="AT23" s="1475"/>
      <c r="AU23" s="1475"/>
      <c r="AV23" s="1475"/>
      <c r="AW23" s="1475"/>
      <c r="AX23" s="1475"/>
      <c r="AY23" s="1475"/>
      <c r="AZ23" s="1475"/>
      <c r="BA23" s="1475"/>
      <c r="BB23" s="1475"/>
      <c r="BC23" s="1475"/>
    </row>
    <row r="24" spans="1:55" ht="12.75" x14ac:dyDescent="0.2">
      <c r="A24" s="1475"/>
      <c r="B24" s="2261"/>
      <c r="C24" s="552" t="s">
        <v>260</v>
      </c>
      <c r="D24" s="48"/>
      <c r="E24" s="553">
        <v>1</v>
      </c>
      <c r="F24" s="1488">
        <f t="shared" si="0"/>
        <v>0</v>
      </c>
      <c r="G24" s="1488">
        <f t="shared" si="1"/>
        <v>0</v>
      </c>
      <c r="H24" s="77"/>
      <c r="I24" s="18"/>
      <c r="J24" s="553">
        <v>1</v>
      </c>
      <c r="K24" s="1488">
        <f t="shared" si="2"/>
        <v>0</v>
      </c>
      <c r="L24" s="1488">
        <f t="shared" si="3"/>
        <v>0</v>
      </c>
      <c r="M24" s="77"/>
      <c r="N24" s="18"/>
      <c r="O24" s="553">
        <v>1</v>
      </c>
      <c r="P24" s="1488">
        <f t="shared" si="4"/>
        <v>0</v>
      </c>
      <c r="Q24" s="1489">
        <f t="shared" si="5"/>
        <v>0</v>
      </c>
      <c r="R24" s="1477" t="s">
        <v>3410</v>
      </c>
      <c r="S24" s="1475"/>
      <c r="T24" s="1475"/>
      <c r="U24" s="1475"/>
      <c r="V24" s="1475"/>
      <c r="W24" s="1475"/>
      <c r="X24" s="1475"/>
      <c r="Y24" s="1475"/>
      <c r="Z24" s="1475"/>
      <c r="AA24" s="1475"/>
      <c r="AB24" s="1475"/>
      <c r="AC24" s="1475"/>
      <c r="AD24" s="1475"/>
      <c r="AE24" s="1475"/>
      <c r="AF24" s="1475"/>
      <c r="AG24" s="1475"/>
      <c r="AH24" s="1475"/>
      <c r="AI24" s="1475"/>
      <c r="AJ24" s="1475"/>
      <c r="AK24" s="1475"/>
      <c r="AL24" s="1475"/>
      <c r="AM24" s="1475"/>
      <c r="AN24" s="1475"/>
      <c r="AO24" s="1475"/>
      <c r="AP24" s="1475"/>
      <c r="AQ24" s="1475"/>
      <c r="AR24" s="1475"/>
      <c r="AS24" s="1475"/>
      <c r="AT24" s="1475"/>
      <c r="AU24" s="1475"/>
      <c r="AV24" s="1475"/>
      <c r="AW24" s="1475"/>
      <c r="AX24" s="1475"/>
      <c r="AY24" s="1475"/>
      <c r="AZ24" s="1475"/>
      <c r="BA24" s="1475"/>
      <c r="BB24" s="1475"/>
      <c r="BC24" s="1475"/>
    </row>
    <row r="25" spans="1:55" ht="12.75" x14ac:dyDescent="0.2">
      <c r="A25" s="1475"/>
      <c r="B25" s="2261"/>
      <c r="C25" s="552" t="s">
        <v>261</v>
      </c>
      <c r="D25" s="48"/>
      <c r="E25" s="553">
        <v>1</v>
      </c>
      <c r="F25" s="1488">
        <f t="shared" si="0"/>
        <v>0</v>
      </c>
      <c r="G25" s="1488">
        <f t="shared" si="1"/>
        <v>0</v>
      </c>
      <c r="H25" s="77"/>
      <c r="I25" s="18"/>
      <c r="J25" s="553">
        <v>1</v>
      </c>
      <c r="K25" s="1488">
        <f t="shared" si="2"/>
        <v>0</v>
      </c>
      <c r="L25" s="1488">
        <f t="shared" si="3"/>
        <v>0</v>
      </c>
      <c r="M25" s="77"/>
      <c r="N25" s="18"/>
      <c r="O25" s="553">
        <v>1</v>
      </c>
      <c r="P25" s="1488">
        <f t="shared" si="4"/>
        <v>0</v>
      </c>
      <c r="Q25" s="1489">
        <f t="shared" si="5"/>
        <v>0</v>
      </c>
      <c r="R25" s="1477" t="s">
        <v>3411</v>
      </c>
      <c r="S25" s="1475"/>
      <c r="T25" s="1475"/>
      <c r="U25" s="1475"/>
      <c r="V25" s="1475"/>
      <c r="W25" s="1475"/>
      <c r="X25" s="1475"/>
      <c r="Y25" s="1475"/>
      <c r="Z25" s="1475"/>
      <c r="AA25" s="1475"/>
      <c r="AB25" s="1475"/>
      <c r="AC25" s="1475"/>
      <c r="AD25" s="1475"/>
      <c r="AE25" s="1475"/>
      <c r="AF25" s="1475"/>
      <c r="AG25" s="1475"/>
      <c r="AH25" s="1475"/>
      <c r="AI25" s="1475"/>
      <c r="AJ25" s="1475"/>
      <c r="AK25" s="1475"/>
      <c r="AL25" s="1475"/>
      <c r="AM25" s="1475"/>
      <c r="AN25" s="1475"/>
      <c r="AO25" s="1475"/>
      <c r="AP25" s="1475"/>
      <c r="AQ25" s="1475"/>
      <c r="AR25" s="1475"/>
      <c r="AS25" s="1475"/>
      <c r="AT25" s="1475"/>
      <c r="AU25" s="1475"/>
      <c r="AV25" s="1475"/>
      <c r="AW25" s="1475"/>
      <c r="AX25" s="1475"/>
      <c r="AY25" s="1475"/>
      <c r="AZ25" s="1475"/>
      <c r="BA25" s="1475"/>
      <c r="BB25" s="1475"/>
      <c r="BC25" s="1475"/>
    </row>
    <row r="26" spans="1:55" ht="12.75" x14ac:dyDescent="0.2">
      <c r="A26" s="1475"/>
      <c r="B26" s="2261"/>
      <c r="C26" s="552" t="s">
        <v>262</v>
      </c>
      <c r="D26" s="48"/>
      <c r="E26" s="553">
        <v>1</v>
      </c>
      <c r="F26" s="1488">
        <f t="shared" si="0"/>
        <v>0</v>
      </c>
      <c r="G26" s="1488">
        <f t="shared" si="1"/>
        <v>0</v>
      </c>
      <c r="H26" s="77"/>
      <c r="I26" s="18"/>
      <c r="J26" s="553">
        <v>1</v>
      </c>
      <c r="K26" s="1488">
        <f t="shared" si="2"/>
        <v>0</v>
      </c>
      <c r="L26" s="1488">
        <f t="shared" si="3"/>
        <v>0</v>
      </c>
      <c r="M26" s="77"/>
      <c r="N26" s="18"/>
      <c r="O26" s="553">
        <v>1</v>
      </c>
      <c r="P26" s="1488">
        <f t="shared" si="4"/>
        <v>0</v>
      </c>
      <c r="Q26" s="1489">
        <f t="shared" si="5"/>
        <v>0</v>
      </c>
      <c r="R26" s="1477" t="s">
        <v>3412</v>
      </c>
      <c r="S26" s="1475"/>
      <c r="T26" s="1475"/>
      <c r="U26" s="1475"/>
      <c r="V26" s="1475"/>
      <c r="W26" s="1475"/>
      <c r="X26" s="1475"/>
      <c r="Y26" s="1475"/>
      <c r="Z26" s="1475"/>
      <c r="AA26" s="1475"/>
      <c r="AB26" s="1475"/>
      <c r="AC26" s="1475"/>
      <c r="AD26" s="1475"/>
      <c r="AE26" s="1475"/>
      <c r="AF26" s="1475"/>
      <c r="AG26" s="1475"/>
      <c r="AH26" s="1475"/>
      <c r="AI26" s="1475"/>
      <c r="AJ26" s="1475"/>
      <c r="AK26" s="1475"/>
      <c r="AL26" s="1475"/>
      <c r="AM26" s="1475"/>
      <c r="AN26" s="1475"/>
      <c r="AO26" s="1475"/>
      <c r="AP26" s="1475"/>
      <c r="AQ26" s="1475"/>
      <c r="AR26" s="1475"/>
      <c r="AS26" s="1475"/>
      <c r="AT26" s="1475"/>
      <c r="AU26" s="1475"/>
      <c r="AV26" s="1475"/>
      <c r="AW26" s="1475"/>
      <c r="AX26" s="1475"/>
      <c r="AY26" s="1475"/>
      <c r="AZ26" s="1475"/>
      <c r="BA26" s="1475"/>
      <c r="BB26" s="1475"/>
      <c r="BC26" s="1475"/>
    </row>
    <row r="27" spans="1:55" ht="14.25" customHeight="1" x14ac:dyDescent="0.2">
      <c r="A27" s="1475"/>
      <c r="B27" s="2261"/>
      <c r="C27" s="554" t="s">
        <v>292</v>
      </c>
      <c r="D27" s="48"/>
      <c r="E27" s="553">
        <v>1</v>
      </c>
      <c r="F27" s="1488">
        <f t="shared" si="0"/>
        <v>0</v>
      </c>
      <c r="G27" s="1488">
        <f t="shared" si="1"/>
        <v>0</v>
      </c>
      <c r="H27" s="77"/>
      <c r="I27" s="18"/>
      <c r="J27" s="553">
        <v>1</v>
      </c>
      <c r="K27" s="1488">
        <f t="shared" si="2"/>
        <v>0</v>
      </c>
      <c r="L27" s="1488">
        <f t="shared" si="3"/>
        <v>0</v>
      </c>
      <c r="M27" s="77"/>
      <c r="N27" s="18"/>
      <c r="O27" s="553">
        <v>1</v>
      </c>
      <c r="P27" s="1488">
        <f t="shared" si="4"/>
        <v>0</v>
      </c>
      <c r="Q27" s="1489">
        <f t="shared" si="5"/>
        <v>0</v>
      </c>
      <c r="R27" s="1477" t="s">
        <v>3413</v>
      </c>
      <c r="S27" s="1475"/>
      <c r="T27" s="1475"/>
      <c r="U27" s="1475"/>
      <c r="V27" s="1475"/>
      <c r="W27" s="1475"/>
      <c r="X27" s="1475"/>
      <c r="Y27" s="1475"/>
      <c r="Z27" s="1475"/>
      <c r="AA27" s="1475"/>
      <c r="AB27" s="1475"/>
      <c r="AC27" s="1475"/>
      <c r="AD27" s="1475"/>
      <c r="AE27" s="1475"/>
      <c r="AF27" s="1475"/>
      <c r="AG27" s="1475"/>
      <c r="AH27" s="1475"/>
      <c r="AI27" s="1475"/>
      <c r="AJ27" s="1475"/>
      <c r="AK27" s="1475"/>
      <c r="AL27" s="1475"/>
      <c r="AM27" s="1475"/>
      <c r="AN27" s="1475"/>
      <c r="AO27" s="1475"/>
      <c r="AP27" s="1475"/>
      <c r="AQ27" s="1475"/>
      <c r="AR27" s="1475"/>
      <c r="AS27" s="1475"/>
      <c r="AT27" s="1475"/>
      <c r="AU27" s="1475"/>
      <c r="AV27" s="1475"/>
      <c r="AW27" s="1475"/>
      <c r="AX27" s="1475"/>
      <c r="AY27" s="1475"/>
      <c r="AZ27" s="1475"/>
      <c r="BA27" s="1475"/>
      <c r="BB27" s="1475"/>
      <c r="BC27" s="1475"/>
    </row>
    <row r="28" spans="1:55" ht="12.75" x14ac:dyDescent="0.2">
      <c r="A28" s="1475"/>
      <c r="B28" s="2261"/>
      <c r="C28" s="552" t="s">
        <v>263</v>
      </c>
      <c r="D28" s="48"/>
      <c r="E28" s="553">
        <v>1</v>
      </c>
      <c r="F28" s="1488">
        <f t="shared" si="0"/>
        <v>0</v>
      </c>
      <c r="G28" s="1488">
        <f t="shared" si="1"/>
        <v>0</v>
      </c>
      <c r="H28" s="77"/>
      <c r="I28" s="18"/>
      <c r="J28" s="553">
        <v>1</v>
      </c>
      <c r="K28" s="1488">
        <f t="shared" si="2"/>
        <v>0</v>
      </c>
      <c r="L28" s="1488">
        <f t="shared" si="3"/>
        <v>0</v>
      </c>
      <c r="M28" s="77"/>
      <c r="N28" s="18"/>
      <c r="O28" s="553">
        <v>1</v>
      </c>
      <c r="P28" s="1488">
        <f t="shared" si="4"/>
        <v>0</v>
      </c>
      <c r="Q28" s="1489">
        <f t="shared" si="5"/>
        <v>0</v>
      </c>
      <c r="R28" s="1477" t="s">
        <v>3414</v>
      </c>
      <c r="S28" s="1475"/>
      <c r="T28" s="1475"/>
      <c r="U28" s="1475"/>
      <c r="V28" s="1475"/>
      <c r="W28" s="1475"/>
      <c r="X28" s="1475"/>
      <c r="Y28" s="1475"/>
      <c r="Z28" s="1475"/>
      <c r="AA28" s="1475"/>
      <c r="AB28" s="1475"/>
      <c r="AC28" s="1475"/>
      <c r="AD28" s="1475"/>
      <c r="AE28" s="1475"/>
      <c r="AF28" s="1475"/>
      <c r="AG28" s="1475"/>
      <c r="AH28" s="1475"/>
      <c r="AI28" s="1475"/>
      <c r="AJ28" s="1475"/>
      <c r="AK28" s="1475"/>
      <c r="AL28" s="1475"/>
      <c r="AM28" s="1475"/>
      <c r="AN28" s="1475"/>
      <c r="AO28" s="1475"/>
      <c r="AP28" s="1475"/>
      <c r="AQ28" s="1475"/>
      <c r="AR28" s="1475"/>
      <c r="AS28" s="1475"/>
      <c r="AT28" s="1475"/>
      <c r="AU28" s="1475"/>
      <c r="AV28" s="1475"/>
      <c r="AW28" s="1475"/>
      <c r="AX28" s="1475"/>
      <c r="AY28" s="1475"/>
      <c r="AZ28" s="1475"/>
      <c r="BA28" s="1475"/>
      <c r="BB28" s="1475"/>
      <c r="BC28" s="1475"/>
    </row>
    <row r="29" spans="1:55" ht="12.75" x14ac:dyDescent="0.2">
      <c r="A29" s="1475"/>
      <c r="B29" s="2261"/>
      <c r="C29" s="555" t="s">
        <v>264</v>
      </c>
      <c r="D29" s="48"/>
      <c r="E29" s="553">
        <v>1</v>
      </c>
      <c r="F29" s="1488">
        <f t="shared" si="0"/>
        <v>0</v>
      </c>
      <c r="G29" s="1488">
        <f t="shared" si="1"/>
        <v>0</v>
      </c>
      <c r="H29" s="77"/>
      <c r="I29" s="18"/>
      <c r="J29" s="553">
        <v>1</v>
      </c>
      <c r="K29" s="1488">
        <f t="shared" si="2"/>
        <v>0</v>
      </c>
      <c r="L29" s="1488">
        <f t="shared" si="3"/>
        <v>0</v>
      </c>
      <c r="M29" s="77"/>
      <c r="N29" s="18"/>
      <c r="O29" s="553">
        <v>1</v>
      </c>
      <c r="P29" s="1488">
        <f t="shared" si="4"/>
        <v>0</v>
      </c>
      <c r="Q29" s="1489">
        <f t="shared" si="5"/>
        <v>0</v>
      </c>
      <c r="R29" s="1477" t="s">
        <v>3415</v>
      </c>
      <c r="S29" s="1475"/>
      <c r="T29" s="1475"/>
      <c r="U29" s="1475"/>
      <c r="V29" s="1475"/>
      <c r="W29" s="1475"/>
      <c r="X29" s="1475"/>
      <c r="Y29" s="1475"/>
      <c r="Z29" s="1475"/>
      <c r="AA29" s="1475"/>
      <c r="AB29" s="1475"/>
      <c r="AC29" s="1475"/>
      <c r="AD29" s="1475"/>
      <c r="AE29" s="1475"/>
      <c r="AF29" s="1475"/>
      <c r="AG29" s="1475"/>
      <c r="AH29" s="1475"/>
      <c r="AI29" s="1475"/>
      <c r="AJ29" s="1475"/>
      <c r="AK29" s="1475"/>
      <c r="AL29" s="1475"/>
      <c r="AM29" s="1475"/>
      <c r="AN29" s="1475"/>
      <c r="AO29" s="1475"/>
      <c r="AP29" s="1475"/>
      <c r="AQ29" s="1475"/>
      <c r="AR29" s="1475"/>
      <c r="AS29" s="1475"/>
      <c r="AT29" s="1475"/>
      <c r="AU29" s="1475"/>
      <c r="AV29" s="1475"/>
      <c r="AW29" s="1475"/>
      <c r="AX29" s="1475"/>
      <c r="AY29" s="1475"/>
      <c r="AZ29" s="1475"/>
      <c r="BA29" s="1475"/>
      <c r="BB29" s="1475"/>
      <c r="BC29" s="1475"/>
    </row>
    <row r="30" spans="1:55" ht="12.75" x14ac:dyDescent="0.2">
      <c r="A30" s="1475"/>
      <c r="B30" s="2261"/>
      <c r="C30" s="552" t="s">
        <v>265</v>
      </c>
      <c r="D30" s="48"/>
      <c r="E30" s="553">
        <v>1</v>
      </c>
      <c r="F30" s="1488">
        <f t="shared" si="0"/>
        <v>0</v>
      </c>
      <c r="G30" s="1488">
        <f t="shared" si="1"/>
        <v>0</v>
      </c>
      <c r="H30" s="77"/>
      <c r="I30" s="18"/>
      <c r="J30" s="553">
        <v>1</v>
      </c>
      <c r="K30" s="1488">
        <f t="shared" si="2"/>
        <v>0</v>
      </c>
      <c r="L30" s="1488">
        <f t="shared" si="3"/>
        <v>0</v>
      </c>
      <c r="M30" s="77"/>
      <c r="N30" s="18"/>
      <c r="O30" s="553">
        <v>1</v>
      </c>
      <c r="P30" s="1488">
        <f t="shared" si="4"/>
        <v>0</v>
      </c>
      <c r="Q30" s="1489">
        <f t="shared" si="5"/>
        <v>0</v>
      </c>
      <c r="R30" s="1477" t="s">
        <v>3416</v>
      </c>
      <c r="S30" s="1475"/>
      <c r="T30" s="1475"/>
      <c r="U30" s="1475"/>
      <c r="V30" s="1475"/>
      <c r="W30" s="1475"/>
      <c r="X30" s="1475"/>
      <c r="Y30" s="1475"/>
      <c r="Z30" s="1475"/>
      <c r="AA30" s="1475"/>
      <c r="AB30" s="1475"/>
      <c r="AC30" s="1475"/>
      <c r="AD30" s="1475"/>
      <c r="AE30" s="1475"/>
      <c r="AF30" s="1475"/>
      <c r="AG30" s="1475"/>
      <c r="AH30" s="1475"/>
      <c r="AI30" s="1475"/>
      <c r="AJ30" s="1475"/>
      <c r="AK30" s="1475"/>
      <c r="AL30" s="1475"/>
      <c r="AM30" s="1475"/>
      <c r="AN30" s="1475"/>
      <c r="AO30" s="1475"/>
      <c r="AP30" s="1475"/>
      <c r="AQ30" s="1475"/>
      <c r="AR30" s="1475"/>
      <c r="AS30" s="1475"/>
      <c r="AT30" s="1475"/>
      <c r="AU30" s="1475"/>
      <c r="AV30" s="1475"/>
      <c r="AW30" s="1475"/>
      <c r="AX30" s="1475"/>
      <c r="AY30" s="1475"/>
      <c r="AZ30" s="1475"/>
      <c r="BA30" s="1475"/>
      <c r="BB30" s="1475"/>
      <c r="BC30" s="1475"/>
    </row>
    <row r="31" spans="1:55" ht="12.75" x14ac:dyDescent="0.2">
      <c r="A31" s="1475"/>
      <c r="B31" s="2261"/>
      <c r="C31" s="552" t="s">
        <v>265</v>
      </c>
      <c r="D31" s="48"/>
      <c r="E31" s="553">
        <v>1</v>
      </c>
      <c r="F31" s="1488">
        <f t="shared" si="0"/>
        <v>0</v>
      </c>
      <c r="G31" s="1488">
        <f t="shared" si="1"/>
        <v>0</v>
      </c>
      <c r="H31" s="77"/>
      <c r="I31" s="18"/>
      <c r="J31" s="553">
        <v>1</v>
      </c>
      <c r="K31" s="1488">
        <f t="shared" si="2"/>
        <v>0</v>
      </c>
      <c r="L31" s="1488">
        <f t="shared" ref="L31:L38" si="6">K31</f>
        <v>0</v>
      </c>
      <c r="M31" s="77"/>
      <c r="N31" s="18"/>
      <c r="O31" s="553">
        <v>1</v>
      </c>
      <c r="P31" s="1488">
        <f t="shared" si="4"/>
        <v>0</v>
      </c>
      <c r="Q31" s="1489">
        <f t="shared" ref="Q31:Q38" si="7">P31</f>
        <v>0</v>
      </c>
      <c r="R31" s="1477" t="s">
        <v>3417</v>
      </c>
      <c r="S31" s="1475"/>
      <c r="T31" s="1475"/>
      <c r="U31" s="1475"/>
      <c r="V31" s="1475"/>
      <c r="W31" s="1475"/>
      <c r="X31" s="1475"/>
      <c r="Y31" s="1475"/>
      <c r="Z31" s="1475"/>
      <c r="AA31" s="1475"/>
      <c r="AB31" s="1475"/>
      <c r="AC31" s="1475"/>
      <c r="AD31" s="1475"/>
      <c r="AE31" s="1475"/>
      <c r="AF31" s="1475"/>
      <c r="AG31" s="1475"/>
      <c r="AH31" s="1475"/>
      <c r="AI31" s="1475"/>
      <c r="AJ31" s="1475"/>
      <c r="AK31" s="1475"/>
      <c r="AL31" s="1475"/>
      <c r="AM31" s="1475"/>
      <c r="AN31" s="1475"/>
      <c r="AO31" s="1475"/>
      <c r="AP31" s="1475"/>
      <c r="AQ31" s="1475"/>
      <c r="AR31" s="1475"/>
      <c r="AS31" s="1475"/>
      <c r="AT31" s="1475"/>
      <c r="AU31" s="1475"/>
      <c r="AV31" s="1475"/>
      <c r="AW31" s="1475"/>
      <c r="AX31" s="1475"/>
      <c r="AY31" s="1475"/>
      <c r="AZ31" s="1475"/>
      <c r="BA31" s="1475"/>
      <c r="BB31" s="1475"/>
      <c r="BC31" s="1475"/>
    </row>
    <row r="32" spans="1:55" ht="12.75" x14ac:dyDescent="0.2">
      <c r="A32" s="1475"/>
      <c r="B32" s="2261"/>
      <c r="C32" s="552" t="s">
        <v>286</v>
      </c>
      <c r="D32" s="1490">
        <f>D62</f>
        <v>0</v>
      </c>
      <c r="E32" s="556">
        <v>1</v>
      </c>
      <c r="F32" s="1488">
        <f t="shared" si="0"/>
        <v>0</v>
      </c>
      <c r="G32" s="1488">
        <f t="shared" si="1"/>
        <v>0</v>
      </c>
      <c r="H32" s="77"/>
      <c r="I32" s="1491">
        <f>E62</f>
        <v>0</v>
      </c>
      <c r="J32" s="556">
        <v>1</v>
      </c>
      <c r="K32" s="1488">
        <f t="shared" si="2"/>
        <v>0</v>
      </c>
      <c r="L32" s="1488">
        <f t="shared" si="6"/>
        <v>0</v>
      </c>
      <c r="M32" s="77"/>
      <c r="N32" s="1491">
        <f>F62</f>
        <v>0</v>
      </c>
      <c r="O32" s="556">
        <v>1</v>
      </c>
      <c r="P32" s="1488">
        <f t="shared" si="4"/>
        <v>0</v>
      </c>
      <c r="Q32" s="1489">
        <f t="shared" si="7"/>
        <v>0</v>
      </c>
      <c r="R32" s="1477" t="s">
        <v>3418</v>
      </c>
      <c r="S32" s="1475"/>
      <c r="T32" s="1475"/>
      <c r="U32" s="1475"/>
      <c r="V32" s="1475"/>
      <c r="W32" s="1475"/>
      <c r="X32" s="1475"/>
      <c r="Y32" s="1475"/>
      <c r="Z32" s="1475"/>
      <c r="AA32" s="1475"/>
      <c r="AB32" s="1475"/>
      <c r="AC32" s="1475"/>
      <c r="AD32" s="1475"/>
      <c r="AE32" s="1475"/>
      <c r="AF32" s="1475"/>
      <c r="AG32" s="1475"/>
      <c r="AH32" s="1475"/>
      <c r="AI32" s="1475"/>
      <c r="AJ32" s="1475"/>
      <c r="AK32" s="1475"/>
      <c r="AL32" s="1475"/>
      <c r="AM32" s="1475"/>
      <c r="AN32" s="1475"/>
      <c r="AO32" s="1475"/>
      <c r="AP32" s="1475"/>
      <c r="AQ32" s="1475"/>
      <c r="AR32" s="1475"/>
      <c r="AS32" s="1475"/>
      <c r="AT32" s="1475"/>
      <c r="AU32" s="1475"/>
      <c r="AV32" s="1475"/>
      <c r="AW32" s="1475"/>
      <c r="AX32" s="1475"/>
      <c r="AY32" s="1475"/>
      <c r="AZ32" s="1475"/>
      <c r="BA32" s="1475"/>
      <c r="BB32" s="1475"/>
      <c r="BC32" s="1475"/>
    </row>
    <row r="33" spans="1:55" ht="14.25" customHeight="1" x14ac:dyDescent="0.2">
      <c r="A33" s="1475"/>
      <c r="B33" s="2261" t="s">
        <v>266</v>
      </c>
      <c r="C33" s="552" t="s">
        <v>267</v>
      </c>
      <c r="D33" s="48"/>
      <c r="E33" s="557">
        <v>1</v>
      </c>
      <c r="F33" s="1488">
        <f t="shared" si="0"/>
        <v>0</v>
      </c>
      <c r="G33" s="1488">
        <f t="shared" si="1"/>
        <v>0</v>
      </c>
      <c r="H33" s="77"/>
      <c r="I33" s="18"/>
      <c r="J33" s="557">
        <v>1</v>
      </c>
      <c r="K33" s="1488">
        <f t="shared" si="2"/>
        <v>0</v>
      </c>
      <c r="L33" s="1488">
        <f t="shared" si="6"/>
        <v>0</v>
      </c>
      <c r="M33" s="77"/>
      <c r="N33" s="18"/>
      <c r="O33" s="557">
        <v>1</v>
      </c>
      <c r="P33" s="1488">
        <f t="shared" si="4"/>
        <v>0</v>
      </c>
      <c r="Q33" s="1489">
        <f t="shared" si="7"/>
        <v>0</v>
      </c>
      <c r="R33" s="1477" t="s">
        <v>3419</v>
      </c>
      <c r="S33" s="1475"/>
      <c r="T33" s="1475"/>
      <c r="U33" s="1475"/>
      <c r="V33" s="1475"/>
      <c r="W33" s="1475"/>
      <c r="X33" s="1475"/>
      <c r="Y33" s="1475"/>
      <c r="Z33" s="1475"/>
      <c r="AA33" s="1475"/>
      <c r="AB33" s="1475"/>
      <c r="AC33" s="1475"/>
      <c r="AD33" s="1475"/>
      <c r="AE33" s="1475"/>
      <c r="AF33" s="1475"/>
      <c r="AG33" s="1475"/>
      <c r="AH33" s="1475"/>
      <c r="AI33" s="1475"/>
      <c r="AJ33" s="1475"/>
      <c r="AK33" s="1475"/>
      <c r="AL33" s="1475"/>
      <c r="AM33" s="1475"/>
      <c r="AN33" s="1475"/>
      <c r="AO33" s="1475"/>
      <c r="AP33" s="1475"/>
      <c r="AQ33" s="1475"/>
      <c r="AR33" s="1475"/>
      <c r="AS33" s="1475"/>
      <c r="AT33" s="1475"/>
      <c r="AU33" s="1475"/>
      <c r="AV33" s="1475"/>
      <c r="AW33" s="1475"/>
      <c r="AX33" s="1475"/>
      <c r="AY33" s="1475"/>
      <c r="AZ33" s="1475"/>
      <c r="BA33" s="1475"/>
      <c r="BB33" s="1475"/>
      <c r="BC33" s="1475"/>
    </row>
    <row r="34" spans="1:55" ht="12.75" x14ac:dyDescent="0.2">
      <c r="A34" s="1475"/>
      <c r="B34" s="2261"/>
      <c r="C34" s="552" t="s">
        <v>268</v>
      </c>
      <c r="D34" s="48"/>
      <c r="E34" s="557">
        <v>1</v>
      </c>
      <c r="F34" s="1488">
        <f t="shared" si="0"/>
        <v>0</v>
      </c>
      <c r="G34" s="1488">
        <f t="shared" si="1"/>
        <v>0</v>
      </c>
      <c r="H34" s="77"/>
      <c r="I34" s="18"/>
      <c r="J34" s="557">
        <v>1</v>
      </c>
      <c r="K34" s="1488">
        <f t="shared" si="2"/>
        <v>0</v>
      </c>
      <c r="L34" s="1488">
        <f t="shared" si="6"/>
        <v>0</v>
      </c>
      <c r="M34" s="77"/>
      <c r="N34" s="18"/>
      <c r="O34" s="557">
        <v>1</v>
      </c>
      <c r="P34" s="1488">
        <f t="shared" si="4"/>
        <v>0</v>
      </c>
      <c r="Q34" s="1489">
        <f t="shared" si="7"/>
        <v>0</v>
      </c>
      <c r="R34" s="1477" t="s">
        <v>3420</v>
      </c>
      <c r="S34" s="1475"/>
      <c r="T34" s="1475"/>
      <c r="U34" s="1475"/>
      <c r="V34" s="1475"/>
      <c r="W34" s="1475"/>
      <c r="X34" s="1475"/>
      <c r="Y34" s="1475"/>
      <c r="Z34" s="1475"/>
      <c r="AA34" s="1475"/>
      <c r="AB34" s="1475"/>
      <c r="AC34" s="1475"/>
      <c r="AD34" s="1475"/>
      <c r="AE34" s="1475"/>
      <c r="AF34" s="1475"/>
      <c r="AG34" s="1475"/>
      <c r="AH34" s="1475"/>
      <c r="AI34" s="1475"/>
      <c r="AJ34" s="1475"/>
      <c r="AK34" s="1475"/>
      <c r="AL34" s="1475"/>
      <c r="AM34" s="1475"/>
      <c r="AN34" s="1475"/>
      <c r="AO34" s="1475"/>
      <c r="AP34" s="1475"/>
      <c r="AQ34" s="1475"/>
      <c r="AR34" s="1475"/>
      <c r="AS34" s="1475"/>
      <c r="AT34" s="1475"/>
      <c r="AU34" s="1475"/>
      <c r="AV34" s="1475"/>
      <c r="AW34" s="1475"/>
      <c r="AX34" s="1475"/>
      <c r="AY34" s="1475"/>
      <c r="AZ34" s="1475"/>
      <c r="BA34" s="1475"/>
      <c r="BB34" s="1475"/>
      <c r="BC34" s="1475"/>
    </row>
    <row r="35" spans="1:55" ht="12.75" x14ac:dyDescent="0.2">
      <c r="A35" s="1475"/>
      <c r="B35" s="2261"/>
      <c r="C35" s="552" t="s">
        <v>269</v>
      </c>
      <c r="D35" s="48"/>
      <c r="E35" s="557">
        <v>1</v>
      </c>
      <c r="F35" s="1488">
        <f t="shared" si="0"/>
        <v>0</v>
      </c>
      <c r="G35" s="1488">
        <f t="shared" si="1"/>
        <v>0</v>
      </c>
      <c r="H35" s="77"/>
      <c r="I35" s="18"/>
      <c r="J35" s="557">
        <v>1</v>
      </c>
      <c r="K35" s="1488">
        <f t="shared" si="2"/>
        <v>0</v>
      </c>
      <c r="L35" s="1488">
        <f t="shared" si="6"/>
        <v>0</v>
      </c>
      <c r="M35" s="77"/>
      <c r="N35" s="18"/>
      <c r="O35" s="557">
        <v>1</v>
      </c>
      <c r="P35" s="1488">
        <f t="shared" si="4"/>
        <v>0</v>
      </c>
      <c r="Q35" s="1489">
        <f t="shared" si="7"/>
        <v>0</v>
      </c>
      <c r="R35" s="1477" t="s">
        <v>3421</v>
      </c>
      <c r="S35" s="1475"/>
      <c r="T35" s="1475"/>
      <c r="U35" s="1475"/>
      <c r="V35" s="1475"/>
      <c r="W35" s="1475"/>
      <c r="X35" s="1475"/>
      <c r="Y35" s="1475"/>
      <c r="Z35" s="1475"/>
      <c r="AA35" s="1475"/>
      <c r="AB35" s="1475"/>
      <c r="AC35" s="1475"/>
      <c r="AD35" s="1475"/>
      <c r="AE35" s="1475"/>
      <c r="AF35" s="1475"/>
      <c r="AG35" s="1475"/>
      <c r="AH35" s="1475"/>
      <c r="AI35" s="1475"/>
      <c r="AJ35" s="1475"/>
      <c r="AK35" s="1475"/>
      <c r="AL35" s="1475"/>
      <c r="AM35" s="1475"/>
      <c r="AN35" s="1475"/>
      <c r="AO35" s="1475"/>
      <c r="AP35" s="1475"/>
      <c r="AQ35" s="1475"/>
      <c r="AR35" s="1475"/>
      <c r="AS35" s="1475"/>
      <c r="AT35" s="1475"/>
      <c r="AU35" s="1475"/>
      <c r="AV35" s="1475"/>
      <c r="AW35" s="1475"/>
      <c r="AX35" s="1475"/>
      <c r="AY35" s="1475"/>
      <c r="AZ35" s="1475"/>
      <c r="BA35" s="1475"/>
      <c r="BB35" s="1475"/>
      <c r="BC35" s="1475"/>
    </row>
    <row r="36" spans="1:55" ht="12.75" x14ac:dyDescent="0.2">
      <c r="A36" s="1475"/>
      <c r="B36" s="2261"/>
      <c r="C36" s="552" t="s">
        <v>269</v>
      </c>
      <c r="D36" s="48"/>
      <c r="E36" s="557">
        <v>1</v>
      </c>
      <c r="F36" s="1488">
        <f t="shared" si="0"/>
        <v>0</v>
      </c>
      <c r="G36" s="1488">
        <f t="shared" si="1"/>
        <v>0</v>
      </c>
      <c r="H36" s="77"/>
      <c r="I36" s="18"/>
      <c r="J36" s="557">
        <v>1</v>
      </c>
      <c r="K36" s="1488">
        <f t="shared" si="2"/>
        <v>0</v>
      </c>
      <c r="L36" s="1488">
        <f t="shared" si="6"/>
        <v>0</v>
      </c>
      <c r="M36" s="77"/>
      <c r="N36" s="18"/>
      <c r="O36" s="557">
        <v>1</v>
      </c>
      <c r="P36" s="1488">
        <f t="shared" si="4"/>
        <v>0</v>
      </c>
      <c r="Q36" s="1489">
        <f t="shared" si="7"/>
        <v>0</v>
      </c>
      <c r="R36" s="1477" t="s">
        <v>3422</v>
      </c>
      <c r="S36" s="1475"/>
      <c r="T36" s="1475"/>
      <c r="U36" s="1475"/>
      <c r="V36" s="1475"/>
      <c r="W36" s="1475"/>
      <c r="X36" s="1475"/>
      <c r="Y36" s="1475"/>
      <c r="Z36" s="1475"/>
      <c r="AA36" s="1475"/>
      <c r="AB36" s="1475"/>
      <c r="AC36" s="1475"/>
      <c r="AD36" s="1475"/>
      <c r="AE36" s="1475"/>
      <c r="AF36" s="1475"/>
      <c r="AG36" s="1475"/>
      <c r="AH36" s="1475"/>
      <c r="AI36" s="1475"/>
      <c r="AJ36" s="1475"/>
      <c r="AK36" s="1475"/>
      <c r="AL36" s="1475"/>
      <c r="AM36" s="1475"/>
      <c r="AN36" s="1475"/>
      <c r="AO36" s="1475"/>
      <c r="AP36" s="1475"/>
      <c r="AQ36" s="1475"/>
      <c r="AR36" s="1475"/>
      <c r="AS36" s="1475"/>
      <c r="AT36" s="1475"/>
      <c r="AU36" s="1475"/>
      <c r="AV36" s="1475"/>
      <c r="AW36" s="1475"/>
      <c r="AX36" s="1475"/>
      <c r="AY36" s="1475"/>
      <c r="AZ36" s="1475"/>
      <c r="BA36" s="1475"/>
      <c r="BB36" s="1475"/>
      <c r="BC36" s="1475"/>
    </row>
    <row r="37" spans="1:55" ht="12.75" x14ac:dyDescent="0.2">
      <c r="A37" s="1475"/>
      <c r="B37" s="2261"/>
      <c r="C37" s="552" t="s">
        <v>269</v>
      </c>
      <c r="D37" s="48"/>
      <c r="E37" s="557">
        <v>1</v>
      </c>
      <c r="F37" s="1488">
        <f t="shared" si="0"/>
        <v>0</v>
      </c>
      <c r="G37" s="1488">
        <f t="shared" si="1"/>
        <v>0</v>
      </c>
      <c r="H37" s="77"/>
      <c r="I37" s="18"/>
      <c r="J37" s="557">
        <v>1</v>
      </c>
      <c r="K37" s="1488">
        <f t="shared" si="2"/>
        <v>0</v>
      </c>
      <c r="L37" s="1488">
        <f t="shared" si="6"/>
        <v>0</v>
      </c>
      <c r="M37" s="77"/>
      <c r="N37" s="18"/>
      <c r="O37" s="557">
        <v>1</v>
      </c>
      <c r="P37" s="1488">
        <f t="shared" si="4"/>
        <v>0</v>
      </c>
      <c r="Q37" s="1489">
        <f t="shared" si="7"/>
        <v>0</v>
      </c>
      <c r="R37" s="1477" t="s">
        <v>3423</v>
      </c>
      <c r="S37" s="1475"/>
      <c r="T37" s="1475"/>
      <c r="U37" s="1475"/>
      <c r="V37" s="1475"/>
      <c r="W37" s="1475"/>
      <c r="X37" s="1475"/>
      <c r="Y37" s="1475"/>
      <c r="Z37" s="1475"/>
      <c r="AA37" s="1475"/>
      <c r="AB37" s="1475"/>
      <c r="AC37" s="1475"/>
      <c r="AD37" s="1475"/>
      <c r="AE37" s="1475"/>
      <c r="AF37" s="1475"/>
      <c r="AG37" s="1475"/>
      <c r="AH37" s="1475"/>
      <c r="AI37" s="1475"/>
      <c r="AJ37" s="1475"/>
      <c r="AK37" s="1475"/>
      <c r="AL37" s="1475"/>
      <c r="AM37" s="1475"/>
      <c r="AN37" s="1475"/>
      <c r="AO37" s="1475"/>
      <c r="AP37" s="1475"/>
      <c r="AQ37" s="1475"/>
      <c r="AR37" s="1475"/>
      <c r="AS37" s="1475"/>
      <c r="AT37" s="1475"/>
      <c r="AU37" s="1475"/>
      <c r="AV37" s="1475"/>
      <c r="AW37" s="1475"/>
      <c r="AX37" s="1475"/>
      <c r="AY37" s="1475"/>
      <c r="AZ37" s="1475"/>
      <c r="BA37" s="1475"/>
      <c r="BB37" s="1475"/>
      <c r="BC37" s="1475"/>
    </row>
    <row r="38" spans="1:55" ht="12.75" x14ac:dyDescent="0.2">
      <c r="A38" s="1475"/>
      <c r="B38" s="2261"/>
      <c r="C38" s="552" t="s">
        <v>269</v>
      </c>
      <c r="D38" s="48"/>
      <c r="E38" s="557">
        <v>1</v>
      </c>
      <c r="F38" s="1488">
        <f t="shared" si="0"/>
        <v>0</v>
      </c>
      <c r="G38" s="1488">
        <f t="shared" si="1"/>
        <v>0</v>
      </c>
      <c r="H38" s="77"/>
      <c r="I38" s="18"/>
      <c r="J38" s="557">
        <v>1</v>
      </c>
      <c r="K38" s="1488">
        <f t="shared" si="2"/>
        <v>0</v>
      </c>
      <c r="L38" s="1488">
        <f t="shared" si="6"/>
        <v>0</v>
      </c>
      <c r="M38" s="77"/>
      <c r="N38" s="18"/>
      <c r="O38" s="557">
        <v>1</v>
      </c>
      <c r="P38" s="1488">
        <f t="shared" si="4"/>
        <v>0</v>
      </c>
      <c r="Q38" s="1489">
        <f t="shared" si="7"/>
        <v>0</v>
      </c>
      <c r="R38" s="1477" t="s">
        <v>3424</v>
      </c>
      <c r="S38" s="1475"/>
      <c r="T38" s="1475"/>
      <c r="U38" s="1475"/>
      <c r="V38" s="1475"/>
      <c r="W38" s="1475"/>
      <c r="X38" s="1475"/>
      <c r="Y38" s="1475"/>
      <c r="Z38" s="1475"/>
      <c r="AA38" s="1475"/>
      <c r="AB38" s="1475"/>
      <c r="AC38" s="1475"/>
      <c r="AD38" s="1475"/>
      <c r="AE38" s="1475"/>
      <c r="AF38" s="1475"/>
      <c r="AG38" s="1475"/>
      <c r="AH38" s="1475"/>
      <c r="AI38" s="1475"/>
      <c r="AJ38" s="1475"/>
      <c r="AK38" s="1475"/>
      <c r="AL38" s="1475"/>
      <c r="AM38" s="1475"/>
      <c r="AN38" s="1475"/>
      <c r="AO38" s="1475"/>
      <c r="AP38" s="1475"/>
      <c r="AQ38" s="1475"/>
      <c r="AR38" s="1475"/>
      <c r="AS38" s="1475"/>
      <c r="AT38" s="1475"/>
      <c r="AU38" s="1475"/>
      <c r="AV38" s="1475"/>
      <c r="AW38" s="1475"/>
      <c r="AX38" s="1475"/>
      <c r="AY38" s="1475"/>
      <c r="AZ38" s="1475"/>
      <c r="BA38" s="1475"/>
      <c r="BB38" s="1475"/>
      <c r="BC38" s="1475"/>
    </row>
    <row r="39" spans="1:55" ht="12.75" x14ac:dyDescent="0.2">
      <c r="A39" s="1475"/>
      <c r="B39" s="1476"/>
      <c r="C39" s="548"/>
      <c r="D39" s="2269" t="s">
        <v>270</v>
      </c>
      <c r="E39" s="2270"/>
      <c r="F39" s="2270"/>
      <c r="G39" s="1492">
        <f>(SUM(G19:G32))+((SUM(G33:G38)/12))</f>
        <v>0</v>
      </c>
      <c r="H39" s="77"/>
      <c r="I39" s="2258" t="s">
        <v>270</v>
      </c>
      <c r="J39" s="2259"/>
      <c r="K39" s="2260"/>
      <c r="L39" s="1492">
        <f>(SUM(L19:L32))+((SUM(L33:L38)/12))</f>
        <v>0</v>
      </c>
      <c r="M39" s="77"/>
      <c r="N39" s="2258" t="s">
        <v>270</v>
      </c>
      <c r="O39" s="2259"/>
      <c r="P39" s="2260"/>
      <c r="Q39" s="1493">
        <f>(SUM(Q19:Q32))+((SUM(Q33:Q38)/12))</f>
        <v>0</v>
      </c>
      <c r="R39" s="1477" t="s">
        <v>3425</v>
      </c>
      <c r="S39" s="1475"/>
      <c r="T39" s="1475"/>
      <c r="U39" s="1475"/>
      <c r="V39" s="1475"/>
      <c r="W39" s="1475"/>
      <c r="X39" s="1475"/>
      <c r="Y39" s="1475"/>
      <c r="Z39" s="1475"/>
      <c r="AA39" s="1475"/>
      <c r="AB39" s="1475"/>
      <c r="AC39" s="1475"/>
      <c r="AD39" s="1475"/>
      <c r="AE39" s="1475"/>
      <c r="AF39" s="1475"/>
      <c r="AG39" s="1475"/>
      <c r="AH39" s="1475"/>
      <c r="AI39" s="1475"/>
      <c r="AJ39" s="1475"/>
      <c r="AK39" s="1475"/>
      <c r="AL39" s="1475"/>
      <c r="AM39" s="1475"/>
      <c r="AN39" s="1475"/>
      <c r="AO39" s="1475"/>
      <c r="AP39" s="1475"/>
      <c r="AQ39" s="1475"/>
      <c r="AR39" s="1475"/>
      <c r="AS39" s="1475"/>
      <c r="AT39" s="1475"/>
      <c r="AU39" s="1475"/>
      <c r="AV39" s="1475"/>
      <c r="AW39" s="1475"/>
      <c r="AX39" s="1475"/>
      <c r="AY39" s="1475"/>
      <c r="AZ39" s="1475"/>
      <c r="BA39" s="1475"/>
      <c r="BB39" s="1475"/>
      <c r="BC39" s="1475"/>
    </row>
    <row r="40" spans="1:55" ht="12.75" x14ac:dyDescent="0.2">
      <c r="A40" s="1475"/>
      <c r="B40" s="1476"/>
      <c r="C40" s="548"/>
      <c r="D40" s="77"/>
      <c r="E40" s="77"/>
      <c r="F40" s="77"/>
      <c r="G40" s="77"/>
      <c r="H40" s="77"/>
      <c r="I40" s="77"/>
      <c r="J40" s="77"/>
      <c r="K40" s="77"/>
      <c r="L40" s="77"/>
      <c r="M40" s="77"/>
      <c r="N40" s="77"/>
      <c r="O40" s="77"/>
      <c r="P40" s="77"/>
      <c r="Q40" s="246"/>
      <c r="R40" s="1477"/>
      <c r="S40" s="1475"/>
      <c r="T40" s="1475"/>
      <c r="U40" s="1475"/>
      <c r="V40" s="1475"/>
      <c r="W40" s="1475"/>
      <c r="X40" s="1475"/>
      <c r="Y40" s="1475"/>
      <c r="Z40" s="1475"/>
      <c r="AA40" s="1475"/>
      <c r="AB40" s="1475"/>
      <c r="AC40" s="1475"/>
      <c r="AD40" s="1475"/>
      <c r="AE40" s="1475"/>
      <c r="AF40" s="1475"/>
      <c r="AG40" s="1475"/>
      <c r="AH40" s="1475"/>
      <c r="AI40" s="1475"/>
      <c r="AJ40" s="1475"/>
      <c r="AK40" s="1475"/>
      <c r="AL40" s="1475"/>
      <c r="AM40" s="1475"/>
      <c r="AN40" s="1475"/>
      <c r="AO40" s="1475"/>
      <c r="AP40" s="1475"/>
      <c r="AQ40" s="1475"/>
      <c r="AR40" s="1475"/>
      <c r="AS40" s="1475"/>
      <c r="AT40" s="1475"/>
      <c r="AU40" s="1475"/>
      <c r="AV40" s="1475"/>
      <c r="AW40" s="1475"/>
      <c r="AX40" s="1475"/>
      <c r="AY40" s="1475"/>
      <c r="AZ40" s="1475"/>
      <c r="BA40" s="1475"/>
      <c r="BB40" s="1475"/>
      <c r="BC40" s="1475"/>
    </row>
    <row r="41" spans="1:55" ht="12.75" x14ac:dyDescent="0.2">
      <c r="A41" s="1475"/>
      <c r="B41" s="1476"/>
      <c r="C41" s="545" t="s">
        <v>271</v>
      </c>
      <c r="D41" s="1494">
        <f>(G39+L39+Q39)</f>
        <v>0</v>
      </c>
      <c r="E41" s="77"/>
      <c r="F41" s="463" t="s">
        <v>202</v>
      </c>
      <c r="G41" s="19"/>
      <c r="H41" s="77"/>
      <c r="I41" s="77" t="s">
        <v>706</v>
      </c>
      <c r="J41" s="77"/>
      <c r="K41" s="77"/>
      <c r="L41" s="77"/>
      <c r="M41" s="77"/>
      <c r="N41" s="77" t="s">
        <v>706</v>
      </c>
      <c r="O41" s="77"/>
      <c r="P41" s="77"/>
      <c r="Q41" s="246"/>
      <c r="R41" s="1477"/>
      <c r="S41" s="1475"/>
      <c r="T41" s="1475"/>
      <c r="U41" s="1475"/>
      <c r="V41" s="1475"/>
      <c r="W41" s="1475"/>
      <c r="X41" s="1475"/>
      <c r="Y41" s="1475"/>
      <c r="Z41" s="1475"/>
      <c r="AA41" s="1475"/>
      <c r="AB41" s="1475"/>
      <c r="AC41" s="1475"/>
      <c r="AD41" s="1475"/>
      <c r="AE41" s="1475"/>
      <c r="AF41" s="1475"/>
      <c r="AG41" s="1475"/>
      <c r="AH41" s="1475"/>
      <c r="AI41" s="1475"/>
      <c r="AJ41" s="1475"/>
      <c r="AK41" s="1475"/>
      <c r="AL41" s="1475"/>
      <c r="AM41" s="1475"/>
      <c r="AN41" s="1475"/>
      <c r="AO41" s="1475"/>
      <c r="AP41" s="1475"/>
      <c r="AQ41" s="1475"/>
      <c r="AR41" s="1475"/>
      <c r="AS41" s="1475"/>
      <c r="AT41" s="1475"/>
      <c r="AU41" s="1475"/>
      <c r="AV41" s="1475"/>
      <c r="AW41" s="1475"/>
      <c r="AX41" s="1475"/>
      <c r="AY41" s="1475"/>
      <c r="AZ41" s="1475"/>
      <c r="BA41" s="1475"/>
      <c r="BB41" s="1475"/>
      <c r="BC41" s="1475"/>
    </row>
    <row r="42" spans="1:55" ht="12.75" x14ac:dyDescent="0.2">
      <c r="A42" s="1475"/>
      <c r="B42" s="1476"/>
      <c r="C42" s="545" t="s">
        <v>272</v>
      </c>
      <c r="D42" s="1494">
        <f>L60</f>
        <v>0</v>
      </c>
      <c r="E42" s="77"/>
      <c r="F42" s="463" t="s">
        <v>220</v>
      </c>
      <c r="G42" s="20"/>
      <c r="H42" s="77"/>
      <c r="I42" s="14" t="s">
        <v>612</v>
      </c>
      <c r="J42" s="14" t="s">
        <v>613</v>
      </c>
      <c r="K42" s="14" t="s">
        <v>614</v>
      </c>
      <c r="L42" s="14" t="s">
        <v>704</v>
      </c>
      <c r="M42" s="77"/>
      <c r="N42" s="14" t="s">
        <v>612</v>
      </c>
      <c r="O42" s="14" t="s">
        <v>613</v>
      </c>
      <c r="P42" s="14" t="s">
        <v>614</v>
      </c>
      <c r="Q42" s="245" t="s">
        <v>704</v>
      </c>
      <c r="R42" s="1477"/>
      <c r="S42" s="1475"/>
      <c r="T42" s="1475"/>
      <c r="U42" s="1475"/>
      <c r="V42" s="1475"/>
      <c r="W42" s="1475"/>
      <c r="X42" s="1475"/>
      <c r="Y42" s="1475"/>
      <c r="Z42" s="1475"/>
      <c r="AA42" s="1475"/>
      <c r="AB42" s="1475"/>
      <c r="AC42" s="1475"/>
      <c r="AD42" s="1475"/>
      <c r="AE42" s="1475"/>
      <c r="AF42" s="1475"/>
      <c r="AG42" s="1475"/>
      <c r="AH42" s="1475"/>
      <c r="AI42" s="1475"/>
      <c r="AJ42" s="1475"/>
      <c r="AK42" s="1475"/>
      <c r="AL42" s="1475"/>
      <c r="AM42" s="1475"/>
      <c r="AN42" s="1475"/>
      <c r="AO42" s="1475"/>
      <c r="AP42" s="1475"/>
      <c r="AQ42" s="1475"/>
      <c r="AR42" s="1475"/>
      <c r="AS42" s="1475"/>
      <c r="AT42" s="1475"/>
      <c r="AU42" s="1475"/>
      <c r="AV42" s="1475"/>
      <c r="AW42" s="1475"/>
      <c r="AX42" s="1475"/>
      <c r="AY42" s="1475"/>
      <c r="AZ42" s="1475"/>
      <c r="BA42" s="1475"/>
      <c r="BB42" s="1475"/>
      <c r="BC42" s="1475"/>
    </row>
    <row r="43" spans="1:55" ht="12.75" x14ac:dyDescent="0.2">
      <c r="A43" s="1475"/>
      <c r="B43" s="1476"/>
      <c r="C43" s="558" t="s">
        <v>273</v>
      </c>
      <c r="D43" s="1494">
        <f>D41+D42</f>
        <v>0</v>
      </c>
      <c r="E43" s="77"/>
      <c r="F43" s="559" t="s">
        <v>221</v>
      </c>
      <c r="G43" s="1495" t="e">
        <f>ROUND(-PMT(G42/12,G41,100000),0)</f>
        <v>#NUM!</v>
      </c>
      <c r="H43" s="77"/>
      <c r="I43" s="56">
        <v>43556</v>
      </c>
      <c r="J43" s="14"/>
      <c r="K43" s="14"/>
      <c r="L43" s="14"/>
      <c r="M43" s="77"/>
      <c r="N43" s="1496">
        <f>I43</f>
        <v>43556</v>
      </c>
      <c r="O43" s="14"/>
      <c r="P43" s="14"/>
      <c r="Q43" s="245"/>
      <c r="R43" s="1477"/>
      <c r="S43" s="1475"/>
      <c r="T43" s="1475"/>
      <c r="U43" s="1475"/>
      <c r="V43" s="1475"/>
      <c r="W43" s="1475"/>
      <c r="X43" s="1475"/>
      <c r="Y43" s="1475"/>
      <c r="Z43" s="1475"/>
      <c r="AA43" s="1475"/>
      <c r="AB43" s="1475"/>
      <c r="AC43" s="1475"/>
      <c r="AD43" s="1475"/>
      <c r="AE43" s="1475"/>
      <c r="AF43" s="1475"/>
      <c r="AG43" s="1475"/>
      <c r="AH43" s="1475"/>
      <c r="AI43" s="1475"/>
      <c r="AJ43" s="1475"/>
      <c r="AK43" s="1475"/>
      <c r="AL43" s="1475"/>
      <c r="AM43" s="1475"/>
      <c r="AN43" s="1475"/>
      <c r="AO43" s="1475"/>
      <c r="AP43" s="1475"/>
      <c r="AQ43" s="1475"/>
      <c r="AR43" s="1475"/>
      <c r="AS43" s="1475"/>
      <c r="AT43" s="1475"/>
      <c r="AU43" s="1475"/>
      <c r="AV43" s="1475"/>
      <c r="AW43" s="1475"/>
      <c r="AX43" s="1475"/>
      <c r="AY43" s="1475"/>
      <c r="AZ43" s="1475"/>
      <c r="BA43" s="1475"/>
      <c r="BB43" s="1475"/>
      <c r="BC43" s="1475"/>
    </row>
    <row r="44" spans="1:55" ht="12.75" x14ac:dyDescent="0.2">
      <c r="A44" s="1475"/>
      <c r="B44" s="1476"/>
      <c r="C44" s="548"/>
      <c r="D44" s="560"/>
      <c r="E44" s="77"/>
      <c r="F44" s="77"/>
      <c r="G44" s="77"/>
      <c r="H44" s="77"/>
      <c r="I44" s="1496">
        <f t="shared" ref="I44:I50" si="8">I43-30</f>
        <v>43526</v>
      </c>
      <c r="J44" s="14"/>
      <c r="K44" s="14"/>
      <c r="L44" s="14"/>
      <c r="M44" s="77"/>
      <c r="N44" s="1496">
        <f t="shared" ref="N44:N50" si="9">I44</f>
        <v>43526</v>
      </c>
      <c r="O44" s="14"/>
      <c r="P44" s="14"/>
      <c r="Q44" s="245"/>
      <c r="R44" s="1477"/>
      <c r="S44" s="1475"/>
      <c r="T44" s="1475"/>
      <c r="U44" s="1475"/>
      <c r="V44" s="1475"/>
      <c r="W44" s="1475"/>
      <c r="X44" s="1475"/>
      <c r="Y44" s="1475"/>
      <c r="Z44" s="1475"/>
      <c r="AA44" s="1475"/>
      <c r="AB44" s="1475"/>
      <c r="AC44" s="1475"/>
      <c r="AD44" s="1475"/>
      <c r="AE44" s="1475"/>
      <c r="AF44" s="1475"/>
      <c r="AG44" s="1475"/>
      <c r="AH44" s="1475"/>
      <c r="AI44" s="1475"/>
      <c r="AJ44" s="1475"/>
      <c r="AK44" s="1475"/>
      <c r="AL44" s="1475"/>
      <c r="AM44" s="1475"/>
      <c r="AN44" s="1475"/>
      <c r="AO44" s="1475"/>
      <c r="AP44" s="1475"/>
      <c r="AQ44" s="1475"/>
      <c r="AR44" s="1475"/>
      <c r="AS44" s="1475"/>
      <c r="AT44" s="1475"/>
      <c r="AU44" s="1475"/>
      <c r="AV44" s="1475"/>
      <c r="AW44" s="1475"/>
      <c r="AX44" s="1475"/>
      <c r="AY44" s="1475"/>
      <c r="AZ44" s="1475"/>
      <c r="BA44" s="1475"/>
      <c r="BB44" s="1475"/>
      <c r="BC44" s="1475"/>
    </row>
    <row r="45" spans="1:55" ht="12.75" x14ac:dyDescent="0.2">
      <c r="A45" s="1475"/>
      <c r="B45" s="1476"/>
      <c r="C45" s="558" t="s">
        <v>222</v>
      </c>
      <c r="D45" s="21">
        <v>0.6</v>
      </c>
      <c r="E45" s="77"/>
      <c r="F45" s="47" t="s">
        <v>274</v>
      </c>
      <c r="G45" s="53"/>
      <c r="H45" s="77"/>
      <c r="I45" s="1496">
        <f t="shared" si="8"/>
        <v>43496</v>
      </c>
      <c r="J45" s="14"/>
      <c r="K45" s="14"/>
      <c r="L45" s="14"/>
      <c r="M45" s="77"/>
      <c r="N45" s="1496">
        <f t="shared" si="9"/>
        <v>43496</v>
      </c>
      <c r="O45" s="14"/>
      <c r="P45" s="14"/>
      <c r="Q45" s="245"/>
      <c r="R45" s="1481"/>
      <c r="S45" s="1482"/>
      <c r="T45" s="1475"/>
      <c r="U45" s="1475"/>
      <c r="V45" s="1475"/>
      <c r="W45" s="1475"/>
      <c r="X45" s="1475"/>
      <c r="Y45" s="1475"/>
      <c r="Z45" s="1475"/>
      <c r="AA45" s="1475"/>
      <c r="AB45" s="1475"/>
      <c r="AC45" s="1475"/>
      <c r="AD45" s="1475"/>
      <c r="AE45" s="1475"/>
      <c r="AF45" s="1475"/>
      <c r="AG45" s="1475"/>
      <c r="AH45" s="1475"/>
      <c r="AI45" s="1475"/>
      <c r="AJ45" s="1475"/>
      <c r="AK45" s="1475"/>
      <c r="AL45" s="1475"/>
      <c r="AM45" s="1475"/>
      <c r="AN45" s="1475"/>
      <c r="AO45" s="1475"/>
      <c r="AP45" s="1475"/>
      <c r="AQ45" s="1475"/>
      <c r="AR45" s="1475"/>
      <c r="AS45" s="1475"/>
      <c r="AT45" s="1475"/>
      <c r="AU45" s="1475"/>
      <c r="AV45" s="1475"/>
      <c r="AW45" s="1475"/>
      <c r="AX45" s="1475"/>
      <c r="AY45" s="1475"/>
      <c r="AZ45" s="1475"/>
      <c r="BA45" s="1475"/>
      <c r="BB45" s="1475"/>
      <c r="BC45" s="1475"/>
    </row>
    <row r="46" spans="1:55" ht="12.75" x14ac:dyDescent="0.2">
      <c r="A46" s="1475"/>
      <c r="B46" s="1476"/>
      <c r="C46" s="558" t="s">
        <v>223</v>
      </c>
      <c r="D46" s="1497">
        <f>D43</f>
        <v>0</v>
      </c>
      <c r="E46" s="77"/>
      <c r="F46" s="463" t="s">
        <v>229</v>
      </c>
      <c r="G46" s="1495" t="e">
        <f>ROUND(-PMT(G42/12,G41,G45),0)</f>
        <v>#NUM!</v>
      </c>
      <c r="H46" s="77"/>
      <c r="I46" s="1496">
        <f t="shared" si="8"/>
        <v>43466</v>
      </c>
      <c r="J46" s="14"/>
      <c r="K46" s="14"/>
      <c r="L46" s="14"/>
      <c r="M46" s="77"/>
      <c r="N46" s="1496">
        <f t="shared" si="9"/>
        <v>43466</v>
      </c>
      <c r="O46" s="14"/>
      <c r="P46" s="14"/>
      <c r="Q46" s="245"/>
      <c r="R46" s="1481"/>
      <c r="S46" s="1482"/>
      <c r="T46" s="1475"/>
      <c r="U46" s="1475"/>
      <c r="V46" s="1475"/>
      <c r="W46" s="1475"/>
      <c r="X46" s="1475"/>
      <c r="Y46" s="1475"/>
      <c r="Z46" s="1475"/>
      <c r="AA46" s="1475"/>
      <c r="AB46" s="1475"/>
      <c r="AC46" s="1475"/>
      <c r="AD46" s="1475"/>
      <c r="AE46" s="1475"/>
      <c r="AF46" s="1475"/>
      <c r="AG46" s="1475"/>
      <c r="AH46" s="1475"/>
      <c r="AI46" s="1475"/>
      <c r="AJ46" s="1475"/>
      <c r="AK46" s="1475"/>
      <c r="AL46" s="1475"/>
      <c r="AM46" s="1475"/>
      <c r="AN46" s="1475"/>
      <c r="AO46" s="1475"/>
      <c r="AP46" s="1475"/>
      <c r="AQ46" s="1475"/>
      <c r="AR46" s="1475"/>
      <c r="AS46" s="1475"/>
      <c r="AT46" s="1475"/>
      <c r="AU46" s="1475"/>
      <c r="AV46" s="1475"/>
      <c r="AW46" s="1475"/>
      <c r="AX46" s="1475"/>
      <c r="AY46" s="1475"/>
      <c r="AZ46" s="1475"/>
      <c r="BA46" s="1475"/>
      <c r="BB46" s="1475"/>
      <c r="BC46" s="1475"/>
    </row>
    <row r="47" spans="1:55" ht="12.75" x14ac:dyDescent="0.2">
      <c r="A47" s="1475"/>
      <c r="B47" s="1476"/>
      <c r="C47" s="561" t="s">
        <v>224</v>
      </c>
      <c r="D47" s="1497">
        <f>D45*D46</f>
        <v>0</v>
      </c>
      <c r="E47" s="77"/>
      <c r="F47" s="463" t="s">
        <v>230</v>
      </c>
      <c r="G47" s="1498" t="e">
        <f>(G46+D48)/D46</f>
        <v>#NUM!</v>
      </c>
      <c r="H47" s="77"/>
      <c r="I47" s="1496">
        <f t="shared" si="8"/>
        <v>43436</v>
      </c>
      <c r="J47" s="14"/>
      <c r="K47" s="14"/>
      <c r="L47" s="14"/>
      <c r="M47" s="77"/>
      <c r="N47" s="1496">
        <f t="shared" si="9"/>
        <v>43436</v>
      </c>
      <c r="O47" s="14"/>
      <c r="P47" s="14"/>
      <c r="Q47" s="245"/>
      <c r="R47" s="1481"/>
      <c r="S47" s="1482"/>
      <c r="T47" s="1475"/>
      <c r="U47" s="1475"/>
      <c r="V47" s="1475"/>
      <c r="W47" s="1475"/>
      <c r="X47" s="1475"/>
      <c r="Y47" s="1475"/>
      <c r="Z47" s="1475"/>
      <c r="AA47" s="1475"/>
      <c r="AB47" s="1475"/>
      <c r="AC47" s="1475"/>
      <c r="AD47" s="1475"/>
      <c r="AE47" s="1475"/>
      <c r="AF47" s="1475"/>
      <c r="AG47" s="1475"/>
      <c r="AH47" s="1475"/>
      <c r="AI47" s="1475"/>
      <c r="AJ47" s="1475"/>
      <c r="AK47" s="1475"/>
      <c r="AL47" s="1475"/>
      <c r="AM47" s="1475"/>
      <c r="AN47" s="1475"/>
      <c r="AO47" s="1475"/>
      <c r="AP47" s="1475"/>
      <c r="AQ47" s="1475"/>
      <c r="AR47" s="1475"/>
      <c r="AS47" s="1475"/>
      <c r="AT47" s="1475"/>
      <c r="AU47" s="1475"/>
      <c r="AV47" s="1475"/>
      <c r="AW47" s="1475"/>
      <c r="AX47" s="1475"/>
      <c r="AY47" s="1475"/>
      <c r="AZ47" s="1475"/>
      <c r="BA47" s="1475"/>
      <c r="BB47" s="1475"/>
      <c r="BC47" s="1475"/>
    </row>
    <row r="48" spans="1:55" ht="12.75" x14ac:dyDescent="0.2">
      <c r="A48" s="1475"/>
      <c r="B48" s="1476"/>
      <c r="C48" s="561" t="s">
        <v>225</v>
      </c>
      <c r="D48" s="1497">
        <f>'EMI Chart'!I46</f>
        <v>0</v>
      </c>
      <c r="E48" s="77"/>
      <c r="F48" s="77"/>
      <c r="G48" s="77"/>
      <c r="H48" s="77"/>
      <c r="I48" s="1496">
        <f t="shared" si="8"/>
        <v>43406</v>
      </c>
      <c r="J48" s="14"/>
      <c r="K48" s="14"/>
      <c r="L48" s="14"/>
      <c r="M48" s="77"/>
      <c r="N48" s="1496">
        <f t="shared" si="9"/>
        <v>43406</v>
      </c>
      <c r="O48" s="14"/>
      <c r="P48" s="14"/>
      <c r="Q48" s="245"/>
      <c r="R48" s="1477"/>
      <c r="S48" s="1483"/>
      <c r="T48" s="1475"/>
      <c r="U48" s="1475"/>
      <c r="V48" s="1475"/>
      <c r="W48" s="1475"/>
      <c r="X48" s="1475"/>
      <c r="Y48" s="1475"/>
      <c r="Z48" s="1475"/>
      <c r="AA48" s="1475"/>
      <c r="AB48" s="1475"/>
      <c r="AC48" s="1475"/>
      <c r="AD48" s="1475"/>
      <c r="AE48" s="1475"/>
      <c r="AF48" s="1475"/>
      <c r="AG48" s="1475"/>
      <c r="AH48" s="1475"/>
      <c r="AI48" s="1475"/>
      <c r="AJ48" s="1475"/>
      <c r="AK48" s="1475"/>
      <c r="AL48" s="1475"/>
      <c r="AM48" s="1475"/>
      <c r="AN48" s="1475"/>
      <c r="AO48" s="1475"/>
      <c r="AP48" s="1475"/>
      <c r="AQ48" s="1475"/>
      <c r="AR48" s="1475"/>
      <c r="AS48" s="1475"/>
      <c r="AT48" s="1475"/>
      <c r="AU48" s="1475"/>
      <c r="AV48" s="1475"/>
      <c r="AW48" s="1475"/>
      <c r="AX48" s="1475"/>
      <c r="AY48" s="1475"/>
      <c r="AZ48" s="1475"/>
      <c r="BA48" s="1475"/>
      <c r="BB48" s="1475"/>
      <c r="BC48" s="1475"/>
    </row>
    <row r="49" spans="1:55" ht="12.75" x14ac:dyDescent="0.2">
      <c r="A49" s="1475"/>
      <c r="B49" s="1476"/>
      <c r="C49" s="561" t="s">
        <v>226</v>
      </c>
      <c r="D49" s="1497">
        <f>D47-D48</f>
        <v>0</v>
      </c>
      <c r="E49" s="77"/>
      <c r="F49" s="77"/>
      <c r="G49" s="77"/>
      <c r="H49" s="77"/>
      <c r="I49" s="1496">
        <f t="shared" si="8"/>
        <v>43376</v>
      </c>
      <c r="J49" s="14" t="s">
        <v>705</v>
      </c>
      <c r="K49" s="14" t="s">
        <v>705</v>
      </c>
      <c r="L49" s="14" t="s">
        <v>705</v>
      </c>
      <c r="M49" s="77"/>
      <c r="N49" s="1496">
        <f t="shared" si="9"/>
        <v>43376</v>
      </c>
      <c r="O49" s="14"/>
      <c r="P49" s="14"/>
      <c r="Q49" s="245"/>
      <c r="R49" s="1477"/>
      <c r="S49" s="1475"/>
      <c r="T49" s="1475"/>
      <c r="U49" s="1475"/>
      <c r="V49" s="1475"/>
      <c r="W49" s="1475"/>
      <c r="X49" s="1475"/>
      <c r="Y49" s="1475"/>
      <c r="Z49" s="1475"/>
      <c r="AA49" s="1475"/>
      <c r="AB49" s="1475"/>
      <c r="AC49" s="1475"/>
      <c r="AD49" s="1475"/>
      <c r="AE49" s="1475"/>
      <c r="AF49" s="1475"/>
      <c r="AG49" s="1475"/>
      <c r="AH49" s="1475"/>
      <c r="AI49" s="1475"/>
      <c r="AJ49" s="1475"/>
      <c r="AK49" s="1475"/>
      <c r="AL49" s="1475"/>
      <c r="AM49" s="1475"/>
      <c r="AN49" s="1475"/>
      <c r="AO49" s="1475"/>
      <c r="AP49" s="1475"/>
      <c r="AQ49" s="1475"/>
      <c r="AR49" s="1475"/>
      <c r="AS49" s="1475"/>
      <c r="AT49" s="1475"/>
      <c r="AU49" s="1475"/>
      <c r="AV49" s="1475"/>
      <c r="AW49" s="1475"/>
      <c r="AX49" s="1475"/>
      <c r="AY49" s="1475"/>
      <c r="AZ49" s="1475"/>
      <c r="BA49" s="1475"/>
      <c r="BB49" s="1475"/>
      <c r="BC49" s="1475"/>
    </row>
    <row r="50" spans="1:55" ht="12.75" x14ac:dyDescent="0.2">
      <c r="A50" s="1475"/>
      <c r="B50" s="1476"/>
      <c r="C50" s="561" t="s">
        <v>227</v>
      </c>
      <c r="D50" s="1499" t="e">
        <f>D49/G43</f>
        <v>#NUM!</v>
      </c>
      <c r="E50" s="77"/>
      <c r="F50" s="77"/>
      <c r="G50" s="77"/>
      <c r="H50" s="77"/>
      <c r="I50" s="1496">
        <f t="shared" si="8"/>
        <v>43346</v>
      </c>
      <c r="J50" s="14"/>
      <c r="K50" s="14"/>
      <c r="L50" s="14"/>
      <c r="M50" s="77"/>
      <c r="N50" s="1496">
        <f t="shared" si="9"/>
        <v>43346</v>
      </c>
      <c r="O50" s="14"/>
      <c r="P50" s="14"/>
      <c r="Q50" s="245"/>
      <c r="R50" s="1477"/>
      <c r="S50" s="1475"/>
      <c r="T50" s="1475"/>
      <c r="U50" s="1475"/>
      <c r="V50" s="1475"/>
      <c r="W50" s="1475"/>
      <c r="X50" s="1475"/>
      <c r="Y50" s="1475"/>
      <c r="Z50" s="1475"/>
      <c r="AA50" s="1475"/>
      <c r="AB50" s="1475"/>
      <c r="AC50" s="1475"/>
      <c r="AD50" s="1475"/>
      <c r="AE50" s="1475"/>
      <c r="AF50" s="1475"/>
      <c r="AG50" s="1475"/>
      <c r="AH50" s="1475"/>
      <c r="AI50" s="1475"/>
      <c r="AJ50" s="1475"/>
      <c r="AK50" s="1475"/>
      <c r="AL50" s="1475"/>
      <c r="AM50" s="1475"/>
      <c r="AN50" s="1475"/>
      <c r="AO50" s="1475"/>
      <c r="AP50" s="1475"/>
      <c r="AQ50" s="1475"/>
      <c r="AR50" s="1475"/>
      <c r="AS50" s="1475"/>
      <c r="AT50" s="1475"/>
      <c r="AU50" s="1475"/>
      <c r="AV50" s="1475"/>
      <c r="AW50" s="1475"/>
      <c r="AX50" s="1475"/>
      <c r="AY50" s="1475"/>
      <c r="AZ50" s="1475"/>
      <c r="BA50" s="1475"/>
      <c r="BB50" s="1475"/>
      <c r="BC50" s="1475"/>
    </row>
    <row r="51" spans="1:55" ht="12.75" x14ac:dyDescent="0.2">
      <c r="A51" s="1475"/>
      <c r="B51" s="1476"/>
      <c r="C51" s="562" t="s">
        <v>736</v>
      </c>
      <c r="D51" s="1497">
        <f>SUM(IFERROR(MEDIAN(K43:K45),0),IFERROR(MEDIAN(P43:P45),0),IFERROR(MEDIAN(P57:P59),0))</f>
        <v>0</v>
      </c>
      <c r="E51" s="77"/>
      <c r="F51" s="77"/>
      <c r="G51" s="77"/>
      <c r="H51" s="77"/>
      <c r="I51" s="76"/>
      <c r="J51" s="77"/>
      <c r="K51" s="77"/>
      <c r="L51" s="77"/>
      <c r="M51" s="77"/>
      <c r="N51" s="76"/>
      <c r="O51" s="77"/>
      <c r="P51" s="77"/>
      <c r="Q51" s="246"/>
      <c r="R51" s="1477"/>
      <c r="S51" s="1475"/>
      <c r="T51" s="1475"/>
      <c r="U51" s="1475"/>
      <c r="V51" s="1475"/>
      <c r="W51" s="1475"/>
      <c r="X51" s="1475"/>
      <c r="Y51" s="1475"/>
      <c r="Z51" s="1475"/>
      <c r="AA51" s="1475"/>
      <c r="AB51" s="1475"/>
      <c r="AC51" s="1475"/>
      <c r="AD51" s="1475"/>
      <c r="AE51" s="1475"/>
      <c r="AF51" s="1475"/>
      <c r="AG51" s="1475"/>
      <c r="AH51" s="1475"/>
      <c r="AI51" s="1475"/>
      <c r="AJ51" s="1475"/>
      <c r="AK51" s="1475"/>
      <c r="AL51" s="1475"/>
      <c r="AM51" s="1475"/>
      <c r="AN51" s="1475"/>
      <c r="AO51" s="1475"/>
      <c r="AP51" s="1475"/>
      <c r="AQ51" s="1475"/>
      <c r="AR51" s="1475"/>
      <c r="AS51" s="1475"/>
      <c r="AT51" s="1475"/>
      <c r="AU51" s="1475"/>
      <c r="AV51" s="1475"/>
      <c r="AW51" s="1475"/>
      <c r="AX51" s="1475"/>
      <c r="AY51" s="1475"/>
      <c r="AZ51" s="1475"/>
      <c r="BA51" s="1475"/>
      <c r="BB51" s="1475"/>
      <c r="BC51" s="1475"/>
    </row>
    <row r="52" spans="1:55" ht="12.75" x14ac:dyDescent="0.2">
      <c r="A52" s="1475"/>
      <c r="B52" s="1476"/>
      <c r="C52" s="562" t="s">
        <v>737</v>
      </c>
      <c r="D52" s="1497" t="e">
        <f>D48+G46</f>
        <v>#NUM!</v>
      </c>
      <c r="E52" s="77"/>
      <c r="F52" s="77"/>
      <c r="G52" s="77"/>
      <c r="H52" s="77"/>
      <c r="I52" s="76"/>
      <c r="J52" s="77"/>
      <c r="K52" s="77"/>
      <c r="L52" s="77"/>
      <c r="M52" s="77"/>
      <c r="N52" s="76"/>
      <c r="O52" s="77"/>
      <c r="P52" s="77"/>
      <c r="Q52" s="246"/>
      <c r="R52" s="1477"/>
      <c r="S52" s="1475"/>
      <c r="T52" s="1475"/>
      <c r="U52" s="1475"/>
      <c r="V52" s="1475"/>
      <c r="W52" s="1475"/>
      <c r="X52" s="1475"/>
      <c r="Y52" s="1475"/>
      <c r="Z52" s="1475"/>
      <c r="AA52" s="1475"/>
      <c r="AB52" s="1475"/>
      <c r="AC52" s="1475"/>
      <c r="AD52" s="1475"/>
      <c r="AE52" s="1475"/>
      <c r="AF52" s="1475"/>
      <c r="AG52" s="1475"/>
      <c r="AH52" s="1475"/>
      <c r="AI52" s="1475"/>
      <c r="AJ52" s="1475"/>
      <c r="AK52" s="1475"/>
      <c r="AL52" s="1475"/>
      <c r="AM52" s="1475"/>
      <c r="AN52" s="1475"/>
      <c r="AO52" s="1475"/>
      <c r="AP52" s="1475"/>
      <c r="AQ52" s="1475"/>
      <c r="AR52" s="1475"/>
      <c r="AS52" s="1475"/>
      <c r="AT52" s="1475"/>
      <c r="AU52" s="1475"/>
      <c r="AV52" s="1475"/>
      <c r="AW52" s="1475"/>
      <c r="AX52" s="1475"/>
      <c r="AY52" s="1475"/>
      <c r="AZ52" s="1475"/>
      <c r="BA52" s="1475"/>
      <c r="BB52" s="1475"/>
      <c r="BC52" s="1475"/>
    </row>
    <row r="53" spans="1:55" ht="12.75" x14ac:dyDescent="0.2">
      <c r="A53" s="1475"/>
      <c r="B53" s="1476"/>
      <c r="C53" s="563" t="s">
        <v>739</v>
      </c>
      <c r="D53" s="1500" t="e">
        <f>IF(D51*90%&gt;=D52,"Okay","Not Okay")</f>
        <v>#NUM!</v>
      </c>
      <c r="E53" s="564" t="s">
        <v>738</v>
      </c>
      <c r="F53" s="77"/>
      <c r="G53" s="77"/>
      <c r="H53" s="77"/>
      <c r="I53" s="76"/>
      <c r="J53" s="77"/>
      <c r="K53" s="77"/>
      <c r="L53" s="77"/>
      <c r="M53" s="77"/>
      <c r="N53" s="76"/>
      <c r="O53" s="77"/>
      <c r="P53" s="77"/>
      <c r="Q53" s="246"/>
      <c r="R53" s="1477"/>
      <c r="S53" s="1475"/>
      <c r="T53" s="1475"/>
      <c r="U53" s="1475"/>
      <c r="V53" s="1475"/>
      <c r="W53" s="1475"/>
      <c r="X53" s="1475"/>
      <c r="Y53" s="1475"/>
      <c r="Z53" s="1475"/>
      <c r="AA53" s="1475"/>
      <c r="AB53" s="1475"/>
      <c r="AC53" s="1475"/>
      <c r="AD53" s="1475"/>
      <c r="AE53" s="1475"/>
      <c r="AF53" s="1475"/>
      <c r="AG53" s="1475"/>
      <c r="AH53" s="1475"/>
      <c r="AI53" s="1475"/>
      <c r="AJ53" s="1475"/>
      <c r="AK53" s="1475"/>
      <c r="AL53" s="1475"/>
      <c r="AM53" s="1475"/>
      <c r="AN53" s="1475"/>
      <c r="AO53" s="1475"/>
      <c r="AP53" s="1475"/>
      <c r="AQ53" s="1475"/>
      <c r="AR53" s="1475"/>
      <c r="AS53" s="1475"/>
      <c r="AT53" s="1475"/>
      <c r="AU53" s="1475"/>
      <c r="AV53" s="1475"/>
      <c r="AW53" s="1475"/>
      <c r="AX53" s="1475"/>
      <c r="AY53" s="1475"/>
      <c r="AZ53" s="1475"/>
      <c r="BA53" s="1475"/>
      <c r="BB53" s="1475"/>
      <c r="BC53" s="1475"/>
    </row>
    <row r="54" spans="1:55" ht="12.75" x14ac:dyDescent="0.2">
      <c r="A54" s="1475"/>
      <c r="B54" s="1476"/>
      <c r="C54" s="565"/>
      <c r="D54" s="566"/>
      <c r="E54" s="77"/>
      <c r="F54" s="77"/>
      <c r="G54" s="77"/>
      <c r="H54" s="77"/>
      <c r="I54" s="77"/>
      <c r="J54" s="77"/>
      <c r="K54" s="77"/>
      <c r="L54" s="77"/>
      <c r="M54" s="77"/>
      <c r="N54" s="77"/>
      <c r="O54" s="77"/>
      <c r="P54" s="77"/>
      <c r="Q54" s="246"/>
      <c r="R54" s="1477"/>
      <c r="S54" s="1475"/>
      <c r="T54" s="1475"/>
      <c r="U54" s="1475"/>
      <c r="V54" s="1475"/>
      <c r="W54" s="1475"/>
      <c r="X54" s="1475"/>
      <c r="Y54" s="1475"/>
      <c r="Z54" s="1475"/>
      <c r="AA54" s="1475"/>
      <c r="AB54" s="1475"/>
      <c r="AC54" s="1475"/>
      <c r="AD54" s="1475"/>
      <c r="AE54" s="1475"/>
      <c r="AF54" s="1475"/>
      <c r="AG54" s="1475"/>
      <c r="AH54" s="1475"/>
      <c r="AI54" s="1475"/>
      <c r="AJ54" s="1475"/>
      <c r="AK54" s="1475"/>
      <c r="AL54" s="1475"/>
      <c r="AM54" s="1475"/>
      <c r="AN54" s="1475"/>
      <c r="AO54" s="1475"/>
      <c r="AP54" s="1475"/>
      <c r="AQ54" s="1475"/>
      <c r="AR54" s="1475"/>
      <c r="AS54" s="1475"/>
      <c r="AT54" s="1475"/>
      <c r="AU54" s="1475"/>
      <c r="AV54" s="1475"/>
      <c r="AW54" s="1475"/>
      <c r="AX54" s="1475"/>
      <c r="AY54" s="1475"/>
      <c r="AZ54" s="1475"/>
      <c r="BA54" s="1475"/>
      <c r="BB54" s="1475"/>
      <c r="BC54" s="1475"/>
    </row>
    <row r="55" spans="1:55" s="45" customFormat="1" ht="19.5" x14ac:dyDescent="0.3">
      <c r="A55" s="1484"/>
      <c r="B55" s="1485"/>
      <c r="C55" s="2265" t="s">
        <v>275</v>
      </c>
      <c r="D55" s="2266"/>
      <c r="E55" s="2266"/>
      <c r="F55" s="2267"/>
      <c r="G55" s="567"/>
      <c r="H55" s="567"/>
      <c r="I55" s="2268" t="s">
        <v>284</v>
      </c>
      <c r="J55" s="2266"/>
      <c r="K55" s="2266"/>
      <c r="L55" s="2267"/>
      <c r="M55" s="567"/>
      <c r="N55" s="77" t="s">
        <v>706</v>
      </c>
      <c r="O55" s="247"/>
      <c r="P55" s="247"/>
      <c r="Q55" s="248"/>
      <c r="R55" s="1486"/>
      <c r="S55" s="1484"/>
      <c r="T55" s="1484"/>
      <c r="U55" s="1484"/>
      <c r="V55" s="1484"/>
      <c r="W55" s="1484"/>
      <c r="X55" s="1484"/>
      <c r="Y55" s="1484"/>
      <c r="Z55" s="1484"/>
      <c r="AA55" s="1484"/>
      <c r="AB55" s="1484"/>
      <c r="AC55" s="1484"/>
      <c r="AD55" s="1484"/>
      <c r="AE55" s="1484"/>
      <c r="AF55" s="1484"/>
      <c r="AG55" s="1484"/>
      <c r="AH55" s="1484"/>
      <c r="AI55" s="1484"/>
      <c r="AJ55" s="1484"/>
      <c r="AK55" s="1484"/>
      <c r="AL55" s="1484"/>
      <c r="AM55" s="1484"/>
      <c r="AN55" s="1484"/>
      <c r="AO55" s="1484"/>
      <c r="AP55" s="1484"/>
      <c r="AQ55" s="1484"/>
      <c r="AR55" s="1484"/>
      <c r="AS55" s="1484"/>
      <c r="AT55" s="1484"/>
      <c r="AU55" s="1484"/>
      <c r="AV55" s="1484"/>
      <c r="AW55" s="1484"/>
      <c r="AX55" s="1484"/>
      <c r="AY55" s="1484"/>
      <c r="AZ55" s="1484"/>
      <c r="BA55" s="1484"/>
      <c r="BB55" s="1484"/>
      <c r="BC55" s="1484"/>
    </row>
    <row r="56" spans="1:55" ht="12.75" customHeight="1" x14ac:dyDescent="0.2">
      <c r="A56" s="1475"/>
      <c r="B56" s="1476"/>
      <c r="C56" s="545"/>
      <c r="D56" s="568" t="s">
        <v>276</v>
      </c>
      <c r="E56" s="568" t="s">
        <v>277</v>
      </c>
      <c r="F56" s="568" t="s">
        <v>278</v>
      </c>
      <c r="G56" s="77"/>
      <c r="H56" s="569"/>
      <c r="I56" s="900" t="s">
        <v>237</v>
      </c>
      <c r="J56" s="570"/>
      <c r="K56" s="571"/>
      <c r="L56" s="16"/>
      <c r="M56" s="569"/>
      <c r="N56" s="14" t="s">
        <v>612</v>
      </c>
      <c r="O56" s="14" t="s">
        <v>613</v>
      </c>
      <c r="P56" s="14" t="s">
        <v>614</v>
      </c>
      <c r="Q56" s="245" t="s">
        <v>704</v>
      </c>
      <c r="R56" s="1477"/>
      <c r="S56" s="1475"/>
      <c r="T56" s="1475"/>
      <c r="U56" s="1475"/>
      <c r="V56" s="1475"/>
      <c r="W56" s="1475"/>
      <c r="X56" s="1475"/>
      <c r="Y56" s="1475"/>
      <c r="Z56" s="1475"/>
      <c r="AA56" s="1475"/>
      <c r="AB56" s="1475"/>
      <c r="AC56" s="1475"/>
      <c r="AD56" s="1475"/>
      <c r="AE56" s="1475"/>
      <c r="AF56" s="1475"/>
      <c r="AG56" s="1475"/>
      <c r="AH56" s="1475"/>
      <c r="AI56" s="1475"/>
      <c r="AJ56" s="1475"/>
      <c r="AK56" s="1475"/>
      <c r="AL56" s="1475"/>
      <c r="AM56" s="1475"/>
      <c r="AN56" s="1475"/>
      <c r="AO56" s="1475"/>
      <c r="AP56" s="1475"/>
      <c r="AQ56" s="1475"/>
      <c r="AR56" s="1475"/>
      <c r="AS56" s="1475"/>
      <c r="AT56" s="1475"/>
      <c r="AU56" s="1475"/>
      <c r="AV56" s="1475"/>
      <c r="AW56" s="1475"/>
      <c r="AX56" s="1475"/>
      <c r="AY56" s="1475"/>
      <c r="AZ56" s="1475"/>
      <c r="BA56" s="1475"/>
      <c r="BB56" s="1475"/>
      <c r="BC56" s="1475"/>
    </row>
    <row r="57" spans="1:55" ht="12.75" customHeight="1" x14ac:dyDescent="0.2">
      <c r="A57" s="1475"/>
      <c r="B57" s="1476"/>
      <c r="C57" s="572" t="s">
        <v>279</v>
      </c>
      <c r="D57" s="15"/>
      <c r="E57" s="15"/>
      <c r="F57" s="15"/>
      <c r="G57" s="569"/>
      <c r="H57" s="569"/>
      <c r="I57" s="900" t="s">
        <v>693</v>
      </c>
      <c r="J57" s="901"/>
      <c r="K57" s="902"/>
      <c r="L57" s="1501">
        <f>L56*75%</f>
        <v>0</v>
      </c>
      <c r="M57" s="569"/>
      <c r="N57" s="1496">
        <f>I43</f>
        <v>43556</v>
      </c>
      <c r="O57" s="14"/>
      <c r="P57" s="14"/>
      <c r="Q57" s="245"/>
      <c r="R57" s="1477"/>
      <c r="S57" s="1475"/>
      <c r="T57" s="1475"/>
      <c r="U57" s="1475"/>
      <c r="V57" s="1475"/>
      <c r="W57" s="1475"/>
      <c r="X57" s="1475"/>
      <c r="Y57" s="1475"/>
      <c r="Z57" s="1475"/>
      <c r="AA57" s="1475"/>
      <c r="AB57" s="1475"/>
      <c r="AC57" s="1475"/>
      <c r="AD57" s="1475"/>
      <c r="AE57" s="1475"/>
      <c r="AF57" s="1475"/>
      <c r="AG57" s="1475"/>
      <c r="AH57" s="1475"/>
      <c r="AI57" s="1475"/>
      <c r="AJ57" s="1475"/>
      <c r="AK57" s="1475"/>
      <c r="AL57" s="1475"/>
      <c r="AM57" s="1475"/>
      <c r="AN57" s="1475"/>
      <c r="AO57" s="1475"/>
      <c r="AP57" s="1475"/>
      <c r="AQ57" s="1475"/>
      <c r="AR57" s="1475"/>
      <c r="AS57" s="1475"/>
      <c r="AT57" s="1475"/>
      <c r="AU57" s="1475"/>
      <c r="AV57" s="1475"/>
      <c r="AW57" s="1475"/>
      <c r="AX57" s="1475"/>
      <c r="AY57" s="1475"/>
      <c r="AZ57" s="1475"/>
      <c r="BA57" s="1475"/>
      <c r="BB57" s="1475"/>
      <c r="BC57" s="1475"/>
    </row>
    <row r="58" spans="1:55" ht="12.75" customHeight="1" x14ac:dyDescent="0.2">
      <c r="A58" s="1475"/>
      <c r="B58" s="1476"/>
      <c r="C58" s="572" t="s">
        <v>280</v>
      </c>
      <c r="D58" s="15"/>
      <c r="E58" s="15"/>
      <c r="F58" s="15"/>
      <c r="G58" s="569"/>
      <c r="H58" s="569"/>
      <c r="I58" s="900" t="s">
        <v>285</v>
      </c>
      <c r="J58" s="901"/>
      <c r="K58" s="902"/>
      <c r="L58" s="1501">
        <f>L57/12</f>
        <v>0</v>
      </c>
      <c r="M58" s="569"/>
      <c r="N58" s="1496">
        <f t="shared" ref="N58:N64" si="10">I44</f>
        <v>43526</v>
      </c>
      <c r="O58" s="14"/>
      <c r="P58" s="14"/>
      <c r="Q58" s="245"/>
      <c r="R58" s="1477"/>
      <c r="S58" s="1475"/>
      <c r="T58" s="1475"/>
      <c r="U58" s="1475"/>
      <c r="V58" s="1475"/>
      <c r="W58" s="1475"/>
      <c r="X58" s="1475"/>
      <c r="Y58" s="1475"/>
      <c r="Z58" s="1475"/>
      <c r="AA58" s="1475"/>
      <c r="AB58" s="1475"/>
      <c r="AC58" s="1475"/>
      <c r="AD58" s="1475"/>
      <c r="AE58" s="1475"/>
      <c r="AF58" s="1475"/>
      <c r="AG58" s="1475"/>
      <c r="AH58" s="1475"/>
      <c r="AI58" s="1475"/>
      <c r="AJ58" s="1475"/>
      <c r="AK58" s="1475"/>
      <c r="AL58" s="1475"/>
      <c r="AM58" s="1475"/>
      <c r="AN58" s="1475"/>
      <c r="AO58" s="1475"/>
      <c r="AP58" s="1475"/>
      <c r="AQ58" s="1475"/>
      <c r="AR58" s="1475"/>
      <c r="AS58" s="1475"/>
      <c r="AT58" s="1475"/>
      <c r="AU58" s="1475"/>
      <c r="AV58" s="1475"/>
      <c r="AW58" s="1475"/>
      <c r="AX58" s="1475"/>
      <c r="AY58" s="1475"/>
      <c r="AZ58" s="1475"/>
      <c r="BA58" s="1475"/>
      <c r="BB58" s="1475"/>
      <c r="BC58" s="1475"/>
    </row>
    <row r="59" spans="1:55" ht="12.75" customHeight="1" x14ac:dyDescent="0.2">
      <c r="A59" s="1475"/>
      <c r="B59" s="1476"/>
      <c r="C59" s="573" t="s">
        <v>290</v>
      </c>
      <c r="D59" s="1502" t="e">
        <f>(D58-D57)/D57</f>
        <v>#DIV/0!</v>
      </c>
      <c r="E59" s="1502" t="e">
        <f>(E58-E57)/E57</f>
        <v>#DIV/0!</v>
      </c>
      <c r="F59" s="1502" t="e">
        <f>(F58-F57)/F57</f>
        <v>#DIV/0!</v>
      </c>
      <c r="G59" s="569"/>
      <c r="H59" s="569"/>
      <c r="I59" s="900" t="s">
        <v>287</v>
      </c>
      <c r="J59" s="901"/>
      <c r="K59" s="902"/>
      <c r="L59" s="1501">
        <f>D41</f>
        <v>0</v>
      </c>
      <c r="M59" s="569"/>
      <c r="N59" s="1496">
        <f t="shared" si="10"/>
        <v>43496</v>
      </c>
      <c r="O59" s="14"/>
      <c r="P59" s="14"/>
      <c r="Q59" s="245"/>
      <c r="R59" s="1477"/>
      <c r="S59" s="1475"/>
      <c r="T59" s="1475"/>
      <c r="U59" s="1475"/>
      <c r="V59" s="1475"/>
      <c r="W59" s="1475"/>
      <c r="X59" s="1475"/>
      <c r="Y59" s="1475"/>
      <c r="Z59" s="1475"/>
      <c r="AA59" s="1475"/>
      <c r="AB59" s="1475"/>
      <c r="AC59" s="1475"/>
      <c r="AD59" s="1475"/>
      <c r="AE59" s="1475"/>
      <c r="AF59" s="1475"/>
      <c r="AG59" s="1475"/>
      <c r="AH59" s="1475"/>
      <c r="AI59" s="1475"/>
      <c r="AJ59" s="1475"/>
      <c r="AK59" s="1475"/>
      <c r="AL59" s="1475"/>
      <c r="AM59" s="1475"/>
      <c r="AN59" s="1475"/>
      <c r="AO59" s="1475"/>
      <c r="AP59" s="1475"/>
      <c r="AQ59" s="1475"/>
      <c r="AR59" s="1475"/>
      <c r="AS59" s="1475"/>
      <c r="AT59" s="1475"/>
      <c r="AU59" s="1475"/>
      <c r="AV59" s="1475"/>
      <c r="AW59" s="1475"/>
      <c r="AX59" s="1475"/>
      <c r="AY59" s="1475"/>
      <c r="AZ59" s="1475"/>
      <c r="BA59" s="1475"/>
      <c r="BB59" s="1475"/>
      <c r="BC59" s="1475"/>
    </row>
    <row r="60" spans="1:55" ht="12.75" customHeight="1" x14ac:dyDescent="0.2">
      <c r="A60" s="1475"/>
      <c r="B60" s="1476"/>
      <c r="C60" s="572" t="s">
        <v>281</v>
      </c>
      <c r="D60" s="1503" t="e">
        <f>IF(D59&gt;20%,AVERAGE(D57:D58),D58)</f>
        <v>#DIV/0!</v>
      </c>
      <c r="E60" s="1503" t="e">
        <f>IF(E59&gt;20%,AVERAGE(E57:E58),E58)</f>
        <v>#DIV/0!</v>
      </c>
      <c r="F60" s="1503" t="e">
        <f>IF(F59&gt;20%,AVERAGE(F57:F58),F58)</f>
        <v>#DIV/0!</v>
      </c>
      <c r="G60" s="569"/>
      <c r="H60" s="569"/>
      <c r="I60" s="2262" t="s">
        <v>288</v>
      </c>
      <c r="J60" s="2263"/>
      <c r="K60" s="2264"/>
      <c r="L60" s="1504">
        <f>MIN(L58,L59)</f>
        <v>0</v>
      </c>
      <c r="M60" s="77"/>
      <c r="N60" s="1496">
        <f t="shared" si="10"/>
        <v>43466</v>
      </c>
      <c r="O60" s="14"/>
      <c r="P60" s="14"/>
      <c r="Q60" s="245"/>
      <c r="R60" s="1477"/>
      <c r="S60" s="1475"/>
      <c r="T60" s="1475"/>
      <c r="U60" s="1475"/>
      <c r="V60" s="1475"/>
      <c r="W60" s="1475"/>
      <c r="X60" s="1475"/>
      <c r="Y60" s="1475"/>
      <c r="Z60" s="1475"/>
      <c r="AA60" s="1475"/>
      <c r="AB60" s="1475"/>
      <c r="AC60" s="1475"/>
      <c r="AD60" s="1475"/>
      <c r="AE60" s="1475"/>
      <c r="AF60" s="1475"/>
      <c r="AG60" s="1475"/>
      <c r="AH60" s="1475"/>
      <c r="AI60" s="1475"/>
      <c r="AJ60" s="1475"/>
      <c r="AK60" s="1475"/>
      <c r="AL60" s="1475"/>
      <c r="AM60" s="1475"/>
      <c r="AN60" s="1475"/>
      <c r="AO60" s="1475"/>
      <c r="AP60" s="1475"/>
      <c r="AQ60" s="1475"/>
      <c r="AR60" s="1475"/>
      <c r="AS60" s="1475"/>
      <c r="AT60" s="1475"/>
      <c r="AU60" s="1475"/>
      <c r="AV60" s="1475"/>
      <c r="AW60" s="1475"/>
      <c r="AX60" s="1475"/>
      <c r="AY60" s="1475"/>
      <c r="AZ60" s="1475"/>
      <c r="BA60" s="1475"/>
      <c r="BB60" s="1475"/>
      <c r="BC60" s="1475"/>
    </row>
    <row r="61" spans="1:55" ht="12.75" customHeight="1" x14ac:dyDescent="0.2">
      <c r="A61" s="1475"/>
      <c r="B61" s="1476"/>
      <c r="C61" s="573" t="s">
        <v>282</v>
      </c>
      <c r="D61" s="1505" t="e">
        <f>D60*50%</f>
        <v>#DIV/0!</v>
      </c>
      <c r="E61" s="1505" t="e">
        <f>E60*50%</f>
        <v>#DIV/0!</v>
      </c>
      <c r="F61" s="1505" t="e">
        <f>F60*50%</f>
        <v>#DIV/0!</v>
      </c>
      <c r="G61" s="569"/>
      <c r="H61" s="569"/>
      <c r="I61" s="77"/>
      <c r="J61" s="77"/>
      <c r="K61" s="77"/>
      <c r="L61" s="77"/>
      <c r="M61" s="569"/>
      <c r="N61" s="1496">
        <f t="shared" si="10"/>
        <v>43436</v>
      </c>
      <c r="O61" s="14"/>
      <c r="P61" s="14"/>
      <c r="Q61" s="245"/>
      <c r="R61" s="1477"/>
      <c r="S61" s="1475"/>
      <c r="T61" s="1475"/>
      <c r="U61" s="1475"/>
      <c r="V61" s="1475"/>
      <c r="W61" s="1475"/>
      <c r="X61" s="1475"/>
      <c r="Y61" s="1475"/>
      <c r="Z61" s="1475"/>
      <c r="AA61" s="1475"/>
      <c r="AB61" s="1475"/>
      <c r="AC61" s="1475"/>
      <c r="AD61" s="1475"/>
      <c r="AE61" s="1475"/>
      <c r="AF61" s="1475"/>
      <c r="AG61" s="1475"/>
      <c r="AH61" s="1475"/>
      <c r="AI61" s="1475"/>
      <c r="AJ61" s="1475"/>
      <c r="AK61" s="1475"/>
      <c r="AL61" s="1475"/>
      <c r="AM61" s="1475"/>
      <c r="AN61" s="1475"/>
      <c r="AO61" s="1475"/>
      <c r="AP61" s="1475"/>
      <c r="AQ61" s="1475"/>
      <c r="AR61" s="1475"/>
      <c r="AS61" s="1475"/>
      <c r="AT61" s="1475"/>
      <c r="AU61" s="1475"/>
      <c r="AV61" s="1475"/>
      <c r="AW61" s="1475"/>
      <c r="AX61" s="1475"/>
      <c r="AY61" s="1475"/>
      <c r="AZ61" s="1475"/>
      <c r="BA61" s="1475"/>
      <c r="BB61" s="1475"/>
      <c r="BC61" s="1475"/>
    </row>
    <row r="62" spans="1:55" ht="12.75" customHeight="1" x14ac:dyDescent="0.2">
      <c r="A62" s="1475"/>
      <c r="B62" s="1476"/>
      <c r="C62" s="572" t="s">
        <v>283</v>
      </c>
      <c r="D62" s="1506">
        <f>IFERROR(D61/12,0)</f>
        <v>0</v>
      </c>
      <c r="E62" s="1506">
        <f>IFERROR(E61/12,0)</f>
        <v>0</v>
      </c>
      <c r="F62" s="1506">
        <f>IFERROR(F61/12,0)</f>
        <v>0</v>
      </c>
      <c r="G62" s="569"/>
      <c r="H62" s="569"/>
      <c r="I62" s="77" t="s">
        <v>289</v>
      </c>
      <c r="J62" s="569"/>
      <c r="K62" s="569"/>
      <c r="L62" s="77"/>
      <c r="M62" s="569"/>
      <c r="N62" s="1496">
        <f t="shared" si="10"/>
        <v>43406</v>
      </c>
      <c r="O62" s="14"/>
      <c r="P62" s="14"/>
      <c r="Q62" s="245"/>
      <c r="R62" s="1477"/>
      <c r="S62" s="1475"/>
      <c r="T62" s="1475"/>
      <c r="U62" s="1475"/>
      <c r="V62" s="1475"/>
      <c r="W62" s="1475"/>
      <c r="X62" s="1475"/>
      <c r="Y62" s="1475"/>
      <c r="Z62" s="1475"/>
      <c r="AA62" s="1475"/>
      <c r="AB62" s="1475"/>
      <c r="AC62" s="1475"/>
      <c r="AD62" s="1475"/>
      <c r="AE62" s="1475"/>
      <c r="AF62" s="1475"/>
      <c r="AG62" s="1475"/>
      <c r="AH62" s="1475"/>
      <c r="AI62" s="1475"/>
      <c r="AJ62" s="1475"/>
      <c r="AK62" s="1475"/>
      <c r="AL62" s="1475"/>
      <c r="AM62" s="1475"/>
      <c r="AN62" s="1475"/>
      <c r="AO62" s="1475"/>
      <c r="AP62" s="1475"/>
      <c r="AQ62" s="1475"/>
      <c r="AR62" s="1475"/>
      <c r="AS62" s="1475"/>
      <c r="AT62" s="1475"/>
      <c r="AU62" s="1475"/>
      <c r="AV62" s="1475"/>
      <c r="AW62" s="1475"/>
      <c r="AX62" s="1475"/>
      <c r="AY62" s="1475"/>
      <c r="AZ62" s="1475"/>
      <c r="BA62" s="1475"/>
      <c r="BB62" s="1475"/>
      <c r="BC62" s="1475"/>
    </row>
    <row r="63" spans="1:55" ht="12.75" customHeight="1" x14ac:dyDescent="0.2">
      <c r="A63" s="1475"/>
      <c r="B63" s="1476"/>
      <c r="C63" s="574"/>
      <c r="D63" s="569"/>
      <c r="E63" s="569"/>
      <c r="F63" s="569"/>
      <c r="G63" s="569"/>
      <c r="H63" s="569"/>
      <c r="I63" s="569"/>
      <c r="J63" s="569"/>
      <c r="K63" s="569"/>
      <c r="L63" s="77"/>
      <c r="M63" s="569"/>
      <c r="N63" s="1496">
        <f t="shared" si="10"/>
        <v>43376</v>
      </c>
      <c r="O63" s="14"/>
      <c r="P63" s="14"/>
      <c r="Q63" s="245"/>
      <c r="R63" s="1477"/>
      <c r="S63" s="1475"/>
      <c r="T63" s="1475"/>
      <c r="U63" s="1475"/>
      <c r="V63" s="1475"/>
      <c r="W63" s="1475"/>
      <c r="X63" s="1475"/>
      <c r="Y63" s="1475"/>
      <c r="Z63" s="1475"/>
      <c r="AA63" s="1475"/>
      <c r="AB63" s="1475"/>
      <c r="AC63" s="1475"/>
      <c r="AD63" s="1475"/>
      <c r="AE63" s="1475"/>
      <c r="AF63" s="1475"/>
      <c r="AG63" s="1475"/>
      <c r="AH63" s="1475"/>
      <c r="AI63" s="1475"/>
      <c r="AJ63" s="1475"/>
      <c r="AK63" s="1475"/>
      <c r="AL63" s="1475"/>
      <c r="AM63" s="1475"/>
      <c r="AN63" s="1475"/>
      <c r="AO63" s="1475"/>
      <c r="AP63" s="1475"/>
      <c r="AQ63" s="1475"/>
      <c r="AR63" s="1475"/>
      <c r="AS63" s="1475"/>
      <c r="AT63" s="1475"/>
      <c r="AU63" s="1475"/>
      <c r="AV63" s="1475"/>
      <c r="AW63" s="1475"/>
      <c r="AX63" s="1475"/>
      <c r="AY63" s="1475"/>
      <c r="AZ63" s="1475"/>
      <c r="BA63" s="1475"/>
      <c r="BB63" s="1475"/>
      <c r="BC63" s="1475"/>
    </row>
    <row r="64" spans="1:55" ht="13.5" thickBot="1" x14ac:dyDescent="0.25">
      <c r="A64" s="1475"/>
      <c r="B64" s="1476"/>
      <c r="C64" s="575"/>
      <c r="D64" s="576"/>
      <c r="E64" s="577"/>
      <c r="F64" s="577"/>
      <c r="G64" s="577"/>
      <c r="H64" s="577"/>
      <c r="I64" s="577"/>
      <c r="J64" s="577"/>
      <c r="K64" s="577"/>
      <c r="L64" s="577"/>
      <c r="M64" s="577"/>
      <c r="N64" s="1496">
        <f t="shared" si="10"/>
        <v>43346</v>
      </c>
      <c r="O64" s="249"/>
      <c r="P64" s="249"/>
      <c r="Q64" s="250"/>
      <c r="R64" s="1477"/>
      <c r="S64" s="1475"/>
      <c r="T64" s="1475"/>
      <c r="U64" s="1475"/>
      <c r="V64" s="1475"/>
      <c r="W64" s="1475"/>
      <c r="X64" s="1475"/>
      <c r="Y64" s="1475"/>
      <c r="Z64" s="1475"/>
      <c r="AA64" s="1475"/>
      <c r="AB64" s="1475"/>
      <c r="AC64" s="1475"/>
      <c r="AD64" s="1475"/>
      <c r="AE64" s="1475"/>
      <c r="AF64" s="1475"/>
      <c r="AG64" s="1475"/>
      <c r="AH64" s="1475"/>
      <c r="AI64" s="1475"/>
      <c r="AJ64" s="1475"/>
      <c r="AK64" s="1475"/>
      <c r="AL64" s="1475"/>
      <c r="AM64" s="1475"/>
      <c r="AN64" s="1475"/>
      <c r="AO64" s="1475"/>
      <c r="AP64" s="1475"/>
      <c r="AQ64" s="1475"/>
      <c r="AR64" s="1475"/>
      <c r="AS64" s="1475"/>
      <c r="AT64" s="1475"/>
      <c r="AU64" s="1475"/>
      <c r="AV64" s="1475"/>
      <c r="AW64" s="1475"/>
      <c r="AX64" s="1475"/>
      <c r="AY64" s="1475"/>
      <c r="AZ64" s="1475"/>
      <c r="BA64" s="1475"/>
      <c r="BB64" s="1475"/>
      <c r="BC64" s="1475"/>
    </row>
    <row r="65" spans="1:55" ht="12.75" customHeight="1" x14ac:dyDescent="0.2">
      <c r="A65" s="1475"/>
      <c r="B65" s="1476"/>
      <c r="C65" s="1475"/>
      <c r="D65" s="1475"/>
      <c r="E65" s="441"/>
      <c r="F65" s="441"/>
      <c r="G65" s="441"/>
      <c r="H65" s="441"/>
      <c r="I65" s="441"/>
      <c r="J65" s="441"/>
      <c r="K65" s="441"/>
      <c r="L65" s="441"/>
      <c r="M65" s="441"/>
      <c r="N65" s="1475"/>
      <c r="O65" s="1475"/>
      <c r="P65" s="1475"/>
      <c r="Q65" s="1475"/>
      <c r="R65" s="1477"/>
      <c r="S65" s="1475"/>
      <c r="T65" s="1475"/>
      <c r="U65" s="1475"/>
      <c r="V65" s="1475"/>
      <c r="W65" s="1475"/>
      <c r="X65" s="1475"/>
      <c r="Y65" s="1475"/>
      <c r="Z65" s="1475"/>
      <c r="AA65" s="1475"/>
      <c r="AB65" s="1475"/>
      <c r="AC65" s="1475"/>
      <c r="AD65" s="1475"/>
      <c r="AE65" s="1475"/>
      <c r="AF65" s="1475"/>
      <c r="AG65" s="1475"/>
      <c r="AH65" s="1475"/>
      <c r="AI65" s="1475"/>
      <c r="AJ65" s="1475"/>
      <c r="AK65" s="1475"/>
      <c r="AL65" s="1475"/>
      <c r="AM65" s="1475"/>
      <c r="AN65" s="1475"/>
      <c r="AO65" s="1475"/>
      <c r="AP65" s="1475"/>
      <c r="AQ65" s="1475"/>
      <c r="AR65" s="1475"/>
      <c r="AS65" s="1475"/>
      <c r="AT65" s="1475"/>
      <c r="AU65" s="1475"/>
      <c r="AV65" s="1475"/>
      <c r="AW65" s="1475"/>
      <c r="AX65" s="1475"/>
      <c r="AY65" s="1475"/>
      <c r="AZ65" s="1475"/>
      <c r="BA65" s="1475"/>
      <c r="BB65" s="1475"/>
      <c r="BC65" s="1475"/>
    </row>
    <row r="66" spans="1:55" ht="12.75" customHeight="1" x14ac:dyDescent="0.2">
      <c r="A66" s="1475"/>
      <c r="B66" s="1476"/>
      <c r="C66" s="1475"/>
      <c r="D66" s="1475"/>
      <c r="E66" s="441"/>
      <c r="F66" s="441"/>
      <c r="G66" s="441"/>
      <c r="H66" s="441"/>
      <c r="I66" s="441"/>
      <c r="J66" s="441"/>
      <c r="K66" s="441"/>
      <c r="L66" s="441"/>
      <c r="M66" s="441"/>
      <c r="N66" s="1475"/>
      <c r="O66" s="1475"/>
      <c r="P66" s="1475"/>
      <c r="Q66" s="1475"/>
      <c r="R66" s="1477"/>
      <c r="S66" s="1475"/>
      <c r="T66" s="1475"/>
      <c r="U66" s="1475"/>
      <c r="V66" s="1475"/>
      <c r="W66" s="1475"/>
      <c r="X66" s="1475"/>
      <c r="Y66" s="1475"/>
      <c r="Z66" s="1475"/>
      <c r="AA66" s="1475"/>
      <c r="AB66" s="1475"/>
      <c r="AC66" s="1475"/>
      <c r="AD66" s="1475"/>
      <c r="AE66" s="1475"/>
      <c r="AF66" s="1475"/>
      <c r="AG66" s="1475"/>
      <c r="AH66" s="1475"/>
      <c r="AI66" s="1475"/>
      <c r="AJ66" s="1475"/>
      <c r="AK66" s="1475"/>
      <c r="AL66" s="1475"/>
      <c r="AM66" s="1475"/>
      <c r="AN66" s="1475"/>
      <c r="AO66" s="1475"/>
      <c r="AP66" s="1475"/>
      <c r="AQ66" s="1475"/>
      <c r="AR66" s="1475"/>
      <c r="AS66" s="1475"/>
      <c r="AT66" s="1475"/>
      <c r="AU66" s="1475"/>
      <c r="AV66" s="1475"/>
      <c r="AW66" s="1475"/>
      <c r="AX66" s="1475"/>
      <c r="AY66" s="1475"/>
      <c r="AZ66" s="1475"/>
      <c r="BA66" s="1475"/>
      <c r="BB66" s="1475"/>
      <c r="BC66" s="1475"/>
    </row>
    <row r="67" spans="1:55" ht="12.75" customHeight="1" x14ac:dyDescent="0.2">
      <c r="A67" s="1475"/>
      <c r="B67" s="1476"/>
      <c r="C67" s="1475"/>
      <c r="D67" s="1475"/>
      <c r="E67" s="441"/>
      <c r="F67" s="441"/>
      <c r="G67" s="441"/>
      <c r="H67" s="441"/>
      <c r="I67" s="441"/>
      <c r="J67" s="441"/>
      <c r="K67" s="441"/>
      <c r="L67" s="441"/>
      <c r="M67" s="441"/>
      <c r="N67" s="1475"/>
      <c r="O67" s="1475"/>
      <c r="P67" s="1475"/>
      <c r="Q67" s="1475"/>
      <c r="R67" s="1477"/>
      <c r="S67" s="1475"/>
      <c r="T67" s="1475"/>
      <c r="U67" s="1475"/>
      <c r="V67" s="1475"/>
      <c r="W67" s="1475"/>
      <c r="X67" s="1475"/>
      <c r="Y67" s="1475"/>
      <c r="Z67" s="1475"/>
      <c r="AA67" s="1475"/>
      <c r="AB67" s="1475"/>
      <c r="AC67" s="1475"/>
      <c r="AD67" s="1475"/>
      <c r="AE67" s="1475"/>
      <c r="AF67" s="1475"/>
      <c r="AG67" s="1475"/>
      <c r="AH67" s="1475"/>
      <c r="AI67" s="1475"/>
      <c r="AJ67" s="1475"/>
      <c r="AK67" s="1475"/>
      <c r="AL67" s="1475"/>
      <c r="AM67" s="1475"/>
      <c r="AN67" s="1475"/>
      <c r="AO67" s="1475"/>
      <c r="AP67" s="1475"/>
      <c r="AQ67" s="1475"/>
      <c r="AR67" s="1475"/>
      <c r="AS67" s="1475"/>
      <c r="AT67" s="1475"/>
      <c r="AU67" s="1475"/>
      <c r="AV67" s="1475"/>
      <c r="AW67" s="1475"/>
      <c r="AX67" s="1475"/>
      <c r="AY67" s="1475"/>
      <c r="AZ67" s="1475"/>
      <c r="BA67" s="1475"/>
      <c r="BB67" s="1475"/>
      <c r="BC67" s="1475"/>
    </row>
    <row r="68" spans="1:55" ht="12.75" customHeight="1" x14ac:dyDescent="0.2">
      <c r="A68" s="1475"/>
      <c r="B68" s="1476"/>
      <c r="C68" s="1475"/>
      <c r="D68" s="1475"/>
      <c r="E68" s="441"/>
      <c r="F68" s="441"/>
      <c r="G68" s="441"/>
      <c r="H68" s="441"/>
      <c r="I68" s="441"/>
      <c r="J68" s="441"/>
      <c r="K68" s="441"/>
      <c r="L68" s="441"/>
      <c r="M68" s="441"/>
      <c r="N68" s="1475"/>
      <c r="O68" s="1475"/>
      <c r="P68" s="1475"/>
      <c r="Q68" s="1475"/>
      <c r="R68" s="1477"/>
      <c r="S68" s="1475"/>
      <c r="T68" s="1475"/>
      <c r="U68" s="1475"/>
      <c r="V68" s="1475"/>
      <c r="W68" s="1475"/>
      <c r="X68" s="1475"/>
      <c r="Y68" s="1475"/>
      <c r="Z68" s="1475"/>
      <c r="AA68" s="1475"/>
      <c r="AB68" s="1475"/>
      <c r="AC68" s="1475"/>
      <c r="AD68" s="1475"/>
      <c r="AE68" s="1475"/>
      <c r="AF68" s="1475"/>
      <c r="AG68" s="1475"/>
      <c r="AH68" s="1475"/>
      <c r="AI68" s="1475"/>
      <c r="AJ68" s="1475"/>
      <c r="AK68" s="1475"/>
      <c r="AL68" s="1475"/>
      <c r="AM68" s="1475"/>
      <c r="AN68" s="1475"/>
      <c r="AO68" s="1475"/>
      <c r="AP68" s="1475"/>
      <c r="AQ68" s="1475"/>
      <c r="AR68" s="1475"/>
      <c r="AS68" s="1475"/>
      <c r="AT68" s="1475"/>
      <c r="AU68" s="1475"/>
      <c r="AV68" s="1475"/>
      <c r="AW68" s="1475"/>
      <c r="AX68" s="1475"/>
      <c r="AY68" s="1475"/>
      <c r="AZ68" s="1475"/>
      <c r="BA68" s="1475"/>
      <c r="BB68" s="1475"/>
      <c r="BC68" s="1475"/>
    </row>
    <row r="69" spans="1:55" ht="12.75" customHeight="1" x14ac:dyDescent="0.2">
      <c r="A69" s="1475"/>
      <c r="B69" s="1476"/>
      <c r="C69" s="1475"/>
      <c r="D69" s="1475"/>
      <c r="E69" s="441"/>
      <c r="F69" s="441"/>
      <c r="G69" s="441"/>
      <c r="H69" s="441"/>
      <c r="I69" s="441"/>
      <c r="J69" s="441"/>
      <c r="K69" s="441"/>
      <c r="L69" s="441"/>
      <c r="M69" s="441"/>
      <c r="N69" s="1475"/>
      <c r="O69" s="1475"/>
      <c r="P69" s="1475"/>
      <c r="Q69" s="1475"/>
      <c r="R69" s="1477"/>
      <c r="S69" s="1475"/>
      <c r="T69" s="1475"/>
      <c r="U69" s="1475"/>
      <c r="V69" s="1475"/>
      <c r="W69" s="1475"/>
      <c r="X69" s="1475"/>
      <c r="Y69" s="1475"/>
      <c r="Z69" s="1475"/>
      <c r="AA69" s="1475"/>
      <c r="AB69" s="1475"/>
      <c r="AC69" s="1475"/>
      <c r="AD69" s="1475"/>
      <c r="AE69" s="1475"/>
      <c r="AF69" s="1475"/>
      <c r="AG69" s="1475"/>
      <c r="AH69" s="1475"/>
      <c r="AI69" s="1475"/>
      <c r="AJ69" s="1475"/>
      <c r="AK69" s="1475"/>
      <c r="AL69" s="1475"/>
      <c r="AM69" s="1475"/>
      <c r="AN69" s="1475"/>
      <c r="AO69" s="1475"/>
      <c r="AP69" s="1475"/>
      <c r="AQ69" s="1475"/>
      <c r="AR69" s="1475"/>
      <c r="AS69" s="1475"/>
      <c r="AT69" s="1475"/>
      <c r="AU69" s="1475"/>
      <c r="AV69" s="1475"/>
      <c r="AW69" s="1475"/>
      <c r="AX69" s="1475"/>
      <c r="AY69" s="1475"/>
      <c r="AZ69" s="1475"/>
      <c r="BA69" s="1475"/>
      <c r="BB69" s="1475"/>
      <c r="BC69" s="1475"/>
    </row>
    <row r="70" spans="1:55" ht="12.75" customHeight="1" x14ac:dyDescent="0.2">
      <c r="A70" s="1475"/>
      <c r="B70" s="1476"/>
      <c r="C70" s="1487"/>
      <c r="D70" s="1487"/>
      <c r="E70" s="1487"/>
      <c r="F70" s="1487"/>
      <c r="G70" s="1487"/>
      <c r="H70" s="1487"/>
      <c r="I70" s="1487"/>
      <c r="J70" s="1487"/>
      <c r="K70" s="1487"/>
      <c r="L70" s="1487"/>
      <c r="M70" s="1487"/>
      <c r="N70" s="1475"/>
      <c r="O70" s="1475"/>
      <c r="P70" s="1475"/>
      <c r="Q70" s="1475"/>
      <c r="R70" s="1477"/>
      <c r="S70" s="1475"/>
      <c r="T70" s="1475"/>
      <c r="U70" s="1475"/>
      <c r="V70" s="1475"/>
      <c r="W70" s="1475"/>
      <c r="X70" s="1475"/>
      <c r="Y70" s="1475"/>
      <c r="Z70" s="1475"/>
      <c r="AA70" s="1475"/>
      <c r="AB70" s="1475"/>
      <c r="AC70" s="1475"/>
      <c r="AD70" s="1475"/>
      <c r="AE70" s="1475"/>
      <c r="AF70" s="1475"/>
      <c r="AG70" s="1475"/>
      <c r="AH70" s="1475"/>
      <c r="AI70" s="1475"/>
      <c r="AJ70" s="1475"/>
      <c r="AK70" s="1475"/>
      <c r="AL70" s="1475"/>
      <c r="AM70" s="1475"/>
      <c r="AN70" s="1475"/>
      <c r="AO70" s="1475"/>
      <c r="AP70" s="1475"/>
      <c r="AQ70" s="1475"/>
      <c r="AR70" s="1475"/>
      <c r="AS70" s="1475"/>
      <c r="AT70" s="1475"/>
      <c r="AU70" s="1475"/>
      <c r="AV70" s="1475"/>
      <c r="AW70" s="1475"/>
      <c r="AX70" s="1475"/>
      <c r="AY70" s="1475"/>
      <c r="AZ70" s="1475"/>
      <c r="BA70" s="1475"/>
      <c r="BB70" s="1475"/>
      <c r="BC70" s="1475"/>
    </row>
    <row r="71" spans="1:55" ht="12.75" customHeight="1" x14ac:dyDescent="0.2">
      <c r="A71" s="1475"/>
      <c r="B71" s="1476"/>
      <c r="C71" s="1475"/>
      <c r="D71" s="1475"/>
      <c r="E71" s="1475"/>
      <c r="F71" s="1475"/>
      <c r="G71" s="1475"/>
      <c r="H71" s="1475"/>
      <c r="I71" s="1475"/>
      <c r="J71" s="1475"/>
      <c r="K71" s="1475"/>
      <c r="L71" s="1475"/>
      <c r="M71" s="1475"/>
      <c r="N71" s="1475"/>
      <c r="O71" s="1475"/>
      <c r="P71" s="1475"/>
      <c r="Q71" s="1475"/>
      <c r="R71" s="1477"/>
      <c r="S71" s="1475"/>
      <c r="T71" s="1475"/>
      <c r="U71" s="1475"/>
      <c r="V71" s="1475"/>
      <c r="W71" s="1475"/>
      <c r="X71" s="1475"/>
      <c r="Y71" s="1475"/>
      <c r="Z71" s="1475"/>
      <c r="AA71" s="1475"/>
      <c r="AB71" s="1475"/>
      <c r="AC71" s="1475"/>
      <c r="AD71" s="1475"/>
      <c r="AE71" s="1475"/>
      <c r="AF71" s="1475"/>
      <c r="AG71" s="1475"/>
      <c r="AH71" s="1475"/>
      <c r="AI71" s="1475"/>
      <c r="AJ71" s="1475"/>
      <c r="AK71" s="1475"/>
      <c r="AL71" s="1475"/>
      <c r="AM71" s="1475"/>
      <c r="AN71" s="1475"/>
      <c r="AO71" s="1475"/>
      <c r="AP71" s="1475"/>
      <c r="AQ71" s="1475"/>
      <c r="AR71" s="1475"/>
      <c r="AS71" s="1475"/>
      <c r="AT71" s="1475"/>
      <c r="AU71" s="1475"/>
      <c r="AV71" s="1475"/>
      <c r="AW71" s="1475"/>
      <c r="AX71" s="1475"/>
      <c r="AY71" s="1475"/>
      <c r="AZ71" s="1475"/>
      <c r="BA71" s="1475"/>
      <c r="BB71" s="1475"/>
      <c r="BC71" s="1475"/>
    </row>
    <row r="72" spans="1:55" ht="12.75" customHeight="1" x14ac:dyDescent="0.2">
      <c r="A72" s="1475"/>
      <c r="B72" s="1476"/>
      <c r="C72" s="1475"/>
      <c r="D72" s="1475"/>
      <c r="E72" s="1475"/>
      <c r="F72" s="1475"/>
      <c r="G72" s="1475"/>
      <c r="H72" s="1475"/>
      <c r="I72" s="1475"/>
      <c r="J72" s="1475"/>
      <c r="K72" s="1475"/>
      <c r="L72" s="1475"/>
      <c r="M72" s="1475"/>
      <c r="N72" s="1475"/>
      <c r="O72" s="1475"/>
      <c r="P72" s="1475"/>
      <c r="Q72" s="1475"/>
      <c r="R72" s="1477"/>
      <c r="S72" s="1475"/>
      <c r="T72" s="1475"/>
      <c r="U72" s="1475"/>
      <c r="V72" s="1475"/>
      <c r="W72" s="1475"/>
      <c r="X72" s="1475"/>
      <c r="Y72" s="1475"/>
      <c r="Z72" s="1475"/>
      <c r="AA72" s="1475"/>
      <c r="AB72" s="1475"/>
      <c r="AC72" s="1475"/>
      <c r="AD72" s="1475"/>
      <c r="AE72" s="1475"/>
      <c r="AF72" s="1475"/>
      <c r="AG72" s="1475"/>
      <c r="AH72" s="1475"/>
      <c r="AI72" s="1475"/>
      <c r="AJ72" s="1475"/>
      <c r="AK72" s="1475"/>
      <c r="AL72" s="1475"/>
      <c r="AM72" s="1475"/>
      <c r="AN72" s="1475"/>
      <c r="AO72" s="1475"/>
      <c r="AP72" s="1475"/>
      <c r="AQ72" s="1475"/>
      <c r="AR72" s="1475"/>
      <c r="AS72" s="1475"/>
      <c r="AT72" s="1475"/>
      <c r="AU72" s="1475"/>
      <c r="AV72" s="1475"/>
      <c r="AW72" s="1475"/>
      <c r="AX72" s="1475"/>
      <c r="AY72" s="1475"/>
      <c r="AZ72" s="1475"/>
      <c r="BA72" s="1475"/>
      <c r="BB72" s="1475"/>
      <c r="BC72" s="1475"/>
    </row>
    <row r="73" spans="1:55" ht="12.75" customHeight="1" x14ac:dyDescent="0.2">
      <c r="A73" s="1475"/>
      <c r="B73" s="1476"/>
      <c r="C73" s="1475"/>
      <c r="D73" s="1475"/>
      <c r="E73" s="1475"/>
      <c r="F73" s="1475"/>
      <c r="G73" s="1475"/>
      <c r="H73" s="1475"/>
      <c r="I73" s="1475"/>
      <c r="J73" s="1475"/>
      <c r="K73" s="1475"/>
      <c r="L73" s="1475"/>
      <c r="M73" s="1475"/>
      <c r="N73" s="1475"/>
      <c r="O73" s="1475"/>
      <c r="P73" s="1475"/>
      <c r="Q73" s="1475"/>
      <c r="R73" s="1477"/>
      <c r="S73" s="1475"/>
      <c r="T73" s="1475"/>
      <c r="U73" s="1475"/>
      <c r="V73" s="1475"/>
      <c r="W73" s="1475"/>
      <c r="X73" s="1475"/>
      <c r="Y73" s="1475"/>
      <c r="Z73" s="1475"/>
      <c r="AA73" s="1475"/>
      <c r="AB73" s="1475"/>
      <c r="AC73" s="1475"/>
      <c r="AD73" s="1475"/>
      <c r="AE73" s="1475"/>
      <c r="AF73" s="1475"/>
      <c r="AG73" s="1475"/>
      <c r="AH73" s="1475"/>
      <c r="AI73" s="1475"/>
      <c r="AJ73" s="1475"/>
      <c r="AK73" s="1475"/>
      <c r="AL73" s="1475"/>
      <c r="AM73" s="1475"/>
      <c r="AN73" s="1475"/>
      <c r="AO73" s="1475"/>
      <c r="AP73" s="1475"/>
      <c r="AQ73" s="1475"/>
      <c r="AR73" s="1475"/>
      <c r="AS73" s="1475"/>
      <c r="AT73" s="1475"/>
      <c r="AU73" s="1475"/>
      <c r="AV73" s="1475"/>
      <c r="AW73" s="1475"/>
      <c r="AX73" s="1475"/>
      <c r="AY73" s="1475"/>
      <c r="AZ73" s="1475"/>
      <c r="BA73" s="1475"/>
      <c r="BB73" s="1475"/>
      <c r="BC73" s="1475"/>
    </row>
    <row r="74" spans="1:55" ht="12.75" customHeight="1" x14ac:dyDescent="0.2">
      <c r="A74" s="1475"/>
      <c r="B74" s="1476"/>
      <c r="C74" s="1475"/>
      <c r="D74" s="1475"/>
      <c r="E74" s="1475"/>
      <c r="F74" s="1475"/>
      <c r="G74" s="1475"/>
      <c r="H74" s="1475"/>
      <c r="I74" s="1475"/>
      <c r="J74" s="1475"/>
      <c r="K74" s="1475"/>
      <c r="L74" s="1475"/>
      <c r="M74" s="1475"/>
      <c r="N74" s="1475"/>
      <c r="O74" s="1475"/>
      <c r="P74" s="1475"/>
      <c r="Q74" s="1475"/>
      <c r="R74" s="1477"/>
      <c r="S74" s="1475"/>
      <c r="T74" s="1475"/>
      <c r="U74" s="1475"/>
      <c r="V74" s="1475"/>
      <c r="W74" s="1475"/>
      <c r="X74" s="1475"/>
      <c r="Y74" s="1475"/>
      <c r="Z74" s="1475"/>
      <c r="AA74" s="1475"/>
      <c r="AB74" s="1475"/>
      <c r="AC74" s="1475"/>
      <c r="AD74" s="1475"/>
      <c r="AE74" s="1475"/>
      <c r="AF74" s="1475"/>
      <c r="AG74" s="1475"/>
      <c r="AH74" s="1475"/>
      <c r="AI74" s="1475"/>
      <c r="AJ74" s="1475"/>
      <c r="AK74" s="1475"/>
      <c r="AL74" s="1475"/>
      <c r="AM74" s="1475"/>
      <c r="AN74" s="1475"/>
      <c r="AO74" s="1475"/>
      <c r="AP74" s="1475"/>
      <c r="AQ74" s="1475"/>
      <c r="AR74" s="1475"/>
      <c r="AS74" s="1475"/>
      <c r="AT74" s="1475"/>
      <c r="AU74" s="1475"/>
      <c r="AV74" s="1475"/>
      <c r="AW74" s="1475"/>
      <c r="AX74" s="1475"/>
      <c r="AY74" s="1475"/>
      <c r="AZ74" s="1475"/>
      <c r="BA74" s="1475"/>
      <c r="BB74" s="1475"/>
      <c r="BC74" s="1475"/>
    </row>
    <row r="75" spans="1:55" ht="12.75" customHeight="1" x14ac:dyDescent="0.2">
      <c r="A75" s="1475"/>
      <c r="B75" s="1476"/>
      <c r="C75" s="1475"/>
      <c r="D75" s="1475"/>
      <c r="E75" s="1475"/>
      <c r="F75" s="1475"/>
      <c r="G75" s="1475"/>
      <c r="H75" s="1475"/>
      <c r="I75" s="1475"/>
      <c r="J75" s="1475"/>
      <c r="K75" s="1475"/>
      <c r="L75" s="1475"/>
      <c r="M75" s="1475"/>
      <c r="N75" s="1475"/>
      <c r="O75" s="1475"/>
      <c r="P75" s="1475"/>
      <c r="Q75" s="1475"/>
      <c r="R75" s="1477"/>
      <c r="S75" s="1475"/>
      <c r="T75" s="1475"/>
      <c r="U75" s="1475"/>
      <c r="V75" s="1475"/>
      <c r="W75" s="1475"/>
      <c r="X75" s="1475"/>
      <c r="Y75" s="1475"/>
      <c r="Z75" s="1475"/>
      <c r="AA75" s="1475"/>
      <c r="AB75" s="1475"/>
      <c r="AC75" s="1475"/>
      <c r="AD75" s="1475"/>
      <c r="AE75" s="1475"/>
      <c r="AF75" s="1475"/>
      <c r="AG75" s="1475"/>
      <c r="AH75" s="1475"/>
      <c r="AI75" s="1475"/>
      <c r="AJ75" s="1475"/>
      <c r="AK75" s="1475"/>
      <c r="AL75" s="1475"/>
      <c r="AM75" s="1475"/>
      <c r="AN75" s="1475"/>
      <c r="AO75" s="1475"/>
      <c r="AP75" s="1475"/>
      <c r="AQ75" s="1475"/>
      <c r="AR75" s="1475"/>
      <c r="AS75" s="1475"/>
      <c r="AT75" s="1475"/>
      <c r="AU75" s="1475"/>
      <c r="AV75" s="1475"/>
      <c r="AW75" s="1475"/>
      <c r="AX75" s="1475"/>
      <c r="AY75" s="1475"/>
      <c r="AZ75" s="1475"/>
      <c r="BA75" s="1475"/>
      <c r="BB75" s="1475"/>
      <c r="BC75" s="1475"/>
    </row>
    <row r="76" spans="1:55" ht="12.75" customHeight="1" x14ac:dyDescent="0.2">
      <c r="A76" s="1475"/>
      <c r="B76" s="1476"/>
      <c r="C76" s="1475"/>
      <c r="D76" s="1475"/>
      <c r="E76" s="1475"/>
      <c r="F76" s="1475"/>
      <c r="G76" s="1475"/>
      <c r="H76" s="1475"/>
      <c r="I76" s="1475"/>
      <c r="J76" s="1475"/>
      <c r="K76" s="1475"/>
      <c r="L76" s="1475"/>
      <c r="M76" s="1475"/>
      <c r="N76" s="1475"/>
      <c r="O76" s="1475"/>
      <c r="P76" s="1475"/>
      <c r="Q76" s="1475"/>
      <c r="R76" s="1477"/>
      <c r="S76" s="1475"/>
      <c r="T76" s="1475"/>
      <c r="U76" s="1475"/>
      <c r="V76" s="1475"/>
      <c r="W76" s="1475"/>
      <c r="X76" s="1475"/>
      <c r="Y76" s="1475"/>
      <c r="Z76" s="1475"/>
      <c r="AA76" s="1475"/>
      <c r="AB76" s="1475"/>
      <c r="AC76" s="1475"/>
      <c r="AD76" s="1475"/>
      <c r="AE76" s="1475"/>
      <c r="AF76" s="1475"/>
      <c r="AG76" s="1475"/>
      <c r="AH76" s="1475"/>
      <c r="AI76" s="1475"/>
      <c r="AJ76" s="1475"/>
      <c r="AK76" s="1475"/>
      <c r="AL76" s="1475"/>
      <c r="AM76" s="1475"/>
      <c r="AN76" s="1475"/>
      <c r="AO76" s="1475"/>
      <c r="AP76" s="1475"/>
      <c r="AQ76" s="1475"/>
      <c r="AR76" s="1475"/>
      <c r="AS76" s="1475"/>
      <c r="AT76" s="1475"/>
      <c r="AU76" s="1475"/>
      <c r="AV76" s="1475"/>
      <c r="AW76" s="1475"/>
      <c r="AX76" s="1475"/>
      <c r="AY76" s="1475"/>
      <c r="AZ76" s="1475"/>
      <c r="BA76" s="1475"/>
      <c r="BB76" s="1475"/>
      <c r="BC76" s="1475"/>
    </row>
    <row r="77" spans="1:55" ht="12.75" customHeight="1" x14ac:dyDescent="0.2">
      <c r="A77" s="1475"/>
      <c r="B77" s="1476"/>
      <c r="C77" s="1475"/>
      <c r="D77" s="1475"/>
      <c r="E77" s="1475"/>
      <c r="F77" s="1475"/>
      <c r="G77" s="1475"/>
      <c r="H77" s="1475"/>
      <c r="I77" s="1475"/>
      <c r="J77" s="1475"/>
      <c r="K77" s="1475"/>
      <c r="L77" s="1475"/>
      <c r="M77" s="1475"/>
      <c r="N77" s="1475"/>
      <c r="O77" s="1475"/>
      <c r="P77" s="1475"/>
      <c r="Q77" s="1475"/>
      <c r="R77" s="1477"/>
      <c r="S77" s="1475"/>
      <c r="T77" s="1475"/>
      <c r="U77" s="1475"/>
      <c r="V77" s="1475"/>
      <c r="W77" s="1475"/>
      <c r="X77" s="1475"/>
      <c r="Y77" s="1475"/>
      <c r="Z77" s="1475"/>
      <c r="AA77" s="1475"/>
      <c r="AB77" s="1475"/>
      <c r="AC77" s="1475"/>
      <c r="AD77" s="1475"/>
      <c r="AE77" s="1475"/>
      <c r="AF77" s="1475"/>
      <c r="AG77" s="1475"/>
      <c r="AH77" s="1475"/>
      <c r="AI77" s="1475"/>
      <c r="AJ77" s="1475"/>
      <c r="AK77" s="1475"/>
      <c r="AL77" s="1475"/>
      <c r="AM77" s="1475"/>
      <c r="AN77" s="1475"/>
      <c r="AO77" s="1475"/>
      <c r="AP77" s="1475"/>
      <c r="AQ77" s="1475"/>
      <c r="AR77" s="1475"/>
      <c r="AS77" s="1475"/>
      <c r="AT77" s="1475"/>
      <c r="AU77" s="1475"/>
      <c r="AV77" s="1475"/>
      <c r="AW77" s="1475"/>
      <c r="AX77" s="1475"/>
      <c r="AY77" s="1475"/>
      <c r="AZ77" s="1475"/>
      <c r="BA77" s="1475"/>
      <c r="BB77" s="1475"/>
      <c r="BC77" s="1475"/>
    </row>
    <row r="78" spans="1:55" ht="12.75" customHeight="1" x14ac:dyDescent="0.2">
      <c r="A78" s="1475"/>
      <c r="B78" s="1476"/>
      <c r="C78" s="1475"/>
      <c r="D78" s="1475"/>
      <c r="E78" s="1475"/>
      <c r="F78" s="1475"/>
      <c r="G78" s="1475"/>
      <c r="H78" s="1475"/>
      <c r="I78" s="1475"/>
      <c r="J78" s="1475"/>
      <c r="K78" s="1475"/>
      <c r="L78" s="1475"/>
      <c r="M78" s="1475"/>
      <c r="N78" s="1475"/>
      <c r="O78" s="1475"/>
      <c r="P78" s="1475"/>
      <c r="Q78" s="1475"/>
      <c r="R78" s="1477"/>
      <c r="S78" s="1475"/>
      <c r="T78" s="1475"/>
      <c r="U78" s="1475"/>
      <c r="V78" s="1475"/>
      <c r="W78" s="1475"/>
      <c r="X78" s="1475"/>
      <c r="Y78" s="1475"/>
      <c r="Z78" s="1475"/>
      <c r="AA78" s="1475"/>
      <c r="AB78" s="1475"/>
      <c r="AC78" s="1475"/>
      <c r="AD78" s="1475"/>
      <c r="AE78" s="1475"/>
      <c r="AF78" s="1475"/>
      <c r="AG78" s="1475"/>
      <c r="AH78" s="1475"/>
      <c r="AI78" s="1475"/>
      <c r="AJ78" s="1475"/>
      <c r="AK78" s="1475"/>
      <c r="AL78" s="1475"/>
      <c r="AM78" s="1475"/>
      <c r="AN78" s="1475"/>
      <c r="AO78" s="1475"/>
      <c r="AP78" s="1475"/>
      <c r="AQ78" s="1475"/>
      <c r="AR78" s="1475"/>
      <c r="AS78" s="1475"/>
      <c r="AT78" s="1475"/>
      <c r="AU78" s="1475"/>
      <c r="AV78" s="1475"/>
      <c r="AW78" s="1475"/>
      <c r="AX78" s="1475"/>
      <c r="AY78" s="1475"/>
      <c r="AZ78" s="1475"/>
      <c r="BA78" s="1475"/>
      <c r="BB78" s="1475"/>
      <c r="BC78" s="1475"/>
    </row>
    <row r="79" spans="1:55" ht="12.75" customHeight="1" x14ac:dyDescent="0.2">
      <c r="A79" s="1475"/>
      <c r="B79" s="1476"/>
      <c r="C79" s="1475"/>
      <c r="D79" s="1475"/>
      <c r="E79" s="1475"/>
      <c r="F79" s="1475"/>
      <c r="G79" s="1475"/>
      <c r="H79" s="1475"/>
      <c r="I79" s="1475"/>
      <c r="J79" s="1475"/>
      <c r="K79" s="1475"/>
      <c r="L79" s="1475"/>
      <c r="M79" s="1475"/>
      <c r="N79" s="1475"/>
      <c r="O79" s="1475"/>
      <c r="P79" s="1475"/>
      <c r="Q79" s="1475"/>
      <c r="R79" s="1477"/>
      <c r="S79" s="1475"/>
      <c r="T79" s="1475"/>
      <c r="U79" s="1475"/>
      <c r="V79" s="1475"/>
      <c r="W79" s="1475"/>
      <c r="X79" s="1475"/>
      <c r="Y79" s="1475"/>
      <c r="Z79" s="1475"/>
      <c r="AA79" s="1475"/>
      <c r="AB79" s="1475"/>
      <c r="AC79" s="1475"/>
      <c r="AD79" s="1475"/>
      <c r="AE79" s="1475"/>
      <c r="AF79" s="1475"/>
      <c r="AG79" s="1475"/>
      <c r="AH79" s="1475"/>
      <c r="AI79" s="1475"/>
      <c r="AJ79" s="1475"/>
      <c r="AK79" s="1475"/>
      <c r="AL79" s="1475"/>
      <c r="AM79" s="1475"/>
      <c r="AN79" s="1475"/>
      <c r="AO79" s="1475"/>
      <c r="AP79" s="1475"/>
      <c r="AQ79" s="1475"/>
      <c r="AR79" s="1475"/>
      <c r="AS79" s="1475"/>
      <c r="AT79" s="1475"/>
      <c r="AU79" s="1475"/>
      <c r="AV79" s="1475"/>
      <c r="AW79" s="1475"/>
      <c r="AX79" s="1475"/>
      <c r="AY79" s="1475"/>
      <c r="AZ79" s="1475"/>
      <c r="BA79" s="1475"/>
      <c r="BB79" s="1475"/>
      <c r="BC79" s="1475"/>
    </row>
    <row r="80" spans="1:55" ht="12.75" customHeight="1" x14ac:dyDescent="0.2">
      <c r="A80" s="1475"/>
      <c r="B80" s="1476"/>
      <c r="C80" s="1475"/>
      <c r="D80" s="1475"/>
      <c r="E80" s="1475"/>
      <c r="F80" s="1475"/>
      <c r="G80" s="1475"/>
      <c r="H80" s="1475"/>
      <c r="I80" s="1475"/>
      <c r="J80" s="1475"/>
      <c r="K80" s="1475"/>
      <c r="L80" s="1475"/>
      <c r="M80" s="1475"/>
      <c r="N80" s="1475"/>
      <c r="O80" s="1475"/>
      <c r="P80" s="1475"/>
      <c r="Q80" s="1475"/>
      <c r="R80" s="1477"/>
      <c r="S80" s="1475"/>
      <c r="T80" s="1475"/>
      <c r="U80" s="1475"/>
      <c r="V80" s="1475"/>
      <c r="W80" s="1475"/>
      <c r="X80" s="1475"/>
      <c r="Y80" s="1475"/>
      <c r="Z80" s="1475"/>
      <c r="AA80" s="1475"/>
      <c r="AB80" s="1475"/>
      <c r="AC80" s="1475"/>
      <c r="AD80" s="1475"/>
      <c r="AE80" s="1475"/>
      <c r="AF80" s="1475"/>
      <c r="AG80" s="1475"/>
      <c r="AH80" s="1475"/>
      <c r="AI80" s="1475"/>
      <c r="AJ80" s="1475"/>
      <c r="AK80" s="1475"/>
      <c r="AL80" s="1475"/>
      <c r="AM80" s="1475"/>
      <c r="AN80" s="1475"/>
      <c r="AO80" s="1475"/>
      <c r="AP80" s="1475"/>
      <c r="AQ80" s="1475"/>
      <c r="AR80" s="1475"/>
      <c r="AS80" s="1475"/>
      <c r="AT80" s="1475"/>
      <c r="AU80" s="1475"/>
      <c r="AV80" s="1475"/>
      <c r="AW80" s="1475"/>
      <c r="AX80" s="1475"/>
      <c r="AY80" s="1475"/>
      <c r="AZ80" s="1475"/>
      <c r="BA80" s="1475"/>
      <c r="BB80" s="1475"/>
      <c r="BC80" s="1475"/>
    </row>
    <row r="81" spans="1:55" ht="12.75" customHeight="1" x14ac:dyDescent="0.2">
      <c r="A81" s="1475"/>
      <c r="B81" s="1476"/>
      <c r="C81" s="1475"/>
      <c r="D81" s="1475"/>
      <c r="E81" s="1475"/>
      <c r="F81" s="1475"/>
      <c r="G81" s="1475"/>
      <c r="H81" s="1475"/>
      <c r="I81" s="1475"/>
      <c r="J81" s="1475"/>
      <c r="K81" s="1475"/>
      <c r="L81" s="1475"/>
      <c r="M81" s="1475"/>
      <c r="N81" s="1475"/>
      <c r="O81" s="1475"/>
      <c r="P81" s="1475"/>
      <c r="Q81" s="1475"/>
      <c r="R81" s="1477"/>
      <c r="S81" s="1475"/>
      <c r="T81" s="1475"/>
      <c r="U81" s="1475"/>
      <c r="V81" s="1475"/>
      <c r="W81" s="1475"/>
      <c r="X81" s="1475"/>
      <c r="Y81" s="1475"/>
      <c r="Z81" s="1475"/>
      <c r="AA81" s="1475"/>
      <c r="AB81" s="1475"/>
      <c r="AC81" s="1475"/>
      <c r="AD81" s="1475"/>
      <c r="AE81" s="1475"/>
      <c r="AF81" s="1475"/>
      <c r="AG81" s="1475"/>
      <c r="AH81" s="1475"/>
      <c r="AI81" s="1475"/>
      <c r="AJ81" s="1475"/>
      <c r="AK81" s="1475"/>
      <c r="AL81" s="1475"/>
      <c r="AM81" s="1475"/>
      <c r="AN81" s="1475"/>
      <c r="AO81" s="1475"/>
      <c r="AP81" s="1475"/>
      <c r="AQ81" s="1475"/>
      <c r="AR81" s="1475"/>
      <c r="AS81" s="1475"/>
      <c r="AT81" s="1475"/>
      <c r="AU81" s="1475"/>
      <c r="AV81" s="1475"/>
      <c r="AW81" s="1475"/>
      <c r="AX81" s="1475"/>
      <c r="AY81" s="1475"/>
      <c r="AZ81" s="1475"/>
      <c r="BA81" s="1475"/>
      <c r="BB81" s="1475"/>
      <c r="BC81" s="1475"/>
    </row>
    <row r="82" spans="1:55" ht="12.75" customHeight="1" x14ac:dyDescent="0.2">
      <c r="A82" s="1475"/>
      <c r="B82" s="1476"/>
      <c r="C82" s="1475"/>
      <c r="D82" s="1475"/>
      <c r="E82" s="1475"/>
      <c r="F82" s="1475"/>
      <c r="G82" s="1475"/>
      <c r="H82" s="1475"/>
      <c r="I82" s="1475"/>
      <c r="J82" s="1475"/>
      <c r="K82" s="1475"/>
      <c r="L82" s="1475"/>
      <c r="M82" s="1475"/>
      <c r="N82" s="1475"/>
      <c r="O82" s="1475"/>
      <c r="P82" s="1475"/>
      <c r="Q82" s="1475"/>
      <c r="R82" s="1477"/>
      <c r="S82" s="1475"/>
      <c r="T82" s="1475"/>
      <c r="U82" s="1475"/>
      <c r="V82" s="1475"/>
      <c r="W82" s="1475"/>
      <c r="X82" s="1475"/>
      <c r="Y82" s="1475"/>
      <c r="Z82" s="1475"/>
      <c r="AA82" s="1475"/>
      <c r="AB82" s="1475"/>
      <c r="AC82" s="1475"/>
      <c r="AD82" s="1475"/>
      <c r="AE82" s="1475"/>
      <c r="AF82" s="1475"/>
      <c r="AG82" s="1475"/>
      <c r="AH82" s="1475"/>
      <c r="AI82" s="1475"/>
      <c r="AJ82" s="1475"/>
      <c r="AK82" s="1475"/>
      <c r="AL82" s="1475"/>
      <c r="AM82" s="1475"/>
      <c r="AN82" s="1475"/>
      <c r="AO82" s="1475"/>
      <c r="AP82" s="1475"/>
      <c r="AQ82" s="1475"/>
      <c r="AR82" s="1475"/>
      <c r="AS82" s="1475"/>
      <c r="AT82" s="1475"/>
      <c r="AU82" s="1475"/>
      <c r="AV82" s="1475"/>
      <c r="AW82" s="1475"/>
      <c r="AX82" s="1475"/>
      <c r="AY82" s="1475"/>
      <c r="AZ82" s="1475"/>
      <c r="BA82" s="1475"/>
      <c r="BB82" s="1475"/>
      <c r="BC82" s="1475"/>
    </row>
    <row r="83" spans="1:55" ht="12.75" customHeight="1" x14ac:dyDescent="0.2">
      <c r="A83" s="1475"/>
      <c r="B83" s="1476"/>
      <c r="C83" s="1475"/>
      <c r="D83" s="1475"/>
      <c r="E83" s="1475"/>
      <c r="F83" s="1475"/>
      <c r="G83" s="1475"/>
      <c r="H83" s="1475"/>
      <c r="I83" s="1475"/>
      <c r="J83" s="1475"/>
      <c r="K83" s="1475"/>
      <c r="L83" s="1475"/>
      <c r="M83" s="1475"/>
      <c r="N83" s="1475"/>
      <c r="O83" s="1475"/>
      <c r="P83" s="1475"/>
      <c r="Q83" s="1475"/>
      <c r="R83" s="1477"/>
      <c r="S83" s="1475"/>
      <c r="T83" s="1475"/>
      <c r="U83" s="1475"/>
      <c r="V83" s="1475"/>
      <c r="W83" s="1475"/>
      <c r="X83" s="1475"/>
      <c r="Y83" s="1475"/>
      <c r="Z83" s="1475"/>
      <c r="AA83" s="1475"/>
      <c r="AB83" s="1475"/>
      <c r="AC83" s="1475"/>
      <c r="AD83" s="1475"/>
      <c r="AE83" s="1475"/>
      <c r="AF83" s="1475"/>
      <c r="AG83" s="1475"/>
      <c r="AH83" s="1475"/>
      <c r="AI83" s="1475"/>
      <c r="AJ83" s="1475"/>
      <c r="AK83" s="1475"/>
      <c r="AL83" s="1475"/>
      <c r="AM83" s="1475"/>
      <c r="AN83" s="1475"/>
      <c r="AO83" s="1475"/>
      <c r="AP83" s="1475"/>
      <c r="AQ83" s="1475"/>
      <c r="AR83" s="1475"/>
      <c r="AS83" s="1475"/>
      <c r="AT83" s="1475"/>
      <c r="AU83" s="1475"/>
      <c r="AV83" s="1475"/>
      <c r="AW83" s="1475"/>
      <c r="AX83" s="1475"/>
      <c r="AY83" s="1475"/>
      <c r="AZ83" s="1475"/>
      <c r="BA83" s="1475"/>
      <c r="BB83" s="1475"/>
      <c r="BC83" s="1475"/>
    </row>
    <row r="84" spans="1:55" ht="12.75" customHeight="1" x14ac:dyDescent="0.2">
      <c r="A84" s="1475"/>
      <c r="B84" s="1476"/>
      <c r="C84" s="1475"/>
      <c r="D84" s="1475"/>
      <c r="E84" s="1475"/>
      <c r="F84" s="1475"/>
      <c r="G84" s="1475"/>
      <c r="H84" s="1475"/>
      <c r="I84" s="1475"/>
      <c r="J84" s="1475"/>
      <c r="K84" s="1475"/>
      <c r="L84" s="1475"/>
      <c r="M84" s="1475"/>
      <c r="N84" s="1475"/>
      <c r="O84" s="1475"/>
      <c r="P84" s="1475"/>
      <c r="Q84" s="1475"/>
      <c r="R84" s="1477"/>
      <c r="S84" s="1475"/>
      <c r="T84" s="1475"/>
      <c r="U84" s="1475"/>
      <c r="V84" s="1475"/>
      <c r="W84" s="1475"/>
      <c r="X84" s="1475"/>
      <c r="Y84" s="1475"/>
      <c r="Z84" s="1475"/>
      <c r="AA84" s="1475"/>
      <c r="AB84" s="1475"/>
      <c r="AC84" s="1475"/>
      <c r="AD84" s="1475"/>
      <c r="AE84" s="1475"/>
      <c r="AF84" s="1475"/>
      <c r="AG84" s="1475"/>
      <c r="AH84" s="1475"/>
      <c r="AI84" s="1475"/>
      <c r="AJ84" s="1475"/>
      <c r="AK84" s="1475"/>
      <c r="AL84" s="1475"/>
      <c r="AM84" s="1475"/>
      <c r="AN84" s="1475"/>
      <c r="AO84" s="1475"/>
      <c r="AP84" s="1475"/>
      <c r="AQ84" s="1475"/>
      <c r="AR84" s="1475"/>
      <c r="AS84" s="1475"/>
      <c r="AT84" s="1475"/>
      <c r="AU84" s="1475"/>
      <c r="AV84" s="1475"/>
      <c r="AW84" s="1475"/>
      <c r="AX84" s="1475"/>
      <c r="AY84" s="1475"/>
      <c r="AZ84" s="1475"/>
      <c r="BA84" s="1475"/>
      <c r="BB84" s="1475"/>
      <c r="BC84" s="1475"/>
    </row>
    <row r="85" spans="1:55" ht="12.75" customHeight="1" x14ac:dyDescent="0.2">
      <c r="A85" s="1475"/>
      <c r="B85" s="1476"/>
      <c r="C85" s="1475"/>
      <c r="D85" s="1475"/>
      <c r="E85" s="1475"/>
      <c r="F85" s="1475"/>
      <c r="G85" s="1475"/>
      <c r="H85" s="1475"/>
      <c r="I85" s="1475"/>
      <c r="J85" s="1475"/>
      <c r="K85" s="1475"/>
      <c r="L85" s="1475"/>
      <c r="M85" s="1475"/>
      <c r="N85" s="1475"/>
      <c r="O85" s="1475"/>
      <c r="P85" s="1475"/>
      <c r="Q85" s="1475"/>
      <c r="R85" s="1477"/>
      <c r="S85" s="1475"/>
      <c r="T85" s="1475"/>
      <c r="U85" s="1475"/>
      <c r="V85" s="1475"/>
      <c r="W85" s="1475"/>
      <c r="X85" s="1475"/>
      <c r="Y85" s="1475"/>
      <c r="Z85" s="1475"/>
      <c r="AA85" s="1475"/>
      <c r="AB85" s="1475"/>
      <c r="AC85" s="1475"/>
      <c r="AD85" s="1475"/>
      <c r="AE85" s="1475"/>
      <c r="AF85" s="1475"/>
      <c r="AG85" s="1475"/>
      <c r="AH85" s="1475"/>
      <c r="AI85" s="1475"/>
      <c r="AJ85" s="1475"/>
      <c r="AK85" s="1475"/>
      <c r="AL85" s="1475"/>
      <c r="AM85" s="1475"/>
      <c r="AN85" s="1475"/>
      <c r="AO85" s="1475"/>
      <c r="AP85" s="1475"/>
      <c r="AQ85" s="1475"/>
      <c r="AR85" s="1475"/>
      <c r="AS85" s="1475"/>
      <c r="AT85" s="1475"/>
      <c r="AU85" s="1475"/>
      <c r="AV85" s="1475"/>
      <c r="AW85" s="1475"/>
      <c r="AX85" s="1475"/>
      <c r="AY85" s="1475"/>
      <c r="AZ85" s="1475"/>
      <c r="BA85" s="1475"/>
      <c r="BB85" s="1475"/>
      <c r="BC85" s="1475"/>
    </row>
    <row r="86" spans="1:55" ht="12.75" customHeight="1" x14ac:dyDescent="0.2">
      <c r="A86" s="1475"/>
      <c r="B86" s="1476"/>
      <c r="C86" s="1475"/>
      <c r="D86" s="1475"/>
      <c r="E86" s="1475"/>
      <c r="F86" s="1475"/>
      <c r="G86" s="1475"/>
      <c r="H86" s="1475"/>
      <c r="I86" s="1475"/>
      <c r="J86" s="1475"/>
      <c r="K86" s="1475"/>
      <c r="L86" s="1475"/>
      <c r="M86" s="1475"/>
      <c r="N86" s="1475"/>
      <c r="O86" s="1475"/>
      <c r="P86" s="1475"/>
      <c r="Q86" s="1475"/>
      <c r="R86" s="1477"/>
      <c r="S86" s="1475"/>
      <c r="T86" s="1475"/>
      <c r="U86" s="1475"/>
      <c r="V86" s="1475"/>
      <c r="W86" s="1475"/>
      <c r="X86" s="1475"/>
      <c r="Y86" s="1475"/>
      <c r="Z86" s="1475"/>
      <c r="AA86" s="1475"/>
      <c r="AB86" s="1475"/>
      <c r="AC86" s="1475"/>
      <c r="AD86" s="1475"/>
      <c r="AE86" s="1475"/>
      <c r="AF86" s="1475"/>
      <c r="AG86" s="1475"/>
      <c r="AH86" s="1475"/>
      <c r="AI86" s="1475"/>
      <c r="AJ86" s="1475"/>
      <c r="AK86" s="1475"/>
      <c r="AL86" s="1475"/>
      <c r="AM86" s="1475"/>
      <c r="AN86" s="1475"/>
      <c r="AO86" s="1475"/>
      <c r="AP86" s="1475"/>
      <c r="AQ86" s="1475"/>
      <c r="AR86" s="1475"/>
      <c r="AS86" s="1475"/>
      <c r="AT86" s="1475"/>
      <c r="AU86" s="1475"/>
      <c r="AV86" s="1475"/>
      <c r="AW86" s="1475"/>
      <c r="AX86" s="1475"/>
      <c r="AY86" s="1475"/>
      <c r="AZ86" s="1475"/>
      <c r="BA86" s="1475"/>
      <c r="BB86" s="1475"/>
      <c r="BC86" s="1475"/>
    </row>
    <row r="87" spans="1:55" ht="12.75" customHeight="1" x14ac:dyDescent="0.2">
      <c r="A87" s="1475"/>
      <c r="B87" s="1476"/>
      <c r="C87" s="1475"/>
      <c r="D87" s="1475"/>
      <c r="E87" s="1475"/>
      <c r="F87" s="1475"/>
      <c r="G87" s="1475"/>
      <c r="H87" s="1475"/>
      <c r="I87" s="1475"/>
      <c r="J87" s="1475"/>
      <c r="K87" s="1475"/>
      <c r="L87" s="1475"/>
      <c r="M87" s="1475"/>
      <c r="N87" s="1475"/>
      <c r="O87" s="1475"/>
      <c r="P87" s="1475"/>
      <c r="Q87" s="1475"/>
      <c r="R87" s="1477"/>
      <c r="S87" s="1475"/>
      <c r="T87" s="1475"/>
      <c r="U87" s="1475"/>
      <c r="V87" s="1475"/>
      <c r="W87" s="1475"/>
      <c r="X87" s="1475"/>
      <c r="Y87" s="1475"/>
      <c r="Z87" s="1475"/>
      <c r="AA87" s="1475"/>
      <c r="AB87" s="1475"/>
      <c r="AC87" s="1475"/>
      <c r="AD87" s="1475"/>
      <c r="AE87" s="1475"/>
      <c r="AF87" s="1475"/>
      <c r="AG87" s="1475"/>
      <c r="AH87" s="1475"/>
      <c r="AI87" s="1475"/>
      <c r="AJ87" s="1475"/>
      <c r="AK87" s="1475"/>
      <c r="AL87" s="1475"/>
      <c r="AM87" s="1475"/>
      <c r="AN87" s="1475"/>
      <c r="AO87" s="1475"/>
      <c r="AP87" s="1475"/>
      <c r="AQ87" s="1475"/>
      <c r="AR87" s="1475"/>
      <c r="AS87" s="1475"/>
      <c r="AT87" s="1475"/>
      <c r="AU87" s="1475"/>
      <c r="AV87" s="1475"/>
      <c r="AW87" s="1475"/>
      <c r="AX87" s="1475"/>
      <c r="AY87" s="1475"/>
      <c r="AZ87" s="1475"/>
      <c r="BA87" s="1475"/>
      <c r="BB87" s="1475"/>
      <c r="BC87" s="1475"/>
    </row>
    <row r="88" spans="1:55" ht="12.75" customHeight="1" x14ac:dyDescent="0.2">
      <c r="A88" s="1475"/>
      <c r="B88" s="1476"/>
      <c r="C88" s="1475"/>
      <c r="D88" s="1475"/>
      <c r="E88" s="1475"/>
      <c r="F88" s="1475"/>
      <c r="G88" s="1475"/>
      <c r="H88" s="1475"/>
      <c r="I88" s="1475"/>
      <c r="J88" s="1475"/>
      <c r="K88" s="1475"/>
      <c r="L88" s="1475"/>
      <c r="M88" s="1475"/>
      <c r="N88" s="1475"/>
      <c r="O88" s="1475"/>
      <c r="P88" s="1475"/>
      <c r="Q88" s="1475"/>
      <c r="R88" s="1477"/>
      <c r="S88" s="1475"/>
      <c r="T88" s="1475"/>
      <c r="U88" s="1475"/>
      <c r="V88" s="1475"/>
      <c r="W88" s="1475"/>
      <c r="X88" s="1475"/>
      <c r="Y88" s="1475"/>
      <c r="Z88" s="1475"/>
      <c r="AA88" s="1475"/>
      <c r="AB88" s="1475"/>
      <c r="AC88" s="1475"/>
      <c r="AD88" s="1475"/>
      <c r="AE88" s="1475"/>
      <c r="AF88" s="1475"/>
      <c r="AG88" s="1475"/>
      <c r="AH88" s="1475"/>
      <c r="AI88" s="1475"/>
      <c r="AJ88" s="1475"/>
      <c r="AK88" s="1475"/>
      <c r="AL88" s="1475"/>
      <c r="AM88" s="1475"/>
      <c r="AN88" s="1475"/>
      <c r="AO88" s="1475"/>
      <c r="AP88" s="1475"/>
      <c r="AQ88" s="1475"/>
      <c r="AR88" s="1475"/>
      <c r="AS88" s="1475"/>
      <c r="AT88" s="1475"/>
      <c r="AU88" s="1475"/>
      <c r="AV88" s="1475"/>
      <c r="AW88" s="1475"/>
      <c r="AX88" s="1475"/>
      <c r="AY88" s="1475"/>
      <c r="AZ88" s="1475"/>
      <c r="BA88" s="1475"/>
      <c r="BB88" s="1475"/>
      <c r="BC88" s="1475"/>
    </row>
    <row r="89" spans="1:55" ht="12.75" customHeight="1" x14ac:dyDescent="0.2">
      <c r="A89" s="1475"/>
      <c r="B89" s="1476"/>
      <c r="C89" s="1475"/>
      <c r="D89" s="1475"/>
      <c r="E89" s="1475"/>
      <c r="F89" s="1475"/>
      <c r="G89" s="1475"/>
      <c r="H89" s="1475"/>
      <c r="I89" s="1475"/>
      <c r="J89" s="1475"/>
      <c r="K89" s="1475"/>
      <c r="L89" s="1475"/>
      <c r="M89" s="1475"/>
      <c r="N89" s="1475"/>
      <c r="O89" s="1475"/>
      <c r="P89" s="1475"/>
      <c r="Q89" s="1475"/>
      <c r="R89" s="1477"/>
      <c r="S89" s="1475"/>
      <c r="T89" s="1475"/>
      <c r="U89" s="1475"/>
      <c r="V89" s="1475"/>
      <c r="W89" s="1475"/>
      <c r="X89" s="1475"/>
      <c r="Y89" s="1475"/>
      <c r="Z89" s="1475"/>
      <c r="AA89" s="1475"/>
      <c r="AB89" s="1475"/>
      <c r="AC89" s="1475"/>
      <c r="AD89" s="1475"/>
      <c r="AE89" s="1475"/>
      <c r="AF89" s="1475"/>
      <c r="AG89" s="1475"/>
      <c r="AH89" s="1475"/>
      <c r="AI89" s="1475"/>
      <c r="AJ89" s="1475"/>
      <c r="AK89" s="1475"/>
      <c r="AL89" s="1475"/>
      <c r="AM89" s="1475"/>
      <c r="AN89" s="1475"/>
      <c r="AO89" s="1475"/>
      <c r="AP89" s="1475"/>
      <c r="AQ89" s="1475"/>
      <c r="AR89" s="1475"/>
      <c r="AS89" s="1475"/>
      <c r="AT89" s="1475"/>
      <c r="AU89" s="1475"/>
      <c r="AV89" s="1475"/>
      <c r="AW89" s="1475"/>
      <c r="AX89" s="1475"/>
      <c r="AY89" s="1475"/>
      <c r="AZ89" s="1475"/>
      <c r="BA89" s="1475"/>
      <c r="BB89" s="1475"/>
      <c r="BC89" s="1475"/>
    </row>
    <row r="90" spans="1:55" ht="12.75" customHeight="1" x14ac:dyDescent="0.2">
      <c r="A90" s="1475"/>
      <c r="B90" s="1476"/>
      <c r="C90" s="1475"/>
      <c r="D90" s="1475"/>
      <c r="E90" s="1475"/>
      <c r="F90" s="1475"/>
      <c r="G90" s="1475"/>
      <c r="H90" s="1475"/>
      <c r="I90" s="1475"/>
      <c r="J90" s="1475"/>
      <c r="K90" s="1475"/>
      <c r="L90" s="1475"/>
      <c r="M90" s="1475"/>
      <c r="N90" s="1475"/>
      <c r="O90" s="1475"/>
      <c r="P90" s="1475"/>
      <c r="Q90" s="1475"/>
      <c r="R90" s="1477"/>
      <c r="S90" s="1475"/>
      <c r="T90" s="1475"/>
      <c r="U90" s="1475"/>
      <c r="V90" s="1475"/>
      <c r="W90" s="1475"/>
      <c r="X90" s="1475"/>
      <c r="Y90" s="1475"/>
      <c r="Z90" s="1475"/>
      <c r="AA90" s="1475"/>
      <c r="AB90" s="1475"/>
      <c r="AC90" s="1475"/>
      <c r="AD90" s="1475"/>
      <c r="AE90" s="1475"/>
      <c r="AF90" s="1475"/>
      <c r="AG90" s="1475"/>
      <c r="AH90" s="1475"/>
      <c r="AI90" s="1475"/>
      <c r="AJ90" s="1475"/>
      <c r="AK90" s="1475"/>
      <c r="AL90" s="1475"/>
      <c r="AM90" s="1475"/>
      <c r="AN90" s="1475"/>
      <c r="AO90" s="1475"/>
      <c r="AP90" s="1475"/>
      <c r="AQ90" s="1475"/>
      <c r="AR90" s="1475"/>
      <c r="AS90" s="1475"/>
      <c r="AT90" s="1475"/>
      <c r="AU90" s="1475"/>
      <c r="AV90" s="1475"/>
      <c r="AW90" s="1475"/>
      <c r="AX90" s="1475"/>
      <c r="AY90" s="1475"/>
      <c r="AZ90" s="1475"/>
      <c r="BA90" s="1475"/>
      <c r="BB90" s="1475"/>
      <c r="BC90" s="1475"/>
    </row>
    <row r="91" spans="1:55" ht="12.75" customHeight="1" x14ac:dyDescent="0.2">
      <c r="A91" s="1475"/>
      <c r="B91" s="1476"/>
      <c r="C91" s="1475"/>
      <c r="D91" s="1475"/>
      <c r="E91" s="1475"/>
      <c r="F91" s="1475"/>
      <c r="G91" s="1475"/>
      <c r="H91" s="1475"/>
      <c r="I91" s="1475"/>
      <c r="J91" s="1475"/>
      <c r="K91" s="1475"/>
      <c r="L91" s="1475"/>
      <c r="M91" s="1475"/>
      <c r="N91" s="1475"/>
      <c r="O91" s="1475"/>
      <c r="P91" s="1475"/>
      <c r="Q91" s="1475"/>
      <c r="R91" s="1477"/>
      <c r="S91" s="1475"/>
      <c r="T91" s="1475"/>
      <c r="U91" s="1475"/>
      <c r="V91" s="1475"/>
      <c r="W91" s="1475"/>
      <c r="X91" s="1475"/>
      <c r="Y91" s="1475"/>
      <c r="Z91" s="1475"/>
      <c r="AA91" s="1475"/>
      <c r="AB91" s="1475"/>
      <c r="AC91" s="1475"/>
      <c r="AD91" s="1475"/>
      <c r="AE91" s="1475"/>
      <c r="AF91" s="1475"/>
      <c r="AG91" s="1475"/>
      <c r="AH91" s="1475"/>
      <c r="AI91" s="1475"/>
      <c r="AJ91" s="1475"/>
      <c r="AK91" s="1475"/>
      <c r="AL91" s="1475"/>
      <c r="AM91" s="1475"/>
      <c r="AN91" s="1475"/>
      <c r="AO91" s="1475"/>
      <c r="AP91" s="1475"/>
      <c r="AQ91" s="1475"/>
      <c r="AR91" s="1475"/>
      <c r="AS91" s="1475"/>
      <c r="AT91" s="1475"/>
      <c r="AU91" s="1475"/>
      <c r="AV91" s="1475"/>
      <c r="AW91" s="1475"/>
      <c r="AX91" s="1475"/>
      <c r="AY91" s="1475"/>
      <c r="AZ91" s="1475"/>
      <c r="BA91" s="1475"/>
      <c r="BB91" s="1475"/>
      <c r="BC91" s="1475"/>
    </row>
    <row r="92" spans="1:55" ht="0" hidden="1" customHeight="1" x14ac:dyDescent="0.2">
      <c r="A92" s="1475"/>
      <c r="B92" s="1476"/>
      <c r="C92" s="1475"/>
      <c r="D92" s="1475"/>
      <c r="E92" s="1475"/>
      <c r="F92" s="1475"/>
      <c r="G92" s="1475"/>
      <c r="H92" s="1475"/>
      <c r="I92" s="1475"/>
      <c r="J92" s="1475"/>
      <c r="K92" s="1475"/>
      <c r="L92" s="1475"/>
      <c r="M92" s="1475"/>
      <c r="N92" s="1475"/>
      <c r="O92" s="1475"/>
      <c r="P92" s="1475"/>
      <c r="Q92" s="1475"/>
      <c r="R92" s="1477"/>
      <c r="S92" s="1475"/>
      <c r="T92" s="1475"/>
      <c r="U92" s="1475"/>
      <c r="V92" s="1475"/>
      <c r="W92" s="1475"/>
      <c r="X92" s="1475"/>
      <c r="Y92" s="1475"/>
      <c r="Z92" s="1475"/>
      <c r="AA92" s="1475"/>
      <c r="AB92" s="1475"/>
      <c r="AC92" s="1475"/>
      <c r="AD92" s="1475"/>
      <c r="AE92" s="1475"/>
      <c r="AF92" s="1475"/>
      <c r="AG92" s="1475"/>
      <c r="AH92" s="1475"/>
      <c r="AI92" s="1475"/>
      <c r="AJ92" s="1475"/>
      <c r="AK92" s="1475"/>
      <c r="AL92" s="1475"/>
      <c r="AM92" s="1475"/>
      <c r="AN92" s="1475"/>
      <c r="AO92" s="1475"/>
      <c r="AP92" s="1475"/>
      <c r="AQ92" s="1475"/>
      <c r="AR92" s="1475"/>
      <c r="AS92" s="1475"/>
      <c r="AT92" s="1475"/>
      <c r="AU92" s="1475"/>
      <c r="AV92" s="1475"/>
      <c r="AW92" s="1475"/>
      <c r="AX92" s="1475"/>
      <c r="AY92" s="1475"/>
      <c r="AZ92" s="1475"/>
      <c r="BA92" s="1475"/>
      <c r="BB92" s="1475"/>
      <c r="BC92" s="1475"/>
    </row>
    <row r="93" spans="1:55" ht="0" hidden="1" customHeight="1" x14ac:dyDescent="0.2">
      <c r="A93" s="1475"/>
      <c r="B93" s="1476"/>
      <c r="C93" s="1475"/>
      <c r="D93" s="1475"/>
      <c r="E93" s="1475"/>
      <c r="F93" s="1475"/>
      <c r="G93" s="1475"/>
      <c r="H93" s="1475"/>
      <c r="I93" s="1475"/>
      <c r="J93" s="1475"/>
      <c r="K93" s="1475"/>
      <c r="L93" s="1475"/>
      <c r="M93" s="1475"/>
      <c r="N93" s="1475"/>
      <c r="O93" s="1475"/>
      <c r="P93" s="1475"/>
      <c r="Q93" s="1475"/>
      <c r="R93" s="1477"/>
      <c r="S93" s="1475"/>
      <c r="T93" s="1475"/>
      <c r="U93" s="1475"/>
      <c r="V93" s="1475"/>
      <c r="W93" s="1475"/>
      <c r="X93" s="1475"/>
      <c r="Y93" s="1475"/>
      <c r="Z93" s="1475"/>
      <c r="AA93" s="1475"/>
      <c r="AB93" s="1475"/>
      <c r="AC93" s="1475"/>
      <c r="AD93" s="1475"/>
      <c r="AE93" s="1475"/>
      <c r="AF93" s="1475"/>
      <c r="AG93" s="1475"/>
      <c r="AH93" s="1475"/>
      <c r="AI93" s="1475"/>
      <c r="AJ93" s="1475"/>
      <c r="AK93" s="1475"/>
      <c r="AL93" s="1475"/>
      <c r="AM93" s="1475"/>
      <c r="AN93" s="1475"/>
      <c r="AO93" s="1475"/>
      <c r="AP93" s="1475"/>
      <c r="AQ93" s="1475"/>
      <c r="AR93" s="1475"/>
      <c r="AS93" s="1475"/>
      <c r="AT93" s="1475"/>
      <c r="AU93" s="1475"/>
      <c r="AV93" s="1475"/>
      <c r="AW93" s="1475"/>
      <c r="AX93" s="1475"/>
      <c r="AY93" s="1475"/>
      <c r="AZ93" s="1475"/>
      <c r="BA93" s="1475"/>
      <c r="BB93" s="1475"/>
      <c r="BC93" s="1475"/>
    </row>
    <row r="94" spans="1:55" ht="0" hidden="1" customHeight="1" x14ac:dyDescent="0.2">
      <c r="A94" s="1475"/>
      <c r="B94" s="1476"/>
      <c r="C94" s="1475"/>
      <c r="D94" s="1475"/>
      <c r="E94" s="1475"/>
      <c r="F94" s="1475"/>
      <c r="G94" s="1475"/>
      <c r="H94" s="1475"/>
      <c r="I94" s="1475"/>
      <c r="J94" s="1475"/>
      <c r="K94" s="1475"/>
      <c r="L94" s="1475"/>
      <c r="M94" s="1475"/>
      <c r="N94" s="1475"/>
      <c r="O94" s="1475"/>
      <c r="P94" s="1475"/>
      <c r="Q94" s="1475"/>
      <c r="R94" s="1477"/>
      <c r="S94" s="1475"/>
      <c r="T94" s="1475"/>
      <c r="U94" s="1475"/>
      <c r="V94" s="1475"/>
      <c r="W94" s="1475"/>
      <c r="X94" s="1475"/>
      <c r="Y94" s="1475"/>
      <c r="Z94" s="1475"/>
      <c r="AA94" s="1475"/>
      <c r="AB94" s="1475"/>
      <c r="AC94" s="1475"/>
      <c r="AD94" s="1475"/>
      <c r="AE94" s="1475"/>
      <c r="AF94" s="1475"/>
      <c r="AG94" s="1475"/>
      <c r="AH94" s="1475"/>
      <c r="AI94" s="1475"/>
      <c r="AJ94" s="1475"/>
      <c r="AK94" s="1475"/>
      <c r="AL94" s="1475"/>
      <c r="AM94" s="1475"/>
      <c r="AN94" s="1475"/>
      <c r="AO94" s="1475"/>
      <c r="AP94" s="1475"/>
      <c r="AQ94" s="1475"/>
      <c r="AR94" s="1475"/>
      <c r="AS94" s="1475"/>
      <c r="AT94" s="1475"/>
      <c r="AU94" s="1475"/>
      <c r="AV94" s="1475"/>
      <c r="AW94" s="1475"/>
      <c r="AX94" s="1475"/>
      <c r="AY94" s="1475"/>
      <c r="AZ94" s="1475"/>
      <c r="BA94" s="1475"/>
      <c r="BB94" s="1475"/>
      <c r="BC94" s="1475"/>
    </row>
    <row r="95" spans="1:55" ht="0" hidden="1" customHeight="1" x14ac:dyDescent="0.2">
      <c r="A95" s="1475"/>
      <c r="B95" s="1476"/>
      <c r="C95" s="1475"/>
      <c r="D95" s="1475"/>
      <c r="E95" s="1475"/>
      <c r="F95" s="1475"/>
      <c r="G95" s="1475"/>
      <c r="H95" s="1475"/>
      <c r="I95" s="1475"/>
      <c r="J95" s="1475"/>
      <c r="K95" s="1475"/>
      <c r="L95" s="1475"/>
      <c r="M95" s="1475"/>
      <c r="N95" s="1475"/>
      <c r="O95" s="1475"/>
      <c r="P95" s="1475"/>
      <c r="Q95" s="1475"/>
      <c r="R95" s="1477"/>
      <c r="S95" s="1475"/>
      <c r="T95" s="1475"/>
      <c r="U95" s="1475"/>
      <c r="V95" s="1475"/>
      <c r="W95" s="1475"/>
      <c r="X95" s="1475"/>
      <c r="Y95" s="1475"/>
      <c r="Z95" s="1475"/>
      <c r="AA95" s="1475"/>
      <c r="AB95" s="1475"/>
      <c r="AC95" s="1475"/>
      <c r="AD95" s="1475"/>
      <c r="AE95" s="1475"/>
      <c r="AF95" s="1475"/>
      <c r="AG95" s="1475"/>
      <c r="AH95" s="1475"/>
      <c r="AI95" s="1475"/>
      <c r="AJ95" s="1475"/>
      <c r="AK95" s="1475"/>
      <c r="AL95" s="1475"/>
      <c r="AM95" s="1475"/>
      <c r="AN95" s="1475"/>
      <c r="AO95" s="1475"/>
      <c r="AP95" s="1475"/>
      <c r="AQ95" s="1475"/>
      <c r="AR95" s="1475"/>
      <c r="AS95" s="1475"/>
      <c r="AT95" s="1475"/>
      <c r="AU95" s="1475"/>
      <c r="AV95" s="1475"/>
      <c r="AW95" s="1475"/>
      <c r="AX95" s="1475"/>
      <c r="AY95" s="1475"/>
      <c r="AZ95" s="1475"/>
      <c r="BA95" s="1475"/>
      <c r="BB95" s="1475"/>
      <c r="BC95" s="1475"/>
    </row>
    <row r="96" spans="1:55" ht="0" hidden="1" customHeight="1" x14ac:dyDescent="0.2">
      <c r="A96" s="1475"/>
      <c r="B96" s="1476"/>
      <c r="C96" s="1475"/>
      <c r="D96" s="1475"/>
      <c r="E96" s="1475"/>
      <c r="F96" s="1475"/>
      <c r="G96" s="1475"/>
      <c r="H96" s="1475"/>
      <c r="I96" s="1475"/>
      <c r="J96" s="1475"/>
      <c r="K96" s="1475"/>
      <c r="L96" s="1475"/>
      <c r="M96" s="1475"/>
      <c r="N96" s="1475"/>
      <c r="O96" s="1475"/>
      <c r="P96" s="1475"/>
      <c r="Q96" s="1475"/>
      <c r="R96" s="1477"/>
      <c r="S96" s="1475"/>
      <c r="T96" s="1475"/>
      <c r="U96" s="1475"/>
      <c r="V96" s="1475"/>
      <c r="W96" s="1475"/>
      <c r="X96" s="1475"/>
      <c r="Y96" s="1475"/>
      <c r="Z96" s="1475"/>
      <c r="AA96" s="1475"/>
      <c r="AB96" s="1475"/>
      <c r="AC96" s="1475"/>
      <c r="AD96" s="1475"/>
      <c r="AE96" s="1475"/>
      <c r="AF96" s="1475"/>
      <c r="AG96" s="1475"/>
      <c r="AH96" s="1475"/>
      <c r="AI96" s="1475"/>
      <c r="AJ96" s="1475"/>
      <c r="AK96" s="1475"/>
      <c r="AL96" s="1475"/>
      <c r="AM96" s="1475"/>
      <c r="AN96" s="1475"/>
      <c r="AO96" s="1475"/>
      <c r="AP96" s="1475"/>
      <c r="AQ96" s="1475"/>
      <c r="AR96" s="1475"/>
      <c r="AS96" s="1475"/>
      <c r="AT96" s="1475"/>
      <c r="AU96" s="1475"/>
      <c r="AV96" s="1475"/>
      <c r="AW96" s="1475"/>
      <c r="AX96" s="1475"/>
      <c r="AY96" s="1475"/>
      <c r="AZ96" s="1475"/>
      <c r="BA96" s="1475"/>
      <c r="BB96" s="1475"/>
      <c r="BC96" s="1475"/>
    </row>
    <row r="97" spans="1:55" ht="0" hidden="1" customHeight="1" x14ac:dyDescent="0.2">
      <c r="A97" s="1475"/>
      <c r="B97" s="1476"/>
      <c r="C97" s="1475"/>
      <c r="D97" s="1475"/>
      <c r="E97" s="1475"/>
      <c r="F97" s="1475"/>
      <c r="G97" s="1475"/>
      <c r="H97" s="1475"/>
      <c r="I97" s="1475"/>
      <c r="J97" s="1475"/>
      <c r="K97" s="1475"/>
      <c r="L97" s="1475"/>
      <c r="M97" s="1475"/>
      <c r="N97" s="1475"/>
      <c r="O97" s="1475"/>
      <c r="P97" s="1475"/>
      <c r="Q97" s="1475"/>
      <c r="R97" s="1477"/>
      <c r="S97" s="1475"/>
      <c r="T97" s="1475"/>
      <c r="U97" s="1475"/>
      <c r="V97" s="1475"/>
      <c r="W97" s="1475"/>
      <c r="X97" s="1475"/>
      <c r="Y97" s="1475"/>
      <c r="Z97" s="1475"/>
      <c r="AA97" s="1475"/>
      <c r="AB97" s="1475"/>
      <c r="AC97" s="1475"/>
      <c r="AD97" s="1475"/>
      <c r="AE97" s="1475"/>
      <c r="AF97" s="1475"/>
      <c r="AG97" s="1475"/>
      <c r="AH97" s="1475"/>
      <c r="AI97" s="1475"/>
      <c r="AJ97" s="1475"/>
      <c r="AK97" s="1475"/>
      <c r="AL97" s="1475"/>
      <c r="AM97" s="1475"/>
      <c r="AN97" s="1475"/>
      <c r="AO97" s="1475"/>
      <c r="AP97" s="1475"/>
      <c r="AQ97" s="1475"/>
      <c r="AR97" s="1475"/>
      <c r="AS97" s="1475"/>
      <c r="AT97" s="1475"/>
      <c r="AU97" s="1475"/>
      <c r="AV97" s="1475"/>
      <c r="AW97" s="1475"/>
      <c r="AX97" s="1475"/>
      <c r="AY97" s="1475"/>
      <c r="AZ97" s="1475"/>
      <c r="BA97" s="1475"/>
      <c r="BB97" s="1475"/>
      <c r="BC97" s="1475"/>
    </row>
    <row r="98" spans="1:55" ht="0" hidden="1" customHeight="1" x14ac:dyDescent="0.2">
      <c r="A98" s="1475"/>
      <c r="B98" s="1476"/>
      <c r="C98" s="1475"/>
      <c r="D98" s="1475"/>
      <c r="E98" s="1475"/>
      <c r="F98" s="1475"/>
      <c r="G98" s="1475"/>
      <c r="H98" s="1475"/>
      <c r="I98" s="1475"/>
      <c r="J98" s="1475"/>
      <c r="K98" s="1475"/>
      <c r="L98" s="1475"/>
      <c r="M98" s="1475"/>
      <c r="N98" s="1475"/>
      <c r="O98" s="1475"/>
      <c r="P98" s="1475"/>
      <c r="Q98" s="1475"/>
      <c r="R98" s="1477"/>
      <c r="S98" s="1475"/>
      <c r="T98" s="1475"/>
      <c r="U98" s="1475"/>
      <c r="V98" s="1475"/>
      <c r="W98" s="1475"/>
      <c r="X98" s="1475"/>
      <c r="Y98" s="1475"/>
      <c r="Z98" s="1475"/>
      <c r="AA98" s="1475"/>
      <c r="AB98" s="1475"/>
      <c r="AC98" s="1475"/>
      <c r="AD98" s="1475"/>
      <c r="AE98" s="1475"/>
      <c r="AF98" s="1475"/>
      <c r="AG98" s="1475"/>
      <c r="AH98" s="1475"/>
      <c r="AI98" s="1475"/>
      <c r="AJ98" s="1475"/>
      <c r="AK98" s="1475"/>
      <c r="AL98" s="1475"/>
      <c r="AM98" s="1475"/>
      <c r="AN98" s="1475"/>
      <c r="AO98" s="1475"/>
      <c r="AP98" s="1475"/>
      <c r="AQ98" s="1475"/>
      <c r="AR98" s="1475"/>
      <c r="AS98" s="1475"/>
      <c r="AT98" s="1475"/>
      <c r="AU98" s="1475"/>
      <c r="AV98" s="1475"/>
      <c r="AW98" s="1475"/>
      <c r="AX98" s="1475"/>
      <c r="AY98" s="1475"/>
      <c r="AZ98" s="1475"/>
      <c r="BA98" s="1475"/>
      <c r="BB98" s="1475"/>
      <c r="BC98" s="1475"/>
    </row>
    <row r="99" spans="1:55" ht="0" hidden="1" customHeight="1" x14ac:dyDescent="0.2">
      <c r="A99" s="1475"/>
      <c r="B99" s="1476"/>
      <c r="C99" s="1475"/>
      <c r="D99" s="1475"/>
      <c r="E99" s="1475"/>
      <c r="F99" s="1475"/>
      <c r="G99" s="1475"/>
      <c r="H99" s="1475"/>
      <c r="I99" s="1475"/>
      <c r="J99" s="1475"/>
      <c r="K99" s="1475"/>
      <c r="L99" s="1475"/>
      <c r="M99" s="1475"/>
      <c r="N99" s="1475"/>
      <c r="O99" s="1475"/>
      <c r="P99" s="1475"/>
      <c r="Q99" s="1475"/>
      <c r="R99" s="1477"/>
      <c r="S99" s="1475"/>
      <c r="T99" s="1475"/>
      <c r="U99" s="1475"/>
      <c r="V99" s="1475"/>
      <c r="W99" s="1475"/>
      <c r="X99" s="1475"/>
      <c r="Y99" s="1475"/>
      <c r="Z99" s="1475"/>
      <c r="AA99" s="1475"/>
      <c r="AB99" s="1475"/>
      <c r="AC99" s="1475"/>
      <c r="AD99" s="1475"/>
      <c r="AE99" s="1475"/>
      <c r="AF99" s="1475"/>
      <c r="AG99" s="1475"/>
      <c r="AH99" s="1475"/>
      <c r="AI99" s="1475"/>
      <c r="AJ99" s="1475"/>
      <c r="AK99" s="1475"/>
      <c r="AL99" s="1475"/>
      <c r="AM99" s="1475"/>
      <c r="AN99" s="1475"/>
      <c r="AO99" s="1475"/>
      <c r="AP99" s="1475"/>
      <c r="AQ99" s="1475"/>
      <c r="AR99" s="1475"/>
      <c r="AS99" s="1475"/>
      <c r="AT99" s="1475"/>
      <c r="AU99" s="1475"/>
      <c r="AV99" s="1475"/>
      <c r="AW99" s="1475"/>
      <c r="AX99" s="1475"/>
      <c r="AY99" s="1475"/>
      <c r="AZ99" s="1475"/>
      <c r="BA99" s="1475"/>
      <c r="BB99" s="1475"/>
      <c r="BC99" s="1475"/>
    </row>
    <row r="100" spans="1:55" ht="0" hidden="1" customHeight="1" x14ac:dyDescent="0.2">
      <c r="A100" s="1475"/>
      <c r="B100" s="1476"/>
      <c r="C100" s="1475"/>
      <c r="D100" s="1475"/>
      <c r="E100" s="1475"/>
      <c r="F100" s="1475"/>
      <c r="G100" s="1475"/>
      <c r="H100" s="1475"/>
      <c r="I100" s="1475"/>
      <c r="J100" s="1475"/>
      <c r="K100" s="1475"/>
      <c r="L100" s="1475"/>
      <c r="M100" s="1475"/>
      <c r="N100" s="1475"/>
      <c r="O100" s="1475"/>
      <c r="P100" s="1475"/>
      <c r="Q100" s="1475"/>
      <c r="R100" s="1477"/>
      <c r="S100" s="1475"/>
      <c r="T100" s="1475"/>
      <c r="U100" s="1475"/>
      <c r="V100" s="1475"/>
      <c r="W100" s="1475"/>
      <c r="X100" s="1475"/>
      <c r="Y100" s="1475"/>
      <c r="Z100" s="1475"/>
      <c r="AA100" s="1475"/>
      <c r="AB100" s="1475"/>
      <c r="AC100" s="1475"/>
      <c r="AD100" s="1475"/>
      <c r="AE100" s="1475"/>
      <c r="AF100" s="1475"/>
      <c r="AG100" s="1475"/>
      <c r="AH100" s="1475"/>
      <c r="AI100" s="1475"/>
      <c r="AJ100" s="1475"/>
      <c r="AK100" s="1475"/>
      <c r="AL100" s="1475"/>
      <c r="AM100" s="1475"/>
      <c r="AN100" s="1475"/>
      <c r="AO100" s="1475"/>
      <c r="AP100" s="1475"/>
      <c r="AQ100" s="1475"/>
      <c r="AR100" s="1475"/>
      <c r="AS100" s="1475"/>
      <c r="AT100" s="1475"/>
      <c r="AU100" s="1475"/>
      <c r="AV100" s="1475"/>
      <c r="AW100" s="1475"/>
      <c r="AX100" s="1475"/>
      <c r="AY100" s="1475"/>
      <c r="AZ100" s="1475"/>
      <c r="BA100" s="1475"/>
      <c r="BB100" s="1475"/>
      <c r="BC100" s="1475"/>
    </row>
    <row r="101" spans="1:55" ht="0" hidden="1" customHeight="1" x14ac:dyDescent="0.2">
      <c r="A101" s="1475"/>
      <c r="B101" s="1476"/>
      <c r="C101" s="1475"/>
      <c r="D101" s="1475"/>
      <c r="E101" s="1475"/>
      <c r="F101" s="1475"/>
      <c r="G101" s="1475"/>
      <c r="H101" s="1475"/>
      <c r="I101" s="1475"/>
      <c r="J101" s="1475"/>
      <c r="K101" s="1475"/>
      <c r="L101" s="1475"/>
      <c r="M101" s="1475"/>
      <c r="N101" s="1475"/>
      <c r="O101" s="1475"/>
      <c r="P101" s="1475"/>
      <c r="Q101" s="1475"/>
      <c r="R101" s="1477"/>
      <c r="S101" s="1475"/>
      <c r="T101" s="1475"/>
      <c r="U101" s="1475"/>
      <c r="V101" s="1475"/>
      <c r="W101" s="1475"/>
      <c r="X101" s="1475"/>
      <c r="Y101" s="1475"/>
      <c r="Z101" s="1475"/>
      <c r="AA101" s="1475"/>
      <c r="AB101" s="1475"/>
      <c r="AC101" s="1475"/>
      <c r="AD101" s="1475"/>
      <c r="AE101" s="1475"/>
      <c r="AF101" s="1475"/>
      <c r="AG101" s="1475"/>
      <c r="AH101" s="1475"/>
      <c r="AI101" s="1475"/>
      <c r="AJ101" s="1475"/>
      <c r="AK101" s="1475"/>
      <c r="AL101" s="1475"/>
      <c r="AM101" s="1475"/>
      <c r="AN101" s="1475"/>
      <c r="AO101" s="1475"/>
      <c r="AP101" s="1475"/>
      <c r="AQ101" s="1475"/>
      <c r="AR101" s="1475"/>
      <c r="AS101" s="1475"/>
      <c r="AT101" s="1475"/>
      <c r="AU101" s="1475"/>
      <c r="AV101" s="1475"/>
      <c r="AW101" s="1475"/>
      <c r="AX101" s="1475"/>
      <c r="AY101" s="1475"/>
      <c r="AZ101" s="1475"/>
      <c r="BA101" s="1475"/>
      <c r="BB101" s="1475"/>
      <c r="BC101" s="1475"/>
    </row>
    <row r="102" spans="1:55" ht="0" hidden="1" customHeight="1" x14ac:dyDescent="0.2">
      <c r="A102" s="1475"/>
      <c r="B102" s="1476"/>
      <c r="C102" s="1475"/>
      <c r="D102" s="1475"/>
      <c r="E102" s="1475"/>
      <c r="F102" s="1475"/>
      <c r="G102" s="1475"/>
      <c r="H102" s="1475"/>
      <c r="I102" s="1475"/>
      <c r="J102" s="1475"/>
      <c r="K102" s="1475"/>
      <c r="L102" s="1475"/>
      <c r="M102" s="1475"/>
      <c r="N102" s="1475"/>
      <c r="O102" s="1475"/>
      <c r="P102" s="1475"/>
      <c r="Q102" s="1475"/>
      <c r="R102" s="1477"/>
      <c r="S102" s="1475"/>
      <c r="T102" s="1475"/>
      <c r="U102" s="1475"/>
      <c r="V102" s="1475"/>
      <c r="W102" s="1475"/>
      <c r="X102" s="1475"/>
      <c r="Y102" s="1475"/>
      <c r="Z102" s="1475"/>
      <c r="AA102" s="1475"/>
      <c r="AB102" s="1475"/>
      <c r="AC102" s="1475"/>
      <c r="AD102" s="1475"/>
      <c r="AE102" s="1475"/>
      <c r="AF102" s="1475"/>
      <c r="AG102" s="1475"/>
      <c r="AH102" s="1475"/>
      <c r="AI102" s="1475"/>
      <c r="AJ102" s="1475"/>
      <c r="AK102" s="1475"/>
      <c r="AL102" s="1475"/>
      <c r="AM102" s="1475"/>
      <c r="AN102" s="1475"/>
      <c r="AO102" s="1475"/>
      <c r="AP102" s="1475"/>
      <c r="AQ102" s="1475"/>
      <c r="AR102" s="1475"/>
      <c r="AS102" s="1475"/>
      <c r="AT102" s="1475"/>
      <c r="AU102" s="1475"/>
      <c r="AV102" s="1475"/>
      <c r="AW102" s="1475"/>
      <c r="AX102" s="1475"/>
      <c r="AY102" s="1475"/>
      <c r="AZ102" s="1475"/>
      <c r="BA102" s="1475"/>
      <c r="BB102" s="1475"/>
      <c r="BC102" s="1475"/>
    </row>
    <row r="103" spans="1:55" ht="0" hidden="1" customHeight="1" x14ac:dyDescent="0.2">
      <c r="A103" s="1475"/>
      <c r="B103" s="1476"/>
      <c r="C103" s="1475"/>
      <c r="D103" s="1475"/>
      <c r="E103" s="1475"/>
      <c r="F103" s="1475"/>
      <c r="G103" s="1475"/>
      <c r="H103" s="1475"/>
      <c r="I103" s="1475"/>
      <c r="J103" s="1475"/>
      <c r="K103" s="1475"/>
      <c r="L103" s="1475"/>
      <c r="M103" s="1475"/>
      <c r="N103" s="1475"/>
      <c r="O103" s="1475"/>
      <c r="P103" s="1475"/>
      <c r="Q103" s="1475"/>
      <c r="R103" s="1477"/>
      <c r="S103" s="1475"/>
      <c r="T103" s="1475"/>
      <c r="U103" s="1475"/>
      <c r="V103" s="1475"/>
      <c r="W103" s="1475"/>
      <c r="X103" s="1475"/>
      <c r="Y103" s="1475"/>
      <c r="Z103" s="1475"/>
      <c r="AA103" s="1475"/>
      <c r="AB103" s="1475"/>
      <c r="AC103" s="1475"/>
      <c r="AD103" s="1475"/>
      <c r="AE103" s="1475"/>
      <c r="AF103" s="1475"/>
      <c r="AG103" s="1475"/>
      <c r="AH103" s="1475"/>
      <c r="AI103" s="1475"/>
      <c r="AJ103" s="1475"/>
      <c r="AK103" s="1475"/>
      <c r="AL103" s="1475"/>
      <c r="AM103" s="1475"/>
      <c r="AN103" s="1475"/>
      <c r="AO103" s="1475"/>
      <c r="AP103" s="1475"/>
      <c r="AQ103" s="1475"/>
      <c r="AR103" s="1475"/>
      <c r="AS103" s="1475"/>
      <c r="AT103" s="1475"/>
      <c r="AU103" s="1475"/>
      <c r="AV103" s="1475"/>
      <c r="AW103" s="1475"/>
      <c r="AX103" s="1475"/>
      <c r="AY103" s="1475"/>
      <c r="AZ103" s="1475"/>
      <c r="BA103" s="1475"/>
      <c r="BB103" s="1475"/>
      <c r="BC103" s="1475"/>
    </row>
    <row r="104" spans="1:55" ht="0" hidden="1" customHeight="1" x14ac:dyDescent="0.2">
      <c r="A104" s="1475"/>
      <c r="B104" s="1476"/>
      <c r="C104" s="1475"/>
      <c r="D104" s="1475"/>
      <c r="E104" s="1475"/>
      <c r="F104" s="1475"/>
      <c r="G104" s="1475"/>
      <c r="H104" s="1475"/>
      <c r="I104" s="1475"/>
      <c r="J104" s="1475"/>
      <c r="K104" s="1475"/>
      <c r="L104" s="1475"/>
      <c r="M104" s="1475"/>
      <c r="N104" s="1475"/>
      <c r="O104" s="1475"/>
      <c r="P104" s="1475"/>
      <c r="Q104" s="1475"/>
      <c r="R104" s="1477"/>
      <c r="S104" s="1475"/>
      <c r="T104" s="1475"/>
      <c r="U104" s="1475"/>
      <c r="V104" s="1475"/>
      <c r="W104" s="1475"/>
      <c r="X104" s="1475"/>
      <c r="Y104" s="1475"/>
      <c r="Z104" s="1475"/>
      <c r="AA104" s="1475"/>
      <c r="AB104" s="1475"/>
      <c r="AC104" s="1475"/>
      <c r="AD104" s="1475"/>
      <c r="AE104" s="1475"/>
      <c r="AF104" s="1475"/>
      <c r="AG104" s="1475"/>
      <c r="AH104" s="1475"/>
      <c r="AI104" s="1475"/>
      <c r="AJ104" s="1475"/>
      <c r="AK104" s="1475"/>
      <c r="AL104" s="1475"/>
      <c r="AM104" s="1475"/>
      <c r="AN104" s="1475"/>
      <c r="AO104" s="1475"/>
      <c r="AP104" s="1475"/>
      <c r="AQ104" s="1475"/>
      <c r="AR104" s="1475"/>
      <c r="AS104" s="1475"/>
      <c r="AT104" s="1475"/>
      <c r="AU104" s="1475"/>
      <c r="AV104" s="1475"/>
      <c r="AW104" s="1475"/>
      <c r="AX104" s="1475"/>
      <c r="AY104" s="1475"/>
      <c r="AZ104" s="1475"/>
      <c r="BA104" s="1475"/>
      <c r="BB104" s="1475"/>
      <c r="BC104" s="1475"/>
    </row>
    <row r="105" spans="1:55" ht="0" hidden="1" customHeight="1" x14ac:dyDescent="0.2">
      <c r="A105" s="1475"/>
      <c r="B105" s="1476"/>
      <c r="C105" s="1475"/>
      <c r="D105" s="1475"/>
      <c r="E105" s="1475"/>
      <c r="F105" s="1475"/>
      <c r="G105" s="1475"/>
      <c r="H105" s="1475"/>
      <c r="I105" s="1475"/>
      <c r="J105" s="1475"/>
      <c r="K105" s="1475"/>
      <c r="L105" s="1475"/>
      <c r="M105" s="1475"/>
      <c r="N105" s="1475"/>
      <c r="O105" s="1475"/>
      <c r="P105" s="1475"/>
      <c r="Q105" s="1475"/>
      <c r="R105" s="1477"/>
      <c r="S105" s="1475"/>
      <c r="T105" s="1475"/>
      <c r="U105" s="1475"/>
      <c r="V105" s="1475"/>
      <c r="W105" s="1475"/>
      <c r="X105" s="1475"/>
      <c r="Y105" s="1475"/>
      <c r="Z105" s="1475"/>
      <c r="AA105" s="1475"/>
      <c r="AB105" s="1475"/>
      <c r="AC105" s="1475"/>
      <c r="AD105" s="1475"/>
      <c r="AE105" s="1475"/>
      <c r="AF105" s="1475"/>
      <c r="AG105" s="1475"/>
      <c r="AH105" s="1475"/>
      <c r="AI105" s="1475"/>
      <c r="AJ105" s="1475"/>
      <c r="AK105" s="1475"/>
      <c r="AL105" s="1475"/>
      <c r="AM105" s="1475"/>
      <c r="AN105" s="1475"/>
      <c r="AO105" s="1475"/>
      <c r="AP105" s="1475"/>
      <c r="AQ105" s="1475"/>
      <c r="AR105" s="1475"/>
      <c r="AS105" s="1475"/>
      <c r="AT105" s="1475"/>
      <c r="AU105" s="1475"/>
      <c r="AV105" s="1475"/>
      <c r="AW105" s="1475"/>
      <c r="AX105" s="1475"/>
      <c r="AY105" s="1475"/>
      <c r="AZ105" s="1475"/>
      <c r="BA105" s="1475"/>
      <c r="BB105" s="1475"/>
      <c r="BC105" s="1475"/>
    </row>
    <row r="106" spans="1:55" ht="0" hidden="1" customHeight="1" x14ac:dyDescent="0.2">
      <c r="A106" s="1475"/>
      <c r="B106" s="1476"/>
      <c r="C106" s="1475"/>
      <c r="D106" s="1475"/>
      <c r="E106" s="1475"/>
      <c r="F106" s="1475"/>
      <c r="G106" s="1475"/>
      <c r="H106" s="1475"/>
      <c r="I106" s="1475"/>
      <c r="J106" s="1475"/>
      <c r="K106" s="1475"/>
      <c r="L106" s="1475"/>
      <c r="M106" s="1475"/>
      <c r="N106" s="1475"/>
      <c r="O106" s="1475"/>
      <c r="P106" s="1475"/>
      <c r="Q106" s="1475"/>
      <c r="R106" s="1477"/>
      <c r="S106" s="1475"/>
      <c r="T106" s="1475"/>
      <c r="U106" s="1475"/>
      <c r="V106" s="1475"/>
      <c r="W106" s="1475"/>
      <c r="X106" s="1475"/>
      <c r="Y106" s="1475"/>
      <c r="Z106" s="1475"/>
      <c r="AA106" s="1475"/>
      <c r="AB106" s="1475"/>
      <c r="AC106" s="1475"/>
      <c r="AD106" s="1475"/>
      <c r="AE106" s="1475"/>
      <c r="AF106" s="1475"/>
      <c r="AG106" s="1475"/>
      <c r="AH106" s="1475"/>
      <c r="AI106" s="1475"/>
      <c r="AJ106" s="1475"/>
      <c r="AK106" s="1475"/>
      <c r="AL106" s="1475"/>
      <c r="AM106" s="1475"/>
      <c r="AN106" s="1475"/>
      <c r="AO106" s="1475"/>
      <c r="AP106" s="1475"/>
      <c r="AQ106" s="1475"/>
      <c r="AR106" s="1475"/>
      <c r="AS106" s="1475"/>
      <c r="AT106" s="1475"/>
      <c r="AU106" s="1475"/>
      <c r="AV106" s="1475"/>
      <c r="AW106" s="1475"/>
      <c r="AX106" s="1475"/>
      <c r="AY106" s="1475"/>
      <c r="AZ106" s="1475"/>
      <c r="BA106" s="1475"/>
      <c r="BB106" s="1475"/>
      <c r="BC106" s="1475"/>
    </row>
    <row r="107" spans="1:55" ht="0" hidden="1" customHeight="1" x14ac:dyDescent="0.2">
      <c r="A107" s="1475"/>
      <c r="B107" s="1476"/>
      <c r="C107" s="1475"/>
      <c r="D107" s="1475"/>
      <c r="E107" s="1475"/>
      <c r="F107" s="1475"/>
      <c r="G107" s="1475"/>
      <c r="H107" s="1475"/>
      <c r="I107" s="1475"/>
      <c r="J107" s="1475"/>
      <c r="K107" s="1475"/>
      <c r="L107" s="1475"/>
      <c r="M107" s="1475"/>
      <c r="N107" s="1475"/>
      <c r="O107" s="1475"/>
      <c r="P107" s="1475"/>
      <c r="Q107" s="1475"/>
      <c r="R107" s="1477"/>
      <c r="S107" s="1475"/>
      <c r="T107" s="1475"/>
      <c r="U107" s="1475"/>
      <c r="V107" s="1475"/>
      <c r="W107" s="1475"/>
      <c r="X107" s="1475"/>
      <c r="Y107" s="1475"/>
      <c r="Z107" s="1475"/>
      <c r="AA107" s="1475"/>
      <c r="AB107" s="1475"/>
      <c r="AC107" s="1475"/>
      <c r="AD107" s="1475"/>
      <c r="AE107" s="1475"/>
      <c r="AF107" s="1475"/>
      <c r="AG107" s="1475"/>
      <c r="AH107" s="1475"/>
      <c r="AI107" s="1475"/>
      <c r="AJ107" s="1475"/>
      <c r="AK107" s="1475"/>
      <c r="AL107" s="1475"/>
      <c r="AM107" s="1475"/>
      <c r="AN107" s="1475"/>
      <c r="AO107" s="1475"/>
      <c r="AP107" s="1475"/>
      <c r="AQ107" s="1475"/>
      <c r="AR107" s="1475"/>
      <c r="AS107" s="1475"/>
      <c r="AT107" s="1475"/>
      <c r="AU107" s="1475"/>
      <c r="AV107" s="1475"/>
      <c r="AW107" s="1475"/>
      <c r="AX107" s="1475"/>
      <c r="AY107" s="1475"/>
      <c r="AZ107" s="1475"/>
      <c r="BA107" s="1475"/>
      <c r="BB107" s="1475"/>
      <c r="BC107" s="1475"/>
    </row>
    <row r="108" spans="1:55" ht="0" hidden="1" customHeight="1" x14ac:dyDescent="0.2">
      <c r="A108" s="1475"/>
      <c r="B108" s="1476"/>
      <c r="C108" s="1475"/>
      <c r="D108" s="1475"/>
      <c r="E108" s="1475"/>
      <c r="F108" s="1475"/>
      <c r="G108" s="1475"/>
      <c r="H108" s="1475"/>
      <c r="I108" s="1475"/>
      <c r="J108" s="1475"/>
      <c r="K108" s="1475"/>
      <c r="L108" s="1475"/>
      <c r="M108" s="1475"/>
      <c r="N108" s="1475"/>
      <c r="O108" s="1475"/>
      <c r="P108" s="1475"/>
      <c r="Q108" s="1475"/>
      <c r="R108" s="1477"/>
      <c r="S108" s="1475"/>
      <c r="T108" s="1475"/>
      <c r="U108" s="1475"/>
      <c r="V108" s="1475"/>
      <c r="W108" s="1475"/>
      <c r="X108" s="1475"/>
      <c r="Y108" s="1475"/>
      <c r="Z108" s="1475"/>
      <c r="AA108" s="1475"/>
      <c r="AB108" s="1475"/>
      <c r="AC108" s="1475"/>
      <c r="AD108" s="1475"/>
      <c r="AE108" s="1475"/>
      <c r="AF108" s="1475"/>
      <c r="AG108" s="1475"/>
      <c r="AH108" s="1475"/>
      <c r="AI108" s="1475"/>
      <c r="AJ108" s="1475"/>
      <c r="AK108" s="1475"/>
      <c r="AL108" s="1475"/>
      <c r="AM108" s="1475"/>
      <c r="AN108" s="1475"/>
      <c r="AO108" s="1475"/>
      <c r="AP108" s="1475"/>
      <c r="AQ108" s="1475"/>
      <c r="AR108" s="1475"/>
      <c r="AS108" s="1475"/>
      <c r="AT108" s="1475"/>
      <c r="AU108" s="1475"/>
      <c r="AV108" s="1475"/>
      <c r="AW108" s="1475"/>
      <c r="AX108" s="1475"/>
      <c r="AY108" s="1475"/>
      <c r="AZ108" s="1475"/>
      <c r="BA108" s="1475"/>
      <c r="BB108" s="1475"/>
      <c r="BC108" s="1475"/>
    </row>
    <row r="109" spans="1:55" ht="0" hidden="1" customHeight="1" x14ac:dyDescent="0.2">
      <c r="A109" s="1475"/>
      <c r="B109" s="1476"/>
      <c r="C109" s="1475"/>
      <c r="D109" s="1475"/>
      <c r="E109" s="1475"/>
      <c r="F109" s="1475"/>
      <c r="G109" s="1475"/>
      <c r="H109" s="1475"/>
      <c r="I109" s="1475"/>
      <c r="J109" s="1475"/>
      <c r="K109" s="1475"/>
      <c r="L109" s="1475"/>
      <c r="M109" s="1475"/>
      <c r="N109" s="1475"/>
      <c r="O109" s="1475"/>
      <c r="P109" s="1475"/>
      <c r="Q109" s="1475"/>
      <c r="R109" s="1477"/>
      <c r="S109" s="1475"/>
      <c r="T109" s="1475"/>
      <c r="U109" s="1475"/>
      <c r="V109" s="1475"/>
      <c r="W109" s="1475"/>
      <c r="X109" s="1475"/>
      <c r="Y109" s="1475"/>
      <c r="Z109" s="1475"/>
      <c r="AA109" s="1475"/>
      <c r="AB109" s="1475"/>
      <c r="AC109" s="1475"/>
      <c r="AD109" s="1475"/>
      <c r="AE109" s="1475"/>
      <c r="AF109" s="1475"/>
      <c r="AG109" s="1475"/>
      <c r="AH109" s="1475"/>
      <c r="AI109" s="1475"/>
      <c r="AJ109" s="1475"/>
      <c r="AK109" s="1475"/>
      <c r="AL109" s="1475"/>
      <c r="AM109" s="1475"/>
      <c r="AN109" s="1475"/>
      <c r="AO109" s="1475"/>
      <c r="AP109" s="1475"/>
      <c r="AQ109" s="1475"/>
      <c r="AR109" s="1475"/>
      <c r="AS109" s="1475"/>
      <c r="AT109" s="1475"/>
      <c r="AU109" s="1475"/>
      <c r="AV109" s="1475"/>
      <c r="AW109" s="1475"/>
      <c r="AX109" s="1475"/>
      <c r="AY109" s="1475"/>
      <c r="AZ109" s="1475"/>
      <c r="BA109" s="1475"/>
      <c r="BB109" s="1475"/>
      <c r="BC109" s="1475"/>
    </row>
    <row r="110" spans="1:55" ht="0" hidden="1" customHeight="1" x14ac:dyDescent="0.2">
      <c r="A110" s="1475"/>
      <c r="B110" s="1476"/>
      <c r="C110" s="1475"/>
      <c r="D110" s="1475"/>
      <c r="E110" s="1475"/>
      <c r="F110" s="1475"/>
      <c r="G110" s="1475"/>
      <c r="H110" s="1475"/>
      <c r="I110" s="1475"/>
      <c r="J110" s="1475"/>
      <c r="K110" s="1475"/>
      <c r="L110" s="1475"/>
      <c r="M110" s="1475"/>
      <c r="N110" s="1475"/>
      <c r="O110" s="1475"/>
      <c r="P110" s="1475"/>
      <c r="Q110" s="1475"/>
      <c r="R110" s="1477"/>
      <c r="S110" s="1475"/>
      <c r="T110" s="1475"/>
      <c r="U110" s="1475"/>
      <c r="V110" s="1475"/>
      <c r="W110" s="1475"/>
      <c r="X110" s="1475"/>
      <c r="Y110" s="1475"/>
      <c r="Z110" s="1475"/>
      <c r="AA110" s="1475"/>
      <c r="AB110" s="1475"/>
      <c r="AC110" s="1475"/>
      <c r="AD110" s="1475"/>
      <c r="AE110" s="1475"/>
      <c r="AF110" s="1475"/>
      <c r="AG110" s="1475"/>
      <c r="AH110" s="1475"/>
      <c r="AI110" s="1475"/>
      <c r="AJ110" s="1475"/>
      <c r="AK110" s="1475"/>
      <c r="AL110" s="1475"/>
      <c r="AM110" s="1475"/>
      <c r="AN110" s="1475"/>
      <c r="AO110" s="1475"/>
      <c r="AP110" s="1475"/>
      <c r="AQ110" s="1475"/>
      <c r="AR110" s="1475"/>
      <c r="AS110" s="1475"/>
      <c r="AT110" s="1475"/>
      <c r="AU110" s="1475"/>
      <c r="AV110" s="1475"/>
      <c r="AW110" s="1475"/>
      <c r="AX110" s="1475"/>
      <c r="AY110" s="1475"/>
      <c r="AZ110" s="1475"/>
      <c r="BA110" s="1475"/>
      <c r="BB110" s="1475"/>
      <c r="BC110" s="1475"/>
    </row>
    <row r="111" spans="1:55" ht="0" hidden="1" customHeight="1" x14ac:dyDescent="0.2">
      <c r="A111" s="1475"/>
      <c r="B111" s="1476"/>
      <c r="C111" s="1475"/>
      <c r="D111" s="1475"/>
      <c r="E111" s="1475"/>
      <c r="F111" s="1475"/>
      <c r="G111" s="1475"/>
      <c r="H111" s="1475"/>
      <c r="I111" s="1475"/>
      <c r="J111" s="1475"/>
      <c r="K111" s="1475"/>
      <c r="L111" s="1475"/>
      <c r="M111" s="1475"/>
      <c r="N111" s="1475"/>
      <c r="O111" s="1475"/>
      <c r="P111" s="1475"/>
      <c r="Q111" s="1475"/>
      <c r="R111" s="1477"/>
      <c r="S111" s="1475"/>
      <c r="T111" s="1475"/>
      <c r="U111" s="1475"/>
      <c r="V111" s="1475"/>
      <c r="W111" s="1475"/>
      <c r="X111" s="1475"/>
      <c r="Y111" s="1475"/>
      <c r="Z111" s="1475"/>
      <c r="AA111" s="1475"/>
      <c r="AB111" s="1475"/>
      <c r="AC111" s="1475"/>
      <c r="AD111" s="1475"/>
      <c r="AE111" s="1475"/>
      <c r="AF111" s="1475"/>
      <c r="AG111" s="1475"/>
      <c r="AH111" s="1475"/>
      <c r="AI111" s="1475"/>
      <c r="AJ111" s="1475"/>
      <c r="AK111" s="1475"/>
      <c r="AL111" s="1475"/>
      <c r="AM111" s="1475"/>
      <c r="AN111" s="1475"/>
      <c r="AO111" s="1475"/>
      <c r="AP111" s="1475"/>
      <c r="AQ111" s="1475"/>
      <c r="AR111" s="1475"/>
      <c r="AS111" s="1475"/>
      <c r="AT111" s="1475"/>
      <c r="AU111" s="1475"/>
      <c r="AV111" s="1475"/>
      <c r="AW111" s="1475"/>
      <c r="AX111" s="1475"/>
      <c r="AY111" s="1475"/>
      <c r="AZ111" s="1475"/>
      <c r="BA111" s="1475"/>
      <c r="BB111" s="1475"/>
      <c r="BC111" s="1475"/>
    </row>
    <row r="112" spans="1:55" ht="0" hidden="1" customHeight="1" x14ac:dyDescent="0.2">
      <c r="A112" s="1475"/>
      <c r="B112" s="1476"/>
      <c r="C112" s="1475"/>
      <c r="D112" s="1475"/>
      <c r="E112" s="1475"/>
      <c r="F112" s="1475"/>
      <c r="G112" s="1475"/>
      <c r="H112" s="1475"/>
      <c r="I112" s="1475"/>
      <c r="J112" s="1475"/>
      <c r="K112" s="1475"/>
      <c r="L112" s="1475"/>
      <c r="M112" s="1475"/>
      <c r="N112" s="1475"/>
      <c r="O112" s="1475"/>
      <c r="P112" s="1475"/>
      <c r="Q112" s="1475"/>
      <c r="R112" s="1477"/>
      <c r="S112" s="1475"/>
      <c r="T112" s="1475"/>
      <c r="U112" s="1475"/>
      <c r="V112" s="1475"/>
      <c r="W112" s="1475"/>
      <c r="X112" s="1475"/>
      <c r="Y112" s="1475"/>
      <c r="Z112" s="1475"/>
      <c r="AA112" s="1475"/>
      <c r="AB112" s="1475"/>
      <c r="AC112" s="1475"/>
      <c r="AD112" s="1475"/>
      <c r="AE112" s="1475"/>
      <c r="AF112" s="1475"/>
      <c r="AG112" s="1475"/>
      <c r="AH112" s="1475"/>
      <c r="AI112" s="1475"/>
      <c r="AJ112" s="1475"/>
      <c r="AK112" s="1475"/>
      <c r="AL112" s="1475"/>
      <c r="AM112" s="1475"/>
      <c r="AN112" s="1475"/>
      <c r="AO112" s="1475"/>
      <c r="AP112" s="1475"/>
      <c r="AQ112" s="1475"/>
      <c r="AR112" s="1475"/>
      <c r="AS112" s="1475"/>
      <c r="AT112" s="1475"/>
      <c r="AU112" s="1475"/>
      <c r="AV112" s="1475"/>
      <c r="AW112" s="1475"/>
      <c r="AX112" s="1475"/>
      <c r="AY112" s="1475"/>
      <c r="AZ112" s="1475"/>
      <c r="BA112" s="1475"/>
      <c r="BB112" s="1475"/>
      <c r="BC112" s="1475"/>
    </row>
    <row r="113" spans="1:55" ht="0" hidden="1" customHeight="1" x14ac:dyDescent="0.2">
      <c r="A113" s="1475"/>
      <c r="B113" s="1476"/>
      <c r="C113" s="1475"/>
      <c r="D113" s="1475"/>
      <c r="E113" s="1475"/>
      <c r="F113" s="1475"/>
      <c r="G113" s="1475"/>
      <c r="H113" s="1475"/>
      <c r="I113" s="1475"/>
      <c r="J113" s="1475"/>
      <c r="K113" s="1475"/>
      <c r="L113" s="1475"/>
      <c r="M113" s="1475"/>
      <c r="N113" s="1475"/>
      <c r="O113" s="1475"/>
      <c r="P113" s="1475"/>
      <c r="Q113" s="1475"/>
      <c r="R113" s="1477"/>
      <c r="S113" s="1475"/>
      <c r="T113" s="1475"/>
      <c r="U113" s="1475"/>
      <c r="V113" s="1475"/>
      <c r="W113" s="1475"/>
      <c r="X113" s="1475"/>
      <c r="Y113" s="1475"/>
      <c r="Z113" s="1475"/>
      <c r="AA113" s="1475"/>
      <c r="AB113" s="1475"/>
      <c r="AC113" s="1475"/>
      <c r="AD113" s="1475"/>
      <c r="AE113" s="1475"/>
      <c r="AF113" s="1475"/>
      <c r="AG113" s="1475"/>
      <c r="AH113" s="1475"/>
      <c r="AI113" s="1475"/>
      <c r="AJ113" s="1475"/>
      <c r="AK113" s="1475"/>
      <c r="AL113" s="1475"/>
      <c r="AM113" s="1475"/>
      <c r="AN113" s="1475"/>
      <c r="AO113" s="1475"/>
      <c r="AP113" s="1475"/>
      <c r="AQ113" s="1475"/>
      <c r="AR113" s="1475"/>
      <c r="AS113" s="1475"/>
      <c r="AT113" s="1475"/>
      <c r="AU113" s="1475"/>
      <c r="AV113" s="1475"/>
      <c r="AW113" s="1475"/>
      <c r="AX113" s="1475"/>
      <c r="AY113" s="1475"/>
      <c r="AZ113" s="1475"/>
      <c r="BA113" s="1475"/>
      <c r="BB113" s="1475"/>
      <c r="BC113" s="1475"/>
    </row>
    <row r="114" spans="1:55" ht="0" hidden="1" customHeight="1" x14ac:dyDescent="0.2">
      <c r="A114" s="1475"/>
      <c r="B114" s="1476"/>
      <c r="C114" s="1475"/>
      <c r="D114" s="1475"/>
      <c r="E114" s="1475"/>
      <c r="F114" s="1475"/>
      <c r="G114" s="1475"/>
      <c r="H114" s="1475"/>
      <c r="I114" s="1475"/>
      <c r="J114" s="1475"/>
      <c r="K114" s="1475"/>
      <c r="L114" s="1475"/>
      <c r="M114" s="1475"/>
      <c r="N114" s="1475"/>
      <c r="O114" s="1475"/>
      <c r="P114" s="1475"/>
      <c r="Q114" s="1475"/>
      <c r="R114" s="1477"/>
      <c r="S114" s="1475"/>
      <c r="T114" s="1475"/>
      <c r="U114" s="1475"/>
      <c r="V114" s="1475"/>
      <c r="W114" s="1475"/>
      <c r="X114" s="1475"/>
      <c r="Y114" s="1475"/>
      <c r="Z114" s="1475"/>
      <c r="AA114" s="1475"/>
      <c r="AB114" s="1475"/>
      <c r="AC114" s="1475"/>
      <c r="AD114" s="1475"/>
      <c r="AE114" s="1475"/>
      <c r="AF114" s="1475"/>
      <c r="AG114" s="1475"/>
      <c r="AH114" s="1475"/>
      <c r="AI114" s="1475"/>
      <c r="AJ114" s="1475"/>
      <c r="AK114" s="1475"/>
      <c r="AL114" s="1475"/>
      <c r="AM114" s="1475"/>
      <c r="AN114" s="1475"/>
      <c r="AO114" s="1475"/>
      <c r="AP114" s="1475"/>
      <c r="AQ114" s="1475"/>
      <c r="AR114" s="1475"/>
      <c r="AS114" s="1475"/>
      <c r="AT114" s="1475"/>
      <c r="AU114" s="1475"/>
      <c r="AV114" s="1475"/>
      <c r="AW114" s="1475"/>
      <c r="AX114" s="1475"/>
      <c r="AY114" s="1475"/>
      <c r="AZ114" s="1475"/>
      <c r="BA114" s="1475"/>
      <c r="BB114" s="1475"/>
      <c r="BC114" s="1475"/>
    </row>
    <row r="115" spans="1:55" ht="0" hidden="1" customHeight="1" x14ac:dyDescent="0.2">
      <c r="A115" s="1475"/>
      <c r="B115" s="1476"/>
      <c r="C115" s="1475"/>
      <c r="D115" s="1475"/>
      <c r="E115" s="1475"/>
      <c r="F115" s="1475"/>
      <c r="G115" s="1475"/>
      <c r="H115" s="1475"/>
      <c r="I115" s="1475"/>
      <c r="J115" s="1475"/>
      <c r="K115" s="1475"/>
      <c r="L115" s="1475"/>
      <c r="M115" s="1475"/>
      <c r="N115" s="1475"/>
      <c r="O115" s="1475"/>
      <c r="P115" s="1475"/>
      <c r="Q115" s="1475"/>
      <c r="R115" s="1477"/>
      <c r="S115" s="1475"/>
      <c r="T115" s="1475"/>
      <c r="U115" s="1475"/>
      <c r="V115" s="1475"/>
      <c r="W115" s="1475"/>
      <c r="X115" s="1475"/>
      <c r="Y115" s="1475"/>
      <c r="Z115" s="1475"/>
      <c r="AA115" s="1475"/>
      <c r="AB115" s="1475"/>
      <c r="AC115" s="1475"/>
      <c r="AD115" s="1475"/>
      <c r="AE115" s="1475"/>
      <c r="AF115" s="1475"/>
      <c r="AG115" s="1475"/>
      <c r="AH115" s="1475"/>
      <c r="AI115" s="1475"/>
      <c r="AJ115" s="1475"/>
      <c r="AK115" s="1475"/>
      <c r="AL115" s="1475"/>
      <c r="AM115" s="1475"/>
      <c r="AN115" s="1475"/>
      <c r="AO115" s="1475"/>
      <c r="AP115" s="1475"/>
      <c r="AQ115" s="1475"/>
      <c r="AR115" s="1475"/>
      <c r="AS115" s="1475"/>
      <c r="AT115" s="1475"/>
      <c r="AU115" s="1475"/>
      <c r="AV115" s="1475"/>
      <c r="AW115" s="1475"/>
      <c r="AX115" s="1475"/>
      <c r="AY115" s="1475"/>
      <c r="AZ115" s="1475"/>
      <c r="BA115" s="1475"/>
      <c r="BB115" s="1475"/>
      <c r="BC115" s="1475"/>
    </row>
    <row r="116" spans="1:55" ht="0" hidden="1" customHeight="1" x14ac:dyDescent="0.2">
      <c r="A116" s="1475"/>
      <c r="B116" s="1476"/>
      <c r="C116" s="1475"/>
      <c r="D116" s="1475"/>
      <c r="E116" s="1475"/>
      <c r="F116" s="1475"/>
      <c r="G116" s="1475"/>
      <c r="H116" s="1475"/>
      <c r="I116" s="1475"/>
      <c r="J116" s="1475"/>
      <c r="K116" s="1475"/>
      <c r="L116" s="1475"/>
      <c r="M116" s="1475"/>
      <c r="N116" s="1475"/>
      <c r="O116" s="1475"/>
      <c r="P116" s="1475"/>
      <c r="Q116" s="1475"/>
      <c r="R116" s="1477"/>
      <c r="S116" s="1475"/>
      <c r="T116" s="1475"/>
      <c r="U116" s="1475"/>
      <c r="V116" s="1475"/>
      <c r="W116" s="1475"/>
      <c r="X116" s="1475"/>
      <c r="Y116" s="1475"/>
      <c r="Z116" s="1475"/>
      <c r="AA116" s="1475"/>
      <c r="AB116" s="1475"/>
      <c r="AC116" s="1475"/>
      <c r="AD116" s="1475"/>
      <c r="AE116" s="1475"/>
      <c r="AF116" s="1475"/>
      <c r="AG116" s="1475"/>
      <c r="AH116" s="1475"/>
      <c r="AI116" s="1475"/>
      <c r="AJ116" s="1475"/>
      <c r="AK116" s="1475"/>
      <c r="AL116" s="1475"/>
      <c r="AM116" s="1475"/>
      <c r="AN116" s="1475"/>
      <c r="AO116" s="1475"/>
      <c r="AP116" s="1475"/>
      <c r="AQ116" s="1475"/>
      <c r="AR116" s="1475"/>
      <c r="AS116" s="1475"/>
      <c r="AT116" s="1475"/>
      <c r="AU116" s="1475"/>
      <c r="AV116" s="1475"/>
      <c r="AW116" s="1475"/>
      <c r="AX116" s="1475"/>
      <c r="AY116" s="1475"/>
      <c r="AZ116" s="1475"/>
      <c r="BA116" s="1475"/>
      <c r="BB116" s="1475"/>
      <c r="BC116" s="1475"/>
    </row>
    <row r="117" spans="1:55" ht="0" hidden="1" customHeight="1" x14ac:dyDescent="0.2">
      <c r="A117" s="1475"/>
      <c r="B117" s="1476"/>
      <c r="C117" s="1475"/>
      <c r="D117" s="1475"/>
      <c r="E117" s="1475"/>
      <c r="F117" s="1475"/>
      <c r="G117" s="1475"/>
      <c r="H117" s="1475"/>
      <c r="I117" s="1475"/>
      <c r="J117" s="1475"/>
      <c r="K117" s="1475"/>
      <c r="L117" s="1475"/>
      <c r="M117" s="1475"/>
      <c r="N117" s="1475"/>
      <c r="O117" s="1475"/>
      <c r="P117" s="1475"/>
      <c r="Q117" s="1475"/>
      <c r="R117" s="1477"/>
      <c r="S117" s="1475"/>
      <c r="T117" s="1475"/>
      <c r="U117" s="1475"/>
      <c r="V117" s="1475"/>
      <c r="W117" s="1475"/>
      <c r="X117" s="1475"/>
      <c r="Y117" s="1475"/>
      <c r="Z117" s="1475"/>
      <c r="AA117" s="1475"/>
      <c r="AB117" s="1475"/>
      <c r="AC117" s="1475"/>
      <c r="AD117" s="1475"/>
      <c r="AE117" s="1475"/>
      <c r="AF117" s="1475"/>
      <c r="AG117" s="1475"/>
      <c r="AH117" s="1475"/>
      <c r="AI117" s="1475"/>
      <c r="AJ117" s="1475"/>
      <c r="AK117" s="1475"/>
      <c r="AL117" s="1475"/>
      <c r="AM117" s="1475"/>
      <c r="AN117" s="1475"/>
      <c r="AO117" s="1475"/>
      <c r="AP117" s="1475"/>
      <c r="AQ117" s="1475"/>
      <c r="AR117" s="1475"/>
      <c r="AS117" s="1475"/>
      <c r="AT117" s="1475"/>
      <c r="AU117" s="1475"/>
      <c r="AV117" s="1475"/>
      <c r="AW117" s="1475"/>
      <c r="AX117" s="1475"/>
      <c r="AY117" s="1475"/>
      <c r="AZ117" s="1475"/>
      <c r="BA117" s="1475"/>
      <c r="BB117" s="1475"/>
      <c r="BC117" s="1475"/>
    </row>
    <row r="118" spans="1:55" ht="0" hidden="1" customHeight="1" x14ac:dyDescent="0.2">
      <c r="A118" s="1475"/>
      <c r="B118" s="1476"/>
      <c r="C118" s="1475"/>
      <c r="D118" s="1475"/>
      <c r="E118" s="1475"/>
      <c r="F118" s="1475"/>
      <c r="G118" s="1475"/>
      <c r="H118" s="1475"/>
      <c r="I118" s="1475"/>
      <c r="J118" s="1475"/>
      <c r="K118" s="1475"/>
      <c r="L118" s="1475"/>
      <c r="M118" s="1475"/>
      <c r="N118" s="1475"/>
      <c r="O118" s="1475"/>
      <c r="P118" s="1475"/>
      <c r="Q118" s="1475"/>
      <c r="R118" s="1477"/>
      <c r="S118" s="1475"/>
      <c r="T118" s="1475"/>
      <c r="U118" s="1475"/>
      <c r="V118" s="1475"/>
      <c r="W118" s="1475"/>
      <c r="X118" s="1475"/>
      <c r="Y118" s="1475"/>
      <c r="Z118" s="1475"/>
      <c r="AA118" s="1475"/>
      <c r="AB118" s="1475"/>
      <c r="AC118" s="1475"/>
      <c r="AD118" s="1475"/>
      <c r="AE118" s="1475"/>
      <c r="AF118" s="1475"/>
      <c r="AG118" s="1475"/>
      <c r="AH118" s="1475"/>
      <c r="AI118" s="1475"/>
      <c r="AJ118" s="1475"/>
      <c r="AK118" s="1475"/>
      <c r="AL118" s="1475"/>
      <c r="AM118" s="1475"/>
      <c r="AN118" s="1475"/>
      <c r="AO118" s="1475"/>
      <c r="AP118" s="1475"/>
      <c r="AQ118" s="1475"/>
      <c r="AR118" s="1475"/>
      <c r="AS118" s="1475"/>
      <c r="AT118" s="1475"/>
      <c r="AU118" s="1475"/>
      <c r="AV118" s="1475"/>
      <c r="AW118" s="1475"/>
      <c r="AX118" s="1475"/>
      <c r="AY118" s="1475"/>
      <c r="AZ118" s="1475"/>
      <c r="BA118" s="1475"/>
      <c r="BB118" s="1475"/>
      <c r="BC118" s="1475"/>
    </row>
    <row r="119" spans="1:55" ht="0" hidden="1" customHeight="1" x14ac:dyDescent="0.2">
      <c r="A119" s="1475"/>
      <c r="B119" s="1476"/>
      <c r="C119" s="1475"/>
      <c r="D119" s="1475"/>
      <c r="E119" s="1475"/>
      <c r="F119" s="1475"/>
      <c r="G119" s="1475"/>
      <c r="H119" s="1475"/>
      <c r="I119" s="1475"/>
      <c r="J119" s="1475"/>
      <c r="K119" s="1475"/>
      <c r="L119" s="1475"/>
      <c r="M119" s="1475"/>
      <c r="N119" s="1475"/>
      <c r="O119" s="1475"/>
      <c r="P119" s="1475"/>
      <c r="Q119" s="1475"/>
      <c r="R119" s="1477"/>
      <c r="S119" s="1475"/>
      <c r="T119" s="1475"/>
      <c r="U119" s="1475"/>
      <c r="V119" s="1475"/>
      <c r="W119" s="1475"/>
      <c r="X119" s="1475"/>
      <c r="Y119" s="1475"/>
      <c r="Z119" s="1475"/>
      <c r="AA119" s="1475"/>
      <c r="AB119" s="1475"/>
      <c r="AC119" s="1475"/>
      <c r="AD119" s="1475"/>
      <c r="AE119" s="1475"/>
      <c r="AF119" s="1475"/>
      <c r="AG119" s="1475"/>
      <c r="AH119" s="1475"/>
      <c r="AI119" s="1475"/>
      <c r="AJ119" s="1475"/>
      <c r="AK119" s="1475"/>
      <c r="AL119" s="1475"/>
      <c r="AM119" s="1475"/>
      <c r="AN119" s="1475"/>
      <c r="AO119" s="1475"/>
      <c r="AP119" s="1475"/>
      <c r="AQ119" s="1475"/>
      <c r="AR119" s="1475"/>
      <c r="AS119" s="1475"/>
      <c r="AT119" s="1475"/>
      <c r="AU119" s="1475"/>
      <c r="AV119" s="1475"/>
      <c r="AW119" s="1475"/>
      <c r="AX119" s="1475"/>
      <c r="AY119" s="1475"/>
      <c r="AZ119" s="1475"/>
      <c r="BA119" s="1475"/>
      <c r="BB119" s="1475"/>
      <c r="BC119" s="1475"/>
    </row>
    <row r="120" spans="1:55" ht="0" hidden="1" customHeight="1" x14ac:dyDescent="0.2">
      <c r="A120" s="1475"/>
      <c r="B120" s="1476"/>
      <c r="C120" s="1475"/>
      <c r="D120" s="1475"/>
      <c r="E120" s="1475"/>
      <c r="F120" s="1475"/>
      <c r="G120" s="1475"/>
      <c r="H120" s="1475"/>
      <c r="I120" s="1475"/>
      <c r="J120" s="1475"/>
      <c r="K120" s="1475"/>
      <c r="L120" s="1475"/>
      <c r="M120" s="1475"/>
      <c r="N120" s="1475"/>
      <c r="O120" s="1475"/>
      <c r="P120" s="1475"/>
      <c r="Q120" s="1475"/>
      <c r="R120" s="1477"/>
      <c r="S120" s="1475"/>
      <c r="T120" s="1475"/>
      <c r="U120" s="1475"/>
      <c r="V120" s="1475"/>
      <c r="W120" s="1475"/>
      <c r="X120" s="1475"/>
      <c r="Y120" s="1475"/>
      <c r="Z120" s="1475"/>
      <c r="AA120" s="1475"/>
      <c r="AB120" s="1475"/>
      <c r="AC120" s="1475"/>
      <c r="AD120" s="1475"/>
      <c r="AE120" s="1475"/>
      <c r="AF120" s="1475"/>
      <c r="AG120" s="1475"/>
      <c r="AH120" s="1475"/>
      <c r="AI120" s="1475"/>
      <c r="AJ120" s="1475"/>
      <c r="AK120" s="1475"/>
      <c r="AL120" s="1475"/>
      <c r="AM120" s="1475"/>
      <c r="AN120" s="1475"/>
      <c r="AO120" s="1475"/>
      <c r="AP120" s="1475"/>
      <c r="AQ120" s="1475"/>
      <c r="AR120" s="1475"/>
      <c r="AS120" s="1475"/>
      <c r="AT120" s="1475"/>
      <c r="AU120" s="1475"/>
      <c r="AV120" s="1475"/>
      <c r="AW120" s="1475"/>
      <c r="AX120" s="1475"/>
      <c r="AY120" s="1475"/>
      <c r="AZ120" s="1475"/>
      <c r="BA120" s="1475"/>
      <c r="BB120" s="1475"/>
      <c r="BC120" s="1475"/>
    </row>
    <row r="121" spans="1:55" ht="0" hidden="1" customHeight="1" x14ac:dyDescent="0.2">
      <c r="A121" s="1475"/>
      <c r="B121" s="1476"/>
      <c r="C121" s="1475"/>
      <c r="D121" s="1475"/>
      <c r="E121" s="1475"/>
      <c r="F121" s="1475"/>
      <c r="G121" s="1475"/>
      <c r="H121" s="1475"/>
      <c r="I121" s="1475"/>
      <c r="J121" s="1475"/>
      <c r="K121" s="1475"/>
      <c r="L121" s="1475"/>
      <c r="M121" s="1475"/>
      <c r="N121" s="1475"/>
      <c r="O121" s="1475"/>
      <c r="P121" s="1475"/>
      <c r="Q121" s="1475"/>
      <c r="R121" s="1477"/>
      <c r="S121" s="1475"/>
      <c r="T121" s="1475"/>
      <c r="U121" s="1475"/>
      <c r="V121" s="1475"/>
      <c r="W121" s="1475"/>
      <c r="X121" s="1475"/>
      <c r="Y121" s="1475"/>
      <c r="Z121" s="1475"/>
      <c r="AA121" s="1475"/>
      <c r="AB121" s="1475"/>
      <c r="AC121" s="1475"/>
      <c r="AD121" s="1475"/>
      <c r="AE121" s="1475"/>
      <c r="AF121" s="1475"/>
      <c r="AG121" s="1475"/>
      <c r="AH121" s="1475"/>
      <c r="AI121" s="1475"/>
      <c r="AJ121" s="1475"/>
      <c r="AK121" s="1475"/>
      <c r="AL121" s="1475"/>
      <c r="AM121" s="1475"/>
      <c r="AN121" s="1475"/>
      <c r="AO121" s="1475"/>
      <c r="AP121" s="1475"/>
      <c r="AQ121" s="1475"/>
      <c r="AR121" s="1475"/>
      <c r="AS121" s="1475"/>
      <c r="AT121" s="1475"/>
      <c r="AU121" s="1475"/>
      <c r="AV121" s="1475"/>
      <c r="AW121" s="1475"/>
      <c r="AX121" s="1475"/>
      <c r="AY121" s="1475"/>
      <c r="AZ121" s="1475"/>
      <c r="BA121" s="1475"/>
      <c r="BB121" s="1475"/>
      <c r="BC121" s="1475"/>
    </row>
    <row r="122" spans="1:55" ht="0" hidden="1" customHeight="1" x14ac:dyDescent="0.2">
      <c r="A122" s="1475"/>
      <c r="B122" s="1476"/>
      <c r="C122" s="1475"/>
      <c r="D122" s="1475"/>
      <c r="E122" s="1475"/>
      <c r="F122" s="1475"/>
      <c r="G122" s="1475"/>
      <c r="H122" s="1475"/>
      <c r="I122" s="1475"/>
      <c r="J122" s="1475"/>
      <c r="K122" s="1475"/>
      <c r="L122" s="1475"/>
      <c r="M122" s="1475"/>
      <c r="N122" s="1475"/>
      <c r="O122" s="1475"/>
      <c r="P122" s="1475"/>
      <c r="Q122" s="1475"/>
      <c r="R122" s="1477"/>
      <c r="S122" s="1475"/>
      <c r="T122" s="1475"/>
      <c r="U122" s="1475"/>
      <c r="V122" s="1475"/>
      <c r="W122" s="1475"/>
      <c r="X122" s="1475"/>
      <c r="Y122" s="1475"/>
      <c r="Z122" s="1475"/>
      <c r="AA122" s="1475"/>
      <c r="AB122" s="1475"/>
      <c r="AC122" s="1475"/>
      <c r="AD122" s="1475"/>
      <c r="AE122" s="1475"/>
      <c r="AF122" s="1475"/>
      <c r="AG122" s="1475"/>
      <c r="AH122" s="1475"/>
      <c r="AI122" s="1475"/>
      <c r="AJ122" s="1475"/>
      <c r="AK122" s="1475"/>
      <c r="AL122" s="1475"/>
      <c r="AM122" s="1475"/>
      <c r="AN122" s="1475"/>
      <c r="AO122" s="1475"/>
      <c r="AP122" s="1475"/>
      <c r="AQ122" s="1475"/>
      <c r="AR122" s="1475"/>
      <c r="AS122" s="1475"/>
      <c r="AT122" s="1475"/>
      <c r="AU122" s="1475"/>
      <c r="AV122" s="1475"/>
      <c r="AW122" s="1475"/>
      <c r="AX122" s="1475"/>
      <c r="AY122" s="1475"/>
      <c r="AZ122" s="1475"/>
      <c r="BA122" s="1475"/>
      <c r="BB122" s="1475"/>
      <c r="BC122" s="1475"/>
    </row>
    <row r="123" spans="1:55" ht="0" hidden="1" customHeight="1" x14ac:dyDescent="0.2">
      <c r="A123" s="1475"/>
      <c r="B123" s="1476"/>
      <c r="C123" s="1475"/>
      <c r="D123" s="1475"/>
      <c r="E123" s="1475"/>
      <c r="F123" s="1475"/>
      <c r="G123" s="1475"/>
      <c r="H123" s="1475"/>
      <c r="I123" s="1475"/>
      <c r="J123" s="1475"/>
      <c r="K123" s="1475"/>
      <c r="L123" s="1475"/>
      <c r="M123" s="1475"/>
      <c r="N123" s="1475"/>
      <c r="O123" s="1475"/>
      <c r="P123" s="1475"/>
      <c r="Q123" s="1475"/>
      <c r="R123" s="1477"/>
      <c r="S123" s="1475"/>
      <c r="T123" s="1475"/>
      <c r="U123" s="1475"/>
      <c r="V123" s="1475"/>
      <c r="W123" s="1475"/>
      <c r="X123" s="1475"/>
      <c r="Y123" s="1475"/>
      <c r="Z123" s="1475"/>
      <c r="AA123" s="1475"/>
      <c r="AB123" s="1475"/>
      <c r="AC123" s="1475"/>
      <c r="AD123" s="1475"/>
      <c r="AE123" s="1475"/>
      <c r="AF123" s="1475"/>
      <c r="AG123" s="1475"/>
      <c r="AH123" s="1475"/>
      <c r="AI123" s="1475"/>
      <c r="AJ123" s="1475"/>
      <c r="AK123" s="1475"/>
      <c r="AL123" s="1475"/>
      <c r="AM123" s="1475"/>
      <c r="AN123" s="1475"/>
      <c r="AO123" s="1475"/>
      <c r="AP123" s="1475"/>
      <c r="AQ123" s="1475"/>
      <c r="AR123" s="1475"/>
      <c r="AS123" s="1475"/>
      <c r="AT123" s="1475"/>
      <c r="AU123" s="1475"/>
      <c r="AV123" s="1475"/>
      <c r="AW123" s="1475"/>
      <c r="AX123" s="1475"/>
      <c r="AY123" s="1475"/>
      <c r="AZ123" s="1475"/>
      <c r="BA123" s="1475"/>
      <c r="BB123" s="1475"/>
      <c r="BC123" s="1475"/>
    </row>
    <row r="124" spans="1:55" ht="0" hidden="1" customHeight="1" x14ac:dyDescent="0.2">
      <c r="A124" s="1475"/>
      <c r="B124" s="1476"/>
      <c r="C124" s="1475"/>
      <c r="D124" s="1475"/>
      <c r="E124" s="1475"/>
      <c r="F124" s="1475"/>
      <c r="G124" s="1475"/>
      <c r="H124" s="1475"/>
      <c r="I124" s="1475"/>
      <c r="J124" s="1475"/>
      <c r="K124" s="1475"/>
      <c r="L124" s="1475"/>
      <c r="M124" s="1475"/>
      <c r="N124" s="1475"/>
      <c r="O124" s="1475"/>
      <c r="P124" s="1475"/>
      <c r="Q124" s="1475"/>
      <c r="R124" s="1477"/>
      <c r="S124" s="1475"/>
      <c r="T124" s="1475"/>
      <c r="U124" s="1475"/>
      <c r="V124" s="1475"/>
      <c r="W124" s="1475"/>
      <c r="X124" s="1475"/>
      <c r="Y124" s="1475"/>
      <c r="Z124" s="1475"/>
      <c r="AA124" s="1475"/>
      <c r="AB124" s="1475"/>
      <c r="AC124" s="1475"/>
      <c r="AD124" s="1475"/>
      <c r="AE124" s="1475"/>
      <c r="AF124" s="1475"/>
      <c r="AG124" s="1475"/>
      <c r="AH124" s="1475"/>
      <c r="AI124" s="1475"/>
      <c r="AJ124" s="1475"/>
      <c r="AK124" s="1475"/>
      <c r="AL124" s="1475"/>
      <c r="AM124" s="1475"/>
      <c r="AN124" s="1475"/>
      <c r="AO124" s="1475"/>
      <c r="AP124" s="1475"/>
      <c r="AQ124" s="1475"/>
      <c r="AR124" s="1475"/>
      <c r="AS124" s="1475"/>
      <c r="AT124" s="1475"/>
      <c r="AU124" s="1475"/>
      <c r="AV124" s="1475"/>
      <c r="AW124" s="1475"/>
      <c r="AX124" s="1475"/>
      <c r="AY124" s="1475"/>
      <c r="AZ124" s="1475"/>
      <c r="BA124" s="1475"/>
      <c r="BB124" s="1475"/>
      <c r="BC124" s="1475"/>
    </row>
    <row r="125" spans="1:55" ht="0" hidden="1" customHeight="1" x14ac:dyDescent="0.2">
      <c r="A125" s="1475"/>
      <c r="B125" s="1476"/>
      <c r="C125" s="1475"/>
      <c r="D125" s="1475"/>
      <c r="E125" s="1475"/>
      <c r="F125" s="1475"/>
      <c r="G125" s="1475"/>
      <c r="H125" s="1475"/>
      <c r="I125" s="1475"/>
      <c r="J125" s="1475"/>
      <c r="K125" s="1475"/>
      <c r="L125" s="1475"/>
      <c r="M125" s="1475"/>
      <c r="N125" s="1475"/>
      <c r="O125" s="1475"/>
      <c r="P125" s="1475"/>
      <c r="Q125" s="1475"/>
      <c r="R125" s="1477"/>
      <c r="S125" s="1475"/>
      <c r="T125" s="1475"/>
      <c r="U125" s="1475"/>
      <c r="V125" s="1475"/>
      <c r="W125" s="1475"/>
      <c r="X125" s="1475"/>
      <c r="Y125" s="1475"/>
      <c r="Z125" s="1475"/>
      <c r="AA125" s="1475"/>
      <c r="AB125" s="1475"/>
      <c r="AC125" s="1475"/>
      <c r="AD125" s="1475"/>
      <c r="AE125" s="1475"/>
      <c r="AF125" s="1475"/>
      <c r="AG125" s="1475"/>
      <c r="AH125" s="1475"/>
      <c r="AI125" s="1475"/>
      <c r="AJ125" s="1475"/>
      <c r="AK125" s="1475"/>
      <c r="AL125" s="1475"/>
      <c r="AM125" s="1475"/>
      <c r="AN125" s="1475"/>
      <c r="AO125" s="1475"/>
      <c r="AP125" s="1475"/>
      <c r="AQ125" s="1475"/>
      <c r="AR125" s="1475"/>
      <c r="AS125" s="1475"/>
      <c r="AT125" s="1475"/>
      <c r="AU125" s="1475"/>
      <c r="AV125" s="1475"/>
      <c r="AW125" s="1475"/>
      <c r="AX125" s="1475"/>
      <c r="AY125" s="1475"/>
      <c r="AZ125" s="1475"/>
      <c r="BA125" s="1475"/>
      <c r="BB125" s="1475"/>
      <c r="BC125" s="1475"/>
    </row>
    <row r="126" spans="1:55" ht="0" hidden="1" customHeight="1" x14ac:dyDescent="0.2">
      <c r="A126" s="1475"/>
      <c r="B126" s="1476"/>
      <c r="C126" s="1475"/>
      <c r="D126" s="1475"/>
      <c r="E126" s="1475"/>
      <c r="F126" s="1475"/>
      <c r="G126" s="1475"/>
      <c r="H126" s="1475"/>
      <c r="I126" s="1475"/>
      <c r="J126" s="1475"/>
      <c r="K126" s="1475"/>
      <c r="L126" s="1475"/>
      <c r="M126" s="1475"/>
      <c r="N126" s="1475"/>
      <c r="O126" s="1475"/>
      <c r="P126" s="1475"/>
      <c r="Q126" s="1475"/>
      <c r="R126" s="1477"/>
      <c r="S126" s="1475"/>
      <c r="T126" s="1475"/>
      <c r="U126" s="1475"/>
      <c r="V126" s="1475"/>
      <c r="W126" s="1475"/>
      <c r="X126" s="1475"/>
      <c r="Y126" s="1475"/>
      <c r="Z126" s="1475"/>
      <c r="AA126" s="1475"/>
      <c r="AB126" s="1475"/>
      <c r="AC126" s="1475"/>
      <c r="AD126" s="1475"/>
      <c r="AE126" s="1475"/>
      <c r="AF126" s="1475"/>
      <c r="AG126" s="1475"/>
      <c r="AH126" s="1475"/>
      <c r="AI126" s="1475"/>
      <c r="AJ126" s="1475"/>
      <c r="AK126" s="1475"/>
      <c r="AL126" s="1475"/>
      <c r="AM126" s="1475"/>
      <c r="AN126" s="1475"/>
      <c r="AO126" s="1475"/>
      <c r="AP126" s="1475"/>
      <c r="AQ126" s="1475"/>
      <c r="AR126" s="1475"/>
      <c r="AS126" s="1475"/>
      <c r="AT126" s="1475"/>
      <c r="AU126" s="1475"/>
      <c r="AV126" s="1475"/>
      <c r="AW126" s="1475"/>
      <c r="AX126" s="1475"/>
      <c r="AY126" s="1475"/>
      <c r="AZ126" s="1475"/>
      <c r="BA126" s="1475"/>
      <c r="BB126" s="1475"/>
      <c r="BC126" s="1475"/>
    </row>
    <row r="127" spans="1:55" ht="0" hidden="1" customHeight="1" x14ac:dyDescent="0.2">
      <c r="A127" s="1475"/>
      <c r="B127" s="1476"/>
      <c r="C127" s="1475"/>
      <c r="D127" s="1475"/>
      <c r="E127" s="1475"/>
      <c r="F127" s="1475"/>
      <c r="G127" s="1475"/>
      <c r="H127" s="1475"/>
      <c r="I127" s="1475"/>
      <c r="J127" s="1475"/>
      <c r="K127" s="1475"/>
      <c r="L127" s="1475"/>
      <c r="M127" s="1475"/>
      <c r="N127" s="1475"/>
      <c r="O127" s="1475"/>
      <c r="P127" s="1475"/>
      <c r="Q127" s="1475"/>
      <c r="R127" s="1477"/>
      <c r="S127" s="1475"/>
      <c r="T127" s="1475"/>
      <c r="U127" s="1475"/>
      <c r="V127" s="1475"/>
      <c r="W127" s="1475"/>
      <c r="X127" s="1475"/>
      <c r="Y127" s="1475"/>
      <c r="Z127" s="1475"/>
      <c r="AA127" s="1475"/>
      <c r="AB127" s="1475"/>
      <c r="AC127" s="1475"/>
      <c r="AD127" s="1475"/>
      <c r="AE127" s="1475"/>
      <c r="AF127" s="1475"/>
      <c r="AG127" s="1475"/>
      <c r="AH127" s="1475"/>
      <c r="AI127" s="1475"/>
      <c r="AJ127" s="1475"/>
      <c r="AK127" s="1475"/>
      <c r="AL127" s="1475"/>
      <c r="AM127" s="1475"/>
      <c r="AN127" s="1475"/>
      <c r="AO127" s="1475"/>
      <c r="AP127" s="1475"/>
      <c r="AQ127" s="1475"/>
      <c r="AR127" s="1475"/>
      <c r="AS127" s="1475"/>
      <c r="AT127" s="1475"/>
      <c r="AU127" s="1475"/>
      <c r="AV127" s="1475"/>
      <c r="AW127" s="1475"/>
      <c r="AX127" s="1475"/>
      <c r="AY127" s="1475"/>
      <c r="AZ127" s="1475"/>
      <c r="BA127" s="1475"/>
      <c r="BB127" s="1475"/>
      <c r="BC127" s="1475"/>
    </row>
    <row r="128" spans="1:55" ht="0" hidden="1" customHeight="1" x14ac:dyDescent="0.2">
      <c r="A128" s="1475"/>
      <c r="B128" s="1476"/>
      <c r="C128" s="1475"/>
      <c r="D128" s="1475"/>
      <c r="E128" s="1475"/>
      <c r="F128" s="1475"/>
      <c r="G128" s="1475"/>
      <c r="H128" s="1475"/>
      <c r="I128" s="1475"/>
      <c r="J128" s="1475"/>
      <c r="K128" s="1475"/>
      <c r="L128" s="1475"/>
      <c r="M128" s="1475"/>
      <c r="N128" s="1475"/>
      <c r="O128" s="1475"/>
      <c r="P128" s="1475"/>
      <c r="Q128" s="1475"/>
      <c r="R128" s="1477"/>
      <c r="S128" s="1475"/>
      <c r="T128" s="1475"/>
      <c r="U128" s="1475"/>
      <c r="V128" s="1475"/>
      <c r="W128" s="1475"/>
      <c r="X128" s="1475"/>
      <c r="Y128" s="1475"/>
      <c r="Z128" s="1475"/>
      <c r="AA128" s="1475"/>
      <c r="AB128" s="1475"/>
      <c r="AC128" s="1475"/>
      <c r="AD128" s="1475"/>
      <c r="AE128" s="1475"/>
      <c r="AF128" s="1475"/>
      <c r="AG128" s="1475"/>
      <c r="AH128" s="1475"/>
      <c r="AI128" s="1475"/>
      <c r="AJ128" s="1475"/>
      <c r="AK128" s="1475"/>
      <c r="AL128" s="1475"/>
      <c r="AM128" s="1475"/>
      <c r="AN128" s="1475"/>
      <c r="AO128" s="1475"/>
      <c r="AP128" s="1475"/>
      <c r="AQ128" s="1475"/>
      <c r="AR128" s="1475"/>
      <c r="AS128" s="1475"/>
      <c r="AT128" s="1475"/>
      <c r="AU128" s="1475"/>
      <c r="AV128" s="1475"/>
      <c r="AW128" s="1475"/>
      <c r="AX128" s="1475"/>
      <c r="AY128" s="1475"/>
      <c r="AZ128" s="1475"/>
      <c r="BA128" s="1475"/>
      <c r="BB128" s="1475"/>
      <c r="BC128" s="1475"/>
    </row>
    <row r="129" spans="1:55" ht="0" hidden="1" customHeight="1" x14ac:dyDescent="0.2">
      <c r="A129" s="1475"/>
      <c r="B129" s="1476"/>
      <c r="C129" s="1475"/>
      <c r="D129" s="1475"/>
      <c r="E129" s="1475"/>
      <c r="F129" s="1475"/>
      <c r="G129" s="1475"/>
      <c r="H129" s="1475"/>
      <c r="I129" s="1475"/>
      <c r="J129" s="1475"/>
      <c r="K129" s="1475"/>
      <c r="L129" s="1475"/>
      <c r="M129" s="1475"/>
      <c r="N129" s="1475"/>
      <c r="O129" s="1475"/>
      <c r="P129" s="1475"/>
      <c r="Q129" s="1475"/>
      <c r="R129" s="1477"/>
      <c r="S129" s="1475"/>
      <c r="T129" s="1475"/>
      <c r="U129" s="1475"/>
      <c r="V129" s="1475"/>
      <c r="W129" s="1475"/>
      <c r="X129" s="1475"/>
      <c r="Y129" s="1475"/>
      <c r="Z129" s="1475"/>
      <c r="AA129" s="1475"/>
      <c r="AB129" s="1475"/>
      <c r="AC129" s="1475"/>
      <c r="AD129" s="1475"/>
      <c r="AE129" s="1475"/>
      <c r="AF129" s="1475"/>
      <c r="AG129" s="1475"/>
      <c r="AH129" s="1475"/>
      <c r="AI129" s="1475"/>
      <c r="AJ129" s="1475"/>
      <c r="AK129" s="1475"/>
      <c r="AL129" s="1475"/>
      <c r="AM129" s="1475"/>
      <c r="AN129" s="1475"/>
      <c r="AO129" s="1475"/>
      <c r="AP129" s="1475"/>
      <c r="AQ129" s="1475"/>
      <c r="AR129" s="1475"/>
      <c r="AS129" s="1475"/>
      <c r="AT129" s="1475"/>
      <c r="AU129" s="1475"/>
      <c r="AV129" s="1475"/>
      <c r="AW129" s="1475"/>
      <c r="AX129" s="1475"/>
      <c r="AY129" s="1475"/>
      <c r="AZ129" s="1475"/>
      <c r="BA129" s="1475"/>
      <c r="BB129" s="1475"/>
      <c r="BC129" s="1475"/>
    </row>
    <row r="130" spans="1:55" ht="0" hidden="1" customHeight="1" x14ac:dyDescent="0.2">
      <c r="A130" s="1475"/>
      <c r="B130" s="1476"/>
      <c r="C130" s="1475"/>
      <c r="D130" s="1475"/>
      <c r="E130" s="1475"/>
      <c r="F130" s="1475"/>
      <c r="G130" s="1475"/>
      <c r="H130" s="1475"/>
      <c r="I130" s="1475"/>
      <c r="J130" s="1475"/>
      <c r="K130" s="1475"/>
      <c r="L130" s="1475"/>
      <c r="M130" s="1475"/>
      <c r="N130" s="1475"/>
      <c r="O130" s="1475"/>
      <c r="P130" s="1475"/>
      <c r="Q130" s="1475"/>
      <c r="R130" s="1477"/>
      <c r="S130" s="1475"/>
      <c r="T130" s="1475"/>
      <c r="U130" s="1475"/>
      <c r="V130" s="1475"/>
      <c r="W130" s="1475"/>
      <c r="X130" s="1475"/>
      <c r="Y130" s="1475"/>
      <c r="Z130" s="1475"/>
      <c r="AA130" s="1475"/>
      <c r="AB130" s="1475"/>
      <c r="AC130" s="1475"/>
      <c r="AD130" s="1475"/>
      <c r="AE130" s="1475"/>
      <c r="AF130" s="1475"/>
      <c r="AG130" s="1475"/>
      <c r="AH130" s="1475"/>
      <c r="AI130" s="1475"/>
      <c r="AJ130" s="1475"/>
      <c r="AK130" s="1475"/>
      <c r="AL130" s="1475"/>
      <c r="AM130" s="1475"/>
      <c r="AN130" s="1475"/>
      <c r="AO130" s="1475"/>
      <c r="AP130" s="1475"/>
      <c r="AQ130" s="1475"/>
      <c r="AR130" s="1475"/>
      <c r="AS130" s="1475"/>
      <c r="AT130" s="1475"/>
      <c r="AU130" s="1475"/>
      <c r="AV130" s="1475"/>
      <c r="AW130" s="1475"/>
      <c r="AX130" s="1475"/>
      <c r="AY130" s="1475"/>
      <c r="AZ130" s="1475"/>
      <c r="BA130" s="1475"/>
      <c r="BB130" s="1475"/>
      <c r="BC130" s="1475"/>
    </row>
    <row r="131" spans="1:55" ht="0" hidden="1" customHeight="1" x14ac:dyDescent="0.2">
      <c r="A131" s="1475"/>
      <c r="B131" s="1476"/>
      <c r="C131" s="1475"/>
      <c r="D131" s="1475"/>
      <c r="E131" s="1475"/>
      <c r="F131" s="1475"/>
      <c r="G131" s="1475"/>
      <c r="H131" s="1475"/>
      <c r="I131" s="1475"/>
      <c r="J131" s="1475"/>
      <c r="K131" s="1475"/>
      <c r="L131" s="1475"/>
      <c r="M131" s="1475"/>
      <c r="N131" s="1475"/>
      <c r="O131" s="1475"/>
      <c r="P131" s="1475"/>
      <c r="Q131" s="1475"/>
      <c r="R131" s="1477"/>
      <c r="S131" s="1475"/>
      <c r="T131" s="1475"/>
      <c r="U131" s="1475"/>
      <c r="V131" s="1475"/>
      <c r="W131" s="1475"/>
      <c r="X131" s="1475"/>
      <c r="Y131" s="1475"/>
      <c r="Z131" s="1475"/>
      <c r="AA131" s="1475"/>
      <c r="AB131" s="1475"/>
      <c r="AC131" s="1475"/>
      <c r="AD131" s="1475"/>
      <c r="AE131" s="1475"/>
      <c r="AF131" s="1475"/>
      <c r="AG131" s="1475"/>
      <c r="AH131" s="1475"/>
      <c r="AI131" s="1475"/>
      <c r="AJ131" s="1475"/>
      <c r="AK131" s="1475"/>
      <c r="AL131" s="1475"/>
      <c r="AM131" s="1475"/>
      <c r="AN131" s="1475"/>
      <c r="AO131" s="1475"/>
      <c r="AP131" s="1475"/>
      <c r="AQ131" s="1475"/>
      <c r="AR131" s="1475"/>
      <c r="AS131" s="1475"/>
      <c r="AT131" s="1475"/>
      <c r="AU131" s="1475"/>
      <c r="AV131" s="1475"/>
      <c r="AW131" s="1475"/>
      <c r="AX131" s="1475"/>
      <c r="AY131" s="1475"/>
      <c r="AZ131" s="1475"/>
      <c r="BA131" s="1475"/>
      <c r="BB131" s="1475"/>
      <c r="BC131" s="1475"/>
    </row>
    <row r="132" spans="1:55" ht="0" hidden="1" customHeight="1" x14ac:dyDescent="0.2">
      <c r="A132" s="1475"/>
      <c r="B132" s="1476"/>
      <c r="C132" s="1475"/>
      <c r="D132" s="1475"/>
      <c r="E132" s="1475"/>
      <c r="F132" s="1475"/>
      <c r="G132" s="1475"/>
      <c r="H132" s="1475"/>
      <c r="I132" s="1475"/>
      <c r="J132" s="1475"/>
      <c r="K132" s="1475"/>
      <c r="L132" s="1475"/>
      <c r="M132" s="1475"/>
      <c r="N132" s="1475"/>
      <c r="O132" s="1475"/>
      <c r="P132" s="1475"/>
      <c r="Q132" s="1475"/>
      <c r="R132" s="1477"/>
      <c r="S132" s="1475"/>
      <c r="T132" s="1475"/>
      <c r="U132" s="1475"/>
      <c r="V132" s="1475"/>
      <c r="W132" s="1475"/>
      <c r="X132" s="1475"/>
      <c r="Y132" s="1475"/>
      <c r="Z132" s="1475"/>
      <c r="AA132" s="1475"/>
      <c r="AB132" s="1475"/>
      <c r="AC132" s="1475"/>
      <c r="AD132" s="1475"/>
      <c r="AE132" s="1475"/>
      <c r="AF132" s="1475"/>
      <c r="AG132" s="1475"/>
      <c r="AH132" s="1475"/>
      <c r="AI132" s="1475"/>
      <c r="AJ132" s="1475"/>
      <c r="AK132" s="1475"/>
      <c r="AL132" s="1475"/>
      <c r="AM132" s="1475"/>
      <c r="AN132" s="1475"/>
      <c r="AO132" s="1475"/>
      <c r="AP132" s="1475"/>
      <c r="AQ132" s="1475"/>
      <c r="AR132" s="1475"/>
      <c r="AS132" s="1475"/>
      <c r="AT132" s="1475"/>
      <c r="AU132" s="1475"/>
      <c r="AV132" s="1475"/>
      <c r="AW132" s="1475"/>
      <c r="AX132" s="1475"/>
      <c r="AY132" s="1475"/>
      <c r="AZ132" s="1475"/>
      <c r="BA132" s="1475"/>
      <c r="BB132" s="1475"/>
      <c r="BC132" s="1475"/>
    </row>
    <row r="133" spans="1:55" ht="0" hidden="1" customHeight="1" x14ac:dyDescent="0.2">
      <c r="A133" s="1475"/>
      <c r="B133" s="1476"/>
      <c r="C133" s="1475"/>
      <c r="D133" s="1475"/>
      <c r="E133" s="1475"/>
      <c r="F133" s="1475"/>
      <c r="G133" s="1475"/>
      <c r="H133" s="1475"/>
      <c r="I133" s="1475"/>
      <c r="J133" s="1475"/>
      <c r="K133" s="1475"/>
      <c r="L133" s="1475"/>
      <c r="M133" s="1475"/>
      <c r="N133" s="1475"/>
      <c r="O133" s="1475"/>
      <c r="P133" s="1475"/>
      <c r="Q133" s="1475"/>
      <c r="R133" s="1477"/>
      <c r="S133" s="1475"/>
      <c r="T133" s="1475"/>
      <c r="U133" s="1475"/>
      <c r="V133" s="1475"/>
      <c r="W133" s="1475"/>
      <c r="X133" s="1475"/>
      <c r="Y133" s="1475"/>
      <c r="Z133" s="1475"/>
      <c r="AA133" s="1475"/>
      <c r="AB133" s="1475"/>
      <c r="AC133" s="1475"/>
      <c r="AD133" s="1475"/>
      <c r="AE133" s="1475"/>
      <c r="AF133" s="1475"/>
      <c r="AG133" s="1475"/>
      <c r="AH133" s="1475"/>
      <c r="AI133" s="1475"/>
      <c r="AJ133" s="1475"/>
      <c r="AK133" s="1475"/>
      <c r="AL133" s="1475"/>
      <c r="AM133" s="1475"/>
      <c r="AN133" s="1475"/>
      <c r="AO133" s="1475"/>
      <c r="AP133" s="1475"/>
      <c r="AQ133" s="1475"/>
      <c r="AR133" s="1475"/>
      <c r="AS133" s="1475"/>
      <c r="AT133" s="1475"/>
      <c r="AU133" s="1475"/>
      <c r="AV133" s="1475"/>
      <c r="AW133" s="1475"/>
      <c r="AX133" s="1475"/>
      <c r="AY133" s="1475"/>
      <c r="AZ133" s="1475"/>
      <c r="BA133" s="1475"/>
      <c r="BB133" s="1475"/>
      <c r="BC133" s="1475"/>
    </row>
    <row r="134" spans="1:55" ht="0" hidden="1" customHeight="1" x14ac:dyDescent="0.2">
      <c r="A134" s="1475"/>
      <c r="B134" s="1476"/>
      <c r="C134" s="1475"/>
      <c r="D134" s="1475"/>
      <c r="E134" s="1475"/>
      <c r="F134" s="1475"/>
      <c r="G134" s="1475"/>
      <c r="H134" s="1475"/>
      <c r="I134" s="1475"/>
      <c r="J134" s="1475"/>
      <c r="K134" s="1475"/>
      <c r="L134" s="1475"/>
      <c r="M134" s="1475"/>
      <c r="N134" s="1475"/>
      <c r="O134" s="1475"/>
      <c r="P134" s="1475"/>
      <c r="Q134" s="1475"/>
      <c r="R134" s="1477"/>
      <c r="S134" s="1475"/>
      <c r="T134" s="1475"/>
      <c r="U134" s="1475"/>
      <c r="V134" s="1475"/>
      <c r="W134" s="1475"/>
      <c r="X134" s="1475"/>
      <c r="Y134" s="1475"/>
      <c r="Z134" s="1475"/>
      <c r="AA134" s="1475"/>
      <c r="AB134" s="1475"/>
      <c r="AC134" s="1475"/>
      <c r="AD134" s="1475"/>
      <c r="AE134" s="1475"/>
      <c r="AF134" s="1475"/>
      <c r="AG134" s="1475"/>
      <c r="AH134" s="1475"/>
      <c r="AI134" s="1475"/>
      <c r="AJ134" s="1475"/>
      <c r="AK134" s="1475"/>
      <c r="AL134" s="1475"/>
      <c r="AM134" s="1475"/>
      <c r="AN134" s="1475"/>
      <c r="AO134" s="1475"/>
      <c r="AP134" s="1475"/>
      <c r="AQ134" s="1475"/>
      <c r="AR134" s="1475"/>
      <c r="AS134" s="1475"/>
      <c r="AT134" s="1475"/>
      <c r="AU134" s="1475"/>
      <c r="AV134" s="1475"/>
      <c r="AW134" s="1475"/>
      <c r="AX134" s="1475"/>
      <c r="AY134" s="1475"/>
      <c r="AZ134" s="1475"/>
      <c r="BA134" s="1475"/>
      <c r="BB134" s="1475"/>
      <c r="BC134" s="1475"/>
    </row>
    <row r="135" spans="1:55" ht="0" hidden="1" customHeight="1" x14ac:dyDescent="0.2">
      <c r="A135" s="1475"/>
      <c r="B135" s="1476"/>
      <c r="C135" s="1475"/>
      <c r="D135" s="1475"/>
      <c r="E135" s="1475"/>
      <c r="F135" s="1475"/>
      <c r="G135" s="1475"/>
      <c r="H135" s="1475"/>
      <c r="I135" s="1475"/>
      <c r="J135" s="1475"/>
      <c r="K135" s="1475"/>
      <c r="L135" s="1475"/>
      <c r="M135" s="1475"/>
      <c r="N135" s="1475"/>
      <c r="O135" s="1475"/>
      <c r="P135" s="1475"/>
      <c r="Q135" s="1475"/>
      <c r="R135" s="1477"/>
      <c r="S135" s="1475"/>
      <c r="T135" s="1475"/>
      <c r="U135" s="1475"/>
      <c r="V135" s="1475"/>
      <c r="W135" s="1475"/>
      <c r="X135" s="1475"/>
      <c r="Y135" s="1475"/>
      <c r="Z135" s="1475"/>
      <c r="AA135" s="1475"/>
      <c r="AB135" s="1475"/>
      <c r="AC135" s="1475"/>
      <c r="AD135" s="1475"/>
      <c r="AE135" s="1475"/>
      <c r="AF135" s="1475"/>
      <c r="AG135" s="1475"/>
      <c r="AH135" s="1475"/>
      <c r="AI135" s="1475"/>
      <c r="AJ135" s="1475"/>
      <c r="AK135" s="1475"/>
      <c r="AL135" s="1475"/>
      <c r="AM135" s="1475"/>
      <c r="AN135" s="1475"/>
      <c r="AO135" s="1475"/>
      <c r="AP135" s="1475"/>
      <c r="AQ135" s="1475"/>
      <c r="AR135" s="1475"/>
      <c r="AS135" s="1475"/>
      <c r="AT135" s="1475"/>
      <c r="AU135" s="1475"/>
      <c r="AV135" s="1475"/>
      <c r="AW135" s="1475"/>
      <c r="AX135" s="1475"/>
      <c r="AY135" s="1475"/>
      <c r="AZ135" s="1475"/>
      <c r="BA135" s="1475"/>
      <c r="BB135" s="1475"/>
      <c r="BC135" s="1475"/>
    </row>
    <row r="136" spans="1:55" ht="0" hidden="1" customHeight="1" x14ac:dyDescent="0.2">
      <c r="A136" s="1475"/>
      <c r="B136" s="1476"/>
      <c r="C136" s="1475"/>
      <c r="D136" s="1475"/>
      <c r="E136" s="1475"/>
      <c r="F136" s="1475"/>
      <c r="G136" s="1475"/>
      <c r="H136" s="1475"/>
      <c r="I136" s="1475"/>
      <c r="J136" s="1475"/>
      <c r="K136" s="1475"/>
      <c r="L136" s="1475"/>
      <c r="M136" s="1475"/>
      <c r="N136" s="1475"/>
      <c r="O136" s="1475"/>
      <c r="P136" s="1475"/>
      <c r="Q136" s="1475"/>
      <c r="R136" s="1477"/>
      <c r="S136" s="1475"/>
      <c r="T136" s="1475"/>
      <c r="U136" s="1475"/>
      <c r="V136" s="1475"/>
      <c r="W136" s="1475"/>
      <c r="X136" s="1475"/>
      <c r="Y136" s="1475"/>
      <c r="Z136" s="1475"/>
      <c r="AA136" s="1475"/>
      <c r="AB136" s="1475"/>
      <c r="AC136" s="1475"/>
      <c r="AD136" s="1475"/>
      <c r="AE136" s="1475"/>
      <c r="AF136" s="1475"/>
      <c r="AG136" s="1475"/>
      <c r="AH136" s="1475"/>
      <c r="AI136" s="1475"/>
      <c r="AJ136" s="1475"/>
      <c r="AK136" s="1475"/>
      <c r="AL136" s="1475"/>
      <c r="AM136" s="1475"/>
      <c r="AN136" s="1475"/>
      <c r="AO136" s="1475"/>
      <c r="AP136" s="1475"/>
      <c r="AQ136" s="1475"/>
      <c r="AR136" s="1475"/>
      <c r="AS136" s="1475"/>
      <c r="AT136" s="1475"/>
      <c r="AU136" s="1475"/>
      <c r="AV136" s="1475"/>
      <c r="AW136" s="1475"/>
      <c r="AX136" s="1475"/>
      <c r="AY136" s="1475"/>
      <c r="AZ136" s="1475"/>
      <c r="BA136" s="1475"/>
      <c r="BB136" s="1475"/>
      <c r="BC136" s="1475"/>
    </row>
    <row r="137" spans="1:55" ht="0" hidden="1" customHeight="1" x14ac:dyDescent="0.2">
      <c r="A137" s="1475"/>
      <c r="B137" s="1476"/>
      <c r="C137" s="1475"/>
      <c r="D137" s="1475"/>
      <c r="E137" s="1475"/>
      <c r="F137" s="1475"/>
      <c r="G137" s="1475"/>
      <c r="H137" s="1475"/>
      <c r="I137" s="1475"/>
      <c r="J137" s="1475"/>
      <c r="K137" s="1475"/>
      <c r="L137" s="1475"/>
      <c r="M137" s="1475"/>
      <c r="N137" s="1475"/>
      <c r="O137" s="1475"/>
      <c r="P137" s="1475"/>
      <c r="Q137" s="1475"/>
      <c r="R137" s="1477"/>
      <c r="S137" s="1475"/>
      <c r="T137" s="1475"/>
      <c r="U137" s="1475"/>
      <c r="V137" s="1475"/>
      <c r="W137" s="1475"/>
      <c r="X137" s="1475"/>
      <c r="Y137" s="1475"/>
      <c r="Z137" s="1475"/>
      <c r="AA137" s="1475"/>
      <c r="AB137" s="1475"/>
      <c r="AC137" s="1475"/>
      <c r="AD137" s="1475"/>
      <c r="AE137" s="1475"/>
      <c r="AF137" s="1475"/>
      <c r="AG137" s="1475"/>
      <c r="AH137" s="1475"/>
      <c r="AI137" s="1475"/>
      <c r="AJ137" s="1475"/>
      <c r="AK137" s="1475"/>
      <c r="AL137" s="1475"/>
      <c r="AM137" s="1475"/>
      <c r="AN137" s="1475"/>
      <c r="AO137" s="1475"/>
      <c r="AP137" s="1475"/>
      <c r="AQ137" s="1475"/>
      <c r="AR137" s="1475"/>
      <c r="AS137" s="1475"/>
      <c r="AT137" s="1475"/>
      <c r="AU137" s="1475"/>
      <c r="AV137" s="1475"/>
      <c r="AW137" s="1475"/>
      <c r="AX137" s="1475"/>
      <c r="AY137" s="1475"/>
      <c r="AZ137" s="1475"/>
      <c r="BA137" s="1475"/>
      <c r="BB137" s="1475"/>
      <c r="BC137" s="1475"/>
    </row>
    <row r="138" spans="1:55" ht="0" hidden="1" customHeight="1" x14ac:dyDescent="0.2">
      <c r="A138" s="1475"/>
      <c r="B138" s="1476"/>
      <c r="C138" s="1475"/>
      <c r="D138" s="1475"/>
      <c r="E138" s="1475"/>
      <c r="F138" s="1475"/>
      <c r="G138" s="1475"/>
      <c r="H138" s="1475"/>
      <c r="I138" s="1475"/>
      <c r="J138" s="1475"/>
      <c r="K138" s="1475"/>
      <c r="L138" s="1475"/>
      <c r="M138" s="1475"/>
      <c r="N138" s="1475"/>
      <c r="O138" s="1475"/>
      <c r="P138" s="1475"/>
      <c r="Q138" s="1475"/>
      <c r="R138" s="1477"/>
      <c r="S138" s="1475"/>
      <c r="T138" s="1475"/>
      <c r="U138" s="1475"/>
      <c r="V138" s="1475"/>
      <c r="W138" s="1475"/>
      <c r="X138" s="1475"/>
      <c r="Y138" s="1475"/>
      <c r="Z138" s="1475"/>
      <c r="AA138" s="1475"/>
      <c r="AB138" s="1475"/>
      <c r="AC138" s="1475"/>
      <c r="AD138" s="1475"/>
      <c r="AE138" s="1475"/>
      <c r="AF138" s="1475"/>
      <c r="AG138" s="1475"/>
      <c r="AH138" s="1475"/>
      <c r="AI138" s="1475"/>
      <c r="AJ138" s="1475"/>
      <c r="AK138" s="1475"/>
      <c r="AL138" s="1475"/>
      <c r="AM138" s="1475"/>
      <c r="AN138" s="1475"/>
      <c r="AO138" s="1475"/>
      <c r="AP138" s="1475"/>
      <c r="AQ138" s="1475"/>
      <c r="AR138" s="1475"/>
      <c r="AS138" s="1475"/>
      <c r="AT138" s="1475"/>
      <c r="AU138" s="1475"/>
      <c r="AV138" s="1475"/>
      <c r="AW138" s="1475"/>
      <c r="AX138" s="1475"/>
      <c r="AY138" s="1475"/>
      <c r="AZ138" s="1475"/>
      <c r="BA138" s="1475"/>
      <c r="BB138" s="1475"/>
      <c r="BC138" s="1475"/>
    </row>
    <row r="139" spans="1:55" ht="0" hidden="1" customHeight="1" x14ac:dyDescent="0.2">
      <c r="A139" s="1475"/>
      <c r="B139" s="1476"/>
      <c r="C139" s="1475"/>
      <c r="D139" s="1475"/>
      <c r="E139" s="1475"/>
      <c r="F139" s="1475"/>
      <c r="G139" s="1475"/>
      <c r="H139" s="1475"/>
      <c r="I139" s="1475"/>
      <c r="J139" s="1475"/>
      <c r="K139" s="1475"/>
      <c r="L139" s="1475"/>
      <c r="M139" s="1475"/>
      <c r="N139" s="1475"/>
      <c r="O139" s="1475"/>
      <c r="P139" s="1475"/>
      <c r="Q139" s="1475"/>
      <c r="R139" s="1477"/>
      <c r="S139" s="1475"/>
      <c r="T139" s="1475"/>
      <c r="U139" s="1475"/>
      <c r="V139" s="1475"/>
      <c r="W139" s="1475"/>
      <c r="X139" s="1475"/>
      <c r="Y139" s="1475"/>
      <c r="Z139" s="1475"/>
      <c r="AA139" s="1475"/>
      <c r="AB139" s="1475"/>
      <c r="AC139" s="1475"/>
      <c r="AD139" s="1475"/>
      <c r="AE139" s="1475"/>
      <c r="AF139" s="1475"/>
      <c r="AG139" s="1475"/>
      <c r="AH139" s="1475"/>
      <c r="AI139" s="1475"/>
      <c r="AJ139" s="1475"/>
      <c r="AK139" s="1475"/>
      <c r="AL139" s="1475"/>
      <c r="AM139" s="1475"/>
      <c r="AN139" s="1475"/>
      <c r="AO139" s="1475"/>
      <c r="AP139" s="1475"/>
      <c r="AQ139" s="1475"/>
      <c r="AR139" s="1475"/>
      <c r="AS139" s="1475"/>
      <c r="AT139" s="1475"/>
      <c r="AU139" s="1475"/>
      <c r="AV139" s="1475"/>
      <c r="AW139" s="1475"/>
      <c r="AX139" s="1475"/>
      <c r="AY139" s="1475"/>
      <c r="AZ139" s="1475"/>
      <c r="BA139" s="1475"/>
      <c r="BB139" s="1475"/>
      <c r="BC139" s="1475"/>
    </row>
    <row r="140" spans="1:55" ht="0" hidden="1" customHeight="1" x14ac:dyDescent="0.2">
      <c r="A140" s="1475"/>
      <c r="B140" s="1476"/>
      <c r="C140" s="1475"/>
      <c r="D140" s="1475"/>
      <c r="E140" s="1475"/>
      <c r="F140" s="1475"/>
      <c r="G140" s="1475"/>
      <c r="H140" s="1475"/>
      <c r="I140" s="1475"/>
      <c r="J140" s="1475"/>
      <c r="K140" s="1475"/>
      <c r="L140" s="1475"/>
      <c r="M140" s="1475"/>
      <c r="N140" s="1475"/>
      <c r="O140" s="1475"/>
      <c r="P140" s="1475"/>
      <c r="Q140" s="1475"/>
      <c r="R140" s="1477"/>
      <c r="S140" s="1475"/>
      <c r="T140" s="1475"/>
      <c r="U140" s="1475"/>
      <c r="V140" s="1475"/>
      <c r="W140" s="1475"/>
      <c r="X140" s="1475"/>
      <c r="Y140" s="1475"/>
      <c r="Z140" s="1475"/>
      <c r="AA140" s="1475"/>
      <c r="AB140" s="1475"/>
      <c r="AC140" s="1475"/>
      <c r="AD140" s="1475"/>
      <c r="AE140" s="1475"/>
      <c r="AF140" s="1475"/>
      <c r="AG140" s="1475"/>
      <c r="AH140" s="1475"/>
      <c r="AI140" s="1475"/>
      <c r="AJ140" s="1475"/>
      <c r="AK140" s="1475"/>
      <c r="AL140" s="1475"/>
      <c r="AM140" s="1475"/>
      <c r="AN140" s="1475"/>
      <c r="AO140" s="1475"/>
      <c r="AP140" s="1475"/>
      <c r="AQ140" s="1475"/>
      <c r="AR140" s="1475"/>
      <c r="AS140" s="1475"/>
      <c r="AT140" s="1475"/>
      <c r="AU140" s="1475"/>
      <c r="AV140" s="1475"/>
      <c r="AW140" s="1475"/>
      <c r="AX140" s="1475"/>
      <c r="AY140" s="1475"/>
      <c r="AZ140" s="1475"/>
      <c r="BA140" s="1475"/>
      <c r="BB140" s="1475"/>
      <c r="BC140" s="1475"/>
    </row>
    <row r="141" spans="1:55" ht="0" hidden="1" customHeight="1" x14ac:dyDescent="0.2">
      <c r="A141" s="1475"/>
      <c r="B141" s="1476"/>
      <c r="C141" s="1475"/>
      <c r="D141" s="1475"/>
      <c r="E141" s="1475"/>
      <c r="F141" s="1475"/>
      <c r="G141" s="1475"/>
      <c r="H141" s="1475"/>
      <c r="I141" s="1475"/>
      <c r="J141" s="1475"/>
      <c r="K141" s="1475"/>
      <c r="L141" s="1475"/>
      <c r="M141" s="1475"/>
      <c r="N141" s="1475"/>
      <c r="O141" s="1475"/>
      <c r="P141" s="1475"/>
      <c r="Q141" s="1475"/>
      <c r="R141" s="1477"/>
      <c r="S141" s="1475"/>
      <c r="T141" s="1475"/>
      <c r="U141" s="1475"/>
      <c r="V141" s="1475"/>
      <c r="W141" s="1475"/>
      <c r="X141" s="1475"/>
      <c r="Y141" s="1475"/>
      <c r="Z141" s="1475"/>
      <c r="AA141" s="1475"/>
      <c r="AB141" s="1475"/>
      <c r="AC141" s="1475"/>
      <c r="AD141" s="1475"/>
      <c r="AE141" s="1475"/>
      <c r="AF141" s="1475"/>
      <c r="AG141" s="1475"/>
      <c r="AH141" s="1475"/>
      <c r="AI141" s="1475"/>
      <c r="AJ141" s="1475"/>
      <c r="AK141" s="1475"/>
      <c r="AL141" s="1475"/>
      <c r="AM141" s="1475"/>
      <c r="AN141" s="1475"/>
      <c r="AO141" s="1475"/>
      <c r="AP141" s="1475"/>
      <c r="AQ141" s="1475"/>
      <c r="AR141" s="1475"/>
      <c r="AS141" s="1475"/>
      <c r="AT141" s="1475"/>
      <c r="AU141" s="1475"/>
      <c r="AV141" s="1475"/>
      <c r="AW141" s="1475"/>
      <c r="AX141" s="1475"/>
      <c r="AY141" s="1475"/>
      <c r="AZ141" s="1475"/>
      <c r="BA141" s="1475"/>
      <c r="BB141" s="1475"/>
      <c r="BC141" s="1475"/>
    </row>
    <row r="142" spans="1:55" ht="0" hidden="1" customHeight="1" x14ac:dyDescent="0.2">
      <c r="A142" s="1475"/>
      <c r="B142" s="1476"/>
      <c r="C142" s="1475"/>
      <c r="D142" s="1475"/>
      <c r="E142" s="1475"/>
      <c r="F142" s="1475"/>
      <c r="G142" s="1475"/>
      <c r="H142" s="1475"/>
      <c r="I142" s="1475"/>
      <c r="J142" s="1475"/>
      <c r="K142" s="1475"/>
      <c r="L142" s="1475"/>
      <c r="M142" s="1475"/>
      <c r="N142" s="1475"/>
      <c r="O142" s="1475"/>
      <c r="P142" s="1475"/>
      <c r="Q142" s="1475"/>
      <c r="R142" s="1477"/>
      <c r="S142" s="1475"/>
      <c r="T142" s="1475"/>
      <c r="U142" s="1475"/>
      <c r="V142" s="1475"/>
      <c r="W142" s="1475"/>
      <c r="X142" s="1475"/>
      <c r="Y142" s="1475"/>
      <c r="Z142" s="1475"/>
      <c r="AA142" s="1475"/>
      <c r="AB142" s="1475"/>
      <c r="AC142" s="1475"/>
      <c r="AD142" s="1475"/>
      <c r="AE142" s="1475"/>
      <c r="AF142" s="1475"/>
      <c r="AG142" s="1475"/>
      <c r="AH142" s="1475"/>
      <c r="AI142" s="1475"/>
      <c r="AJ142" s="1475"/>
      <c r="AK142" s="1475"/>
      <c r="AL142" s="1475"/>
      <c r="AM142" s="1475"/>
      <c r="AN142" s="1475"/>
      <c r="AO142" s="1475"/>
      <c r="AP142" s="1475"/>
      <c r="AQ142" s="1475"/>
      <c r="AR142" s="1475"/>
      <c r="AS142" s="1475"/>
      <c r="AT142" s="1475"/>
      <c r="AU142" s="1475"/>
      <c r="AV142" s="1475"/>
      <c r="AW142" s="1475"/>
      <c r="AX142" s="1475"/>
      <c r="AY142" s="1475"/>
      <c r="AZ142" s="1475"/>
      <c r="BA142" s="1475"/>
      <c r="BB142" s="1475"/>
      <c r="BC142" s="1475"/>
    </row>
    <row r="143" spans="1:55" ht="0" hidden="1" customHeight="1" x14ac:dyDescent="0.2">
      <c r="A143" s="1475"/>
      <c r="B143" s="1476"/>
      <c r="C143" s="1475"/>
      <c r="D143" s="1475"/>
      <c r="E143" s="1475"/>
      <c r="F143" s="1475"/>
      <c r="G143" s="1475"/>
      <c r="H143" s="1475"/>
      <c r="I143" s="1475"/>
      <c r="J143" s="1475"/>
      <c r="K143" s="1475"/>
      <c r="L143" s="1475"/>
      <c r="M143" s="1475"/>
      <c r="N143" s="1475"/>
      <c r="O143" s="1475"/>
      <c r="P143" s="1475"/>
      <c r="Q143" s="1475"/>
      <c r="R143" s="1477"/>
      <c r="S143" s="1475"/>
      <c r="T143" s="1475"/>
      <c r="U143" s="1475"/>
      <c r="V143" s="1475"/>
      <c r="W143" s="1475"/>
      <c r="X143" s="1475"/>
      <c r="Y143" s="1475"/>
      <c r="Z143" s="1475"/>
      <c r="AA143" s="1475"/>
      <c r="AB143" s="1475"/>
      <c r="AC143" s="1475"/>
      <c r="AD143" s="1475"/>
      <c r="AE143" s="1475"/>
      <c r="AF143" s="1475"/>
      <c r="AG143" s="1475"/>
      <c r="AH143" s="1475"/>
      <c r="AI143" s="1475"/>
      <c r="AJ143" s="1475"/>
      <c r="AK143" s="1475"/>
      <c r="AL143" s="1475"/>
      <c r="AM143" s="1475"/>
      <c r="AN143" s="1475"/>
      <c r="AO143" s="1475"/>
      <c r="AP143" s="1475"/>
      <c r="AQ143" s="1475"/>
      <c r="AR143" s="1475"/>
      <c r="AS143" s="1475"/>
      <c r="AT143" s="1475"/>
      <c r="AU143" s="1475"/>
      <c r="AV143" s="1475"/>
      <c r="AW143" s="1475"/>
      <c r="AX143" s="1475"/>
      <c r="AY143" s="1475"/>
      <c r="AZ143" s="1475"/>
      <c r="BA143" s="1475"/>
      <c r="BB143" s="1475"/>
      <c r="BC143" s="1475"/>
    </row>
    <row r="144" spans="1:55" ht="0" hidden="1" customHeight="1" x14ac:dyDescent="0.2">
      <c r="A144" s="1475"/>
      <c r="B144" s="1476"/>
      <c r="C144" s="1475"/>
      <c r="D144" s="1475"/>
      <c r="E144" s="1475"/>
      <c r="F144" s="1475"/>
      <c r="G144" s="1475"/>
      <c r="H144" s="1475"/>
      <c r="I144" s="1475"/>
      <c r="J144" s="1475"/>
      <c r="K144" s="1475"/>
      <c r="L144" s="1475"/>
      <c r="M144" s="1475"/>
      <c r="N144" s="1475"/>
      <c r="O144" s="1475"/>
      <c r="P144" s="1475"/>
      <c r="Q144" s="1475"/>
      <c r="R144" s="1477"/>
      <c r="S144" s="1475"/>
      <c r="T144" s="1475"/>
      <c r="U144" s="1475"/>
      <c r="V144" s="1475"/>
      <c r="W144" s="1475"/>
      <c r="X144" s="1475"/>
      <c r="Y144" s="1475"/>
      <c r="Z144" s="1475"/>
      <c r="AA144" s="1475"/>
      <c r="AB144" s="1475"/>
      <c r="AC144" s="1475"/>
      <c r="AD144" s="1475"/>
      <c r="AE144" s="1475"/>
      <c r="AF144" s="1475"/>
      <c r="AG144" s="1475"/>
      <c r="AH144" s="1475"/>
      <c r="AI144" s="1475"/>
      <c r="AJ144" s="1475"/>
      <c r="AK144" s="1475"/>
      <c r="AL144" s="1475"/>
      <c r="AM144" s="1475"/>
      <c r="AN144" s="1475"/>
      <c r="AO144" s="1475"/>
      <c r="AP144" s="1475"/>
      <c r="AQ144" s="1475"/>
      <c r="AR144" s="1475"/>
      <c r="AS144" s="1475"/>
      <c r="AT144" s="1475"/>
      <c r="AU144" s="1475"/>
      <c r="AV144" s="1475"/>
      <c r="AW144" s="1475"/>
      <c r="AX144" s="1475"/>
      <c r="AY144" s="1475"/>
      <c r="AZ144" s="1475"/>
      <c r="BA144" s="1475"/>
      <c r="BB144" s="1475"/>
      <c r="BC144" s="1475"/>
    </row>
    <row r="145" spans="1:55" ht="0" hidden="1" customHeight="1" x14ac:dyDescent="0.2">
      <c r="A145" s="1475"/>
      <c r="B145" s="1476"/>
      <c r="C145" s="1475"/>
      <c r="D145" s="1475"/>
      <c r="E145" s="1475"/>
      <c r="F145" s="1475"/>
      <c r="G145" s="1475"/>
      <c r="H145" s="1475"/>
      <c r="I145" s="1475"/>
      <c r="J145" s="1475"/>
      <c r="K145" s="1475"/>
      <c r="L145" s="1475"/>
      <c r="M145" s="1475"/>
      <c r="N145" s="1475"/>
      <c r="O145" s="1475"/>
      <c r="P145" s="1475"/>
      <c r="Q145" s="1475"/>
      <c r="R145" s="1477"/>
      <c r="S145" s="1475"/>
      <c r="T145" s="1475"/>
      <c r="U145" s="1475"/>
      <c r="V145" s="1475"/>
      <c r="W145" s="1475"/>
      <c r="X145" s="1475"/>
      <c r="Y145" s="1475"/>
      <c r="Z145" s="1475"/>
      <c r="AA145" s="1475"/>
      <c r="AB145" s="1475"/>
      <c r="AC145" s="1475"/>
      <c r="AD145" s="1475"/>
      <c r="AE145" s="1475"/>
      <c r="AF145" s="1475"/>
      <c r="AG145" s="1475"/>
      <c r="AH145" s="1475"/>
      <c r="AI145" s="1475"/>
      <c r="AJ145" s="1475"/>
      <c r="AK145" s="1475"/>
      <c r="AL145" s="1475"/>
      <c r="AM145" s="1475"/>
      <c r="AN145" s="1475"/>
      <c r="AO145" s="1475"/>
      <c r="AP145" s="1475"/>
      <c r="AQ145" s="1475"/>
      <c r="AR145" s="1475"/>
      <c r="AS145" s="1475"/>
      <c r="AT145" s="1475"/>
      <c r="AU145" s="1475"/>
      <c r="AV145" s="1475"/>
      <c r="AW145" s="1475"/>
      <c r="AX145" s="1475"/>
      <c r="AY145" s="1475"/>
      <c r="AZ145" s="1475"/>
      <c r="BA145" s="1475"/>
      <c r="BB145" s="1475"/>
      <c r="BC145" s="1475"/>
    </row>
    <row r="146" spans="1:55" ht="0" hidden="1" customHeight="1" x14ac:dyDescent="0.2">
      <c r="A146" s="1475"/>
      <c r="B146" s="1476"/>
      <c r="C146" s="1475"/>
      <c r="D146" s="1475"/>
      <c r="E146" s="1475"/>
      <c r="F146" s="1475"/>
      <c r="G146" s="1475"/>
      <c r="H146" s="1475"/>
      <c r="I146" s="1475"/>
      <c r="J146" s="1475"/>
      <c r="K146" s="1475"/>
      <c r="L146" s="1475"/>
      <c r="M146" s="1475"/>
      <c r="N146" s="1475"/>
      <c r="O146" s="1475"/>
      <c r="P146" s="1475"/>
      <c r="Q146" s="1475"/>
      <c r="R146" s="1477"/>
      <c r="S146" s="1475"/>
      <c r="T146" s="1475"/>
      <c r="U146" s="1475"/>
      <c r="V146" s="1475"/>
      <c r="W146" s="1475"/>
      <c r="X146" s="1475"/>
      <c r="Y146" s="1475"/>
      <c r="Z146" s="1475"/>
      <c r="AA146" s="1475"/>
      <c r="AB146" s="1475"/>
      <c r="AC146" s="1475"/>
      <c r="AD146" s="1475"/>
      <c r="AE146" s="1475"/>
      <c r="AF146" s="1475"/>
      <c r="AG146" s="1475"/>
      <c r="AH146" s="1475"/>
      <c r="AI146" s="1475"/>
      <c r="AJ146" s="1475"/>
      <c r="AK146" s="1475"/>
      <c r="AL146" s="1475"/>
      <c r="AM146" s="1475"/>
      <c r="AN146" s="1475"/>
      <c r="AO146" s="1475"/>
      <c r="AP146" s="1475"/>
      <c r="AQ146" s="1475"/>
      <c r="AR146" s="1475"/>
      <c r="AS146" s="1475"/>
      <c r="AT146" s="1475"/>
      <c r="AU146" s="1475"/>
      <c r="AV146" s="1475"/>
      <c r="AW146" s="1475"/>
      <c r="AX146" s="1475"/>
      <c r="AY146" s="1475"/>
      <c r="AZ146" s="1475"/>
      <c r="BA146" s="1475"/>
      <c r="BB146" s="1475"/>
      <c r="BC146" s="1475"/>
    </row>
    <row r="147" spans="1:55" ht="0" hidden="1" customHeight="1" x14ac:dyDescent="0.2">
      <c r="A147" s="1475"/>
      <c r="B147" s="1476"/>
      <c r="C147" s="1475"/>
      <c r="D147" s="1475"/>
      <c r="E147" s="1475"/>
      <c r="F147" s="1475"/>
      <c r="G147" s="1475"/>
      <c r="H147" s="1475"/>
      <c r="I147" s="1475"/>
      <c r="J147" s="1475"/>
      <c r="K147" s="1475"/>
      <c r="L147" s="1475"/>
      <c r="M147" s="1475"/>
      <c r="N147" s="1475"/>
      <c r="O147" s="1475"/>
      <c r="P147" s="1475"/>
      <c r="Q147" s="1475"/>
      <c r="R147" s="1477"/>
      <c r="S147" s="1475"/>
      <c r="T147" s="1475"/>
      <c r="U147" s="1475"/>
      <c r="V147" s="1475"/>
      <c r="W147" s="1475"/>
      <c r="X147" s="1475"/>
      <c r="Y147" s="1475"/>
      <c r="Z147" s="1475"/>
      <c r="AA147" s="1475"/>
      <c r="AB147" s="1475"/>
      <c r="AC147" s="1475"/>
      <c r="AD147" s="1475"/>
      <c r="AE147" s="1475"/>
      <c r="AF147" s="1475"/>
      <c r="AG147" s="1475"/>
      <c r="AH147" s="1475"/>
      <c r="AI147" s="1475"/>
      <c r="AJ147" s="1475"/>
      <c r="AK147" s="1475"/>
      <c r="AL147" s="1475"/>
      <c r="AM147" s="1475"/>
      <c r="AN147" s="1475"/>
      <c r="AO147" s="1475"/>
      <c r="AP147" s="1475"/>
      <c r="AQ147" s="1475"/>
      <c r="AR147" s="1475"/>
      <c r="AS147" s="1475"/>
      <c r="AT147" s="1475"/>
      <c r="AU147" s="1475"/>
      <c r="AV147" s="1475"/>
      <c r="AW147" s="1475"/>
      <c r="AX147" s="1475"/>
      <c r="AY147" s="1475"/>
      <c r="AZ147" s="1475"/>
      <c r="BA147" s="1475"/>
      <c r="BB147" s="1475"/>
      <c r="BC147" s="1475"/>
    </row>
    <row r="148" spans="1:55" ht="0" hidden="1" customHeight="1" x14ac:dyDescent="0.2">
      <c r="A148" s="1475"/>
      <c r="B148" s="1476"/>
      <c r="C148" s="1475"/>
      <c r="D148" s="1475"/>
      <c r="E148" s="1475"/>
      <c r="F148" s="1475"/>
      <c r="G148" s="1475"/>
      <c r="H148" s="1475"/>
      <c r="I148" s="1475"/>
      <c r="J148" s="1475"/>
      <c r="K148" s="1475"/>
      <c r="L148" s="1475"/>
      <c r="M148" s="1475"/>
      <c r="N148" s="1475"/>
      <c r="O148" s="1475"/>
      <c r="P148" s="1475"/>
      <c r="Q148" s="1475"/>
      <c r="R148" s="1477"/>
      <c r="S148" s="1475"/>
      <c r="T148" s="1475"/>
      <c r="U148" s="1475"/>
      <c r="V148" s="1475"/>
      <c r="W148" s="1475"/>
      <c r="X148" s="1475"/>
      <c r="Y148" s="1475"/>
      <c r="Z148" s="1475"/>
      <c r="AA148" s="1475"/>
      <c r="AB148" s="1475"/>
      <c r="AC148" s="1475"/>
      <c r="AD148" s="1475"/>
      <c r="AE148" s="1475"/>
      <c r="AF148" s="1475"/>
      <c r="AG148" s="1475"/>
      <c r="AH148" s="1475"/>
      <c r="AI148" s="1475"/>
      <c r="AJ148" s="1475"/>
      <c r="AK148" s="1475"/>
      <c r="AL148" s="1475"/>
      <c r="AM148" s="1475"/>
      <c r="AN148" s="1475"/>
      <c r="AO148" s="1475"/>
      <c r="AP148" s="1475"/>
      <c r="AQ148" s="1475"/>
      <c r="AR148" s="1475"/>
      <c r="AS148" s="1475"/>
      <c r="AT148" s="1475"/>
      <c r="AU148" s="1475"/>
      <c r="AV148" s="1475"/>
      <c r="AW148" s="1475"/>
      <c r="AX148" s="1475"/>
      <c r="AY148" s="1475"/>
      <c r="AZ148" s="1475"/>
      <c r="BA148" s="1475"/>
      <c r="BB148" s="1475"/>
      <c r="BC148" s="1475"/>
    </row>
    <row r="149" spans="1:55" ht="0" hidden="1" customHeight="1" x14ac:dyDescent="0.2">
      <c r="A149" s="1475"/>
      <c r="B149" s="1476"/>
      <c r="C149" s="1475"/>
      <c r="D149" s="1475"/>
      <c r="E149" s="1475"/>
      <c r="F149" s="1475"/>
      <c r="G149" s="1475"/>
      <c r="H149" s="1475"/>
      <c r="I149" s="1475"/>
      <c r="J149" s="1475"/>
      <c r="K149" s="1475"/>
      <c r="L149" s="1475"/>
      <c r="M149" s="1475"/>
      <c r="N149" s="1475"/>
      <c r="O149" s="1475"/>
      <c r="P149" s="1475"/>
      <c r="Q149" s="1475"/>
      <c r="R149" s="1477"/>
      <c r="S149" s="1475"/>
      <c r="T149" s="1475"/>
      <c r="U149" s="1475"/>
      <c r="V149" s="1475"/>
      <c r="W149" s="1475"/>
      <c r="X149" s="1475"/>
      <c r="Y149" s="1475"/>
      <c r="Z149" s="1475"/>
      <c r="AA149" s="1475"/>
      <c r="AB149" s="1475"/>
      <c r="AC149" s="1475"/>
      <c r="AD149" s="1475"/>
      <c r="AE149" s="1475"/>
      <c r="AF149" s="1475"/>
      <c r="AG149" s="1475"/>
      <c r="AH149" s="1475"/>
      <c r="AI149" s="1475"/>
      <c r="AJ149" s="1475"/>
      <c r="AK149" s="1475"/>
      <c r="AL149" s="1475"/>
      <c r="AM149" s="1475"/>
      <c r="AN149" s="1475"/>
      <c r="AO149" s="1475"/>
      <c r="AP149" s="1475"/>
      <c r="AQ149" s="1475"/>
      <c r="AR149" s="1475"/>
      <c r="AS149" s="1475"/>
      <c r="AT149" s="1475"/>
      <c r="AU149" s="1475"/>
      <c r="AV149" s="1475"/>
      <c r="AW149" s="1475"/>
      <c r="AX149" s="1475"/>
      <c r="AY149" s="1475"/>
      <c r="AZ149" s="1475"/>
      <c r="BA149" s="1475"/>
      <c r="BB149" s="1475"/>
      <c r="BC149" s="1475"/>
    </row>
    <row r="150" spans="1:55" ht="0" hidden="1" customHeight="1" x14ac:dyDescent="0.2">
      <c r="A150" s="1475"/>
      <c r="B150" s="1476"/>
      <c r="C150" s="1475"/>
      <c r="D150" s="1475"/>
      <c r="E150" s="1475"/>
      <c r="F150" s="1475"/>
      <c r="G150" s="1475"/>
      <c r="H150" s="1475"/>
      <c r="I150" s="1475"/>
      <c r="J150" s="1475"/>
      <c r="K150" s="1475"/>
      <c r="L150" s="1475"/>
      <c r="M150" s="1475"/>
      <c r="N150" s="1475"/>
      <c r="O150" s="1475"/>
      <c r="P150" s="1475"/>
      <c r="Q150" s="1475"/>
      <c r="R150" s="1477"/>
      <c r="S150" s="1475"/>
      <c r="T150" s="1475"/>
      <c r="U150" s="1475"/>
      <c r="V150" s="1475"/>
      <c r="W150" s="1475"/>
      <c r="X150" s="1475"/>
      <c r="Y150" s="1475"/>
      <c r="Z150" s="1475"/>
      <c r="AA150" s="1475"/>
      <c r="AB150" s="1475"/>
      <c r="AC150" s="1475"/>
      <c r="AD150" s="1475"/>
      <c r="AE150" s="1475"/>
      <c r="AF150" s="1475"/>
      <c r="AG150" s="1475"/>
      <c r="AH150" s="1475"/>
      <c r="AI150" s="1475"/>
      <c r="AJ150" s="1475"/>
      <c r="AK150" s="1475"/>
      <c r="AL150" s="1475"/>
      <c r="AM150" s="1475"/>
      <c r="AN150" s="1475"/>
      <c r="AO150" s="1475"/>
      <c r="AP150" s="1475"/>
      <c r="AQ150" s="1475"/>
      <c r="AR150" s="1475"/>
      <c r="AS150" s="1475"/>
      <c r="AT150" s="1475"/>
      <c r="AU150" s="1475"/>
      <c r="AV150" s="1475"/>
      <c r="AW150" s="1475"/>
      <c r="AX150" s="1475"/>
      <c r="AY150" s="1475"/>
      <c r="AZ150" s="1475"/>
      <c r="BA150" s="1475"/>
      <c r="BB150" s="1475"/>
      <c r="BC150" s="1475"/>
    </row>
    <row r="151" spans="1:55" ht="0" hidden="1" customHeight="1" x14ac:dyDescent="0.2">
      <c r="A151" s="1475"/>
      <c r="B151" s="1476"/>
      <c r="C151" s="1475"/>
      <c r="D151" s="1475"/>
      <c r="E151" s="1475"/>
      <c r="F151" s="1475"/>
      <c r="G151" s="1475"/>
      <c r="H151" s="1475"/>
      <c r="I151" s="1475"/>
      <c r="J151" s="1475"/>
      <c r="K151" s="1475"/>
      <c r="L151" s="1475"/>
      <c r="M151" s="1475"/>
      <c r="N151" s="1475"/>
      <c r="O151" s="1475"/>
      <c r="P151" s="1475"/>
      <c r="Q151" s="1475"/>
      <c r="R151" s="1477"/>
      <c r="S151" s="1475"/>
      <c r="T151" s="1475"/>
      <c r="U151" s="1475"/>
      <c r="V151" s="1475"/>
      <c r="W151" s="1475"/>
      <c r="X151" s="1475"/>
      <c r="Y151" s="1475"/>
      <c r="Z151" s="1475"/>
      <c r="AA151" s="1475"/>
      <c r="AB151" s="1475"/>
      <c r="AC151" s="1475"/>
      <c r="AD151" s="1475"/>
      <c r="AE151" s="1475"/>
      <c r="AF151" s="1475"/>
      <c r="AG151" s="1475"/>
      <c r="AH151" s="1475"/>
      <c r="AI151" s="1475"/>
      <c r="AJ151" s="1475"/>
      <c r="AK151" s="1475"/>
      <c r="AL151" s="1475"/>
      <c r="AM151" s="1475"/>
      <c r="AN151" s="1475"/>
      <c r="AO151" s="1475"/>
      <c r="AP151" s="1475"/>
      <c r="AQ151" s="1475"/>
      <c r="AR151" s="1475"/>
      <c r="AS151" s="1475"/>
      <c r="AT151" s="1475"/>
      <c r="AU151" s="1475"/>
      <c r="AV151" s="1475"/>
      <c r="AW151" s="1475"/>
      <c r="AX151" s="1475"/>
      <c r="AY151" s="1475"/>
      <c r="AZ151" s="1475"/>
      <c r="BA151" s="1475"/>
      <c r="BB151" s="1475"/>
      <c r="BC151" s="1475"/>
    </row>
    <row r="152" spans="1:55" ht="0" hidden="1" customHeight="1" x14ac:dyDescent="0.2">
      <c r="A152" s="1475"/>
      <c r="B152" s="1476"/>
      <c r="C152" s="1475"/>
      <c r="D152" s="1475"/>
      <c r="E152" s="1475"/>
      <c r="F152" s="1475"/>
      <c r="G152" s="1475"/>
      <c r="H152" s="1475"/>
      <c r="I152" s="1475"/>
      <c r="J152" s="1475"/>
      <c r="K152" s="1475"/>
      <c r="L152" s="1475"/>
      <c r="M152" s="1475"/>
      <c r="N152" s="1475"/>
      <c r="O152" s="1475"/>
      <c r="P152" s="1475"/>
      <c r="Q152" s="1475"/>
      <c r="R152" s="1477"/>
      <c r="S152" s="1475"/>
      <c r="T152" s="1475"/>
      <c r="U152" s="1475"/>
      <c r="V152" s="1475"/>
      <c r="W152" s="1475"/>
      <c r="X152" s="1475"/>
      <c r="Y152" s="1475"/>
      <c r="Z152" s="1475"/>
      <c r="AA152" s="1475"/>
      <c r="AB152" s="1475"/>
      <c r="AC152" s="1475"/>
      <c r="AD152" s="1475"/>
      <c r="AE152" s="1475"/>
      <c r="AF152" s="1475"/>
      <c r="AG152" s="1475"/>
      <c r="AH152" s="1475"/>
      <c r="AI152" s="1475"/>
      <c r="AJ152" s="1475"/>
      <c r="AK152" s="1475"/>
      <c r="AL152" s="1475"/>
      <c r="AM152" s="1475"/>
      <c r="AN152" s="1475"/>
      <c r="AO152" s="1475"/>
      <c r="AP152" s="1475"/>
      <c r="AQ152" s="1475"/>
      <c r="AR152" s="1475"/>
      <c r="AS152" s="1475"/>
      <c r="AT152" s="1475"/>
      <c r="AU152" s="1475"/>
      <c r="AV152" s="1475"/>
      <c r="AW152" s="1475"/>
      <c r="AX152" s="1475"/>
      <c r="AY152" s="1475"/>
      <c r="AZ152" s="1475"/>
      <c r="BA152" s="1475"/>
      <c r="BB152" s="1475"/>
      <c r="BC152" s="1475"/>
    </row>
    <row r="153" spans="1:55" ht="0" hidden="1" customHeight="1" x14ac:dyDescent="0.2">
      <c r="A153" s="1475"/>
      <c r="B153" s="1476"/>
      <c r="C153" s="1475"/>
      <c r="D153" s="1475"/>
      <c r="E153" s="1475"/>
      <c r="F153" s="1475"/>
      <c r="G153" s="1475"/>
      <c r="H153" s="1475"/>
      <c r="I153" s="1475"/>
      <c r="J153" s="1475"/>
      <c r="K153" s="1475"/>
      <c r="L153" s="1475"/>
      <c r="M153" s="1475"/>
      <c r="N153" s="1475"/>
      <c r="O153" s="1475"/>
      <c r="P153" s="1475"/>
      <c r="Q153" s="1475"/>
      <c r="R153" s="1477"/>
      <c r="S153" s="1475"/>
      <c r="T153" s="1475"/>
      <c r="U153" s="1475"/>
      <c r="V153" s="1475"/>
      <c r="W153" s="1475"/>
      <c r="X153" s="1475"/>
      <c r="Y153" s="1475"/>
      <c r="Z153" s="1475"/>
      <c r="AA153" s="1475"/>
      <c r="AB153" s="1475"/>
      <c r="AC153" s="1475"/>
      <c r="AD153" s="1475"/>
      <c r="AE153" s="1475"/>
      <c r="AF153" s="1475"/>
      <c r="AG153" s="1475"/>
      <c r="AH153" s="1475"/>
      <c r="AI153" s="1475"/>
      <c r="AJ153" s="1475"/>
      <c r="AK153" s="1475"/>
      <c r="AL153" s="1475"/>
      <c r="AM153" s="1475"/>
      <c r="AN153" s="1475"/>
      <c r="AO153" s="1475"/>
      <c r="AP153" s="1475"/>
      <c r="AQ153" s="1475"/>
      <c r="AR153" s="1475"/>
      <c r="AS153" s="1475"/>
      <c r="AT153" s="1475"/>
      <c r="AU153" s="1475"/>
      <c r="AV153" s="1475"/>
      <c r="AW153" s="1475"/>
      <c r="AX153" s="1475"/>
      <c r="AY153" s="1475"/>
      <c r="AZ153" s="1475"/>
      <c r="BA153" s="1475"/>
      <c r="BB153" s="1475"/>
      <c r="BC153" s="1475"/>
    </row>
    <row r="154" spans="1:55" ht="0" hidden="1" customHeight="1" x14ac:dyDescent="0.2">
      <c r="A154" s="1475"/>
      <c r="B154" s="1476"/>
      <c r="C154" s="1475"/>
      <c r="D154" s="1475"/>
      <c r="E154" s="1475"/>
      <c r="F154" s="1475"/>
      <c r="G154" s="1475"/>
      <c r="H154" s="1475"/>
      <c r="I154" s="1475"/>
      <c r="J154" s="1475"/>
      <c r="K154" s="1475"/>
      <c r="L154" s="1475"/>
      <c r="M154" s="1475"/>
      <c r="N154" s="1475"/>
      <c r="O154" s="1475"/>
      <c r="P154" s="1475"/>
      <c r="Q154" s="1475"/>
      <c r="R154" s="1477"/>
      <c r="S154" s="1475"/>
      <c r="T154" s="1475"/>
      <c r="U154" s="1475"/>
      <c r="V154" s="1475"/>
      <c r="W154" s="1475"/>
      <c r="X154" s="1475"/>
      <c r="Y154" s="1475"/>
      <c r="Z154" s="1475"/>
      <c r="AA154" s="1475"/>
      <c r="AB154" s="1475"/>
      <c r="AC154" s="1475"/>
      <c r="AD154" s="1475"/>
      <c r="AE154" s="1475"/>
      <c r="AF154" s="1475"/>
      <c r="AG154" s="1475"/>
      <c r="AH154" s="1475"/>
      <c r="AI154" s="1475"/>
      <c r="AJ154" s="1475"/>
      <c r="AK154" s="1475"/>
      <c r="AL154" s="1475"/>
      <c r="AM154" s="1475"/>
      <c r="AN154" s="1475"/>
      <c r="AO154" s="1475"/>
      <c r="AP154" s="1475"/>
      <c r="AQ154" s="1475"/>
      <c r="AR154" s="1475"/>
      <c r="AS154" s="1475"/>
      <c r="AT154" s="1475"/>
      <c r="AU154" s="1475"/>
      <c r="AV154" s="1475"/>
      <c r="AW154" s="1475"/>
      <c r="AX154" s="1475"/>
      <c r="AY154" s="1475"/>
      <c r="AZ154" s="1475"/>
      <c r="BA154" s="1475"/>
      <c r="BB154" s="1475"/>
      <c r="BC154" s="1475"/>
    </row>
    <row r="155" spans="1:55" ht="0" hidden="1" customHeight="1" x14ac:dyDescent="0.2">
      <c r="A155" s="1475"/>
      <c r="B155" s="1476"/>
      <c r="C155" s="1475"/>
      <c r="D155" s="1475"/>
      <c r="E155" s="1475"/>
      <c r="F155" s="1475"/>
      <c r="G155" s="1475"/>
      <c r="H155" s="1475"/>
      <c r="I155" s="1475"/>
      <c r="J155" s="1475"/>
      <c r="K155" s="1475"/>
      <c r="L155" s="1475"/>
      <c r="M155" s="1475"/>
      <c r="N155" s="1475"/>
      <c r="O155" s="1475"/>
      <c r="P155" s="1475"/>
      <c r="Q155" s="1475"/>
      <c r="R155" s="1477"/>
      <c r="S155" s="1475"/>
      <c r="T155" s="1475"/>
      <c r="U155" s="1475"/>
      <c r="V155" s="1475"/>
      <c r="W155" s="1475"/>
      <c r="X155" s="1475"/>
      <c r="Y155" s="1475"/>
      <c r="Z155" s="1475"/>
      <c r="AA155" s="1475"/>
      <c r="AB155" s="1475"/>
      <c r="AC155" s="1475"/>
      <c r="AD155" s="1475"/>
      <c r="AE155" s="1475"/>
      <c r="AF155" s="1475"/>
      <c r="AG155" s="1475"/>
      <c r="AH155" s="1475"/>
      <c r="AI155" s="1475"/>
      <c r="AJ155" s="1475"/>
      <c r="AK155" s="1475"/>
      <c r="AL155" s="1475"/>
      <c r="AM155" s="1475"/>
      <c r="AN155" s="1475"/>
      <c r="AO155" s="1475"/>
      <c r="AP155" s="1475"/>
      <c r="AQ155" s="1475"/>
      <c r="AR155" s="1475"/>
      <c r="AS155" s="1475"/>
      <c r="AT155" s="1475"/>
      <c r="AU155" s="1475"/>
      <c r="AV155" s="1475"/>
      <c r="AW155" s="1475"/>
      <c r="AX155" s="1475"/>
      <c r="AY155" s="1475"/>
      <c r="AZ155" s="1475"/>
      <c r="BA155" s="1475"/>
      <c r="BB155" s="1475"/>
      <c r="BC155" s="1475"/>
    </row>
    <row r="156" spans="1:55" ht="0" hidden="1" customHeight="1" x14ac:dyDescent="0.2">
      <c r="A156" s="1475"/>
      <c r="B156" s="1476"/>
      <c r="C156" s="1475"/>
      <c r="D156" s="1475"/>
      <c r="E156" s="1475"/>
      <c r="F156" s="1475"/>
      <c r="G156" s="1475"/>
      <c r="H156" s="1475"/>
      <c r="I156" s="1475"/>
      <c r="J156" s="1475"/>
      <c r="K156" s="1475"/>
      <c r="L156" s="1475"/>
      <c r="M156" s="1475"/>
      <c r="N156" s="1475"/>
      <c r="O156" s="1475"/>
      <c r="P156" s="1475"/>
      <c r="Q156" s="1475"/>
      <c r="R156" s="1477"/>
      <c r="S156" s="1475"/>
      <c r="T156" s="1475"/>
      <c r="U156" s="1475"/>
      <c r="V156" s="1475"/>
      <c r="W156" s="1475"/>
      <c r="X156" s="1475"/>
      <c r="Y156" s="1475"/>
      <c r="Z156" s="1475"/>
      <c r="AA156" s="1475"/>
      <c r="AB156" s="1475"/>
      <c r="AC156" s="1475"/>
      <c r="AD156" s="1475"/>
      <c r="AE156" s="1475"/>
      <c r="AF156" s="1475"/>
      <c r="AG156" s="1475"/>
      <c r="AH156" s="1475"/>
      <c r="AI156" s="1475"/>
      <c r="AJ156" s="1475"/>
      <c r="AK156" s="1475"/>
      <c r="AL156" s="1475"/>
      <c r="AM156" s="1475"/>
      <c r="AN156" s="1475"/>
      <c r="AO156" s="1475"/>
      <c r="AP156" s="1475"/>
      <c r="AQ156" s="1475"/>
      <c r="AR156" s="1475"/>
      <c r="AS156" s="1475"/>
      <c r="AT156" s="1475"/>
      <c r="AU156" s="1475"/>
      <c r="AV156" s="1475"/>
      <c r="AW156" s="1475"/>
      <c r="AX156" s="1475"/>
      <c r="AY156" s="1475"/>
      <c r="AZ156" s="1475"/>
      <c r="BA156" s="1475"/>
      <c r="BB156" s="1475"/>
      <c r="BC156" s="1475"/>
    </row>
    <row r="157" spans="1:55" ht="0" hidden="1" customHeight="1" x14ac:dyDescent="0.2">
      <c r="A157" s="1475"/>
      <c r="B157" s="1476"/>
      <c r="C157" s="1475"/>
      <c r="D157" s="1475"/>
      <c r="E157" s="1475"/>
      <c r="F157" s="1475"/>
      <c r="G157" s="1475"/>
      <c r="H157" s="1475"/>
      <c r="I157" s="1475"/>
      <c r="J157" s="1475"/>
      <c r="K157" s="1475"/>
      <c r="L157" s="1475"/>
      <c r="M157" s="1475"/>
      <c r="N157" s="1475"/>
      <c r="O157" s="1475"/>
      <c r="P157" s="1475"/>
      <c r="Q157" s="1475"/>
      <c r="R157" s="1477"/>
      <c r="S157" s="1475"/>
      <c r="T157" s="1475"/>
      <c r="U157" s="1475"/>
      <c r="V157" s="1475"/>
      <c r="W157" s="1475"/>
      <c r="X157" s="1475"/>
      <c r="Y157" s="1475"/>
      <c r="Z157" s="1475"/>
      <c r="AA157" s="1475"/>
      <c r="AB157" s="1475"/>
      <c r="AC157" s="1475"/>
      <c r="AD157" s="1475"/>
      <c r="AE157" s="1475"/>
      <c r="AF157" s="1475"/>
      <c r="AG157" s="1475"/>
      <c r="AH157" s="1475"/>
      <c r="AI157" s="1475"/>
      <c r="AJ157" s="1475"/>
      <c r="AK157" s="1475"/>
      <c r="AL157" s="1475"/>
      <c r="AM157" s="1475"/>
      <c r="AN157" s="1475"/>
      <c r="AO157" s="1475"/>
      <c r="AP157" s="1475"/>
      <c r="AQ157" s="1475"/>
      <c r="AR157" s="1475"/>
      <c r="AS157" s="1475"/>
      <c r="AT157" s="1475"/>
      <c r="AU157" s="1475"/>
      <c r="AV157" s="1475"/>
      <c r="AW157" s="1475"/>
      <c r="AX157" s="1475"/>
      <c r="AY157" s="1475"/>
      <c r="AZ157" s="1475"/>
      <c r="BA157" s="1475"/>
      <c r="BB157" s="1475"/>
      <c r="BC157" s="1475"/>
    </row>
    <row r="158" spans="1:55" ht="0" hidden="1" customHeight="1" x14ac:dyDescent="0.2">
      <c r="A158" s="1475"/>
      <c r="B158" s="1476"/>
      <c r="C158" s="1475"/>
      <c r="D158" s="1475"/>
      <c r="E158" s="1475"/>
      <c r="F158" s="1475"/>
      <c r="G158" s="1475"/>
      <c r="H158" s="1475"/>
      <c r="I158" s="1475"/>
      <c r="J158" s="1475"/>
      <c r="K158" s="1475"/>
      <c r="L158" s="1475"/>
      <c r="M158" s="1475"/>
      <c r="N158" s="1475"/>
      <c r="O158" s="1475"/>
      <c r="P158" s="1475"/>
      <c r="Q158" s="1475"/>
      <c r="R158" s="1477"/>
      <c r="S158" s="1475"/>
      <c r="T158" s="1475"/>
      <c r="U158" s="1475"/>
      <c r="V158" s="1475"/>
      <c r="W158" s="1475"/>
      <c r="X158" s="1475"/>
      <c r="Y158" s="1475"/>
      <c r="Z158" s="1475"/>
      <c r="AA158" s="1475"/>
      <c r="AB158" s="1475"/>
      <c r="AC158" s="1475"/>
      <c r="AD158" s="1475"/>
      <c r="AE158" s="1475"/>
      <c r="AF158" s="1475"/>
      <c r="AG158" s="1475"/>
      <c r="AH158" s="1475"/>
      <c r="AI158" s="1475"/>
      <c r="AJ158" s="1475"/>
      <c r="AK158" s="1475"/>
      <c r="AL158" s="1475"/>
      <c r="AM158" s="1475"/>
      <c r="AN158" s="1475"/>
      <c r="AO158" s="1475"/>
      <c r="AP158" s="1475"/>
      <c r="AQ158" s="1475"/>
      <c r="AR158" s="1475"/>
      <c r="AS158" s="1475"/>
      <c r="AT158" s="1475"/>
      <c r="AU158" s="1475"/>
      <c r="AV158" s="1475"/>
      <c r="AW158" s="1475"/>
      <c r="AX158" s="1475"/>
      <c r="AY158" s="1475"/>
      <c r="AZ158" s="1475"/>
      <c r="BA158" s="1475"/>
      <c r="BB158" s="1475"/>
      <c r="BC158" s="1475"/>
    </row>
    <row r="159" spans="1:55" ht="0" hidden="1" customHeight="1" x14ac:dyDescent="0.2">
      <c r="A159" s="1475"/>
      <c r="B159" s="1476"/>
      <c r="C159" s="1475"/>
      <c r="D159" s="1475"/>
      <c r="E159" s="1475"/>
      <c r="F159" s="1475"/>
      <c r="G159" s="1475"/>
      <c r="H159" s="1475"/>
      <c r="I159" s="1475"/>
      <c r="J159" s="1475"/>
      <c r="K159" s="1475"/>
      <c r="L159" s="1475"/>
      <c r="M159" s="1475"/>
      <c r="N159" s="1475"/>
      <c r="O159" s="1475"/>
      <c r="P159" s="1475"/>
      <c r="Q159" s="1475"/>
      <c r="R159" s="1477"/>
      <c r="S159" s="1475"/>
      <c r="T159" s="1475"/>
      <c r="U159" s="1475"/>
      <c r="V159" s="1475"/>
      <c r="W159" s="1475"/>
      <c r="X159" s="1475"/>
      <c r="Y159" s="1475"/>
      <c r="Z159" s="1475"/>
      <c r="AA159" s="1475"/>
      <c r="AB159" s="1475"/>
      <c r="AC159" s="1475"/>
      <c r="AD159" s="1475"/>
      <c r="AE159" s="1475"/>
      <c r="AF159" s="1475"/>
      <c r="AG159" s="1475"/>
      <c r="AH159" s="1475"/>
      <c r="AI159" s="1475"/>
      <c r="AJ159" s="1475"/>
      <c r="AK159" s="1475"/>
      <c r="AL159" s="1475"/>
      <c r="AM159" s="1475"/>
      <c r="AN159" s="1475"/>
      <c r="AO159" s="1475"/>
      <c r="AP159" s="1475"/>
      <c r="AQ159" s="1475"/>
      <c r="AR159" s="1475"/>
      <c r="AS159" s="1475"/>
      <c r="AT159" s="1475"/>
      <c r="AU159" s="1475"/>
      <c r="AV159" s="1475"/>
      <c r="AW159" s="1475"/>
      <c r="AX159" s="1475"/>
      <c r="AY159" s="1475"/>
      <c r="AZ159" s="1475"/>
      <c r="BA159" s="1475"/>
      <c r="BB159" s="1475"/>
      <c r="BC159" s="1475"/>
    </row>
    <row r="160" spans="1:55" ht="0" hidden="1" customHeight="1" x14ac:dyDescent="0.2">
      <c r="A160" s="1475"/>
      <c r="B160" s="1476"/>
      <c r="C160" s="1475"/>
      <c r="D160" s="1475"/>
      <c r="E160" s="1475"/>
      <c r="F160" s="1475"/>
      <c r="G160" s="1475"/>
      <c r="H160" s="1475"/>
      <c r="I160" s="1475"/>
      <c r="J160" s="1475"/>
      <c r="K160" s="1475"/>
      <c r="L160" s="1475"/>
      <c r="M160" s="1475"/>
      <c r="N160" s="1475"/>
      <c r="O160" s="1475"/>
      <c r="P160" s="1475"/>
      <c r="Q160" s="1475"/>
      <c r="R160" s="1477"/>
      <c r="S160" s="1475"/>
      <c r="T160" s="1475"/>
      <c r="U160" s="1475"/>
      <c r="V160" s="1475"/>
      <c r="W160" s="1475"/>
      <c r="X160" s="1475"/>
      <c r="Y160" s="1475"/>
      <c r="Z160" s="1475"/>
      <c r="AA160" s="1475"/>
      <c r="AB160" s="1475"/>
      <c r="AC160" s="1475"/>
      <c r="AD160" s="1475"/>
      <c r="AE160" s="1475"/>
      <c r="AF160" s="1475"/>
      <c r="AG160" s="1475"/>
      <c r="AH160" s="1475"/>
      <c r="AI160" s="1475"/>
      <c r="AJ160" s="1475"/>
      <c r="AK160" s="1475"/>
      <c r="AL160" s="1475"/>
      <c r="AM160" s="1475"/>
      <c r="AN160" s="1475"/>
      <c r="AO160" s="1475"/>
      <c r="AP160" s="1475"/>
      <c r="AQ160" s="1475"/>
      <c r="AR160" s="1475"/>
      <c r="AS160" s="1475"/>
      <c r="AT160" s="1475"/>
      <c r="AU160" s="1475"/>
      <c r="AV160" s="1475"/>
      <c r="AW160" s="1475"/>
      <c r="AX160" s="1475"/>
      <c r="AY160" s="1475"/>
      <c r="AZ160" s="1475"/>
      <c r="BA160" s="1475"/>
      <c r="BB160" s="1475"/>
      <c r="BC160" s="1475"/>
    </row>
    <row r="161" spans="1:55" ht="0" hidden="1" customHeight="1" x14ac:dyDescent="0.2">
      <c r="A161" s="1475"/>
      <c r="B161" s="1476"/>
      <c r="C161" s="1475"/>
      <c r="D161" s="1475"/>
      <c r="E161" s="1475"/>
      <c r="F161" s="1475"/>
      <c r="G161" s="1475"/>
      <c r="H161" s="1475"/>
      <c r="I161" s="1475"/>
      <c r="J161" s="1475"/>
      <c r="K161" s="1475"/>
      <c r="L161" s="1475"/>
      <c r="M161" s="1475"/>
      <c r="N161" s="1475"/>
      <c r="O161" s="1475"/>
      <c r="P161" s="1475"/>
      <c r="Q161" s="1475"/>
      <c r="R161" s="1477"/>
      <c r="S161" s="1475"/>
      <c r="T161" s="1475"/>
      <c r="U161" s="1475"/>
      <c r="V161" s="1475"/>
      <c r="W161" s="1475"/>
      <c r="X161" s="1475"/>
      <c r="Y161" s="1475"/>
      <c r="Z161" s="1475"/>
      <c r="AA161" s="1475"/>
      <c r="AB161" s="1475"/>
      <c r="AC161" s="1475"/>
      <c r="AD161" s="1475"/>
      <c r="AE161" s="1475"/>
      <c r="AF161" s="1475"/>
      <c r="AG161" s="1475"/>
      <c r="AH161" s="1475"/>
      <c r="AI161" s="1475"/>
      <c r="AJ161" s="1475"/>
      <c r="AK161" s="1475"/>
      <c r="AL161" s="1475"/>
      <c r="AM161" s="1475"/>
      <c r="AN161" s="1475"/>
      <c r="AO161" s="1475"/>
      <c r="AP161" s="1475"/>
      <c r="AQ161" s="1475"/>
      <c r="AR161" s="1475"/>
      <c r="AS161" s="1475"/>
      <c r="AT161" s="1475"/>
      <c r="AU161" s="1475"/>
      <c r="AV161" s="1475"/>
      <c r="AW161" s="1475"/>
      <c r="AX161" s="1475"/>
      <c r="AY161" s="1475"/>
      <c r="AZ161" s="1475"/>
      <c r="BA161" s="1475"/>
      <c r="BB161" s="1475"/>
      <c r="BC161" s="1475"/>
    </row>
    <row r="162" spans="1:55" ht="0" hidden="1" customHeight="1" x14ac:dyDescent="0.2">
      <c r="A162" s="1475"/>
      <c r="B162" s="1476"/>
      <c r="C162" s="1475"/>
      <c r="D162" s="1475"/>
      <c r="E162" s="1475"/>
      <c r="F162" s="1475"/>
      <c r="G162" s="1475"/>
      <c r="H162" s="1475"/>
      <c r="I162" s="1475"/>
      <c r="J162" s="1475"/>
      <c r="K162" s="1475"/>
      <c r="L162" s="1475"/>
      <c r="M162" s="1475"/>
      <c r="N162" s="1475"/>
      <c r="O162" s="1475"/>
      <c r="P162" s="1475"/>
      <c r="Q162" s="1475"/>
      <c r="R162" s="1477"/>
      <c r="S162" s="1475"/>
      <c r="T162" s="1475"/>
      <c r="U162" s="1475"/>
      <c r="V162" s="1475"/>
      <c r="W162" s="1475"/>
      <c r="X162" s="1475"/>
      <c r="Y162" s="1475"/>
      <c r="Z162" s="1475"/>
      <c r="AA162" s="1475"/>
      <c r="AB162" s="1475"/>
      <c r="AC162" s="1475"/>
      <c r="AD162" s="1475"/>
      <c r="AE162" s="1475"/>
      <c r="AF162" s="1475"/>
      <c r="AG162" s="1475"/>
      <c r="AH162" s="1475"/>
      <c r="AI162" s="1475"/>
      <c r="AJ162" s="1475"/>
      <c r="AK162" s="1475"/>
      <c r="AL162" s="1475"/>
      <c r="AM162" s="1475"/>
      <c r="AN162" s="1475"/>
      <c r="AO162" s="1475"/>
      <c r="AP162" s="1475"/>
      <c r="AQ162" s="1475"/>
      <c r="AR162" s="1475"/>
      <c r="AS162" s="1475"/>
      <c r="AT162" s="1475"/>
      <c r="AU162" s="1475"/>
      <c r="AV162" s="1475"/>
      <c r="AW162" s="1475"/>
      <c r="AX162" s="1475"/>
      <c r="AY162" s="1475"/>
      <c r="AZ162" s="1475"/>
      <c r="BA162" s="1475"/>
      <c r="BB162" s="1475"/>
      <c r="BC162" s="1475"/>
    </row>
    <row r="163" spans="1:55" ht="0" hidden="1" customHeight="1" x14ac:dyDescent="0.2">
      <c r="A163" s="1475"/>
      <c r="B163" s="1476"/>
      <c r="C163" s="1475"/>
      <c r="D163" s="1475"/>
      <c r="E163" s="1475"/>
      <c r="F163" s="1475"/>
      <c r="G163" s="1475"/>
      <c r="H163" s="1475"/>
      <c r="I163" s="1475"/>
      <c r="J163" s="1475"/>
      <c r="K163" s="1475"/>
      <c r="L163" s="1475"/>
      <c r="M163" s="1475"/>
      <c r="N163" s="1475"/>
      <c r="O163" s="1475"/>
      <c r="P163" s="1475"/>
      <c r="Q163" s="1475"/>
      <c r="R163" s="1477"/>
      <c r="S163" s="1475"/>
      <c r="T163" s="1475"/>
      <c r="U163" s="1475"/>
      <c r="V163" s="1475"/>
      <c r="W163" s="1475"/>
      <c r="X163" s="1475"/>
      <c r="Y163" s="1475"/>
      <c r="Z163" s="1475"/>
      <c r="AA163" s="1475"/>
      <c r="AB163" s="1475"/>
      <c r="AC163" s="1475"/>
      <c r="AD163" s="1475"/>
      <c r="AE163" s="1475"/>
      <c r="AF163" s="1475"/>
      <c r="AG163" s="1475"/>
      <c r="AH163" s="1475"/>
      <c r="AI163" s="1475"/>
      <c r="AJ163" s="1475"/>
      <c r="AK163" s="1475"/>
      <c r="AL163" s="1475"/>
      <c r="AM163" s="1475"/>
      <c r="AN163" s="1475"/>
      <c r="AO163" s="1475"/>
      <c r="AP163" s="1475"/>
      <c r="AQ163" s="1475"/>
      <c r="AR163" s="1475"/>
      <c r="AS163" s="1475"/>
      <c r="AT163" s="1475"/>
      <c r="AU163" s="1475"/>
      <c r="AV163" s="1475"/>
      <c r="AW163" s="1475"/>
      <c r="AX163" s="1475"/>
      <c r="AY163" s="1475"/>
      <c r="AZ163" s="1475"/>
      <c r="BA163" s="1475"/>
      <c r="BB163" s="1475"/>
      <c r="BC163" s="1475"/>
    </row>
    <row r="164" spans="1:55" ht="0" hidden="1" customHeight="1" x14ac:dyDescent="0.2">
      <c r="A164" s="1475"/>
      <c r="B164" s="1476"/>
      <c r="C164" s="1475"/>
      <c r="D164" s="1475"/>
      <c r="E164" s="1475"/>
      <c r="F164" s="1475"/>
      <c r="G164" s="1475"/>
      <c r="H164" s="1475"/>
      <c r="I164" s="1475"/>
      <c r="J164" s="1475"/>
      <c r="K164" s="1475"/>
      <c r="L164" s="1475"/>
      <c r="M164" s="1475"/>
      <c r="N164" s="1475"/>
      <c r="O164" s="1475"/>
      <c r="P164" s="1475"/>
      <c r="Q164" s="1475"/>
      <c r="R164" s="1477"/>
      <c r="S164" s="1475"/>
      <c r="T164" s="1475"/>
      <c r="U164" s="1475"/>
      <c r="V164" s="1475"/>
      <c r="W164" s="1475"/>
      <c r="X164" s="1475"/>
      <c r="Y164" s="1475"/>
      <c r="Z164" s="1475"/>
      <c r="AA164" s="1475"/>
      <c r="AB164" s="1475"/>
      <c r="AC164" s="1475"/>
      <c r="AD164" s="1475"/>
      <c r="AE164" s="1475"/>
      <c r="AF164" s="1475"/>
      <c r="AG164" s="1475"/>
      <c r="AH164" s="1475"/>
      <c r="AI164" s="1475"/>
      <c r="AJ164" s="1475"/>
      <c r="AK164" s="1475"/>
      <c r="AL164" s="1475"/>
      <c r="AM164" s="1475"/>
      <c r="AN164" s="1475"/>
      <c r="AO164" s="1475"/>
      <c r="AP164" s="1475"/>
      <c r="AQ164" s="1475"/>
      <c r="AR164" s="1475"/>
      <c r="AS164" s="1475"/>
      <c r="AT164" s="1475"/>
      <c r="AU164" s="1475"/>
      <c r="AV164" s="1475"/>
      <c r="AW164" s="1475"/>
      <c r="AX164" s="1475"/>
      <c r="AY164" s="1475"/>
      <c r="AZ164" s="1475"/>
      <c r="BA164" s="1475"/>
      <c r="BB164" s="1475"/>
      <c r="BC164" s="1475"/>
    </row>
    <row r="165" spans="1:55" ht="0" hidden="1" customHeight="1" x14ac:dyDescent="0.2">
      <c r="A165" s="1475"/>
      <c r="B165" s="1476"/>
      <c r="C165" s="1475"/>
      <c r="D165" s="1475"/>
      <c r="E165" s="1475"/>
      <c r="F165" s="1475"/>
      <c r="G165" s="1475"/>
      <c r="H165" s="1475"/>
      <c r="I165" s="1475"/>
      <c r="J165" s="1475"/>
      <c r="K165" s="1475"/>
      <c r="L165" s="1475"/>
      <c r="M165" s="1475"/>
      <c r="N165" s="1475"/>
      <c r="O165" s="1475"/>
      <c r="P165" s="1475"/>
      <c r="Q165" s="1475"/>
      <c r="R165" s="1477"/>
      <c r="S165" s="1475"/>
      <c r="T165" s="1475"/>
      <c r="U165" s="1475"/>
      <c r="V165" s="1475"/>
      <c r="W165" s="1475"/>
      <c r="X165" s="1475"/>
      <c r="Y165" s="1475"/>
      <c r="Z165" s="1475"/>
      <c r="AA165" s="1475"/>
      <c r="AB165" s="1475"/>
      <c r="AC165" s="1475"/>
      <c r="AD165" s="1475"/>
      <c r="AE165" s="1475"/>
      <c r="AF165" s="1475"/>
      <c r="AG165" s="1475"/>
      <c r="AH165" s="1475"/>
      <c r="AI165" s="1475"/>
      <c r="AJ165" s="1475"/>
      <c r="AK165" s="1475"/>
      <c r="AL165" s="1475"/>
      <c r="AM165" s="1475"/>
      <c r="AN165" s="1475"/>
      <c r="AO165" s="1475"/>
      <c r="AP165" s="1475"/>
      <c r="AQ165" s="1475"/>
      <c r="AR165" s="1475"/>
      <c r="AS165" s="1475"/>
      <c r="AT165" s="1475"/>
      <c r="AU165" s="1475"/>
      <c r="AV165" s="1475"/>
      <c r="AW165" s="1475"/>
      <c r="AX165" s="1475"/>
      <c r="AY165" s="1475"/>
      <c r="AZ165" s="1475"/>
      <c r="BA165" s="1475"/>
      <c r="BB165" s="1475"/>
      <c r="BC165" s="1475"/>
    </row>
    <row r="166" spans="1:55" ht="0" hidden="1" customHeight="1" x14ac:dyDescent="0.2">
      <c r="A166" s="1475"/>
      <c r="B166" s="1476"/>
      <c r="C166" s="1475"/>
      <c r="D166" s="1475"/>
      <c r="E166" s="1475"/>
      <c r="F166" s="1475"/>
      <c r="G166" s="1475"/>
      <c r="H166" s="1475"/>
      <c r="I166" s="1475"/>
      <c r="J166" s="1475"/>
      <c r="K166" s="1475"/>
      <c r="L166" s="1475"/>
      <c r="M166" s="1475"/>
      <c r="N166" s="1475"/>
      <c r="O166" s="1475"/>
      <c r="P166" s="1475"/>
      <c r="Q166" s="1475"/>
      <c r="R166" s="1477"/>
      <c r="S166" s="1475"/>
      <c r="T166" s="1475"/>
      <c r="U166" s="1475"/>
      <c r="V166" s="1475"/>
      <c r="W166" s="1475"/>
      <c r="X166" s="1475"/>
      <c r="Y166" s="1475"/>
      <c r="Z166" s="1475"/>
      <c r="AA166" s="1475"/>
      <c r="AB166" s="1475"/>
      <c r="AC166" s="1475"/>
      <c r="AD166" s="1475"/>
      <c r="AE166" s="1475"/>
      <c r="AF166" s="1475"/>
      <c r="AG166" s="1475"/>
      <c r="AH166" s="1475"/>
      <c r="AI166" s="1475"/>
      <c r="AJ166" s="1475"/>
      <c r="AK166" s="1475"/>
      <c r="AL166" s="1475"/>
      <c r="AM166" s="1475"/>
      <c r="AN166" s="1475"/>
      <c r="AO166" s="1475"/>
      <c r="AP166" s="1475"/>
      <c r="AQ166" s="1475"/>
      <c r="AR166" s="1475"/>
      <c r="AS166" s="1475"/>
      <c r="AT166" s="1475"/>
      <c r="AU166" s="1475"/>
      <c r="AV166" s="1475"/>
      <c r="AW166" s="1475"/>
      <c r="AX166" s="1475"/>
      <c r="AY166" s="1475"/>
      <c r="AZ166" s="1475"/>
      <c r="BA166" s="1475"/>
      <c r="BB166" s="1475"/>
      <c r="BC166" s="1475"/>
    </row>
    <row r="167" spans="1:55" ht="0" hidden="1" customHeight="1" x14ac:dyDescent="0.2">
      <c r="A167" s="1475"/>
      <c r="B167" s="1476"/>
      <c r="C167" s="1475"/>
      <c r="D167" s="1475"/>
      <c r="E167" s="1475"/>
      <c r="F167" s="1475"/>
      <c r="G167" s="1475"/>
      <c r="H167" s="1475"/>
      <c r="I167" s="1475"/>
      <c r="J167" s="1475"/>
      <c r="K167" s="1475"/>
      <c r="L167" s="1475"/>
      <c r="M167" s="1475"/>
      <c r="N167" s="1475"/>
      <c r="O167" s="1475"/>
      <c r="P167" s="1475"/>
      <c r="Q167" s="1475"/>
      <c r="R167" s="1477"/>
      <c r="S167" s="1475"/>
      <c r="T167" s="1475"/>
      <c r="U167" s="1475"/>
      <c r="V167" s="1475"/>
      <c r="W167" s="1475"/>
      <c r="X167" s="1475"/>
      <c r="Y167" s="1475"/>
      <c r="Z167" s="1475"/>
      <c r="AA167" s="1475"/>
      <c r="AB167" s="1475"/>
      <c r="AC167" s="1475"/>
      <c r="AD167" s="1475"/>
      <c r="AE167" s="1475"/>
      <c r="AF167" s="1475"/>
      <c r="AG167" s="1475"/>
      <c r="AH167" s="1475"/>
      <c r="AI167" s="1475"/>
      <c r="AJ167" s="1475"/>
      <c r="AK167" s="1475"/>
      <c r="AL167" s="1475"/>
      <c r="AM167" s="1475"/>
      <c r="AN167" s="1475"/>
      <c r="AO167" s="1475"/>
      <c r="AP167" s="1475"/>
      <c r="AQ167" s="1475"/>
      <c r="AR167" s="1475"/>
      <c r="AS167" s="1475"/>
      <c r="AT167" s="1475"/>
      <c r="AU167" s="1475"/>
      <c r="AV167" s="1475"/>
      <c r="AW167" s="1475"/>
      <c r="AX167" s="1475"/>
      <c r="AY167" s="1475"/>
      <c r="AZ167" s="1475"/>
      <c r="BA167" s="1475"/>
      <c r="BB167" s="1475"/>
      <c r="BC167" s="1475"/>
    </row>
    <row r="168" spans="1:55" ht="0" hidden="1" customHeight="1" x14ac:dyDescent="0.2">
      <c r="A168" s="1475"/>
      <c r="B168" s="1476"/>
      <c r="C168" s="1475"/>
      <c r="D168" s="1475"/>
      <c r="E168" s="1475"/>
      <c r="F168" s="1475"/>
      <c r="G168" s="1475"/>
      <c r="H168" s="1475"/>
      <c r="I168" s="1475"/>
      <c r="J168" s="1475"/>
      <c r="K168" s="1475"/>
      <c r="L168" s="1475"/>
      <c r="M168" s="1475"/>
      <c r="N168" s="1475"/>
      <c r="O168" s="1475"/>
      <c r="P168" s="1475"/>
      <c r="Q168" s="1475"/>
      <c r="R168" s="1477"/>
      <c r="S168" s="1475"/>
      <c r="T168" s="1475"/>
      <c r="U168" s="1475"/>
      <c r="V168" s="1475"/>
      <c r="W168" s="1475"/>
      <c r="X168" s="1475"/>
      <c r="Y168" s="1475"/>
      <c r="Z168" s="1475"/>
      <c r="AA168" s="1475"/>
      <c r="AB168" s="1475"/>
      <c r="AC168" s="1475"/>
      <c r="AD168" s="1475"/>
      <c r="AE168" s="1475"/>
      <c r="AF168" s="1475"/>
      <c r="AG168" s="1475"/>
      <c r="AH168" s="1475"/>
      <c r="AI168" s="1475"/>
      <c r="AJ168" s="1475"/>
      <c r="AK168" s="1475"/>
      <c r="AL168" s="1475"/>
      <c r="AM168" s="1475"/>
      <c r="AN168" s="1475"/>
      <c r="AO168" s="1475"/>
      <c r="AP168" s="1475"/>
      <c r="AQ168" s="1475"/>
      <c r="AR168" s="1475"/>
      <c r="AS168" s="1475"/>
      <c r="AT168" s="1475"/>
      <c r="AU168" s="1475"/>
      <c r="AV168" s="1475"/>
      <c r="AW168" s="1475"/>
      <c r="AX168" s="1475"/>
      <c r="AY168" s="1475"/>
      <c r="AZ168" s="1475"/>
      <c r="BA168" s="1475"/>
      <c r="BB168" s="1475"/>
      <c r="BC168" s="1475"/>
    </row>
    <row r="169" spans="1:55" ht="0" hidden="1" customHeight="1" x14ac:dyDescent="0.2">
      <c r="A169" s="1475"/>
      <c r="B169" s="1476"/>
      <c r="C169" s="1475"/>
      <c r="D169" s="1475"/>
      <c r="E169" s="1475"/>
      <c r="F169" s="1475"/>
      <c r="G169" s="1475"/>
      <c r="H169" s="1475"/>
      <c r="I169" s="1475"/>
      <c r="J169" s="1475"/>
      <c r="K169" s="1475"/>
      <c r="L169" s="1475"/>
      <c r="M169" s="1475"/>
      <c r="N169" s="1475"/>
      <c r="O169" s="1475"/>
      <c r="P169" s="1475"/>
      <c r="Q169" s="1475"/>
      <c r="R169" s="1477"/>
      <c r="S169" s="1475"/>
      <c r="T169" s="1475"/>
      <c r="U169" s="1475"/>
      <c r="V169" s="1475"/>
      <c r="W169" s="1475"/>
      <c r="X169" s="1475"/>
      <c r="Y169" s="1475"/>
      <c r="Z169" s="1475"/>
      <c r="AA169" s="1475"/>
      <c r="AB169" s="1475"/>
      <c r="AC169" s="1475"/>
      <c r="AD169" s="1475"/>
      <c r="AE169" s="1475"/>
      <c r="AF169" s="1475"/>
      <c r="AG169" s="1475"/>
      <c r="AH169" s="1475"/>
      <c r="AI169" s="1475"/>
      <c r="AJ169" s="1475"/>
      <c r="AK169" s="1475"/>
      <c r="AL169" s="1475"/>
      <c r="AM169" s="1475"/>
      <c r="AN169" s="1475"/>
      <c r="AO169" s="1475"/>
      <c r="AP169" s="1475"/>
      <c r="AQ169" s="1475"/>
      <c r="AR169" s="1475"/>
      <c r="AS169" s="1475"/>
      <c r="AT169" s="1475"/>
      <c r="AU169" s="1475"/>
      <c r="AV169" s="1475"/>
      <c r="AW169" s="1475"/>
      <c r="AX169" s="1475"/>
      <c r="AY169" s="1475"/>
      <c r="AZ169" s="1475"/>
      <c r="BA169" s="1475"/>
      <c r="BB169" s="1475"/>
      <c r="BC169" s="1475"/>
    </row>
    <row r="170" spans="1:55" ht="0" hidden="1" customHeight="1" x14ac:dyDescent="0.2">
      <c r="A170" s="1475"/>
      <c r="B170" s="1476"/>
      <c r="C170" s="1475"/>
      <c r="D170" s="1475"/>
      <c r="E170" s="1475"/>
      <c r="F170" s="1475"/>
      <c r="G170" s="1475"/>
      <c r="H170" s="1475"/>
      <c r="I170" s="1475"/>
      <c r="J170" s="1475"/>
      <c r="K170" s="1475"/>
      <c r="L170" s="1475"/>
      <c r="M170" s="1475"/>
      <c r="N170" s="1475"/>
      <c r="O170" s="1475"/>
      <c r="P170" s="1475"/>
      <c r="Q170" s="1475"/>
      <c r="R170" s="1477"/>
      <c r="S170" s="1475"/>
      <c r="T170" s="1475"/>
      <c r="U170" s="1475"/>
      <c r="V170" s="1475"/>
      <c r="W170" s="1475"/>
      <c r="X170" s="1475"/>
      <c r="Y170" s="1475"/>
      <c r="Z170" s="1475"/>
      <c r="AA170" s="1475"/>
      <c r="AB170" s="1475"/>
      <c r="AC170" s="1475"/>
      <c r="AD170" s="1475"/>
      <c r="AE170" s="1475"/>
      <c r="AF170" s="1475"/>
      <c r="AG170" s="1475"/>
      <c r="AH170" s="1475"/>
      <c r="AI170" s="1475"/>
      <c r="AJ170" s="1475"/>
      <c r="AK170" s="1475"/>
      <c r="AL170" s="1475"/>
      <c r="AM170" s="1475"/>
      <c r="AN170" s="1475"/>
      <c r="AO170" s="1475"/>
      <c r="AP170" s="1475"/>
      <c r="AQ170" s="1475"/>
      <c r="AR170" s="1475"/>
      <c r="AS170" s="1475"/>
      <c r="AT170" s="1475"/>
      <c r="AU170" s="1475"/>
      <c r="AV170" s="1475"/>
      <c r="AW170" s="1475"/>
      <c r="AX170" s="1475"/>
      <c r="AY170" s="1475"/>
      <c r="AZ170" s="1475"/>
      <c r="BA170" s="1475"/>
      <c r="BB170" s="1475"/>
      <c r="BC170" s="1475"/>
    </row>
    <row r="171" spans="1:55" ht="0" hidden="1" customHeight="1" x14ac:dyDescent="0.2">
      <c r="A171" s="1475"/>
      <c r="B171" s="1476"/>
      <c r="C171" s="1475"/>
      <c r="D171" s="1475"/>
      <c r="E171" s="1475"/>
      <c r="F171" s="1475"/>
      <c r="G171" s="1475"/>
      <c r="H171" s="1475"/>
      <c r="I171" s="1475"/>
      <c r="J171" s="1475"/>
      <c r="K171" s="1475"/>
      <c r="L171" s="1475"/>
      <c r="M171" s="1475"/>
      <c r="N171" s="1475"/>
      <c r="O171" s="1475"/>
      <c r="P171" s="1475"/>
      <c r="Q171" s="1475"/>
      <c r="R171" s="1477"/>
      <c r="S171" s="1475"/>
      <c r="T171" s="1475"/>
      <c r="U171" s="1475"/>
      <c r="V171" s="1475"/>
      <c r="W171" s="1475"/>
      <c r="X171" s="1475"/>
      <c r="Y171" s="1475"/>
      <c r="Z171" s="1475"/>
      <c r="AA171" s="1475"/>
      <c r="AB171" s="1475"/>
      <c r="AC171" s="1475"/>
      <c r="AD171" s="1475"/>
      <c r="AE171" s="1475"/>
      <c r="AF171" s="1475"/>
      <c r="AG171" s="1475"/>
      <c r="AH171" s="1475"/>
      <c r="AI171" s="1475"/>
      <c r="AJ171" s="1475"/>
      <c r="AK171" s="1475"/>
      <c r="AL171" s="1475"/>
      <c r="AM171" s="1475"/>
      <c r="AN171" s="1475"/>
      <c r="AO171" s="1475"/>
      <c r="AP171" s="1475"/>
      <c r="AQ171" s="1475"/>
      <c r="AR171" s="1475"/>
      <c r="AS171" s="1475"/>
      <c r="AT171" s="1475"/>
      <c r="AU171" s="1475"/>
      <c r="AV171" s="1475"/>
      <c r="AW171" s="1475"/>
      <c r="AX171" s="1475"/>
      <c r="AY171" s="1475"/>
      <c r="AZ171" s="1475"/>
      <c r="BA171" s="1475"/>
      <c r="BB171" s="1475"/>
      <c r="BC171" s="1475"/>
    </row>
    <row r="172" spans="1:55" ht="0" hidden="1" customHeight="1" x14ac:dyDescent="0.2">
      <c r="A172" s="1475"/>
      <c r="B172" s="1476"/>
      <c r="C172" s="1475"/>
      <c r="D172" s="1475"/>
      <c r="E172" s="1475"/>
      <c r="F172" s="1475"/>
      <c r="G172" s="1475"/>
      <c r="H172" s="1475"/>
      <c r="I172" s="1475"/>
      <c r="J172" s="1475"/>
      <c r="K172" s="1475"/>
      <c r="L172" s="1475"/>
      <c r="M172" s="1475"/>
      <c r="N172" s="1475"/>
      <c r="O172" s="1475"/>
      <c r="P172" s="1475"/>
      <c r="Q172" s="1475"/>
      <c r="R172" s="1477"/>
      <c r="S172" s="1475"/>
      <c r="T172" s="1475"/>
      <c r="U172" s="1475"/>
      <c r="V172" s="1475"/>
      <c r="W172" s="1475"/>
      <c r="X172" s="1475"/>
      <c r="Y172" s="1475"/>
      <c r="Z172" s="1475"/>
      <c r="AA172" s="1475"/>
      <c r="AB172" s="1475"/>
      <c r="AC172" s="1475"/>
      <c r="AD172" s="1475"/>
      <c r="AE172" s="1475"/>
      <c r="AF172" s="1475"/>
      <c r="AG172" s="1475"/>
      <c r="AH172" s="1475"/>
      <c r="AI172" s="1475"/>
      <c r="AJ172" s="1475"/>
      <c r="AK172" s="1475"/>
      <c r="AL172" s="1475"/>
      <c r="AM172" s="1475"/>
      <c r="AN172" s="1475"/>
      <c r="AO172" s="1475"/>
      <c r="AP172" s="1475"/>
      <c r="AQ172" s="1475"/>
      <c r="AR172" s="1475"/>
      <c r="AS172" s="1475"/>
      <c r="AT172" s="1475"/>
      <c r="AU172" s="1475"/>
      <c r="AV172" s="1475"/>
      <c r="AW172" s="1475"/>
      <c r="AX172" s="1475"/>
      <c r="AY172" s="1475"/>
      <c r="AZ172" s="1475"/>
      <c r="BA172" s="1475"/>
      <c r="BB172" s="1475"/>
      <c r="BC172" s="1475"/>
    </row>
    <row r="173" spans="1:55" ht="0" hidden="1" customHeight="1" x14ac:dyDescent="0.2">
      <c r="A173" s="1475"/>
      <c r="B173" s="1476"/>
      <c r="C173" s="1475"/>
      <c r="D173" s="1475"/>
      <c r="E173" s="1475"/>
      <c r="F173" s="1475"/>
      <c r="G173" s="1475"/>
      <c r="H173" s="1475"/>
      <c r="I173" s="1475"/>
      <c r="J173" s="1475"/>
      <c r="K173" s="1475"/>
      <c r="L173" s="1475"/>
      <c r="M173" s="1475"/>
      <c r="N173" s="1475"/>
      <c r="O173" s="1475"/>
      <c r="P173" s="1475"/>
      <c r="Q173" s="1475"/>
      <c r="R173" s="1477"/>
      <c r="S173" s="1475"/>
      <c r="T173" s="1475"/>
      <c r="U173" s="1475"/>
      <c r="V173" s="1475"/>
      <c r="W173" s="1475"/>
      <c r="X173" s="1475"/>
      <c r="Y173" s="1475"/>
      <c r="Z173" s="1475"/>
      <c r="AA173" s="1475"/>
      <c r="AB173" s="1475"/>
      <c r="AC173" s="1475"/>
      <c r="AD173" s="1475"/>
      <c r="AE173" s="1475"/>
      <c r="AF173" s="1475"/>
      <c r="AG173" s="1475"/>
      <c r="AH173" s="1475"/>
      <c r="AI173" s="1475"/>
      <c r="AJ173" s="1475"/>
      <c r="AK173" s="1475"/>
      <c r="AL173" s="1475"/>
      <c r="AM173" s="1475"/>
      <c r="AN173" s="1475"/>
      <c r="AO173" s="1475"/>
      <c r="AP173" s="1475"/>
      <c r="AQ173" s="1475"/>
      <c r="AR173" s="1475"/>
      <c r="AS173" s="1475"/>
      <c r="AT173" s="1475"/>
      <c r="AU173" s="1475"/>
      <c r="AV173" s="1475"/>
      <c r="AW173" s="1475"/>
      <c r="AX173" s="1475"/>
      <c r="AY173" s="1475"/>
      <c r="AZ173" s="1475"/>
      <c r="BA173" s="1475"/>
      <c r="BB173" s="1475"/>
      <c r="BC173" s="1475"/>
    </row>
    <row r="174" spans="1:55" ht="0" hidden="1" customHeight="1" x14ac:dyDescent="0.2">
      <c r="A174" s="1475"/>
      <c r="B174" s="1476"/>
      <c r="C174" s="1475"/>
      <c r="D174" s="1475"/>
      <c r="E174" s="1475"/>
      <c r="F174" s="1475"/>
      <c r="G174" s="1475"/>
      <c r="H174" s="1475"/>
      <c r="I174" s="1475"/>
      <c r="J174" s="1475"/>
      <c r="K174" s="1475"/>
      <c r="L174" s="1475"/>
      <c r="M174" s="1475"/>
      <c r="N174" s="1475"/>
      <c r="O174" s="1475"/>
      <c r="P174" s="1475"/>
      <c r="Q174" s="1475"/>
      <c r="R174" s="1477"/>
      <c r="S174" s="1475"/>
      <c r="T174" s="1475"/>
      <c r="U174" s="1475"/>
      <c r="V174" s="1475"/>
      <c r="W174" s="1475"/>
      <c r="X174" s="1475"/>
      <c r="Y174" s="1475"/>
      <c r="Z174" s="1475"/>
      <c r="AA174" s="1475"/>
      <c r="AB174" s="1475"/>
      <c r="AC174" s="1475"/>
      <c r="AD174" s="1475"/>
      <c r="AE174" s="1475"/>
      <c r="AF174" s="1475"/>
      <c r="AG174" s="1475"/>
      <c r="AH174" s="1475"/>
      <c r="AI174" s="1475"/>
      <c r="AJ174" s="1475"/>
      <c r="AK174" s="1475"/>
      <c r="AL174" s="1475"/>
      <c r="AM174" s="1475"/>
      <c r="AN174" s="1475"/>
      <c r="AO174" s="1475"/>
      <c r="AP174" s="1475"/>
      <c r="AQ174" s="1475"/>
      <c r="AR174" s="1475"/>
      <c r="AS174" s="1475"/>
      <c r="AT174" s="1475"/>
      <c r="AU174" s="1475"/>
      <c r="AV174" s="1475"/>
      <c r="AW174" s="1475"/>
      <c r="AX174" s="1475"/>
      <c r="AY174" s="1475"/>
      <c r="AZ174" s="1475"/>
      <c r="BA174" s="1475"/>
      <c r="BB174" s="1475"/>
      <c r="BC174" s="1475"/>
    </row>
    <row r="175" spans="1:55" ht="0" hidden="1" customHeight="1" x14ac:dyDescent="0.2">
      <c r="A175" s="1475"/>
      <c r="B175" s="1476"/>
      <c r="C175" s="1475"/>
      <c r="D175" s="1475"/>
      <c r="E175" s="1475"/>
      <c r="F175" s="1475"/>
      <c r="G175" s="1475"/>
      <c r="H175" s="1475"/>
      <c r="I175" s="1475"/>
      <c r="J175" s="1475"/>
      <c r="K175" s="1475"/>
      <c r="L175" s="1475"/>
      <c r="M175" s="1475"/>
      <c r="N175" s="1475"/>
      <c r="O175" s="1475"/>
      <c r="P175" s="1475"/>
      <c r="Q175" s="1475"/>
      <c r="R175" s="1477"/>
      <c r="S175" s="1475"/>
      <c r="T175" s="1475"/>
      <c r="U175" s="1475"/>
      <c r="V175" s="1475"/>
      <c r="W175" s="1475"/>
      <c r="X175" s="1475"/>
      <c r="Y175" s="1475"/>
      <c r="Z175" s="1475"/>
      <c r="AA175" s="1475"/>
      <c r="AB175" s="1475"/>
      <c r="AC175" s="1475"/>
      <c r="AD175" s="1475"/>
      <c r="AE175" s="1475"/>
      <c r="AF175" s="1475"/>
      <c r="AG175" s="1475"/>
      <c r="AH175" s="1475"/>
      <c r="AI175" s="1475"/>
      <c r="AJ175" s="1475"/>
      <c r="AK175" s="1475"/>
      <c r="AL175" s="1475"/>
      <c r="AM175" s="1475"/>
      <c r="AN175" s="1475"/>
      <c r="AO175" s="1475"/>
      <c r="AP175" s="1475"/>
      <c r="AQ175" s="1475"/>
      <c r="AR175" s="1475"/>
      <c r="AS175" s="1475"/>
      <c r="AT175" s="1475"/>
      <c r="AU175" s="1475"/>
      <c r="AV175" s="1475"/>
      <c r="AW175" s="1475"/>
      <c r="AX175" s="1475"/>
      <c r="AY175" s="1475"/>
      <c r="AZ175" s="1475"/>
      <c r="BA175" s="1475"/>
      <c r="BB175" s="1475"/>
      <c r="BC175" s="1475"/>
    </row>
    <row r="176" spans="1:55" ht="0" hidden="1" customHeight="1" x14ac:dyDescent="0.2">
      <c r="A176" s="1475"/>
      <c r="B176" s="1476"/>
      <c r="C176" s="1475"/>
      <c r="D176" s="1475"/>
      <c r="E176" s="1475"/>
      <c r="F176" s="1475"/>
      <c r="G176" s="1475"/>
      <c r="H176" s="1475"/>
      <c r="I176" s="1475"/>
      <c r="J176" s="1475"/>
      <c r="K176" s="1475"/>
      <c r="L176" s="1475"/>
      <c r="M176" s="1475"/>
      <c r="N176" s="1475"/>
      <c r="O176" s="1475"/>
      <c r="P176" s="1475"/>
      <c r="Q176" s="1475"/>
      <c r="R176" s="1477"/>
      <c r="S176" s="1475"/>
      <c r="T176" s="1475"/>
      <c r="U176" s="1475"/>
      <c r="V176" s="1475"/>
      <c r="W176" s="1475"/>
      <c r="X176" s="1475"/>
      <c r="Y176" s="1475"/>
      <c r="Z176" s="1475"/>
      <c r="AA176" s="1475"/>
      <c r="AB176" s="1475"/>
      <c r="AC176" s="1475"/>
      <c r="AD176" s="1475"/>
      <c r="AE176" s="1475"/>
      <c r="AF176" s="1475"/>
      <c r="AG176" s="1475"/>
      <c r="AH176" s="1475"/>
      <c r="AI176" s="1475"/>
      <c r="AJ176" s="1475"/>
      <c r="AK176" s="1475"/>
      <c r="AL176" s="1475"/>
      <c r="AM176" s="1475"/>
      <c r="AN176" s="1475"/>
      <c r="AO176" s="1475"/>
      <c r="AP176" s="1475"/>
      <c r="AQ176" s="1475"/>
      <c r="AR176" s="1475"/>
      <c r="AS176" s="1475"/>
      <c r="AT176" s="1475"/>
      <c r="AU176" s="1475"/>
      <c r="AV176" s="1475"/>
      <c r="AW176" s="1475"/>
      <c r="AX176" s="1475"/>
      <c r="AY176" s="1475"/>
      <c r="AZ176" s="1475"/>
      <c r="BA176" s="1475"/>
      <c r="BB176" s="1475"/>
      <c r="BC176" s="1475"/>
    </row>
    <row r="177" spans="1:55" ht="0" hidden="1" customHeight="1" x14ac:dyDescent="0.2">
      <c r="A177" s="1475"/>
      <c r="B177" s="1476"/>
      <c r="C177" s="1475"/>
      <c r="D177" s="1475"/>
      <c r="E177" s="1475"/>
      <c r="F177" s="1475"/>
      <c r="G177" s="1475"/>
      <c r="H177" s="1475"/>
      <c r="I177" s="1475"/>
      <c r="J177" s="1475"/>
      <c r="K177" s="1475"/>
      <c r="L177" s="1475"/>
      <c r="M177" s="1475"/>
      <c r="N177" s="1475"/>
      <c r="O177" s="1475"/>
      <c r="P177" s="1475"/>
      <c r="Q177" s="1475"/>
      <c r="R177" s="1477"/>
      <c r="S177" s="1475"/>
      <c r="T177" s="1475"/>
      <c r="U177" s="1475"/>
      <c r="V177" s="1475"/>
      <c r="W177" s="1475"/>
      <c r="X177" s="1475"/>
      <c r="Y177" s="1475"/>
      <c r="Z177" s="1475"/>
      <c r="AA177" s="1475"/>
      <c r="AB177" s="1475"/>
      <c r="AC177" s="1475"/>
      <c r="AD177" s="1475"/>
      <c r="AE177" s="1475"/>
      <c r="AF177" s="1475"/>
      <c r="AG177" s="1475"/>
      <c r="AH177" s="1475"/>
      <c r="AI177" s="1475"/>
      <c r="AJ177" s="1475"/>
      <c r="AK177" s="1475"/>
      <c r="AL177" s="1475"/>
      <c r="AM177" s="1475"/>
      <c r="AN177" s="1475"/>
      <c r="AO177" s="1475"/>
      <c r="AP177" s="1475"/>
      <c r="AQ177" s="1475"/>
      <c r="AR177" s="1475"/>
      <c r="AS177" s="1475"/>
      <c r="AT177" s="1475"/>
      <c r="AU177" s="1475"/>
      <c r="AV177" s="1475"/>
      <c r="AW177" s="1475"/>
      <c r="AX177" s="1475"/>
      <c r="AY177" s="1475"/>
      <c r="AZ177" s="1475"/>
      <c r="BA177" s="1475"/>
      <c r="BB177" s="1475"/>
      <c r="BC177" s="1475"/>
    </row>
    <row r="178" spans="1:55" ht="0" hidden="1" customHeight="1" x14ac:dyDescent="0.2">
      <c r="A178" s="1475"/>
      <c r="B178" s="1476"/>
      <c r="C178" s="1475"/>
      <c r="D178" s="1475"/>
      <c r="E178" s="1475"/>
      <c r="F178" s="1475"/>
      <c r="G178" s="1475"/>
      <c r="H178" s="1475"/>
      <c r="I178" s="1475"/>
      <c r="J178" s="1475"/>
      <c r="K178" s="1475"/>
      <c r="L178" s="1475"/>
      <c r="M178" s="1475"/>
      <c r="N178" s="1475"/>
      <c r="O178" s="1475"/>
      <c r="P178" s="1475"/>
      <c r="Q178" s="1475"/>
      <c r="R178" s="1477"/>
      <c r="S178" s="1475"/>
      <c r="T178" s="1475"/>
      <c r="U178" s="1475"/>
      <c r="V178" s="1475"/>
      <c r="W178" s="1475"/>
      <c r="X178" s="1475"/>
      <c r="Y178" s="1475"/>
      <c r="Z178" s="1475"/>
      <c r="AA178" s="1475"/>
      <c r="AB178" s="1475"/>
      <c r="AC178" s="1475"/>
      <c r="AD178" s="1475"/>
      <c r="AE178" s="1475"/>
      <c r="AF178" s="1475"/>
      <c r="AG178" s="1475"/>
      <c r="AH178" s="1475"/>
      <c r="AI178" s="1475"/>
      <c r="AJ178" s="1475"/>
      <c r="AK178" s="1475"/>
      <c r="AL178" s="1475"/>
      <c r="AM178" s="1475"/>
      <c r="AN178" s="1475"/>
      <c r="AO178" s="1475"/>
      <c r="AP178" s="1475"/>
      <c r="AQ178" s="1475"/>
      <c r="AR178" s="1475"/>
      <c r="AS178" s="1475"/>
      <c r="AT178" s="1475"/>
      <c r="AU178" s="1475"/>
      <c r="AV178" s="1475"/>
      <c r="AW178" s="1475"/>
      <c r="AX178" s="1475"/>
      <c r="AY178" s="1475"/>
      <c r="AZ178" s="1475"/>
      <c r="BA178" s="1475"/>
      <c r="BB178" s="1475"/>
      <c r="BC178" s="1475"/>
    </row>
    <row r="179" spans="1:55" ht="0" hidden="1" customHeight="1" x14ac:dyDescent="0.2">
      <c r="A179" s="1475"/>
      <c r="B179" s="1476"/>
      <c r="C179" s="1475"/>
      <c r="D179" s="1475"/>
      <c r="E179" s="1475"/>
      <c r="F179" s="1475"/>
      <c r="G179" s="1475"/>
      <c r="H179" s="1475"/>
      <c r="I179" s="1475"/>
      <c r="J179" s="1475"/>
      <c r="K179" s="1475"/>
      <c r="L179" s="1475"/>
      <c r="M179" s="1475"/>
      <c r="N179" s="1475"/>
      <c r="O179" s="1475"/>
      <c r="P179" s="1475"/>
      <c r="Q179" s="1475"/>
      <c r="R179" s="1477"/>
      <c r="S179" s="1475"/>
      <c r="T179" s="1475"/>
      <c r="U179" s="1475"/>
      <c r="V179" s="1475"/>
      <c r="W179" s="1475"/>
      <c r="X179" s="1475"/>
      <c r="Y179" s="1475"/>
      <c r="Z179" s="1475"/>
      <c r="AA179" s="1475"/>
      <c r="AB179" s="1475"/>
      <c r="AC179" s="1475"/>
      <c r="AD179" s="1475"/>
      <c r="AE179" s="1475"/>
      <c r="AF179" s="1475"/>
      <c r="AG179" s="1475"/>
      <c r="AH179" s="1475"/>
      <c r="AI179" s="1475"/>
      <c r="AJ179" s="1475"/>
      <c r="AK179" s="1475"/>
      <c r="AL179" s="1475"/>
      <c r="AM179" s="1475"/>
      <c r="AN179" s="1475"/>
      <c r="AO179" s="1475"/>
      <c r="AP179" s="1475"/>
      <c r="AQ179" s="1475"/>
      <c r="AR179" s="1475"/>
      <c r="AS179" s="1475"/>
      <c r="AT179" s="1475"/>
      <c r="AU179" s="1475"/>
      <c r="AV179" s="1475"/>
      <c r="AW179" s="1475"/>
      <c r="AX179" s="1475"/>
      <c r="AY179" s="1475"/>
      <c r="AZ179" s="1475"/>
      <c r="BA179" s="1475"/>
      <c r="BB179" s="1475"/>
      <c r="BC179" s="1475"/>
    </row>
    <row r="180" spans="1:55" ht="0" hidden="1" customHeight="1" x14ac:dyDescent="0.2">
      <c r="A180" s="1475"/>
      <c r="B180" s="1476"/>
      <c r="C180" s="1475"/>
      <c r="D180" s="1475"/>
      <c r="E180" s="1475"/>
      <c r="F180" s="1475"/>
      <c r="G180" s="1475"/>
      <c r="H180" s="1475"/>
      <c r="I180" s="1475"/>
      <c r="J180" s="1475"/>
      <c r="K180" s="1475"/>
      <c r="L180" s="1475"/>
      <c r="M180" s="1475"/>
      <c r="N180" s="1475"/>
      <c r="O180" s="1475"/>
      <c r="P180" s="1475"/>
      <c r="Q180" s="1475"/>
      <c r="R180" s="1477"/>
      <c r="S180" s="1475"/>
      <c r="T180" s="1475"/>
      <c r="U180" s="1475"/>
      <c r="V180" s="1475"/>
      <c r="W180" s="1475"/>
      <c r="X180" s="1475"/>
      <c r="Y180" s="1475"/>
      <c r="Z180" s="1475"/>
      <c r="AA180" s="1475"/>
      <c r="AB180" s="1475"/>
      <c r="AC180" s="1475"/>
      <c r="AD180" s="1475"/>
      <c r="AE180" s="1475"/>
      <c r="AF180" s="1475"/>
      <c r="AG180" s="1475"/>
      <c r="AH180" s="1475"/>
      <c r="AI180" s="1475"/>
      <c r="AJ180" s="1475"/>
      <c r="AK180" s="1475"/>
      <c r="AL180" s="1475"/>
      <c r="AM180" s="1475"/>
      <c r="AN180" s="1475"/>
      <c r="AO180" s="1475"/>
      <c r="AP180" s="1475"/>
      <c r="AQ180" s="1475"/>
      <c r="AR180" s="1475"/>
      <c r="AS180" s="1475"/>
      <c r="AT180" s="1475"/>
      <c r="AU180" s="1475"/>
      <c r="AV180" s="1475"/>
      <c r="AW180" s="1475"/>
      <c r="AX180" s="1475"/>
      <c r="AY180" s="1475"/>
      <c r="AZ180" s="1475"/>
      <c r="BA180" s="1475"/>
      <c r="BB180" s="1475"/>
      <c r="BC180" s="1475"/>
    </row>
    <row r="181" spans="1:55" ht="0" hidden="1" customHeight="1" x14ac:dyDescent="0.2">
      <c r="A181" s="1475"/>
      <c r="B181" s="1476"/>
      <c r="C181" s="1475"/>
      <c r="D181" s="1475"/>
      <c r="E181" s="1475"/>
      <c r="F181" s="1475"/>
      <c r="G181" s="1475"/>
      <c r="H181" s="1475"/>
      <c r="I181" s="1475"/>
      <c r="J181" s="1475"/>
      <c r="K181" s="1475"/>
      <c r="L181" s="1475"/>
      <c r="M181" s="1475"/>
      <c r="N181" s="1475"/>
      <c r="O181" s="1475"/>
      <c r="P181" s="1475"/>
      <c r="Q181" s="1475"/>
      <c r="R181" s="1477"/>
      <c r="S181" s="1475"/>
      <c r="T181" s="1475"/>
      <c r="U181" s="1475"/>
      <c r="V181" s="1475"/>
      <c r="W181" s="1475"/>
      <c r="X181" s="1475"/>
      <c r="Y181" s="1475"/>
      <c r="Z181" s="1475"/>
      <c r="AA181" s="1475"/>
      <c r="AB181" s="1475"/>
      <c r="AC181" s="1475"/>
      <c r="AD181" s="1475"/>
      <c r="AE181" s="1475"/>
      <c r="AF181" s="1475"/>
      <c r="AG181" s="1475"/>
      <c r="AH181" s="1475"/>
      <c r="AI181" s="1475"/>
      <c r="AJ181" s="1475"/>
      <c r="AK181" s="1475"/>
      <c r="AL181" s="1475"/>
      <c r="AM181" s="1475"/>
      <c r="AN181" s="1475"/>
      <c r="AO181" s="1475"/>
      <c r="AP181" s="1475"/>
      <c r="AQ181" s="1475"/>
      <c r="AR181" s="1475"/>
      <c r="AS181" s="1475"/>
      <c r="AT181" s="1475"/>
      <c r="AU181" s="1475"/>
      <c r="AV181" s="1475"/>
      <c r="AW181" s="1475"/>
      <c r="AX181" s="1475"/>
      <c r="AY181" s="1475"/>
      <c r="AZ181" s="1475"/>
      <c r="BA181" s="1475"/>
      <c r="BB181" s="1475"/>
      <c r="BC181" s="1475"/>
    </row>
    <row r="182" spans="1:55" ht="0" hidden="1" customHeight="1" x14ac:dyDescent="0.2">
      <c r="A182" s="1475"/>
      <c r="B182" s="1476"/>
      <c r="C182" s="1475"/>
      <c r="D182" s="1475"/>
      <c r="E182" s="1475"/>
      <c r="F182" s="1475"/>
      <c r="G182" s="1475"/>
      <c r="H182" s="1475"/>
      <c r="I182" s="1475"/>
      <c r="J182" s="1475"/>
      <c r="K182" s="1475"/>
      <c r="L182" s="1475"/>
      <c r="M182" s="1475"/>
      <c r="N182" s="1475"/>
      <c r="O182" s="1475"/>
      <c r="P182" s="1475"/>
      <c r="Q182" s="1475"/>
      <c r="R182" s="1477"/>
      <c r="S182" s="1475"/>
      <c r="T182" s="1475"/>
      <c r="U182" s="1475"/>
      <c r="V182" s="1475"/>
      <c r="W182" s="1475"/>
      <c r="X182" s="1475"/>
      <c r="Y182" s="1475"/>
      <c r="Z182" s="1475"/>
      <c r="AA182" s="1475"/>
      <c r="AB182" s="1475"/>
      <c r="AC182" s="1475"/>
      <c r="AD182" s="1475"/>
      <c r="AE182" s="1475"/>
      <c r="AF182" s="1475"/>
      <c r="AG182" s="1475"/>
      <c r="AH182" s="1475"/>
      <c r="AI182" s="1475"/>
      <c r="AJ182" s="1475"/>
      <c r="AK182" s="1475"/>
      <c r="AL182" s="1475"/>
      <c r="AM182" s="1475"/>
      <c r="AN182" s="1475"/>
      <c r="AO182" s="1475"/>
      <c r="AP182" s="1475"/>
      <c r="AQ182" s="1475"/>
      <c r="AR182" s="1475"/>
      <c r="AS182" s="1475"/>
      <c r="AT182" s="1475"/>
      <c r="AU182" s="1475"/>
      <c r="AV182" s="1475"/>
      <c r="AW182" s="1475"/>
      <c r="AX182" s="1475"/>
      <c r="AY182" s="1475"/>
      <c r="AZ182" s="1475"/>
      <c r="BA182" s="1475"/>
      <c r="BB182" s="1475"/>
      <c r="BC182" s="1475"/>
    </row>
    <row r="183" spans="1:55" ht="0" hidden="1" customHeight="1" x14ac:dyDescent="0.2">
      <c r="A183" s="1475"/>
      <c r="B183" s="1476"/>
      <c r="C183" s="1475"/>
      <c r="D183" s="1475"/>
      <c r="E183" s="1475"/>
      <c r="F183" s="1475"/>
      <c r="G183" s="1475"/>
      <c r="H183" s="1475"/>
      <c r="I183" s="1475"/>
      <c r="J183" s="1475"/>
      <c r="K183" s="1475"/>
      <c r="L183" s="1475"/>
      <c r="M183" s="1475"/>
      <c r="N183" s="1475"/>
      <c r="O183" s="1475"/>
      <c r="P183" s="1475"/>
      <c r="Q183" s="1475"/>
      <c r="R183" s="1477"/>
      <c r="S183" s="1475"/>
      <c r="T183" s="1475"/>
      <c r="U183" s="1475"/>
      <c r="V183" s="1475"/>
      <c r="W183" s="1475"/>
      <c r="X183" s="1475"/>
      <c r="Y183" s="1475"/>
      <c r="Z183" s="1475"/>
      <c r="AA183" s="1475"/>
      <c r="AB183" s="1475"/>
      <c r="AC183" s="1475"/>
      <c r="AD183" s="1475"/>
      <c r="AE183" s="1475"/>
      <c r="AF183" s="1475"/>
      <c r="AG183" s="1475"/>
      <c r="AH183" s="1475"/>
      <c r="AI183" s="1475"/>
      <c r="AJ183" s="1475"/>
      <c r="AK183" s="1475"/>
      <c r="AL183" s="1475"/>
      <c r="AM183" s="1475"/>
      <c r="AN183" s="1475"/>
      <c r="AO183" s="1475"/>
      <c r="AP183" s="1475"/>
      <c r="AQ183" s="1475"/>
      <c r="AR183" s="1475"/>
      <c r="AS183" s="1475"/>
      <c r="AT183" s="1475"/>
      <c r="AU183" s="1475"/>
      <c r="AV183" s="1475"/>
      <c r="AW183" s="1475"/>
      <c r="AX183" s="1475"/>
      <c r="AY183" s="1475"/>
      <c r="AZ183" s="1475"/>
      <c r="BA183" s="1475"/>
      <c r="BB183" s="1475"/>
      <c r="BC183" s="1475"/>
    </row>
    <row r="184" spans="1:55" ht="0" hidden="1" customHeight="1" x14ac:dyDescent="0.2">
      <c r="A184" s="1475"/>
      <c r="B184" s="1476"/>
      <c r="C184" s="1475"/>
      <c r="D184" s="1475"/>
      <c r="E184" s="1475"/>
      <c r="F184" s="1475"/>
      <c r="G184" s="1475"/>
      <c r="H184" s="1475"/>
      <c r="I184" s="1475"/>
      <c r="J184" s="1475"/>
      <c r="K184" s="1475"/>
      <c r="L184" s="1475"/>
      <c r="M184" s="1475"/>
      <c r="N184" s="1475"/>
      <c r="O184" s="1475"/>
      <c r="P184" s="1475"/>
      <c r="Q184" s="1475"/>
      <c r="R184" s="1477"/>
      <c r="S184" s="1475"/>
      <c r="T184" s="1475"/>
      <c r="U184" s="1475"/>
      <c r="V184" s="1475"/>
      <c r="W184" s="1475"/>
      <c r="X184" s="1475"/>
      <c r="Y184" s="1475"/>
      <c r="Z184" s="1475"/>
      <c r="AA184" s="1475"/>
      <c r="AB184" s="1475"/>
      <c r="AC184" s="1475"/>
      <c r="AD184" s="1475"/>
      <c r="AE184" s="1475"/>
      <c r="AF184" s="1475"/>
      <c r="AG184" s="1475"/>
      <c r="AH184" s="1475"/>
      <c r="AI184" s="1475"/>
      <c r="AJ184" s="1475"/>
      <c r="AK184" s="1475"/>
      <c r="AL184" s="1475"/>
      <c r="AM184" s="1475"/>
      <c r="AN184" s="1475"/>
      <c r="AO184" s="1475"/>
      <c r="AP184" s="1475"/>
      <c r="AQ184" s="1475"/>
      <c r="AR184" s="1475"/>
      <c r="AS184" s="1475"/>
      <c r="AT184" s="1475"/>
      <c r="AU184" s="1475"/>
      <c r="AV184" s="1475"/>
      <c r="AW184" s="1475"/>
      <c r="AX184" s="1475"/>
      <c r="AY184" s="1475"/>
      <c r="AZ184" s="1475"/>
      <c r="BA184" s="1475"/>
      <c r="BB184" s="1475"/>
      <c r="BC184" s="1475"/>
    </row>
    <row r="185" spans="1:55" ht="0" hidden="1" customHeight="1" x14ac:dyDescent="0.2">
      <c r="A185" s="1475"/>
      <c r="B185" s="1476"/>
      <c r="C185" s="1475"/>
      <c r="D185" s="1475"/>
      <c r="E185" s="1475"/>
      <c r="F185" s="1475"/>
      <c r="G185" s="1475"/>
      <c r="H185" s="1475"/>
      <c r="I185" s="1475"/>
      <c r="J185" s="1475"/>
      <c r="K185" s="1475"/>
      <c r="L185" s="1475"/>
      <c r="M185" s="1475"/>
      <c r="N185" s="1475"/>
      <c r="O185" s="1475"/>
      <c r="P185" s="1475"/>
      <c r="Q185" s="1475"/>
      <c r="R185" s="1477"/>
      <c r="S185" s="1475"/>
      <c r="T185" s="1475"/>
      <c r="U185" s="1475"/>
      <c r="V185" s="1475"/>
      <c r="W185" s="1475"/>
      <c r="X185" s="1475"/>
      <c r="Y185" s="1475"/>
      <c r="Z185" s="1475"/>
      <c r="AA185" s="1475"/>
      <c r="AB185" s="1475"/>
      <c r="AC185" s="1475"/>
      <c r="AD185" s="1475"/>
      <c r="AE185" s="1475"/>
      <c r="AF185" s="1475"/>
      <c r="AG185" s="1475"/>
      <c r="AH185" s="1475"/>
      <c r="AI185" s="1475"/>
      <c r="AJ185" s="1475"/>
      <c r="AK185" s="1475"/>
      <c r="AL185" s="1475"/>
      <c r="AM185" s="1475"/>
      <c r="AN185" s="1475"/>
      <c r="AO185" s="1475"/>
      <c r="AP185" s="1475"/>
      <c r="AQ185" s="1475"/>
      <c r="AR185" s="1475"/>
      <c r="AS185" s="1475"/>
      <c r="AT185" s="1475"/>
      <c r="AU185" s="1475"/>
      <c r="AV185" s="1475"/>
      <c r="AW185" s="1475"/>
      <c r="AX185" s="1475"/>
      <c r="AY185" s="1475"/>
      <c r="AZ185" s="1475"/>
      <c r="BA185" s="1475"/>
      <c r="BB185" s="1475"/>
      <c r="BC185" s="1475"/>
    </row>
    <row r="186" spans="1:55" ht="0" hidden="1" customHeight="1" x14ac:dyDescent="0.2">
      <c r="A186" s="1475"/>
      <c r="B186" s="1476"/>
      <c r="C186" s="1475"/>
      <c r="D186" s="1475"/>
      <c r="E186" s="1475"/>
      <c r="F186" s="1475"/>
      <c r="G186" s="1475"/>
      <c r="H186" s="1475"/>
      <c r="I186" s="1475"/>
      <c r="J186" s="1475"/>
      <c r="K186" s="1475"/>
      <c r="L186" s="1475"/>
      <c r="M186" s="1475"/>
      <c r="N186" s="1475"/>
      <c r="O186" s="1475"/>
      <c r="P186" s="1475"/>
      <c r="Q186" s="1475"/>
      <c r="R186" s="1477"/>
      <c r="S186" s="1475"/>
      <c r="T186" s="1475"/>
      <c r="U186" s="1475"/>
      <c r="V186" s="1475"/>
      <c r="W186" s="1475"/>
      <c r="X186" s="1475"/>
      <c r="Y186" s="1475"/>
      <c r="Z186" s="1475"/>
      <c r="AA186" s="1475"/>
      <c r="AB186" s="1475"/>
      <c r="AC186" s="1475"/>
      <c r="AD186" s="1475"/>
      <c r="AE186" s="1475"/>
      <c r="AF186" s="1475"/>
      <c r="AG186" s="1475"/>
      <c r="AH186" s="1475"/>
      <c r="AI186" s="1475"/>
      <c r="AJ186" s="1475"/>
      <c r="AK186" s="1475"/>
      <c r="AL186" s="1475"/>
      <c r="AM186" s="1475"/>
      <c r="AN186" s="1475"/>
      <c r="AO186" s="1475"/>
      <c r="AP186" s="1475"/>
      <c r="AQ186" s="1475"/>
      <c r="AR186" s="1475"/>
      <c r="AS186" s="1475"/>
      <c r="AT186" s="1475"/>
      <c r="AU186" s="1475"/>
      <c r="AV186" s="1475"/>
      <c r="AW186" s="1475"/>
      <c r="AX186" s="1475"/>
      <c r="AY186" s="1475"/>
      <c r="AZ186" s="1475"/>
      <c r="BA186" s="1475"/>
      <c r="BB186" s="1475"/>
      <c r="BC186" s="1475"/>
    </row>
    <row r="187" spans="1:55" ht="0" hidden="1" customHeight="1" x14ac:dyDescent="0.2">
      <c r="A187" s="1475"/>
      <c r="B187" s="1476"/>
      <c r="C187" s="1475"/>
      <c r="D187" s="1475"/>
      <c r="E187" s="1475"/>
      <c r="F187" s="1475"/>
      <c r="G187" s="1475"/>
      <c r="H187" s="1475"/>
      <c r="I187" s="1475"/>
      <c r="J187" s="1475"/>
      <c r="K187" s="1475"/>
      <c r="L187" s="1475"/>
      <c r="M187" s="1475"/>
      <c r="N187" s="1475"/>
      <c r="O187" s="1475"/>
      <c r="P187" s="1475"/>
      <c r="Q187" s="1475"/>
      <c r="R187" s="1477"/>
      <c r="S187" s="1475"/>
      <c r="T187" s="1475"/>
      <c r="U187" s="1475"/>
      <c r="V187" s="1475"/>
      <c r="W187" s="1475"/>
      <c r="X187" s="1475"/>
      <c r="Y187" s="1475"/>
      <c r="Z187" s="1475"/>
      <c r="AA187" s="1475"/>
      <c r="AB187" s="1475"/>
      <c r="AC187" s="1475"/>
      <c r="AD187" s="1475"/>
      <c r="AE187" s="1475"/>
      <c r="AF187" s="1475"/>
      <c r="AG187" s="1475"/>
      <c r="AH187" s="1475"/>
      <c r="AI187" s="1475"/>
      <c r="AJ187" s="1475"/>
      <c r="AK187" s="1475"/>
      <c r="AL187" s="1475"/>
      <c r="AM187" s="1475"/>
      <c r="AN187" s="1475"/>
      <c r="AO187" s="1475"/>
      <c r="AP187" s="1475"/>
      <c r="AQ187" s="1475"/>
      <c r="AR187" s="1475"/>
      <c r="AS187" s="1475"/>
      <c r="AT187" s="1475"/>
      <c r="AU187" s="1475"/>
      <c r="AV187" s="1475"/>
      <c r="AW187" s="1475"/>
      <c r="AX187" s="1475"/>
      <c r="AY187" s="1475"/>
      <c r="AZ187" s="1475"/>
      <c r="BA187" s="1475"/>
      <c r="BB187" s="1475"/>
      <c r="BC187" s="1475"/>
    </row>
    <row r="188" spans="1:55" ht="0" hidden="1" customHeight="1" x14ac:dyDescent="0.2">
      <c r="A188" s="1475"/>
      <c r="B188" s="1476"/>
      <c r="C188" s="1475"/>
      <c r="D188" s="1475"/>
      <c r="E188" s="1475"/>
      <c r="F188" s="1475"/>
      <c r="G188" s="1475"/>
      <c r="H188" s="1475"/>
      <c r="I188" s="1475"/>
      <c r="J188" s="1475"/>
      <c r="K188" s="1475"/>
      <c r="L188" s="1475"/>
      <c r="M188" s="1475"/>
      <c r="N188" s="1475"/>
      <c r="O188" s="1475"/>
      <c r="P188" s="1475"/>
      <c r="Q188" s="1475"/>
      <c r="R188" s="1477"/>
      <c r="S188" s="1475"/>
      <c r="T188" s="1475"/>
      <c r="U188" s="1475"/>
      <c r="V188" s="1475"/>
      <c r="W188" s="1475"/>
      <c r="X188" s="1475"/>
      <c r="Y188" s="1475"/>
      <c r="Z188" s="1475"/>
      <c r="AA188" s="1475"/>
      <c r="AB188" s="1475"/>
      <c r="AC188" s="1475"/>
      <c r="AD188" s="1475"/>
      <c r="AE188" s="1475"/>
      <c r="AF188" s="1475"/>
      <c r="AG188" s="1475"/>
      <c r="AH188" s="1475"/>
      <c r="AI188" s="1475"/>
      <c r="AJ188" s="1475"/>
      <c r="AK188" s="1475"/>
      <c r="AL188" s="1475"/>
      <c r="AM188" s="1475"/>
      <c r="AN188" s="1475"/>
      <c r="AO188" s="1475"/>
      <c r="AP188" s="1475"/>
      <c r="AQ188" s="1475"/>
      <c r="AR188" s="1475"/>
      <c r="AS188" s="1475"/>
      <c r="AT188" s="1475"/>
      <c r="AU188" s="1475"/>
      <c r="AV188" s="1475"/>
      <c r="AW188" s="1475"/>
      <c r="AX188" s="1475"/>
      <c r="AY188" s="1475"/>
      <c r="AZ188" s="1475"/>
      <c r="BA188" s="1475"/>
      <c r="BB188" s="1475"/>
      <c r="BC188" s="1475"/>
    </row>
    <row r="189" spans="1:55" ht="0" hidden="1" customHeight="1" x14ac:dyDescent="0.2">
      <c r="A189" s="1475"/>
      <c r="B189" s="1476"/>
      <c r="C189" s="1475"/>
      <c r="D189" s="1475"/>
      <c r="E189" s="1475"/>
      <c r="F189" s="1475"/>
      <c r="G189" s="1475"/>
      <c r="H189" s="1475"/>
      <c r="I189" s="1475"/>
      <c r="J189" s="1475"/>
      <c r="K189" s="1475"/>
      <c r="L189" s="1475"/>
      <c r="M189" s="1475"/>
      <c r="N189" s="1475"/>
      <c r="O189" s="1475"/>
      <c r="P189" s="1475"/>
      <c r="Q189" s="1475"/>
      <c r="R189" s="1477"/>
      <c r="S189" s="1475"/>
      <c r="T189" s="1475"/>
      <c r="U189" s="1475"/>
      <c r="V189" s="1475"/>
      <c r="W189" s="1475"/>
      <c r="X189" s="1475"/>
      <c r="Y189" s="1475"/>
      <c r="Z189" s="1475"/>
      <c r="AA189" s="1475"/>
      <c r="AB189" s="1475"/>
      <c r="AC189" s="1475"/>
      <c r="AD189" s="1475"/>
      <c r="AE189" s="1475"/>
      <c r="AF189" s="1475"/>
      <c r="AG189" s="1475"/>
      <c r="AH189" s="1475"/>
      <c r="AI189" s="1475"/>
      <c r="AJ189" s="1475"/>
      <c r="AK189" s="1475"/>
      <c r="AL189" s="1475"/>
      <c r="AM189" s="1475"/>
      <c r="AN189" s="1475"/>
      <c r="AO189" s="1475"/>
      <c r="AP189" s="1475"/>
      <c r="AQ189" s="1475"/>
      <c r="AR189" s="1475"/>
      <c r="AS189" s="1475"/>
      <c r="AT189" s="1475"/>
      <c r="AU189" s="1475"/>
      <c r="AV189" s="1475"/>
      <c r="AW189" s="1475"/>
      <c r="AX189" s="1475"/>
      <c r="AY189" s="1475"/>
      <c r="AZ189" s="1475"/>
      <c r="BA189" s="1475"/>
      <c r="BB189" s="1475"/>
      <c r="BC189" s="1475"/>
    </row>
    <row r="190" spans="1:55" ht="0" hidden="1" customHeight="1" x14ac:dyDescent="0.2">
      <c r="A190" s="1475"/>
      <c r="B190" s="1476"/>
      <c r="C190" s="1475"/>
      <c r="D190" s="1475"/>
      <c r="E190" s="1475"/>
      <c r="F190" s="1475"/>
      <c r="G190" s="1475"/>
      <c r="H190" s="1475"/>
      <c r="I190" s="1475"/>
      <c r="J190" s="1475"/>
      <c r="K190" s="1475"/>
      <c r="L190" s="1475"/>
      <c r="M190" s="1475"/>
      <c r="N190" s="1475"/>
      <c r="O190" s="1475"/>
      <c r="P190" s="1475"/>
      <c r="Q190" s="1475"/>
      <c r="R190" s="1477"/>
      <c r="S190" s="1475"/>
      <c r="T190" s="1475"/>
      <c r="U190" s="1475"/>
      <c r="V190" s="1475"/>
      <c r="W190" s="1475"/>
      <c r="X190" s="1475"/>
      <c r="Y190" s="1475"/>
      <c r="Z190" s="1475"/>
      <c r="AA190" s="1475"/>
      <c r="AB190" s="1475"/>
      <c r="AC190" s="1475"/>
      <c r="AD190" s="1475"/>
      <c r="AE190" s="1475"/>
      <c r="AF190" s="1475"/>
      <c r="AG190" s="1475"/>
      <c r="AH190" s="1475"/>
      <c r="AI190" s="1475"/>
      <c r="AJ190" s="1475"/>
      <c r="AK190" s="1475"/>
      <c r="AL190" s="1475"/>
      <c r="AM190" s="1475"/>
      <c r="AN190" s="1475"/>
      <c r="AO190" s="1475"/>
      <c r="AP190" s="1475"/>
      <c r="AQ190" s="1475"/>
      <c r="AR190" s="1475"/>
      <c r="AS190" s="1475"/>
      <c r="AT190" s="1475"/>
      <c r="AU190" s="1475"/>
      <c r="AV190" s="1475"/>
      <c r="AW190" s="1475"/>
      <c r="AX190" s="1475"/>
      <c r="AY190" s="1475"/>
      <c r="AZ190" s="1475"/>
      <c r="BA190" s="1475"/>
      <c r="BB190" s="1475"/>
      <c r="BC190" s="1475"/>
    </row>
    <row r="191" spans="1:55" ht="0" hidden="1" customHeight="1" x14ac:dyDescent="0.2">
      <c r="A191" s="1475"/>
      <c r="B191" s="1476"/>
      <c r="C191" s="1475"/>
      <c r="D191" s="1475"/>
      <c r="E191" s="1475"/>
      <c r="F191" s="1475"/>
      <c r="G191" s="1475"/>
      <c r="H191" s="1475"/>
      <c r="I191" s="1475"/>
      <c r="J191" s="1475"/>
      <c r="K191" s="1475"/>
      <c r="L191" s="1475"/>
      <c r="M191" s="1475"/>
      <c r="N191" s="1475"/>
      <c r="O191" s="1475"/>
      <c r="P191" s="1475"/>
      <c r="Q191" s="1475"/>
      <c r="R191" s="1477"/>
      <c r="S191" s="1475"/>
      <c r="T191" s="1475"/>
      <c r="U191" s="1475"/>
      <c r="V191" s="1475"/>
      <c r="W191" s="1475"/>
      <c r="X191" s="1475"/>
      <c r="Y191" s="1475"/>
      <c r="Z191" s="1475"/>
      <c r="AA191" s="1475"/>
      <c r="AB191" s="1475"/>
      <c r="AC191" s="1475"/>
      <c r="AD191" s="1475"/>
      <c r="AE191" s="1475"/>
      <c r="AF191" s="1475"/>
      <c r="AG191" s="1475"/>
      <c r="AH191" s="1475"/>
      <c r="AI191" s="1475"/>
      <c r="AJ191" s="1475"/>
      <c r="AK191" s="1475"/>
      <c r="AL191" s="1475"/>
      <c r="AM191" s="1475"/>
      <c r="AN191" s="1475"/>
      <c r="AO191" s="1475"/>
      <c r="AP191" s="1475"/>
      <c r="AQ191" s="1475"/>
      <c r="AR191" s="1475"/>
      <c r="AS191" s="1475"/>
      <c r="AT191" s="1475"/>
      <c r="AU191" s="1475"/>
      <c r="AV191" s="1475"/>
      <c r="AW191" s="1475"/>
      <c r="AX191" s="1475"/>
      <c r="AY191" s="1475"/>
      <c r="AZ191" s="1475"/>
      <c r="BA191" s="1475"/>
      <c r="BB191" s="1475"/>
      <c r="BC191" s="1475"/>
    </row>
    <row r="192" spans="1:55" ht="0" hidden="1" customHeight="1" x14ac:dyDescent="0.2">
      <c r="A192" s="1475"/>
      <c r="B192" s="1476"/>
      <c r="C192" s="1475"/>
      <c r="D192" s="1475"/>
      <c r="E192" s="1475"/>
      <c r="F192" s="1475"/>
      <c r="G192" s="1475"/>
      <c r="H192" s="1475"/>
      <c r="I192" s="1475"/>
      <c r="J192" s="1475"/>
      <c r="K192" s="1475"/>
      <c r="L192" s="1475"/>
      <c r="M192" s="1475"/>
      <c r="N192" s="1475"/>
      <c r="O192" s="1475"/>
      <c r="P192" s="1475"/>
      <c r="Q192" s="1475"/>
      <c r="R192" s="1477"/>
      <c r="S192" s="1475"/>
      <c r="T192" s="1475"/>
      <c r="U192" s="1475"/>
      <c r="V192" s="1475"/>
      <c r="W192" s="1475"/>
      <c r="X192" s="1475"/>
      <c r="Y192" s="1475"/>
      <c r="Z192" s="1475"/>
      <c r="AA192" s="1475"/>
      <c r="AB192" s="1475"/>
      <c r="AC192" s="1475"/>
      <c r="AD192" s="1475"/>
      <c r="AE192" s="1475"/>
      <c r="AF192" s="1475"/>
      <c r="AG192" s="1475"/>
      <c r="AH192" s="1475"/>
      <c r="AI192" s="1475"/>
      <c r="AJ192" s="1475"/>
      <c r="AK192" s="1475"/>
      <c r="AL192" s="1475"/>
      <c r="AM192" s="1475"/>
      <c r="AN192" s="1475"/>
      <c r="AO192" s="1475"/>
      <c r="AP192" s="1475"/>
      <c r="AQ192" s="1475"/>
      <c r="AR192" s="1475"/>
      <c r="AS192" s="1475"/>
      <c r="AT192" s="1475"/>
      <c r="AU192" s="1475"/>
      <c r="AV192" s="1475"/>
      <c r="AW192" s="1475"/>
      <c r="AX192" s="1475"/>
      <c r="AY192" s="1475"/>
      <c r="AZ192" s="1475"/>
      <c r="BA192" s="1475"/>
      <c r="BB192" s="1475"/>
      <c r="BC192" s="1475"/>
    </row>
    <row r="193" spans="1:55" ht="0" hidden="1" customHeight="1" x14ac:dyDescent="0.2">
      <c r="A193" s="1475"/>
      <c r="B193" s="1476"/>
      <c r="C193" s="1475"/>
      <c r="D193" s="1475"/>
      <c r="E193" s="1475"/>
      <c r="F193" s="1475"/>
      <c r="G193" s="1475"/>
      <c r="H193" s="1475"/>
      <c r="I193" s="1475"/>
      <c r="J193" s="1475"/>
      <c r="K193" s="1475"/>
      <c r="L193" s="1475"/>
      <c r="M193" s="1475"/>
      <c r="N193" s="1475"/>
      <c r="O193" s="1475"/>
      <c r="P193" s="1475"/>
      <c r="Q193" s="1475"/>
      <c r="R193" s="1477"/>
      <c r="S193" s="1475"/>
      <c r="T193" s="1475"/>
      <c r="U193" s="1475"/>
      <c r="V193" s="1475"/>
      <c r="W193" s="1475"/>
      <c r="X193" s="1475"/>
      <c r="Y193" s="1475"/>
      <c r="Z193" s="1475"/>
      <c r="AA193" s="1475"/>
      <c r="AB193" s="1475"/>
      <c r="AC193" s="1475"/>
      <c r="AD193" s="1475"/>
      <c r="AE193" s="1475"/>
      <c r="AF193" s="1475"/>
      <c r="AG193" s="1475"/>
      <c r="AH193" s="1475"/>
      <c r="AI193" s="1475"/>
      <c r="AJ193" s="1475"/>
      <c r="AK193" s="1475"/>
      <c r="AL193" s="1475"/>
      <c r="AM193" s="1475"/>
      <c r="AN193" s="1475"/>
      <c r="AO193" s="1475"/>
      <c r="AP193" s="1475"/>
      <c r="AQ193" s="1475"/>
      <c r="AR193" s="1475"/>
      <c r="AS193" s="1475"/>
      <c r="AT193" s="1475"/>
      <c r="AU193" s="1475"/>
      <c r="AV193" s="1475"/>
      <c r="AW193" s="1475"/>
      <c r="AX193" s="1475"/>
      <c r="AY193" s="1475"/>
      <c r="AZ193" s="1475"/>
      <c r="BA193" s="1475"/>
      <c r="BB193" s="1475"/>
      <c r="BC193" s="1475"/>
    </row>
    <row r="194" spans="1:55" ht="0" hidden="1" customHeight="1" x14ac:dyDescent="0.2">
      <c r="A194" s="1475"/>
      <c r="B194" s="1476"/>
      <c r="C194" s="1475"/>
      <c r="D194" s="1475"/>
      <c r="E194" s="1475"/>
      <c r="F194" s="1475"/>
      <c r="G194" s="1475"/>
      <c r="H194" s="1475"/>
      <c r="I194" s="1475"/>
      <c r="J194" s="1475"/>
      <c r="K194" s="1475"/>
      <c r="L194" s="1475"/>
      <c r="M194" s="1475"/>
      <c r="N194" s="1475"/>
      <c r="O194" s="1475"/>
      <c r="P194" s="1475"/>
      <c r="Q194" s="1475"/>
      <c r="R194" s="1477"/>
      <c r="S194" s="1475"/>
      <c r="T194" s="1475"/>
      <c r="U194" s="1475"/>
      <c r="V194" s="1475"/>
      <c r="W194" s="1475"/>
      <c r="X194" s="1475"/>
      <c r="Y194" s="1475"/>
      <c r="Z194" s="1475"/>
      <c r="AA194" s="1475"/>
      <c r="AB194" s="1475"/>
      <c r="AC194" s="1475"/>
      <c r="AD194" s="1475"/>
      <c r="AE194" s="1475"/>
      <c r="AF194" s="1475"/>
      <c r="AG194" s="1475"/>
      <c r="AH194" s="1475"/>
      <c r="AI194" s="1475"/>
      <c r="AJ194" s="1475"/>
      <c r="AK194" s="1475"/>
      <c r="AL194" s="1475"/>
      <c r="AM194" s="1475"/>
      <c r="AN194" s="1475"/>
      <c r="AO194" s="1475"/>
      <c r="AP194" s="1475"/>
      <c r="AQ194" s="1475"/>
      <c r="AR194" s="1475"/>
      <c r="AS194" s="1475"/>
      <c r="AT194" s="1475"/>
      <c r="AU194" s="1475"/>
      <c r="AV194" s="1475"/>
      <c r="AW194" s="1475"/>
      <c r="AX194" s="1475"/>
      <c r="AY194" s="1475"/>
      <c r="AZ194" s="1475"/>
      <c r="BA194" s="1475"/>
      <c r="BB194" s="1475"/>
      <c r="BC194" s="1475"/>
    </row>
    <row r="195" spans="1:55" ht="0" hidden="1" customHeight="1" x14ac:dyDescent="0.2">
      <c r="A195" s="1475"/>
      <c r="B195" s="1476"/>
      <c r="C195" s="1475"/>
      <c r="D195" s="1475"/>
      <c r="E195" s="1475"/>
      <c r="F195" s="1475"/>
      <c r="G195" s="1475"/>
      <c r="H195" s="1475"/>
      <c r="I195" s="1475"/>
      <c r="J195" s="1475"/>
      <c r="K195" s="1475"/>
      <c r="L195" s="1475"/>
      <c r="M195" s="1475"/>
      <c r="N195" s="1475"/>
      <c r="O195" s="1475"/>
      <c r="P195" s="1475"/>
      <c r="Q195" s="1475"/>
      <c r="R195" s="1477"/>
      <c r="S195" s="1475"/>
      <c r="T195" s="1475"/>
      <c r="U195" s="1475"/>
      <c r="V195" s="1475"/>
      <c r="W195" s="1475"/>
      <c r="X195" s="1475"/>
      <c r="Y195" s="1475"/>
      <c r="Z195" s="1475"/>
      <c r="AA195" s="1475"/>
      <c r="AB195" s="1475"/>
      <c r="AC195" s="1475"/>
      <c r="AD195" s="1475"/>
      <c r="AE195" s="1475"/>
      <c r="AF195" s="1475"/>
      <c r="AG195" s="1475"/>
      <c r="AH195" s="1475"/>
      <c r="AI195" s="1475"/>
      <c r="AJ195" s="1475"/>
      <c r="AK195" s="1475"/>
      <c r="AL195" s="1475"/>
      <c r="AM195" s="1475"/>
      <c r="AN195" s="1475"/>
      <c r="AO195" s="1475"/>
      <c r="AP195" s="1475"/>
      <c r="AQ195" s="1475"/>
      <c r="AR195" s="1475"/>
      <c r="AS195" s="1475"/>
      <c r="AT195" s="1475"/>
      <c r="AU195" s="1475"/>
      <c r="AV195" s="1475"/>
      <c r="AW195" s="1475"/>
      <c r="AX195" s="1475"/>
      <c r="AY195" s="1475"/>
      <c r="AZ195" s="1475"/>
      <c r="BA195" s="1475"/>
      <c r="BB195" s="1475"/>
      <c r="BC195" s="1475"/>
    </row>
    <row r="196" spans="1:55" ht="0" hidden="1" customHeight="1" x14ac:dyDescent="0.2">
      <c r="A196" s="1475"/>
      <c r="B196" s="1476"/>
      <c r="C196" s="1475"/>
      <c r="D196" s="1475"/>
      <c r="E196" s="1475"/>
      <c r="F196" s="1475"/>
      <c r="G196" s="1475"/>
      <c r="H196" s="1475"/>
      <c r="I196" s="1475"/>
      <c r="J196" s="1475"/>
      <c r="K196" s="1475"/>
      <c r="L196" s="1475"/>
      <c r="M196" s="1475"/>
      <c r="N196" s="1475"/>
      <c r="O196" s="1475"/>
      <c r="P196" s="1475"/>
      <c r="Q196" s="1475"/>
      <c r="R196" s="1477"/>
      <c r="S196" s="1475"/>
      <c r="T196" s="1475"/>
      <c r="U196" s="1475"/>
      <c r="V196" s="1475"/>
      <c r="W196" s="1475"/>
      <c r="X196" s="1475"/>
      <c r="Y196" s="1475"/>
      <c r="Z196" s="1475"/>
      <c r="AA196" s="1475"/>
      <c r="AB196" s="1475"/>
      <c r="AC196" s="1475"/>
      <c r="AD196" s="1475"/>
      <c r="AE196" s="1475"/>
      <c r="AF196" s="1475"/>
      <c r="AG196" s="1475"/>
      <c r="AH196" s="1475"/>
      <c r="AI196" s="1475"/>
      <c r="AJ196" s="1475"/>
      <c r="AK196" s="1475"/>
      <c r="AL196" s="1475"/>
      <c r="AM196" s="1475"/>
      <c r="AN196" s="1475"/>
      <c r="AO196" s="1475"/>
      <c r="AP196" s="1475"/>
      <c r="AQ196" s="1475"/>
      <c r="AR196" s="1475"/>
      <c r="AS196" s="1475"/>
      <c r="AT196" s="1475"/>
      <c r="AU196" s="1475"/>
      <c r="AV196" s="1475"/>
      <c r="AW196" s="1475"/>
      <c r="AX196" s="1475"/>
      <c r="AY196" s="1475"/>
      <c r="AZ196" s="1475"/>
      <c r="BA196" s="1475"/>
      <c r="BB196" s="1475"/>
      <c r="BC196" s="1475"/>
    </row>
    <row r="197" spans="1:55" ht="0" hidden="1" customHeight="1" x14ac:dyDescent="0.2">
      <c r="A197" s="1475"/>
      <c r="B197" s="1476"/>
      <c r="C197" s="1475"/>
      <c r="D197" s="1475"/>
      <c r="E197" s="1475"/>
      <c r="F197" s="1475"/>
      <c r="G197" s="1475"/>
      <c r="H197" s="1475"/>
      <c r="I197" s="1475"/>
      <c r="J197" s="1475"/>
      <c r="K197" s="1475"/>
      <c r="L197" s="1475"/>
      <c r="M197" s="1475"/>
      <c r="N197" s="1475"/>
      <c r="O197" s="1475"/>
      <c r="P197" s="1475"/>
      <c r="Q197" s="1475"/>
      <c r="R197" s="1477"/>
      <c r="S197" s="1475"/>
      <c r="T197" s="1475"/>
      <c r="U197" s="1475"/>
      <c r="V197" s="1475"/>
      <c r="W197" s="1475"/>
      <c r="X197" s="1475"/>
      <c r="Y197" s="1475"/>
      <c r="Z197" s="1475"/>
      <c r="AA197" s="1475"/>
      <c r="AB197" s="1475"/>
      <c r="AC197" s="1475"/>
      <c r="AD197" s="1475"/>
      <c r="AE197" s="1475"/>
      <c r="AF197" s="1475"/>
      <c r="AG197" s="1475"/>
      <c r="AH197" s="1475"/>
      <c r="AI197" s="1475"/>
      <c r="AJ197" s="1475"/>
      <c r="AK197" s="1475"/>
      <c r="AL197" s="1475"/>
      <c r="AM197" s="1475"/>
      <c r="AN197" s="1475"/>
      <c r="AO197" s="1475"/>
      <c r="AP197" s="1475"/>
      <c r="AQ197" s="1475"/>
      <c r="AR197" s="1475"/>
      <c r="AS197" s="1475"/>
      <c r="AT197" s="1475"/>
      <c r="AU197" s="1475"/>
      <c r="AV197" s="1475"/>
      <c r="AW197" s="1475"/>
      <c r="AX197" s="1475"/>
      <c r="AY197" s="1475"/>
      <c r="AZ197" s="1475"/>
      <c r="BA197" s="1475"/>
      <c r="BB197" s="1475"/>
      <c r="BC197" s="1475"/>
    </row>
    <row r="198" spans="1:55" ht="0" hidden="1" customHeight="1" x14ac:dyDescent="0.2">
      <c r="A198" s="1475"/>
      <c r="B198" s="1476"/>
      <c r="C198" s="1475"/>
      <c r="D198" s="1475"/>
      <c r="E198" s="1475"/>
      <c r="F198" s="1475"/>
      <c r="G198" s="1475"/>
      <c r="H198" s="1475"/>
      <c r="I198" s="1475"/>
      <c r="J198" s="1475"/>
      <c r="K198" s="1475"/>
      <c r="L198" s="1475"/>
      <c r="M198" s="1475"/>
      <c r="N198" s="1475"/>
      <c r="O198" s="1475"/>
      <c r="P198" s="1475"/>
      <c r="Q198" s="1475"/>
      <c r="R198" s="1477"/>
      <c r="S198" s="1475"/>
      <c r="T198" s="1475"/>
      <c r="U198" s="1475"/>
      <c r="V198" s="1475"/>
      <c r="W198" s="1475"/>
      <c r="X198" s="1475"/>
      <c r="Y198" s="1475"/>
      <c r="Z198" s="1475"/>
      <c r="AA198" s="1475"/>
      <c r="AB198" s="1475"/>
      <c r="AC198" s="1475"/>
      <c r="AD198" s="1475"/>
      <c r="AE198" s="1475"/>
      <c r="AF198" s="1475"/>
      <c r="AG198" s="1475"/>
      <c r="AH198" s="1475"/>
      <c r="AI198" s="1475"/>
      <c r="AJ198" s="1475"/>
      <c r="AK198" s="1475"/>
      <c r="AL198" s="1475"/>
      <c r="AM198" s="1475"/>
      <c r="AN198" s="1475"/>
      <c r="AO198" s="1475"/>
      <c r="AP198" s="1475"/>
      <c r="AQ198" s="1475"/>
      <c r="AR198" s="1475"/>
      <c r="AS198" s="1475"/>
      <c r="AT198" s="1475"/>
      <c r="AU198" s="1475"/>
      <c r="AV198" s="1475"/>
      <c r="AW198" s="1475"/>
      <c r="AX198" s="1475"/>
      <c r="AY198" s="1475"/>
      <c r="AZ198" s="1475"/>
      <c r="BA198" s="1475"/>
      <c r="BB198" s="1475"/>
      <c r="BC198" s="1475"/>
    </row>
    <row r="199" spans="1:55" ht="0" hidden="1" customHeight="1" x14ac:dyDescent="0.2">
      <c r="A199" s="1475"/>
      <c r="B199" s="1476"/>
      <c r="C199" s="1475"/>
      <c r="D199" s="1475"/>
      <c r="E199" s="1475"/>
      <c r="F199" s="1475"/>
      <c r="G199" s="1475"/>
      <c r="H199" s="1475"/>
      <c r="I199" s="1475"/>
      <c r="J199" s="1475"/>
      <c r="K199" s="1475"/>
      <c r="L199" s="1475"/>
      <c r="M199" s="1475"/>
      <c r="N199" s="1475"/>
      <c r="O199" s="1475"/>
      <c r="P199" s="1475"/>
      <c r="Q199" s="1475"/>
      <c r="R199" s="1477"/>
      <c r="S199" s="1475"/>
      <c r="T199" s="1475"/>
      <c r="U199" s="1475"/>
      <c r="V199" s="1475"/>
      <c r="W199" s="1475"/>
      <c r="X199" s="1475"/>
      <c r="Y199" s="1475"/>
      <c r="Z199" s="1475"/>
      <c r="AA199" s="1475"/>
      <c r="AB199" s="1475"/>
      <c r="AC199" s="1475"/>
      <c r="AD199" s="1475"/>
      <c r="AE199" s="1475"/>
      <c r="AF199" s="1475"/>
      <c r="AG199" s="1475"/>
      <c r="AH199" s="1475"/>
      <c r="AI199" s="1475"/>
      <c r="AJ199" s="1475"/>
      <c r="AK199" s="1475"/>
      <c r="AL199" s="1475"/>
      <c r="AM199" s="1475"/>
      <c r="AN199" s="1475"/>
      <c r="AO199" s="1475"/>
      <c r="AP199" s="1475"/>
      <c r="AQ199" s="1475"/>
      <c r="AR199" s="1475"/>
      <c r="AS199" s="1475"/>
      <c r="AT199" s="1475"/>
      <c r="AU199" s="1475"/>
      <c r="AV199" s="1475"/>
      <c r="AW199" s="1475"/>
      <c r="AX199" s="1475"/>
      <c r="AY199" s="1475"/>
      <c r="AZ199" s="1475"/>
      <c r="BA199" s="1475"/>
      <c r="BB199" s="1475"/>
      <c r="BC199" s="1475"/>
    </row>
    <row r="200" spans="1:55" ht="0" hidden="1" customHeight="1" x14ac:dyDescent="0.2">
      <c r="A200" s="1475"/>
      <c r="B200" s="1476"/>
      <c r="C200" s="1475"/>
      <c r="D200" s="1475"/>
      <c r="E200" s="1475"/>
      <c r="F200" s="1475"/>
      <c r="G200" s="1475"/>
      <c r="H200" s="1475"/>
      <c r="I200" s="1475"/>
      <c r="J200" s="1475"/>
      <c r="K200" s="1475"/>
      <c r="L200" s="1475"/>
      <c r="M200" s="1475"/>
      <c r="N200" s="1475"/>
      <c r="O200" s="1475"/>
      <c r="P200" s="1475"/>
      <c r="Q200" s="1475"/>
      <c r="R200" s="1477"/>
      <c r="S200" s="1475"/>
      <c r="T200" s="1475"/>
      <c r="U200" s="1475"/>
      <c r="V200" s="1475"/>
      <c r="W200" s="1475"/>
      <c r="X200" s="1475"/>
      <c r="Y200" s="1475"/>
      <c r="Z200" s="1475"/>
      <c r="AA200" s="1475"/>
      <c r="AB200" s="1475"/>
      <c r="AC200" s="1475"/>
      <c r="AD200" s="1475"/>
      <c r="AE200" s="1475"/>
      <c r="AF200" s="1475"/>
      <c r="AG200" s="1475"/>
      <c r="AH200" s="1475"/>
      <c r="AI200" s="1475"/>
      <c r="AJ200" s="1475"/>
      <c r="AK200" s="1475"/>
      <c r="AL200" s="1475"/>
      <c r="AM200" s="1475"/>
      <c r="AN200" s="1475"/>
      <c r="AO200" s="1475"/>
      <c r="AP200" s="1475"/>
      <c r="AQ200" s="1475"/>
      <c r="AR200" s="1475"/>
      <c r="AS200" s="1475"/>
      <c r="AT200" s="1475"/>
      <c r="AU200" s="1475"/>
      <c r="AV200" s="1475"/>
      <c r="AW200" s="1475"/>
      <c r="AX200" s="1475"/>
      <c r="AY200" s="1475"/>
      <c r="AZ200" s="1475"/>
      <c r="BA200" s="1475"/>
      <c r="BB200" s="1475"/>
      <c r="BC200" s="1475"/>
    </row>
  </sheetData>
  <sheetProtection algorithmName="SHA-512" hashValue="ykpzCO6UQNwKmLYehJ6FnPPWr3kNRCMWdT7MJQWr+W5vsntQywszZcaU8lRp+Pte1DScGPIy0cCplaLgT030Nw==" saltValue="9YkqZ1tvSWa52oceQvfKKQ==" spinCount="100000" sheet="1" objects="1" scenarios="1"/>
  <mergeCells count="27">
    <mergeCell ref="I60:K60"/>
    <mergeCell ref="B33:B38"/>
    <mergeCell ref="C55:F55"/>
    <mergeCell ref="I55:L55"/>
    <mergeCell ref="D39:F39"/>
    <mergeCell ref="I39:K39"/>
    <mergeCell ref="D11:G11"/>
    <mergeCell ref="I11:L11"/>
    <mergeCell ref="N11:Q11"/>
    <mergeCell ref="N39:P39"/>
    <mergeCell ref="B19:B32"/>
    <mergeCell ref="O10:P10"/>
    <mergeCell ref="D9:E9"/>
    <mergeCell ref="E10:F10"/>
    <mergeCell ref="N8:Q8"/>
    <mergeCell ref="D7:G7"/>
    <mergeCell ref="N7:Q7"/>
    <mergeCell ref="I7:L7"/>
    <mergeCell ref="I9:J9"/>
    <mergeCell ref="J10:K10"/>
    <mergeCell ref="C2:N4"/>
    <mergeCell ref="C5:Q5"/>
    <mergeCell ref="D8:G8"/>
    <mergeCell ref="I8:L8"/>
    <mergeCell ref="N9:O9"/>
    <mergeCell ref="C6:G6"/>
    <mergeCell ref="O2:Q4"/>
  </mergeCells>
  <pageMargins left="0.19685039370078741" right="0.31496062992125984" top="0.22" bottom="0.24" header="0.19685039370078741" footer="0.17"/>
  <pageSetup paperSize="9" scale="65" orientation="landscape" r:id="rId1"/>
  <headerFooter>
    <oddFooter>&amp;C&amp;"arial unicode ms,Regular"For internal use only</oddFooter>
    <evenFooter>&amp;C&amp;"arial unicode ms,Regular"For internal use only</evenFooter>
    <firstFooter>&amp;C&amp;"arial unicode ms,Regular"For internal use only</firstFooter>
  </headerFooter>
  <ignoredErrors>
    <ignoredError sqref="D60:F61 G47 E59:F59" evalError="1"/>
  </ignoredError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1">
    <pageSetUpPr fitToPage="1"/>
  </sheetPr>
  <dimension ref="A1:AV54"/>
  <sheetViews>
    <sheetView showGridLines="0" tabSelected="1" topLeftCell="D3" zoomScale="90" zoomScaleNormal="90" workbookViewId="0">
      <selection activeCell="R23" sqref="R23"/>
    </sheetView>
  </sheetViews>
  <sheetFormatPr defaultColWidth="9.140625" defaultRowHeight="12.75" zeroHeight="1" outlineLevelRow="1" x14ac:dyDescent="0.2"/>
  <cols>
    <col min="1" max="1" width="2.7109375" style="412" customWidth="1"/>
    <col min="2" max="2" width="7.5703125" style="412" customWidth="1"/>
    <col min="3" max="3" width="16.28515625" style="412" customWidth="1"/>
    <col min="4" max="4" width="11.85546875" style="412" bestFit="1" customWidth="1"/>
    <col min="5" max="5" width="14.28515625" style="412" customWidth="1"/>
    <col min="6" max="6" width="11.28515625" style="412" bestFit="1" customWidth="1"/>
    <col min="7" max="7" width="11.7109375" style="412" bestFit="1" customWidth="1"/>
    <col min="8" max="8" width="12.7109375" style="412" bestFit="1" customWidth="1"/>
    <col min="9" max="9" width="10.28515625" style="412" customWidth="1"/>
    <col min="10" max="10" width="10.85546875" style="412" customWidth="1"/>
    <col min="11" max="11" width="5.5703125" style="412" bestFit="1" customWidth="1"/>
    <col min="12" max="12" width="11.7109375" style="412" customWidth="1"/>
    <col min="13" max="15" width="12.7109375" style="412" customWidth="1"/>
    <col min="16" max="16" width="12.5703125" style="300" customWidth="1"/>
    <col min="17" max="17" width="12.5703125" style="412" customWidth="1"/>
    <col min="18" max="18" width="12.7109375" style="412" customWidth="1"/>
    <col min="19" max="19" width="12.140625" style="412" bestFit="1" customWidth="1"/>
    <col min="20" max="20" width="13.5703125" style="412" customWidth="1"/>
    <col min="21" max="16384" width="9.140625" style="412"/>
  </cols>
  <sheetData>
    <row r="1" spans="1:48" ht="11.25" customHeight="1" thickBot="1" x14ac:dyDescent="0.25"/>
    <row r="2" spans="1:48" s="583" customFormat="1" ht="28.5" customHeight="1" outlineLevel="1" thickBot="1" x14ac:dyDescent="0.25">
      <c r="A2" s="578"/>
      <c r="B2" s="2271" t="str">
        <f>'Borrower Details'!A2 &amp; " - Credit Information Report"</f>
        <v>Mortgage-Magnus - Credit Information Report</v>
      </c>
      <c r="C2" s="2272"/>
      <c r="D2" s="2272"/>
      <c r="E2" s="2272"/>
      <c r="F2" s="2272"/>
      <c r="G2" s="2272"/>
      <c r="H2" s="2272"/>
      <c r="I2" s="2272"/>
      <c r="J2" s="2272"/>
      <c r="K2" s="2272"/>
      <c r="L2" s="2272"/>
      <c r="M2" s="2272"/>
      <c r="N2" s="2272"/>
      <c r="O2" s="2272"/>
      <c r="P2" s="2272"/>
      <c r="Q2" s="2272"/>
      <c r="R2" s="2272" t="s">
        <v>3</v>
      </c>
      <c r="S2" s="2272"/>
      <c r="T2" s="2273"/>
      <c r="U2" s="579"/>
      <c r="V2" s="579"/>
      <c r="W2" s="579"/>
      <c r="X2" s="579"/>
      <c r="Y2" s="579"/>
      <c r="Z2" s="579"/>
      <c r="AA2" s="579"/>
      <c r="AB2" s="579"/>
      <c r="AC2" s="579"/>
      <c r="AD2" s="579"/>
      <c r="AE2" s="579"/>
      <c r="AF2" s="579"/>
      <c r="AG2" s="579"/>
      <c r="AH2" s="579"/>
      <c r="AI2" s="579"/>
      <c r="AJ2" s="579"/>
      <c r="AK2" s="579"/>
      <c r="AL2" s="579"/>
      <c r="AM2" s="579"/>
      <c r="AN2" s="579"/>
      <c r="AO2" s="579"/>
      <c r="AP2" s="579"/>
      <c r="AQ2" s="579"/>
      <c r="AR2" s="579"/>
      <c r="AS2" s="579"/>
      <c r="AT2" s="579"/>
      <c r="AU2" s="579"/>
      <c r="AV2" s="579"/>
    </row>
    <row r="3" spans="1:48" s="582" customFormat="1" ht="17.25" customHeight="1" outlineLevel="1" x14ac:dyDescent="0.2">
      <c r="A3" s="580"/>
      <c r="B3" s="2316" t="s">
        <v>20</v>
      </c>
      <c r="C3" s="2317"/>
      <c r="D3" s="2317"/>
      <c r="E3" s="2318" t="s">
        <v>624</v>
      </c>
      <c r="F3" s="2318"/>
      <c r="G3" s="2318"/>
      <c r="H3" s="2318" t="s">
        <v>1301</v>
      </c>
      <c r="I3" s="2318"/>
      <c r="J3" s="2318"/>
      <c r="K3" s="2318" t="s">
        <v>1302</v>
      </c>
      <c r="L3" s="2318"/>
      <c r="M3" s="2318"/>
      <c r="N3" s="2318"/>
      <c r="O3" s="2274" t="s">
        <v>1303</v>
      </c>
      <c r="P3" s="2275"/>
      <c r="Q3" s="2276"/>
      <c r="R3" s="2318" t="s">
        <v>1822</v>
      </c>
      <c r="S3" s="2318"/>
      <c r="T3" s="2318"/>
      <c r="U3" s="581"/>
      <c r="V3" s="581"/>
      <c r="W3" s="581"/>
      <c r="X3" s="581"/>
      <c r="Y3" s="581"/>
      <c r="Z3" s="581"/>
      <c r="AA3" s="581"/>
      <c r="AB3" s="581"/>
      <c r="AC3" s="581"/>
      <c r="AD3" s="581"/>
      <c r="AE3" s="581"/>
      <c r="AF3" s="581"/>
      <c r="AG3" s="581"/>
      <c r="AH3" s="581"/>
      <c r="AI3" s="581"/>
      <c r="AJ3" s="581"/>
      <c r="AK3" s="581"/>
      <c r="AL3" s="581"/>
      <c r="AM3" s="581"/>
      <c r="AN3" s="581"/>
      <c r="AO3" s="581"/>
      <c r="AP3" s="581"/>
      <c r="AQ3" s="581"/>
      <c r="AR3" s="581"/>
      <c r="AS3" s="581"/>
      <c r="AT3" s="581"/>
      <c r="AU3" s="581"/>
    </row>
    <row r="4" spans="1:48" s="583" customFormat="1" ht="15" customHeight="1" outlineLevel="1" x14ac:dyDescent="0.2">
      <c r="A4" s="578"/>
      <c r="B4" s="2287" t="s">
        <v>1304</v>
      </c>
      <c r="C4" s="2288"/>
      <c r="D4" s="2288"/>
      <c r="E4" s="2289"/>
      <c r="F4" s="2289"/>
      <c r="G4" s="2289"/>
      <c r="H4" s="2289"/>
      <c r="I4" s="2289"/>
      <c r="J4" s="2289"/>
      <c r="K4" s="2289"/>
      <c r="L4" s="2289"/>
      <c r="M4" s="2289"/>
      <c r="N4" s="2289"/>
      <c r="O4" s="2277"/>
      <c r="P4" s="2278"/>
      <c r="Q4" s="2279"/>
      <c r="R4" s="2290"/>
      <c r="S4" s="2290"/>
      <c r="T4" s="2290"/>
      <c r="U4" s="579"/>
      <c r="V4" s="579"/>
      <c r="W4" s="579"/>
      <c r="X4" s="579"/>
      <c r="Y4" s="579"/>
      <c r="Z4" s="579"/>
      <c r="AA4" s="579"/>
      <c r="AB4" s="579"/>
      <c r="AC4" s="579"/>
      <c r="AD4" s="579"/>
      <c r="AE4" s="579"/>
      <c r="AF4" s="579"/>
      <c r="AG4" s="579"/>
      <c r="AH4" s="579"/>
      <c r="AI4" s="579"/>
      <c r="AJ4" s="579"/>
      <c r="AK4" s="579"/>
      <c r="AL4" s="579"/>
      <c r="AM4" s="579"/>
      <c r="AN4" s="579"/>
      <c r="AO4" s="579"/>
      <c r="AP4" s="579"/>
      <c r="AQ4" s="579"/>
      <c r="AR4" s="579"/>
      <c r="AS4" s="579"/>
    </row>
    <row r="5" spans="1:48" s="583" customFormat="1" ht="15" customHeight="1" outlineLevel="1" x14ac:dyDescent="0.2">
      <c r="A5" s="578"/>
      <c r="B5" s="2287" t="s">
        <v>2</v>
      </c>
      <c r="C5" s="2288"/>
      <c r="D5" s="2288"/>
      <c r="E5" s="2289"/>
      <c r="F5" s="2289"/>
      <c r="G5" s="2289"/>
      <c r="H5" s="2289"/>
      <c r="I5" s="2289"/>
      <c r="J5" s="2289"/>
      <c r="K5" s="2289"/>
      <c r="L5" s="2289"/>
      <c r="M5" s="2289"/>
      <c r="N5" s="2289"/>
      <c r="O5" s="2277"/>
      <c r="P5" s="2278"/>
      <c r="Q5" s="2279"/>
      <c r="R5" s="2290"/>
      <c r="S5" s="2290"/>
      <c r="T5" s="2290"/>
      <c r="U5" s="579"/>
      <c r="V5" s="579"/>
      <c r="W5" s="579"/>
      <c r="X5" s="579"/>
      <c r="Y5" s="579"/>
      <c r="Z5" s="579"/>
      <c r="AA5" s="579"/>
      <c r="AB5" s="579"/>
      <c r="AC5" s="579"/>
      <c r="AD5" s="579"/>
      <c r="AE5" s="579"/>
      <c r="AF5" s="579"/>
      <c r="AG5" s="579"/>
      <c r="AH5" s="579"/>
      <c r="AI5" s="579"/>
      <c r="AJ5" s="579"/>
      <c r="AK5" s="579"/>
      <c r="AL5" s="579"/>
      <c r="AM5" s="579"/>
      <c r="AN5" s="579"/>
      <c r="AO5" s="579"/>
      <c r="AP5" s="579"/>
      <c r="AQ5" s="579"/>
      <c r="AR5" s="579"/>
      <c r="AS5" s="579"/>
    </row>
    <row r="6" spans="1:48" s="583" customFormat="1" ht="15" customHeight="1" outlineLevel="1" x14ac:dyDescent="0.2">
      <c r="A6" s="578"/>
      <c r="B6" s="2287" t="s">
        <v>1824</v>
      </c>
      <c r="C6" s="2288"/>
      <c r="D6" s="2288"/>
      <c r="E6" s="2315"/>
      <c r="F6" s="2315"/>
      <c r="G6" s="2315"/>
      <c r="H6" s="2315"/>
      <c r="I6" s="2315"/>
      <c r="J6" s="2315"/>
      <c r="K6" s="2315"/>
      <c r="L6" s="2315"/>
      <c r="M6" s="2315"/>
      <c r="N6" s="2315"/>
      <c r="O6" s="2280"/>
      <c r="P6" s="2281"/>
      <c r="Q6" s="2282"/>
      <c r="R6" s="2292"/>
      <c r="S6" s="2292"/>
      <c r="T6" s="2292"/>
      <c r="U6" s="579"/>
      <c r="V6" s="579"/>
      <c r="W6" s="579"/>
      <c r="X6" s="579"/>
      <c r="Y6" s="579"/>
      <c r="Z6" s="579"/>
      <c r="AA6" s="579"/>
      <c r="AB6" s="579"/>
      <c r="AC6" s="579"/>
      <c r="AD6" s="579"/>
      <c r="AE6" s="579"/>
      <c r="AF6" s="579"/>
      <c r="AG6" s="579"/>
      <c r="AH6" s="579"/>
      <c r="AI6" s="579"/>
      <c r="AJ6" s="579"/>
      <c r="AK6" s="579"/>
      <c r="AL6" s="579"/>
      <c r="AM6" s="579"/>
      <c r="AN6" s="579"/>
      <c r="AO6" s="579"/>
      <c r="AP6" s="579"/>
      <c r="AQ6" s="579"/>
      <c r="AR6" s="579"/>
      <c r="AS6" s="579"/>
    </row>
    <row r="7" spans="1:48" s="583" customFormat="1" ht="15" customHeight="1" outlineLevel="1" x14ac:dyDescent="0.2">
      <c r="A7" s="578"/>
      <c r="B7" s="2287" t="s">
        <v>1306</v>
      </c>
      <c r="C7" s="2288"/>
      <c r="D7" s="2288"/>
      <c r="E7" s="2289"/>
      <c r="F7" s="2289"/>
      <c r="G7" s="2289"/>
      <c r="H7" s="2289"/>
      <c r="I7" s="2289"/>
      <c r="J7" s="2289"/>
      <c r="K7" s="2289"/>
      <c r="L7" s="2289"/>
      <c r="M7" s="2289"/>
      <c r="N7" s="2289"/>
      <c r="O7" s="2277"/>
      <c r="P7" s="2278"/>
      <c r="Q7" s="2279"/>
      <c r="R7" s="2290"/>
      <c r="S7" s="2290"/>
      <c r="T7" s="2290"/>
      <c r="U7" s="579"/>
      <c r="V7" s="579"/>
      <c r="W7" s="579"/>
      <c r="X7" s="579"/>
      <c r="Y7" s="579"/>
      <c r="Z7" s="579"/>
      <c r="AA7" s="579"/>
      <c r="AB7" s="579"/>
      <c r="AC7" s="579"/>
      <c r="AD7" s="579"/>
      <c r="AE7" s="579"/>
      <c r="AF7" s="579"/>
      <c r="AG7" s="579"/>
      <c r="AH7" s="579"/>
      <c r="AI7" s="579"/>
      <c r="AJ7" s="579"/>
      <c r="AK7" s="579"/>
      <c r="AL7" s="579"/>
      <c r="AM7" s="579"/>
      <c r="AN7" s="579"/>
      <c r="AO7" s="579"/>
      <c r="AP7" s="579"/>
      <c r="AQ7" s="579"/>
      <c r="AR7" s="579"/>
      <c r="AS7" s="579"/>
    </row>
    <row r="8" spans="1:48" s="586" customFormat="1" ht="21" customHeight="1" outlineLevel="1" x14ac:dyDescent="0.25">
      <c r="A8" s="584"/>
      <c r="B8" s="2287" t="s">
        <v>1307</v>
      </c>
      <c r="C8" s="2288"/>
      <c r="D8" s="2288"/>
      <c r="E8" s="2291"/>
      <c r="F8" s="2291"/>
      <c r="G8" s="2291"/>
      <c r="H8" s="2291"/>
      <c r="I8" s="2291"/>
      <c r="J8" s="2291"/>
      <c r="K8" s="2291"/>
      <c r="L8" s="2291"/>
      <c r="M8" s="2291"/>
      <c r="N8" s="2291"/>
      <c r="O8" s="2283"/>
      <c r="P8" s="2284"/>
      <c r="Q8" s="2285"/>
      <c r="R8" s="2286"/>
      <c r="S8" s="2286"/>
      <c r="T8" s="2286"/>
      <c r="U8" s="585"/>
      <c r="V8" s="585"/>
      <c r="W8" s="585"/>
      <c r="X8" s="585"/>
      <c r="Y8" s="585"/>
      <c r="Z8" s="585"/>
      <c r="AA8" s="585"/>
      <c r="AB8" s="585"/>
      <c r="AC8" s="585"/>
      <c r="AD8" s="585"/>
      <c r="AE8" s="585"/>
      <c r="AF8" s="585"/>
      <c r="AG8" s="585"/>
      <c r="AH8" s="585"/>
      <c r="AI8" s="585"/>
      <c r="AJ8" s="585"/>
      <c r="AK8" s="585"/>
      <c r="AL8" s="585"/>
      <c r="AM8" s="585"/>
      <c r="AN8" s="585"/>
      <c r="AO8" s="585"/>
      <c r="AP8" s="585"/>
      <c r="AQ8" s="585"/>
      <c r="AR8" s="585"/>
      <c r="AS8" s="585"/>
    </row>
    <row r="9" spans="1:48" s="583" customFormat="1" ht="15" customHeight="1" outlineLevel="1" x14ac:dyDescent="0.2">
      <c r="A9" s="578"/>
      <c r="B9" s="2287" t="s">
        <v>1825</v>
      </c>
      <c r="C9" s="2288"/>
      <c r="D9" s="2288"/>
      <c r="E9" s="2289"/>
      <c r="F9" s="2289"/>
      <c r="G9" s="2289"/>
      <c r="H9" s="2289"/>
      <c r="I9" s="2289"/>
      <c r="J9" s="2289"/>
      <c r="K9" s="2289"/>
      <c r="L9" s="2289"/>
      <c r="M9" s="2289"/>
      <c r="N9" s="2289"/>
      <c r="O9" s="2277"/>
      <c r="P9" s="2278"/>
      <c r="Q9" s="2279"/>
      <c r="R9" s="2290"/>
      <c r="S9" s="2290"/>
      <c r="T9" s="2290"/>
      <c r="U9" s="579"/>
      <c r="V9" s="579"/>
      <c r="W9" s="579"/>
      <c r="X9" s="579"/>
      <c r="Y9" s="579"/>
      <c r="Z9" s="579"/>
      <c r="AA9" s="579"/>
      <c r="AB9" s="579"/>
      <c r="AC9" s="579"/>
      <c r="AD9" s="579"/>
      <c r="AE9" s="579"/>
      <c r="AF9" s="579"/>
      <c r="AG9" s="579"/>
      <c r="AH9" s="579"/>
      <c r="AI9" s="579"/>
      <c r="AJ9" s="579"/>
      <c r="AK9" s="579"/>
      <c r="AL9" s="579"/>
      <c r="AM9" s="579"/>
      <c r="AN9" s="579"/>
      <c r="AO9" s="579"/>
      <c r="AP9" s="579"/>
      <c r="AQ9" s="579"/>
      <c r="AR9" s="579"/>
      <c r="AS9" s="579"/>
    </row>
    <row r="10" spans="1:48" s="583" customFormat="1" ht="15" customHeight="1" outlineLevel="1" x14ac:dyDescent="0.2">
      <c r="A10" s="578"/>
      <c r="B10" s="2287" t="s">
        <v>1826</v>
      </c>
      <c r="C10" s="2288"/>
      <c r="D10" s="2288"/>
      <c r="E10" s="2289"/>
      <c r="F10" s="2289"/>
      <c r="G10" s="2289"/>
      <c r="H10" s="2289"/>
      <c r="I10" s="2289"/>
      <c r="J10" s="2289"/>
      <c r="K10" s="2289"/>
      <c r="L10" s="2289"/>
      <c r="M10" s="2289"/>
      <c r="N10" s="2289"/>
      <c r="O10" s="2277"/>
      <c r="P10" s="2278"/>
      <c r="Q10" s="2279"/>
      <c r="R10" s="2290"/>
      <c r="S10" s="2290"/>
      <c r="T10" s="2290"/>
      <c r="U10" s="579"/>
      <c r="V10" s="579"/>
      <c r="W10" s="579"/>
      <c r="X10" s="579"/>
      <c r="Y10" s="579"/>
      <c r="Z10" s="579"/>
      <c r="AA10" s="579"/>
      <c r="AB10" s="579"/>
      <c r="AC10" s="579"/>
      <c r="AD10" s="579"/>
      <c r="AE10" s="579"/>
      <c r="AF10" s="579"/>
      <c r="AG10" s="579"/>
      <c r="AH10" s="579"/>
      <c r="AI10" s="579"/>
      <c r="AJ10" s="579"/>
      <c r="AK10" s="579"/>
      <c r="AL10" s="579"/>
      <c r="AM10" s="579"/>
      <c r="AN10" s="579"/>
      <c r="AO10" s="579"/>
      <c r="AP10" s="579"/>
      <c r="AQ10" s="579"/>
      <c r="AR10" s="579"/>
      <c r="AS10" s="579"/>
    </row>
    <row r="11" spans="1:48" s="583" customFormat="1" ht="15" customHeight="1" outlineLevel="1" x14ac:dyDescent="0.2">
      <c r="A11" s="578"/>
      <c r="B11" s="2287" t="s">
        <v>1308</v>
      </c>
      <c r="C11" s="2288"/>
      <c r="D11" s="2288"/>
      <c r="E11" s="2314"/>
      <c r="F11" s="2314"/>
      <c r="G11" s="2314"/>
      <c r="H11" s="2314"/>
      <c r="I11" s="2314"/>
      <c r="J11" s="2314"/>
      <c r="K11" s="2314"/>
      <c r="L11" s="2314"/>
      <c r="M11" s="2314"/>
      <c r="N11" s="2314"/>
      <c r="O11" s="2308"/>
      <c r="P11" s="2309"/>
      <c r="Q11" s="2310"/>
      <c r="R11" s="2305"/>
      <c r="S11" s="2305"/>
      <c r="T11" s="2305"/>
      <c r="U11" s="579"/>
      <c r="V11" s="579"/>
      <c r="W11" s="579"/>
      <c r="X11" s="579"/>
      <c r="Y11" s="579"/>
      <c r="Z11" s="579"/>
      <c r="AA11" s="579"/>
      <c r="AB11" s="579"/>
      <c r="AC11" s="579"/>
      <c r="AD11" s="579"/>
      <c r="AE11" s="579"/>
      <c r="AF11" s="579"/>
      <c r="AG11" s="579"/>
      <c r="AH11" s="579"/>
      <c r="AI11" s="579"/>
      <c r="AJ11" s="579"/>
      <c r="AK11" s="579"/>
      <c r="AL11" s="579"/>
      <c r="AM11" s="579"/>
      <c r="AN11" s="579"/>
      <c r="AO11" s="579"/>
      <c r="AP11" s="579"/>
      <c r="AQ11" s="579"/>
      <c r="AR11" s="579"/>
      <c r="AS11" s="579"/>
    </row>
    <row r="12" spans="1:48" s="583" customFormat="1" ht="15" customHeight="1" outlineLevel="1" x14ac:dyDescent="0.2">
      <c r="A12" s="578"/>
      <c r="B12" s="2287" t="s">
        <v>1309</v>
      </c>
      <c r="C12" s="2288"/>
      <c r="D12" s="2288"/>
      <c r="E12" s="2314"/>
      <c r="F12" s="2314"/>
      <c r="G12" s="2314"/>
      <c r="H12" s="2314"/>
      <c r="I12" s="2314"/>
      <c r="J12" s="2314"/>
      <c r="K12" s="2314"/>
      <c r="L12" s="2314"/>
      <c r="M12" s="2314"/>
      <c r="N12" s="2314"/>
      <c r="O12" s="2308"/>
      <c r="P12" s="2309"/>
      <c r="Q12" s="2310"/>
      <c r="R12" s="2305"/>
      <c r="S12" s="2305"/>
      <c r="T12" s="2305"/>
      <c r="U12" s="579"/>
      <c r="V12" s="579"/>
      <c r="W12" s="579"/>
      <c r="X12" s="579"/>
      <c r="Y12" s="579"/>
      <c r="Z12" s="579"/>
      <c r="AA12" s="579"/>
      <c r="AB12" s="579"/>
      <c r="AC12" s="579"/>
      <c r="AD12" s="579"/>
      <c r="AE12" s="579"/>
      <c r="AF12" s="579"/>
      <c r="AG12" s="579"/>
      <c r="AH12" s="579"/>
      <c r="AI12" s="579"/>
      <c r="AJ12" s="579"/>
      <c r="AK12" s="579"/>
      <c r="AL12" s="579"/>
      <c r="AM12" s="579"/>
      <c r="AN12" s="579"/>
      <c r="AO12" s="579"/>
      <c r="AP12" s="579"/>
      <c r="AQ12" s="579"/>
      <c r="AR12" s="579"/>
      <c r="AS12" s="579"/>
    </row>
    <row r="13" spans="1:48" s="583" customFormat="1" ht="15" customHeight="1" outlineLevel="1" x14ac:dyDescent="0.2">
      <c r="A13" s="578"/>
      <c r="B13" s="2287" t="s">
        <v>1310</v>
      </c>
      <c r="C13" s="2288"/>
      <c r="D13" s="2288"/>
      <c r="E13" s="2306" t="str">
        <f>IFERROR(E11/E12,"")</f>
        <v/>
      </c>
      <c r="F13" s="2306" t="str">
        <f>IFERROR(F11/F12,"")</f>
        <v/>
      </c>
      <c r="G13" s="2306" t="str">
        <f>IFERROR(G11/G12,"")</f>
        <v/>
      </c>
      <c r="H13" s="2306" t="str">
        <f>IFERROR(H11/H12,"")</f>
        <v/>
      </c>
      <c r="I13" s="2306"/>
      <c r="J13" s="2306"/>
      <c r="K13" s="2306" t="str">
        <f>IFERROR(K11/K12,"")</f>
        <v/>
      </c>
      <c r="L13" s="2306"/>
      <c r="M13" s="2306"/>
      <c r="N13" s="2306"/>
      <c r="O13" s="2311" t="str">
        <f>IFERROR(O11/O12,"")</f>
        <v/>
      </c>
      <c r="P13" s="2312"/>
      <c r="Q13" s="2313"/>
      <c r="R13" s="2307" t="str">
        <f>IFERROR(R11/R12,"")</f>
        <v/>
      </c>
      <c r="S13" s="2307"/>
      <c r="T13" s="2307"/>
      <c r="U13" s="579"/>
      <c r="V13" s="579"/>
      <c r="W13" s="579"/>
      <c r="X13" s="579"/>
      <c r="Y13" s="579"/>
      <c r="Z13" s="579"/>
      <c r="AA13" s="579"/>
      <c r="AB13" s="579"/>
      <c r="AC13" s="579"/>
      <c r="AD13" s="579"/>
      <c r="AE13" s="579"/>
      <c r="AF13" s="579"/>
      <c r="AG13" s="579"/>
      <c r="AH13" s="579"/>
      <c r="AI13" s="579"/>
      <c r="AJ13" s="579"/>
      <c r="AK13" s="579"/>
      <c r="AL13" s="579"/>
      <c r="AM13" s="579"/>
      <c r="AN13" s="579"/>
      <c r="AO13" s="579"/>
      <c r="AP13" s="579"/>
      <c r="AQ13" s="579"/>
      <c r="AR13" s="579"/>
      <c r="AS13" s="579"/>
    </row>
    <row r="14" spans="1:48" s="583" customFormat="1" ht="15" customHeight="1" outlineLevel="1" x14ac:dyDescent="0.2">
      <c r="A14" s="578"/>
      <c r="B14" s="2287" t="s">
        <v>1827</v>
      </c>
      <c r="C14" s="2288"/>
      <c r="D14" s="2288"/>
      <c r="E14" s="2289"/>
      <c r="F14" s="2289"/>
      <c r="G14" s="2289"/>
      <c r="H14" s="2289"/>
      <c r="I14" s="2289"/>
      <c r="J14" s="2289"/>
      <c r="K14" s="2289"/>
      <c r="L14" s="2289"/>
      <c r="M14" s="2289"/>
      <c r="N14" s="2289"/>
      <c r="O14" s="2277"/>
      <c r="P14" s="2278"/>
      <c r="Q14" s="2279"/>
      <c r="R14" s="2290"/>
      <c r="S14" s="2290"/>
      <c r="T14" s="2290"/>
      <c r="U14" s="579"/>
      <c r="V14" s="579"/>
      <c r="W14" s="579"/>
      <c r="X14" s="579"/>
      <c r="Y14" s="579"/>
      <c r="Z14" s="579"/>
      <c r="AA14" s="579"/>
      <c r="AB14" s="579"/>
      <c r="AC14" s="579"/>
      <c r="AD14" s="579"/>
      <c r="AE14" s="579"/>
      <c r="AF14" s="579"/>
      <c r="AG14" s="579"/>
      <c r="AH14" s="579"/>
      <c r="AI14" s="579"/>
      <c r="AJ14" s="579"/>
      <c r="AK14" s="579"/>
      <c r="AL14" s="579"/>
      <c r="AM14" s="579"/>
      <c r="AN14" s="579"/>
      <c r="AO14" s="579"/>
      <c r="AP14" s="579"/>
      <c r="AQ14" s="579"/>
      <c r="AR14" s="579"/>
      <c r="AS14" s="579"/>
    </row>
    <row r="15" spans="1:48" s="583" customFormat="1" ht="15" customHeight="1" outlineLevel="1" x14ac:dyDescent="0.2">
      <c r="A15" s="578"/>
      <c r="B15" s="2287" t="s">
        <v>1828</v>
      </c>
      <c r="C15" s="2288"/>
      <c r="D15" s="2288"/>
      <c r="E15" s="2289"/>
      <c r="F15" s="2289"/>
      <c r="G15" s="2289"/>
      <c r="H15" s="2289"/>
      <c r="I15" s="2289"/>
      <c r="J15" s="2289"/>
      <c r="K15" s="2289"/>
      <c r="L15" s="2289"/>
      <c r="M15" s="2289"/>
      <c r="N15" s="2289"/>
      <c r="O15" s="2277"/>
      <c r="P15" s="2278"/>
      <c r="Q15" s="2279"/>
      <c r="R15" s="2290"/>
      <c r="S15" s="2290"/>
      <c r="T15" s="2290"/>
      <c r="U15" s="579"/>
      <c r="V15" s="579"/>
      <c r="W15" s="579"/>
      <c r="X15" s="579"/>
      <c r="Y15" s="579"/>
      <c r="Z15" s="579"/>
      <c r="AA15" s="579"/>
      <c r="AB15" s="579"/>
      <c r="AC15" s="579"/>
      <c r="AD15" s="579"/>
      <c r="AE15" s="579"/>
      <c r="AF15" s="579"/>
      <c r="AG15" s="579"/>
      <c r="AH15" s="579"/>
      <c r="AI15" s="579"/>
      <c r="AJ15" s="579"/>
      <c r="AK15" s="579"/>
      <c r="AL15" s="579"/>
      <c r="AM15" s="579"/>
      <c r="AN15" s="579"/>
      <c r="AO15" s="579"/>
      <c r="AP15" s="579"/>
      <c r="AQ15" s="579"/>
      <c r="AR15" s="579"/>
      <c r="AS15" s="579"/>
    </row>
    <row r="16" spans="1:48" s="583" customFormat="1" ht="15" customHeight="1" outlineLevel="1" x14ac:dyDescent="0.2">
      <c r="A16" s="578"/>
      <c r="B16" s="2287" t="s">
        <v>1829</v>
      </c>
      <c r="C16" s="2288"/>
      <c r="D16" s="2288"/>
      <c r="E16" s="2298"/>
      <c r="F16" s="2298"/>
      <c r="G16" s="2298"/>
      <c r="H16" s="2298"/>
      <c r="I16" s="2298"/>
      <c r="J16" s="2298"/>
      <c r="K16" s="2298"/>
      <c r="L16" s="2298"/>
      <c r="M16" s="2298"/>
      <c r="N16" s="2298"/>
      <c r="O16" s="2299"/>
      <c r="P16" s="2300"/>
      <c r="Q16" s="2301"/>
      <c r="R16" s="2293"/>
      <c r="S16" s="2293"/>
      <c r="T16" s="2293"/>
      <c r="U16" s="579"/>
      <c r="V16" s="579"/>
      <c r="W16" s="579"/>
      <c r="X16" s="579"/>
      <c r="Y16" s="579"/>
      <c r="Z16" s="579"/>
      <c r="AA16" s="579"/>
      <c r="AB16" s="579"/>
      <c r="AC16" s="579"/>
      <c r="AD16" s="579"/>
      <c r="AE16" s="579"/>
      <c r="AF16" s="579"/>
      <c r="AG16" s="579"/>
      <c r="AH16" s="579"/>
      <c r="AI16" s="579"/>
      <c r="AJ16" s="579"/>
      <c r="AK16" s="579"/>
      <c r="AL16" s="579"/>
      <c r="AM16" s="579"/>
      <c r="AN16" s="579"/>
      <c r="AO16" s="579"/>
      <c r="AP16" s="579"/>
      <c r="AQ16" s="579"/>
      <c r="AR16" s="579"/>
      <c r="AS16" s="579"/>
    </row>
    <row r="17" spans="1:45" s="583" customFormat="1" ht="15" customHeight="1" outlineLevel="1" x14ac:dyDescent="0.2">
      <c r="A17" s="578"/>
      <c r="B17" s="2287" t="s">
        <v>1830</v>
      </c>
      <c r="C17" s="2288"/>
      <c r="D17" s="2288"/>
      <c r="E17" s="2298"/>
      <c r="F17" s="2298"/>
      <c r="G17" s="2298"/>
      <c r="H17" s="2298"/>
      <c r="I17" s="2298"/>
      <c r="J17" s="2298"/>
      <c r="K17" s="2298"/>
      <c r="L17" s="2298"/>
      <c r="M17" s="2298"/>
      <c r="N17" s="2298"/>
      <c r="O17" s="2299"/>
      <c r="P17" s="2300"/>
      <c r="Q17" s="2301"/>
      <c r="R17" s="2293"/>
      <c r="S17" s="2293"/>
      <c r="T17" s="2293"/>
      <c r="U17" s="579"/>
      <c r="V17" s="579"/>
      <c r="W17" s="579"/>
      <c r="X17" s="579"/>
      <c r="Y17" s="579"/>
      <c r="Z17" s="579"/>
      <c r="AA17" s="579"/>
      <c r="AB17" s="579"/>
      <c r="AC17" s="579"/>
      <c r="AD17" s="579"/>
      <c r="AE17" s="579"/>
      <c r="AF17" s="579"/>
      <c r="AG17" s="579"/>
      <c r="AH17" s="579"/>
      <c r="AI17" s="579"/>
      <c r="AJ17" s="579"/>
      <c r="AK17" s="579"/>
      <c r="AL17" s="579"/>
      <c r="AM17" s="579"/>
      <c r="AN17" s="579"/>
      <c r="AO17" s="579"/>
      <c r="AP17" s="579"/>
      <c r="AQ17" s="579"/>
      <c r="AR17" s="579"/>
      <c r="AS17" s="579"/>
    </row>
    <row r="18" spans="1:45" s="583" customFormat="1" ht="15" customHeight="1" outlineLevel="1" x14ac:dyDescent="0.2">
      <c r="A18" s="578"/>
      <c r="B18" s="2287" t="s">
        <v>1831</v>
      </c>
      <c r="C18" s="2288"/>
      <c r="D18" s="2288"/>
      <c r="E18" s="2298"/>
      <c r="F18" s="2298"/>
      <c r="G18" s="2298"/>
      <c r="H18" s="2298"/>
      <c r="I18" s="2298"/>
      <c r="J18" s="2298"/>
      <c r="K18" s="2298"/>
      <c r="L18" s="2298"/>
      <c r="M18" s="2298"/>
      <c r="N18" s="2298"/>
      <c r="O18" s="2299"/>
      <c r="P18" s="2300"/>
      <c r="Q18" s="2301"/>
      <c r="R18" s="2293"/>
      <c r="S18" s="2293"/>
      <c r="T18" s="2293"/>
      <c r="U18" s="579"/>
      <c r="V18" s="579"/>
      <c r="W18" s="579"/>
      <c r="X18" s="579"/>
      <c r="Y18" s="579"/>
      <c r="Z18" s="579"/>
      <c r="AA18" s="579"/>
      <c r="AB18" s="579"/>
      <c r="AC18" s="579"/>
      <c r="AD18" s="579"/>
      <c r="AE18" s="579"/>
      <c r="AF18" s="579"/>
      <c r="AG18" s="579"/>
      <c r="AH18" s="579"/>
      <c r="AI18" s="579"/>
      <c r="AJ18" s="579"/>
      <c r="AK18" s="579"/>
      <c r="AL18" s="579"/>
      <c r="AM18" s="579"/>
      <c r="AN18" s="579"/>
      <c r="AO18" s="579"/>
      <c r="AP18" s="579"/>
      <c r="AQ18" s="579"/>
      <c r="AR18" s="579"/>
      <c r="AS18" s="579"/>
    </row>
    <row r="19" spans="1:45" s="583" customFormat="1" ht="15" customHeight="1" outlineLevel="1" x14ac:dyDescent="0.2">
      <c r="A19" s="578"/>
      <c r="B19" s="2287" t="s">
        <v>1832</v>
      </c>
      <c r="C19" s="2288"/>
      <c r="D19" s="2288"/>
      <c r="E19" s="2298"/>
      <c r="F19" s="2298"/>
      <c r="G19" s="2298"/>
      <c r="H19" s="2298"/>
      <c r="I19" s="2298"/>
      <c r="J19" s="2298"/>
      <c r="K19" s="2298"/>
      <c r="L19" s="2298"/>
      <c r="M19" s="2298"/>
      <c r="N19" s="2298"/>
      <c r="O19" s="2299"/>
      <c r="P19" s="2300"/>
      <c r="Q19" s="2301"/>
      <c r="R19" s="2293"/>
      <c r="S19" s="2293"/>
      <c r="T19" s="2293"/>
      <c r="U19" s="579"/>
      <c r="V19" s="579"/>
      <c r="W19" s="579"/>
      <c r="X19" s="579"/>
      <c r="Y19" s="579"/>
      <c r="Z19" s="579"/>
      <c r="AA19" s="579"/>
      <c r="AB19" s="579"/>
      <c r="AC19" s="579"/>
      <c r="AD19" s="579"/>
      <c r="AE19" s="579"/>
      <c r="AF19" s="579"/>
      <c r="AG19" s="579"/>
      <c r="AH19" s="579"/>
      <c r="AI19" s="579"/>
      <c r="AJ19" s="579"/>
      <c r="AK19" s="579"/>
      <c r="AL19" s="579"/>
      <c r="AM19" s="579"/>
      <c r="AN19" s="579"/>
      <c r="AO19" s="579"/>
      <c r="AP19" s="579"/>
      <c r="AQ19" s="579"/>
      <c r="AR19" s="579"/>
      <c r="AS19" s="579"/>
    </row>
    <row r="20" spans="1:45" s="583" customFormat="1" ht="15" customHeight="1" outlineLevel="1" x14ac:dyDescent="0.2">
      <c r="A20" s="578"/>
      <c r="B20" s="2287" t="s">
        <v>1833</v>
      </c>
      <c r="C20" s="2288"/>
      <c r="D20" s="2288"/>
      <c r="E20" s="2298"/>
      <c r="F20" s="2298"/>
      <c r="G20" s="2298"/>
      <c r="H20" s="2298"/>
      <c r="I20" s="2298"/>
      <c r="J20" s="2298"/>
      <c r="K20" s="2298"/>
      <c r="L20" s="2298"/>
      <c r="M20" s="2298"/>
      <c r="N20" s="2298"/>
      <c r="O20" s="2299"/>
      <c r="P20" s="2300"/>
      <c r="Q20" s="2301"/>
      <c r="R20" s="2293"/>
      <c r="S20" s="2293"/>
      <c r="T20" s="2293"/>
      <c r="U20" s="579"/>
      <c r="V20" s="579"/>
      <c r="W20" s="579"/>
      <c r="X20" s="579"/>
      <c r="Y20" s="579"/>
      <c r="Z20" s="579"/>
      <c r="AA20" s="579"/>
      <c r="AB20" s="579"/>
      <c r="AC20" s="579"/>
      <c r="AD20" s="579"/>
      <c r="AE20" s="579"/>
      <c r="AF20" s="579"/>
      <c r="AG20" s="579"/>
      <c r="AH20" s="579"/>
      <c r="AI20" s="579"/>
      <c r="AJ20" s="579"/>
      <c r="AK20" s="579"/>
      <c r="AL20" s="579"/>
      <c r="AM20" s="579"/>
      <c r="AN20" s="579"/>
      <c r="AO20" s="579"/>
      <c r="AP20" s="579"/>
      <c r="AQ20" s="579"/>
      <c r="AR20" s="579"/>
      <c r="AS20" s="579"/>
    </row>
    <row r="21" spans="1:45" s="583" customFormat="1" ht="15" customHeight="1" outlineLevel="1" thickBot="1" x14ac:dyDescent="0.25">
      <c r="A21" s="578"/>
      <c r="B21" s="2294" t="s">
        <v>504</v>
      </c>
      <c r="C21" s="2295"/>
      <c r="D21" s="2295"/>
      <c r="E21" s="2296"/>
      <c r="F21" s="2296"/>
      <c r="G21" s="2296"/>
      <c r="H21" s="2296"/>
      <c r="I21" s="2296"/>
      <c r="J21" s="2296"/>
      <c r="K21" s="2296"/>
      <c r="L21" s="2296"/>
      <c r="M21" s="2296"/>
      <c r="N21" s="2296"/>
      <c r="O21" s="2302"/>
      <c r="P21" s="2303"/>
      <c r="Q21" s="2304"/>
      <c r="R21" s="2297"/>
      <c r="S21" s="2297"/>
      <c r="T21" s="2297"/>
      <c r="U21" s="579"/>
      <c r="V21" s="579"/>
      <c r="W21" s="579"/>
      <c r="X21" s="579"/>
      <c r="Y21" s="579"/>
      <c r="Z21" s="579"/>
      <c r="AA21" s="579"/>
      <c r="AB21" s="579"/>
      <c r="AC21" s="579"/>
      <c r="AD21" s="579"/>
      <c r="AE21" s="579"/>
      <c r="AF21" s="579"/>
      <c r="AG21" s="579"/>
      <c r="AH21" s="579"/>
      <c r="AI21" s="579"/>
      <c r="AJ21" s="579"/>
      <c r="AK21" s="579"/>
      <c r="AL21" s="579"/>
      <c r="AM21" s="579"/>
      <c r="AN21" s="579"/>
      <c r="AO21" s="579"/>
      <c r="AP21" s="579"/>
      <c r="AQ21" s="579"/>
      <c r="AR21" s="579"/>
      <c r="AS21" s="579"/>
    </row>
    <row r="22" spans="1:45" ht="11.25" customHeight="1" x14ac:dyDescent="0.2"/>
    <row r="23" spans="1:45" ht="73.5" customHeight="1" x14ac:dyDescent="0.2">
      <c r="B23" s="106" t="s">
        <v>211</v>
      </c>
      <c r="C23" s="106" t="s">
        <v>92</v>
      </c>
      <c r="D23" s="106" t="s">
        <v>1311</v>
      </c>
      <c r="E23" s="106" t="s">
        <v>212</v>
      </c>
      <c r="F23" s="106" t="s">
        <v>1323</v>
      </c>
      <c r="G23" s="105" t="s">
        <v>213</v>
      </c>
      <c r="H23" s="106" t="s">
        <v>1312</v>
      </c>
      <c r="I23" s="106" t="s">
        <v>214</v>
      </c>
      <c r="J23" s="106" t="s">
        <v>215</v>
      </c>
      <c r="K23" s="106" t="s">
        <v>1313</v>
      </c>
      <c r="L23" s="106" t="s">
        <v>1314</v>
      </c>
      <c r="M23" s="1619">
        <f>Banking!C3</f>
        <v>44228</v>
      </c>
      <c r="N23" s="1619">
        <f>EDATE(M23,-1)</f>
        <v>44197</v>
      </c>
      <c r="O23" s="1619">
        <f t="shared" ref="O23:R23" si="0">EDATE(N23,-1)</f>
        <v>44166</v>
      </c>
      <c r="P23" s="1619">
        <f t="shared" si="0"/>
        <v>44136</v>
      </c>
      <c r="Q23" s="1619">
        <f t="shared" si="0"/>
        <v>44105</v>
      </c>
      <c r="R23" s="1619">
        <f t="shared" si="0"/>
        <v>44075</v>
      </c>
      <c r="S23" s="104" t="s">
        <v>216</v>
      </c>
      <c r="T23" s="106" t="s">
        <v>1315</v>
      </c>
    </row>
    <row r="24" spans="1:45" ht="18" customHeight="1" x14ac:dyDescent="0.2">
      <c r="B24" s="102"/>
      <c r="C24" s="306"/>
      <c r="D24" s="101"/>
      <c r="E24" s="101"/>
      <c r="F24" s="307"/>
      <c r="G24" s="308"/>
      <c r="H24" s="101"/>
      <c r="I24" s="101"/>
      <c r="J24" s="101"/>
      <c r="K24" s="309"/>
      <c r="L24" s="310"/>
      <c r="M24" s="318"/>
      <c r="N24" s="318"/>
      <c r="O24" s="318"/>
      <c r="P24" s="318"/>
      <c r="Q24" s="318"/>
      <c r="R24" s="318"/>
      <c r="S24" s="102"/>
      <c r="T24" s="101"/>
    </row>
    <row r="25" spans="1:45" ht="18" customHeight="1" x14ac:dyDescent="0.2">
      <c r="B25" s="101"/>
      <c r="C25" s="311"/>
      <c r="D25" s="103"/>
      <c r="E25" s="102"/>
      <c r="F25" s="312"/>
      <c r="G25" s="313"/>
      <c r="H25" s="314"/>
      <c r="I25" s="314"/>
      <c r="J25" s="314"/>
      <c r="K25" s="315"/>
      <c r="L25" s="316"/>
      <c r="M25" s="317"/>
      <c r="N25" s="317"/>
      <c r="O25" s="317"/>
      <c r="P25" s="317"/>
      <c r="Q25" s="317"/>
      <c r="R25" s="317"/>
      <c r="S25" s="102"/>
      <c r="T25" s="102"/>
    </row>
    <row r="26" spans="1:45" ht="18" customHeight="1" x14ac:dyDescent="0.2">
      <c r="B26" s="102"/>
      <c r="C26" s="306"/>
      <c r="D26" s="101"/>
      <c r="E26" s="101"/>
      <c r="F26" s="307"/>
      <c r="G26" s="308"/>
      <c r="H26" s="101"/>
      <c r="I26" s="101"/>
      <c r="J26" s="101"/>
      <c r="K26" s="309"/>
      <c r="L26" s="310"/>
      <c r="M26" s="318"/>
      <c r="N26" s="318"/>
      <c r="O26" s="318"/>
      <c r="P26" s="318"/>
      <c r="Q26" s="318"/>
      <c r="R26" s="318"/>
      <c r="S26" s="102"/>
      <c r="T26" s="101"/>
    </row>
    <row r="27" spans="1:45" ht="18" customHeight="1" x14ac:dyDescent="0.2">
      <c r="B27" s="101"/>
      <c r="C27" s="311"/>
      <c r="D27" s="103"/>
      <c r="E27" s="102"/>
      <c r="F27" s="312"/>
      <c r="G27" s="313"/>
      <c r="H27" s="314"/>
      <c r="I27" s="314"/>
      <c r="J27" s="314"/>
      <c r="K27" s="315"/>
      <c r="L27" s="316"/>
      <c r="M27" s="317"/>
      <c r="N27" s="317"/>
      <c r="O27" s="317"/>
      <c r="P27" s="317"/>
      <c r="Q27" s="317"/>
      <c r="R27" s="317"/>
      <c r="S27" s="102"/>
      <c r="T27" s="102"/>
    </row>
    <row r="28" spans="1:45" ht="18" customHeight="1" x14ac:dyDescent="0.2">
      <c r="B28" s="102"/>
      <c r="C28" s="306"/>
      <c r="D28" s="101"/>
      <c r="E28" s="101"/>
      <c r="F28" s="307"/>
      <c r="G28" s="308"/>
      <c r="H28" s="101"/>
      <c r="I28" s="101"/>
      <c r="J28" s="101"/>
      <c r="K28" s="309"/>
      <c r="L28" s="310"/>
      <c r="M28" s="318"/>
      <c r="N28" s="318"/>
      <c r="O28" s="318"/>
      <c r="P28" s="318"/>
      <c r="Q28" s="318"/>
      <c r="R28" s="318"/>
      <c r="S28" s="102"/>
      <c r="T28" s="101"/>
    </row>
    <row r="29" spans="1:45" ht="18" customHeight="1" x14ac:dyDescent="0.2">
      <c r="B29" s="101"/>
      <c r="C29" s="311"/>
      <c r="D29" s="103"/>
      <c r="E29" s="102"/>
      <c r="F29" s="312"/>
      <c r="G29" s="313"/>
      <c r="H29" s="314"/>
      <c r="I29" s="314"/>
      <c r="J29" s="314"/>
      <c r="K29" s="315"/>
      <c r="L29" s="316"/>
      <c r="M29" s="317"/>
      <c r="N29" s="317"/>
      <c r="O29" s="317"/>
      <c r="P29" s="317"/>
      <c r="Q29" s="317"/>
      <c r="R29" s="317"/>
      <c r="S29" s="102"/>
      <c r="T29" s="102"/>
    </row>
    <row r="30" spans="1:45" ht="18" customHeight="1" x14ac:dyDescent="0.2">
      <c r="B30" s="102"/>
      <c r="C30" s="306"/>
      <c r="D30" s="101"/>
      <c r="E30" s="101"/>
      <c r="F30" s="307"/>
      <c r="G30" s="308"/>
      <c r="H30" s="101"/>
      <c r="I30" s="101"/>
      <c r="J30" s="101"/>
      <c r="K30" s="309"/>
      <c r="L30" s="310"/>
      <c r="M30" s="318"/>
      <c r="N30" s="318"/>
      <c r="O30" s="318"/>
      <c r="P30" s="318"/>
      <c r="Q30" s="318"/>
      <c r="R30" s="318"/>
      <c r="S30" s="102"/>
      <c r="T30" s="101"/>
    </row>
    <row r="31" spans="1:45" ht="18" customHeight="1" x14ac:dyDescent="0.2">
      <c r="B31" s="101"/>
      <c r="C31" s="311"/>
      <c r="D31" s="103"/>
      <c r="E31" s="102"/>
      <c r="F31" s="312"/>
      <c r="G31" s="313"/>
      <c r="H31" s="314"/>
      <c r="I31" s="314"/>
      <c r="J31" s="314"/>
      <c r="K31" s="315"/>
      <c r="L31" s="316"/>
      <c r="M31" s="317"/>
      <c r="N31" s="317"/>
      <c r="O31" s="317"/>
      <c r="P31" s="317"/>
      <c r="Q31" s="317"/>
      <c r="R31" s="317"/>
      <c r="S31" s="102"/>
      <c r="T31" s="102"/>
    </row>
    <row r="32" spans="1:45" ht="18" customHeight="1" x14ac:dyDescent="0.2">
      <c r="B32" s="102"/>
      <c r="C32" s="306"/>
      <c r="D32" s="101"/>
      <c r="E32" s="101"/>
      <c r="F32" s="307"/>
      <c r="G32" s="308"/>
      <c r="H32" s="101"/>
      <c r="I32" s="101"/>
      <c r="J32" s="101"/>
      <c r="K32" s="309"/>
      <c r="L32" s="310"/>
      <c r="M32" s="318"/>
      <c r="N32" s="318"/>
      <c r="O32" s="318"/>
      <c r="P32" s="318"/>
      <c r="Q32" s="318"/>
      <c r="R32" s="318"/>
      <c r="S32" s="102"/>
      <c r="T32" s="101"/>
    </row>
    <row r="33" spans="2:20" ht="18" customHeight="1" x14ac:dyDescent="0.2">
      <c r="B33" s="101"/>
      <c r="C33" s="311"/>
      <c r="D33" s="103"/>
      <c r="E33" s="102"/>
      <c r="F33" s="312"/>
      <c r="G33" s="313"/>
      <c r="H33" s="314"/>
      <c r="I33" s="314"/>
      <c r="J33" s="314"/>
      <c r="K33" s="315"/>
      <c r="L33" s="316"/>
      <c r="M33" s="317"/>
      <c r="N33" s="317"/>
      <c r="O33" s="317"/>
      <c r="P33" s="317"/>
      <c r="Q33" s="317"/>
      <c r="R33" s="317"/>
      <c r="S33" s="102"/>
      <c r="T33" s="102"/>
    </row>
    <row r="34" spans="2:20" ht="18" customHeight="1" x14ac:dyDescent="0.2">
      <c r="B34" s="102"/>
      <c r="C34" s="306"/>
      <c r="D34" s="101"/>
      <c r="E34" s="101"/>
      <c r="F34" s="307"/>
      <c r="G34" s="308"/>
      <c r="H34" s="101"/>
      <c r="I34" s="101"/>
      <c r="J34" s="101"/>
      <c r="K34" s="309"/>
      <c r="L34" s="310"/>
      <c r="M34" s="319"/>
      <c r="N34" s="319"/>
      <c r="O34" s="319"/>
      <c r="P34" s="319"/>
      <c r="Q34" s="319"/>
      <c r="R34" s="319"/>
      <c r="S34" s="102"/>
      <c r="T34" s="101"/>
    </row>
    <row r="35" spans="2:20" ht="18" customHeight="1" x14ac:dyDescent="0.2">
      <c r="B35" s="101"/>
      <c r="C35" s="311"/>
      <c r="D35" s="103"/>
      <c r="E35" s="102"/>
      <c r="F35" s="312"/>
      <c r="G35" s="313"/>
      <c r="H35" s="314"/>
      <c r="I35" s="314"/>
      <c r="J35" s="314"/>
      <c r="K35" s="315"/>
      <c r="L35" s="316"/>
      <c r="M35" s="317"/>
      <c r="N35" s="317"/>
      <c r="O35" s="317"/>
      <c r="P35" s="317"/>
      <c r="Q35" s="317"/>
      <c r="R35" s="317"/>
      <c r="S35" s="102"/>
      <c r="T35" s="102"/>
    </row>
    <row r="36" spans="2:20" ht="18" customHeight="1" x14ac:dyDescent="0.2">
      <c r="B36" s="102"/>
      <c r="C36" s="306"/>
      <c r="D36" s="101"/>
      <c r="E36" s="101"/>
      <c r="F36" s="307"/>
      <c r="G36" s="308"/>
      <c r="H36" s="101"/>
      <c r="I36" s="101"/>
      <c r="J36" s="101"/>
      <c r="K36" s="309"/>
      <c r="L36" s="310"/>
      <c r="M36" s="319"/>
      <c r="N36" s="319"/>
      <c r="O36" s="319"/>
      <c r="P36" s="319"/>
      <c r="Q36" s="319"/>
      <c r="R36" s="319"/>
      <c r="S36" s="102"/>
      <c r="T36" s="101"/>
    </row>
    <row r="37" spans="2:20" ht="18" customHeight="1" x14ac:dyDescent="0.2">
      <c r="B37" s="101"/>
      <c r="C37" s="311"/>
      <c r="D37" s="103"/>
      <c r="E37" s="102"/>
      <c r="F37" s="312"/>
      <c r="G37" s="313"/>
      <c r="H37" s="314"/>
      <c r="I37" s="314"/>
      <c r="J37" s="314"/>
      <c r="K37" s="315"/>
      <c r="L37" s="316"/>
      <c r="M37" s="317"/>
      <c r="N37" s="317"/>
      <c r="O37" s="317"/>
      <c r="P37" s="317"/>
      <c r="Q37" s="317"/>
      <c r="R37" s="317"/>
      <c r="S37" s="102"/>
      <c r="T37" s="102"/>
    </row>
    <row r="38" spans="2:20" ht="18" customHeight="1" x14ac:dyDescent="0.2">
      <c r="B38" s="102"/>
      <c r="C38" s="306"/>
      <c r="D38" s="101"/>
      <c r="E38" s="101"/>
      <c r="F38" s="307"/>
      <c r="G38" s="308"/>
      <c r="H38" s="101"/>
      <c r="I38" s="101"/>
      <c r="J38" s="101"/>
      <c r="K38" s="309"/>
      <c r="L38" s="310"/>
      <c r="M38" s="319"/>
      <c r="N38" s="319"/>
      <c r="O38" s="319"/>
      <c r="P38" s="319"/>
      <c r="Q38" s="319"/>
      <c r="R38" s="319"/>
      <c r="S38" s="102"/>
      <c r="T38" s="101"/>
    </row>
    <row r="39" spans="2:20" ht="18" customHeight="1" x14ac:dyDescent="0.2">
      <c r="B39" s="101"/>
      <c r="C39" s="311"/>
      <c r="D39" s="103"/>
      <c r="E39" s="102"/>
      <c r="F39" s="312"/>
      <c r="G39" s="313"/>
      <c r="H39" s="314"/>
      <c r="I39" s="314"/>
      <c r="J39" s="314"/>
      <c r="K39" s="315"/>
      <c r="L39" s="316"/>
      <c r="M39" s="317"/>
      <c r="N39" s="317"/>
      <c r="O39" s="317"/>
      <c r="P39" s="317"/>
      <c r="Q39" s="317"/>
      <c r="R39" s="317"/>
      <c r="S39" s="102"/>
      <c r="T39" s="102"/>
    </row>
    <row r="40" spans="2:20" ht="18" customHeight="1" x14ac:dyDescent="0.2">
      <c r="B40" s="101"/>
      <c r="C40" s="311"/>
      <c r="D40" s="103"/>
      <c r="E40" s="102"/>
      <c r="F40" s="312"/>
      <c r="G40" s="313"/>
      <c r="H40" s="314"/>
      <c r="I40" s="314"/>
      <c r="J40" s="314"/>
      <c r="K40" s="315"/>
      <c r="L40" s="316"/>
      <c r="M40" s="317"/>
      <c r="N40" s="317"/>
      <c r="O40" s="317"/>
      <c r="P40" s="317"/>
      <c r="Q40" s="317"/>
      <c r="R40" s="317"/>
      <c r="S40" s="102"/>
      <c r="T40" s="102"/>
    </row>
    <row r="41" spans="2:20" ht="18" customHeight="1" x14ac:dyDescent="0.2">
      <c r="B41" s="102"/>
      <c r="C41" s="306"/>
      <c r="D41" s="101"/>
      <c r="E41" s="101"/>
      <c r="F41" s="307"/>
      <c r="G41" s="308"/>
      <c r="H41" s="101"/>
      <c r="I41" s="101"/>
      <c r="J41" s="101"/>
      <c r="K41" s="309"/>
      <c r="L41" s="310"/>
      <c r="M41" s="319"/>
      <c r="N41" s="319"/>
      <c r="O41" s="319"/>
      <c r="P41" s="319"/>
      <c r="Q41" s="319"/>
      <c r="R41" s="319"/>
      <c r="S41" s="102"/>
      <c r="T41" s="101"/>
    </row>
    <row r="42" spans="2:20" s="300" customFormat="1" x14ac:dyDescent="0.2">
      <c r="B42" s="101"/>
      <c r="C42" s="311"/>
      <c r="D42" s="103"/>
      <c r="E42" s="102"/>
      <c r="F42" s="312"/>
      <c r="G42" s="313"/>
      <c r="H42" s="314"/>
      <c r="I42" s="314"/>
      <c r="J42" s="314"/>
      <c r="K42" s="315"/>
      <c r="L42" s="316"/>
      <c r="M42" s="317"/>
      <c r="N42" s="317"/>
      <c r="O42" s="317"/>
      <c r="P42" s="317"/>
      <c r="Q42" s="317"/>
      <c r="R42" s="317"/>
      <c r="S42" s="102"/>
      <c r="T42" s="102"/>
    </row>
    <row r="43" spans="2:20" ht="15.75" customHeight="1" x14ac:dyDescent="0.2">
      <c r="B43" s="102"/>
      <c r="C43" s="306"/>
      <c r="D43" s="101"/>
      <c r="E43" s="101"/>
      <c r="F43" s="307"/>
      <c r="G43" s="308"/>
      <c r="H43" s="101"/>
      <c r="I43" s="101"/>
      <c r="J43" s="101"/>
      <c r="K43" s="309"/>
      <c r="L43" s="310"/>
      <c r="M43" s="319"/>
      <c r="N43" s="319"/>
      <c r="O43" s="319"/>
      <c r="P43" s="319"/>
      <c r="Q43" s="319"/>
      <c r="R43" s="319"/>
      <c r="S43" s="102"/>
      <c r="T43" s="101"/>
    </row>
    <row r="44" spans="2:20" ht="14.25" customHeight="1" x14ac:dyDescent="0.2">
      <c r="B44" s="101"/>
      <c r="C44" s="311"/>
      <c r="D44" s="103"/>
      <c r="E44" s="102"/>
      <c r="F44" s="312"/>
      <c r="G44" s="313"/>
      <c r="H44" s="314"/>
      <c r="I44" s="314"/>
      <c r="J44" s="314"/>
      <c r="K44" s="315"/>
      <c r="L44" s="316"/>
      <c r="M44" s="317"/>
      <c r="N44" s="317"/>
      <c r="O44" s="317"/>
      <c r="P44" s="317"/>
      <c r="Q44" s="317"/>
      <c r="R44" s="317"/>
      <c r="S44" s="102"/>
      <c r="T44" s="102"/>
    </row>
    <row r="45" spans="2:20" s="300" customFormat="1" ht="21" customHeight="1" x14ac:dyDescent="0.2">
      <c r="B45" s="320" t="s">
        <v>44</v>
      </c>
      <c r="C45" s="2324" t="s">
        <v>1316</v>
      </c>
      <c r="D45" s="2324"/>
      <c r="E45" s="2324"/>
      <c r="F45" s="2324"/>
      <c r="G45" s="2324"/>
      <c r="H45" s="2324"/>
      <c r="I45" s="2322">
        <f>SUM(G24:G44)</f>
        <v>0</v>
      </c>
      <c r="J45" s="2322"/>
      <c r="K45" s="2322"/>
      <c r="L45" s="2322"/>
      <c r="M45" s="2322"/>
      <c r="N45" s="2322"/>
      <c r="O45" s="2322"/>
      <c r="P45" s="2322"/>
      <c r="Q45" s="2322"/>
      <c r="R45" s="2322"/>
      <c r="S45" s="320"/>
      <c r="T45" s="320"/>
    </row>
    <row r="46" spans="2:20" s="300" customFormat="1" ht="21" customHeight="1" x14ac:dyDescent="0.2">
      <c r="B46" s="320" t="s">
        <v>45</v>
      </c>
      <c r="C46" s="2325" t="s">
        <v>217</v>
      </c>
      <c r="D46" s="2325"/>
      <c r="E46" s="2325"/>
      <c r="F46" s="2325"/>
      <c r="G46" s="2325"/>
      <c r="H46" s="2325"/>
      <c r="I46" s="2323">
        <f>SUMIF(S24:S44,"Yes",G24:G44)</f>
        <v>0</v>
      </c>
      <c r="J46" s="2323"/>
      <c r="K46" s="2323"/>
      <c r="L46" s="2323"/>
      <c r="M46" s="2323"/>
      <c r="N46" s="2323"/>
      <c r="O46" s="2323"/>
      <c r="P46" s="2323"/>
      <c r="Q46" s="2323"/>
      <c r="R46" s="2323"/>
      <c r="S46" s="320"/>
      <c r="T46" s="320"/>
    </row>
    <row r="47" spans="2:20" s="300" customFormat="1" ht="12.75" customHeight="1" x14ac:dyDescent="0.2">
      <c r="B47" s="320"/>
      <c r="C47" s="320"/>
      <c r="D47" s="320"/>
      <c r="E47" s="320"/>
      <c r="F47" s="320"/>
      <c r="G47" s="321"/>
      <c r="H47" s="321"/>
      <c r="I47" s="321"/>
      <c r="J47" s="321"/>
      <c r="K47" s="320"/>
      <c r="L47" s="320"/>
      <c r="M47" s="320"/>
      <c r="N47" s="320"/>
      <c r="O47" s="320"/>
      <c r="P47" s="320"/>
      <c r="Q47" s="320"/>
      <c r="R47" s="320"/>
      <c r="S47" s="320"/>
      <c r="T47" s="320"/>
    </row>
    <row r="48" spans="2:20" s="300" customFormat="1" x14ac:dyDescent="0.2">
      <c r="B48" s="412"/>
      <c r="C48" s="412"/>
      <c r="D48" s="412"/>
      <c r="E48" s="412"/>
      <c r="F48" s="412"/>
      <c r="G48" s="412"/>
      <c r="H48" s="412"/>
      <c r="I48" s="412"/>
      <c r="J48" s="412"/>
      <c r="K48" s="412"/>
      <c r="L48" s="412"/>
      <c r="M48" s="412"/>
      <c r="N48" s="412"/>
      <c r="O48" s="412"/>
      <c r="P48" s="412"/>
      <c r="Q48" s="412"/>
      <c r="R48" s="412"/>
      <c r="S48" s="412"/>
      <c r="T48" s="412"/>
    </row>
    <row r="49" spans="2:20" s="300" customFormat="1" x14ac:dyDescent="0.2">
      <c r="B49" s="412"/>
      <c r="C49" s="2326" t="s">
        <v>1317</v>
      </c>
      <c r="D49" s="2326"/>
      <c r="E49" s="2326"/>
      <c r="F49" s="2326"/>
      <c r="G49" s="2327" t="s">
        <v>1318</v>
      </c>
      <c r="H49" s="2328"/>
      <c r="I49" s="2328"/>
      <c r="J49" s="2328"/>
      <c r="K49" s="2328"/>
      <c r="L49" s="2328"/>
      <c r="M49" s="2328"/>
      <c r="N49" s="2328"/>
      <c r="O49" s="2328"/>
      <c r="P49" s="2328"/>
      <c r="Q49" s="2328"/>
      <c r="R49" s="2328"/>
      <c r="S49" s="412"/>
      <c r="T49" s="412"/>
    </row>
    <row r="50" spans="2:20" s="300" customFormat="1" ht="12.75" customHeight="1" x14ac:dyDescent="0.2">
      <c r="B50" s="412"/>
      <c r="C50" s="2319" t="s">
        <v>1319</v>
      </c>
      <c r="D50" s="2319"/>
      <c r="E50" s="2319"/>
      <c r="F50" s="2319"/>
      <c r="G50" s="2320"/>
      <c r="H50" s="2321"/>
      <c r="I50" s="2321"/>
      <c r="J50" s="2321"/>
      <c r="K50" s="2321"/>
      <c r="L50" s="2321"/>
      <c r="M50" s="2321"/>
      <c r="N50" s="2321"/>
      <c r="O50" s="2321"/>
      <c r="P50" s="2321"/>
      <c r="Q50" s="2321"/>
      <c r="R50" s="2321"/>
      <c r="S50" s="412"/>
      <c r="T50" s="412"/>
    </row>
    <row r="51" spans="2:20" s="300" customFormat="1" x14ac:dyDescent="0.2">
      <c r="B51" s="412"/>
      <c r="C51" s="2319" t="s">
        <v>1320</v>
      </c>
      <c r="D51" s="2319"/>
      <c r="E51" s="2319"/>
      <c r="F51" s="2319"/>
      <c r="G51" s="2320"/>
      <c r="H51" s="2321"/>
      <c r="I51" s="2321"/>
      <c r="J51" s="2321"/>
      <c r="K51" s="2321"/>
      <c r="L51" s="2321"/>
      <c r="M51" s="2321"/>
      <c r="N51" s="2321"/>
      <c r="O51" s="2321"/>
      <c r="P51" s="2321"/>
      <c r="Q51" s="2321"/>
      <c r="R51" s="2321"/>
      <c r="S51" s="412"/>
      <c r="T51" s="412"/>
    </row>
    <row r="52" spans="2:20" ht="12.75" customHeight="1" x14ac:dyDescent="0.2">
      <c r="C52" s="2319" t="s">
        <v>1321</v>
      </c>
      <c r="D52" s="2319"/>
      <c r="E52" s="2319"/>
      <c r="F52" s="2319"/>
      <c r="G52" s="2329" t="s">
        <v>705</v>
      </c>
      <c r="H52" s="2330"/>
      <c r="I52" s="2330"/>
      <c r="J52" s="2330"/>
      <c r="K52" s="2330"/>
      <c r="L52" s="2330"/>
      <c r="M52" s="2330"/>
      <c r="N52" s="2330"/>
      <c r="O52" s="2330"/>
      <c r="P52" s="2330"/>
      <c r="Q52" s="2330"/>
      <c r="R52" s="2330"/>
    </row>
    <row r="53" spans="2:20" ht="12.75" customHeight="1" x14ac:dyDescent="0.2">
      <c r="C53" s="2319" t="s">
        <v>1322</v>
      </c>
      <c r="D53" s="2319"/>
      <c r="E53" s="2319"/>
      <c r="F53" s="2319"/>
      <c r="G53" s="2329" t="s">
        <v>705</v>
      </c>
      <c r="H53" s="2330"/>
      <c r="I53" s="2330"/>
      <c r="J53" s="2330"/>
      <c r="K53" s="2330"/>
      <c r="L53" s="2330"/>
      <c r="M53" s="2330"/>
      <c r="N53" s="2330"/>
      <c r="O53" s="2330"/>
      <c r="P53" s="2330"/>
      <c r="Q53" s="2330"/>
      <c r="R53" s="2330"/>
    </row>
    <row r="54" spans="2:20" x14ac:dyDescent="0.2"/>
  </sheetData>
  <mergeCells count="135">
    <mergeCell ref="C53:D53"/>
    <mergeCell ref="E53:F53"/>
    <mergeCell ref="G53:R53"/>
    <mergeCell ref="C51:D51"/>
    <mergeCell ref="E51:F51"/>
    <mergeCell ref="G51:R51"/>
    <mergeCell ref="C52:D52"/>
    <mergeCell ref="E52:F52"/>
    <mergeCell ref="G52:R52"/>
    <mergeCell ref="C50:D50"/>
    <mergeCell ref="E50:F50"/>
    <mergeCell ref="G50:R50"/>
    <mergeCell ref="I45:R45"/>
    <mergeCell ref="I46:R46"/>
    <mergeCell ref="C45:H45"/>
    <mergeCell ref="C46:H46"/>
    <mergeCell ref="C49:D49"/>
    <mergeCell ref="E49:F49"/>
    <mergeCell ref="G49:R49"/>
    <mergeCell ref="H7:J7"/>
    <mergeCell ref="K7:N7"/>
    <mergeCell ref="R7:T7"/>
    <mergeCell ref="B6:D6"/>
    <mergeCell ref="E6:G6"/>
    <mergeCell ref="H6:J6"/>
    <mergeCell ref="K6:N6"/>
    <mergeCell ref="B3:D3"/>
    <mergeCell ref="E3:G3"/>
    <mergeCell ref="H3:J3"/>
    <mergeCell ref="K3:N3"/>
    <mergeCell ref="R3:T3"/>
    <mergeCell ref="R4:T4"/>
    <mergeCell ref="B5:D5"/>
    <mergeCell ref="E5:G5"/>
    <mergeCell ref="H5:J5"/>
    <mergeCell ref="K5:N5"/>
    <mergeCell ref="R5:T5"/>
    <mergeCell ref="B4:D4"/>
    <mergeCell ref="E4:G4"/>
    <mergeCell ref="R12:T12"/>
    <mergeCell ref="B13:D13"/>
    <mergeCell ref="E13:G13"/>
    <mergeCell ref="H13:J13"/>
    <mergeCell ref="K13:N13"/>
    <mergeCell ref="R13:T13"/>
    <mergeCell ref="O12:Q12"/>
    <mergeCell ref="O13:Q13"/>
    <mergeCell ref="R10:T10"/>
    <mergeCell ref="B11:D11"/>
    <mergeCell ref="E11:G11"/>
    <mergeCell ref="H11:J11"/>
    <mergeCell ref="K11:N11"/>
    <mergeCell ref="R11:T11"/>
    <mergeCell ref="B10:D10"/>
    <mergeCell ref="E10:G10"/>
    <mergeCell ref="H10:J10"/>
    <mergeCell ref="K10:N10"/>
    <mergeCell ref="H12:J12"/>
    <mergeCell ref="K12:N12"/>
    <mergeCell ref="B12:D12"/>
    <mergeCell ref="E12:G12"/>
    <mergeCell ref="O10:Q10"/>
    <mergeCell ref="O11:Q11"/>
    <mergeCell ref="R14:T14"/>
    <mergeCell ref="B15:D15"/>
    <mergeCell ref="E15:G15"/>
    <mergeCell ref="H15:J15"/>
    <mergeCell ref="K15:N15"/>
    <mergeCell ref="R15:T15"/>
    <mergeCell ref="H14:J14"/>
    <mergeCell ref="K14:N14"/>
    <mergeCell ref="B14:D14"/>
    <mergeCell ref="E14:G14"/>
    <mergeCell ref="O14:Q14"/>
    <mergeCell ref="O15:Q15"/>
    <mergeCell ref="O18:Q18"/>
    <mergeCell ref="O19:Q19"/>
    <mergeCell ref="R16:T16"/>
    <mergeCell ref="B17:D17"/>
    <mergeCell ref="E17:G17"/>
    <mergeCell ref="H17:J17"/>
    <mergeCell ref="K17:N17"/>
    <mergeCell ref="R17:T17"/>
    <mergeCell ref="B16:D16"/>
    <mergeCell ref="E16:G16"/>
    <mergeCell ref="H16:J16"/>
    <mergeCell ref="K16:N16"/>
    <mergeCell ref="O16:Q16"/>
    <mergeCell ref="O17:Q17"/>
    <mergeCell ref="R18:T18"/>
    <mergeCell ref="B19:D19"/>
    <mergeCell ref="E19:G19"/>
    <mergeCell ref="H19:J19"/>
    <mergeCell ref="K19:N19"/>
    <mergeCell ref="R19:T19"/>
    <mergeCell ref="B18:D18"/>
    <mergeCell ref="E18:G18"/>
    <mergeCell ref="H18:J18"/>
    <mergeCell ref="K18:N18"/>
    <mergeCell ref="R20:T20"/>
    <mergeCell ref="B21:D21"/>
    <mergeCell ref="E21:G21"/>
    <mergeCell ref="H21:J21"/>
    <mergeCell ref="K21:N21"/>
    <mergeCell ref="R21:T21"/>
    <mergeCell ref="B20:D20"/>
    <mergeCell ref="E20:G20"/>
    <mergeCell ref="H20:J20"/>
    <mergeCell ref="K20:N20"/>
    <mergeCell ref="O20:Q20"/>
    <mergeCell ref="O21:Q21"/>
    <mergeCell ref="B2:Q2"/>
    <mergeCell ref="R2:T2"/>
    <mergeCell ref="O3:Q3"/>
    <mergeCell ref="O4:Q4"/>
    <mergeCell ref="O5:Q5"/>
    <mergeCell ref="O6:Q6"/>
    <mergeCell ref="O7:Q7"/>
    <mergeCell ref="O8:Q8"/>
    <mergeCell ref="O9:Q9"/>
    <mergeCell ref="R8:T8"/>
    <mergeCell ref="B9:D9"/>
    <mergeCell ref="E9:G9"/>
    <mergeCell ref="H9:J9"/>
    <mergeCell ref="K9:N9"/>
    <mergeCell ref="R9:T9"/>
    <mergeCell ref="B8:D8"/>
    <mergeCell ref="E8:G8"/>
    <mergeCell ref="H8:J8"/>
    <mergeCell ref="K8:N8"/>
    <mergeCell ref="H4:J4"/>
    <mergeCell ref="K4:N4"/>
    <mergeCell ref="R6:T6"/>
    <mergeCell ref="B7:D7"/>
    <mergeCell ref="E7:G7"/>
  </mergeCells>
  <dataValidations count="1">
    <dataValidation type="list" allowBlank="1" showInputMessage="1" showErrorMessage="1" sqref="S24:S44" xr:uid="{00000000-0002-0000-2B00-000000000000}">
      <formula1>"Yes, No"</formula1>
    </dataValidation>
  </dataValidations>
  <pageMargins left="0.26" right="0.17" top="0.75" bottom="0.75" header="0.3" footer="0.3"/>
  <pageSetup paperSize="9" scale="55" orientation="landscape"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6"/>
  <dimension ref="A1:BC200"/>
  <sheetViews>
    <sheetView zoomScale="80" zoomScaleNormal="80" workbookViewId="0">
      <selection activeCell="B26" sqref="B26:I26"/>
    </sheetView>
  </sheetViews>
  <sheetFormatPr defaultColWidth="0" defaultRowHeight="15" zeroHeight="1" x14ac:dyDescent="0.2"/>
  <cols>
    <col min="1" max="1" width="61.5703125" style="78" customWidth="1"/>
    <col min="2" max="2" width="26" style="78" customWidth="1"/>
    <col min="3" max="3" width="21.5703125" style="78" customWidth="1"/>
    <col min="4" max="4" width="15.7109375" style="78" customWidth="1"/>
    <col min="5" max="5" width="13.28515625" style="78" customWidth="1"/>
    <col min="6" max="6" width="16" style="78" customWidth="1"/>
    <col min="7" max="7" width="14.5703125" style="78" customWidth="1"/>
    <col min="8" max="8" width="13.85546875" style="78" customWidth="1"/>
    <col min="9" max="9" width="25.28515625" style="78" customWidth="1"/>
    <col min="10" max="10" width="9.140625" style="78" customWidth="1"/>
    <col min="11" max="18" width="0" style="78" hidden="1" customWidth="1"/>
    <col min="19" max="16384" width="9.140625" style="78" hidden="1"/>
  </cols>
  <sheetData>
    <row r="1" spans="1:55" x14ac:dyDescent="0.2">
      <c r="A1" s="1174"/>
      <c r="B1" s="1174"/>
      <c r="C1" s="1174"/>
      <c r="D1" s="1174"/>
      <c r="E1" s="1174"/>
      <c r="F1" s="1174"/>
      <c r="G1" s="1174"/>
      <c r="H1" s="1174"/>
      <c r="I1" s="1174"/>
      <c r="J1" s="1174"/>
      <c r="K1" s="1174"/>
      <c r="L1" s="1174"/>
      <c r="M1" s="1174"/>
      <c r="N1" s="1174"/>
      <c r="O1" s="1174"/>
      <c r="P1" s="1174"/>
      <c r="Q1" s="1174"/>
      <c r="R1" s="1174"/>
      <c r="S1" s="1174"/>
      <c r="T1" s="1174"/>
      <c r="U1" s="1174"/>
      <c r="V1" s="1174"/>
      <c r="W1" s="1174"/>
      <c r="X1" s="1174"/>
      <c r="Y1" s="1174"/>
      <c r="Z1" s="1174"/>
      <c r="AA1" s="1174"/>
      <c r="AB1" s="1174"/>
      <c r="AC1" s="1174"/>
      <c r="AD1" s="1174"/>
      <c r="AE1" s="1174"/>
      <c r="AF1" s="1174"/>
      <c r="AG1" s="1174"/>
      <c r="AH1" s="1174"/>
      <c r="AI1" s="1174"/>
      <c r="AJ1" s="1174"/>
      <c r="AK1" s="1174"/>
      <c r="AL1" s="1174"/>
      <c r="AM1" s="1174"/>
      <c r="AN1" s="1174"/>
      <c r="AO1" s="1174"/>
      <c r="AP1" s="1174"/>
      <c r="AQ1" s="1174"/>
      <c r="AR1" s="1174"/>
      <c r="AS1" s="1174"/>
      <c r="AT1" s="1174"/>
      <c r="AU1" s="1174"/>
      <c r="AV1" s="1174"/>
      <c r="AW1" s="1174"/>
      <c r="AX1" s="1174"/>
      <c r="AY1" s="1174"/>
      <c r="AZ1" s="1174"/>
      <c r="BA1" s="1174"/>
      <c r="BB1" s="1174"/>
      <c r="BC1" s="1174"/>
    </row>
    <row r="2" spans="1:55" ht="23.25" customHeight="1" x14ac:dyDescent="0.2">
      <c r="A2" s="1175"/>
      <c r="B2" s="2455" t="s">
        <v>1086</v>
      </c>
      <c r="C2" s="2455"/>
      <c r="D2" s="2455"/>
      <c r="E2" s="2455"/>
      <c r="F2" s="2455"/>
      <c r="G2" s="2455"/>
      <c r="H2" s="2455"/>
      <c r="I2" s="2455"/>
      <c r="J2" s="1176"/>
      <c r="K2" s="1176"/>
      <c r="L2" s="1176"/>
      <c r="M2" s="1176"/>
      <c r="N2" s="1176"/>
      <c r="O2" s="1176"/>
      <c r="P2" s="1176"/>
      <c r="Q2" s="1176"/>
      <c r="R2" s="1174"/>
      <c r="S2" s="1174"/>
      <c r="T2" s="1174"/>
      <c r="U2" s="1174"/>
      <c r="V2" s="1174"/>
      <c r="W2" s="1174"/>
      <c r="X2" s="1174"/>
      <c r="Y2" s="1174"/>
      <c r="Z2" s="1174"/>
      <c r="AA2" s="1174"/>
      <c r="AB2" s="1174"/>
      <c r="AC2" s="1174"/>
      <c r="AD2" s="1174"/>
      <c r="AE2" s="1174"/>
      <c r="AF2" s="1174"/>
      <c r="AG2" s="1174"/>
      <c r="AH2" s="1174"/>
      <c r="AI2" s="1174"/>
      <c r="AJ2" s="1174"/>
      <c r="AK2" s="1174"/>
      <c r="AL2" s="1174"/>
      <c r="AM2" s="1174"/>
      <c r="AN2" s="1174"/>
      <c r="AO2" s="1174"/>
      <c r="AP2" s="1174"/>
      <c r="AQ2" s="1174"/>
      <c r="AR2" s="1174"/>
      <c r="AS2" s="1174"/>
      <c r="AT2" s="1174"/>
      <c r="AU2" s="1174"/>
      <c r="AV2" s="1174"/>
      <c r="AW2" s="1174"/>
      <c r="AX2" s="1174"/>
      <c r="AY2" s="1174"/>
      <c r="AZ2" s="1174"/>
      <c r="BA2" s="1174"/>
      <c r="BB2" s="1174"/>
      <c r="BC2" s="1174"/>
    </row>
    <row r="3" spans="1:55" x14ac:dyDescent="0.2">
      <c r="A3" s="2456"/>
      <c r="B3" s="2457"/>
      <c r="C3" s="2457"/>
      <c r="D3" s="2457"/>
      <c r="E3" s="2457"/>
      <c r="F3" s="2457"/>
      <c r="G3" s="2457"/>
      <c r="H3" s="2457"/>
      <c r="I3" s="2458"/>
      <c r="J3" s="1176"/>
      <c r="K3" s="1176"/>
      <c r="L3" s="1176"/>
      <c r="M3" s="1176"/>
      <c r="N3" s="1176"/>
      <c r="O3" s="1176"/>
      <c r="P3" s="1176"/>
      <c r="Q3" s="1176"/>
      <c r="R3" s="1174"/>
      <c r="S3" s="1174"/>
      <c r="T3" s="1174"/>
      <c r="U3" s="1174"/>
      <c r="V3" s="1174"/>
      <c r="W3" s="1174"/>
      <c r="X3" s="1174"/>
      <c r="Y3" s="1174"/>
      <c r="Z3" s="1174"/>
      <c r="AA3" s="1174"/>
      <c r="AB3" s="1174"/>
      <c r="AC3" s="1174"/>
      <c r="AD3" s="1174"/>
      <c r="AE3" s="1174"/>
      <c r="AF3" s="1174"/>
      <c r="AG3" s="1174"/>
      <c r="AH3" s="1174"/>
      <c r="AI3" s="1174"/>
      <c r="AJ3" s="1174"/>
      <c r="AK3" s="1174"/>
      <c r="AL3" s="1174"/>
      <c r="AM3" s="1174"/>
      <c r="AN3" s="1174"/>
      <c r="AO3" s="1174"/>
      <c r="AP3" s="1174"/>
      <c r="AQ3" s="1174"/>
      <c r="AR3" s="1174"/>
      <c r="AS3" s="1174"/>
      <c r="AT3" s="1174"/>
      <c r="AU3" s="1174"/>
      <c r="AV3" s="1174"/>
      <c r="AW3" s="1174"/>
      <c r="AX3" s="1174"/>
      <c r="AY3" s="1174"/>
      <c r="AZ3" s="1174"/>
      <c r="BA3" s="1174"/>
      <c r="BB3" s="1174"/>
      <c r="BC3" s="1174"/>
    </row>
    <row r="4" spans="1:55" ht="27.75" customHeight="1" x14ac:dyDescent="0.2">
      <c r="A4" s="908" t="s">
        <v>740</v>
      </c>
      <c r="B4" s="2459">
        <f>'Borrower Details'!B8</f>
        <v>0</v>
      </c>
      <c r="C4" s="2460"/>
      <c r="D4" s="2460"/>
      <c r="E4" s="2460"/>
      <c r="F4" s="2460"/>
      <c r="G4" s="2460"/>
      <c r="H4" s="2460"/>
      <c r="I4" s="2461"/>
      <c r="J4" s="1176"/>
      <c r="K4" s="1176"/>
      <c r="L4" s="1176"/>
      <c r="M4" s="1176"/>
      <c r="N4" s="1176"/>
      <c r="O4" s="1176"/>
      <c r="P4" s="1176"/>
      <c r="Q4" s="1176"/>
      <c r="R4" s="1174"/>
      <c r="S4" s="1174"/>
      <c r="T4" s="1174"/>
      <c r="U4" s="1174"/>
      <c r="V4" s="1174"/>
      <c r="W4" s="1174"/>
      <c r="X4" s="1174"/>
      <c r="Y4" s="1174"/>
      <c r="Z4" s="1174"/>
      <c r="AA4" s="1174"/>
      <c r="AB4" s="1174"/>
      <c r="AC4" s="1174"/>
      <c r="AD4" s="1174"/>
      <c r="AE4" s="1174"/>
      <c r="AF4" s="1174"/>
      <c r="AG4" s="1174"/>
      <c r="AH4" s="1174"/>
      <c r="AI4" s="1174"/>
      <c r="AJ4" s="1174"/>
      <c r="AK4" s="1174"/>
      <c r="AL4" s="1174"/>
      <c r="AM4" s="1174"/>
      <c r="AN4" s="1174"/>
      <c r="AO4" s="1174"/>
      <c r="AP4" s="1174"/>
      <c r="AQ4" s="1174"/>
      <c r="AR4" s="1174"/>
      <c r="AS4" s="1174"/>
      <c r="AT4" s="1174"/>
      <c r="AU4" s="1174"/>
      <c r="AV4" s="1174"/>
      <c r="AW4" s="1174"/>
      <c r="AX4" s="1174"/>
      <c r="AY4" s="1174"/>
      <c r="AZ4" s="1174"/>
      <c r="BA4" s="1174"/>
      <c r="BB4" s="1174"/>
      <c r="BC4" s="1174"/>
    </row>
    <row r="5" spans="1:55" x14ac:dyDescent="0.2">
      <c r="A5" s="908" t="s">
        <v>741</v>
      </c>
      <c r="B5" s="2443"/>
      <c r="C5" s="2444"/>
      <c r="D5" s="2444"/>
      <c r="E5" s="2444"/>
      <c r="F5" s="2444"/>
      <c r="G5" s="2444"/>
      <c r="H5" s="2444"/>
      <c r="I5" s="2445"/>
      <c r="J5" s="1177"/>
      <c r="K5" s="1177"/>
      <c r="L5" s="1177"/>
      <c r="M5" s="1177"/>
      <c r="N5" s="1177"/>
      <c r="O5" s="1177"/>
      <c r="P5" s="1177"/>
      <c r="Q5" s="1177"/>
      <c r="R5" s="1174"/>
      <c r="S5" s="1174"/>
      <c r="T5" s="1174"/>
      <c r="U5" s="1174"/>
      <c r="V5" s="1174"/>
      <c r="W5" s="1174"/>
      <c r="X5" s="1174"/>
      <c r="Y5" s="1174"/>
      <c r="Z5" s="1174"/>
      <c r="AA5" s="1174"/>
      <c r="AB5" s="1174"/>
      <c r="AC5" s="1174"/>
      <c r="AD5" s="1174"/>
      <c r="AE5" s="1174"/>
      <c r="AF5" s="1174"/>
      <c r="AG5" s="1174"/>
      <c r="AH5" s="1174"/>
      <c r="AI5" s="1174"/>
      <c r="AJ5" s="1174"/>
      <c r="AK5" s="1174"/>
      <c r="AL5" s="1174"/>
      <c r="AM5" s="1174"/>
      <c r="AN5" s="1174"/>
      <c r="AO5" s="1174"/>
      <c r="AP5" s="1174"/>
      <c r="AQ5" s="1174"/>
      <c r="AR5" s="1174"/>
      <c r="AS5" s="1174"/>
      <c r="AT5" s="1174"/>
      <c r="AU5" s="1174"/>
      <c r="AV5" s="1174"/>
      <c r="AW5" s="1174"/>
      <c r="AX5" s="1174"/>
      <c r="AY5" s="1174"/>
      <c r="AZ5" s="1174"/>
      <c r="BA5" s="1174"/>
      <c r="BB5" s="1174"/>
      <c r="BC5" s="1174"/>
    </row>
    <row r="6" spans="1:55" ht="15" customHeight="1" x14ac:dyDescent="0.2">
      <c r="A6" s="2462" t="s">
        <v>742</v>
      </c>
      <c r="B6" s="2464">
        <f>'Borrower Details'!B10</f>
        <v>0</v>
      </c>
      <c r="C6" s="2465"/>
      <c r="D6" s="2465"/>
      <c r="E6" s="2465"/>
      <c r="F6" s="2465"/>
      <c r="G6" s="2465"/>
      <c r="H6" s="2465"/>
      <c r="I6" s="2466"/>
      <c r="J6" s="1177"/>
      <c r="K6" s="1177"/>
      <c r="L6" s="1177"/>
      <c r="M6" s="1177"/>
      <c r="N6" s="1177"/>
      <c r="O6" s="1177"/>
      <c r="P6" s="1177"/>
      <c r="Q6" s="1177"/>
      <c r="R6" s="1174"/>
      <c r="S6" s="1174"/>
      <c r="T6" s="1174"/>
      <c r="U6" s="1174"/>
      <c r="V6" s="1174"/>
      <c r="W6" s="1174"/>
      <c r="X6" s="1174"/>
      <c r="Y6" s="1174"/>
      <c r="Z6" s="1174"/>
      <c r="AA6" s="1174"/>
      <c r="AB6" s="1174"/>
      <c r="AC6" s="1174"/>
      <c r="AD6" s="1174"/>
      <c r="AE6" s="1174"/>
      <c r="AF6" s="1174"/>
      <c r="AG6" s="1174"/>
      <c r="AH6" s="1174"/>
      <c r="AI6" s="1174"/>
      <c r="AJ6" s="1174"/>
      <c r="AK6" s="1174"/>
      <c r="AL6" s="1174"/>
      <c r="AM6" s="1174"/>
      <c r="AN6" s="1174"/>
      <c r="AO6" s="1174"/>
      <c r="AP6" s="1174"/>
      <c r="AQ6" s="1174"/>
      <c r="AR6" s="1174"/>
      <c r="AS6" s="1174"/>
      <c r="AT6" s="1174"/>
      <c r="AU6" s="1174"/>
      <c r="AV6" s="1174"/>
      <c r="AW6" s="1174"/>
      <c r="AX6" s="1174"/>
      <c r="AY6" s="1174"/>
      <c r="AZ6" s="1174"/>
      <c r="BA6" s="1174"/>
      <c r="BB6" s="1174"/>
      <c r="BC6" s="1174"/>
    </row>
    <row r="7" spans="1:55" x14ac:dyDescent="0.2">
      <c r="A7" s="2463"/>
      <c r="B7" s="2467"/>
      <c r="C7" s="2468"/>
      <c r="D7" s="2468"/>
      <c r="E7" s="2468"/>
      <c r="F7" s="2468"/>
      <c r="G7" s="2468"/>
      <c r="H7" s="2468"/>
      <c r="I7" s="2469"/>
      <c r="J7" s="1177"/>
      <c r="K7" s="1177"/>
      <c r="L7" s="1177"/>
      <c r="M7" s="1177"/>
      <c r="N7" s="1177"/>
      <c r="O7" s="1177"/>
      <c r="P7" s="1177"/>
      <c r="Q7" s="1177"/>
      <c r="R7" s="1174"/>
      <c r="S7" s="1174"/>
      <c r="T7" s="1174"/>
      <c r="U7" s="1174"/>
      <c r="V7" s="1174"/>
      <c r="W7" s="1174"/>
      <c r="X7" s="1174"/>
      <c r="Y7" s="1174"/>
      <c r="Z7" s="1174"/>
      <c r="AA7" s="1174"/>
      <c r="AB7" s="1174"/>
      <c r="AC7" s="1174"/>
      <c r="AD7" s="1174"/>
      <c r="AE7" s="1174"/>
      <c r="AF7" s="1174"/>
      <c r="AG7" s="1174"/>
      <c r="AH7" s="1174"/>
      <c r="AI7" s="1174"/>
      <c r="AJ7" s="1174"/>
      <c r="AK7" s="1174"/>
      <c r="AL7" s="1174"/>
      <c r="AM7" s="1174"/>
      <c r="AN7" s="1174"/>
      <c r="AO7" s="1174"/>
      <c r="AP7" s="1174"/>
      <c r="AQ7" s="1174"/>
      <c r="AR7" s="1174"/>
      <c r="AS7" s="1174"/>
      <c r="AT7" s="1174"/>
      <c r="AU7" s="1174"/>
      <c r="AV7" s="1174"/>
      <c r="AW7" s="1174"/>
      <c r="AX7" s="1174"/>
      <c r="AY7" s="1174"/>
      <c r="AZ7" s="1174"/>
      <c r="BA7" s="1174"/>
      <c r="BB7" s="1174"/>
      <c r="BC7" s="1174"/>
    </row>
    <row r="8" spans="1:55" x14ac:dyDescent="0.2">
      <c r="A8" s="79" t="s">
        <v>743</v>
      </c>
      <c r="B8" s="2443"/>
      <c r="C8" s="2444"/>
      <c r="D8" s="2444"/>
      <c r="E8" s="2444"/>
      <c r="F8" s="2444"/>
      <c r="G8" s="2444"/>
      <c r="H8" s="2444"/>
      <c r="I8" s="2445"/>
      <c r="J8" s="1177"/>
      <c r="K8" s="1177"/>
      <c r="L8" s="1177"/>
      <c r="M8" s="1177"/>
      <c r="N8" s="1177"/>
      <c r="O8" s="1177"/>
      <c r="P8" s="1177"/>
      <c r="Q8" s="1177"/>
      <c r="R8" s="1174"/>
      <c r="S8" s="1174"/>
      <c r="T8" s="1174"/>
      <c r="U8" s="1174"/>
      <c r="V8" s="1174"/>
      <c r="W8" s="1174"/>
      <c r="X8" s="1174"/>
      <c r="Y8" s="1174"/>
      <c r="Z8" s="1174"/>
      <c r="AA8" s="1174"/>
      <c r="AB8" s="1174"/>
      <c r="AC8" s="1174"/>
      <c r="AD8" s="1174"/>
      <c r="AE8" s="1174"/>
      <c r="AF8" s="1174"/>
      <c r="AG8" s="1174"/>
      <c r="AH8" s="1174"/>
      <c r="AI8" s="1174"/>
      <c r="AJ8" s="1174"/>
      <c r="AK8" s="1174"/>
      <c r="AL8" s="1174"/>
      <c r="AM8" s="1174"/>
      <c r="AN8" s="1174"/>
      <c r="AO8" s="1174"/>
      <c r="AP8" s="1174"/>
      <c r="AQ8" s="1174"/>
      <c r="AR8" s="1174"/>
      <c r="AS8" s="1174"/>
      <c r="AT8" s="1174"/>
      <c r="AU8" s="1174"/>
      <c r="AV8" s="1174"/>
      <c r="AW8" s="1174"/>
      <c r="AX8" s="1174"/>
      <c r="AY8" s="1174"/>
      <c r="AZ8" s="1174"/>
      <c r="BA8" s="1174"/>
      <c r="BB8" s="1174"/>
      <c r="BC8" s="1174"/>
    </row>
    <row r="9" spans="1:55" x14ac:dyDescent="0.2">
      <c r="A9" s="908" t="s">
        <v>744</v>
      </c>
      <c r="B9" s="2446"/>
      <c r="C9" s="2447"/>
      <c r="D9" s="2447"/>
      <c r="E9" s="2447"/>
      <c r="F9" s="2447"/>
      <c r="G9" s="2447"/>
      <c r="H9" s="2447"/>
      <c r="I9" s="2448"/>
      <c r="J9" s="1177"/>
      <c r="K9" s="1177"/>
      <c r="L9" s="1177"/>
      <c r="M9" s="1177"/>
      <c r="N9" s="1177"/>
      <c r="O9" s="1177"/>
      <c r="P9" s="1177"/>
      <c r="Q9" s="1177"/>
      <c r="R9" s="1174"/>
      <c r="S9" s="1174"/>
      <c r="T9" s="1174"/>
      <c r="U9" s="1174"/>
      <c r="V9" s="1174"/>
      <c r="W9" s="1174"/>
      <c r="X9" s="1174"/>
      <c r="Y9" s="1174"/>
      <c r="Z9" s="1174"/>
      <c r="AA9" s="1174"/>
      <c r="AB9" s="1174"/>
      <c r="AC9" s="1174"/>
      <c r="AD9" s="1174"/>
      <c r="AE9" s="1174"/>
      <c r="AF9" s="1174"/>
      <c r="AG9" s="1174"/>
      <c r="AH9" s="1174"/>
      <c r="AI9" s="1174"/>
      <c r="AJ9" s="1174"/>
      <c r="AK9" s="1174"/>
      <c r="AL9" s="1174"/>
      <c r="AM9" s="1174"/>
      <c r="AN9" s="1174"/>
      <c r="AO9" s="1174"/>
      <c r="AP9" s="1174"/>
      <c r="AQ9" s="1174"/>
      <c r="AR9" s="1174"/>
      <c r="AS9" s="1174"/>
      <c r="AT9" s="1174"/>
      <c r="AU9" s="1174"/>
      <c r="AV9" s="1174"/>
      <c r="AW9" s="1174"/>
      <c r="AX9" s="1174"/>
      <c r="AY9" s="1174"/>
      <c r="AZ9" s="1174"/>
      <c r="BA9" s="1174"/>
      <c r="BB9" s="1174"/>
      <c r="BC9" s="1174"/>
    </row>
    <row r="10" spans="1:55" ht="15.75" thickBot="1" x14ac:dyDescent="0.25">
      <c r="A10" s="80" t="s">
        <v>745</v>
      </c>
      <c r="B10" s="2410"/>
      <c r="C10" s="2410"/>
      <c r="D10" s="2410"/>
      <c r="E10" s="2410"/>
      <c r="F10" s="2410"/>
      <c r="G10" s="2410"/>
      <c r="H10" s="2410"/>
      <c r="I10" s="2411"/>
      <c r="J10" s="1177"/>
      <c r="K10" s="1177"/>
      <c r="L10" s="1177"/>
      <c r="M10" s="1177"/>
      <c r="N10" s="1177"/>
      <c r="O10" s="1177"/>
      <c r="P10" s="1177"/>
      <c r="Q10" s="1177"/>
      <c r="R10" s="1174"/>
      <c r="S10" s="1174"/>
      <c r="T10" s="1174"/>
      <c r="U10" s="1174"/>
      <c r="V10" s="1174"/>
      <c r="W10" s="1174"/>
      <c r="X10" s="1174"/>
      <c r="Y10" s="1174"/>
      <c r="Z10" s="1174"/>
      <c r="AA10" s="1174"/>
      <c r="AB10" s="1174"/>
      <c r="AC10" s="1174"/>
      <c r="AD10" s="1174"/>
      <c r="AE10" s="1174"/>
      <c r="AF10" s="1174"/>
      <c r="AG10" s="1174"/>
      <c r="AH10" s="1174"/>
      <c r="AI10" s="1174"/>
      <c r="AJ10" s="1174"/>
      <c r="AK10" s="1174"/>
      <c r="AL10" s="1174"/>
      <c r="AM10" s="1174"/>
      <c r="AN10" s="1174"/>
      <c r="AO10" s="1174"/>
      <c r="AP10" s="1174"/>
      <c r="AQ10" s="1174"/>
      <c r="AR10" s="1174"/>
      <c r="AS10" s="1174"/>
      <c r="AT10" s="1174"/>
      <c r="AU10" s="1174"/>
      <c r="AV10" s="1174"/>
      <c r="AW10" s="1174"/>
      <c r="AX10" s="1174"/>
      <c r="AY10" s="1174"/>
      <c r="AZ10" s="1174"/>
      <c r="BA10" s="1174"/>
      <c r="BB10" s="1174"/>
      <c r="BC10" s="1174"/>
    </row>
    <row r="11" spans="1:55" ht="7.5" customHeight="1" thickBot="1" x14ac:dyDescent="0.25">
      <c r="A11" s="2449"/>
      <c r="B11" s="2450"/>
      <c r="C11" s="2450"/>
      <c r="D11" s="2450"/>
      <c r="E11" s="2450"/>
      <c r="F11" s="2450"/>
      <c r="G11" s="2450"/>
      <c r="H11" s="2450"/>
      <c r="I11" s="2451"/>
      <c r="J11" s="1176"/>
      <c r="K11" s="1176"/>
      <c r="L11" s="1176"/>
      <c r="M11" s="1176"/>
      <c r="N11" s="1176"/>
      <c r="O11" s="1176"/>
      <c r="P11" s="1176"/>
      <c r="Q11" s="1176"/>
      <c r="R11" s="1174"/>
      <c r="S11" s="1174"/>
      <c r="T11" s="1174"/>
      <c r="U11" s="1174"/>
      <c r="V11" s="1174"/>
      <c r="W11" s="1174"/>
      <c r="X11" s="1174"/>
      <c r="Y11" s="1174"/>
      <c r="Z11" s="1174"/>
      <c r="AA11" s="1174"/>
      <c r="AB11" s="1174"/>
      <c r="AC11" s="1174"/>
      <c r="AD11" s="1174"/>
      <c r="AE11" s="1174"/>
      <c r="AF11" s="1174"/>
      <c r="AG11" s="1174"/>
      <c r="AH11" s="1174"/>
      <c r="AI11" s="1174"/>
      <c r="AJ11" s="1174"/>
      <c r="AK11" s="1174"/>
      <c r="AL11" s="1174"/>
      <c r="AM11" s="1174"/>
      <c r="AN11" s="1174"/>
      <c r="AO11" s="1174"/>
      <c r="AP11" s="1174"/>
      <c r="AQ11" s="1174"/>
      <c r="AR11" s="1174"/>
      <c r="AS11" s="1174"/>
      <c r="AT11" s="1174"/>
      <c r="AU11" s="1174"/>
      <c r="AV11" s="1174"/>
      <c r="AW11" s="1174"/>
      <c r="AX11" s="1174"/>
      <c r="AY11" s="1174"/>
      <c r="AZ11" s="1174"/>
      <c r="BA11" s="1174"/>
      <c r="BB11" s="1174"/>
      <c r="BC11" s="1174"/>
    </row>
    <row r="12" spans="1:55" ht="15.75" thickBot="1" x14ac:dyDescent="0.25">
      <c r="A12" s="2334" t="s">
        <v>746</v>
      </c>
      <c r="B12" s="2335"/>
      <c r="C12" s="2335"/>
      <c r="D12" s="2335"/>
      <c r="E12" s="2335"/>
      <c r="F12" s="2335"/>
      <c r="G12" s="2335"/>
      <c r="H12" s="2335"/>
      <c r="I12" s="2336"/>
      <c r="J12" s="1178"/>
      <c r="K12" s="1178"/>
      <c r="L12" s="1178"/>
      <c r="M12" s="1178"/>
      <c r="N12" s="1179"/>
      <c r="O12" s="1179"/>
      <c r="P12" s="1180"/>
      <c r="Q12" s="1180"/>
      <c r="R12" s="1174"/>
      <c r="S12" s="1174"/>
      <c r="T12" s="1174"/>
      <c r="U12" s="1174"/>
      <c r="V12" s="1174"/>
      <c r="W12" s="1174"/>
      <c r="X12" s="1174"/>
      <c r="Y12" s="1174"/>
      <c r="Z12" s="1174"/>
      <c r="AA12" s="1174"/>
      <c r="AB12" s="1174"/>
      <c r="AC12" s="1174"/>
      <c r="AD12" s="1174"/>
      <c r="AE12" s="1174"/>
      <c r="AF12" s="1174"/>
      <c r="AG12" s="1174"/>
      <c r="AH12" s="1174"/>
      <c r="AI12" s="1174"/>
      <c r="AJ12" s="1174"/>
      <c r="AK12" s="1174"/>
      <c r="AL12" s="1174"/>
      <c r="AM12" s="1174"/>
      <c r="AN12" s="1174"/>
      <c r="AO12" s="1174"/>
      <c r="AP12" s="1174"/>
      <c r="AQ12" s="1174"/>
      <c r="AR12" s="1174"/>
      <c r="AS12" s="1174"/>
      <c r="AT12" s="1174"/>
      <c r="AU12" s="1174"/>
      <c r="AV12" s="1174"/>
      <c r="AW12" s="1174"/>
      <c r="AX12" s="1174"/>
      <c r="AY12" s="1174"/>
      <c r="AZ12" s="1174"/>
      <c r="BA12" s="1174"/>
      <c r="BB12" s="1174"/>
      <c r="BC12" s="1174"/>
    </row>
    <row r="13" spans="1:55" ht="21" customHeight="1" x14ac:dyDescent="0.2">
      <c r="A13" s="81" t="s">
        <v>747</v>
      </c>
      <c r="B13" s="2452">
        <f>'Borrower Details'!B16</f>
        <v>0</v>
      </c>
      <c r="C13" s="2453"/>
      <c r="D13" s="2453"/>
      <c r="E13" s="2453"/>
      <c r="F13" s="2453"/>
      <c r="G13" s="2453"/>
      <c r="H13" s="2453"/>
      <c r="I13" s="2454"/>
      <c r="J13" s="1176"/>
      <c r="K13" s="1176"/>
      <c r="L13" s="1176"/>
      <c r="M13" s="1176"/>
      <c r="N13" s="1176"/>
      <c r="O13" s="1176"/>
      <c r="P13" s="1176"/>
      <c r="Q13" s="1176"/>
      <c r="R13" s="1174"/>
      <c r="S13" s="1174"/>
      <c r="T13" s="1174"/>
      <c r="U13" s="1174"/>
      <c r="V13" s="1174"/>
      <c r="W13" s="1174"/>
      <c r="X13" s="1174"/>
      <c r="Y13" s="1174"/>
      <c r="Z13" s="1174"/>
      <c r="AA13" s="1174"/>
      <c r="AB13" s="1174"/>
      <c r="AC13" s="1174"/>
      <c r="AD13" s="1174"/>
      <c r="AE13" s="1174"/>
      <c r="AF13" s="1174"/>
      <c r="AG13" s="1174"/>
      <c r="AH13" s="1174"/>
      <c r="AI13" s="1174"/>
      <c r="AJ13" s="1174"/>
      <c r="AK13" s="1174"/>
      <c r="AL13" s="1174"/>
      <c r="AM13" s="1174"/>
      <c r="AN13" s="1174"/>
      <c r="AO13" s="1174"/>
      <c r="AP13" s="1174"/>
      <c r="AQ13" s="1174"/>
      <c r="AR13" s="1174"/>
      <c r="AS13" s="1174"/>
      <c r="AT13" s="1174"/>
      <c r="AU13" s="1174"/>
      <c r="AV13" s="1174"/>
      <c r="AW13" s="1174"/>
      <c r="AX13" s="1174"/>
      <c r="AY13" s="1174"/>
      <c r="AZ13" s="1174"/>
      <c r="BA13" s="1174"/>
      <c r="BB13" s="1174"/>
      <c r="BC13" s="1174"/>
    </row>
    <row r="14" spans="1:55" x14ac:dyDescent="0.2">
      <c r="A14" s="81" t="s">
        <v>748</v>
      </c>
      <c r="B14" s="2396"/>
      <c r="C14" s="2396"/>
      <c r="D14" s="2396"/>
      <c r="E14" s="2396"/>
      <c r="F14" s="2396"/>
      <c r="G14" s="2396"/>
      <c r="H14" s="2396"/>
      <c r="I14" s="2397"/>
      <c r="J14" s="1176"/>
      <c r="K14" s="1176"/>
      <c r="L14" s="1176"/>
      <c r="M14" s="1176"/>
      <c r="N14" s="1176"/>
      <c r="O14" s="1176"/>
      <c r="P14" s="1176"/>
      <c r="Q14" s="1176"/>
      <c r="R14" s="1174"/>
      <c r="S14" s="1174"/>
      <c r="T14" s="1174"/>
      <c r="U14" s="1174"/>
      <c r="V14" s="1174"/>
      <c r="W14" s="1174"/>
      <c r="X14" s="1174"/>
      <c r="Y14" s="1174"/>
      <c r="Z14" s="1174"/>
      <c r="AA14" s="1174"/>
      <c r="AB14" s="1174"/>
      <c r="AC14" s="1174"/>
      <c r="AD14" s="1174"/>
      <c r="AE14" s="1174"/>
      <c r="AF14" s="1174"/>
      <c r="AG14" s="1174"/>
      <c r="AH14" s="1174"/>
      <c r="AI14" s="1174"/>
      <c r="AJ14" s="1174"/>
      <c r="AK14" s="1174"/>
      <c r="AL14" s="1174"/>
      <c r="AM14" s="1174"/>
      <c r="AN14" s="1174"/>
      <c r="AO14" s="1174"/>
      <c r="AP14" s="1174"/>
      <c r="AQ14" s="1174"/>
      <c r="AR14" s="1174"/>
      <c r="AS14" s="1174"/>
      <c r="AT14" s="1174"/>
      <c r="AU14" s="1174"/>
      <c r="AV14" s="1174"/>
      <c r="AW14" s="1174"/>
      <c r="AX14" s="1174"/>
      <c r="AY14" s="1174"/>
      <c r="AZ14" s="1174"/>
      <c r="BA14" s="1174"/>
      <c r="BB14" s="1174"/>
      <c r="BC14" s="1174"/>
    </row>
    <row r="15" spans="1:55" x14ac:dyDescent="0.2">
      <c r="A15" s="81" t="s">
        <v>749</v>
      </c>
      <c r="B15" s="2440"/>
      <c r="C15" s="2441"/>
      <c r="D15" s="2441"/>
      <c r="E15" s="2441"/>
      <c r="F15" s="2441"/>
      <c r="G15" s="2441"/>
      <c r="H15" s="2441"/>
      <c r="I15" s="2442"/>
      <c r="J15" s="1176"/>
      <c r="K15" s="1176"/>
      <c r="L15" s="1176"/>
      <c r="M15" s="1176"/>
      <c r="N15" s="1176"/>
      <c r="O15" s="1176"/>
      <c r="P15" s="1176"/>
      <c r="Q15" s="1176"/>
      <c r="R15" s="1174"/>
      <c r="S15" s="1174"/>
      <c r="T15" s="1174"/>
      <c r="U15" s="1174"/>
      <c r="V15" s="1174"/>
      <c r="W15" s="1174"/>
      <c r="X15" s="1174"/>
      <c r="Y15" s="1174"/>
      <c r="Z15" s="1174"/>
      <c r="AA15" s="1174"/>
      <c r="AB15" s="1174"/>
      <c r="AC15" s="1174"/>
      <c r="AD15" s="1174"/>
      <c r="AE15" s="1174"/>
      <c r="AF15" s="1174"/>
      <c r="AG15" s="1174"/>
      <c r="AH15" s="1174"/>
      <c r="AI15" s="1174"/>
      <c r="AJ15" s="1174"/>
      <c r="AK15" s="1174"/>
      <c r="AL15" s="1174"/>
      <c r="AM15" s="1174"/>
      <c r="AN15" s="1174"/>
      <c r="AO15" s="1174"/>
      <c r="AP15" s="1174"/>
      <c r="AQ15" s="1174"/>
      <c r="AR15" s="1174"/>
      <c r="AS15" s="1174"/>
      <c r="AT15" s="1174"/>
      <c r="AU15" s="1174"/>
      <c r="AV15" s="1174"/>
      <c r="AW15" s="1174"/>
      <c r="AX15" s="1174"/>
      <c r="AY15" s="1174"/>
      <c r="AZ15" s="1174"/>
      <c r="BA15" s="1174"/>
      <c r="BB15" s="1174"/>
      <c r="BC15" s="1174"/>
    </row>
    <row r="16" spans="1:55" x14ac:dyDescent="0.2">
      <c r="A16" s="82" t="s">
        <v>750</v>
      </c>
      <c r="B16" s="2440"/>
      <c r="C16" s="2441"/>
      <c r="D16" s="2441"/>
      <c r="E16" s="2441"/>
      <c r="F16" s="2441"/>
      <c r="G16" s="2441"/>
      <c r="H16" s="2441"/>
      <c r="I16" s="2442"/>
      <c r="J16" s="1176"/>
      <c r="K16" s="1176"/>
      <c r="L16" s="1176"/>
      <c r="M16" s="1176"/>
      <c r="N16" s="1176"/>
      <c r="O16" s="1176"/>
      <c r="P16" s="1176"/>
      <c r="Q16" s="1176"/>
      <c r="R16" s="1174"/>
      <c r="S16" s="1174"/>
      <c r="T16" s="1174"/>
      <c r="U16" s="1174"/>
      <c r="V16" s="1174"/>
      <c r="W16" s="1174"/>
      <c r="X16" s="1174"/>
      <c r="Y16" s="1174"/>
      <c r="Z16" s="1174"/>
      <c r="AA16" s="1174"/>
      <c r="AB16" s="1174"/>
      <c r="AC16" s="1174"/>
      <c r="AD16" s="1174"/>
      <c r="AE16" s="1174"/>
      <c r="AF16" s="1174"/>
      <c r="AG16" s="1174"/>
      <c r="AH16" s="1174"/>
      <c r="AI16" s="1174"/>
      <c r="AJ16" s="1174"/>
      <c r="AK16" s="1174"/>
      <c r="AL16" s="1174"/>
      <c r="AM16" s="1174"/>
      <c r="AN16" s="1174"/>
      <c r="AO16" s="1174"/>
      <c r="AP16" s="1174"/>
      <c r="AQ16" s="1174"/>
      <c r="AR16" s="1174"/>
      <c r="AS16" s="1174"/>
      <c r="AT16" s="1174"/>
      <c r="AU16" s="1174"/>
      <c r="AV16" s="1174"/>
      <c r="AW16" s="1174"/>
      <c r="AX16" s="1174"/>
      <c r="AY16" s="1174"/>
      <c r="AZ16" s="1174"/>
      <c r="BA16" s="1174"/>
      <c r="BB16" s="1174"/>
      <c r="BC16" s="1174"/>
    </row>
    <row r="17" spans="1:55" x14ac:dyDescent="0.2">
      <c r="A17" s="81" t="s">
        <v>751</v>
      </c>
      <c r="B17" s="2440"/>
      <c r="C17" s="2441"/>
      <c r="D17" s="2441"/>
      <c r="E17" s="2441"/>
      <c r="F17" s="2441"/>
      <c r="G17" s="2441"/>
      <c r="H17" s="2441"/>
      <c r="I17" s="2442"/>
      <c r="J17" s="1176"/>
      <c r="K17" s="1176"/>
      <c r="L17" s="1176"/>
      <c r="M17" s="1176"/>
      <c r="N17" s="1176"/>
      <c r="O17" s="1176"/>
      <c r="P17" s="1176"/>
      <c r="Q17" s="1176"/>
      <c r="R17" s="1174"/>
      <c r="S17" s="1174"/>
      <c r="T17" s="1174"/>
      <c r="U17" s="1174"/>
      <c r="V17" s="1174"/>
      <c r="W17" s="1174"/>
      <c r="X17" s="1174"/>
      <c r="Y17" s="1174"/>
      <c r="Z17" s="1174"/>
      <c r="AA17" s="1174"/>
      <c r="AB17" s="1174"/>
      <c r="AC17" s="1174"/>
      <c r="AD17" s="1174"/>
      <c r="AE17" s="1174"/>
      <c r="AF17" s="1174"/>
      <c r="AG17" s="1174"/>
      <c r="AH17" s="1174"/>
      <c r="AI17" s="1174"/>
      <c r="AJ17" s="1174"/>
      <c r="AK17" s="1174"/>
      <c r="AL17" s="1174"/>
      <c r="AM17" s="1174"/>
      <c r="AN17" s="1174"/>
      <c r="AO17" s="1174"/>
      <c r="AP17" s="1174"/>
      <c r="AQ17" s="1174"/>
      <c r="AR17" s="1174"/>
      <c r="AS17" s="1174"/>
      <c r="AT17" s="1174"/>
      <c r="AU17" s="1174"/>
      <c r="AV17" s="1174"/>
      <c r="AW17" s="1174"/>
      <c r="AX17" s="1174"/>
      <c r="AY17" s="1174"/>
      <c r="AZ17" s="1174"/>
      <c r="BA17" s="1174"/>
      <c r="BB17" s="1174"/>
      <c r="BC17" s="1174"/>
    </row>
    <row r="18" spans="1:55" x14ac:dyDescent="0.2">
      <c r="A18" s="81" t="s">
        <v>36</v>
      </c>
      <c r="B18" s="2440"/>
      <c r="C18" s="2441"/>
      <c r="D18" s="2441"/>
      <c r="E18" s="2441"/>
      <c r="F18" s="2441"/>
      <c r="G18" s="2441"/>
      <c r="H18" s="2441"/>
      <c r="I18" s="2442"/>
      <c r="J18" s="1174"/>
      <c r="K18" s="1174"/>
      <c r="L18" s="1174"/>
      <c r="M18" s="1174"/>
      <c r="N18" s="1174"/>
      <c r="O18" s="1174"/>
      <c r="P18" s="1174"/>
      <c r="Q18" s="1174"/>
      <c r="R18" s="1174"/>
      <c r="S18" s="1174"/>
      <c r="T18" s="1174"/>
      <c r="U18" s="1174"/>
      <c r="V18" s="1174"/>
      <c r="W18" s="1174"/>
      <c r="X18" s="1174"/>
      <c r="Y18" s="1174"/>
      <c r="Z18" s="1174"/>
      <c r="AA18" s="1174"/>
      <c r="AB18" s="1174"/>
      <c r="AC18" s="1174"/>
      <c r="AD18" s="1174"/>
      <c r="AE18" s="1174"/>
      <c r="AF18" s="1174"/>
      <c r="AG18" s="1174"/>
      <c r="AH18" s="1174"/>
      <c r="AI18" s="1174"/>
      <c r="AJ18" s="1174"/>
      <c r="AK18" s="1174"/>
      <c r="AL18" s="1174"/>
      <c r="AM18" s="1174"/>
      <c r="AN18" s="1174"/>
      <c r="AO18" s="1174"/>
      <c r="AP18" s="1174"/>
      <c r="AQ18" s="1174"/>
      <c r="AR18" s="1174"/>
      <c r="AS18" s="1174"/>
      <c r="AT18" s="1174"/>
      <c r="AU18" s="1174"/>
      <c r="AV18" s="1174"/>
      <c r="AW18" s="1174"/>
      <c r="AX18" s="1174"/>
      <c r="AY18" s="1174"/>
      <c r="AZ18" s="1174"/>
      <c r="BA18" s="1174"/>
      <c r="BB18" s="1174"/>
      <c r="BC18" s="1174"/>
    </row>
    <row r="19" spans="1:55" x14ac:dyDescent="0.2">
      <c r="A19" s="81" t="s">
        <v>37</v>
      </c>
      <c r="B19" s="2440"/>
      <c r="C19" s="2441"/>
      <c r="D19" s="2441"/>
      <c r="E19" s="2441"/>
      <c r="F19" s="2441"/>
      <c r="G19" s="2441"/>
      <c r="H19" s="2441"/>
      <c r="I19" s="2442"/>
      <c r="J19" s="1174"/>
      <c r="K19" s="1174"/>
      <c r="L19" s="1174"/>
      <c r="M19" s="1174"/>
      <c r="N19" s="1174"/>
      <c r="O19" s="1174"/>
      <c r="P19" s="1174"/>
      <c r="Q19" s="1174"/>
      <c r="R19" s="1174"/>
      <c r="S19" s="1174"/>
      <c r="T19" s="1174"/>
      <c r="U19" s="1174"/>
      <c r="V19" s="1174"/>
      <c r="W19" s="1174"/>
      <c r="X19" s="1174"/>
      <c r="Y19" s="1174"/>
      <c r="Z19" s="1174"/>
      <c r="AA19" s="1174"/>
      <c r="AB19" s="1174"/>
      <c r="AC19" s="1174"/>
      <c r="AD19" s="1174"/>
      <c r="AE19" s="1174"/>
      <c r="AF19" s="1174"/>
      <c r="AG19" s="1174"/>
      <c r="AH19" s="1174"/>
      <c r="AI19" s="1174"/>
      <c r="AJ19" s="1174"/>
      <c r="AK19" s="1174"/>
      <c r="AL19" s="1174"/>
      <c r="AM19" s="1174"/>
      <c r="AN19" s="1174"/>
      <c r="AO19" s="1174"/>
      <c r="AP19" s="1174"/>
      <c r="AQ19" s="1174"/>
      <c r="AR19" s="1174"/>
      <c r="AS19" s="1174"/>
      <c r="AT19" s="1174"/>
      <c r="AU19" s="1174"/>
      <c r="AV19" s="1174"/>
      <c r="AW19" s="1174"/>
      <c r="AX19" s="1174"/>
      <c r="AY19" s="1174"/>
      <c r="AZ19" s="1174"/>
      <c r="BA19" s="1174"/>
      <c r="BB19" s="1174"/>
      <c r="BC19" s="1174"/>
    </row>
    <row r="20" spans="1:55" ht="30" x14ac:dyDescent="0.2">
      <c r="A20" s="905" t="s">
        <v>752</v>
      </c>
      <c r="B20" s="2430">
        <f>'Borrower Details'!F16</f>
        <v>0</v>
      </c>
      <c r="C20" s="2430"/>
      <c r="D20" s="2430"/>
      <c r="E20" s="2430"/>
      <c r="F20" s="2430"/>
      <c r="G20" s="2430"/>
      <c r="H20" s="2430"/>
      <c r="I20" s="2431"/>
      <c r="J20" s="1176"/>
      <c r="K20" s="1176"/>
      <c r="L20" s="1176"/>
      <c r="M20" s="1176"/>
      <c r="N20" s="1176"/>
      <c r="O20" s="1176"/>
      <c r="P20" s="1176"/>
      <c r="Q20" s="1176"/>
      <c r="R20" s="1174"/>
      <c r="S20" s="1174"/>
      <c r="T20" s="1174"/>
      <c r="U20" s="1174"/>
      <c r="V20" s="1174"/>
      <c r="W20" s="1174"/>
      <c r="X20" s="1174"/>
      <c r="Y20" s="1174"/>
      <c r="Z20" s="1174"/>
      <c r="AA20" s="1174"/>
      <c r="AB20" s="1174"/>
      <c r="AC20" s="1174"/>
      <c r="AD20" s="1174"/>
      <c r="AE20" s="1174"/>
      <c r="AF20" s="1174"/>
      <c r="AG20" s="1174"/>
      <c r="AH20" s="1174"/>
      <c r="AI20" s="1174"/>
      <c r="AJ20" s="1174"/>
      <c r="AK20" s="1174"/>
      <c r="AL20" s="1174"/>
      <c r="AM20" s="1174"/>
      <c r="AN20" s="1174"/>
      <c r="AO20" s="1174"/>
      <c r="AP20" s="1174"/>
      <c r="AQ20" s="1174"/>
      <c r="AR20" s="1174"/>
      <c r="AS20" s="1174"/>
      <c r="AT20" s="1174"/>
      <c r="AU20" s="1174"/>
      <c r="AV20" s="1174"/>
      <c r="AW20" s="1174"/>
      <c r="AX20" s="1174"/>
      <c r="AY20" s="1174"/>
      <c r="AZ20" s="1174"/>
      <c r="BA20" s="1174"/>
      <c r="BB20" s="1174"/>
      <c r="BC20" s="1174"/>
    </row>
    <row r="21" spans="1:55" ht="30" x14ac:dyDescent="0.2">
      <c r="A21" s="83" t="s">
        <v>753</v>
      </c>
      <c r="B21" s="2432">
        <f>'Borrower Details'!C19</f>
        <v>0</v>
      </c>
      <c r="C21" s="2433"/>
      <c r="D21" s="2433"/>
      <c r="E21" s="2433"/>
      <c r="F21" s="2433"/>
      <c r="G21" s="2433"/>
      <c r="H21" s="2433"/>
      <c r="I21" s="2434"/>
      <c r="J21" s="1176"/>
      <c r="K21" s="1176"/>
      <c r="L21" s="1176"/>
      <c r="M21" s="1176"/>
      <c r="N21" s="1176"/>
      <c r="O21" s="1176"/>
      <c r="P21" s="1176"/>
      <c r="Q21" s="1176"/>
      <c r="R21" s="1174"/>
      <c r="S21" s="1174"/>
      <c r="T21" s="1174"/>
      <c r="U21" s="1174"/>
      <c r="V21" s="1174"/>
      <c r="W21" s="1174"/>
      <c r="X21" s="1174"/>
      <c r="Y21" s="1174"/>
      <c r="Z21" s="1174"/>
      <c r="AA21" s="1174"/>
      <c r="AB21" s="1174"/>
      <c r="AC21" s="1174"/>
      <c r="AD21" s="1174"/>
      <c r="AE21" s="1174"/>
      <c r="AF21" s="1174"/>
      <c r="AG21" s="1174"/>
      <c r="AH21" s="1174"/>
      <c r="AI21" s="1174"/>
      <c r="AJ21" s="1174"/>
      <c r="AK21" s="1174"/>
      <c r="AL21" s="1174"/>
      <c r="AM21" s="1174"/>
      <c r="AN21" s="1174"/>
      <c r="AO21" s="1174"/>
      <c r="AP21" s="1174"/>
      <c r="AQ21" s="1174"/>
      <c r="AR21" s="1174"/>
      <c r="AS21" s="1174"/>
      <c r="AT21" s="1174"/>
      <c r="AU21" s="1174"/>
      <c r="AV21" s="1174"/>
      <c r="AW21" s="1174"/>
      <c r="AX21" s="1174"/>
      <c r="AY21" s="1174"/>
      <c r="AZ21" s="1174"/>
      <c r="BA21" s="1174"/>
      <c r="BB21" s="1174"/>
      <c r="BC21" s="1174"/>
    </row>
    <row r="22" spans="1:55" x14ac:dyDescent="0.2">
      <c r="A22" s="905" t="s">
        <v>754</v>
      </c>
      <c r="B22" s="2432"/>
      <c r="C22" s="2433"/>
      <c r="D22" s="2433"/>
      <c r="E22" s="2433"/>
      <c r="F22" s="2433"/>
      <c r="G22" s="2433"/>
      <c r="H22" s="2433"/>
      <c r="I22" s="2434"/>
      <c r="J22" s="1174"/>
      <c r="K22" s="1174"/>
      <c r="L22" s="1174"/>
      <c r="M22" s="1174"/>
      <c r="N22" s="1174"/>
      <c r="O22" s="1174"/>
      <c r="P22" s="1174"/>
      <c r="Q22" s="1174"/>
      <c r="R22" s="1174"/>
      <c r="S22" s="1174"/>
      <c r="T22" s="1174"/>
      <c r="U22" s="1174"/>
      <c r="V22" s="1174"/>
      <c r="W22" s="1174"/>
      <c r="X22" s="1174"/>
      <c r="Y22" s="1174"/>
      <c r="Z22" s="1174"/>
      <c r="AA22" s="1174"/>
      <c r="AB22" s="1174"/>
      <c r="AC22" s="1174"/>
      <c r="AD22" s="1174"/>
      <c r="AE22" s="1174"/>
      <c r="AF22" s="1174"/>
      <c r="AG22" s="1174"/>
      <c r="AH22" s="1174"/>
      <c r="AI22" s="1174"/>
      <c r="AJ22" s="1174"/>
      <c r="AK22" s="1174"/>
      <c r="AL22" s="1174"/>
      <c r="AM22" s="1174"/>
      <c r="AN22" s="1174"/>
      <c r="AO22" s="1174"/>
      <c r="AP22" s="1174"/>
      <c r="AQ22" s="1174"/>
      <c r="AR22" s="1174"/>
      <c r="AS22" s="1174"/>
      <c r="AT22" s="1174"/>
      <c r="AU22" s="1174"/>
      <c r="AV22" s="1174"/>
      <c r="AW22" s="1174"/>
      <c r="AX22" s="1174"/>
      <c r="AY22" s="1174"/>
      <c r="AZ22" s="1174"/>
      <c r="BA22" s="1174"/>
      <c r="BB22" s="1174"/>
      <c r="BC22" s="1174"/>
    </row>
    <row r="23" spans="1:55" ht="15.75" thickBot="1" x14ac:dyDescent="0.25">
      <c r="A23" s="84" t="s">
        <v>755</v>
      </c>
      <c r="B23" s="2435"/>
      <c r="C23" s="2435"/>
      <c r="D23" s="2435"/>
      <c r="E23" s="2435"/>
      <c r="F23" s="2435"/>
      <c r="G23" s="2435"/>
      <c r="H23" s="2435"/>
      <c r="I23" s="2436"/>
      <c r="J23" s="1174"/>
      <c r="K23" s="1174"/>
      <c r="L23" s="1174"/>
      <c r="M23" s="1174"/>
      <c r="N23" s="1174"/>
      <c r="O23" s="1174"/>
      <c r="P23" s="1174"/>
      <c r="Q23" s="1174"/>
      <c r="R23" s="1174"/>
      <c r="S23" s="1174"/>
      <c r="T23" s="1174"/>
      <c r="U23" s="1174"/>
      <c r="V23" s="1174"/>
      <c r="W23" s="1174"/>
      <c r="X23" s="1174"/>
      <c r="Y23" s="1174"/>
      <c r="Z23" s="1174"/>
      <c r="AA23" s="1174"/>
      <c r="AB23" s="1174"/>
      <c r="AC23" s="1174"/>
      <c r="AD23" s="1174"/>
      <c r="AE23" s="1174"/>
      <c r="AF23" s="1174"/>
      <c r="AG23" s="1174"/>
      <c r="AH23" s="1174"/>
      <c r="AI23" s="1174"/>
      <c r="AJ23" s="1174"/>
      <c r="AK23" s="1174"/>
      <c r="AL23" s="1174"/>
      <c r="AM23" s="1174"/>
      <c r="AN23" s="1174"/>
      <c r="AO23" s="1174"/>
      <c r="AP23" s="1174"/>
      <c r="AQ23" s="1174"/>
      <c r="AR23" s="1174"/>
      <c r="AS23" s="1174"/>
      <c r="AT23" s="1174"/>
      <c r="AU23" s="1174"/>
      <c r="AV23" s="1174"/>
      <c r="AW23" s="1174"/>
      <c r="AX23" s="1174"/>
      <c r="AY23" s="1174"/>
      <c r="AZ23" s="1174"/>
      <c r="BA23" s="1174"/>
      <c r="BB23" s="1174"/>
      <c r="BC23" s="1174"/>
    </row>
    <row r="24" spans="1:55" ht="15.75" thickBot="1" x14ac:dyDescent="0.25">
      <c r="A24" s="2334" t="s">
        <v>756</v>
      </c>
      <c r="B24" s="2335"/>
      <c r="C24" s="2335"/>
      <c r="D24" s="2335"/>
      <c r="E24" s="2335"/>
      <c r="F24" s="2335"/>
      <c r="G24" s="2335"/>
      <c r="H24" s="2335"/>
      <c r="I24" s="2336"/>
      <c r="J24" s="1174"/>
      <c r="K24" s="1174"/>
      <c r="L24" s="1174"/>
      <c r="M24" s="1174"/>
      <c r="N24" s="1174"/>
      <c r="O24" s="1174"/>
      <c r="P24" s="1174"/>
      <c r="Q24" s="1174"/>
      <c r="R24" s="1174"/>
      <c r="S24" s="1174"/>
      <c r="T24" s="1174"/>
      <c r="U24" s="1174"/>
      <c r="V24" s="1174"/>
      <c r="W24" s="1174"/>
      <c r="X24" s="1174"/>
      <c r="Y24" s="1174"/>
      <c r="Z24" s="1174"/>
      <c r="AA24" s="1174"/>
      <c r="AB24" s="1174"/>
      <c r="AC24" s="1174"/>
      <c r="AD24" s="1174"/>
      <c r="AE24" s="1174"/>
      <c r="AF24" s="1174"/>
      <c r="AG24" s="1174"/>
      <c r="AH24" s="1174"/>
      <c r="AI24" s="1174"/>
      <c r="AJ24" s="1174"/>
      <c r="AK24" s="1174"/>
      <c r="AL24" s="1174"/>
      <c r="AM24" s="1174"/>
      <c r="AN24" s="1174"/>
      <c r="AO24" s="1174"/>
      <c r="AP24" s="1174"/>
      <c r="AQ24" s="1174"/>
      <c r="AR24" s="1174"/>
      <c r="AS24" s="1174"/>
      <c r="AT24" s="1174"/>
      <c r="AU24" s="1174"/>
      <c r="AV24" s="1174"/>
      <c r="AW24" s="1174"/>
      <c r="AX24" s="1174"/>
      <c r="AY24" s="1174"/>
      <c r="AZ24" s="1174"/>
      <c r="BA24" s="1174"/>
      <c r="BB24" s="1174"/>
      <c r="BC24" s="1174"/>
    </row>
    <row r="25" spans="1:55" x14ac:dyDescent="0.2">
      <c r="A25" s="909" t="s">
        <v>757</v>
      </c>
      <c r="B25" s="2437">
        <f>'Facility &amp; Collateral Details'!D13</f>
        <v>0</v>
      </c>
      <c r="C25" s="2438"/>
      <c r="D25" s="2438"/>
      <c r="E25" s="2438"/>
      <c r="F25" s="2438"/>
      <c r="G25" s="2438"/>
      <c r="H25" s="2438"/>
      <c r="I25" s="2439"/>
      <c r="J25" s="1174"/>
      <c r="K25" s="1174"/>
      <c r="L25" s="1174"/>
      <c r="M25" s="1174"/>
      <c r="N25" s="1174"/>
      <c r="O25" s="1174"/>
      <c r="P25" s="1174"/>
      <c r="Q25" s="1174"/>
      <c r="R25" s="1174"/>
      <c r="S25" s="1174"/>
      <c r="T25" s="1174"/>
      <c r="U25" s="1174"/>
      <c r="V25" s="1174"/>
      <c r="W25" s="1174"/>
      <c r="X25" s="1174"/>
      <c r="Y25" s="1174"/>
      <c r="Z25" s="1174"/>
      <c r="AA25" s="1174"/>
      <c r="AB25" s="1174"/>
      <c r="AC25" s="1174"/>
      <c r="AD25" s="1174"/>
      <c r="AE25" s="1174"/>
      <c r="AF25" s="1174"/>
      <c r="AG25" s="1174"/>
      <c r="AH25" s="1174"/>
      <c r="AI25" s="1174"/>
      <c r="AJ25" s="1174"/>
      <c r="AK25" s="1174"/>
      <c r="AL25" s="1174"/>
      <c r="AM25" s="1174"/>
      <c r="AN25" s="1174"/>
      <c r="AO25" s="1174"/>
      <c r="AP25" s="1174"/>
      <c r="AQ25" s="1174"/>
      <c r="AR25" s="1174"/>
      <c r="AS25" s="1174"/>
      <c r="AT25" s="1174"/>
      <c r="AU25" s="1174"/>
      <c r="AV25" s="1174"/>
      <c r="AW25" s="1174"/>
      <c r="AX25" s="1174"/>
      <c r="AY25" s="1174"/>
      <c r="AZ25" s="1174"/>
      <c r="BA25" s="1174"/>
      <c r="BB25" s="1174"/>
      <c r="BC25" s="1174"/>
    </row>
    <row r="26" spans="1:55" ht="15.75" thickBot="1" x14ac:dyDescent="0.25">
      <c r="A26" s="926" t="s">
        <v>758</v>
      </c>
      <c r="B26" s="2396"/>
      <c r="C26" s="2396"/>
      <c r="D26" s="2396"/>
      <c r="E26" s="2396"/>
      <c r="F26" s="2396"/>
      <c r="G26" s="2396"/>
      <c r="H26" s="2396"/>
      <c r="I26" s="2397"/>
      <c r="J26" s="1174"/>
      <c r="K26" s="1174"/>
      <c r="L26" s="1174"/>
      <c r="M26" s="1174"/>
      <c r="N26" s="1174"/>
      <c r="O26" s="1174"/>
      <c r="P26" s="1174"/>
      <c r="Q26" s="1174"/>
      <c r="R26" s="1174"/>
      <c r="S26" s="1174"/>
      <c r="T26" s="1174"/>
      <c r="U26" s="1174"/>
      <c r="V26" s="1174"/>
      <c r="W26" s="1174"/>
      <c r="X26" s="1174"/>
      <c r="Y26" s="1174"/>
      <c r="Z26" s="1174"/>
      <c r="AA26" s="1174"/>
      <c r="AB26" s="1174"/>
      <c r="AC26" s="1174"/>
      <c r="AD26" s="1174"/>
      <c r="AE26" s="1174"/>
      <c r="AF26" s="1174"/>
      <c r="AG26" s="1174"/>
      <c r="AH26" s="1174"/>
      <c r="AI26" s="1174"/>
      <c r="AJ26" s="1174"/>
      <c r="AK26" s="1174"/>
      <c r="AL26" s="1174"/>
      <c r="AM26" s="1174"/>
      <c r="AN26" s="1174"/>
      <c r="AO26" s="1174"/>
      <c r="AP26" s="1174"/>
      <c r="AQ26" s="1174"/>
      <c r="AR26" s="1174"/>
      <c r="AS26" s="1174"/>
      <c r="AT26" s="1174"/>
      <c r="AU26" s="1174"/>
      <c r="AV26" s="1174"/>
      <c r="AW26" s="1174"/>
      <c r="AX26" s="1174"/>
      <c r="AY26" s="1174"/>
      <c r="AZ26" s="1174"/>
      <c r="BA26" s="1174"/>
      <c r="BB26" s="1174"/>
      <c r="BC26" s="1174"/>
    </row>
    <row r="27" spans="1:55" ht="15.75" thickBot="1" x14ac:dyDescent="0.25">
      <c r="A27" s="2334" t="s">
        <v>759</v>
      </c>
      <c r="B27" s="2335"/>
      <c r="C27" s="2335"/>
      <c r="D27" s="2335"/>
      <c r="E27" s="2335"/>
      <c r="F27" s="2335"/>
      <c r="G27" s="2335"/>
      <c r="H27" s="2335"/>
      <c r="I27" s="2336"/>
      <c r="J27" s="1174"/>
      <c r="K27" s="1174"/>
      <c r="L27" s="1174"/>
      <c r="M27" s="1174"/>
      <c r="N27" s="1174"/>
      <c r="O27" s="1174"/>
      <c r="P27" s="1174"/>
      <c r="Q27" s="1174"/>
      <c r="R27" s="1174"/>
      <c r="S27" s="1174"/>
      <c r="T27" s="1174"/>
      <c r="U27" s="1174"/>
      <c r="V27" s="1174"/>
      <c r="W27" s="1174"/>
      <c r="X27" s="1174"/>
      <c r="Y27" s="1174"/>
      <c r="Z27" s="1174"/>
      <c r="AA27" s="1174"/>
      <c r="AB27" s="1174"/>
      <c r="AC27" s="1174"/>
      <c r="AD27" s="1174"/>
      <c r="AE27" s="1174"/>
      <c r="AF27" s="1174"/>
      <c r="AG27" s="1174"/>
      <c r="AH27" s="1174"/>
      <c r="AI27" s="1174"/>
      <c r="AJ27" s="1174"/>
      <c r="AK27" s="1174"/>
      <c r="AL27" s="1174"/>
      <c r="AM27" s="1174"/>
      <c r="AN27" s="1174"/>
      <c r="AO27" s="1174"/>
      <c r="AP27" s="1174"/>
      <c r="AQ27" s="1174"/>
      <c r="AR27" s="1174"/>
      <c r="AS27" s="1174"/>
      <c r="AT27" s="1174"/>
      <c r="AU27" s="1174"/>
      <c r="AV27" s="1174"/>
      <c r="AW27" s="1174"/>
      <c r="AX27" s="1174"/>
      <c r="AY27" s="1174"/>
      <c r="AZ27" s="1174"/>
      <c r="BA27" s="1174"/>
      <c r="BB27" s="1174"/>
      <c r="BC27" s="1174"/>
    </row>
    <row r="28" spans="1:55" ht="15.75" customHeight="1" thickBot="1" x14ac:dyDescent="0.25">
      <c r="A28" s="85" t="s">
        <v>760</v>
      </c>
      <c r="B28" s="2422" t="s">
        <v>761</v>
      </c>
      <c r="C28" s="2422"/>
      <c r="D28" s="2422"/>
      <c r="E28" s="2423" t="s">
        <v>685</v>
      </c>
      <c r="F28" s="2424"/>
      <c r="G28" s="2425"/>
      <c r="H28" s="2423" t="s">
        <v>762</v>
      </c>
      <c r="I28" s="2426"/>
      <c r="J28" s="1174"/>
      <c r="K28" s="1174"/>
      <c r="L28" s="1174"/>
      <c r="M28" s="1174"/>
      <c r="N28" s="1174"/>
      <c r="O28" s="1174"/>
      <c r="P28" s="1174"/>
      <c r="Q28" s="1174"/>
      <c r="R28" s="1174"/>
      <c r="S28" s="1174"/>
      <c r="T28" s="1174"/>
      <c r="U28" s="1174"/>
      <c r="V28" s="1174"/>
      <c r="W28" s="1174"/>
      <c r="X28" s="1174"/>
      <c r="Y28" s="1174"/>
      <c r="Z28" s="1174"/>
      <c r="AA28" s="1174"/>
      <c r="AB28" s="1174"/>
      <c r="AC28" s="1174"/>
      <c r="AD28" s="1174"/>
      <c r="AE28" s="1174"/>
      <c r="AF28" s="1174"/>
      <c r="AG28" s="1174"/>
      <c r="AH28" s="1174"/>
      <c r="AI28" s="1174"/>
      <c r="AJ28" s="1174"/>
      <c r="AK28" s="1174"/>
      <c r="AL28" s="1174"/>
      <c r="AM28" s="1174"/>
      <c r="AN28" s="1174"/>
      <c r="AO28" s="1174"/>
      <c r="AP28" s="1174"/>
      <c r="AQ28" s="1174"/>
      <c r="AR28" s="1174"/>
      <c r="AS28" s="1174"/>
      <c r="AT28" s="1174"/>
      <c r="AU28" s="1174"/>
      <c r="AV28" s="1174"/>
      <c r="AW28" s="1174"/>
      <c r="AX28" s="1174"/>
      <c r="AY28" s="1174"/>
      <c r="AZ28" s="1174"/>
      <c r="BA28" s="1174"/>
      <c r="BB28" s="1174"/>
      <c r="BC28" s="1174"/>
    </row>
    <row r="29" spans="1:55" ht="21.75" customHeight="1" thickTop="1" x14ac:dyDescent="0.2">
      <c r="A29" s="906"/>
      <c r="B29" s="2427"/>
      <c r="C29" s="2427"/>
      <c r="D29" s="2427"/>
      <c r="E29" s="2427"/>
      <c r="F29" s="2427"/>
      <c r="G29" s="2427"/>
      <c r="H29" s="2428"/>
      <c r="I29" s="2429"/>
      <c r="J29" s="1174"/>
      <c r="K29" s="1174"/>
      <c r="L29" s="1174"/>
      <c r="M29" s="1174"/>
      <c r="N29" s="1174"/>
      <c r="O29" s="1174"/>
      <c r="P29" s="1174"/>
      <c r="Q29" s="1174"/>
      <c r="R29" s="1174"/>
      <c r="S29" s="1174"/>
      <c r="T29" s="1174"/>
      <c r="U29" s="1174"/>
      <c r="V29" s="1174"/>
      <c r="W29" s="1174"/>
      <c r="X29" s="1174"/>
      <c r="Y29" s="1174"/>
      <c r="Z29" s="1174"/>
      <c r="AA29" s="1174"/>
      <c r="AB29" s="1174"/>
      <c r="AC29" s="1174"/>
      <c r="AD29" s="1174"/>
      <c r="AE29" s="1174"/>
      <c r="AF29" s="1174"/>
      <c r="AG29" s="1174"/>
      <c r="AH29" s="1174"/>
      <c r="AI29" s="1174"/>
      <c r="AJ29" s="1174"/>
      <c r="AK29" s="1174"/>
      <c r="AL29" s="1174"/>
      <c r="AM29" s="1174"/>
      <c r="AN29" s="1174"/>
      <c r="AO29" s="1174"/>
      <c r="AP29" s="1174"/>
      <c r="AQ29" s="1174"/>
      <c r="AR29" s="1174"/>
      <c r="AS29" s="1174"/>
      <c r="AT29" s="1174"/>
      <c r="AU29" s="1174"/>
      <c r="AV29" s="1174"/>
      <c r="AW29" s="1174"/>
      <c r="AX29" s="1174"/>
      <c r="AY29" s="1174"/>
      <c r="AZ29" s="1174"/>
      <c r="BA29" s="1174"/>
      <c r="BB29" s="1174"/>
      <c r="BC29" s="1174"/>
    </row>
    <row r="30" spans="1:55" ht="21.75" customHeight="1" x14ac:dyDescent="0.2">
      <c r="A30" s="905"/>
      <c r="B30" s="2396"/>
      <c r="C30" s="2396"/>
      <c r="D30" s="2396"/>
      <c r="E30" s="2378"/>
      <c r="F30" s="2378"/>
      <c r="G30" s="2378"/>
      <c r="H30" s="2396"/>
      <c r="I30" s="2397"/>
      <c r="J30" s="1174"/>
      <c r="K30" s="1174"/>
      <c r="L30" s="1174"/>
      <c r="M30" s="1174"/>
      <c r="N30" s="1174"/>
      <c r="O30" s="1174"/>
      <c r="P30" s="1174"/>
      <c r="Q30" s="1174"/>
      <c r="R30" s="1174"/>
      <c r="S30" s="1174"/>
      <c r="T30" s="1174"/>
      <c r="U30" s="1174"/>
      <c r="V30" s="1174"/>
      <c r="W30" s="1174"/>
      <c r="X30" s="1174"/>
      <c r="Y30" s="1174"/>
      <c r="Z30" s="1174"/>
      <c r="AA30" s="1174"/>
      <c r="AB30" s="1174"/>
      <c r="AC30" s="1174"/>
      <c r="AD30" s="1174"/>
      <c r="AE30" s="1174"/>
      <c r="AF30" s="1174"/>
      <c r="AG30" s="1174"/>
      <c r="AH30" s="1174"/>
      <c r="AI30" s="1174"/>
      <c r="AJ30" s="1174"/>
      <c r="AK30" s="1174"/>
      <c r="AL30" s="1174"/>
      <c r="AM30" s="1174"/>
      <c r="AN30" s="1174"/>
      <c r="AO30" s="1174"/>
      <c r="AP30" s="1174"/>
      <c r="AQ30" s="1174"/>
      <c r="AR30" s="1174"/>
      <c r="AS30" s="1174"/>
      <c r="AT30" s="1174"/>
      <c r="AU30" s="1174"/>
      <c r="AV30" s="1174"/>
      <c r="AW30" s="1174"/>
      <c r="AX30" s="1174"/>
      <c r="AY30" s="1174"/>
      <c r="AZ30" s="1174"/>
      <c r="BA30" s="1174"/>
      <c r="BB30" s="1174"/>
      <c r="BC30" s="1174"/>
    </row>
    <row r="31" spans="1:55" ht="21.75" customHeight="1" x14ac:dyDescent="0.2">
      <c r="A31" s="83"/>
      <c r="B31" s="2420"/>
      <c r="C31" s="2420"/>
      <c r="D31" s="2420"/>
      <c r="E31" s="2420"/>
      <c r="F31" s="2420"/>
      <c r="G31" s="2420"/>
      <c r="H31" s="2420"/>
      <c r="I31" s="2421"/>
      <c r="J31" s="1174"/>
      <c r="K31" s="1174"/>
      <c r="L31" s="1174"/>
      <c r="M31" s="1174"/>
      <c r="N31" s="1174"/>
      <c r="O31" s="1174"/>
      <c r="P31" s="1174"/>
      <c r="Q31" s="1174"/>
      <c r="R31" s="1174"/>
      <c r="S31" s="1174"/>
      <c r="T31" s="1174"/>
      <c r="U31" s="1174"/>
      <c r="V31" s="1174"/>
      <c r="W31" s="1174"/>
      <c r="X31" s="1174"/>
      <c r="Y31" s="1174"/>
      <c r="Z31" s="1174"/>
      <c r="AA31" s="1174"/>
      <c r="AB31" s="1174"/>
      <c r="AC31" s="1174"/>
      <c r="AD31" s="1174"/>
      <c r="AE31" s="1174"/>
      <c r="AF31" s="1174"/>
      <c r="AG31" s="1174"/>
      <c r="AH31" s="1174"/>
      <c r="AI31" s="1174"/>
      <c r="AJ31" s="1174"/>
      <c r="AK31" s="1174"/>
      <c r="AL31" s="1174"/>
      <c r="AM31" s="1174"/>
      <c r="AN31" s="1174"/>
      <c r="AO31" s="1174"/>
      <c r="AP31" s="1174"/>
      <c r="AQ31" s="1174"/>
      <c r="AR31" s="1174"/>
      <c r="AS31" s="1174"/>
      <c r="AT31" s="1174"/>
      <c r="AU31" s="1174"/>
      <c r="AV31" s="1174"/>
      <c r="AW31" s="1174"/>
      <c r="AX31" s="1174"/>
      <c r="AY31" s="1174"/>
      <c r="AZ31" s="1174"/>
      <c r="BA31" s="1174"/>
      <c r="BB31" s="1174"/>
      <c r="BC31" s="1174"/>
    </row>
    <row r="32" spans="1:55" ht="36.75" customHeight="1" thickBot="1" x14ac:dyDescent="0.25">
      <c r="A32" s="86" t="s">
        <v>763</v>
      </c>
      <c r="B32" s="2412"/>
      <c r="C32" s="2412"/>
      <c r="D32" s="2412"/>
      <c r="E32" s="2412"/>
      <c r="F32" s="2412"/>
      <c r="G32" s="2412"/>
      <c r="H32" s="2412"/>
      <c r="I32" s="2413"/>
      <c r="J32" s="1174"/>
      <c r="K32" s="1174"/>
      <c r="L32" s="1174"/>
      <c r="M32" s="1174"/>
      <c r="N32" s="1174"/>
      <c r="O32" s="1174"/>
      <c r="P32" s="1174"/>
      <c r="Q32" s="1174"/>
      <c r="R32" s="1174"/>
      <c r="S32" s="1174"/>
      <c r="T32" s="1174"/>
      <c r="U32" s="1174"/>
      <c r="V32" s="1174"/>
      <c r="W32" s="1174"/>
      <c r="X32" s="1174"/>
      <c r="Y32" s="1174"/>
      <c r="Z32" s="1174"/>
      <c r="AA32" s="1174"/>
      <c r="AB32" s="1174"/>
      <c r="AC32" s="1174"/>
      <c r="AD32" s="1174"/>
      <c r="AE32" s="1174"/>
      <c r="AF32" s="1174"/>
      <c r="AG32" s="1174"/>
      <c r="AH32" s="1174"/>
      <c r="AI32" s="1174"/>
      <c r="AJ32" s="1174"/>
      <c r="AK32" s="1174"/>
      <c r="AL32" s="1174"/>
      <c r="AM32" s="1174"/>
      <c r="AN32" s="1174"/>
      <c r="AO32" s="1174"/>
      <c r="AP32" s="1174"/>
      <c r="AQ32" s="1174"/>
      <c r="AR32" s="1174"/>
      <c r="AS32" s="1174"/>
      <c r="AT32" s="1174"/>
      <c r="AU32" s="1174"/>
      <c r="AV32" s="1174"/>
      <c r="AW32" s="1174"/>
      <c r="AX32" s="1174"/>
      <c r="AY32" s="1174"/>
      <c r="AZ32" s="1174"/>
      <c r="BA32" s="1174"/>
      <c r="BB32" s="1174"/>
      <c r="BC32" s="1174"/>
    </row>
    <row r="33" spans="1:55" ht="21.75" customHeight="1" thickBot="1" x14ac:dyDescent="0.25">
      <c r="A33" s="2414" t="s">
        <v>764</v>
      </c>
      <c r="B33" s="2415"/>
      <c r="C33" s="2415"/>
      <c r="D33" s="2415"/>
      <c r="E33" s="2415"/>
      <c r="F33" s="2415"/>
      <c r="G33" s="2415"/>
      <c r="H33" s="2416"/>
      <c r="I33" s="2417"/>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c r="AG33" s="1174"/>
      <c r="AH33" s="1174"/>
      <c r="AI33" s="1174"/>
      <c r="AJ33" s="1174"/>
      <c r="AK33" s="1174"/>
      <c r="AL33" s="1174"/>
      <c r="AM33" s="1174"/>
      <c r="AN33" s="1174"/>
      <c r="AO33" s="1174"/>
      <c r="AP33" s="1174"/>
      <c r="AQ33" s="1174"/>
      <c r="AR33" s="1174"/>
      <c r="AS33" s="1174"/>
      <c r="AT33" s="1174"/>
      <c r="AU33" s="1174"/>
      <c r="AV33" s="1174"/>
      <c r="AW33" s="1174"/>
      <c r="AX33" s="1174"/>
      <c r="AY33" s="1174"/>
      <c r="AZ33" s="1174"/>
      <c r="BA33" s="1174"/>
      <c r="BB33" s="1174"/>
      <c r="BC33" s="1174"/>
    </row>
    <row r="34" spans="1:55" ht="17.25" customHeight="1" x14ac:dyDescent="0.2">
      <c r="A34" s="87" t="s">
        <v>765</v>
      </c>
      <c r="B34" s="2402" t="s">
        <v>766</v>
      </c>
      <c r="C34" s="2403"/>
      <c r="D34" s="2404"/>
      <c r="E34" s="2405" t="s">
        <v>767</v>
      </c>
      <c r="F34" s="2406"/>
      <c r="G34" s="2406"/>
      <c r="H34" s="2418" t="s">
        <v>768</v>
      </c>
      <c r="I34" s="2419"/>
      <c r="J34" s="1174"/>
      <c r="K34" s="1174"/>
      <c r="L34" s="1174"/>
      <c r="M34" s="1174"/>
      <c r="N34" s="1174"/>
      <c r="O34" s="1174"/>
      <c r="P34" s="1174"/>
      <c r="Q34" s="1174"/>
      <c r="R34" s="1174"/>
      <c r="S34" s="1174"/>
      <c r="T34" s="1174"/>
      <c r="U34" s="1174"/>
      <c r="V34" s="1174"/>
      <c r="W34" s="1174"/>
      <c r="X34" s="1174"/>
      <c r="Y34" s="1174"/>
      <c r="Z34" s="1174"/>
      <c r="AA34" s="1174"/>
      <c r="AB34" s="1174"/>
      <c r="AC34" s="1174"/>
      <c r="AD34" s="1174"/>
      <c r="AE34" s="1174"/>
      <c r="AF34" s="1174"/>
      <c r="AG34" s="1174"/>
      <c r="AH34" s="1174"/>
      <c r="AI34" s="1174"/>
      <c r="AJ34" s="1174"/>
      <c r="AK34" s="1174"/>
      <c r="AL34" s="1174"/>
      <c r="AM34" s="1174"/>
      <c r="AN34" s="1174"/>
      <c r="AO34" s="1174"/>
      <c r="AP34" s="1174"/>
      <c r="AQ34" s="1174"/>
      <c r="AR34" s="1174"/>
      <c r="AS34" s="1174"/>
      <c r="AT34" s="1174"/>
      <c r="AU34" s="1174"/>
      <c r="AV34" s="1174"/>
      <c r="AW34" s="1174"/>
      <c r="AX34" s="1174"/>
      <c r="AY34" s="1174"/>
      <c r="AZ34" s="1174"/>
      <c r="BA34" s="1174"/>
      <c r="BB34" s="1174"/>
      <c r="BC34" s="1174"/>
    </row>
    <row r="35" spans="1:55" ht="23.25" customHeight="1" x14ac:dyDescent="0.2">
      <c r="A35" s="88"/>
      <c r="B35" s="2398"/>
      <c r="C35" s="2398"/>
      <c r="D35" s="2398"/>
      <c r="E35" s="2396"/>
      <c r="F35" s="2396"/>
      <c r="G35" s="2396"/>
      <c r="H35" s="2396"/>
      <c r="I35" s="2397"/>
      <c r="J35" s="1174"/>
      <c r="K35" s="1174"/>
      <c r="L35" s="1174"/>
      <c r="M35" s="1174"/>
      <c r="N35" s="1174"/>
      <c r="O35" s="1174"/>
      <c r="P35" s="1174"/>
      <c r="Q35" s="1174"/>
      <c r="R35" s="1174"/>
      <c r="S35" s="1174"/>
      <c r="T35" s="1174"/>
      <c r="U35" s="1174"/>
      <c r="V35" s="1174"/>
      <c r="W35" s="1174"/>
      <c r="X35" s="1174"/>
      <c r="Y35" s="1174"/>
      <c r="Z35" s="1174"/>
      <c r="AA35" s="1174"/>
      <c r="AB35" s="1174"/>
      <c r="AC35" s="1174"/>
      <c r="AD35" s="1174"/>
      <c r="AE35" s="1174"/>
      <c r="AF35" s="1174"/>
      <c r="AG35" s="1174"/>
      <c r="AH35" s="1174"/>
      <c r="AI35" s="1174"/>
      <c r="AJ35" s="1174"/>
      <c r="AK35" s="1174"/>
      <c r="AL35" s="1174"/>
      <c r="AM35" s="1174"/>
      <c r="AN35" s="1174"/>
      <c r="AO35" s="1174"/>
      <c r="AP35" s="1174"/>
      <c r="AQ35" s="1174"/>
      <c r="AR35" s="1174"/>
      <c r="AS35" s="1174"/>
      <c r="AT35" s="1174"/>
      <c r="AU35" s="1174"/>
      <c r="AV35" s="1174"/>
      <c r="AW35" s="1174"/>
      <c r="AX35" s="1174"/>
      <c r="AY35" s="1174"/>
      <c r="AZ35" s="1174"/>
      <c r="BA35" s="1174"/>
      <c r="BB35" s="1174"/>
      <c r="BC35" s="1174"/>
    </row>
    <row r="36" spans="1:55" ht="23.25" customHeight="1" x14ac:dyDescent="0.2">
      <c r="A36" s="88"/>
      <c r="B36" s="2393"/>
      <c r="C36" s="2394"/>
      <c r="D36" s="2395"/>
      <c r="E36" s="2396"/>
      <c r="F36" s="2396"/>
      <c r="G36" s="2396"/>
      <c r="H36" s="2396"/>
      <c r="I36" s="2397"/>
      <c r="J36" s="1174"/>
      <c r="K36" s="1174"/>
      <c r="L36" s="1174"/>
      <c r="M36" s="1174"/>
      <c r="N36" s="1174"/>
      <c r="O36" s="1174"/>
      <c r="P36" s="1174"/>
      <c r="Q36" s="1174"/>
      <c r="R36" s="1174"/>
      <c r="S36" s="1174"/>
      <c r="T36" s="1174"/>
      <c r="U36" s="1174"/>
      <c r="V36" s="1174"/>
      <c r="W36" s="1174"/>
      <c r="X36" s="1174"/>
      <c r="Y36" s="1174"/>
      <c r="Z36" s="1174"/>
      <c r="AA36" s="1174"/>
      <c r="AB36" s="1174"/>
      <c r="AC36" s="1174"/>
      <c r="AD36" s="1174"/>
      <c r="AE36" s="1174"/>
      <c r="AF36" s="1174"/>
      <c r="AG36" s="1174"/>
      <c r="AH36" s="1174"/>
      <c r="AI36" s="1174"/>
      <c r="AJ36" s="1174"/>
      <c r="AK36" s="1174"/>
      <c r="AL36" s="1174"/>
      <c r="AM36" s="1174"/>
      <c r="AN36" s="1174"/>
      <c r="AO36" s="1174"/>
      <c r="AP36" s="1174"/>
      <c r="AQ36" s="1174"/>
      <c r="AR36" s="1174"/>
      <c r="AS36" s="1174"/>
      <c r="AT36" s="1174"/>
      <c r="AU36" s="1174"/>
      <c r="AV36" s="1174"/>
      <c r="AW36" s="1174"/>
      <c r="AX36" s="1174"/>
      <c r="AY36" s="1174"/>
      <c r="AZ36" s="1174"/>
      <c r="BA36" s="1174"/>
      <c r="BB36" s="1174"/>
      <c r="BC36" s="1174"/>
    </row>
    <row r="37" spans="1:55" ht="20.25" customHeight="1" thickBot="1" x14ac:dyDescent="0.25">
      <c r="A37" s="89"/>
      <c r="B37" s="2409"/>
      <c r="C37" s="2409"/>
      <c r="D37" s="2409"/>
      <c r="E37" s="2410"/>
      <c r="F37" s="2410"/>
      <c r="G37" s="2410"/>
      <c r="H37" s="2410"/>
      <c r="I37" s="2411"/>
      <c r="J37" s="1174"/>
      <c r="K37" s="1174"/>
      <c r="L37" s="1174"/>
      <c r="M37" s="1174"/>
      <c r="N37" s="1174"/>
      <c r="O37" s="1174"/>
      <c r="P37" s="1174"/>
      <c r="Q37" s="1174"/>
      <c r="R37" s="1174"/>
      <c r="S37" s="1174"/>
      <c r="T37" s="1174"/>
      <c r="U37" s="1174"/>
      <c r="V37" s="1174"/>
      <c r="W37" s="1174"/>
      <c r="X37" s="1174"/>
      <c r="Y37" s="1174"/>
      <c r="Z37" s="1174"/>
      <c r="AA37" s="1174"/>
      <c r="AB37" s="1174"/>
      <c r="AC37" s="1174"/>
      <c r="AD37" s="1174"/>
      <c r="AE37" s="1174"/>
      <c r="AF37" s="1174"/>
      <c r="AG37" s="1174"/>
      <c r="AH37" s="1174"/>
      <c r="AI37" s="1174"/>
      <c r="AJ37" s="1174"/>
      <c r="AK37" s="1174"/>
      <c r="AL37" s="1174"/>
      <c r="AM37" s="1174"/>
      <c r="AN37" s="1174"/>
      <c r="AO37" s="1174"/>
      <c r="AP37" s="1174"/>
      <c r="AQ37" s="1174"/>
      <c r="AR37" s="1174"/>
      <c r="AS37" s="1174"/>
      <c r="AT37" s="1174"/>
      <c r="AU37" s="1174"/>
      <c r="AV37" s="1174"/>
      <c r="AW37" s="1174"/>
      <c r="AX37" s="1174"/>
      <c r="AY37" s="1174"/>
      <c r="AZ37" s="1174"/>
      <c r="BA37" s="1174"/>
      <c r="BB37" s="1174"/>
      <c r="BC37" s="1174"/>
    </row>
    <row r="38" spans="1:55" ht="20.25" customHeight="1" thickBot="1" x14ac:dyDescent="0.25">
      <c r="A38" s="2399" t="s">
        <v>769</v>
      </c>
      <c r="B38" s="2400"/>
      <c r="C38" s="2400"/>
      <c r="D38" s="2400"/>
      <c r="E38" s="2400"/>
      <c r="F38" s="2400"/>
      <c r="G38" s="2400"/>
      <c r="H38" s="2400"/>
      <c r="I38" s="2401"/>
      <c r="J38" s="1174"/>
      <c r="K38" s="1174"/>
      <c r="L38" s="1174"/>
      <c r="M38" s="1174"/>
      <c r="N38" s="1174"/>
      <c r="O38" s="1174"/>
      <c r="P38" s="1174"/>
      <c r="Q38" s="1174"/>
      <c r="R38" s="1174"/>
      <c r="S38" s="1174"/>
      <c r="T38" s="1174"/>
      <c r="U38" s="1174"/>
      <c r="V38" s="1174"/>
      <c r="W38" s="1174"/>
      <c r="X38" s="1174"/>
      <c r="Y38" s="1174"/>
      <c r="Z38" s="1174"/>
      <c r="AA38" s="1174"/>
      <c r="AB38" s="1174"/>
      <c r="AC38" s="1174"/>
      <c r="AD38" s="1174"/>
      <c r="AE38" s="1174"/>
      <c r="AF38" s="1174"/>
      <c r="AG38" s="1174"/>
      <c r="AH38" s="1174"/>
      <c r="AI38" s="1174"/>
      <c r="AJ38" s="1174"/>
      <c r="AK38" s="1174"/>
      <c r="AL38" s="1174"/>
      <c r="AM38" s="1174"/>
      <c r="AN38" s="1174"/>
      <c r="AO38" s="1174"/>
      <c r="AP38" s="1174"/>
      <c r="AQ38" s="1174"/>
      <c r="AR38" s="1174"/>
      <c r="AS38" s="1174"/>
      <c r="AT38" s="1174"/>
      <c r="AU38" s="1174"/>
      <c r="AV38" s="1174"/>
      <c r="AW38" s="1174"/>
      <c r="AX38" s="1174"/>
      <c r="AY38" s="1174"/>
      <c r="AZ38" s="1174"/>
      <c r="BA38" s="1174"/>
      <c r="BB38" s="1174"/>
      <c r="BC38" s="1174"/>
    </row>
    <row r="39" spans="1:55" ht="19.5" customHeight="1" x14ac:dyDescent="0.2">
      <c r="A39" s="90" t="s">
        <v>770</v>
      </c>
      <c r="B39" s="2402" t="s">
        <v>766</v>
      </c>
      <c r="C39" s="2403"/>
      <c r="D39" s="2404"/>
      <c r="E39" s="2405" t="s">
        <v>767</v>
      </c>
      <c r="F39" s="2406"/>
      <c r="G39" s="2406"/>
      <c r="H39" s="2407" t="s">
        <v>771</v>
      </c>
      <c r="I39" s="2408"/>
      <c r="J39" s="1174"/>
      <c r="K39" s="1174"/>
      <c r="L39" s="1174"/>
      <c r="M39" s="1174"/>
      <c r="N39" s="1174"/>
      <c r="O39" s="1174"/>
      <c r="P39" s="1174"/>
      <c r="Q39" s="1174"/>
      <c r="R39" s="1174"/>
      <c r="S39" s="1174"/>
      <c r="T39" s="1174"/>
      <c r="U39" s="1174"/>
      <c r="V39" s="1174"/>
      <c r="W39" s="1174"/>
      <c r="X39" s="1174"/>
      <c r="Y39" s="1174"/>
      <c r="Z39" s="1174"/>
      <c r="AA39" s="1174"/>
      <c r="AB39" s="1174"/>
      <c r="AC39" s="1174"/>
      <c r="AD39" s="1174"/>
      <c r="AE39" s="1174"/>
      <c r="AF39" s="1174"/>
      <c r="AG39" s="1174"/>
      <c r="AH39" s="1174"/>
      <c r="AI39" s="1174"/>
      <c r="AJ39" s="1174"/>
      <c r="AK39" s="1174"/>
      <c r="AL39" s="1174"/>
      <c r="AM39" s="1174"/>
      <c r="AN39" s="1174"/>
      <c r="AO39" s="1174"/>
      <c r="AP39" s="1174"/>
      <c r="AQ39" s="1174"/>
      <c r="AR39" s="1174"/>
      <c r="AS39" s="1174"/>
      <c r="AT39" s="1174"/>
      <c r="AU39" s="1174"/>
      <c r="AV39" s="1174"/>
      <c r="AW39" s="1174"/>
      <c r="AX39" s="1174"/>
      <c r="AY39" s="1174"/>
      <c r="AZ39" s="1174"/>
      <c r="BA39" s="1174"/>
      <c r="BB39" s="1174"/>
      <c r="BC39" s="1174"/>
    </row>
    <row r="40" spans="1:55" ht="25.5" customHeight="1" x14ac:dyDescent="0.2">
      <c r="A40" s="88"/>
      <c r="B40" s="2398"/>
      <c r="C40" s="2398"/>
      <c r="D40" s="2398"/>
      <c r="E40" s="2396"/>
      <c r="F40" s="2396"/>
      <c r="G40" s="2396"/>
      <c r="H40" s="2396"/>
      <c r="I40" s="2397"/>
      <c r="J40" s="1174"/>
      <c r="K40" s="1174"/>
      <c r="L40" s="1174"/>
      <c r="M40" s="1174"/>
      <c r="N40" s="1174"/>
      <c r="O40" s="1174"/>
      <c r="P40" s="1174"/>
      <c r="Q40" s="1174"/>
      <c r="R40" s="1174"/>
      <c r="S40" s="1174"/>
      <c r="T40" s="1174"/>
      <c r="U40" s="1174"/>
      <c r="V40" s="1174"/>
      <c r="W40" s="1174"/>
      <c r="X40" s="1174"/>
      <c r="Y40" s="1174"/>
      <c r="Z40" s="1174"/>
      <c r="AA40" s="1174"/>
      <c r="AB40" s="1174"/>
      <c r="AC40" s="1174"/>
      <c r="AD40" s="1174"/>
      <c r="AE40" s="1174"/>
      <c r="AF40" s="1174"/>
      <c r="AG40" s="1174"/>
      <c r="AH40" s="1174"/>
      <c r="AI40" s="1174"/>
      <c r="AJ40" s="1174"/>
      <c r="AK40" s="1174"/>
      <c r="AL40" s="1174"/>
      <c r="AM40" s="1174"/>
      <c r="AN40" s="1174"/>
      <c r="AO40" s="1174"/>
      <c r="AP40" s="1174"/>
      <c r="AQ40" s="1174"/>
      <c r="AR40" s="1174"/>
      <c r="AS40" s="1174"/>
      <c r="AT40" s="1174"/>
      <c r="AU40" s="1174"/>
      <c r="AV40" s="1174"/>
      <c r="AW40" s="1174"/>
      <c r="AX40" s="1174"/>
      <c r="AY40" s="1174"/>
      <c r="AZ40" s="1174"/>
      <c r="BA40" s="1174"/>
      <c r="BB40" s="1174"/>
      <c r="BC40" s="1174"/>
    </row>
    <row r="41" spans="1:55" ht="22.5" customHeight="1" x14ac:dyDescent="0.2">
      <c r="A41" s="88"/>
      <c r="B41" s="2393"/>
      <c r="C41" s="2394"/>
      <c r="D41" s="2395"/>
      <c r="E41" s="2396"/>
      <c r="F41" s="2396"/>
      <c r="G41" s="2396"/>
      <c r="H41" s="2396"/>
      <c r="I41" s="2397"/>
      <c r="J41" s="1174"/>
      <c r="K41" s="1174"/>
      <c r="L41" s="1174"/>
      <c r="M41" s="1174"/>
      <c r="N41" s="1174"/>
      <c r="O41" s="1174"/>
      <c r="P41" s="1174"/>
      <c r="Q41" s="1174"/>
      <c r="R41" s="1174"/>
      <c r="S41" s="1174"/>
      <c r="T41" s="1174"/>
      <c r="U41" s="1174"/>
      <c r="V41" s="1174"/>
      <c r="W41" s="1174"/>
      <c r="X41" s="1174"/>
      <c r="Y41" s="1174"/>
      <c r="Z41" s="1174"/>
      <c r="AA41" s="1174"/>
      <c r="AB41" s="1174"/>
      <c r="AC41" s="1174"/>
      <c r="AD41" s="1174"/>
      <c r="AE41" s="1174"/>
      <c r="AF41" s="1174"/>
      <c r="AG41" s="1174"/>
      <c r="AH41" s="1174"/>
      <c r="AI41" s="1174"/>
      <c r="AJ41" s="1174"/>
      <c r="AK41" s="1174"/>
      <c r="AL41" s="1174"/>
      <c r="AM41" s="1174"/>
      <c r="AN41" s="1174"/>
      <c r="AO41" s="1174"/>
      <c r="AP41" s="1174"/>
      <c r="AQ41" s="1174"/>
      <c r="AR41" s="1174"/>
      <c r="AS41" s="1174"/>
      <c r="AT41" s="1174"/>
      <c r="AU41" s="1174"/>
      <c r="AV41" s="1174"/>
      <c r="AW41" s="1174"/>
      <c r="AX41" s="1174"/>
      <c r="AY41" s="1174"/>
      <c r="AZ41" s="1174"/>
      <c r="BA41" s="1174"/>
      <c r="BB41" s="1174"/>
      <c r="BC41" s="1174"/>
    </row>
    <row r="42" spans="1:55" ht="24.75" customHeight="1" x14ac:dyDescent="0.2">
      <c r="A42" s="88"/>
      <c r="B42" s="2398"/>
      <c r="C42" s="2398"/>
      <c r="D42" s="2398"/>
      <c r="E42" s="2396"/>
      <c r="F42" s="2396"/>
      <c r="G42" s="2396"/>
      <c r="H42" s="2396"/>
      <c r="I42" s="2397"/>
      <c r="J42" s="1174"/>
      <c r="K42" s="1174"/>
      <c r="L42" s="1174"/>
      <c r="M42" s="1174"/>
      <c r="N42" s="1174"/>
      <c r="O42" s="1174"/>
      <c r="P42" s="1174"/>
      <c r="Q42" s="1174"/>
      <c r="R42" s="1174"/>
      <c r="S42" s="1174"/>
      <c r="T42" s="1174"/>
      <c r="U42" s="1174"/>
      <c r="V42" s="1174"/>
      <c r="W42" s="1174"/>
      <c r="X42" s="1174"/>
      <c r="Y42" s="1174"/>
      <c r="Z42" s="1174"/>
      <c r="AA42" s="1174"/>
      <c r="AB42" s="1174"/>
      <c r="AC42" s="1174"/>
      <c r="AD42" s="1174"/>
      <c r="AE42" s="1174"/>
      <c r="AF42" s="1174"/>
      <c r="AG42" s="1174"/>
      <c r="AH42" s="1174"/>
      <c r="AI42" s="1174"/>
      <c r="AJ42" s="1174"/>
      <c r="AK42" s="1174"/>
      <c r="AL42" s="1174"/>
      <c r="AM42" s="1174"/>
      <c r="AN42" s="1174"/>
      <c r="AO42" s="1174"/>
      <c r="AP42" s="1174"/>
      <c r="AQ42" s="1174"/>
      <c r="AR42" s="1174"/>
      <c r="AS42" s="1174"/>
      <c r="AT42" s="1174"/>
      <c r="AU42" s="1174"/>
      <c r="AV42" s="1174"/>
      <c r="AW42" s="1174"/>
      <c r="AX42" s="1174"/>
      <c r="AY42" s="1174"/>
      <c r="AZ42" s="1174"/>
      <c r="BA42" s="1174"/>
      <c r="BB42" s="1174"/>
      <c r="BC42" s="1174"/>
    </row>
    <row r="43" spans="1:55" ht="24.75" customHeight="1" thickBot="1" x14ac:dyDescent="0.25">
      <c r="A43" s="91" t="s">
        <v>772</v>
      </c>
      <c r="B43" s="2386"/>
      <c r="C43" s="2387"/>
      <c r="D43" s="2387"/>
      <c r="E43" s="2387"/>
      <c r="F43" s="2387"/>
      <c r="G43" s="2387"/>
      <c r="H43" s="2387"/>
      <c r="I43" s="2388"/>
      <c r="J43" s="1174"/>
      <c r="K43" s="1174"/>
      <c r="L43" s="1174"/>
      <c r="M43" s="1174"/>
      <c r="N43" s="1174"/>
      <c r="O43" s="1174"/>
      <c r="P43" s="1174"/>
      <c r="Q43" s="1174"/>
      <c r="R43" s="1174"/>
      <c r="S43" s="1174"/>
      <c r="T43" s="1174"/>
      <c r="U43" s="1174"/>
      <c r="V43" s="1174"/>
      <c r="W43" s="1174"/>
      <c r="X43" s="1174"/>
      <c r="Y43" s="1174"/>
      <c r="Z43" s="1174"/>
      <c r="AA43" s="1174"/>
      <c r="AB43" s="1174"/>
      <c r="AC43" s="1174"/>
      <c r="AD43" s="1174"/>
      <c r="AE43" s="1174"/>
      <c r="AF43" s="1174"/>
      <c r="AG43" s="1174"/>
      <c r="AH43" s="1174"/>
      <c r="AI43" s="1174"/>
      <c r="AJ43" s="1174"/>
      <c r="AK43" s="1174"/>
      <c r="AL43" s="1174"/>
      <c r="AM43" s="1174"/>
      <c r="AN43" s="1174"/>
      <c r="AO43" s="1174"/>
      <c r="AP43" s="1174"/>
      <c r="AQ43" s="1174"/>
      <c r="AR43" s="1174"/>
      <c r="AS43" s="1174"/>
      <c r="AT43" s="1174"/>
      <c r="AU43" s="1174"/>
      <c r="AV43" s="1174"/>
      <c r="AW43" s="1174"/>
      <c r="AX43" s="1174"/>
      <c r="AY43" s="1174"/>
      <c r="AZ43" s="1174"/>
      <c r="BA43" s="1174"/>
      <c r="BB43" s="1174"/>
      <c r="BC43" s="1174"/>
    </row>
    <row r="44" spans="1:55" ht="24" customHeight="1" x14ac:dyDescent="0.2">
      <c r="A44" s="1181" t="s">
        <v>773</v>
      </c>
      <c r="B44" s="2389" t="s">
        <v>774</v>
      </c>
      <c r="C44" s="2389"/>
      <c r="D44" s="2389"/>
      <c r="E44" s="2389"/>
      <c r="F44" s="2389"/>
      <c r="G44" s="2389"/>
      <c r="H44" s="2389"/>
      <c r="I44" s="2390"/>
      <c r="J44" s="1174"/>
      <c r="K44" s="1174"/>
      <c r="L44" s="1174"/>
      <c r="M44" s="1174"/>
      <c r="N44" s="1174"/>
      <c r="O44" s="1174"/>
      <c r="P44" s="1174"/>
      <c r="Q44" s="1174"/>
      <c r="R44" s="1174"/>
      <c r="S44" s="1174"/>
      <c r="T44" s="1174"/>
      <c r="U44" s="1174"/>
      <c r="V44" s="1174"/>
      <c r="W44" s="1174"/>
      <c r="X44" s="1174"/>
      <c r="Y44" s="1174"/>
      <c r="Z44" s="1174"/>
      <c r="AA44" s="1174"/>
      <c r="AB44" s="1174"/>
      <c r="AC44" s="1174"/>
      <c r="AD44" s="1174"/>
      <c r="AE44" s="1174"/>
      <c r="AF44" s="1174"/>
      <c r="AG44" s="1174"/>
      <c r="AH44" s="1174"/>
      <c r="AI44" s="1174"/>
      <c r="AJ44" s="1174"/>
      <c r="AK44" s="1174"/>
      <c r="AL44" s="1174"/>
      <c r="AM44" s="1174"/>
      <c r="AN44" s="1174"/>
      <c r="AO44" s="1174"/>
      <c r="AP44" s="1174"/>
      <c r="AQ44" s="1174"/>
      <c r="AR44" s="1174"/>
      <c r="AS44" s="1174"/>
      <c r="AT44" s="1174"/>
      <c r="AU44" s="1174"/>
      <c r="AV44" s="1174"/>
      <c r="AW44" s="1174"/>
      <c r="AX44" s="1174"/>
      <c r="AY44" s="1174"/>
      <c r="AZ44" s="1174"/>
      <c r="BA44" s="1174"/>
      <c r="BB44" s="1174"/>
      <c r="BC44" s="1174"/>
    </row>
    <row r="45" spans="1:55" ht="22.5" customHeight="1" x14ac:dyDescent="0.2">
      <c r="A45" s="1182" t="s">
        <v>775</v>
      </c>
      <c r="B45" s="2381" t="s">
        <v>196</v>
      </c>
      <c r="C45" s="2391"/>
      <c r="D45" s="2392" t="s">
        <v>776</v>
      </c>
      <c r="E45" s="2392"/>
      <c r="F45" s="2392"/>
      <c r="G45" s="2392"/>
      <c r="H45" s="2381"/>
      <c r="I45" s="2382"/>
      <c r="J45" s="1174"/>
      <c r="K45" s="1174"/>
      <c r="L45" s="1174"/>
      <c r="M45" s="1174"/>
      <c r="N45" s="1174"/>
      <c r="O45" s="1174"/>
      <c r="P45" s="1174"/>
      <c r="Q45" s="1174"/>
      <c r="R45" s="1174"/>
      <c r="S45" s="1174"/>
      <c r="T45" s="1174"/>
      <c r="U45" s="1174"/>
      <c r="V45" s="1174"/>
      <c r="W45" s="1174"/>
      <c r="X45" s="1174"/>
      <c r="Y45" s="1174"/>
      <c r="Z45" s="1174"/>
      <c r="AA45" s="1174"/>
      <c r="AB45" s="1174"/>
      <c r="AC45" s="1174"/>
      <c r="AD45" s="1174"/>
      <c r="AE45" s="1174"/>
      <c r="AF45" s="1174"/>
      <c r="AG45" s="1174"/>
      <c r="AH45" s="1174"/>
      <c r="AI45" s="1174"/>
      <c r="AJ45" s="1174"/>
      <c r="AK45" s="1174"/>
      <c r="AL45" s="1174"/>
      <c r="AM45" s="1174"/>
      <c r="AN45" s="1174"/>
      <c r="AO45" s="1174"/>
      <c r="AP45" s="1174"/>
      <c r="AQ45" s="1174"/>
      <c r="AR45" s="1174"/>
      <c r="AS45" s="1174"/>
      <c r="AT45" s="1174"/>
      <c r="AU45" s="1174"/>
      <c r="AV45" s="1174"/>
      <c r="AW45" s="1174"/>
      <c r="AX45" s="1174"/>
      <c r="AY45" s="1174"/>
      <c r="AZ45" s="1174"/>
      <c r="BA45" s="1174"/>
      <c r="BB45" s="1174"/>
      <c r="BC45" s="1174"/>
    </row>
    <row r="46" spans="1:55" ht="19.5" customHeight="1" x14ac:dyDescent="0.2">
      <c r="A46" s="1182" t="s">
        <v>777</v>
      </c>
      <c r="B46" s="2376" t="s">
        <v>778</v>
      </c>
      <c r="C46" s="2376"/>
      <c r="D46" s="2376"/>
      <c r="E46" s="2376"/>
      <c r="F46" s="2376"/>
      <c r="G46" s="2376"/>
      <c r="H46" s="2376"/>
      <c r="I46" s="2377"/>
      <c r="J46" s="1174"/>
      <c r="K46" s="1174"/>
      <c r="L46" s="1174"/>
      <c r="M46" s="1174"/>
      <c r="N46" s="1174"/>
      <c r="O46" s="1174"/>
      <c r="P46" s="1174"/>
      <c r="Q46" s="1174"/>
      <c r="R46" s="1174"/>
      <c r="S46" s="1174"/>
      <c r="T46" s="1174"/>
      <c r="U46" s="1174"/>
      <c r="V46" s="1174"/>
      <c r="W46" s="1174"/>
      <c r="X46" s="1174"/>
      <c r="Y46" s="1174"/>
      <c r="Z46" s="1174"/>
      <c r="AA46" s="1174"/>
      <c r="AB46" s="1174"/>
      <c r="AC46" s="1174"/>
      <c r="AD46" s="1174"/>
      <c r="AE46" s="1174"/>
      <c r="AF46" s="1174"/>
      <c r="AG46" s="1174"/>
      <c r="AH46" s="1174"/>
      <c r="AI46" s="1174"/>
      <c r="AJ46" s="1174"/>
      <c r="AK46" s="1174"/>
      <c r="AL46" s="1174"/>
      <c r="AM46" s="1174"/>
      <c r="AN46" s="1174"/>
      <c r="AO46" s="1174"/>
      <c r="AP46" s="1174"/>
      <c r="AQ46" s="1174"/>
      <c r="AR46" s="1174"/>
      <c r="AS46" s="1174"/>
      <c r="AT46" s="1174"/>
      <c r="AU46" s="1174"/>
      <c r="AV46" s="1174"/>
      <c r="AW46" s="1174"/>
      <c r="AX46" s="1174"/>
      <c r="AY46" s="1174"/>
      <c r="AZ46" s="1174"/>
      <c r="BA46" s="1174"/>
      <c r="BB46" s="1174"/>
      <c r="BC46" s="1174"/>
    </row>
    <row r="47" spans="1:55" ht="21" customHeight="1" x14ac:dyDescent="0.2">
      <c r="A47" s="1182" t="s">
        <v>779</v>
      </c>
      <c r="B47" s="2376" t="s">
        <v>780</v>
      </c>
      <c r="C47" s="2376"/>
      <c r="D47" s="2376"/>
      <c r="E47" s="2376"/>
      <c r="F47" s="2376"/>
      <c r="G47" s="2376"/>
      <c r="H47" s="2376"/>
      <c r="I47" s="2377"/>
      <c r="J47" s="1174"/>
      <c r="K47" s="1174"/>
      <c r="L47" s="1174"/>
      <c r="M47" s="1174"/>
      <c r="N47" s="1174"/>
      <c r="O47" s="1174"/>
      <c r="P47" s="1174"/>
      <c r="Q47" s="1174"/>
      <c r="R47" s="1174"/>
      <c r="S47" s="1174"/>
      <c r="T47" s="1174"/>
      <c r="U47" s="1174"/>
      <c r="V47" s="1174"/>
      <c r="W47" s="1174"/>
      <c r="X47" s="1174"/>
      <c r="Y47" s="1174"/>
      <c r="Z47" s="1174"/>
      <c r="AA47" s="1174"/>
      <c r="AB47" s="1174"/>
      <c r="AC47" s="1174"/>
      <c r="AD47" s="1174"/>
      <c r="AE47" s="1174"/>
      <c r="AF47" s="1174"/>
      <c r="AG47" s="1174"/>
      <c r="AH47" s="1174"/>
      <c r="AI47" s="1174"/>
      <c r="AJ47" s="1174"/>
      <c r="AK47" s="1174"/>
      <c r="AL47" s="1174"/>
      <c r="AM47" s="1174"/>
      <c r="AN47" s="1174"/>
      <c r="AO47" s="1174"/>
      <c r="AP47" s="1174"/>
      <c r="AQ47" s="1174"/>
      <c r="AR47" s="1174"/>
      <c r="AS47" s="1174"/>
      <c r="AT47" s="1174"/>
      <c r="AU47" s="1174"/>
      <c r="AV47" s="1174"/>
      <c r="AW47" s="1174"/>
      <c r="AX47" s="1174"/>
      <c r="AY47" s="1174"/>
      <c r="AZ47" s="1174"/>
      <c r="BA47" s="1174"/>
      <c r="BB47" s="1174"/>
      <c r="BC47" s="1174"/>
    </row>
    <row r="48" spans="1:55" ht="22.5" customHeight="1" x14ac:dyDescent="0.2">
      <c r="A48" s="1182" t="s">
        <v>781</v>
      </c>
      <c r="B48" s="2376" t="s">
        <v>782</v>
      </c>
      <c r="C48" s="2376"/>
      <c r="D48" s="2376"/>
      <c r="E48" s="2376"/>
      <c r="F48" s="2376"/>
      <c r="G48" s="2376"/>
      <c r="H48" s="2376"/>
      <c r="I48" s="2377"/>
      <c r="J48" s="1174"/>
      <c r="K48" s="1174"/>
      <c r="L48" s="1174"/>
      <c r="M48" s="1174"/>
      <c r="N48" s="1174"/>
      <c r="O48" s="1174"/>
      <c r="P48" s="1174"/>
      <c r="Q48" s="1174"/>
      <c r="R48" s="1174"/>
      <c r="S48" s="1174"/>
      <c r="T48" s="1174"/>
      <c r="U48" s="1174"/>
      <c r="V48" s="1174"/>
      <c r="W48" s="1174"/>
      <c r="X48" s="1174"/>
      <c r="Y48" s="1174"/>
      <c r="Z48" s="1174"/>
      <c r="AA48" s="1174"/>
      <c r="AB48" s="1174"/>
      <c r="AC48" s="1174"/>
      <c r="AD48" s="1174"/>
      <c r="AE48" s="1174"/>
      <c r="AF48" s="1174"/>
      <c r="AG48" s="1174"/>
      <c r="AH48" s="1174"/>
      <c r="AI48" s="1174"/>
      <c r="AJ48" s="1174"/>
      <c r="AK48" s="1174"/>
      <c r="AL48" s="1174"/>
      <c r="AM48" s="1174"/>
      <c r="AN48" s="1174"/>
      <c r="AO48" s="1174"/>
      <c r="AP48" s="1174"/>
      <c r="AQ48" s="1174"/>
      <c r="AR48" s="1174"/>
      <c r="AS48" s="1174"/>
      <c r="AT48" s="1174"/>
      <c r="AU48" s="1174"/>
      <c r="AV48" s="1174"/>
      <c r="AW48" s="1174"/>
      <c r="AX48" s="1174"/>
      <c r="AY48" s="1174"/>
      <c r="AZ48" s="1174"/>
      <c r="BA48" s="1174"/>
      <c r="BB48" s="1174"/>
      <c r="BC48" s="1174"/>
    </row>
    <row r="49" spans="1:55" ht="23.25" customHeight="1" x14ac:dyDescent="0.2">
      <c r="A49" s="1183" t="s">
        <v>783</v>
      </c>
      <c r="B49" s="2378" t="s">
        <v>196</v>
      </c>
      <c r="C49" s="2378"/>
      <c r="D49" s="2379" t="s">
        <v>784</v>
      </c>
      <c r="E49" s="2379"/>
      <c r="F49" s="2379"/>
      <c r="G49" s="2380"/>
      <c r="H49" s="2381" t="s">
        <v>196</v>
      </c>
      <c r="I49" s="2382"/>
      <c r="J49" s="1174"/>
      <c r="K49" s="1174"/>
      <c r="L49" s="1174"/>
      <c r="M49" s="1174"/>
      <c r="N49" s="1174"/>
      <c r="O49" s="1174"/>
      <c r="P49" s="1174"/>
      <c r="Q49" s="1174"/>
      <c r="R49" s="1174"/>
      <c r="S49" s="1174"/>
      <c r="T49" s="1174"/>
      <c r="U49" s="1174"/>
      <c r="V49" s="1174"/>
      <c r="W49" s="1174"/>
      <c r="X49" s="1174"/>
      <c r="Y49" s="1174"/>
      <c r="Z49" s="1174"/>
      <c r="AA49" s="1174"/>
      <c r="AB49" s="1174"/>
      <c r="AC49" s="1174"/>
      <c r="AD49" s="1174"/>
      <c r="AE49" s="1174"/>
      <c r="AF49" s="1174"/>
      <c r="AG49" s="1174"/>
      <c r="AH49" s="1174"/>
      <c r="AI49" s="1174"/>
      <c r="AJ49" s="1174"/>
      <c r="AK49" s="1174"/>
      <c r="AL49" s="1174"/>
      <c r="AM49" s="1174"/>
      <c r="AN49" s="1174"/>
      <c r="AO49" s="1174"/>
      <c r="AP49" s="1174"/>
      <c r="AQ49" s="1174"/>
      <c r="AR49" s="1174"/>
      <c r="AS49" s="1174"/>
      <c r="AT49" s="1174"/>
      <c r="AU49" s="1174"/>
      <c r="AV49" s="1174"/>
      <c r="AW49" s="1174"/>
      <c r="AX49" s="1174"/>
      <c r="AY49" s="1174"/>
      <c r="AZ49" s="1174"/>
      <c r="BA49" s="1174"/>
      <c r="BB49" s="1174"/>
      <c r="BC49" s="1174"/>
    </row>
    <row r="50" spans="1:55" ht="15.75" thickBot="1" x14ac:dyDescent="0.25">
      <c r="A50" s="2383" t="s">
        <v>785</v>
      </c>
      <c r="B50" s="2384"/>
      <c r="C50" s="2384"/>
      <c r="D50" s="2384"/>
      <c r="E50" s="2384"/>
      <c r="F50" s="2384"/>
      <c r="G50" s="2384"/>
      <c r="H50" s="2384"/>
      <c r="I50" s="2385"/>
      <c r="J50" s="1174"/>
      <c r="K50" s="1174"/>
      <c r="L50" s="1174"/>
      <c r="M50" s="1174"/>
      <c r="N50" s="1174"/>
      <c r="O50" s="1174"/>
      <c r="P50" s="1174"/>
      <c r="Q50" s="1174"/>
      <c r="R50" s="1174"/>
      <c r="S50" s="1174"/>
      <c r="T50" s="1174"/>
      <c r="U50" s="1174"/>
      <c r="V50" s="1174"/>
      <c r="W50" s="1174"/>
      <c r="X50" s="1174"/>
      <c r="Y50" s="1174"/>
      <c r="Z50" s="1174"/>
      <c r="AA50" s="1174"/>
      <c r="AB50" s="1174"/>
      <c r="AC50" s="1174"/>
      <c r="AD50" s="1174"/>
      <c r="AE50" s="1174"/>
      <c r="AF50" s="1174"/>
      <c r="AG50" s="1174"/>
      <c r="AH50" s="1174"/>
      <c r="AI50" s="1174"/>
      <c r="AJ50" s="1174"/>
      <c r="AK50" s="1174"/>
      <c r="AL50" s="1174"/>
      <c r="AM50" s="1174"/>
      <c r="AN50" s="1174"/>
      <c r="AO50" s="1174"/>
      <c r="AP50" s="1174"/>
      <c r="AQ50" s="1174"/>
      <c r="AR50" s="1174"/>
      <c r="AS50" s="1174"/>
      <c r="AT50" s="1174"/>
      <c r="AU50" s="1174"/>
      <c r="AV50" s="1174"/>
      <c r="AW50" s="1174"/>
      <c r="AX50" s="1174"/>
      <c r="AY50" s="1174"/>
      <c r="AZ50" s="1174"/>
      <c r="BA50" s="1174"/>
      <c r="BB50" s="1174"/>
      <c r="BC50" s="1174"/>
    </row>
    <row r="51" spans="1:55" x14ac:dyDescent="0.2">
      <c r="A51" s="2370" t="s">
        <v>786</v>
      </c>
      <c r="B51" s="2371"/>
      <c r="C51" s="2371"/>
      <c r="D51" s="2363"/>
      <c r="E51" s="2363"/>
      <c r="F51" s="2363"/>
      <c r="G51" s="2363"/>
      <c r="H51" s="2363"/>
      <c r="I51" s="2364"/>
      <c r="J51" s="1174"/>
      <c r="K51" s="1174"/>
      <c r="L51" s="1174"/>
      <c r="M51" s="1174"/>
      <c r="N51" s="1174"/>
      <c r="O51" s="1174"/>
      <c r="P51" s="1174"/>
      <c r="Q51" s="1174"/>
      <c r="R51" s="1174"/>
      <c r="S51" s="1174"/>
      <c r="T51" s="1174"/>
      <c r="U51" s="1174"/>
      <c r="V51" s="1174"/>
      <c r="W51" s="1174"/>
      <c r="X51" s="1174"/>
      <c r="Y51" s="1174"/>
      <c r="Z51" s="1174"/>
      <c r="AA51" s="1174"/>
      <c r="AB51" s="1174"/>
      <c r="AC51" s="1174"/>
      <c r="AD51" s="1174"/>
      <c r="AE51" s="1174"/>
      <c r="AF51" s="1174"/>
      <c r="AG51" s="1174"/>
      <c r="AH51" s="1174"/>
      <c r="AI51" s="1174"/>
      <c r="AJ51" s="1174"/>
      <c r="AK51" s="1174"/>
      <c r="AL51" s="1174"/>
      <c r="AM51" s="1174"/>
      <c r="AN51" s="1174"/>
      <c r="AO51" s="1174"/>
      <c r="AP51" s="1174"/>
      <c r="AQ51" s="1174"/>
      <c r="AR51" s="1174"/>
      <c r="AS51" s="1174"/>
      <c r="AT51" s="1174"/>
      <c r="AU51" s="1174"/>
      <c r="AV51" s="1174"/>
      <c r="AW51" s="1174"/>
      <c r="AX51" s="1174"/>
      <c r="AY51" s="1174"/>
      <c r="AZ51" s="1174"/>
      <c r="BA51" s="1174"/>
      <c r="BB51" s="1174"/>
      <c r="BC51" s="1174"/>
    </row>
    <row r="52" spans="1:55" x14ac:dyDescent="0.2">
      <c r="A52" s="2372" t="s">
        <v>787</v>
      </c>
      <c r="B52" s="2373"/>
      <c r="C52" s="2373"/>
      <c r="D52" s="2374"/>
      <c r="E52" s="2374"/>
      <c r="F52" s="2374"/>
      <c r="G52" s="2374"/>
      <c r="H52" s="2374"/>
      <c r="I52" s="2375"/>
      <c r="J52" s="1174"/>
      <c r="K52" s="1174"/>
      <c r="L52" s="1174"/>
      <c r="M52" s="1174"/>
      <c r="N52" s="1174"/>
      <c r="O52" s="1174"/>
      <c r="P52" s="1174"/>
      <c r="Q52" s="1174"/>
      <c r="R52" s="1174"/>
      <c r="S52" s="1174"/>
      <c r="T52" s="1174"/>
      <c r="U52" s="1174"/>
      <c r="V52" s="1174"/>
      <c r="W52" s="1174"/>
      <c r="X52" s="1174"/>
      <c r="Y52" s="1174"/>
      <c r="Z52" s="1174"/>
      <c r="AA52" s="1174"/>
      <c r="AB52" s="1174"/>
      <c r="AC52" s="1174"/>
      <c r="AD52" s="1174"/>
      <c r="AE52" s="1174"/>
      <c r="AF52" s="1174"/>
      <c r="AG52" s="1174"/>
      <c r="AH52" s="1174"/>
      <c r="AI52" s="1174"/>
      <c r="AJ52" s="1174"/>
      <c r="AK52" s="1174"/>
      <c r="AL52" s="1174"/>
      <c r="AM52" s="1174"/>
      <c r="AN52" s="1174"/>
      <c r="AO52" s="1174"/>
      <c r="AP52" s="1174"/>
      <c r="AQ52" s="1174"/>
      <c r="AR52" s="1174"/>
      <c r="AS52" s="1174"/>
      <c r="AT52" s="1174"/>
      <c r="AU52" s="1174"/>
      <c r="AV52" s="1174"/>
      <c r="AW52" s="1174"/>
      <c r="AX52" s="1174"/>
      <c r="AY52" s="1174"/>
      <c r="AZ52" s="1174"/>
      <c r="BA52" s="1174"/>
      <c r="BB52" s="1174"/>
      <c r="BC52" s="1174"/>
    </row>
    <row r="53" spans="1:55" x14ac:dyDescent="0.2">
      <c r="A53" s="2372" t="s">
        <v>788</v>
      </c>
      <c r="B53" s="2373"/>
      <c r="C53" s="2373"/>
      <c r="D53" s="2374"/>
      <c r="E53" s="2374"/>
      <c r="F53" s="2374"/>
      <c r="G53" s="2374"/>
      <c r="H53" s="2374"/>
      <c r="I53" s="2375"/>
      <c r="J53" s="1174"/>
      <c r="K53" s="1174"/>
      <c r="L53" s="1174"/>
      <c r="M53" s="1174"/>
      <c r="N53" s="1174"/>
      <c r="O53" s="1174"/>
      <c r="P53" s="1174"/>
      <c r="Q53" s="1174"/>
      <c r="R53" s="1174"/>
      <c r="S53" s="1174"/>
      <c r="T53" s="1174"/>
      <c r="U53" s="1174"/>
      <c r="V53" s="1174"/>
      <c r="W53" s="1174"/>
      <c r="X53" s="1174"/>
      <c r="Y53" s="1174"/>
      <c r="Z53" s="1174"/>
      <c r="AA53" s="1174"/>
      <c r="AB53" s="1174"/>
      <c r="AC53" s="1174"/>
      <c r="AD53" s="1174"/>
      <c r="AE53" s="1174"/>
      <c r="AF53" s="1174"/>
      <c r="AG53" s="1174"/>
      <c r="AH53" s="1174"/>
      <c r="AI53" s="1174"/>
      <c r="AJ53" s="1174"/>
      <c r="AK53" s="1174"/>
      <c r="AL53" s="1174"/>
      <c r="AM53" s="1174"/>
      <c r="AN53" s="1174"/>
      <c r="AO53" s="1174"/>
      <c r="AP53" s="1174"/>
      <c r="AQ53" s="1174"/>
      <c r="AR53" s="1174"/>
      <c r="AS53" s="1174"/>
      <c r="AT53" s="1174"/>
      <c r="AU53" s="1174"/>
      <c r="AV53" s="1174"/>
      <c r="AW53" s="1174"/>
      <c r="AX53" s="1174"/>
      <c r="AY53" s="1174"/>
      <c r="AZ53" s="1174"/>
      <c r="BA53" s="1174"/>
      <c r="BB53" s="1174"/>
      <c r="BC53" s="1174"/>
    </row>
    <row r="54" spans="1:55" ht="15.75" thickBot="1" x14ac:dyDescent="0.25">
      <c r="A54" s="2354" t="s">
        <v>789</v>
      </c>
      <c r="B54" s="2355"/>
      <c r="C54" s="2355"/>
      <c r="D54" s="2356"/>
      <c r="E54" s="2356"/>
      <c r="F54" s="2356"/>
      <c r="G54" s="2356"/>
      <c r="H54" s="2356"/>
      <c r="I54" s="2357"/>
      <c r="J54" s="1174"/>
      <c r="K54" s="1174"/>
      <c r="L54" s="1174"/>
      <c r="M54" s="1174"/>
      <c r="N54" s="1174"/>
      <c r="O54" s="1174"/>
      <c r="P54" s="1174"/>
      <c r="Q54" s="1174"/>
      <c r="R54" s="1174"/>
      <c r="S54" s="1174"/>
      <c r="T54" s="1174"/>
      <c r="U54" s="1174"/>
      <c r="V54" s="1174"/>
      <c r="W54" s="1174"/>
      <c r="X54" s="1174"/>
      <c r="Y54" s="1174"/>
      <c r="Z54" s="1174"/>
      <c r="AA54" s="1174"/>
      <c r="AB54" s="1174"/>
      <c r="AC54" s="1174"/>
      <c r="AD54" s="1174"/>
      <c r="AE54" s="1174"/>
      <c r="AF54" s="1174"/>
      <c r="AG54" s="1174"/>
      <c r="AH54" s="1174"/>
      <c r="AI54" s="1174"/>
      <c r="AJ54" s="1174"/>
      <c r="AK54" s="1174"/>
      <c r="AL54" s="1174"/>
      <c r="AM54" s="1174"/>
      <c r="AN54" s="1174"/>
      <c r="AO54" s="1174"/>
      <c r="AP54" s="1174"/>
      <c r="AQ54" s="1174"/>
      <c r="AR54" s="1174"/>
      <c r="AS54" s="1174"/>
      <c r="AT54" s="1174"/>
      <c r="AU54" s="1174"/>
      <c r="AV54" s="1174"/>
      <c r="AW54" s="1174"/>
      <c r="AX54" s="1174"/>
      <c r="AY54" s="1174"/>
      <c r="AZ54" s="1174"/>
      <c r="BA54" s="1174"/>
      <c r="BB54" s="1174"/>
      <c r="BC54" s="1174"/>
    </row>
    <row r="55" spans="1:55" ht="15.75" thickBot="1" x14ac:dyDescent="0.25">
      <c r="A55" s="2358" t="s">
        <v>790</v>
      </c>
      <c r="B55" s="2359"/>
      <c r="C55" s="2359"/>
      <c r="D55" s="2359"/>
      <c r="E55" s="2359"/>
      <c r="F55" s="2359"/>
      <c r="G55" s="2359"/>
      <c r="H55" s="2359"/>
      <c r="I55" s="2360"/>
      <c r="J55" s="1174"/>
      <c r="K55" s="1174"/>
      <c r="L55" s="1174"/>
      <c r="M55" s="1174"/>
      <c r="N55" s="1174"/>
      <c r="O55" s="1174"/>
      <c r="P55" s="1174"/>
      <c r="Q55" s="1174"/>
      <c r="R55" s="1174"/>
      <c r="S55" s="1174"/>
      <c r="T55" s="1174"/>
      <c r="U55" s="1174"/>
      <c r="V55" s="1174"/>
      <c r="W55" s="1174"/>
      <c r="X55" s="1174"/>
      <c r="Y55" s="1174"/>
      <c r="Z55" s="1174"/>
      <c r="AA55" s="1174"/>
      <c r="AB55" s="1174"/>
      <c r="AC55" s="1174"/>
      <c r="AD55" s="1174"/>
      <c r="AE55" s="1174"/>
      <c r="AF55" s="1174"/>
      <c r="AG55" s="1174"/>
      <c r="AH55" s="1174"/>
      <c r="AI55" s="1174"/>
      <c r="AJ55" s="1174"/>
      <c r="AK55" s="1174"/>
      <c r="AL55" s="1174"/>
      <c r="AM55" s="1174"/>
      <c r="AN55" s="1174"/>
      <c r="AO55" s="1174"/>
      <c r="AP55" s="1174"/>
      <c r="AQ55" s="1174"/>
      <c r="AR55" s="1174"/>
      <c r="AS55" s="1174"/>
      <c r="AT55" s="1174"/>
      <c r="AU55" s="1174"/>
      <c r="AV55" s="1174"/>
      <c r="AW55" s="1174"/>
      <c r="AX55" s="1174"/>
      <c r="AY55" s="1174"/>
      <c r="AZ55" s="1174"/>
      <c r="BA55" s="1174"/>
      <c r="BB55" s="1174"/>
      <c r="BC55" s="1174"/>
    </row>
    <row r="56" spans="1:55" x14ac:dyDescent="0.2">
      <c r="A56" s="2361" t="s">
        <v>791</v>
      </c>
      <c r="B56" s="2362"/>
      <c r="C56" s="2362"/>
      <c r="D56" s="2363" t="s">
        <v>792</v>
      </c>
      <c r="E56" s="2363"/>
      <c r="F56" s="2363"/>
      <c r="G56" s="2363"/>
      <c r="H56" s="2363"/>
      <c r="I56" s="2364"/>
      <c r="J56" s="1174"/>
      <c r="K56" s="1174"/>
      <c r="L56" s="1174"/>
      <c r="M56" s="1174"/>
      <c r="N56" s="1174"/>
      <c r="O56" s="1174"/>
      <c r="P56" s="1174"/>
      <c r="Q56" s="1174"/>
      <c r="R56" s="1174"/>
      <c r="S56" s="1174"/>
      <c r="T56" s="1174"/>
      <c r="U56" s="1174"/>
      <c r="V56" s="1174"/>
      <c r="W56" s="1174"/>
      <c r="X56" s="1174"/>
      <c r="Y56" s="1174"/>
      <c r="Z56" s="1174"/>
      <c r="AA56" s="1174"/>
      <c r="AB56" s="1174"/>
      <c r="AC56" s="1174"/>
      <c r="AD56" s="1174"/>
      <c r="AE56" s="1174"/>
      <c r="AF56" s="1174"/>
      <c r="AG56" s="1174"/>
      <c r="AH56" s="1174"/>
      <c r="AI56" s="1174"/>
      <c r="AJ56" s="1174"/>
      <c r="AK56" s="1174"/>
      <c r="AL56" s="1174"/>
      <c r="AM56" s="1174"/>
      <c r="AN56" s="1174"/>
      <c r="AO56" s="1174"/>
      <c r="AP56" s="1174"/>
      <c r="AQ56" s="1174"/>
      <c r="AR56" s="1174"/>
      <c r="AS56" s="1174"/>
      <c r="AT56" s="1174"/>
      <c r="AU56" s="1174"/>
      <c r="AV56" s="1174"/>
      <c r="AW56" s="1174"/>
      <c r="AX56" s="1174"/>
      <c r="AY56" s="1174"/>
      <c r="AZ56" s="1174"/>
      <c r="BA56" s="1174"/>
      <c r="BB56" s="1174"/>
      <c r="BC56" s="1174"/>
    </row>
    <row r="57" spans="1:55" x14ac:dyDescent="0.2">
      <c r="A57" s="2365" t="s">
        <v>793</v>
      </c>
      <c r="B57" s="2366"/>
      <c r="C57" s="2367"/>
      <c r="D57" s="2368"/>
      <c r="E57" s="2366"/>
      <c r="F57" s="2366"/>
      <c r="G57" s="2366"/>
      <c r="H57" s="2366"/>
      <c r="I57" s="2369"/>
      <c r="J57" s="1174"/>
      <c r="K57" s="1174"/>
      <c r="L57" s="1174"/>
      <c r="M57" s="1174"/>
      <c r="N57" s="1174"/>
      <c r="O57" s="1174"/>
      <c r="P57" s="1174"/>
      <c r="Q57" s="1174"/>
      <c r="R57" s="1174"/>
      <c r="S57" s="1174"/>
      <c r="T57" s="1174"/>
      <c r="U57" s="1174"/>
      <c r="V57" s="1174"/>
      <c r="W57" s="1174"/>
      <c r="X57" s="1174"/>
      <c r="Y57" s="1174"/>
      <c r="Z57" s="1174"/>
      <c r="AA57" s="1174"/>
      <c r="AB57" s="1174"/>
      <c r="AC57" s="1174"/>
      <c r="AD57" s="1174"/>
      <c r="AE57" s="1174"/>
      <c r="AF57" s="1174"/>
      <c r="AG57" s="1174"/>
      <c r="AH57" s="1174"/>
      <c r="AI57" s="1174"/>
      <c r="AJ57" s="1174"/>
      <c r="AK57" s="1174"/>
      <c r="AL57" s="1174"/>
      <c r="AM57" s="1174"/>
      <c r="AN57" s="1174"/>
      <c r="AO57" s="1174"/>
      <c r="AP57" s="1174"/>
      <c r="AQ57" s="1174"/>
      <c r="AR57" s="1174"/>
      <c r="AS57" s="1174"/>
      <c r="AT57" s="1174"/>
      <c r="AU57" s="1174"/>
      <c r="AV57" s="1174"/>
      <c r="AW57" s="1174"/>
      <c r="AX57" s="1174"/>
      <c r="AY57" s="1174"/>
      <c r="AZ57" s="1174"/>
      <c r="BA57" s="1174"/>
      <c r="BB57" s="1174"/>
      <c r="BC57" s="1174"/>
    </row>
    <row r="58" spans="1:55" x14ac:dyDescent="0.2">
      <c r="A58" s="2331" t="s">
        <v>794</v>
      </c>
      <c r="B58" s="2332"/>
      <c r="C58" s="2332"/>
      <c r="D58" s="2332"/>
      <c r="E58" s="2332"/>
      <c r="F58" s="2332"/>
      <c r="G58" s="2332"/>
      <c r="H58" s="2332"/>
      <c r="I58" s="2333"/>
      <c r="J58" s="1174"/>
      <c r="K58" s="1174"/>
      <c r="L58" s="1174"/>
      <c r="M58" s="1174"/>
      <c r="N58" s="1174"/>
      <c r="O58" s="1174"/>
      <c r="P58" s="1174"/>
      <c r="Q58" s="1174"/>
      <c r="R58" s="1174"/>
      <c r="S58" s="1174"/>
      <c r="T58" s="1174"/>
      <c r="U58" s="1174"/>
      <c r="V58" s="1174"/>
      <c r="W58" s="1174"/>
      <c r="X58" s="1174"/>
      <c r="Y58" s="1174"/>
      <c r="Z58" s="1174"/>
      <c r="AA58" s="1174"/>
      <c r="AB58" s="1174"/>
      <c r="AC58" s="1174"/>
      <c r="AD58" s="1174"/>
      <c r="AE58" s="1174"/>
      <c r="AF58" s="1174"/>
      <c r="AG58" s="1174"/>
      <c r="AH58" s="1174"/>
      <c r="AI58" s="1174"/>
      <c r="AJ58" s="1174"/>
      <c r="AK58" s="1174"/>
      <c r="AL58" s="1174"/>
      <c r="AM58" s="1174"/>
      <c r="AN58" s="1174"/>
      <c r="AO58" s="1174"/>
      <c r="AP58" s="1174"/>
      <c r="AQ58" s="1174"/>
      <c r="AR58" s="1174"/>
      <c r="AS58" s="1174"/>
      <c r="AT58" s="1174"/>
      <c r="AU58" s="1174"/>
      <c r="AV58" s="1174"/>
      <c r="AW58" s="1174"/>
      <c r="AX58" s="1174"/>
      <c r="AY58" s="1174"/>
      <c r="AZ58" s="1174"/>
      <c r="BA58" s="1174"/>
      <c r="BB58" s="1174"/>
      <c r="BC58" s="1174"/>
    </row>
    <row r="59" spans="1:55" x14ac:dyDescent="0.2">
      <c r="A59" s="2331" t="s">
        <v>795</v>
      </c>
      <c r="B59" s="2332"/>
      <c r="C59" s="2332"/>
      <c r="D59" s="2332"/>
      <c r="E59" s="2332"/>
      <c r="F59" s="2332"/>
      <c r="G59" s="2332"/>
      <c r="H59" s="2332"/>
      <c r="I59" s="2333"/>
      <c r="J59" s="1174"/>
      <c r="K59" s="1174"/>
      <c r="L59" s="1174"/>
      <c r="M59" s="1174"/>
      <c r="N59" s="1174"/>
      <c r="O59" s="1174"/>
      <c r="P59" s="1174"/>
      <c r="Q59" s="1174"/>
      <c r="R59" s="1174"/>
      <c r="S59" s="1174"/>
      <c r="T59" s="1174"/>
      <c r="U59" s="1174"/>
      <c r="V59" s="1174"/>
      <c r="W59" s="1174"/>
      <c r="X59" s="1174"/>
      <c r="Y59" s="1174"/>
      <c r="Z59" s="1174"/>
      <c r="AA59" s="1174"/>
      <c r="AB59" s="1174"/>
      <c r="AC59" s="1174"/>
      <c r="AD59" s="1174"/>
      <c r="AE59" s="1174"/>
      <c r="AF59" s="1174"/>
      <c r="AG59" s="1174"/>
      <c r="AH59" s="1174"/>
      <c r="AI59" s="1174"/>
      <c r="AJ59" s="1174"/>
      <c r="AK59" s="1174"/>
      <c r="AL59" s="1174"/>
      <c r="AM59" s="1174"/>
      <c r="AN59" s="1174"/>
      <c r="AO59" s="1174"/>
      <c r="AP59" s="1174"/>
      <c r="AQ59" s="1174"/>
      <c r="AR59" s="1174"/>
      <c r="AS59" s="1174"/>
      <c r="AT59" s="1174"/>
      <c r="AU59" s="1174"/>
      <c r="AV59" s="1174"/>
      <c r="AW59" s="1174"/>
      <c r="AX59" s="1174"/>
      <c r="AY59" s="1174"/>
      <c r="AZ59" s="1174"/>
      <c r="BA59" s="1174"/>
      <c r="BB59" s="1174"/>
      <c r="BC59" s="1174"/>
    </row>
    <row r="60" spans="1:55" x14ac:dyDescent="0.2">
      <c r="A60" s="2331" t="s">
        <v>796</v>
      </c>
      <c r="B60" s="2332"/>
      <c r="C60" s="2332"/>
      <c r="D60" s="2332"/>
      <c r="E60" s="2332"/>
      <c r="F60" s="2332"/>
      <c r="G60" s="2332"/>
      <c r="H60" s="2332"/>
      <c r="I60" s="2333"/>
      <c r="J60" s="1174"/>
      <c r="K60" s="1174"/>
      <c r="L60" s="1174"/>
      <c r="M60" s="1174"/>
      <c r="N60" s="1174"/>
      <c r="O60" s="1174"/>
      <c r="P60" s="1174"/>
      <c r="Q60" s="1174"/>
      <c r="R60" s="1174"/>
      <c r="S60" s="1174"/>
      <c r="T60" s="1174"/>
      <c r="U60" s="1174"/>
      <c r="V60" s="1174"/>
      <c r="W60" s="1174"/>
      <c r="X60" s="1174"/>
      <c r="Y60" s="1174"/>
      <c r="Z60" s="1174"/>
      <c r="AA60" s="1174"/>
      <c r="AB60" s="1174"/>
      <c r="AC60" s="1174"/>
      <c r="AD60" s="1174"/>
      <c r="AE60" s="1174"/>
      <c r="AF60" s="1174"/>
      <c r="AG60" s="1174"/>
      <c r="AH60" s="1174"/>
      <c r="AI60" s="1174"/>
      <c r="AJ60" s="1174"/>
      <c r="AK60" s="1174"/>
      <c r="AL60" s="1174"/>
      <c r="AM60" s="1174"/>
      <c r="AN60" s="1174"/>
      <c r="AO60" s="1174"/>
      <c r="AP60" s="1174"/>
      <c r="AQ60" s="1174"/>
      <c r="AR60" s="1174"/>
      <c r="AS60" s="1174"/>
      <c r="AT60" s="1174"/>
      <c r="AU60" s="1174"/>
      <c r="AV60" s="1174"/>
      <c r="AW60" s="1174"/>
      <c r="AX60" s="1174"/>
      <c r="AY60" s="1174"/>
      <c r="AZ60" s="1174"/>
      <c r="BA60" s="1174"/>
      <c r="BB60" s="1174"/>
      <c r="BC60" s="1174"/>
    </row>
    <row r="61" spans="1:55" ht="15.75" thickBot="1" x14ac:dyDescent="0.25">
      <c r="A61" s="2331" t="s">
        <v>797</v>
      </c>
      <c r="B61" s="2332"/>
      <c r="C61" s="2332"/>
      <c r="D61" s="2332"/>
      <c r="E61" s="2332"/>
      <c r="F61" s="2332"/>
      <c r="G61" s="2332"/>
      <c r="H61" s="2332"/>
      <c r="I61" s="2333"/>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1174"/>
      <c r="AK61" s="1174"/>
      <c r="AL61" s="1174"/>
      <c r="AM61" s="1174"/>
      <c r="AN61" s="1174"/>
      <c r="AO61" s="1174"/>
      <c r="AP61" s="1174"/>
      <c r="AQ61" s="1174"/>
      <c r="AR61" s="1174"/>
      <c r="AS61" s="1174"/>
      <c r="AT61" s="1174"/>
      <c r="AU61" s="1174"/>
      <c r="AV61" s="1174"/>
      <c r="AW61" s="1174"/>
      <c r="AX61" s="1174"/>
      <c r="AY61" s="1174"/>
      <c r="AZ61" s="1174"/>
      <c r="BA61" s="1174"/>
      <c r="BB61" s="1174"/>
      <c r="BC61" s="1174"/>
    </row>
    <row r="62" spans="1:55" ht="15.75" thickBot="1" x14ac:dyDescent="0.25">
      <c r="A62" s="2334" t="s">
        <v>798</v>
      </c>
      <c r="B62" s="2335"/>
      <c r="C62" s="2335"/>
      <c r="D62" s="2335"/>
      <c r="E62" s="2335"/>
      <c r="F62" s="2335"/>
      <c r="G62" s="2335"/>
      <c r="H62" s="2335"/>
      <c r="I62" s="2336"/>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1174"/>
      <c r="AK62" s="1174"/>
      <c r="AL62" s="1174"/>
      <c r="AM62" s="1174"/>
      <c r="AN62" s="1174"/>
      <c r="AO62" s="1174"/>
      <c r="AP62" s="1174"/>
      <c r="AQ62" s="1174"/>
      <c r="AR62" s="1174"/>
      <c r="AS62" s="1174"/>
      <c r="AT62" s="1174"/>
      <c r="AU62" s="1174"/>
      <c r="AV62" s="1174"/>
      <c r="AW62" s="1174"/>
      <c r="AX62" s="1174"/>
      <c r="AY62" s="1174"/>
      <c r="AZ62" s="1174"/>
      <c r="BA62" s="1174"/>
      <c r="BB62" s="1174"/>
      <c r="BC62" s="1174"/>
    </row>
    <row r="63" spans="1:55" x14ac:dyDescent="0.2">
      <c r="A63" s="2337" t="s">
        <v>799</v>
      </c>
      <c r="B63" s="2338"/>
      <c r="C63" s="2338"/>
      <c r="D63" s="2338"/>
      <c r="E63" s="2338"/>
      <c r="F63" s="2338"/>
      <c r="G63" s="2338"/>
      <c r="H63" s="2338"/>
      <c r="I63" s="2339"/>
      <c r="J63" s="1174"/>
      <c r="K63" s="1174"/>
      <c r="L63" s="1174"/>
      <c r="M63" s="1174"/>
      <c r="N63" s="1174"/>
      <c r="O63" s="1174"/>
      <c r="P63" s="1174"/>
      <c r="Q63" s="1174"/>
      <c r="R63" s="1174"/>
      <c r="S63" s="1174"/>
      <c r="T63" s="1174"/>
      <c r="U63" s="1174"/>
      <c r="V63" s="1174"/>
      <c r="W63" s="1174"/>
      <c r="X63" s="1174"/>
      <c r="Y63" s="1174"/>
      <c r="Z63" s="1174"/>
      <c r="AA63" s="1174"/>
      <c r="AB63" s="1174"/>
      <c r="AC63" s="1174"/>
      <c r="AD63" s="1174"/>
      <c r="AE63" s="1174"/>
      <c r="AF63" s="1174"/>
      <c r="AG63" s="1174"/>
      <c r="AH63" s="1174"/>
      <c r="AI63" s="1174"/>
      <c r="AJ63" s="1174"/>
      <c r="AK63" s="1174"/>
      <c r="AL63" s="1174"/>
      <c r="AM63" s="1174"/>
      <c r="AN63" s="1174"/>
      <c r="AO63" s="1174"/>
      <c r="AP63" s="1174"/>
      <c r="AQ63" s="1174"/>
      <c r="AR63" s="1174"/>
      <c r="AS63" s="1174"/>
      <c r="AT63" s="1174"/>
      <c r="AU63" s="1174"/>
      <c r="AV63" s="1174"/>
      <c r="AW63" s="1174"/>
      <c r="AX63" s="1174"/>
      <c r="AY63" s="1174"/>
      <c r="AZ63" s="1174"/>
      <c r="BA63" s="1174"/>
      <c r="BB63" s="1174"/>
      <c r="BC63" s="1174"/>
    </row>
    <row r="64" spans="1:55" x14ac:dyDescent="0.2">
      <c r="A64" s="2340"/>
      <c r="B64" s="2341"/>
      <c r="C64" s="2341"/>
      <c r="D64" s="2341"/>
      <c r="E64" s="2341"/>
      <c r="F64" s="2341"/>
      <c r="G64" s="2341"/>
      <c r="H64" s="2341"/>
      <c r="I64" s="2342"/>
      <c r="J64" s="1174"/>
      <c r="K64" s="1174"/>
      <c r="L64" s="1174"/>
      <c r="M64" s="1174"/>
      <c r="N64" s="1174"/>
      <c r="O64" s="1174"/>
      <c r="P64" s="1174"/>
      <c r="Q64" s="1174"/>
      <c r="R64" s="1174"/>
      <c r="S64" s="1174"/>
      <c r="T64" s="1174"/>
      <c r="U64" s="1174"/>
      <c r="V64" s="1174"/>
      <c r="W64" s="1174"/>
      <c r="X64" s="1174"/>
      <c r="Y64" s="1174"/>
      <c r="Z64" s="1174"/>
      <c r="AA64" s="1174"/>
      <c r="AB64" s="1174"/>
      <c r="AC64" s="1174"/>
      <c r="AD64" s="1174"/>
      <c r="AE64" s="1174"/>
      <c r="AF64" s="1174"/>
      <c r="AG64" s="1174"/>
      <c r="AH64" s="1174"/>
      <c r="AI64" s="1174"/>
      <c r="AJ64" s="1174"/>
      <c r="AK64" s="1174"/>
      <c r="AL64" s="1174"/>
      <c r="AM64" s="1174"/>
      <c r="AN64" s="1174"/>
      <c r="AO64" s="1174"/>
      <c r="AP64" s="1174"/>
      <c r="AQ64" s="1174"/>
      <c r="AR64" s="1174"/>
      <c r="AS64" s="1174"/>
      <c r="AT64" s="1174"/>
      <c r="AU64" s="1174"/>
      <c r="AV64" s="1174"/>
      <c r="AW64" s="1174"/>
      <c r="AX64" s="1174"/>
      <c r="AY64" s="1174"/>
      <c r="AZ64" s="1174"/>
      <c r="BA64" s="1174"/>
      <c r="BB64" s="1174"/>
      <c r="BC64" s="1174"/>
    </row>
    <row r="65" spans="1:55" x14ac:dyDescent="0.2">
      <c r="A65" s="2343"/>
      <c r="B65" s="2344"/>
      <c r="C65" s="2344"/>
      <c r="D65" s="2344"/>
      <c r="E65" s="2344"/>
      <c r="F65" s="2344"/>
      <c r="G65" s="2344"/>
      <c r="H65" s="2344"/>
      <c r="I65" s="2345"/>
      <c r="J65" s="1174"/>
      <c r="K65" s="1174"/>
      <c r="L65" s="1174"/>
      <c r="M65" s="1174"/>
      <c r="N65" s="1174"/>
      <c r="O65" s="1174"/>
      <c r="P65" s="1174"/>
      <c r="Q65" s="1174"/>
      <c r="R65" s="1174"/>
      <c r="S65" s="1174"/>
      <c r="T65" s="1174"/>
      <c r="U65" s="1174"/>
      <c r="V65" s="1174"/>
      <c r="W65" s="1174"/>
      <c r="X65" s="1174"/>
      <c r="Y65" s="1174"/>
      <c r="Z65" s="1174"/>
      <c r="AA65" s="1174"/>
      <c r="AB65" s="1174"/>
      <c r="AC65" s="1174"/>
      <c r="AD65" s="1174"/>
      <c r="AE65" s="1174"/>
      <c r="AF65" s="1174"/>
      <c r="AG65" s="1174"/>
      <c r="AH65" s="1174"/>
      <c r="AI65" s="1174"/>
      <c r="AJ65" s="1174"/>
      <c r="AK65" s="1174"/>
      <c r="AL65" s="1174"/>
      <c r="AM65" s="1174"/>
      <c r="AN65" s="1174"/>
      <c r="AO65" s="1174"/>
      <c r="AP65" s="1174"/>
      <c r="AQ65" s="1174"/>
      <c r="AR65" s="1174"/>
      <c r="AS65" s="1174"/>
      <c r="AT65" s="1174"/>
      <c r="AU65" s="1174"/>
      <c r="AV65" s="1174"/>
      <c r="AW65" s="1174"/>
      <c r="AX65" s="1174"/>
      <c r="AY65" s="1174"/>
      <c r="AZ65" s="1174"/>
      <c r="BA65" s="1174"/>
      <c r="BB65" s="1174"/>
      <c r="BC65" s="1174"/>
    </row>
    <row r="66" spans="1:55" ht="13.5" customHeight="1" x14ac:dyDescent="0.2">
      <c r="A66" s="2343"/>
      <c r="B66" s="2344"/>
      <c r="C66" s="2344"/>
      <c r="D66" s="2344"/>
      <c r="E66" s="2344"/>
      <c r="F66" s="2344"/>
      <c r="G66" s="2344"/>
      <c r="H66" s="2344"/>
      <c r="I66" s="2345"/>
      <c r="J66" s="1174"/>
      <c r="K66" s="1174"/>
      <c r="L66" s="1174"/>
      <c r="M66" s="1174"/>
      <c r="N66" s="1174"/>
      <c r="O66" s="1174"/>
      <c r="P66" s="1174"/>
      <c r="Q66" s="1174"/>
      <c r="R66" s="1174"/>
      <c r="S66" s="1174"/>
      <c r="T66" s="1174"/>
      <c r="U66" s="1174"/>
      <c r="V66" s="1174"/>
      <c r="W66" s="1174"/>
      <c r="X66" s="1174"/>
      <c r="Y66" s="1174"/>
      <c r="Z66" s="1174"/>
      <c r="AA66" s="1174"/>
      <c r="AB66" s="1174"/>
      <c r="AC66" s="1174"/>
      <c r="AD66" s="1174"/>
      <c r="AE66" s="1174"/>
      <c r="AF66" s="1174"/>
      <c r="AG66" s="1174"/>
      <c r="AH66" s="1174"/>
      <c r="AI66" s="1174"/>
      <c r="AJ66" s="1174"/>
      <c r="AK66" s="1174"/>
      <c r="AL66" s="1174"/>
      <c r="AM66" s="1174"/>
      <c r="AN66" s="1174"/>
      <c r="AO66" s="1174"/>
      <c r="AP66" s="1174"/>
      <c r="AQ66" s="1174"/>
      <c r="AR66" s="1174"/>
      <c r="AS66" s="1174"/>
      <c r="AT66" s="1174"/>
      <c r="AU66" s="1174"/>
      <c r="AV66" s="1174"/>
      <c r="AW66" s="1174"/>
      <c r="AX66" s="1174"/>
      <c r="AY66" s="1174"/>
      <c r="AZ66" s="1174"/>
      <c r="BA66" s="1174"/>
      <c r="BB66" s="1174"/>
      <c r="BC66" s="1174"/>
    </row>
    <row r="67" spans="1:55" x14ac:dyDescent="0.2">
      <c r="A67" s="2346"/>
      <c r="B67" s="2347"/>
      <c r="C67" s="2347"/>
      <c r="D67" s="2347"/>
      <c r="E67" s="2347"/>
      <c r="F67" s="2347"/>
      <c r="G67" s="2347"/>
      <c r="H67" s="2347"/>
      <c r="I67" s="2348"/>
      <c r="J67" s="1174"/>
      <c r="K67" s="1174"/>
      <c r="L67" s="1174"/>
      <c r="M67" s="1174"/>
      <c r="N67" s="1174"/>
      <c r="O67" s="1174"/>
      <c r="P67" s="1174"/>
      <c r="Q67" s="1174"/>
      <c r="R67" s="1174"/>
      <c r="S67" s="1174"/>
      <c r="T67" s="1174"/>
      <c r="U67" s="1174"/>
      <c r="V67" s="1174"/>
      <c r="W67" s="1174"/>
      <c r="X67" s="1174"/>
      <c r="Y67" s="1174"/>
      <c r="Z67" s="1174"/>
      <c r="AA67" s="1174"/>
      <c r="AB67" s="1174"/>
      <c r="AC67" s="1174"/>
      <c r="AD67" s="1174"/>
      <c r="AE67" s="1174"/>
      <c r="AF67" s="1174"/>
      <c r="AG67" s="1174"/>
      <c r="AH67" s="1174"/>
      <c r="AI67" s="1174"/>
      <c r="AJ67" s="1174"/>
      <c r="AK67" s="1174"/>
      <c r="AL67" s="1174"/>
      <c r="AM67" s="1174"/>
      <c r="AN67" s="1174"/>
      <c r="AO67" s="1174"/>
      <c r="AP67" s="1174"/>
      <c r="AQ67" s="1174"/>
      <c r="AR67" s="1174"/>
      <c r="AS67" s="1174"/>
      <c r="AT67" s="1174"/>
      <c r="AU67" s="1174"/>
      <c r="AV67" s="1174"/>
      <c r="AW67" s="1174"/>
      <c r="AX67" s="1174"/>
      <c r="AY67" s="1174"/>
      <c r="AZ67" s="1174"/>
      <c r="BA67" s="1174"/>
      <c r="BB67" s="1174"/>
      <c r="BC67" s="1174"/>
    </row>
    <row r="68" spans="1:55" ht="24" customHeight="1" thickBot="1" x14ac:dyDescent="0.25">
      <c r="A68" s="2349" t="s">
        <v>800</v>
      </c>
      <c r="B68" s="2350"/>
      <c r="C68" s="2351"/>
      <c r="D68" s="2352" t="s">
        <v>801</v>
      </c>
      <c r="E68" s="2350"/>
      <c r="F68" s="2350"/>
      <c r="G68" s="2350"/>
      <c r="H68" s="2350"/>
      <c r="I68" s="2353"/>
      <c r="J68" s="1174"/>
      <c r="K68" s="1174"/>
      <c r="L68" s="1174"/>
      <c r="M68" s="1174"/>
      <c r="N68" s="1174"/>
      <c r="O68" s="1174"/>
      <c r="P68" s="1174"/>
      <c r="Q68" s="1174"/>
      <c r="R68" s="1174"/>
      <c r="S68" s="1174"/>
      <c r="T68" s="1174"/>
      <c r="U68" s="1174"/>
      <c r="V68" s="1174"/>
      <c r="W68" s="1174"/>
      <c r="X68" s="1174"/>
      <c r="Y68" s="1174"/>
      <c r="Z68" s="1174"/>
      <c r="AA68" s="1174"/>
      <c r="AB68" s="1174"/>
      <c r="AC68" s="1174"/>
      <c r="AD68" s="1174"/>
      <c r="AE68" s="1174"/>
      <c r="AF68" s="1174"/>
      <c r="AG68" s="1174"/>
      <c r="AH68" s="1174"/>
      <c r="AI68" s="1174"/>
      <c r="AJ68" s="1174"/>
      <c r="AK68" s="1174"/>
      <c r="AL68" s="1174"/>
      <c r="AM68" s="1174"/>
      <c r="AN68" s="1174"/>
      <c r="AO68" s="1174"/>
      <c r="AP68" s="1174"/>
      <c r="AQ68" s="1174"/>
      <c r="AR68" s="1174"/>
      <c r="AS68" s="1174"/>
      <c r="AT68" s="1174"/>
      <c r="AU68" s="1174"/>
      <c r="AV68" s="1174"/>
      <c r="AW68" s="1174"/>
      <c r="AX68" s="1174"/>
      <c r="AY68" s="1174"/>
      <c r="AZ68" s="1174"/>
      <c r="BA68" s="1174"/>
      <c r="BB68" s="1174"/>
      <c r="BC68" s="1174"/>
    </row>
    <row r="69" spans="1:55" ht="12.75" customHeight="1" x14ac:dyDescent="0.2">
      <c r="A69" s="1177"/>
      <c r="B69" s="1177"/>
      <c r="C69" s="1177"/>
      <c r="D69" s="1177"/>
      <c r="E69" s="1177"/>
      <c r="F69" s="1177"/>
      <c r="G69" s="1177"/>
      <c r="H69" s="1177"/>
      <c r="I69" s="1177"/>
      <c r="J69" s="1174"/>
      <c r="K69" s="1174"/>
      <c r="L69" s="1174"/>
      <c r="M69" s="1174"/>
      <c r="N69" s="1174"/>
      <c r="O69" s="1174"/>
      <c r="P69" s="1174"/>
      <c r="Q69" s="1174"/>
      <c r="R69" s="1174"/>
      <c r="S69" s="1174"/>
      <c r="T69" s="1174"/>
      <c r="U69" s="1174"/>
      <c r="V69" s="1174"/>
      <c r="W69" s="1174"/>
      <c r="X69" s="1174"/>
      <c r="Y69" s="1174"/>
      <c r="Z69" s="1174"/>
      <c r="AA69" s="1174"/>
      <c r="AB69" s="1174"/>
      <c r="AC69" s="1174"/>
      <c r="AD69" s="1174"/>
      <c r="AE69" s="1174"/>
      <c r="AF69" s="1174"/>
      <c r="AG69" s="1174"/>
      <c r="AH69" s="1174"/>
      <c r="AI69" s="1174"/>
      <c r="AJ69" s="1174"/>
      <c r="AK69" s="1174"/>
      <c r="AL69" s="1174"/>
      <c r="AM69" s="1174"/>
      <c r="AN69" s="1174"/>
      <c r="AO69" s="1174"/>
      <c r="AP69" s="1174"/>
      <c r="AQ69" s="1174"/>
      <c r="AR69" s="1174"/>
      <c r="AS69" s="1174"/>
      <c r="AT69" s="1174"/>
      <c r="AU69" s="1174"/>
      <c r="AV69" s="1174"/>
      <c r="AW69" s="1174"/>
      <c r="AX69" s="1174"/>
      <c r="AY69" s="1174"/>
      <c r="AZ69" s="1174"/>
      <c r="BA69" s="1174"/>
      <c r="BB69" s="1174"/>
      <c r="BC69" s="1174"/>
    </row>
    <row r="70" spans="1:55" hidden="1" x14ac:dyDescent="0.2">
      <c r="A70" s="1177"/>
      <c r="B70" s="1184"/>
      <c r="C70" s="1184"/>
      <c r="D70" s="1184"/>
      <c r="E70" s="1184"/>
      <c r="F70" s="1184"/>
      <c r="G70" s="1184"/>
      <c r="H70" s="1184"/>
      <c r="I70" s="1184"/>
      <c r="J70" s="1174"/>
      <c r="K70" s="1174"/>
      <c r="L70" s="1174"/>
      <c r="M70" s="1174"/>
      <c r="N70" s="1174"/>
      <c r="O70" s="1174"/>
      <c r="P70" s="1174"/>
      <c r="Q70" s="1174"/>
      <c r="R70" s="1174"/>
      <c r="S70" s="1174"/>
      <c r="T70" s="1174"/>
      <c r="U70" s="1174"/>
      <c r="V70" s="1174"/>
      <c r="W70" s="1174"/>
      <c r="X70" s="1174"/>
      <c r="Y70" s="1174"/>
      <c r="Z70" s="1174"/>
      <c r="AA70" s="1174"/>
      <c r="AB70" s="1174"/>
      <c r="AC70" s="1174"/>
      <c r="AD70" s="1174"/>
      <c r="AE70" s="1174"/>
      <c r="AF70" s="1174"/>
      <c r="AG70" s="1174"/>
      <c r="AH70" s="1174"/>
      <c r="AI70" s="1174"/>
      <c r="AJ70" s="1174"/>
      <c r="AK70" s="1174"/>
      <c r="AL70" s="1174"/>
      <c r="AM70" s="1174"/>
      <c r="AN70" s="1174"/>
      <c r="AO70" s="1174"/>
      <c r="AP70" s="1174"/>
      <c r="AQ70" s="1174"/>
      <c r="AR70" s="1174"/>
      <c r="AS70" s="1174"/>
      <c r="AT70" s="1174"/>
      <c r="AU70" s="1174"/>
      <c r="AV70" s="1174"/>
      <c r="AW70" s="1174"/>
      <c r="AX70" s="1174"/>
      <c r="AY70" s="1174"/>
      <c r="AZ70" s="1174"/>
      <c r="BA70" s="1174"/>
      <c r="BB70" s="1174"/>
      <c r="BC70" s="1174"/>
    </row>
    <row r="71" spans="1:55" hidden="1" x14ac:dyDescent="0.2">
      <c r="A71" s="1174"/>
      <c r="B71" s="1174"/>
      <c r="C71" s="1174"/>
      <c r="D71" s="1174"/>
      <c r="E71" s="1174"/>
      <c r="F71" s="1174"/>
      <c r="G71" s="1174"/>
      <c r="H71" s="1174"/>
      <c r="I71" s="1174"/>
      <c r="J71" s="1174"/>
      <c r="K71" s="1174"/>
      <c r="L71" s="1174"/>
      <c r="M71" s="1174"/>
      <c r="N71" s="1174"/>
      <c r="O71" s="1174"/>
      <c r="P71" s="1174"/>
      <c r="Q71" s="1174"/>
      <c r="R71" s="1174"/>
      <c r="S71" s="1174"/>
      <c r="T71" s="1174"/>
      <c r="U71" s="1174"/>
      <c r="V71" s="1174"/>
      <c r="W71" s="1174"/>
      <c r="X71" s="1174"/>
      <c r="Y71" s="1174"/>
      <c r="Z71" s="1174"/>
      <c r="AA71" s="1174"/>
      <c r="AB71" s="1174"/>
      <c r="AC71" s="1174"/>
      <c r="AD71" s="1174"/>
      <c r="AE71" s="1174"/>
      <c r="AF71" s="1174"/>
      <c r="AG71" s="1174"/>
      <c r="AH71" s="1174"/>
      <c r="AI71" s="1174"/>
      <c r="AJ71" s="1174"/>
      <c r="AK71" s="1174"/>
      <c r="AL71" s="1174"/>
      <c r="AM71" s="1174"/>
      <c r="AN71" s="1174"/>
      <c r="AO71" s="1174"/>
      <c r="AP71" s="1174"/>
      <c r="AQ71" s="1174"/>
      <c r="AR71" s="1174"/>
      <c r="AS71" s="1174"/>
      <c r="AT71" s="1174"/>
      <c r="AU71" s="1174"/>
      <c r="AV71" s="1174"/>
      <c r="AW71" s="1174"/>
      <c r="AX71" s="1174"/>
      <c r="AY71" s="1174"/>
      <c r="AZ71" s="1174"/>
      <c r="BA71" s="1174"/>
      <c r="BB71" s="1174"/>
      <c r="BC71" s="1174"/>
    </row>
    <row r="72" spans="1:55" hidden="1" x14ac:dyDescent="0.2">
      <c r="A72" s="1174"/>
      <c r="B72" s="1174"/>
      <c r="C72" s="1174"/>
      <c r="D72" s="1174"/>
      <c r="E72" s="1174"/>
      <c r="F72" s="1174"/>
      <c r="G72" s="1174"/>
      <c r="H72" s="1174"/>
      <c r="I72" s="1174"/>
      <c r="J72" s="1174"/>
      <c r="K72" s="1174"/>
      <c r="L72" s="1174"/>
      <c r="M72" s="1174"/>
      <c r="N72" s="1174"/>
      <c r="O72" s="1174"/>
      <c r="P72" s="1174"/>
      <c r="Q72" s="1174"/>
      <c r="R72" s="1174"/>
      <c r="S72" s="1174"/>
      <c r="T72" s="1174"/>
      <c r="U72" s="1174"/>
      <c r="V72" s="1174"/>
      <c r="W72" s="1174"/>
      <c r="X72" s="1174"/>
      <c r="Y72" s="1174"/>
      <c r="Z72" s="1174"/>
      <c r="AA72" s="1174"/>
      <c r="AB72" s="1174"/>
      <c r="AC72" s="1174"/>
      <c r="AD72" s="1174"/>
      <c r="AE72" s="1174"/>
      <c r="AF72" s="1174"/>
      <c r="AG72" s="1174"/>
      <c r="AH72" s="1174"/>
      <c r="AI72" s="1174"/>
      <c r="AJ72" s="1174"/>
      <c r="AK72" s="1174"/>
      <c r="AL72" s="1174"/>
      <c r="AM72" s="1174"/>
      <c r="AN72" s="1174"/>
      <c r="AO72" s="1174"/>
      <c r="AP72" s="1174"/>
      <c r="AQ72" s="1174"/>
      <c r="AR72" s="1174"/>
      <c r="AS72" s="1174"/>
      <c r="AT72" s="1174"/>
      <c r="AU72" s="1174"/>
      <c r="AV72" s="1174"/>
      <c r="AW72" s="1174"/>
      <c r="AX72" s="1174"/>
      <c r="AY72" s="1174"/>
      <c r="AZ72" s="1174"/>
      <c r="BA72" s="1174"/>
      <c r="BB72" s="1174"/>
      <c r="BC72" s="1174"/>
    </row>
    <row r="73" spans="1:55" ht="12.75" hidden="1" customHeight="1" x14ac:dyDescent="0.2">
      <c r="A73" s="1174"/>
      <c r="B73" s="1174"/>
      <c r="C73" s="1174"/>
      <c r="D73" s="1174"/>
      <c r="E73" s="1174"/>
      <c r="F73" s="1174"/>
      <c r="G73" s="1174"/>
      <c r="H73" s="1174"/>
      <c r="I73" s="1174"/>
      <c r="J73" s="1174"/>
      <c r="K73" s="1174"/>
      <c r="L73" s="1174"/>
      <c r="M73" s="1174"/>
      <c r="N73" s="1174"/>
      <c r="O73" s="1174"/>
      <c r="P73" s="1174"/>
      <c r="Q73" s="1174"/>
      <c r="R73" s="1174"/>
      <c r="S73" s="1174"/>
      <c r="T73" s="1174"/>
      <c r="U73" s="1174"/>
      <c r="V73" s="1174"/>
      <c r="W73" s="1174"/>
      <c r="X73" s="1174"/>
      <c r="Y73" s="1174"/>
      <c r="Z73" s="1174"/>
      <c r="AA73" s="1174"/>
      <c r="AB73" s="1174"/>
      <c r="AC73" s="1174"/>
      <c r="AD73" s="1174"/>
      <c r="AE73" s="1174"/>
      <c r="AF73" s="1174"/>
      <c r="AG73" s="1174"/>
      <c r="AH73" s="1174"/>
      <c r="AI73" s="1174"/>
      <c r="AJ73" s="1174"/>
      <c r="AK73" s="1174"/>
      <c r="AL73" s="1174"/>
      <c r="AM73" s="1174"/>
      <c r="AN73" s="1174"/>
      <c r="AO73" s="1174"/>
      <c r="AP73" s="1174"/>
      <c r="AQ73" s="1174"/>
      <c r="AR73" s="1174"/>
      <c r="AS73" s="1174"/>
      <c r="AT73" s="1174"/>
      <c r="AU73" s="1174"/>
      <c r="AV73" s="1174"/>
      <c r="AW73" s="1174"/>
      <c r="AX73" s="1174"/>
      <c r="AY73" s="1174"/>
      <c r="AZ73" s="1174"/>
      <c r="BA73" s="1174"/>
      <c r="BB73" s="1174"/>
      <c r="BC73" s="1174"/>
    </row>
    <row r="74" spans="1:55" ht="25.5" hidden="1" customHeight="1" x14ac:dyDescent="0.2">
      <c r="A74" s="1174"/>
      <c r="B74" s="1174"/>
      <c r="C74" s="1174"/>
      <c r="D74" s="1174"/>
      <c r="E74" s="1174"/>
      <c r="F74" s="1174"/>
      <c r="G74" s="1174"/>
      <c r="H74" s="1174"/>
      <c r="I74" s="1174"/>
      <c r="J74" s="1174"/>
      <c r="K74" s="1174"/>
      <c r="L74" s="1174"/>
      <c r="M74" s="1174"/>
      <c r="N74" s="1174"/>
      <c r="O74" s="1174"/>
      <c r="P74" s="1174"/>
      <c r="Q74" s="1174"/>
      <c r="R74" s="1174"/>
      <c r="S74" s="1174"/>
      <c r="T74" s="1174"/>
      <c r="U74" s="1174"/>
      <c r="V74" s="1174"/>
      <c r="W74" s="1174"/>
      <c r="X74" s="1174"/>
      <c r="Y74" s="1174"/>
      <c r="Z74" s="1174"/>
      <c r="AA74" s="1174"/>
      <c r="AB74" s="1174"/>
      <c r="AC74" s="1174"/>
      <c r="AD74" s="1174"/>
      <c r="AE74" s="1174"/>
      <c r="AF74" s="1174"/>
      <c r="AG74" s="1174"/>
      <c r="AH74" s="1174"/>
      <c r="AI74" s="1174"/>
      <c r="AJ74" s="1174"/>
      <c r="AK74" s="1174"/>
      <c r="AL74" s="1174"/>
      <c r="AM74" s="1174"/>
      <c r="AN74" s="1174"/>
      <c r="AO74" s="1174"/>
      <c r="AP74" s="1174"/>
      <c r="AQ74" s="1174"/>
      <c r="AR74" s="1174"/>
      <c r="AS74" s="1174"/>
      <c r="AT74" s="1174"/>
      <c r="AU74" s="1174"/>
      <c r="AV74" s="1174"/>
      <c r="AW74" s="1174"/>
      <c r="AX74" s="1174"/>
      <c r="AY74" s="1174"/>
      <c r="AZ74" s="1174"/>
      <c r="BA74" s="1174"/>
      <c r="BB74" s="1174"/>
      <c r="BC74" s="1174"/>
    </row>
    <row r="75" spans="1:55" hidden="1" x14ac:dyDescent="0.2">
      <c r="A75" s="1174"/>
      <c r="B75" s="1174"/>
      <c r="C75" s="1174"/>
      <c r="D75" s="1174"/>
      <c r="E75" s="1174"/>
      <c r="F75" s="1174"/>
      <c r="G75" s="1174"/>
      <c r="H75" s="1174"/>
      <c r="I75" s="1174"/>
      <c r="J75" s="1174"/>
      <c r="K75" s="1174"/>
      <c r="L75" s="1174"/>
      <c r="M75" s="1174"/>
      <c r="N75" s="1174"/>
      <c r="O75" s="1174"/>
      <c r="P75" s="1174"/>
      <c r="Q75" s="1174"/>
      <c r="R75" s="1174"/>
      <c r="S75" s="1174"/>
      <c r="T75" s="1174"/>
      <c r="U75" s="1174"/>
      <c r="V75" s="1174"/>
      <c r="W75" s="1174"/>
      <c r="X75" s="1174"/>
      <c r="Y75" s="1174"/>
      <c r="Z75" s="1174"/>
      <c r="AA75" s="1174"/>
      <c r="AB75" s="1174"/>
      <c r="AC75" s="1174"/>
      <c r="AD75" s="1174"/>
      <c r="AE75" s="1174"/>
      <c r="AF75" s="1174"/>
      <c r="AG75" s="1174"/>
      <c r="AH75" s="1174"/>
      <c r="AI75" s="1174"/>
      <c r="AJ75" s="1174"/>
      <c r="AK75" s="1174"/>
      <c r="AL75" s="1174"/>
      <c r="AM75" s="1174"/>
      <c r="AN75" s="1174"/>
      <c r="AO75" s="1174"/>
      <c r="AP75" s="1174"/>
      <c r="AQ75" s="1174"/>
      <c r="AR75" s="1174"/>
      <c r="AS75" s="1174"/>
      <c r="AT75" s="1174"/>
      <c r="AU75" s="1174"/>
      <c r="AV75" s="1174"/>
      <c r="AW75" s="1174"/>
      <c r="AX75" s="1174"/>
      <c r="AY75" s="1174"/>
      <c r="AZ75" s="1174"/>
      <c r="BA75" s="1174"/>
      <c r="BB75" s="1174"/>
      <c r="BC75" s="1174"/>
    </row>
    <row r="76" spans="1:55" hidden="1" x14ac:dyDescent="0.2">
      <c r="A76" s="1174"/>
      <c r="B76" s="1174"/>
      <c r="C76" s="1174"/>
      <c r="D76" s="1174"/>
      <c r="E76" s="1174"/>
      <c r="F76" s="1174"/>
      <c r="G76" s="1174"/>
      <c r="H76" s="1174"/>
      <c r="I76" s="1174"/>
      <c r="J76" s="1174"/>
      <c r="K76" s="1174"/>
      <c r="L76" s="1174"/>
      <c r="M76" s="1174"/>
      <c r="N76" s="1174"/>
      <c r="O76" s="1174"/>
      <c r="P76" s="1174"/>
      <c r="Q76" s="1174"/>
      <c r="R76" s="1174"/>
      <c r="S76" s="1174"/>
      <c r="T76" s="1174"/>
      <c r="U76" s="1174"/>
      <c r="V76" s="1174"/>
      <c r="W76" s="1174"/>
      <c r="X76" s="1174"/>
      <c r="Y76" s="1174"/>
      <c r="Z76" s="1174"/>
      <c r="AA76" s="1174"/>
      <c r="AB76" s="1174"/>
      <c r="AC76" s="1174"/>
      <c r="AD76" s="1174"/>
      <c r="AE76" s="1174"/>
      <c r="AF76" s="1174"/>
      <c r="AG76" s="1174"/>
      <c r="AH76" s="1174"/>
      <c r="AI76" s="1174"/>
      <c r="AJ76" s="1174"/>
      <c r="AK76" s="1174"/>
      <c r="AL76" s="1174"/>
      <c r="AM76" s="1174"/>
      <c r="AN76" s="1174"/>
      <c r="AO76" s="1174"/>
      <c r="AP76" s="1174"/>
      <c r="AQ76" s="1174"/>
      <c r="AR76" s="1174"/>
      <c r="AS76" s="1174"/>
      <c r="AT76" s="1174"/>
      <c r="AU76" s="1174"/>
      <c r="AV76" s="1174"/>
      <c r="AW76" s="1174"/>
      <c r="AX76" s="1174"/>
      <c r="AY76" s="1174"/>
      <c r="AZ76" s="1174"/>
      <c r="BA76" s="1174"/>
      <c r="BB76" s="1174"/>
      <c r="BC76" s="1174"/>
    </row>
    <row r="77" spans="1:55" hidden="1" x14ac:dyDescent="0.2">
      <c r="A77" s="1174"/>
      <c r="B77" s="1174"/>
      <c r="C77" s="1174"/>
      <c r="D77" s="1174"/>
      <c r="E77" s="1174"/>
      <c r="F77" s="1174"/>
      <c r="G77" s="1174"/>
      <c r="H77" s="1174"/>
      <c r="I77" s="1174"/>
      <c r="J77" s="1174"/>
      <c r="K77" s="1174"/>
      <c r="L77" s="1174"/>
      <c r="M77" s="1174"/>
      <c r="N77" s="1174"/>
      <c r="O77" s="1174"/>
      <c r="P77" s="1174"/>
      <c r="Q77" s="1174"/>
      <c r="R77" s="1174"/>
      <c r="S77" s="1174"/>
      <c r="T77" s="1174"/>
      <c r="U77" s="1174"/>
      <c r="V77" s="1174"/>
      <c r="W77" s="1174"/>
      <c r="X77" s="1174"/>
      <c r="Y77" s="1174"/>
      <c r="Z77" s="1174"/>
      <c r="AA77" s="1174"/>
      <c r="AB77" s="1174"/>
      <c r="AC77" s="1174"/>
      <c r="AD77" s="1174"/>
      <c r="AE77" s="1174"/>
      <c r="AF77" s="1174"/>
      <c r="AG77" s="1174"/>
      <c r="AH77" s="1174"/>
      <c r="AI77" s="1174"/>
      <c r="AJ77" s="1174"/>
      <c r="AK77" s="1174"/>
      <c r="AL77" s="1174"/>
      <c r="AM77" s="1174"/>
      <c r="AN77" s="1174"/>
      <c r="AO77" s="1174"/>
      <c r="AP77" s="1174"/>
      <c r="AQ77" s="1174"/>
      <c r="AR77" s="1174"/>
      <c r="AS77" s="1174"/>
      <c r="AT77" s="1174"/>
      <c r="AU77" s="1174"/>
      <c r="AV77" s="1174"/>
      <c r="AW77" s="1174"/>
      <c r="AX77" s="1174"/>
      <c r="AY77" s="1174"/>
      <c r="AZ77" s="1174"/>
      <c r="BA77" s="1174"/>
      <c r="BB77" s="1174"/>
      <c r="BC77" s="1174"/>
    </row>
    <row r="78" spans="1:55" hidden="1" x14ac:dyDescent="0.2">
      <c r="A78" s="1174"/>
      <c r="B78" s="1174"/>
      <c r="C78" s="1174"/>
      <c r="D78" s="1174"/>
      <c r="E78" s="1174"/>
      <c r="F78" s="1174"/>
      <c r="G78" s="1174"/>
      <c r="H78" s="1174"/>
      <c r="I78" s="1174"/>
      <c r="J78" s="1174"/>
      <c r="K78" s="1174"/>
      <c r="L78" s="1174"/>
      <c r="M78" s="1174"/>
      <c r="N78" s="1174"/>
      <c r="O78" s="1174"/>
      <c r="P78" s="1174"/>
      <c r="Q78" s="1174"/>
      <c r="R78" s="1174"/>
      <c r="S78" s="1174"/>
      <c r="T78" s="1174"/>
      <c r="U78" s="1174"/>
      <c r="V78" s="1174"/>
      <c r="W78" s="1174"/>
      <c r="X78" s="1174"/>
      <c r="Y78" s="1174"/>
      <c r="Z78" s="1174"/>
      <c r="AA78" s="1174"/>
      <c r="AB78" s="1174"/>
      <c r="AC78" s="1174"/>
      <c r="AD78" s="1174"/>
      <c r="AE78" s="1174"/>
      <c r="AF78" s="1174"/>
      <c r="AG78" s="1174"/>
      <c r="AH78" s="1174"/>
      <c r="AI78" s="1174"/>
      <c r="AJ78" s="1174"/>
      <c r="AK78" s="1174"/>
      <c r="AL78" s="1174"/>
      <c r="AM78" s="1174"/>
      <c r="AN78" s="1174"/>
      <c r="AO78" s="1174"/>
      <c r="AP78" s="1174"/>
      <c r="AQ78" s="1174"/>
      <c r="AR78" s="1174"/>
      <c r="AS78" s="1174"/>
      <c r="AT78" s="1174"/>
      <c r="AU78" s="1174"/>
      <c r="AV78" s="1174"/>
      <c r="AW78" s="1174"/>
      <c r="AX78" s="1174"/>
      <c r="AY78" s="1174"/>
      <c r="AZ78" s="1174"/>
      <c r="BA78" s="1174"/>
      <c r="BB78" s="1174"/>
      <c r="BC78" s="1174"/>
    </row>
    <row r="79" spans="1:55" hidden="1" x14ac:dyDescent="0.2">
      <c r="A79" s="1174"/>
      <c r="B79" s="1174"/>
      <c r="C79" s="1174"/>
      <c r="D79" s="1174"/>
      <c r="E79" s="1174"/>
      <c r="F79" s="1174"/>
      <c r="G79" s="1174"/>
      <c r="H79" s="1174"/>
      <c r="I79" s="1174"/>
      <c r="J79" s="1174"/>
      <c r="K79" s="1174"/>
      <c r="L79" s="1174"/>
      <c r="M79" s="1174"/>
      <c r="N79" s="1174"/>
      <c r="O79" s="1174"/>
      <c r="P79" s="1174"/>
      <c r="Q79" s="1174"/>
      <c r="R79" s="1174"/>
      <c r="S79" s="1174"/>
      <c r="T79" s="1174"/>
      <c r="U79" s="1174"/>
      <c r="V79" s="1174"/>
      <c r="W79" s="1174"/>
      <c r="X79" s="1174"/>
      <c r="Y79" s="1174"/>
      <c r="Z79" s="1174"/>
      <c r="AA79" s="1174"/>
      <c r="AB79" s="1174"/>
      <c r="AC79" s="1174"/>
      <c r="AD79" s="1174"/>
      <c r="AE79" s="1174"/>
      <c r="AF79" s="1174"/>
      <c r="AG79" s="1174"/>
      <c r="AH79" s="1174"/>
      <c r="AI79" s="1174"/>
      <c r="AJ79" s="1174"/>
      <c r="AK79" s="1174"/>
      <c r="AL79" s="1174"/>
      <c r="AM79" s="1174"/>
      <c r="AN79" s="1174"/>
      <c r="AO79" s="1174"/>
      <c r="AP79" s="1174"/>
      <c r="AQ79" s="1174"/>
      <c r="AR79" s="1174"/>
      <c r="AS79" s="1174"/>
      <c r="AT79" s="1174"/>
      <c r="AU79" s="1174"/>
      <c r="AV79" s="1174"/>
      <c r="AW79" s="1174"/>
      <c r="AX79" s="1174"/>
      <c r="AY79" s="1174"/>
      <c r="AZ79" s="1174"/>
      <c r="BA79" s="1174"/>
      <c r="BB79" s="1174"/>
      <c r="BC79" s="1174"/>
    </row>
    <row r="80" spans="1:55" hidden="1" x14ac:dyDescent="0.2">
      <c r="A80" s="1174"/>
      <c r="B80" s="1174"/>
      <c r="C80" s="1174"/>
      <c r="D80" s="1174"/>
      <c r="E80" s="1174"/>
      <c r="F80" s="1174"/>
      <c r="G80" s="1174"/>
      <c r="H80" s="1174"/>
      <c r="I80" s="1174"/>
      <c r="J80" s="1174"/>
      <c r="K80" s="1174"/>
      <c r="L80" s="1174"/>
      <c r="M80" s="1174"/>
      <c r="N80" s="1174"/>
      <c r="O80" s="1174"/>
      <c r="P80" s="1174"/>
      <c r="Q80" s="1174"/>
      <c r="R80" s="1174"/>
      <c r="S80" s="1174"/>
      <c r="T80" s="1174"/>
      <c r="U80" s="1174"/>
      <c r="V80" s="1174"/>
      <c r="W80" s="1174"/>
      <c r="X80" s="1174"/>
      <c r="Y80" s="1174"/>
      <c r="Z80" s="1174"/>
      <c r="AA80" s="1174"/>
      <c r="AB80" s="1174"/>
      <c r="AC80" s="1174"/>
      <c r="AD80" s="1174"/>
      <c r="AE80" s="1174"/>
      <c r="AF80" s="1174"/>
      <c r="AG80" s="1174"/>
      <c r="AH80" s="1174"/>
      <c r="AI80" s="1174"/>
      <c r="AJ80" s="1174"/>
      <c r="AK80" s="1174"/>
      <c r="AL80" s="1174"/>
      <c r="AM80" s="1174"/>
      <c r="AN80" s="1174"/>
      <c r="AO80" s="1174"/>
      <c r="AP80" s="1174"/>
      <c r="AQ80" s="1174"/>
      <c r="AR80" s="1174"/>
      <c r="AS80" s="1174"/>
      <c r="AT80" s="1174"/>
      <c r="AU80" s="1174"/>
      <c r="AV80" s="1174"/>
      <c r="AW80" s="1174"/>
      <c r="AX80" s="1174"/>
      <c r="AY80" s="1174"/>
      <c r="AZ80" s="1174"/>
      <c r="BA80" s="1174"/>
      <c r="BB80" s="1174"/>
      <c r="BC80" s="1174"/>
    </row>
    <row r="81" spans="1:55" hidden="1" x14ac:dyDescent="0.2">
      <c r="A81" s="1174"/>
      <c r="B81" s="1174"/>
      <c r="C81" s="1174"/>
      <c r="D81" s="1174"/>
      <c r="E81" s="1174"/>
      <c r="F81" s="1174"/>
      <c r="G81" s="1174"/>
      <c r="H81" s="1174"/>
      <c r="I81" s="1174"/>
      <c r="J81" s="1174"/>
      <c r="K81" s="1174"/>
      <c r="L81" s="1174"/>
      <c r="M81" s="1174"/>
      <c r="N81" s="1174"/>
      <c r="O81" s="1174"/>
      <c r="P81" s="1174"/>
      <c r="Q81" s="1174"/>
      <c r="R81" s="1174"/>
      <c r="S81" s="1174"/>
      <c r="T81" s="1174"/>
      <c r="U81" s="1174"/>
      <c r="V81" s="1174"/>
      <c r="W81" s="1174"/>
      <c r="X81" s="1174"/>
      <c r="Y81" s="1174"/>
      <c r="Z81" s="1174"/>
      <c r="AA81" s="1174"/>
      <c r="AB81" s="1174"/>
      <c r="AC81" s="1174"/>
      <c r="AD81" s="1174"/>
      <c r="AE81" s="1174"/>
      <c r="AF81" s="1174"/>
      <c r="AG81" s="1174"/>
      <c r="AH81" s="1174"/>
      <c r="AI81" s="1174"/>
      <c r="AJ81" s="1174"/>
      <c r="AK81" s="1174"/>
      <c r="AL81" s="1174"/>
      <c r="AM81" s="1174"/>
      <c r="AN81" s="1174"/>
      <c r="AO81" s="1174"/>
      <c r="AP81" s="1174"/>
      <c r="AQ81" s="1174"/>
      <c r="AR81" s="1174"/>
      <c r="AS81" s="1174"/>
      <c r="AT81" s="1174"/>
      <c r="AU81" s="1174"/>
      <c r="AV81" s="1174"/>
      <c r="AW81" s="1174"/>
      <c r="AX81" s="1174"/>
      <c r="AY81" s="1174"/>
      <c r="AZ81" s="1174"/>
      <c r="BA81" s="1174"/>
      <c r="BB81" s="1174"/>
      <c r="BC81" s="1174"/>
    </row>
    <row r="82" spans="1:55" hidden="1" x14ac:dyDescent="0.2">
      <c r="A82" s="1174"/>
      <c r="B82" s="1174"/>
      <c r="C82" s="1174"/>
      <c r="D82" s="1174"/>
      <c r="E82" s="1174"/>
      <c r="F82" s="1174"/>
      <c r="G82" s="1174"/>
      <c r="H82" s="1174"/>
      <c r="I82" s="1174"/>
      <c r="J82" s="1174"/>
      <c r="K82" s="1174"/>
      <c r="L82" s="1174"/>
      <c r="M82" s="1174"/>
      <c r="N82" s="1174"/>
      <c r="O82" s="1174"/>
      <c r="P82" s="1174"/>
      <c r="Q82" s="1174"/>
      <c r="R82" s="1174"/>
      <c r="S82" s="1174"/>
      <c r="T82" s="1174"/>
      <c r="U82" s="1174"/>
      <c r="V82" s="1174"/>
      <c r="W82" s="1174"/>
      <c r="X82" s="1174"/>
      <c r="Y82" s="1174"/>
      <c r="Z82" s="1174"/>
      <c r="AA82" s="1174"/>
      <c r="AB82" s="1174"/>
      <c r="AC82" s="1174"/>
      <c r="AD82" s="1174"/>
      <c r="AE82" s="1174"/>
      <c r="AF82" s="1174"/>
      <c r="AG82" s="1174"/>
      <c r="AH82" s="1174"/>
      <c r="AI82" s="1174"/>
      <c r="AJ82" s="1174"/>
      <c r="AK82" s="1174"/>
      <c r="AL82" s="1174"/>
      <c r="AM82" s="1174"/>
      <c r="AN82" s="1174"/>
      <c r="AO82" s="1174"/>
      <c r="AP82" s="1174"/>
      <c r="AQ82" s="1174"/>
      <c r="AR82" s="1174"/>
      <c r="AS82" s="1174"/>
      <c r="AT82" s="1174"/>
      <c r="AU82" s="1174"/>
      <c r="AV82" s="1174"/>
      <c r="AW82" s="1174"/>
      <c r="AX82" s="1174"/>
      <c r="AY82" s="1174"/>
      <c r="AZ82" s="1174"/>
      <c r="BA82" s="1174"/>
      <c r="BB82" s="1174"/>
      <c r="BC82" s="1174"/>
    </row>
    <row r="83" spans="1:55" hidden="1" x14ac:dyDescent="0.2">
      <c r="A83" s="1174"/>
      <c r="B83" s="1174"/>
      <c r="C83" s="1174"/>
      <c r="D83" s="1174"/>
      <c r="E83" s="1174"/>
      <c r="F83" s="1174"/>
      <c r="G83" s="1174"/>
      <c r="H83" s="1174"/>
      <c r="I83" s="1174"/>
      <c r="J83" s="1174"/>
      <c r="K83" s="1174"/>
      <c r="L83" s="1174"/>
      <c r="M83" s="1174"/>
      <c r="N83" s="1174"/>
      <c r="O83" s="1174"/>
      <c r="P83" s="1174"/>
      <c r="Q83" s="1174"/>
      <c r="R83" s="1174"/>
      <c r="S83" s="1174"/>
      <c r="T83" s="1174"/>
      <c r="U83" s="1174"/>
      <c r="V83" s="1174"/>
      <c r="W83" s="1174"/>
      <c r="X83" s="1174"/>
      <c r="Y83" s="1174"/>
      <c r="Z83" s="1174"/>
      <c r="AA83" s="1174"/>
      <c r="AB83" s="1174"/>
      <c r="AC83" s="1174"/>
      <c r="AD83" s="1174"/>
      <c r="AE83" s="1174"/>
      <c r="AF83" s="1174"/>
      <c r="AG83" s="1174"/>
      <c r="AH83" s="1174"/>
      <c r="AI83" s="1174"/>
      <c r="AJ83" s="1174"/>
      <c r="AK83" s="1174"/>
      <c r="AL83" s="1174"/>
      <c r="AM83" s="1174"/>
      <c r="AN83" s="1174"/>
      <c r="AO83" s="1174"/>
      <c r="AP83" s="1174"/>
      <c r="AQ83" s="1174"/>
      <c r="AR83" s="1174"/>
      <c r="AS83" s="1174"/>
      <c r="AT83" s="1174"/>
      <c r="AU83" s="1174"/>
      <c r="AV83" s="1174"/>
      <c r="AW83" s="1174"/>
      <c r="AX83" s="1174"/>
      <c r="AY83" s="1174"/>
      <c r="AZ83" s="1174"/>
      <c r="BA83" s="1174"/>
      <c r="BB83" s="1174"/>
      <c r="BC83" s="1174"/>
    </row>
    <row r="84" spans="1:55" ht="12.75" hidden="1" customHeight="1" x14ac:dyDescent="0.2">
      <c r="A84" s="1174"/>
      <c r="B84" s="1174"/>
      <c r="C84" s="1174"/>
      <c r="D84" s="1174"/>
      <c r="E84" s="1174"/>
      <c r="F84" s="1174"/>
      <c r="G84" s="1174"/>
      <c r="H84" s="1174"/>
      <c r="I84" s="1174"/>
      <c r="J84" s="1174"/>
      <c r="K84" s="1174"/>
      <c r="L84" s="1174"/>
      <c r="M84" s="1174"/>
      <c r="N84" s="1174"/>
      <c r="O84" s="1174"/>
      <c r="P84" s="1174"/>
      <c r="Q84" s="1174"/>
      <c r="R84" s="1174"/>
      <c r="S84" s="1174"/>
      <c r="T84" s="1174"/>
      <c r="U84" s="1174"/>
      <c r="V84" s="1174"/>
      <c r="W84" s="1174"/>
      <c r="X84" s="1174"/>
      <c r="Y84" s="1174"/>
      <c r="Z84" s="1174"/>
      <c r="AA84" s="1174"/>
      <c r="AB84" s="1174"/>
      <c r="AC84" s="1174"/>
      <c r="AD84" s="1174"/>
      <c r="AE84" s="1174"/>
      <c r="AF84" s="1174"/>
      <c r="AG84" s="1174"/>
      <c r="AH84" s="1174"/>
      <c r="AI84" s="1174"/>
      <c r="AJ84" s="1174"/>
      <c r="AK84" s="1174"/>
      <c r="AL84" s="1174"/>
      <c r="AM84" s="1174"/>
      <c r="AN84" s="1174"/>
      <c r="AO84" s="1174"/>
      <c r="AP84" s="1174"/>
      <c r="AQ84" s="1174"/>
      <c r="AR84" s="1174"/>
      <c r="AS84" s="1174"/>
      <c r="AT84" s="1174"/>
      <c r="AU84" s="1174"/>
      <c r="AV84" s="1174"/>
      <c r="AW84" s="1174"/>
      <c r="AX84" s="1174"/>
      <c r="AY84" s="1174"/>
      <c r="AZ84" s="1174"/>
      <c r="BA84" s="1174"/>
      <c r="BB84" s="1174"/>
      <c r="BC84" s="1174"/>
    </row>
    <row r="85" spans="1:55" hidden="1" x14ac:dyDescent="0.2">
      <c r="A85" s="1174"/>
      <c r="B85" s="1174"/>
      <c r="C85" s="1174"/>
      <c r="D85" s="1174"/>
      <c r="E85" s="1174"/>
      <c r="F85" s="1174"/>
      <c r="G85" s="1174"/>
      <c r="H85" s="1174"/>
      <c r="I85" s="1174"/>
      <c r="J85" s="1174"/>
      <c r="K85" s="1174"/>
      <c r="L85" s="1174"/>
      <c r="M85" s="1174"/>
      <c r="N85" s="1174"/>
      <c r="O85" s="1174"/>
      <c r="P85" s="1174"/>
      <c r="Q85" s="1174"/>
      <c r="R85" s="1174"/>
      <c r="S85" s="1174"/>
      <c r="T85" s="1174"/>
      <c r="U85" s="1174"/>
      <c r="V85" s="1174"/>
      <c r="W85" s="1174"/>
      <c r="X85" s="1174"/>
      <c r="Y85" s="1174"/>
      <c r="Z85" s="1174"/>
      <c r="AA85" s="1174"/>
      <c r="AB85" s="1174"/>
      <c r="AC85" s="1174"/>
      <c r="AD85" s="1174"/>
      <c r="AE85" s="1174"/>
      <c r="AF85" s="1174"/>
      <c r="AG85" s="1174"/>
      <c r="AH85" s="1174"/>
      <c r="AI85" s="1174"/>
      <c r="AJ85" s="1174"/>
      <c r="AK85" s="1174"/>
      <c r="AL85" s="1174"/>
      <c r="AM85" s="1174"/>
      <c r="AN85" s="1174"/>
      <c r="AO85" s="1174"/>
      <c r="AP85" s="1174"/>
      <c r="AQ85" s="1174"/>
      <c r="AR85" s="1174"/>
      <c r="AS85" s="1174"/>
      <c r="AT85" s="1174"/>
      <c r="AU85" s="1174"/>
      <c r="AV85" s="1174"/>
      <c r="AW85" s="1174"/>
      <c r="AX85" s="1174"/>
      <c r="AY85" s="1174"/>
      <c r="AZ85" s="1174"/>
      <c r="BA85" s="1174"/>
      <c r="BB85" s="1174"/>
      <c r="BC85" s="1174"/>
    </row>
    <row r="86" spans="1:55" hidden="1" x14ac:dyDescent="0.2">
      <c r="A86" s="1174"/>
      <c r="B86" s="1174"/>
      <c r="C86" s="1174"/>
      <c r="D86" s="1174"/>
      <c r="E86" s="1174"/>
      <c r="F86" s="1174"/>
      <c r="G86" s="1174"/>
      <c r="H86" s="1174"/>
      <c r="I86" s="1174"/>
      <c r="J86" s="1174"/>
      <c r="K86" s="1174"/>
      <c r="L86" s="1174"/>
      <c r="M86" s="1174"/>
      <c r="N86" s="1174"/>
      <c r="O86" s="1174"/>
      <c r="P86" s="1174"/>
      <c r="Q86" s="1174"/>
      <c r="R86" s="1174"/>
      <c r="S86" s="1174"/>
      <c r="T86" s="1174"/>
      <c r="U86" s="1174"/>
      <c r="V86" s="1174"/>
      <c r="W86" s="1174"/>
      <c r="X86" s="1174"/>
      <c r="Y86" s="1174"/>
      <c r="Z86" s="1174"/>
      <c r="AA86" s="1174"/>
      <c r="AB86" s="1174"/>
      <c r="AC86" s="1174"/>
      <c r="AD86" s="1174"/>
      <c r="AE86" s="1174"/>
      <c r="AF86" s="1174"/>
      <c r="AG86" s="1174"/>
      <c r="AH86" s="1174"/>
      <c r="AI86" s="1174"/>
      <c r="AJ86" s="1174"/>
      <c r="AK86" s="1174"/>
      <c r="AL86" s="1174"/>
      <c r="AM86" s="1174"/>
      <c r="AN86" s="1174"/>
      <c r="AO86" s="1174"/>
      <c r="AP86" s="1174"/>
      <c r="AQ86" s="1174"/>
      <c r="AR86" s="1174"/>
      <c r="AS86" s="1174"/>
      <c r="AT86" s="1174"/>
      <c r="AU86" s="1174"/>
      <c r="AV86" s="1174"/>
      <c r="AW86" s="1174"/>
      <c r="AX86" s="1174"/>
      <c r="AY86" s="1174"/>
      <c r="AZ86" s="1174"/>
      <c r="BA86" s="1174"/>
      <c r="BB86" s="1174"/>
      <c r="BC86" s="1174"/>
    </row>
    <row r="87" spans="1:55" hidden="1" x14ac:dyDescent="0.2">
      <c r="A87" s="1174"/>
      <c r="B87" s="1174"/>
      <c r="C87" s="1174"/>
      <c r="D87" s="1174"/>
      <c r="E87" s="1174"/>
      <c r="F87" s="1174"/>
      <c r="G87" s="1174"/>
      <c r="H87" s="1174"/>
      <c r="I87" s="1174"/>
      <c r="J87" s="1174"/>
      <c r="K87" s="1174"/>
      <c r="L87" s="1174"/>
      <c r="M87" s="1174"/>
      <c r="N87" s="1174"/>
      <c r="O87" s="1174"/>
      <c r="P87" s="1174"/>
      <c r="Q87" s="1174"/>
      <c r="R87" s="1174"/>
      <c r="S87" s="1174"/>
      <c r="T87" s="1174"/>
      <c r="U87" s="1174"/>
      <c r="V87" s="1174"/>
      <c r="W87" s="1174"/>
      <c r="X87" s="1174"/>
      <c r="Y87" s="1174"/>
      <c r="Z87" s="1174"/>
      <c r="AA87" s="1174"/>
      <c r="AB87" s="1174"/>
      <c r="AC87" s="1174"/>
      <c r="AD87" s="1174"/>
      <c r="AE87" s="1174"/>
      <c r="AF87" s="1174"/>
      <c r="AG87" s="1174"/>
      <c r="AH87" s="1174"/>
      <c r="AI87" s="1174"/>
      <c r="AJ87" s="1174"/>
      <c r="AK87" s="1174"/>
      <c r="AL87" s="1174"/>
      <c r="AM87" s="1174"/>
      <c r="AN87" s="1174"/>
      <c r="AO87" s="1174"/>
      <c r="AP87" s="1174"/>
      <c r="AQ87" s="1174"/>
      <c r="AR87" s="1174"/>
      <c r="AS87" s="1174"/>
      <c r="AT87" s="1174"/>
      <c r="AU87" s="1174"/>
      <c r="AV87" s="1174"/>
      <c r="AW87" s="1174"/>
      <c r="AX87" s="1174"/>
      <c r="AY87" s="1174"/>
      <c r="AZ87" s="1174"/>
      <c r="BA87" s="1174"/>
      <c r="BB87" s="1174"/>
      <c r="BC87" s="1174"/>
    </row>
    <row r="88" spans="1:55" hidden="1" x14ac:dyDescent="0.2">
      <c r="A88" s="1174"/>
      <c r="B88" s="1174"/>
      <c r="C88" s="1174"/>
      <c r="D88" s="1174"/>
      <c r="E88" s="1174"/>
      <c r="F88" s="1174"/>
      <c r="G88" s="1174"/>
      <c r="H88" s="1174"/>
      <c r="I88" s="1174"/>
      <c r="J88" s="1174"/>
      <c r="K88" s="1174"/>
      <c r="L88" s="1174"/>
      <c r="M88" s="1174"/>
      <c r="N88" s="1174"/>
      <c r="O88" s="1174"/>
      <c r="P88" s="1174"/>
      <c r="Q88" s="1174"/>
      <c r="R88" s="1174"/>
      <c r="S88" s="1174"/>
      <c r="T88" s="1174"/>
      <c r="U88" s="1174"/>
      <c r="V88" s="1174"/>
      <c r="W88" s="1174"/>
      <c r="X88" s="1174"/>
      <c r="Y88" s="1174"/>
      <c r="Z88" s="1174"/>
      <c r="AA88" s="1174"/>
      <c r="AB88" s="1174"/>
      <c r="AC88" s="1174"/>
      <c r="AD88" s="1174"/>
      <c r="AE88" s="1174"/>
      <c r="AF88" s="1174"/>
      <c r="AG88" s="1174"/>
      <c r="AH88" s="1174"/>
      <c r="AI88" s="1174"/>
      <c r="AJ88" s="1174"/>
      <c r="AK88" s="1174"/>
      <c r="AL88" s="1174"/>
      <c r="AM88" s="1174"/>
      <c r="AN88" s="1174"/>
      <c r="AO88" s="1174"/>
      <c r="AP88" s="1174"/>
      <c r="AQ88" s="1174"/>
      <c r="AR88" s="1174"/>
      <c r="AS88" s="1174"/>
      <c r="AT88" s="1174"/>
      <c r="AU88" s="1174"/>
      <c r="AV88" s="1174"/>
      <c r="AW88" s="1174"/>
      <c r="AX88" s="1174"/>
      <c r="AY88" s="1174"/>
      <c r="AZ88" s="1174"/>
      <c r="BA88" s="1174"/>
      <c r="BB88" s="1174"/>
      <c r="BC88" s="1174"/>
    </row>
    <row r="89" spans="1:55" hidden="1" x14ac:dyDescent="0.2">
      <c r="A89" s="1174"/>
      <c r="B89" s="1174"/>
      <c r="C89" s="1174"/>
      <c r="D89" s="1174"/>
      <c r="E89" s="1174"/>
      <c r="F89" s="1174"/>
      <c r="G89" s="1174"/>
      <c r="H89" s="1174"/>
      <c r="I89" s="1174"/>
      <c r="J89" s="1174"/>
      <c r="K89" s="1174"/>
      <c r="L89" s="1174"/>
      <c r="M89" s="1174"/>
      <c r="N89" s="1174"/>
      <c r="O89" s="1174"/>
      <c r="P89" s="1174"/>
      <c r="Q89" s="1174"/>
      <c r="R89" s="1174"/>
      <c r="S89" s="1174"/>
      <c r="T89" s="1174"/>
      <c r="U89" s="1174"/>
      <c r="V89" s="1174"/>
      <c r="W89" s="1174"/>
      <c r="X89" s="1174"/>
      <c r="Y89" s="1174"/>
      <c r="Z89" s="1174"/>
      <c r="AA89" s="1174"/>
      <c r="AB89" s="1174"/>
      <c r="AC89" s="1174"/>
      <c r="AD89" s="1174"/>
      <c r="AE89" s="1174"/>
      <c r="AF89" s="1174"/>
      <c r="AG89" s="1174"/>
      <c r="AH89" s="1174"/>
      <c r="AI89" s="1174"/>
      <c r="AJ89" s="1174"/>
      <c r="AK89" s="1174"/>
      <c r="AL89" s="1174"/>
      <c r="AM89" s="1174"/>
      <c r="AN89" s="1174"/>
      <c r="AO89" s="1174"/>
      <c r="AP89" s="1174"/>
      <c r="AQ89" s="1174"/>
      <c r="AR89" s="1174"/>
      <c r="AS89" s="1174"/>
      <c r="AT89" s="1174"/>
      <c r="AU89" s="1174"/>
      <c r="AV89" s="1174"/>
      <c r="AW89" s="1174"/>
      <c r="AX89" s="1174"/>
      <c r="AY89" s="1174"/>
      <c r="AZ89" s="1174"/>
      <c r="BA89" s="1174"/>
      <c r="BB89" s="1174"/>
      <c r="BC89" s="1174"/>
    </row>
    <row r="90" spans="1:55" hidden="1" x14ac:dyDescent="0.2">
      <c r="A90" s="1174"/>
      <c r="B90" s="1174"/>
      <c r="C90" s="1174"/>
      <c r="D90" s="1174"/>
      <c r="E90" s="1174"/>
      <c r="F90" s="1174"/>
      <c r="G90" s="1174"/>
      <c r="H90" s="1174"/>
      <c r="I90" s="1174"/>
      <c r="J90" s="1174"/>
      <c r="K90" s="1174"/>
      <c r="L90" s="1174"/>
      <c r="M90" s="1174"/>
      <c r="N90" s="1174"/>
      <c r="O90" s="1174"/>
      <c r="P90" s="1174"/>
      <c r="Q90" s="1174"/>
      <c r="R90" s="1174"/>
      <c r="S90" s="1174"/>
      <c r="T90" s="1174"/>
      <c r="U90" s="1174"/>
      <c r="V90" s="1174"/>
      <c r="W90" s="1174"/>
      <c r="X90" s="1174"/>
      <c r="Y90" s="1174"/>
      <c r="Z90" s="1174"/>
      <c r="AA90" s="1174"/>
      <c r="AB90" s="1174"/>
      <c r="AC90" s="1174"/>
      <c r="AD90" s="1174"/>
      <c r="AE90" s="1174"/>
      <c r="AF90" s="1174"/>
      <c r="AG90" s="1174"/>
      <c r="AH90" s="1174"/>
      <c r="AI90" s="1174"/>
      <c r="AJ90" s="1174"/>
      <c r="AK90" s="1174"/>
      <c r="AL90" s="1174"/>
      <c r="AM90" s="1174"/>
      <c r="AN90" s="1174"/>
      <c r="AO90" s="1174"/>
      <c r="AP90" s="1174"/>
      <c r="AQ90" s="1174"/>
      <c r="AR90" s="1174"/>
      <c r="AS90" s="1174"/>
      <c r="AT90" s="1174"/>
      <c r="AU90" s="1174"/>
      <c r="AV90" s="1174"/>
      <c r="AW90" s="1174"/>
      <c r="AX90" s="1174"/>
      <c r="AY90" s="1174"/>
      <c r="AZ90" s="1174"/>
      <c r="BA90" s="1174"/>
      <c r="BB90" s="1174"/>
      <c r="BC90" s="1174"/>
    </row>
    <row r="91" spans="1:55" hidden="1" x14ac:dyDescent="0.2">
      <c r="A91" s="1174"/>
      <c r="B91" s="1174"/>
      <c r="C91" s="1174"/>
      <c r="D91" s="1174"/>
      <c r="E91" s="1174"/>
      <c r="F91" s="1174"/>
      <c r="G91" s="1174"/>
      <c r="H91" s="1174"/>
      <c r="I91" s="1174"/>
      <c r="J91" s="1174"/>
      <c r="K91" s="1174"/>
      <c r="L91" s="1174"/>
      <c r="M91" s="1174"/>
      <c r="N91" s="1174"/>
      <c r="O91" s="1174"/>
      <c r="P91" s="1174"/>
      <c r="Q91" s="1174"/>
      <c r="R91" s="1174"/>
      <c r="S91" s="1174"/>
      <c r="T91" s="1174"/>
      <c r="U91" s="1174"/>
      <c r="V91" s="1174"/>
      <c r="W91" s="1174"/>
      <c r="X91" s="1174"/>
      <c r="Y91" s="1174"/>
      <c r="Z91" s="1174"/>
      <c r="AA91" s="1174"/>
      <c r="AB91" s="1174"/>
      <c r="AC91" s="1174"/>
      <c r="AD91" s="1174"/>
      <c r="AE91" s="1174"/>
      <c r="AF91" s="1174"/>
      <c r="AG91" s="1174"/>
      <c r="AH91" s="1174"/>
      <c r="AI91" s="1174"/>
      <c r="AJ91" s="1174"/>
      <c r="AK91" s="1174"/>
      <c r="AL91" s="1174"/>
      <c r="AM91" s="1174"/>
      <c r="AN91" s="1174"/>
      <c r="AO91" s="1174"/>
      <c r="AP91" s="1174"/>
      <c r="AQ91" s="1174"/>
      <c r="AR91" s="1174"/>
      <c r="AS91" s="1174"/>
      <c r="AT91" s="1174"/>
      <c r="AU91" s="1174"/>
      <c r="AV91" s="1174"/>
      <c r="AW91" s="1174"/>
      <c r="AX91" s="1174"/>
      <c r="AY91" s="1174"/>
      <c r="AZ91" s="1174"/>
      <c r="BA91" s="1174"/>
      <c r="BB91" s="1174"/>
      <c r="BC91" s="1174"/>
    </row>
    <row r="92" spans="1:55" hidden="1" x14ac:dyDescent="0.2">
      <c r="A92" s="1174"/>
      <c r="B92" s="1174"/>
      <c r="C92" s="1174"/>
      <c r="D92" s="1174"/>
      <c r="E92" s="1174"/>
      <c r="F92" s="1174"/>
      <c r="G92" s="1174"/>
      <c r="H92" s="1174"/>
      <c r="I92" s="1174"/>
      <c r="J92" s="1174"/>
      <c r="K92" s="1174"/>
      <c r="L92" s="1174"/>
      <c r="M92" s="1174"/>
      <c r="N92" s="1174"/>
      <c r="O92" s="1174"/>
      <c r="P92" s="1174"/>
      <c r="Q92" s="1174"/>
      <c r="R92" s="1174"/>
      <c r="S92" s="1174"/>
      <c r="T92" s="1174"/>
      <c r="U92" s="1174"/>
      <c r="V92" s="1174"/>
      <c r="W92" s="1174"/>
      <c r="X92" s="1174"/>
      <c r="Y92" s="1174"/>
      <c r="Z92" s="1174"/>
      <c r="AA92" s="1174"/>
      <c r="AB92" s="1174"/>
      <c r="AC92" s="1174"/>
      <c r="AD92" s="1174"/>
      <c r="AE92" s="1174"/>
      <c r="AF92" s="1174"/>
      <c r="AG92" s="1174"/>
      <c r="AH92" s="1174"/>
      <c r="AI92" s="1174"/>
      <c r="AJ92" s="1174"/>
      <c r="AK92" s="1174"/>
      <c r="AL92" s="1174"/>
      <c r="AM92" s="1174"/>
      <c r="AN92" s="1174"/>
      <c r="AO92" s="1174"/>
      <c r="AP92" s="1174"/>
      <c r="AQ92" s="1174"/>
      <c r="AR92" s="1174"/>
      <c r="AS92" s="1174"/>
      <c r="AT92" s="1174"/>
      <c r="AU92" s="1174"/>
      <c r="AV92" s="1174"/>
      <c r="AW92" s="1174"/>
      <c r="AX92" s="1174"/>
      <c r="AY92" s="1174"/>
      <c r="AZ92" s="1174"/>
      <c r="BA92" s="1174"/>
      <c r="BB92" s="1174"/>
      <c r="BC92" s="1174"/>
    </row>
    <row r="93" spans="1:55" hidden="1" x14ac:dyDescent="0.2">
      <c r="A93" s="1174"/>
      <c r="B93" s="1174"/>
      <c r="C93" s="1174"/>
      <c r="D93" s="1174"/>
      <c r="E93" s="1174"/>
      <c r="F93" s="1174"/>
      <c r="G93" s="1174"/>
      <c r="H93" s="1174"/>
      <c r="I93" s="1174"/>
      <c r="J93" s="1174"/>
      <c r="K93" s="1174"/>
      <c r="L93" s="1174"/>
      <c r="M93" s="1174"/>
      <c r="N93" s="1174"/>
      <c r="O93" s="1174"/>
      <c r="P93" s="1174"/>
      <c r="Q93" s="1174"/>
      <c r="R93" s="1174"/>
      <c r="S93" s="1174"/>
      <c r="T93" s="1174"/>
      <c r="U93" s="1174"/>
      <c r="V93" s="1174"/>
      <c r="W93" s="1174"/>
      <c r="X93" s="1174"/>
      <c r="Y93" s="1174"/>
      <c r="Z93" s="1174"/>
      <c r="AA93" s="1174"/>
      <c r="AB93" s="1174"/>
      <c r="AC93" s="1174"/>
      <c r="AD93" s="1174"/>
      <c r="AE93" s="1174"/>
      <c r="AF93" s="1174"/>
      <c r="AG93" s="1174"/>
      <c r="AH93" s="1174"/>
      <c r="AI93" s="1174"/>
      <c r="AJ93" s="1174"/>
      <c r="AK93" s="1174"/>
      <c r="AL93" s="1174"/>
      <c r="AM93" s="1174"/>
      <c r="AN93" s="1174"/>
      <c r="AO93" s="1174"/>
      <c r="AP93" s="1174"/>
      <c r="AQ93" s="1174"/>
      <c r="AR93" s="1174"/>
      <c r="AS93" s="1174"/>
      <c r="AT93" s="1174"/>
      <c r="AU93" s="1174"/>
      <c r="AV93" s="1174"/>
      <c r="AW93" s="1174"/>
      <c r="AX93" s="1174"/>
      <c r="AY93" s="1174"/>
      <c r="AZ93" s="1174"/>
      <c r="BA93" s="1174"/>
      <c r="BB93" s="1174"/>
      <c r="BC93" s="1174"/>
    </row>
    <row r="94" spans="1:55" hidden="1" x14ac:dyDescent="0.2">
      <c r="A94" s="1174"/>
      <c r="B94" s="1174"/>
      <c r="C94" s="1174"/>
      <c r="D94" s="1174"/>
      <c r="E94" s="1174"/>
      <c r="F94" s="1174"/>
      <c r="G94" s="1174"/>
      <c r="H94" s="1174"/>
      <c r="I94" s="1174"/>
      <c r="J94" s="1174"/>
      <c r="K94" s="1174"/>
      <c r="L94" s="1174"/>
      <c r="M94" s="1174"/>
      <c r="N94" s="1174"/>
      <c r="O94" s="1174"/>
      <c r="P94" s="1174"/>
      <c r="Q94" s="1174"/>
      <c r="R94" s="1174"/>
      <c r="S94" s="1174"/>
      <c r="T94" s="1174"/>
      <c r="U94" s="1174"/>
      <c r="V94" s="1174"/>
      <c r="W94" s="1174"/>
      <c r="X94" s="1174"/>
      <c r="Y94" s="1174"/>
      <c r="Z94" s="1174"/>
      <c r="AA94" s="1174"/>
      <c r="AB94" s="1174"/>
      <c r="AC94" s="1174"/>
      <c r="AD94" s="1174"/>
      <c r="AE94" s="1174"/>
      <c r="AF94" s="1174"/>
      <c r="AG94" s="1174"/>
      <c r="AH94" s="1174"/>
      <c r="AI94" s="1174"/>
      <c r="AJ94" s="1174"/>
      <c r="AK94" s="1174"/>
      <c r="AL94" s="1174"/>
      <c r="AM94" s="1174"/>
      <c r="AN94" s="1174"/>
      <c r="AO94" s="1174"/>
      <c r="AP94" s="1174"/>
      <c r="AQ94" s="1174"/>
      <c r="AR94" s="1174"/>
      <c r="AS94" s="1174"/>
      <c r="AT94" s="1174"/>
      <c r="AU94" s="1174"/>
      <c r="AV94" s="1174"/>
      <c r="AW94" s="1174"/>
      <c r="AX94" s="1174"/>
      <c r="AY94" s="1174"/>
      <c r="AZ94" s="1174"/>
      <c r="BA94" s="1174"/>
      <c r="BB94" s="1174"/>
      <c r="BC94" s="1174"/>
    </row>
    <row r="95" spans="1:55" hidden="1" x14ac:dyDescent="0.2">
      <c r="A95" s="1174"/>
      <c r="B95" s="1174"/>
      <c r="C95" s="1174"/>
      <c r="D95" s="1174"/>
      <c r="E95" s="1174"/>
      <c r="F95" s="1174"/>
      <c r="G95" s="1174"/>
      <c r="H95" s="1174"/>
      <c r="I95" s="1174"/>
      <c r="J95" s="1174"/>
      <c r="K95" s="1174"/>
      <c r="L95" s="1174"/>
      <c r="M95" s="1174"/>
      <c r="N95" s="1174"/>
      <c r="O95" s="1174"/>
      <c r="P95" s="1174"/>
      <c r="Q95" s="1174"/>
      <c r="R95" s="1174"/>
      <c r="S95" s="1174"/>
      <c r="T95" s="1174"/>
      <c r="U95" s="1174"/>
      <c r="V95" s="1174"/>
      <c r="W95" s="1174"/>
      <c r="X95" s="1174"/>
      <c r="Y95" s="1174"/>
      <c r="Z95" s="1174"/>
      <c r="AA95" s="1174"/>
      <c r="AB95" s="1174"/>
      <c r="AC95" s="1174"/>
      <c r="AD95" s="1174"/>
      <c r="AE95" s="1174"/>
      <c r="AF95" s="1174"/>
      <c r="AG95" s="1174"/>
      <c r="AH95" s="1174"/>
      <c r="AI95" s="1174"/>
      <c r="AJ95" s="1174"/>
      <c r="AK95" s="1174"/>
      <c r="AL95" s="1174"/>
      <c r="AM95" s="1174"/>
      <c r="AN95" s="1174"/>
      <c r="AO95" s="1174"/>
      <c r="AP95" s="1174"/>
      <c r="AQ95" s="1174"/>
      <c r="AR95" s="1174"/>
      <c r="AS95" s="1174"/>
      <c r="AT95" s="1174"/>
      <c r="AU95" s="1174"/>
      <c r="AV95" s="1174"/>
      <c r="AW95" s="1174"/>
      <c r="AX95" s="1174"/>
      <c r="AY95" s="1174"/>
      <c r="AZ95" s="1174"/>
      <c r="BA95" s="1174"/>
      <c r="BB95" s="1174"/>
      <c r="BC95" s="1174"/>
    </row>
    <row r="96" spans="1:55" hidden="1" x14ac:dyDescent="0.2">
      <c r="A96" s="1174"/>
      <c r="B96" s="1174"/>
      <c r="C96" s="1174"/>
      <c r="D96" s="1174"/>
      <c r="E96" s="1174"/>
      <c r="F96" s="1174"/>
      <c r="G96" s="1174"/>
      <c r="H96" s="1174"/>
      <c r="I96" s="1174"/>
      <c r="J96" s="1174"/>
      <c r="K96" s="1174"/>
      <c r="L96" s="1174"/>
      <c r="M96" s="1174"/>
      <c r="N96" s="1174"/>
      <c r="O96" s="1174"/>
      <c r="P96" s="1174"/>
      <c r="Q96" s="1174"/>
      <c r="R96" s="1174"/>
      <c r="S96" s="1174"/>
      <c r="T96" s="1174"/>
      <c r="U96" s="1174"/>
      <c r="V96" s="1174"/>
      <c r="W96" s="1174"/>
      <c r="X96" s="1174"/>
      <c r="Y96" s="1174"/>
      <c r="Z96" s="1174"/>
      <c r="AA96" s="1174"/>
      <c r="AB96" s="1174"/>
      <c r="AC96" s="1174"/>
      <c r="AD96" s="1174"/>
      <c r="AE96" s="1174"/>
      <c r="AF96" s="1174"/>
      <c r="AG96" s="1174"/>
      <c r="AH96" s="1174"/>
      <c r="AI96" s="1174"/>
      <c r="AJ96" s="1174"/>
      <c r="AK96" s="1174"/>
      <c r="AL96" s="1174"/>
      <c r="AM96" s="1174"/>
      <c r="AN96" s="1174"/>
      <c r="AO96" s="1174"/>
      <c r="AP96" s="1174"/>
      <c r="AQ96" s="1174"/>
      <c r="AR96" s="1174"/>
      <c r="AS96" s="1174"/>
      <c r="AT96" s="1174"/>
      <c r="AU96" s="1174"/>
      <c r="AV96" s="1174"/>
      <c r="AW96" s="1174"/>
      <c r="AX96" s="1174"/>
      <c r="AY96" s="1174"/>
      <c r="AZ96" s="1174"/>
      <c r="BA96" s="1174"/>
      <c r="BB96" s="1174"/>
      <c r="BC96" s="1174"/>
    </row>
    <row r="97" spans="1:55" hidden="1" x14ac:dyDescent="0.2">
      <c r="A97" s="1174"/>
      <c r="B97" s="1174"/>
      <c r="C97" s="1174"/>
      <c r="D97" s="1174"/>
      <c r="E97" s="1174"/>
      <c r="F97" s="1174"/>
      <c r="G97" s="1174"/>
      <c r="H97" s="1174"/>
      <c r="I97" s="1174"/>
      <c r="J97" s="1174"/>
      <c r="K97" s="1174"/>
      <c r="L97" s="1174"/>
      <c r="M97" s="1174"/>
      <c r="N97" s="1174"/>
      <c r="O97" s="1174"/>
      <c r="P97" s="1174"/>
      <c r="Q97" s="1174"/>
      <c r="R97" s="1174"/>
      <c r="S97" s="1174"/>
      <c r="T97" s="1174"/>
      <c r="U97" s="1174"/>
      <c r="V97" s="1174"/>
      <c r="W97" s="1174"/>
      <c r="X97" s="1174"/>
      <c r="Y97" s="1174"/>
      <c r="Z97" s="1174"/>
      <c r="AA97" s="1174"/>
      <c r="AB97" s="1174"/>
      <c r="AC97" s="1174"/>
      <c r="AD97" s="1174"/>
      <c r="AE97" s="1174"/>
      <c r="AF97" s="1174"/>
      <c r="AG97" s="1174"/>
      <c r="AH97" s="1174"/>
      <c r="AI97" s="1174"/>
      <c r="AJ97" s="1174"/>
      <c r="AK97" s="1174"/>
      <c r="AL97" s="1174"/>
      <c r="AM97" s="1174"/>
      <c r="AN97" s="1174"/>
      <c r="AO97" s="1174"/>
      <c r="AP97" s="1174"/>
      <c r="AQ97" s="1174"/>
      <c r="AR97" s="1174"/>
      <c r="AS97" s="1174"/>
      <c r="AT97" s="1174"/>
      <c r="AU97" s="1174"/>
      <c r="AV97" s="1174"/>
      <c r="AW97" s="1174"/>
      <c r="AX97" s="1174"/>
      <c r="AY97" s="1174"/>
      <c r="AZ97" s="1174"/>
      <c r="BA97" s="1174"/>
      <c r="BB97" s="1174"/>
      <c r="BC97" s="1174"/>
    </row>
    <row r="98" spans="1:55" hidden="1" x14ac:dyDescent="0.2">
      <c r="A98" s="1174"/>
      <c r="B98" s="1174"/>
      <c r="C98" s="1174"/>
      <c r="D98" s="1174"/>
      <c r="E98" s="1174"/>
      <c r="F98" s="1174"/>
      <c r="G98" s="1174"/>
      <c r="H98" s="1174"/>
      <c r="I98" s="1174"/>
      <c r="J98" s="1174"/>
      <c r="K98" s="1174"/>
      <c r="L98" s="1174"/>
      <c r="M98" s="1174"/>
      <c r="N98" s="1174"/>
      <c r="O98" s="1174"/>
      <c r="P98" s="1174"/>
      <c r="Q98" s="1174"/>
      <c r="R98" s="1174"/>
      <c r="S98" s="1174"/>
      <c r="T98" s="1174"/>
      <c r="U98" s="1174"/>
      <c r="V98" s="1174"/>
      <c r="W98" s="1174"/>
      <c r="X98" s="1174"/>
      <c r="Y98" s="1174"/>
      <c r="Z98" s="1174"/>
      <c r="AA98" s="1174"/>
      <c r="AB98" s="1174"/>
      <c r="AC98" s="1174"/>
      <c r="AD98" s="1174"/>
      <c r="AE98" s="1174"/>
      <c r="AF98" s="1174"/>
      <c r="AG98" s="1174"/>
      <c r="AH98" s="1174"/>
      <c r="AI98" s="1174"/>
      <c r="AJ98" s="1174"/>
      <c r="AK98" s="1174"/>
      <c r="AL98" s="1174"/>
      <c r="AM98" s="1174"/>
      <c r="AN98" s="1174"/>
      <c r="AO98" s="1174"/>
      <c r="AP98" s="1174"/>
      <c r="AQ98" s="1174"/>
      <c r="AR98" s="1174"/>
      <c r="AS98" s="1174"/>
      <c r="AT98" s="1174"/>
      <c r="AU98" s="1174"/>
      <c r="AV98" s="1174"/>
      <c r="AW98" s="1174"/>
      <c r="AX98" s="1174"/>
      <c r="AY98" s="1174"/>
      <c r="AZ98" s="1174"/>
      <c r="BA98" s="1174"/>
      <c r="BB98" s="1174"/>
      <c r="BC98" s="1174"/>
    </row>
    <row r="99" spans="1:55" hidden="1" x14ac:dyDescent="0.2">
      <c r="A99" s="1174"/>
      <c r="B99" s="1174"/>
      <c r="C99" s="1174"/>
      <c r="D99" s="1174"/>
      <c r="E99" s="1174"/>
      <c r="F99" s="1174"/>
      <c r="G99" s="1174"/>
      <c r="H99" s="1174"/>
      <c r="I99" s="1174"/>
      <c r="J99" s="1174"/>
      <c r="K99" s="1174"/>
      <c r="L99" s="1174"/>
      <c r="M99" s="1174"/>
      <c r="N99" s="1174"/>
      <c r="O99" s="1174"/>
      <c r="P99" s="1174"/>
      <c r="Q99" s="1174"/>
      <c r="R99" s="1174"/>
      <c r="S99" s="1174"/>
      <c r="T99" s="1174"/>
      <c r="U99" s="1174"/>
      <c r="V99" s="1174"/>
      <c r="W99" s="1174"/>
      <c r="X99" s="1174"/>
      <c r="Y99" s="1174"/>
      <c r="Z99" s="1174"/>
      <c r="AA99" s="1174"/>
      <c r="AB99" s="1174"/>
      <c r="AC99" s="1174"/>
      <c r="AD99" s="1174"/>
      <c r="AE99" s="1174"/>
      <c r="AF99" s="1174"/>
      <c r="AG99" s="1174"/>
      <c r="AH99" s="1174"/>
      <c r="AI99" s="1174"/>
      <c r="AJ99" s="1174"/>
      <c r="AK99" s="1174"/>
      <c r="AL99" s="1174"/>
      <c r="AM99" s="1174"/>
      <c r="AN99" s="1174"/>
      <c r="AO99" s="1174"/>
      <c r="AP99" s="1174"/>
      <c r="AQ99" s="1174"/>
      <c r="AR99" s="1174"/>
      <c r="AS99" s="1174"/>
      <c r="AT99" s="1174"/>
      <c r="AU99" s="1174"/>
      <c r="AV99" s="1174"/>
      <c r="AW99" s="1174"/>
      <c r="AX99" s="1174"/>
      <c r="AY99" s="1174"/>
      <c r="AZ99" s="1174"/>
      <c r="BA99" s="1174"/>
      <c r="BB99" s="1174"/>
      <c r="BC99" s="1174"/>
    </row>
    <row r="100" spans="1:55" hidden="1" x14ac:dyDescent="0.2">
      <c r="A100" s="1174"/>
      <c r="B100" s="1174"/>
      <c r="C100" s="1174"/>
      <c r="D100" s="1174"/>
      <c r="E100" s="1174"/>
      <c r="F100" s="1174"/>
      <c r="G100" s="1174"/>
      <c r="H100" s="1174"/>
      <c r="I100" s="1174"/>
      <c r="J100" s="1174"/>
      <c r="K100" s="1174"/>
      <c r="L100" s="1174"/>
      <c r="M100" s="1174"/>
      <c r="N100" s="1174"/>
      <c r="O100" s="1174"/>
      <c r="P100" s="1174"/>
      <c r="Q100" s="1174"/>
      <c r="R100" s="1174"/>
      <c r="S100" s="1174"/>
      <c r="T100" s="1174"/>
      <c r="U100" s="1174"/>
      <c r="V100" s="1174"/>
      <c r="W100" s="1174"/>
      <c r="X100" s="1174"/>
      <c r="Y100" s="1174"/>
      <c r="Z100" s="1174"/>
      <c r="AA100" s="1174"/>
      <c r="AB100" s="1174"/>
      <c r="AC100" s="1174"/>
      <c r="AD100" s="1174"/>
      <c r="AE100" s="1174"/>
      <c r="AF100" s="1174"/>
      <c r="AG100" s="1174"/>
      <c r="AH100" s="1174"/>
      <c r="AI100" s="1174"/>
      <c r="AJ100" s="1174"/>
      <c r="AK100" s="1174"/>
      <c r="AL100" s="1174"/>
      <c r="AM100" s="1174"/>
      <c r="AN100" s="1174"/>
      <c r="AO100" s="1174"/>
      <c r="AP100" s="1174"/>
      <c r="AQ100" s="1174"/>
      <c r="AR100" s="1174"/>
      <c r="AS100" s="1174"/>
      <c r="AT100" s="1174"/>
      <c r="AU100" s="1174"/>
      <c r="AV100" s="1174"/>
      <c r="AW100" s="1174"/>
      <c r="AX100" s="1174"/>
      <c r="AY100" s="1174"/>
      <c r="AZ100" s="1174"/>
      <c r="BA100" s="1174"/>
      <c r="BB100" s="1174"/>
      <c r="BC100" s="1174"/>
    </row>
    <row r="101" spans="1:55" ht="39.75" hidden="1" customHeight="1" x14ac:dyDescent="0.2">
      <c r="A101" s="1174"/>
      <c r="B101" s="1174"/>
      <c r="C101" s="1174"/>
      <c r="D101" s="1174"/>
      <c r="E101" s="1174"/>
      <c r="F101" s="1174"/>
      <c r="G101" s="1174"/>
      <c r="H101" s="1174"/>
      <c r="I101" s="1174"/>
      <c r="J101" s="1174"/>
      <c r="K101" s="1174"/>
      <c r="L101" s="1174"/>
      <c r="M101" s="1174"/>
      <c r="N101" s="1174"/>
      <c r="O101" s="1174"/>
      <c r="P101" s="1174"/>
      <c r="Q101" s="1174"/>
      <c r="R101" s="1174"/>
      <c r="S101" s="1174"/>
      <c r="T101" s="1174"/>
      <c r="U101" s="1174"/>
      <c r="V101" s="1174"/>
      <c r="W101" s="1174"/>
      <c r="X101" s="1174"/>
      <c r="Y101" s="1174"/>
      <c r="Z101" s="1174"/>
      <c r="AA101" s="1174"/>
      <c r="AB101" s="1174"/>
      <c r="AC101" s="1174"/>
      <c r="AD101" s="1174"/>
      <c r="AE101" s="1174"/>
      <c r="AF101" s="1174"/>
      <c r="AG101" s="1174"/>
      <c r="AH101" s="1174"/>
      <c r="AI101" s="1174"/>
      <c r="AJ101" s="1174"/>
      <c r="AK101" s="1174"/>
      <c r="AL101" s="1174"/>
      <c r="AM101" s="1174"/>
      <c r="AN101" s="1174"/>
      <c r="AO101" s="1174"/>
      <c r="AP101" s="1174"/>
      <c r="AQ101" s="1174"/>
      <c r="AR101" s="1174"/>
      <c r="AS101" s="1174"/>
      <c r="AT101" s="1174"/>
      <c r="AU101" s="1174"/>
      <c r="AV101" s="1174"/>
      <c r="AW101" s="1174"/>
      <c r="AX101" s="1174"/>
      <c r="AY101" s="1174"/>
      <c r="AZ101" s="1174"/>
      <c r="BA101" s="1174"/>
      <c r="BB101" s="1174"/>
      <c r="BC101" s="1174"/>
    </row>
    <row r="102" spans="1:55" hidden="1" x14ac:dyDescent="0.2">
      <c r="A102" s="1174"/>
      <c r="B102" s="1174"/>
      <c r="C102" s="1174"/>
      <c r="D102" s="1174"/>
      <c r="E102" s="1174"/>
      <c r="F102" s="1174"/>
      <c r="G102" s="1174"/>
      <c r="H102" s="1174"/>
      <c r="I102" s="1174"/>
      <c r="J102" s="1174"/>
      <c r="K102" s="1174"/>
      <c r="L102" s="1174"/>
      <c r="M102" s="1174"/>
      <c r="N102" s="1174"/>
      <c r="O102" s="1174"/>
      <c r="P102" s="1174"/>
      <c r="Q102" s="1174"/>
      <c r="R102" s="1174"/>
      <c r="S102" s="1174"/>
      <c r="T102" s="1174"/>
      <c r="U102" s="1174"/>
      <c r="V102" s="1174"/>
      <c r="W102" s="1174"/>
      <c r="X102" s="1174"/>
      <c r="Y102" s="1174"/>
      <c r="Z102" s="1174"/>
      <c r="AA102" s="1174"/>
      <c r="AB102" s="1174"/>
      <c r="AC102" s="1174"/>
      <c r="AD102" s="1174"/>
      <c r="AE102" s="1174"/>
      <c r="AF102" s="1174"/>
      <c r="AG102" s="1174"/>
      <c r="AH102" s="1174"/>
      <c r="AI102" s="1174"/>
      <c r="AJ102" s="1174"/>
      <c r="AK102" s="1174"/>
      <c r="AL102" s="1174"/>
      <c r="AM102" s="1174"/>
      <c r="AN102" s="1174"/>
      <c r="AO102" s="1174"/>
      <c r="AP102" s="1174"/>
      <c r="AQ102" s="1174"/>
      <c r="AR102" s="1174"/>
      <c r="AS102" s="1174"/>
      <c r="AT102" s="1174"/>
      <c r="AU102" s="1174"/>
      <c r="AV102" s="1174"/>
      <c r="AW102" s="1174"/>
      <c r="AX102" s="1174"/>
      <c r="AY102" s="1174"/>
      <c r="AZ102" s="1174"/>
      <c r="BA102" s="1174"/>
      <c r="BB102" s="1174"/>
      <c r="BC102" s="1174"/>
    </row>
    <row r="103" spans="1:55" hidden="1" x14ac:dyDescent="0.2">
      <c r="A103" s="1174"/>
      <c r="B103" s="1174"/>
      <c r="C103" s="1174"/>
      <c r="D103" s="1174"/>
      <c r="E103" s="1174"/>
      <c r="F103" s="1174"/>
      <c r="G103" s="1174"/>
      <c r="H103" s="1174"/>
      <c r="I103" s="1174"/>
      <c r="J103" s="1174"/>
      <c r="K103" s="1174"/>
      <c r="L103" s="1174"/>
      <c r="M103" s="1174"/>
      <c r="N103" s="1174"/>
      <c r="O103" s="1174"/>
      <c r="P103" s="1174"/>
      <c r="Q103" s="1174"/>
      <c r="R103" s="1174"/>
      <c r="S103" s="1174"/>
      <c r="T103" s="1174"/>
      <c r="U103" s="1174"/>
      <c r="V103" s="1174"/>
      <c r="W103" s="1174"/>
      <c r="X103" s="1174"/>
      <c r="Y103" s="1174"/>
      <c r="Z103" s="1174"/>
      <c r="AA103" s="1174"/>
      <c r="AB103" s="1174"/>
      <c r="AC103" s="1174"/>
      <c r="AD103" s="1174"/>
      <c r="AE103" s="1174"/>
      <c r="AF103" s="1174"/>
      <c r="AG103" s="1174"/>
      <c r="AH103" s="1174"/>
      <c r="AI103" s="1174"/>
      <c r="AJ103" s="1174"/>
      <c r="AK103" s="1174"/>
      <c r="AL103" s="1174"/>
      <c r="AM103" s="1174"/>
      <c r="AN103" s="1174"/>
      <c r="AO103" s="1174"/>
      <c r="AP103" s="1174"/>
      <c r="AQ103" s="1174"/>
      <c r="AR103" s="1174"/>
      <c r="AS103" s="1174"/>
      <c r="AT103" s="1174"/>
      <c r="AU103" s="1174"/>
      <c r="AV103" s="1174"/>
      <c r="AW103" s="1174"/>
      <c r="AX103" s="1174"/>
      <c r="AY103" s="1174"/>
      <c r="AZ103" s="1174"/>
      <c r="BA103" s="1174"/>
      <c r="BB103" s="1174"/>
      <c r="BC103" s="1174"/>
    </row>
    <row r="104" spans="1:55" hidden="1" x14ac:dyDescent="0.2">
      <c r="A104" s="1174"/>
      <c r="B104" s="1174"/>
      <c r="C104" s="1174"/>
      <c r="D104" s="1174"/>
      <c r="E104" s="1174"/>
      <c r="F104" s="1174"/>
      <c r="G104" s="1174"/>
      <c r="H104" s="1174"/>
      <c r="I104" s="1174"/>
      <c r="J104" s="1174"/>
      <c r="K104" s="1174"/>
      <c r="L104" s="1174"/>
      <c r="M104" s="1174"/>
      <c r="N104" s="1174"/>
      <c r="O104" s="1174"/>
      <c r="P104" s="1174"/>
      <c r="Q104" s="1174"/>
      <c r="R104" s="1174"/>
      <c r="S104" s="1174"/>
      <c r="T104" s="1174"/>
      <c r="U104" s="1174"/>
      <c r="V104" s="1174"/>
      <c r="W104" s="1174"/>
      <c r="X104" s="1174"/>
      <c r="Y104" s="1174"/>
      <c r="Z104" s="1174"/>
      <c r="AA104" s="1174"/>
      <c r="AB104" s="1174"/>
      <c r="AC104" s="1174"/>
      <c r="AD104" s="1174"/>
      <c r="AE104" s="1174"/>
      <c r="AF104" s="1174"/>
      <c r="AG104" s="1174"/>
      <c r="AH104" s="1174"/>
      <c r="AI104" s="1174"/>
      <c r="AJ104" s="1174"/>
      <c r="AK104" s="1174"/>
      <c r="AL104" s="1174"/>
      <c r="AM104" s="1174"/>
      <c r="AN104" s="1174"/>
      <c r="AO104" s="1174"/>
      <c r="AP104" s="1174"/>
      <c r="AQ104" s="1174"/>
      <c r="AR104" s="1174"/>
      <c r="AS104" s="1174"/>
      <c r="AT104" s="1174"/>
      <c r="AU104" s="1174"/>
      <c r="AV104" s="1174"/>
      <c r="AW104" s="1174"/>
      <c r="AX104" s="1174"/>
      <c r="AY104" s="1174"/>
      <c r="AZ104" s="1174"/>
      <c r="BA104" s="1174"/>
      <c r="BB104" s="1174"/>
      <c r="BC104" s="1174"/>
    </row>
    <row r="105" spans="1:55" hidden="1" x14ac:dyDescent="0.2">
      <c r="A105" s="1174"/>
      <c r="B105" s="1174"/>
      <c r="C105" s="1174"/>
      <c r="D105" s="1174"/>
      <c r="E105" s="1174"/>
      <c r="F105" s="1174"/>
      <c r="G105" s="1174"/>
      <c r="H105" s="1174"/>
      <c r="I105" s="1174"/>
      <c r="J105" s="1174"/>
      <c r="K105" s="1174"/>
      <c r="L105" s="1174"/>
      <c r="M105" s="1174"/>
      <c r="N105" s="1174"/>
      <c r="O105" s="1174"/>
      <c r="P105" s="1174"/>
      <c r="Q105" s="1174"/>
      <c r="R105" s="1174"/>
      <c r="S105" s="1174"/>
      <c r="T105" s="1174"/>
      <c r="U105" s="1174"/>
      <c r="V105" s="1174"/>
      <c r="W105" s="1174"/>
      <c r="X105" s="1174"/>
      <c r="Y105" s="1174"/>
      <c r="Z105" s="1174"/>
      <c r="AA105" s="1174"/>
      <c r="AB105" s="1174"/>
      <c r="AC105" s="1174"/>
      <c r="AD105" s="1174"/>
      <c r="AE105" s="1174"/>
      <c r="AF105" s="1174"/>
      <c r="AG105" s="1174"/>
      <c r="AH105" s="1174"/>
      <c r="AI105" s="1174"/>
      <c r="AJ105" s="1174"/>
      <c r="AK105" s="1174"/>
      <c r="AL105" s="1174"/>
      <c r="AM105" s="1174"/>
      <c r="AN105" s="1174"/>
      <c r="AO105" s="1174"/>
      <c r="AP105" s="1174"/>
      <c r="AQ105" s="1174"/>
      <c r="AR105" s="1174"/>
      <c r="AS105" s="1174"/>
      <c r="AT105" s="1174"/>
      <c r="AU105" s="1174"/>
      <c r="AV105" s="1174"/>
      <c r="AW105" s="1174"/>
      <c r="AX105" s="1174"/>
      <c r="AY105" s="1174"/>
      <c r="AZ105" s="1174"/>
      <c r="BA105" s="1174"/>
      <c r="BB105" s="1174"/>
      <c r="BC105" s="1174"/>
    </row>
    <row r="106" spans="1:55" hidden="1" x14ac:dyDescent="0.2">
      <c r="A106" s="1174"/>
      <c r="B106" s="1174"/>
      <c r="C106" s="1174"/>
      <c r="D106" s="1174"/>
      <c r="E106" s="1174"/>
      <c r="F106" s="1174"/>
      <c r="G106" s="1174"/>
      <c r="H106" s="1174"/>
      <c r="I106" s="1174"/>
      <c r="J106" s="1174"/>
      <c r="K106" s="1174"/>
      <c r="L106" s="1174"/>
      <c r="M106" s="1174"/>
      <c r="N106" s="1174"/>
      <c r="O106" s="1174"/>
      <c r="P106" s="1174"/>
      <c r="Q106" s="1174"/>
      <c r="R106" s="1174"/>
      <c r="S106" s="1174"/>
      <c r="T106" s="1174"/>
      <c r="U106" s="1174"/>
      <c r="V106" s="1174"/>
      <c r="W106" s="1174"/>
      <c r="X106" s="1174"/>
      <c r="Y106" s="1174"/>
      <c r="Z106" s="1174"/>
      <c r="AA106" s="1174"/>
      <c r="AB106" s="1174"/>
      <c r="AC106" s="1174"/>
      <c r="AD106" s="1174"/>
      <c r="AE106" s="1174"/>
      <c r="AF106" s="1174"/>
      <c r="AG106" s="1174"/>
      <c r="AH106" s="1174"/>
      <c r="AI106" s="1174"/>
      <c r="AJ106" s="1174"/>
      <c r="AK106" s="1174"/>
      <c r="AL106" s="1174"/>
      <c r="AM106" s="1174"/>
      <c r="AN106" s="1174"/>
      <c r="AO106" s="1174"/>
      <c r="AP106" s="1174"/>
      <c r="AQ106" s="1174"/>
      <c r="AR106" s="1174"/>
      <c r="AS106" s="1174"/>
      <c r="AT106" s="1174"/>
      <c r="AU106" s="1174"/>
      <c r="AV106" s="1174"/>
      <c r="AW106" s="1174"/>
      <c r="AX106" s="1174"/>
      <c r="AY106" s="1174"/>
      <c r="AZ106" s="1174"/>
      <c r="BA106" s="1174"/>
      <c r="BB106" s="1174"/>
      <c r="BC106" s="1174"/>
    </row>
    <row r="107" spans="1:55" hidden="1" x14ac:dyDescent="0.2">
      <c r="A107" s="1174"/>
      <c r="B107" s="1174"/>
      <c r="C107" s="1174"/>
      <c r="D107" s="1174"/>
      <c r="E107" s="1174"/>
      <c r="F107" s="1174"/>
      <c r="G107" s="1174"/>
      <c r="H107" s="1174"/>
      <c r="I107" s="1174"/>
      <c r="J107" s="1174"/>
      <c r="K107" s="1174"/>
      <c r="L107" s="1174"/>
      <c r="M107" s="1174"/>
      <c r="N107" s="1174"/>
      <c r="O107" s="1174"/>
      <c r="P107" s="1174"/>
      <c r="Q107" s="1174"/>
      <c r="R107" s="1174"/>
      <c r="S107" s="1174"/>
      <c r="T107" s="1174"/>
      <c r="U107" s="1174"/>
      <c r="V107" s="1174"/>
      <c r="W107" s="1174"/>
      <c r="X107" s="1174"/>
      <c r="Y107" s="1174"/>
      <c r="Z107" s="1174"/>
      <c r="AA107" s="1174"/>
      <c r="AB107" s="1174"/>
      <c r="AC107" s="1174"/>
      <c r="AD107" s="1174"/>
      <c r="AE107" s="1174"/>
      <c r="AF107" s="1174"/>
      <c r="AG107" s="1174"/>
      <c r="AH107" s="1174"/>
      <c r="AI107" s="1174"/>
      <c r="AJ107" s="1174"/>
      <c r="AK107" s="1174"/>
      <c r="AL107" s="1174"/>
      <c r="AM107" s="1174"/>
      <c r="AN107" s="1174"/>
      <c r="AO107" s="1174"/>
      <c r="AP107" s="1174"/>
      <c r="AQ107" s="1174"/>
      <c r="AR107" s="1174"/>
      <c r="AS107" s="1174"/>
      <c r="AT107" s="1174"/>
      <c r="AU107" s="1174"/>
      <c r="AV107" s="1174"/>
      <c r="AW107" s="1174"/>
      <c r="AX107" s="1174"/>
      <c r="AY107" s="1174"/>
      <c r="AZ107" s="1174"/>
      <c r="BA107" s="1174"/>
      <c r="BB107" s="1174"/>
      <c r="BC107" s="1174"/>
    </row>
    <row r="108" spans="1:55" hidden="1" x14ac:dyDescent="0.2">
      <c r="A108" s="1174"/>
      <c r="B108" s="1174"/>
      <c r="C108" s="1174"/>
      <c r="D108" s="1174"/>
      <c r="E108" s="1174"/>
      <c r="F108" s="1174"/>
      <c r="G108" s="1174"/>
      <c r="H108" s="1174"/>
      <c r="I108" s="1174"/>
      <c r="J108" s="1174"/>
      <c r="K108" s="1174"/>
      <c r="L108" s="1174"/>
      <c r="M108" s="1174"/>
      <c r="N108" s="1174"/>
      <c r="O108" s="1174"/>
      <c r="P108" s="1174"/>
      <c r="Q108" s="1174"/>
      <c r="R108" s="1174"/>
      <c r="S108" s="1174"/>
      <c r="T108" s="1174"/>
      <c r="U108" s="1174"/>
      <c r="V108" s="1174"/>
      <c r="W108" s="1174"/>
      <c r="X108" s="1174"/>
      <c r="Y108" s="1174"/>
      <c r="Z108" s="1174"/>
      <c r="AA108" s="1174"/>
      <c r="AB108" s="1174"/>
      <c r="AC108" s="1174"/>
      <c r="AD108" s="1174"/>
      <c r="AE108" s="1174"/>
      <c r="AF108" s="1174"/>
      <c r="AG108" s="1174"/>
      <c r="AH108" s="1174"/>
      <c r="AI108" s="1174"/>
      <c r="AJ108" s="1174"/>
      <c r="AK108" s="1174"/>
      <c r="AL108" s="1174"/>
      <c r="AM108" s="1174"/>
      <c r="AN108" s="1174"/>
      <c r="AO108" s="1174"/>
      <c r="AP108" s="1174"/>
      <c r="AQ108" s="1174"/>
      <c r="AR108" s="1174"/>
      <c r="AS108" s="1174"/>
      <c r="AT108" s="1174"/>
      <c r="AU108" s="1174"/>
      <c r="AV108" s="1174"/>
      <c r="AW108" s="1174"/>
      <c r="AX108" s="1174"/>
      <c r="AY108" s="1174"/>
      <c r="AZ108" s="1174"/>
      <c r="BA108" s="1174"/>
      <c r="BB108" s="1174"/>
      <c r="BC108" s="1174"/>
    </row>
    <row r="109" spans="1:55" hidden="1" x14ac:dyDescent="0.2">
      <c r="A109" s="1174"/>
      <c r="B109" s="1174"/>
      <c r="C109" s="1174"/>
      <c r="D109" s="1174"/>
      <c r="E109" s="1174"/>
      <c r="F109" s="1174"/>
      <c r="G109" s="1174"/>
      <c r="H109" s="1174"/>
      <c r="I109" s="1174"/>
      <c r="J109" s="1174"/>
      <c r="K109" s="1174"/>
      <c r="L109" s="1174"/>
      <c r="M109" s="1174"/>
      <c r="N109" s="1174"/>
      <c r="O109" s="1174"/>
      <c r="P109" s="1174"/>
      <c r="Q109" s="1174"/>
      <c r="R109" s="1174"/>
      <c r="S109" s="1174"/>
      <c r="T109" s="1174"/>
      <c r="U109" s="1174"/>
      <c r="V109" s="1174"/>
      <c r="W109" s="1174"/>
      <c r="X109" s="1174"/>
      <c r="Y109" s="1174"/>
      <c r="Z109" s="1174"/>
      <c r="AA109" s="1174"/>
      <c r="AB109" s="1174"/>
      <c r="AC109" s="1174"/>
      <c r="AD109" s="1174"/>
      <c r="AE109" s="1174"/>
      <c r="AF109" s="1174"/>
      <c r="AG109" s="1174"/>
      <c r="AH109" s="1174"/>
      <c r="AI109" s="1174"/>
      <c r="AJ109" s="1174"/>
      <c r="AK109" s="1174"/>
      <c r="AL109" s="1174"/>
      <c r="AM109" s="1174"/>
      <c r="AN109" s="1174"/>
      <c r="AO109" s="1174"/>
      <c r="AP109" s="1174"/>
      <c r="AQ109" s="1174"/>
      <c r="AR109" s="1174"/>
      <c r="AS109" s="1174"/>
      <c r="AT109" s="1174"/>
      <c r="AU109" s="1174"/>
      <c r="AV109" s="1174"/>
      <c r="AW109" s="1174"/>
      <c r="AX109" s="1174"/>
      <c r="AY109" s="1174"/>
      <c r="AZ109" s="1174"/>
      <c r="BA109" s="1174"/>
      <c r="BB109" s="1174"/>
      <c r="BC109" s="1174"/>
    </row>
    <row r="110" spans="1:55" hidden="1" x14ac:dyDescent="0.2">
      <c r="A110" s="1174"/>
      <c r="B110" s="1174"/>
      <c r="C110" s="1174"/>
      <c r="D110" s="1174"/>
      <c r="E110" s="1174"/>
      <c r="F110" s="1174"/>
      <c r="G110" s="1174"/>
      <c r="H110" s="1174"/>
      <c r="I110" s="1174"/>
      <c r="J110" s="1174"/>
      <c r="K110" s="1174"/>
      <c r="L110" s="1174"/>
      <c r="M110" s="1174"/>
      <c r="N110" s="1174"/>
      <c r="O110" s="1174"/>
      <c r="P110" s="1174"/>
      <c r="Q110" s="1174"/>
      <c r="R110" s="1174"/>
      <c r="S110" s="1174"/>
      <c r="T110" s="1174"/>
      <c r="U110" s="1174"/>
      <c r="V110" s="1174"/>
      <c r="W110" s="1174"/>
      <c r="X110" s="1174"/>
      <c r="Y110" s="1174"/>
      <c r="Z110" s="1174"/>
      <c r="AA110" s="1174"/>
      <c r="AB110" s="1174"/>
      <c r="AC110" s="1174"/>
      <c r="AD110" s="1174"/>
      <c r="AE110" s="1174"/>
      <c r="AF110" s="1174"/>
      <c r="AG110" s="1174"/>
      <c r="AH110" s="1174"/>
      <c r="AI110" s="1174"/>
      <c r="AJ110" s="1174"/>
      <c r="AK110" s="1174"/>
      <c r="AL110" s="1174"/>
      <c r="AM110" s="1174"/>
      <c r="AN110" s="1174"/>
      <c r="AO110" s="1174"/>
      <c r="AP110" s="1174"/>
      <c r="AQ110" s="1174"/>
      <c r="AR110" s="1174"/>
      <c r="AS110" s="1174"/>
      <c r="AT110" s="1174"/>
      <c r="AU110" s="1174"/>
      <c r="AV110" s="1174"/>
      <c r="AW110" s="1174"/>
      <c r="AX110" s="1174"/>
      <c r="AY110" s="1174"/>
      <c r="AZ110" s="1174"/>
      <c r="BA110" s="1174"/>
      <c r="BB110" s="1174"/>
      <c r="BC110" s="1174"/>
    </row>
    <row r="111" spans="1:55" hidden="1" x14ac:dyDescent="0.2">
      <c r="A111" s="1174"/>
      <c r="B111" s="1174"/>
      <c r="C111" s="1174"/>
      <c r="D111" s="1174"/>
      <c r="E111" s="1174"/>
      <c r="F111" s="1174"/>
      <c r="G111" s="1174"/>
      <c r="H111" s="1174"/>
      <c r="I111" s="1174"/>
      <c r="J111" s="1174"/>
      <c r="K111" s="1174"/>
      <c r="L111" s="1174"/>
      <c r="M111" s="1174"/>
      <c r="N111" s="1174"/>
      <c r="O111" s="1174"/>
      <c r="P111" s="1174"/>
      <c r="Q111" s="1174"/>
      <c r="R111" s="1174"/>
      <c r="S111" s="1174"/>
      <c r="T111" s="1174"/>
      <c r="U111" s="1174"/>
      <c r="V111" s="1174"/>
      <c r="W111" s="1174"/>
      <c r="X111" s="1174"/>
      <c r="Y111" s="1174"/>
      <c r="Z111" s="1174"/>
      <c r="AA111" s="1174"/>
      <c r="AB111" s="1174"/>
      <c r="AC111" s="1174"/>
      <c r="AD111" s="1174"/>
      <c r="AE111" s="1174"/>
      <c r="AF111" s="1174"/>
      <c r="AG111" s="1174"/>
      <c r="AH111" s="1174"/>
      <c r="AI111" s="1174"/>
      <c r="AJ111" s="1174"/>
      <c r="AK111" s="1174"/>
      <c r="AL111" s="1174"/>
      <c r="AM111" s="1174"/>
      <c r="AN111" s="1174"/>
      <c r="AO111" s="1174"/>
      <c r="AP111" s="1174"/>
      <c r="AQ111" s="1174"/>
      <c r="AR111" s="1174"/>
      <c r="AS111" s="1174"/>
      <c r="AT111" s="1174"/>
      <c r="AU111" s="1174"/>
      <c r="AV111" s="1174"/>
      <c r="AW111" s="1174"/>
      <c r="AX111" s="1174"/>
      <c r="AY111" s="1174"/>
      <c r="AZ111" s="1174"/>
      <c r="BA111" s="1174"/>
      <c r="BB111" s="1174"/>
      <c r="BC111" s="1174"/>
    </row>
    <row r="112" spans="1:55" hidden="1" x14ac:dyDescent="0.2">
      <c r="A112" s="1174"/>
      <c r="B112" s="1174"/>
      <c r="C112" s="1174"/>
      <c r="D112" s="1174"/>
      <c r="E112" s="1174"/>
      <c r="F112" s="1174"/>
      <c r="G112" s="1174"/>
      <c r="H112" s="1174"/>
      <c r="I112" s="1174"/>
      <c r="J112" s="1174"/>
      <c r="K112" s="1174"/>
      <c r="L112" s="1174"/>
      <c r="M112" s="1174"/>
      <c r="N112" s="1174"/>
      <c r="O112" s="1174"/>
      <c r="P112" s="1174"/>
      <c r="Q112" s="1174"/>
      <c r="R112" s="1174"/>
      <c r="S112" s="1174"/>
      <c r="T112" s="1174"/>
      <c r="U112" s="1174"/>
      <c r="V112" s="1174"/>
      <c r="W112" s="1174"/>
      <c r="X112" s="1174"/>
      <c r="Y112" s="1174"/>
      <c r="Z112" s="1174"/>
      <c r="AA112" s="1174"/>
      <c r="AB112" s="1174"/>
      <c r="AC112" s="1174"/>
      <c r="AD112" s="1174"/>
      <c r="AE112" s="1174"/>
      <c r="AF112" s="1174"/>
      <c r="AG112" s="1174"/>
      <c r="AH112" s="1174"/>
      <c r="AI112" s="1174"/>
      <c r="AJ112" s="1174"/>
      <c r="AK112" s="1174"/>
      <c r="AL112" s="1174"/>
      <c r="AM112" s="1174"/>
      <c r="AN112" s="1174"/>
      <c r="AO112" s="1174"/>
      <c r="AP112" s="1174"/>
      <c r="AQ112" s="1174"/>
      <c r="AR112" s="1174"/>
      <c r="AS112" s="1174"/>
      <c r="AT112" s="1174"/>
      <c r="AU112" s="1174"/>
      <c r="AV112" s="1174"/>
      <c r="AW112" s="1174"/>
      <c r="AX112" s="1174"/>
      <c r="AY112" s="1174"/>
      <c r="AZ112" s="1174"/>
      <c r="BA112" s="1174"/>
      <c r="BB112" s="1174"/>
      <c r="BC112" s="1174"/>
    </row>
    <row r="113" spans="1:55" hidden="1" x14ac:dyDescent="0.2">
      <c r="A113" s="1174"/>
      <c r="B113" s="1174"/>
      <c r="C113" s="1174"/>
      <c r="D113" s="1174"/>
      <c r="E113" s="1174"/>
      <c r="F113" s="1174"/>
      <c r="G113" s="1174"/>
      <c r="H113" s="1174"/>
      <c r="I113" s="1174"/>
      <c r="J113" s="1174"/>
      <c r="K113" s="1174"/>
      <c r="L113" s="1174"/>
      <c r="M113" s="1174"/>
      <c r="N113" s="1174"/>
      <c r="O113" s="1174"/>
      <c r="P113" s="1174"/>
      <c r="Q113" s="1174"/>
      <c r="R113" s="1174"/>
      <c r="S113" s="1174"/>
      <c r="T113" s="1174"/>
      <c r="U113" s="1174"/>
      <c r="V113" s="1174"/>
      <c r="W113" s="1174"/>
      <c r="X113" s="1174"/>
      <c r="Y113" s="1174"/>
      <c r="Z113" s="1174"/>
      <c r="AA113" s="1174"/>
      <c r="AB113" s="1174"/>
      <c r="AC113" s="1174"/>
      <c r="AD113" s="1174"/>
      <c r="AE113" s="1174"/>
      <c r="AF113" s="1174"/>
      <c r="AG113" s="1174"/>
      <c r="AH113" s="1174"/>
      <c r="AI113" s="1174"/>
      <c r="AJ113" s="1174"/>
      <c r="AK113" s="1174"/>
      <c r="AL113" s="1174"/>
      <c r="AM113" s="1174"/>
      <c r="AN113" s="1174"/>
      <c r="AO113" s="1174"/>
      <c r="AP113" s="1174"/>
      <c r="AQ113" s="1174"/>
      <c r="AR113" s="1174"/>
      <c r="AS113" s="1174"/>
      <c r="AT113" s="1174"/>
      <c r="AU113" s="1174"/>
      <c r="AV113" s="1174"/>
      <c r="AW113" s="1174"/>
      <c r="AX113" s="1174"/>
      <c r="AY113" s="1174"/>
      <c r="AZ113" s="1174"/>
      <c r="BA113" s="1174"/>
      <c r="BB113" s="1174"/>
      <c r="BC113" s="1174"/>
    </row>
    <row r="114" spans="1:55" hidden="1" x14ac:dyDescent="0.2">
      <c r="A114" s="1174"/>
      <c r="B114" s="1174"/>
      <c r="C114" s="1174"/>
      <c r="D114" s="1174"/>
      <c r="E114" s="1174"/>
      <c r="F114" s="1174"/>
      <c r="G114" s="1174"/>
      <c r="H114" s="1174"/>
      <c r="I114" s="1174"/>
      <c r="J114" s="1174"/>
      <c r="K114" s="1174"/>
      <c r="L114" s="1174"/>
      <c r="M114" s="1174"/>
      <c r="N114" s="1174"/>
      <c r="O114" s="1174"/>
      <c r="P114" s="1174"/>
      <c r="Q114" s="1174"/>
      <c r="R114" s="1174"/>
      <c r="S114" s="1174"/>
      <c r="T114" s="1174"/>
      <c r="U114" s="1174"/>
      <c r="V114" s="1174"/>
      <c r="W114" s="1174"/>
      <c r="X114" s="1174"/>
      <c r="Y114" s="1174"/>
      <c r="Z114" s="1174"/>
      <c r="AA114" s="1174"/>
      <c r="AB114" s="1174"/>
      <c r="AC114" s="1174"/>
      <c r="AD114" s="1174"/>
      <c r="AE114" s="1174"/>
      <c r="AF114" s="1174"/>
      <c r="AG114" s="1174"/>
      <c r="AH114" s="1174"/>
      <c r="AI114" s="1174"/>
      <c r="AJ114" s="1174"/>
      <c r="AK114" s="1174"/>
      <c r="AL114" s="1174"/>
      <c r="AM114" s="1174"/>
      <c r="AN114" s="1174"/>
      <c r="AO114" s="1174"/>
      <c r="AP114" s="1174"/>
      <c r="AQ114" s="1174"/>
      <c r="AR114" s="1174"/>
      <c r="AS114" s="1174"/>
      <c r="AT114" s="1174"/>
      <c r="AU114" s="1174"/>
      <c r="AV114" s="1174"/>
      <c r="AW114" s="1174"/>
      <c r="AX114" s="1174"/>
      <c r="AY114" s="1174"/>
      <c r="AZ114" s="1174"/>
      <c r="BA114" s="1174"/>
      <c r="BB114" s="1174"/>
      <c r="BC114" s="1174"/>
    </row>
    <row r="115" spans="1:55" hidden="1" x14ac:dyDescent="0.2">
      <c r="A115" s="1174"/>
      <c r="B115" s="1174"/>
      <c r="C115" s="1174"/>
      <c r="D115" s="1174"/>
      <c r="E115" s="1174"/>
      <c r="F115" s="1174"/>
      <c r="G115" s="1174"/>
      <c r="H115" s="1174"/>
      <c r="I115" s="1174"/>
      <c r="J115" s="1174"/>
      <c r="K115" s="1174"/>
      <c r="L115" s="1174"/>
      <c r="M115" s="1174"/>
      <c r="N115" s="1174"/>
      <c r="O115" s="1174"/>
      <c r="P115" s="1174"/>
      <c r="Q115" s="1174"/>
      <c r="R115" s="1174"/>
      <c r="S115" s="1174"/>
      <c r="T115" s="1174"/>
      <c r="U115" s="1174"/>
      <c r="V115" s="1174"/>
      <c r="W115" s="1174"/>
      <c r="X115" s="1174"/>
      <c r="Y115" s="1174"/>
      <c r="Z115" s="1174"/>
      <c r="AA115" s="1174"/>
      <c r="AB115" s="1174"/>
      <c r="AC115" s="1174"/>
      <c r="AD115" s="1174"/>
      <c r="AE115" s="1174"/>
      <c r="AF115" s="1174"/>
      <c r="AG115" s="1174"/>
      <c r="AH115" s="1174"/>
      <c r="AI115" s="1174"/>
      <c r="AJ115" s="1174"/>
      <c r="AK115" s="1174"/>
      <c r="AL115" s="1174"/>
      <c r="AM115" s="1174"/>
      <c r="AN115" s="1174"/>
      <c r="AO115" s="1174"/>
      <c r="AP115" s="1174"/>
      <c r="AQ115" s="1174"/>
      <c r="AR115" s="1174"/>
      <c r="AS115" s="1174"/>
      <c r="AT115" s="1174"/>
      <c r="AU115" s="1174"/>
      <c r="AV115" s="1174"/>
      <c r="AW115" s="1174"/>
      <c r="AX115" s="1174"/>
      <c r="AY115" s="1174"/>
      <c r="AZ115" s="1174"/>
      <c r="BA115" s="1174"/>
      <c r="BB115" s="1174"/>
      <c r="BC115" s="1174"/>
    </row>
    <row r="116" spans="1:55" hidden="1" x14ac:dyDescent="0.2">
      <c r="A116" s="1174"/>
      <c r="B116" s="1174"/>
      <c r="C116" s="1174"/>
      <c r="D116" s="1174"/>
      <c r="E116" s="1174"/>
      <c r="F116" s="1174"/>
      <c r="G116" s="1174"/>
      <c r="H116" s="1174"/>
      <c r="I116" s="1174"/>
      <c r="J116" s="1174"/>
      <c r="K116" s="1174"/>
      <c r="L116" s="1174"/>
      <c r="M116" s="1174"/>
      <c r="N116" s="1174"/>
      <c r="O116" s="1174"/>
      <c r="P116" s="1174"/>
      <c r="Q116" s="1174"/>
      <c r="R116" s="1174"/>
      <c r="S116" s="1174"/>
      <c r="T116" s="1174"/>
      <c r="U116" s="1174"/>
      <c r="V116" s="1174"/>
      <c r="W116" s="1174"/>
      <c r="X116" s="1174"/>
      <c r="Y116" s="1174"/>
      <c r="Z116" s="1174"/>
      <c r="AA116" s="1174"/>
      <c r="AB116" s="1174"/>
      <c r="AC116" s="1174"/>
      <c r="AD116" s="1174"/>
      <c r="AE116" s="1174"/>
      <c r="AF116" s="1174"/>
      <c r="AG116" s="1174"/>
      <c r="AH116" s="1174"/>
      <c r="AI116" s="1174"/>
      <c r="AJ116" s="1174"/>
      <c r="AK116" s="1174"/>
      <c r="AL116" s="1174"/>
      <c r="AM116" s="1174"/>
      <c r="AN116" s="1174"/>
      <c r="AO116" s="1174"/>
      <c r="AP116" s="1174"/>
      <c r="AQ116" s="1174"/>
      <c r="AR116" s="1174"/>
      <c r="AS116" s="1174"/>
      <c r="AT116" s="1174"/>
      <c r="AU116" s="1174"/>
      <c r="AV116" s="1174"/>
      <c r="AW116" s="1174"/>
      <c r="AX116" s="1174"/>
      <c r="AY116" s="1174"/>
      <c r="AZ116" s="1174"/>
      <c r="BA116" s="1174"/>
      <c r="BB116" s="1174"/>
      <c r="BC116" s="1174"/>
    </row>
    <row r="117" spans="1:55" ht="15" customHeight="1" x14ac:dyDescent="0.2">
      <c r="A117" s="1174"/>
      <c r="B117" s="1174"/>
      <c r="C117" s="1174"/>
      <c r="D117" s="1174"/>
      <c r="E117" s="1174"/>
      <c r="F117" s="1174"/>
      <c r="G117" s="1174"/>
      <c r="H117" s="1174"/>
      <c r="I117" s="1174"/>
      <c r="J117" s="1174"/>
      <c r="K117" s="1174"/>
      <c r="L117" s="1174"/>
      <c r="M117" s="1174"/>
      <c r="N117" s="1174"/>
      <c r="O117" s="1174"/>
      <c r="P117" s="1174"/>
      <c r="Q117" s="1174"/>
      <c r="R117" s="1174"/>
      <c r="S117" s="1174"/>
      <c r="T117" s="1174"/>
      <c r="U117" s="1174"/>
      <c r="V117" s="1174"/>
      <c r="W117" s="1174"/>
      <c r="X117" s="1174"/>
      <c r="Y117" s="1174"/>
      <c r="Z117" s="1174"/>
      <c r="AA117" s="1174"/>
      <c r="AB117" s="1174"/>
      <c r="AC117" s="1174"/>
      <c r="AD117" s="1174"/>
      <c r="AE117" s="1174"/>
      <c r="AF117" s="1174"/>
      <c r="AG117" s="1174"/>
      <c r="AH117" s="1174"/>
      <c r="AI117" s="1174"/>
      <c r="AJ117" s="1174"/>
      <c r="AK117" s="1174"/>
      <c r="AL117" s="1174"/>
      <c r="AM117" s="1174"/>
      <c r="AN117" s="1174"/>
      <c r="AO117" s="1174"/>
      <c r="AP117" s="1174"/>
      <c r="AQ117" s="1174"/>
      <c r="AR117" s="1174"/>
      <c r="AS117" s="1174"/>
      <c r="AT117" s="1174"/>
      <c r="AU117" s="1174"/>
      <c r="AV117" s="1174"/>
      <c r="AW117" s="1174"/>
      <c r="AX117" s="1174"/>
      <c r="AY117" s="1174"/>
      <c r="AZ117" s="1174"/>
      <c r="BA117" s="1174"/>
      <c r="BB117" s="1174"/>
      <c r="BC117" s="1174"/>
    </row>
    <row r="118" spans="1:55" ht="15" customHeight="1" x14ac:dyDescent="0.2">
      <c r="A118" s="1174"/>
      <c r="B118" s="1174"/>
      <c r="C118" s="1174"/>
      <c r="D118" s="1174"/>
      <c r="E118" s="1174"/>
      <c r="F118" s="1174"/>
      <c r="G118" s="1174"/>
      <c r="H118" s="1174"/>
      <c r="I118" s="1174"/>
      <c r="J118" s="1174"/>
      <c r="K118" s="1174"/>
      <c r="L118" s="1174"/>
      <c r="M118" s="1174"/>
      <c r="N118" s="1174"/>
      <c r="O118" s="1174"/>
      <c r="P118" s="1174"/>
      <c r="Q118" s="1174"/>
      <c r="R118" s="1174"/>
      <c r="S118" s="1174"/>
      <c r="T118" s="1174"/>
      <c r="U118" s="1174"/>
      <c r="V118" s="1174"/>
      <c r="W118" s="1174"/>
      <c r="X118" s="1174"/>
      <c r="Y118" s="1174"/>
      <c r="Z118" s="1174"/>
      <c r="AA118" s="1174"/>
      <c r="AB118" s="1174"/>
      <c r="AC118" s="1174"/>
      <c r="AD118" s="1174"/>
      <c r="AE118" s="1174"/>
      <c r="AF118" s="1174"/>
      <c r="AG118" s="1174"/>
      <c r="AH118" s="1174"/>
      <c r="AI118" s="1174"/>
      <c r="AJ118" s="1174"/>
      <c r="AK118" s="1174"/>
      <c r="AL118" s="1174"/>
      <c r="AM118" s="1174"/>
      <c r="AN118" s="1174"/>
      <c r="AO118" s="1174"/>
      <c r="AP118" s="1174"/>
      <c r="AQ118" s="1174"/>
      <c r="AR118" s="1174"/>
      <c r="AS118" s="1174"/>
      <c r="AT118" s="1174"/>
      <c r="AU118" s="1174"/>
      <c r="AV118" s="1174"/>
      <c r="AW118" s="1174"/>
      <c r="AX118" s="1174"/>
      <c r="AY118" s="1174"/>
      <c r="AZ118" s="1174"/>
      <c r="BA118" s="1174"/>
      <c r="BB118" s="1174"/>
      <c r="BC118" s="1174"/>
    </row>
    <row r="119" spans="1:55" ht="15" customHeight="1" x14ac:dyDescent="0.2">
      <c r="A119" s="1174"/>
      <c r="B119" s="1174"/>
      <c r="C119" s="1174"/>
      <c r="D119" s="1174"/>
      <c r="E119" s="1174"/>
      <c r="F119" s="1174"/>
      <c r="G119" s="1174"/>
      <c r="H119" s="1174"/>
      <c r="I119" s="1174"/>
      <c r="J119" s="1174"/>
      <c r="K119" s="1174"/>
      <c r="L119" s="1174"/>
      <c r="M119" s="1174"/>
      <c r="N119" s="1174"/>
      <c r="O119" s="1174"/>
      <c r="P119" s="1174"/>
      <c r="Q119" s="1174"/>
      <c r="R119" s="1174"/>
      <c r="S119" s="1174"/>
      <c r="T119" s="1174"/>
      <c r="U119" s="1174"/>
      <c r="V119" s="1174"/>
      <c r="W119" s="1174"/>
      <c r="X119" s="1174"/>
      <c r="Y119" s="1174"/>
      <c r="Z119" s="1174"/>
      <c r="AA119" s="1174"/>
      <c r="AB119" s="1174"/>
      <c r="AC119" s="1174"/>
      <c r="AD119" s="1174"/>
      <c r="AE119" s="1174"/>
      <c r="AF119" s="1174"/>
      <c r="AG119" s="1174"/>
      <c r="AH119" s="1174"/>
      <c r="AI119" s="1174"/>
      <c r="AJ119" s="1174"/>
      <c r="AK119" s="1174"/>
      <c r="AL119" s="1174"/>
      <c r="AM119" s="1174"/>
      <c r="AN119" s="1174"/>
      <c r="AO119" s="1174"/>
      <c r="AP119" s="1174"/>
      <c r="AQ119" s="1174"/>
      <c r="AR119" s="1174"/>
      <c r="AS119" s="1174"/>
      <c r="AT119" s="1174"/>
      <c r="AU119" s="1174"/>
      <c r="AV119" s="1174"/>
      <c r="AW119" s="1174"/>
      <c r="AX119" s="1174"/>
      <c r="AY119" s="1174"/>
      <c r="AZ119" s="1174"/>
      <c r="BA119" s="1174"/>
      <c r="BB119" s="1174"/>
      <c r="BC119" s="1174"/>
    </row>
    <row r="120" spans="1:55" ht="15" customHeight="1" x14ac:dyDescent="0.2">
      <c r="A120" s="1174"/>
      <c r="B120" s="1174"/>
      <c r="C120" s="1174"/>
      <c r="D120" s="1174"/>
      <c r="E120" s="1174"/>
      <c r="F120" s="1174"/>
      <c r="G120" s="1174"/>
      <c r="H120" s="1174"/>
      <c r="I120" s="1174"/>
      <c r="J120" s="1174"/>
      <c r="K120" s="1174"/>
      <c r="L120" s="1174"/>
      <c r="M120" s="1174"/>
      <c r="N120" s="1174"/>
      <c r="O120" s="1174"/>
      <c r="P120" s="1174"/>
      <c r="Q120" s="1174"/>
      <c r="R120" s="1174"/>
      <c r="S120" s="1174"/>
      <c r="T120" s="1174"/>
      <c r="U120" s="1174"/>
      <c r="V120" s="1174"/>
      <c r="W120" s="1174"/>
      <c r="X120" s="1174"/>
      <c r="Y120" s="1174"/>
      <c r="Z120" s="1174"/>
      <c r="AA120" s="1174"/>
      <c r="AB120" s="1174"/>
      <c r="AC120" s="1174"/>
      <c r="AD120" s="1174"/>
      <c r="AE120" s="1174"/>
      <c r="AF120" s="1174"/>
      <c r="AG120" s="1174"/>
      <c r="AH120" s="1174"/>
      <c r="AI120" s="1174"/>
      <c r="AJ120" s="1174"/>
      <c r="AK120" s="1174"/>
      <c r="AL120" s="1174"/>
      <c r="AM120" s="1174"/>
      <c r="AN120" s="1174"/>
      <c r="AO120" s="1174"/>
      <c r="AP120" s="1174"/>
      <c r="AQ120" s="1174"/>
      <c r="AR120" s="1174"/>
      <c r="AS120" s="1174"/>
      <c r="AT120" s="1174"/>
      <c r="AU120" s="1174"/>
      <c r="AV120" s="1174"/>
      <c r="AW120" s="1174"/>
      <c r="AX120" s="1174"/>
      <c r="AY120" s="1174"/>
      <c r="AZ120" s="1174"/>
      <c r="BA120" s="1174"/>
      <c r="BB120" s="1174"/>
      <c r="BC120" s="1174"/>
    </row>
    <row r="121" spans="1:55" ht="15" customHeight="1" x14ac:dyDescent="0.2">
      <c r="A121" s="1174"/>
      <c r="B121" s="1174"/>
      <c r="C121" s="1174"/>
      <c r="D121" s="1174"/>
      <c r="E121" s="1174"/>
      <c r="F121" s="1174"/>
      <c r="G121" s="1174"/>
      <c r="H121" s="1174"/>
      <c r="I121" s="1174"/>
      <c r="J121" s="1174"/>
      <c r="K121" s="1174"/>
      <c r="L121" s="1174"/>
      <c r="M121" s="1174"/>
      <c r="N121" s="1174"/>
      <c r="O121" s="1174"/>
      <c r="P121" s="1174"/>
      <c r="Q121" s="1174"/>
      <c r="R121" s="1174"/>
      <c r="S121" s="1174"/>
      <c r="T121" s="1174"/>
      <c r="U121" s="1174"/>
      <c r="V121" s="1174"/>
      <c r="W121" s="1174"/>
      <c r="X121" s="1174"/>
      <c r="Y121" s="1174"/>
      <c r="Z121" s="1174"/>
      <c r="AA121" s="1174"/>
      <c r="AB121" s="1174"/>
      <c r="AC121" s="1174"/>
      <c r="AD121" s="1174"/>
      <c r="AE121" s="1174"/>
      <c r="AF121" s="1174"/>
      <c r="AG121" s="1174"/>
      <c r="AH121" s="1174"/>
      <c r="AI121" s="1174"/>
      <c r="AJ121" s="1174"/>
      <c r="AK121" s="1174"/>
      <c r="AL121" s="1174"/>
      <c r="AM121" s="1174"/>
      <c r="AN121" s="1174"/>
      <c r="AO121" s="1174"/>
      <c r="AP121" s="1174"/>
      <c r="AQ121" s="1174"/>
      <c r="AR121" s="1174"/>
      <c r="AS121" s="1174"/>
      <c r="AT121" s="1174"/>
      <c r="AU121" s="1174"/>
      <c r="AV121" s="1174"/>
      <c r="AW121" s="1174"/>
      <c r="AX121" s="1174"/>
      <c r="AY121" s="1174"/>
      <c r="AZ121" s="1174"/>
      <c r="BA121" s="1174"/>
      <c r="BB121" s="1174"/>
      <c r="BC121" s="1174"/>
    </row>
    <row r="122" spans="1:55" ht="15" customHeight="1" x14ac:dyDescent="0.2">
      <c r="A122" s="1174"/>
      <c r="B122" s="1174"/>
      <c r="C122" s="1174"/>
      <c r="D122" s="1174"/>
      <c r="E122" s="1174"/>
      <c r="F122" s="1174"/>
      <c r="G122" s="1174"/>
      <c r="H122" s="1174"/>
      <c r="I122" s="1174"/>
      <c r="J122" s="1174"/>
      <c r="K122" s="1174"/>
      <c r="L122" s="1174"/>
      <c r="M122" s="1174"/>
      <c r="N122" s="1174"/>
      <c r="O122" s="1174"/>
      <c r="P122" s="1174"/>
      <c r="Q122" s="1174"/>
      <c r="R122" s="1174"/>
      <c r="S122" s="1174"/>
      <c r="T122" s="1174"/>
      <c r="U122" s="1174"/>
      <c r="V122" s="1174"/>
      <c r="W122" s="1174"/>
      <c r="X122" s="1174"/>
      <c r="Y122" s="1174"/>
      <c r="Z122" s="1174"/>
      <c r="AA122" s="1174"/>
      <c r="AB122" s="1174"/>
      <c r="AC122" s="1174"/>
      <c r="AD122" s="1174"/>
      <c r="AE122" s="1174"/>
      <c r="AF122" s="1174"/>
      <c r="AG122" s="1174"/>
      <c r="AH122" s="1174"/>
      <c r="AI122" s="1174"/>
      <c r="AJ122" s="1174"/>
      <c r="AK122" s="1174"/>
      <c r="AL122" s="1174"/>
      <c r="AM122" s="1174"/>
      <c r="AN122" s="1174"/>
      <c r="AO122" s="1174"/>
      <c r="AP122" s="1174"/>
      <c r="AQ122" s="1174"/>
      <c r="AR122" s="1174"/>
      <c r="AS122" s="1174"/>
      <c r="AT122" s="1174"/>
      <c r="AU122" s="1174"/>
      <c r="AV122" s="1174"/>
      <c r="AW122" s="1174"/>
      <c r="AX122" s="1174"/>
      <c r="AY122" s="1174"/>
      <c r="AZ122" s="1174"/>
      <c r="BA122" s="1174"/>
      <c r="BB122" s="1174"/>
      <c r="BC122" s="1174"/>
    </row>
    <row r="123" spans="1:55" ht="15" customHeight="1" x14ac:dyDescent="0.2">
      <c r="A123" s="1174"/>
      <c r="B123" s="1174"/>
      <c r="C123" s="1174"/>
      <c r="D123" s="1174"/>
      <c r="E123" s="1174"/>
      <c r="F123" s="1174"/>
      <c r="G123" s="1174"/>
      <c r="H123" s="1174"/>
      <c r="I123" s="1174"/>
      <c r="J123" s="1174"/>
      <c r="K123" s="1174"/>
      <c r="L123" s="1174"/>
      <c r="M123" s="1174"/>
      <c r="N123" s="1174"/>
      <c r="O123" s="1174"/>
      <c r="P123" s="1174"/>
      <c r="Q123" s="1174"/>
      <c r="R123" s="1174"/>
      <c r="S123" s="1174"/>
      <c r="T123" s="1174"/>
      <c r="U123" s="1174"/>
      <c r="V123" s="1174"/>
      <c r="W123" s="1174"/>
      <c r="X123" s="1174"/>
      <c r="Y123" s="1174"/>
      <c r="Z123" s="1174"/>
      <c r="AA123" s="1174"/>
      <c r="AB123" s="1174"/>
      <c r="AC123" s="1174"/>
      <c r="AD123" s="1174"/>
      <c r="AE123" s="1174"/>
      <c r="AF123" s="1174"/>
      <c r="AG123" s="1174"/>
      <c r="AH123" s="1174"/>
      <c r="AI123" s="1174"/>
      <c r="AJ123" s="1174"/>
      <c r="AK123" s="1174"/>
      <c r="AL123" s="1174"/>
      <c r="AM123" s="1174"/>
      <c r="AN123" s="1174"/>
      <c r="AO123" s="1174"/>
      <c r="AP123" s="1174"/>
      <c r="AQ123" s="1174"/>
      <c r="AR123" s="1174"/>
      <c r="AS123" s="1174"/>
      <c r="AT123" s="1174"/>
      <c r="AU123" s="1174"/>
      <c r="AV123" s="1174"/>
      <c r="AW123" s="1174"/>
      <c r="AX123" s="1174"/>
      <c r="AY123" s="1174"/>
      <c r="AZ123" s="1174"/>
      <c r="BA123" s="1174"/>
      <c r="BB123" s="1174"/>
      <c r="BC123" s="1174"/>
    </row>
    <row r="124" spans="1:55" ht="15" customHeight="1" x14ac:dyDescent="0.2">
      <c r="A124" s="1174"/>
      <c r="B124" s="1174"/>
      <c r="C124" s="1174"/>
      <c r="D124" s="1174"/>
      <c r="E124" s="1174"/>
      <c r="F124" s="1174"/>
      <c r="G124" s="1174"/>
      <c r="H124" s="1174"/>
      <c r="I124" s="1174"/>
      <c r="J124" s="1174"/>
      <c r="K124" s="1174"/>
      <c r="L124" s="1174"/>
      <c r="M124" s="1174"/>
      <c r="N124" s="1174"/>
      <c r="O124" s="1174"/>
      <c r="P124" s="1174"/>
      <c r="Q124" s="1174"/>
      <c r="R124" s="1174"/>
      <c r="S124" s="1174"/>
      <c r="T124" s="1174"/>
      <c r="U124" s="1174"/>
      <c r="V124" s="1174"/>
      <c r="W124" s="1174"/>
      <c r="X124" s="1174"/>
      <c r="Y124" s="1174"/>
      <c r="Z124" s="1174"/>
      <c r="AA124" s="1174"/>
      <c r="AB124" s="1174"/>
      <c r="AC124" s="1174"/>
      <c r="AD124" s="1174"/>
      <c r="AE124" s="1174"/>
      <c r="AF124" s="1174"/>
      <c r="AG124" s="1174"/>
      <c r="AH124" s="1174"/>
      <c r="AI124" s="1174"/>
      <c r="AJ124" s="1174"/>
      <c r="AK124" s="1174"/>
      <c r="AL124" s="1174"/>
      <c r="AM124" s="1174"/>
      <c r="AN124" s="1174"/>
      <c r="AO124" s="1174"/>
      <c r="AP124" s="1174"/>
      <c r="AQ124" s="1174"/>
      <c r="AR124" s="1174"/>
      <c r="AS124" s="1174"/>
      <c r="AT124" s="1174"/>
      <c r="AU124" s="1174"/>
      <c r="AV124" s="1174"/>
      <c r="AW124" s="1174"/>
      <c r="AX124" s="1174"/>
      <c r="AY124" s="1174"/>
      <c r="AZ124" s="1174"/>
      <c r="BA124" s="1174"/>
      <c r="BB124" s="1174"/>
      <c r="BC124" s="1174"/>
    </row>
    <row r="125" spans="1:55" ht="15" customHeight="1" x14ac:dyDescent="0.2">
      <c r="A125" s="1174"/>
      <c r="B125" s="1174"/>
      <c r="C125" s="1174"/>
      <c r="D125" s="1174"/>
      <c r="E125" s="1174"/>
      <c r="F125" s="1174"/>
      <c r="G125" s="1174"/>
      <c r="H125" s="1174"/>
      <c r="I125" s="1174"/>
      <c r="J125" s="1174"/>
      <c r="K125" s="1174"/>
      <c r="L125" s="1174"/>
      <c r="M125" s="1174"/>
      <c r="N125" s="1174"/>
      <c r="O125" s="1174"/>
      <c r="P125" s="1174"/>
      <c r="Q125" s="1174"/>
      <c r="R125" s="1174"/>
      <c r="S125" s="1174"/>
      <c r="T125" s="1174"/>
      <c r="U125" s="1174"/>
      <c r="V125" s="1174"/>
      <c r="W125" s="1174"/>
      <c r="X125" s="1174"/>
      <c r="Y125" s="1174"/>
      <c r="Z125" s="1174"/>
      <c r="AA125" s="1174"/>
      <c r="AB125" s="1174"/>
      <c r="AC125" s="1174"/>
      <c r="AD125" s="1174"/>
      <c r="AE125" s="1174"/>
      <c r="AF125" s="1174"/>
      <c r="AG125" s="1174"/>
      <c r="AH125" s="1174"/>
      <c r="AI125" s="1174"/>
      <c r="AJ125" s="1174"/>
      <c r="AK125" s="1174"/>
      <c r="AL125" s="1174"/>
      <c r="AM125" s="1174"/>
      <c r="AN125" s="1174"/>
      <c r="AO125" s="1174"/>
      <c r="AP125" s="1174"/>
      <c r="AQ125" s="1174"/>
      <c r="AR125" s="1174"/>
      <c r="AS125" s="1174"/>
      <c r="AT125" s="1174"/>
      <c r="AU125" s="1174"/>
      <c r="AV125" s="1174"/>
      <c r="AW125" s="1174"/>
      <c r="AX125" s="1174"/>
      <c r="AY125" s="1174"/>
      <c r="AZ125" s="1174"/>
      <c r="BA125" s="1174"/>
      <c r="BB125" s="1174"/>
      <c r="BC125" s="1174"/>
    </row>
    <row r="126" spans="1:55" ht="15" customHeight="1" x14ac:dyDescent="0.2">
      <c r="A126" s="1174"/>
      <c r="B126" s="1174"/>
      <c r="C126" s="1174"/>
      <c r="D126" s="1174"/>
      <c r="E126" s="1174"/>
      <c r="F126" s="1174"/>
      <c r="G126" s="1174"/>
      <c r="H126" s="1174"/>
      <c r="I126" s="1174"/>
      <c r="J126" s="1174"/>
      <c r="K126" s="1174"/>
      <c r="L126" s="1174"/>
      <c r="M126" s="1174"/>
      <c r="N126" s="1174"/>
      <c r="O126" s="1174"/>
      <c r="P126" s="1174"/>
      <c r="Q126" s="1174"/>
      <c r="R126" s="1174"/>
      <c r="S126" s="1174"/>
      <c r="T126" s="1174"/>
      <c r="U126" s="1174"/>
      <c r="V126" s="1174"/>
      <c r="W126" s="1174"/>
      <c r="X126" s="1174"/>
      <c r="Y126" s="1174"/>
      <c r="Z126" s="1174"/>
      <c r="AA126" s="1174"/>
      <c r="AB126" s="1174"/>
      <c r="AC126" s="1174"/>
      <c r="AD126" s="1174"/>
      <c r="AE126" s="1174"/>
      <c r="AF126" s="1174"/>
      <c r="AG126" s="1174"/>
      <c r="AH126" s="1174"/>
      <c r="AI126" s="1174"/>
      <c r="AJ126" s="1174"/>
      <c r="AK126" s="1174"/>
      <c r="AL126" s="1174"/>
      <c r="AM126" s="1174"/>
      <c r="AN126" s="1174"/>
      <c r="AO126" s="1174"/>
      <c r="AP126" s="1174"/>
      <c r="AQ126" s="1174"/>
      <c r="AR126" s="1174"/>
      <c r="AS126" s="1174"/>
      <c r="AT126" s="1174"/>
      <c r="AU126" s="1174"/>
      <c r="AV126" s="1174"/>
      <c r="AW126" s="1174"/>
      <c r="AX126" s="1174"/>
      <c r="AY126" s="1174"/>
      <c r="AZ126" s="1174"/>
      <c r="BA126" s="1174"/>
      <c r="BB126" s="1174"/>
      <c r="BC126" s="1174"/>
    </row>
    <row r="127" spans="1:55" ht="15" customHeight="1" x14ac:dyDescent="0.2">
      <c r="A127" s="1174"/>
      <c r="B127" s="1174"/>
      <c r="C127" s="1174"/>
      <c r="D127" s="1174"/>
      <c r="E127" s="1174"/>
      <c r="F127" s="1174"/>
      <c r="G127" s="1174"/>
      <c r="H127" s="1174"/>
      <c r="I127" s="1174"/>
      <c r="J127" s="1174"/>
      <c r="K127" s="1174"/>
      <c r="L127" s="1174"/>
      <c r="M127" s="1174"/>
      <c r="N127" s="1174"/>
      <c r="O127" s="1174"/>
      <c r="P127" s="1174"/>
      <c r="Q127" s="1174"/>
      <c r="R127" s="1174"/>
      <c r="S127" s="1174"/>
      <c r="T127" s="1174"/>
      <c r="U127" s="1174"/>
      <c r="V127" s="1174"/>
      <c r="W127" s="1174"/>
      <c r="X127" s="1174"/>
      <c r="Y127" s="1174"/>
      <c r="Z127" s="1174"/>
      <c r="AA127" s="1174"/>
      <c r="AB127" s="1174"/>
      <c r="AC127" s="1174"/>
      <c r="AD127" s="1174"/>
      <c r="AE127" s="1174"/>
      <c r="AF127" s="1174"/>
      <c r="AG127" s="1174"/>
      <c r="AH127" s="1174"/>
      <c r="AI127" s="1174"/>
      <c r="AJ127" s="1174"/>
      <c r="AK127" s="1174"/>
      <c r="AL127" s="1174"/>
      <c r="AM127" s="1174"/>
      <c r="AN127" s="1174"/>
      <c r="AO127" s="1174"/>
      <c r="AP127" s="1174"/>
      <c r="AQ127" s="1174"/>
      <c r="AR127" s="1174"/>
      <c r="AS127" s="1174"/>
      <c r="AT127" s="1174"/>
      <c r="AU127" s="1174"/>
      <c r="AV127" s="1174"/>
      <c r="AW127" s="1174"/>
      <c r="AX127" s="1174"/>
      <c r="AY127" s="1174"/>
      <c r="AZ127" s="1174"/>
      <c r="BA127" s="1174"/>
      <c r="BB127" s="1174"/>
      <c r="BC127" s="1174"/>
    </row>
    <row r="128" spans="1:55" hidden="1" x14ac:dyDescent="0.2">
      <c r="A128" s="1174"/>
      <c r="B128" s="1174"/>
      <c r="C128" s="1174"/>
      <c r="D128" s="1174"/>
      <c r="E128" s="1174"/>
      <c r="F128" s="1174"/>
      <c r="G128" s="1174"/>
      <c r="H128" s="1174"/>
      <c r="I128" s="1174"/>
      <c r="J128" s="1174"/>
      <c r="K128" s="1174"/>
      <c r="L128" s="1174"/>
      <c r="M128" s="1174"/>
      <c r="N128" s="1174"/>
      <c r="O128" s="1174"/>
      <c r="P128" s="1174"/>
      <c r="Q128" s="1174"/>
      <c r="R128" s="1174"/>
      <c r="S128" s="1174"/>
      <c r="T128" s="1174"/>
      <c r="U128" s="1174"/>
      <c r="V128" s="1174"/>
      <c r="W128" s="1174"/>
      <c r="X128" s="1174"/>
      <c r="Y128" s="1174"/>
      <c r="Z128" s="1174"/>
      <c r="AA128" s="1174"/>
      <c r="AB128" s="1174"/>
      <c r="AC128" s="1174"/>
      <c r="AD128" s="1174"/>
      <c r="AE128" s="1174"/>
      <c r="AF128" s="1174"/>
      <c r="AG128" s="1174"/>
      <c r="AH128" s="1174"/>
      <c r="AI128" s="1174"/>
      <c r="AJ128" s="1174"/>
      <c r="AK128" s="1174"/>
      <c r="AL128" s="1174"/>
      <c r="AM128" s="1174"/>
      <c r="AN128" s="1174"/>
      <c r="AO128" s="1174"/>
      <c r="AP128" s="1174"/>
      <c r="AQ128" s="1174"/>
      <c r="AR128" s="1174"/>
      <c r="AS128" s="1174"/>
      <c r="AT128" s="1174"/>
      <c r="AU128" s="1174"/>
      <c r="AV128" s="1174"/>
      <c r="AW128" s="1174"/>
      <c r="AX128" s="1174"/>
      <c r="AY128" s="1174"/>
      <c r="AZ128" s="1174"/>
      <c r="BA128" s="1174"/>
      <c r="BB128" s="1174"/>
      <c r="BC128" s="1174"/>
    </row>
    <row r="129" spans="1:55" hidden="1" x14ac:dyDescent="0.2">
      <c r="A129" s="1174"/>
      <c r="B129" s="1174"/>
      <c r="C129" s="1174"/>
      <c r="D129" s="1174"/>
      <c r="E129" s="1174"/>
      <c r="F129" s="1174"/>
      <c r="G129" s="1174"/>
      <c r="H129" s="1174"/>
      <c r="I129" s="1174"/>
      <c r="J129" s="1174"/>
      <c r="K129" s="1174"/>
      <c r="L129" s="1174"/>
      <c r="M129" s="1174"/>
      <c r="N129" s="1174"/>
      <c r="O129" s="1174"/>
      <c r="P129" s="1174"/>
      <c r="Q129" s="1174"/>
      <c r="R129" s="1174"/>
      <c r="S129" s="1174"/>
      <c r="T129" s="1174"/>
      <c r="U129" s="1174"/>
      <c r="V129" s="1174"/>
      <c r="W129" s="1174"/>
      <c r="X129" s="1174"/>
      <c r="Y129" s="1174"/>
      <c r="Z129" s="1174"/>
      <c r="AA129" s="1174"/>
      <c r="AB129" s="1174"/>
      <c r="AC129" s="1174"/>
      <c r="AD129" s="1174"/>
      <c r="AE129" s="1174"/>
      <c r="AF129" s="1174"/>
      <c r="AG129" s="1174"/>
      <c r="AH129" s="1174"/>
      <c r="AI129" s="1174"/>
      <c r="AJ129" s="1174"/>
      <c r="AK129" s="1174"/>
      <c r="AL129" s="1174"/>
      <c r="AM129" s="1174"/>
      <c r="AN129" s="1174"/>
      <c r="AO129" s="1174"/>
      <c r="AP129" s="1174"/>
      <c r="AQ129" s="1174"/>
      <c r="AR129" s="1174"/>
      <c r="AS129" s="1174"/>
      <c r="AT129" s="1174"/>
      <c r="AU129" s="1174"/>
      <c r="AV129" s="1174"/>
      <c r="AW129" s="1174"/>
      <c r="AX129" s="1174"/>
      <c r="AY129" s="1174"/>
      <c r="AZ129" s="1174"/>
      <c r="BA129" s="1174"/>
      <c r="BB129" s="1174"/>
      <c r="BC129" s="1174"/>
    </row>
    <row r="130" spans="1:55" hidden="1" x14ac:dyDescent="0.2">
      <c r="A130" s="1174"/>
      <c r="B130" s="1174"/>
      <c r="C130" s="1174"/>
      <c r="D130" s="1174"/>
      <c r="E130" s="1174"/>
      <c r="F130" s="1174"/>
      <c r="G130" s="1174"/>
      <c r="H130" s="1174"/>
      <c r="I130" s="1174"/>
      <c r="J130" s="1174"/>
      <c r="K130" s="1174"/>
      <c r="L130" s="1174"/>
      <c r="M130" s="1174"/>
      <c r="N130" s="1174"/>
      <c r="O130" s="1174"/>
      <c r="P130" s="1174"/>
      <c r="Q130" s="1174"/>
      <c r="R130" s="1174"/>
      <c r="S130" s="1174"/>
      <c r="T130" s="1174"/>
      <c r="U130" s="1174"/>
      <c r="V130" s="1174"/>
      <c r="W130" s="1174"/>
      <c r="X130" s="1174"/>
      <c r="Y130" s="1174"/>
      <c r="Z130" s="1174"/>
      <c r="AA130" s="1174"/>
      <c r="AB130" s="1174"/>
      <c r="AC130" s="1174"/>
      <c r="AD130" s="1174"/>
      <c r="AE130" s="1174"/>
      <c r="AF130" s="1174"/>
      <c r="AG130" s="1174"/>
      <c r="AH130" s="1174"/>
      <c r="AI130" s="1174"/>
      <c r="AJ130" s="1174"/>
      <c r="AK130" s="1174"/>
      <c r="AL130" s="1174"/>
      <c r="AM130" s="1174"/>
      <c r="AN130" s="1174"/>
      <c r="AO130" s="1174"/>
      <c r="AP130" s="1174"/>
      <c r="AQ130" s="1174"/>
      <c r="AR130" s="1174"/>
      <c r="AS130" s="1174"/>
      <c r="AT130" s="1174"/>
      <c r="AU130" s="1174"/>
      <c r="AV130" s="1174"/>
      <c r="AW130" s="1174"/>
      <c r="AX130" s="1174"/>
      <c r="AY130" s="1174"/>
      <c r="AZ130" s="1174"/>
      <c r="BA130" s="1174"/>
      <c r="BB130" s="1174"/>
      <c r="BC130" s="1174"/>
    </row>
    <row r="131" spans="1:55" hidden="1" x14ac:dyDescent="0.2">
      <c r="A131" s="1174"/>
      <c r="B131" s="1174"/>
      <c r="C131" s="1174"/>
      <c r="D131" s="1174"/>
      <c r="E131" s="1174"/>
      <c r="F131" s="1174"/>
      <c r="G131" s="1174"/>
      <c r="H131" s="1174"/>
      <c r="I131" s="1174"/>
      <c r="J131" s="1174"/>
      <c r="K131" s="1174"/>
      <c r="L131" s="1174"/>
      <c r="M131" s="1174"/>
      <c r="N131" s="1174"/>
      <c r="O131" s="1174"/>
      <c r="P131" s="1174"/>
      <c r="Q131" s="1174"/>
      <c r="R131" s="1174"/>
      <c r="S131" s="1174"/>
      <c r="T131" s="1174"/>
      <c r="U131" s="1174"/>
      <c r="V131" s="1174"/>
      <c r="W131" s="1174"/>
      <c r="X131" s="1174"/>
      <c r="Y131" s="1174"/>
      <c r="Z131" s="1174"/>
      <c r="AA131" s="1174"/>
      <c r="AB131" s="1174"/>
      <c r="AC131" s="1174"/>
      <c r="AD131" s="1174"/>
      <c r="AE131" s="1174"/>
      <c r="AF131" s="1174"/>
      <c r="AG131" s="1174"/>
      <c r="AH131" s="1174"/>
      <c r="AI131" s="1174"/>
      <c r="AJ131" s="1174"/>
      <c r="AK131" s="1174"/>
      <c r="AL131" s="1174"/>
      <c r="AM131" s="1174"/>
      <c r="AN131" s="1174"/>
      <c r="AO131" s="1174"/>
      <c r="AP131" s="1174"/>
      <c r="AQ131" s="1174"/>
      <c r="AR131" s="1174"/>
      <c r="AS131" s="1174"/>
      <c r="AT131" s="1174"/>
      <c r="AU131" s="1174"/>
      <c r="AV131" s="1174"/>
      <c r="AW131" s="1174"/>
      <c r="AX131" s="1174"/>
      <c r="AY131" s="1174"/>
      <c r="AZ131" s="1174"/>
      <c r="BA131" s="1174"/>
      <c r="BB131" s="1174"/>
      <c r="BC131" s="1174"/>
    </row>
    <row r="132" spans="1:55" hidden="1" x14ac:dyDescent="0.2">
      <c r="A132" s="1174"/>
      <c r="B132" s="1174"/>
      <c r="C132" s="1174"/>
      <c r="D132" s="1174"/>
      <c r="E132" s="1174"/>
      <c r="F132" s="1174"/>
      <c r="G132" s="1174"/>
      <c r="H132" s="1174"/>
      <c r="I132" s="1174"/>
      <c r="J132" s="1174"/>
      <c r="K132" s="1174"/>
      <c r="L132" s="1174"/>
      <c r="M132" s="1174"/>
      <c r="N132" s="1174"/>
      <c r="O132" s="1174"/>
      <c r="P132" s="1174"/>
      <c r="Q132" s="1174"/>
      <c r="R132" s="1174"/>
      <c r="S132" s="1174"/>
      <c r="T132" s="1174"/>
      <c r="U132" s="1174"/>
      <c r="V132" s="1174"/>
      <c r="W132" s="1174"/>
      <c r="X132" s="1174"/>
      <c r="Y132" s="1174"/>
      <c r="Z132" s="1174"/>
      <c r="AA132" s="1174"/>
      <c r="AB132" s="1174"/>
      <c r="AC132" s="1174"/>
      <c r="AD132" s="1174"/>
      <c r="AE132" s="1174"/>
      <c r="AF132" s="1174"/>
      <c r="AG132" s="1174"/>
      <c r="AH132" s="1174"/>
      <c r="AI132" s="1174"/>
      <c r="AJ132" s="1174"/>
      <c r="AK132" s="1174"/>
      <c r="AL132" s="1174"/>
      <c r="AM132" s="1174"/>
      <c r="AN132" s="1174"/>
      <c r="AO132" s="1174"/>
      <c r="AP132" s="1174"/>
      <c r="AQ132" s="1174"/>
      <c r="AR132" s="1174"/>
      <c r="AS132" s="1174"/>
      <c r="AT132" s="1174"/>
      <c r="AU132" s="1174"/>
      <c r="AV132" s="1174"/>
      <c r="AW132" s="1174"/>
      <c r="AX132" s="1174"/>
      <c r="AY132" s="1174"/>
      <c r="AZ132" s="1174"/>
      <c r="BA132" s="1174"/>
      <c r="BB132" s="1174"/>
      <c r="BC132" s="1174"/>
    </row>
    <row r="133" spans="1:55" hidden="1" x14ac:dyDescent="0.2">
      <c r="A133" s="1174"/>
      <c r="B133" s="1174"/>
      <c r="C133" s="1174"/>
      <c r="D133" s="1174"/>
      <c r="E133" s="1174"/>
      <c r="F133" s="1174"/>
      <c r="G133" s="1174"/>
      <c r="H133" s="1174"/>
      <c r="I133" s="1174"/>
      <c r="J133" s="1174"/>
      <c r="K133" s="1174"/>
      <c r="L133" s="1174"/>
      <c r="M133" s="1174"/>
      <c r="N133" s="1174"/>
      <c r="O133" s="1174"/>
      <c r="P133" s="1174"/>
      <c r="Q133" s="1174"/>
      <c r="R133" s="1174"/>
      <c r="S133" s="1174"/>
      <c r="T133" s="1174"/>
      <c r="U133" s="1174"/>
      <c r="V133" s="1174"/>
      <c r="W133" s="1174"/>
      <c r="X133" s="1174"/>
      <c r="Y133" s="1174"/>
      <c r="Z133" s="1174"/>
      <c r="AA133" s="1174"/>
      <c r="AB133" s="1174"/>
      <c r="AC133" s="1174"/>
      <c r="AD133" s="1174"/>
      <c r="AE133" s="1174"/>
      <c r="AF133" s="1174"/>
      <c r="AG133" s="1174"/>
      <c r="AH133" s="1174"/>
      <c r="AI133" s="1174"/>
      <c r="AJ133" s="1174"/>
      <c r="AK133" s="1174"/>
      <c r="AL133" s="1174"/>
      <c r="AM133" s="1174"/>
      <c r="AN133" s="1174"/>
      <c r="AO133" s="1174"/>
      <c r="AP133" s="1174"/>
      <c r="AQ133" s="1174"/>
      <c r="AR133" s="1174"/>
      <c r="AS133" s="1174"/>
      <c r="AT133" s="1174"/>
      <c r="AU133" s="1174"/>
      <c r="AV133" s="1174"/>
      <c r="AW133" s="1174"/>
      <c r="AX133" s="1174"/>
      <c r="AY133" s="1174"/>
      <c r="AZ133" s="1174"/>
      <c r="BA133" s="1174"/>
      <c r="BB133" s="1174"/>
      <c r="BC133" s="1174"/>
    </row>
    <row r="134" spans="1:55" hidden="1" x14ac:dyDescent="0.2">
      <c r="A134" s="1174"/>
      <c r="B134" s="1174"/>
      <c r="C134" s="1174"/>
      <c r="D134" s="1174"/>
      <c r="E134" s="1174"/>
      <c r="F134" s="1174"/>
      <c r="G134" s="1174"/>
      <c r="H134" s="1174"/>
      <c r="I134" s="1174"/>
      <c r="J134" s="1174"/>
      <c r="K134" s="1174"/>
      <c r="L134" s="1174"/>
      <c r="M134" s="1174"/>
      <c r="N134" s="1174"/>
      <c r="O134" s="1174"/>
      <c r="P134" s="1174"/>
      <c r="Q134" s="1174"/>
      <c r="R134" s="1174"/>
      <c r="S134" s="1174"/>
      <c r="T134" s="1174"/>
      <c r="U134" s="1174"/>
      <c r="V134" s="1174"/>
      <c r="W134" s="1174"/>
      <c r="X134" s="1174"/>
      <c r="Y134" s="1174"/>
      <c r="Z134" s="1174"/>
      <c r="AA134" s="1174"/>
      <c r="AB134" s="1174"/>
      <c r="AC134" s="1174"/>
      <c r="AD134" s="1174"/>
      <c r="AE134" s="1174"/>
      <c r="AF134" s="1174"/>
      <c r="AG134" s="1174"/>
      <c r="AH134" s="1174"/>
      <c r="AI134" s="1174"/>
      <c r="AJ134" s="1174"/>
      <c r="AK134" s="1174"/>
      <c r="AL134" s="1174"/>
      <c r="AM134" s="1174"/>
      <c r="AN134" s="1174"/>
      <c r="AO134" s="1174"/>
      <c r="AP134" s="1174"/>
      <c r="AQ134" s="1174"/>
      <c r="AR134" s="1174"/>
      <c r="AS134" s="1174"/>
      <c r="AT134" s="1174"/>
      <c r="AU134" s="1174"/>
      <c r="AV134" s="1174"/>
      <c r="AW134" s="1174"/>
      <c r="AX134" s="1174"/>
      <c r="AY134" s="1174"/>
      <c r="AZ134" s="1174"/>
      <c r="BA134" s="1174"/>
      <c r="BB134" s="1174"/>
      <c r="BC134" s="1174"/>
    </row>
    <row r="135" spans="1:55" hidden="1" x14ac:dyDescent="0.2">
      <c r="A135" s="1174"/>
      <c r="B135" s="1174"/>
      <c r="C135" s="1174"/>
      <c r="D135" s="1174"/>
      <c r="E135" s="1174"/>
      <c r="F135" s="1174"/>
      <c r="G135" s="1174"/>
      <c r="H135" s="1174"/>
      <c r="I135" s="1174"/>
      <c r="J135" s="1174"/>
      <c r="K135" s="1174"/>
      <c r="L135" s="1174"/>
      <c r="M135" s="1174"/>
      <c r="N135" s="1174"/>
      <c r="O135" s="1174"/>
      <c r="P135" s="1174"/>
      <c r="Q135" s="1174"/>
      <c r="R135" s="1174"/>
      <c r="S135" s="1174"/>
      <c r="T135" s="1174"/>
      <c r="U135" s="1174"/>
      <c r="V135" s="1174"/>
      <c r="W135" s="1174"/>
      <c r="X135" s="1174"/>
      <c r="Y135" s="1174"/>
      <c r="Z135" s="1174"/>
      <c r="AA135" s="1174"/>
      <c r="AB135" s="1174"/>
      <c r="AC135" s="1174"/>
      <c r="AD135" s="1174"/>
      <c r="AE135" s="1174"/>
      <c r="AF135" s="1174"/>
      <c r="AG135" s="1174"/>
      <c r="AH135" s="1174"/>
      <c r="AI135" s="1174"/>
      <c r="AJ135" s="1174"/>
      <c r="AK135" s="1174"/>
      <c r="AL135" s="1174"/>
      <c r="AM135" s="1174"/>
      <c r="AN135" s="1174"/>
      <c r="AO135" s="1174"/>
      <c r="AP135" s="1174"/>
      <c r="AQ135" s="1174"/>
      <c r="AR135" s="1174"/>
      <c r="AS135" s="1174"/>
      <c r="AT135" s="1174"/>
      <c r="AU135" s="1174"/>
      <c r="AV135" s="1174"/>
      <c r="AW135" s="1174"/>
      <c r="AX135" s="1174"/>
      <c r="AY135" s="1174"/>
      <c r="AZ135" s="1174"/>
      <c r="BA135" s="1174"/>
      <c r="BB135" s="1174"/>
      <c r="BC135" s="1174"/>
    </row>
    <row r="136" spans="1:55" hidden="1" x14ac:dyDescent="0.2">
      <c r="A136" s="1174"/>
      <c r="B136" s="1174"/>
      <c r="C136" s="1174"/>
      <c r="D136" s="1174"/>
      <c r="E136" s="1174"/>
      <c r="F136" s="1174"/>
      <c r="G136" s="1174"/>
      <c r="H136" s="1174"/>
      <c r="I136" s="1174"/>
      <c r="J136" s="1174"/>
      <c r="K136" s="1174"/>
      <c r="L136" s="1174"/>
      <c r="M136" s="1174"/>
      <c r="N136" s="1174"/>
      <c r="O136" s="1174"/>
      <c r="P136" s="1174"/>
      <c r="Q136" s="1174"/>
      <c r="R136" s="1174"/>
      <c r="S136" s="1174"/>
      <c r="T136" s="1174"/>
      <c r="U136" s="1174"/>
      <c r="V136" s="1174"/>
      <c r="W136" s="1174"/>
      <c r="X136" s="1174"/>
      <c r="Y136" s="1174"/>
      <c r="Z136" s="1174"/>
      <c r="AA136" s="1174"/>
      <c r="AB136" s="1174"/>
      <c r="AC136" s="1174"/>
      <c r="AD136" s="1174"/>
      <c r="AE136" s="1174"/>
      <c r="AF136" s="1174"/>
      <c r="AG136" s="1174"/>
      <c r="AH136" s="1174"/>
      <c r="AI136" s="1174"/>
      <c r="AJ136" s="1174"/>
      <c r="AK136" s="1174"/>
      <c r="AL136" s="1174"/>
      <c r="AM136" s="1174"/>
      <c r="AN136" s="1174"/>
      <c r="AO136" s="1174"/>
      <c r="AP136" s="1174"/>
      <c r="AQ136" s="1174"/>
      <c r="AR136" s="1174"/>
      <c r="AS136" s="1174"/>
      <c r="AT136" s="1174"/>
      <c r="AU136" s="1174"/>
      <c r="AV136" s="1174"/>
      <c r="AW136" s="1174"/>
      <c r="AX136" s="1174"/>
      <c r="AY136" s="1174"/>
      <c r="AZ136" s="1174"/>
      <c r="BA136" s="1174"/>
      <c r="BB136" s="1174"/>
      <c r="BC136" s="1174"/>
    </row>
    <row r="137" spans="1:55" hidden="1" x14ac:dyDescent="0.2">
      <c r="A137" s="1174"/>
      <c r="B137" s="1174"/>
      <c r="C137" s="1174"/>
      <c r="D137" s="1174"/>
      <c r="E137" s="1174"/>
      <c r="F137" s="1174"/>
      <c r="G137" s="1174"/>
      <c r="H137" s="1174"/>
      <c r="I137" s="1174"/>
      <c r="J137" s="1174"/>
      <c r="K137" s="1174"/>
      <c r="L137" s="1174"/>
      <c r="M137" s="1174"/>
      <c r="N137" s="1174"/>
      <c r="O137" s="1174"/>
      <c r="P137" s="1174"/>
      <c r="Q137" s="1174"/>
      <c r="R137" s="1174"/>
      <c r="S137" s="1174"/>
      <c r="T137" s="1174"/>
      <c r="U137" s="1174"/>
      <c r="V137" s="1174"/>
      <c r="W137" s="1174"/>
      <c r="X137" s="1174"/>
      <c r="Y137" s="1174"/>
      <c r="Z137" s="1174"/>
      <c r="AA137" s="1174"/>
      <c r="AB137" s="1174"/>
      <c r="AC137" s="1174"/>
      <c r="AD137" s="1174"/>
      <c r="AE137" s="1174"/>
      <c r="AF137" s="1174"/>
      <c r="AG137" s="1174"/>
      <c r="AH137" s="1174"/>
      <c r="AI137" s="1174"/>
      <c r="AJ137" s="1174"/>
      <c r="AK137" s="1174"/>
      <c r="AL137" s="1174"/>
      <c r="AM137" s="1174"/>
      <c r="AN137" s="1174"/>
      <c r="AO137" s="1174"/>
      <c r="AP137" s="1174"/>
      <c r="AQ137" s="1174"/>
      <c r="AR137" s="1174"/>
      <c r="AS137" s="1174"/>
      <c r="AT137" s="1174"/>
      <c r="AU137" s="1174"/>
      <c r="AV137" s="1174"/>
      <c r="AW137" s="1174"/>
      <c r="AX137" s="1174"/>
      <c r="AY137" s="1174"/>
      <c r="AZ137" s="1174"/>
      <c r="BA137" s="1174"/>
      <c r="BB137" s="1174"/>
      <c r="BC137" s="1174"/>
    </row>
    <row r="138" spans="1:55" hidden="1" x14ac:dyDescent="0.2">
      <c r="A138" s="1174"/>
      <c r="B138" s="1174"/>
      <c r="C138" s="1174"/>
      <c r="D138" s="1174"/>
      <c r="E138" s="1174"/>
      <c r="F138" s="1174"/>
      <c r="G138" s="1174"/>
      <c r="H138" s="1174"/>
      <c r="I138" s="1174"/>
      <c r="J138" s="1174"/>
      <c r="K138" s="1174"/>
      <c r="L138" s="1174"/>
      <c r="M138" s="1174"/>
      <c r="N138" s="1174"/>
      <c r="O138" s="1174"/>
      <c r="P138" s="1174"/>
      <c r="Q138" s="1174"/>
      <c r="R138" s="1174"/>
      <c r="S138" s="1174"/>
      <c r="T138" s="1174"/>
      <c r="U138" s="1174"/>
      <c r="V138" s="1174"/>
      <c r="W138" s="1174"/>
      <c r="X138" s="1174"/>
      <c r="Y138" s="1174"/>
      <c r="Z138" s="1174"/>
      <c r="AA138" s="1174"/>
      <c r="AB138" s="1174"/>
      <c r="AC138" s="1174"/>
      <c r="AD138" s="1174"/>
      <c r="AE138" s="1174"/>
      <c r="AF138" s="1174"/>
      <c r="AG138" s="1174"/>
      <c r="AH138" s="1174"/>
      <c r="AI138" s="1174"/>
      <c r="AJ138" s="1174"/>
      <c r="AK138" s="1174"/>
      <c r="AL138" s="1174"/>
      <c r="AM138" s="1174"/>
      <c r="AN138" s="1174"/>
      <c r="AO138" s="1174"/>
      <c r="AP138" s="1174"/>
      <c r="AQ138" s="1174"/>
      <c r="AR138" s="1174"/>
      <c r="AS138" s="1174"/>
      <c r="AT138" s="1174"/>
      <c r="AU138" s="1174"/>
      <c r="AV138" s="1174"/>
      <c r="AW138" s="1174"/>
      <c r="AX138" s="1174"/>
      <c r="AY138" s="1174"/>
      <c r="AZ138" s="1174"/>
      <c r="BA138" s="1174"/>
      <c r="BB138" s="1174"/>
      <c r="BC138" s="1174"/>
    </row>
    <row r="139" spans="1:55" hidden="1" x14ac:dyDescent="0.2">
      <c r="A139" s="1174"/>
      <c r="B139" s="1174"/>
      <c r="C139" s="1174"/>
      <c r="D139" s="1174"/>
      <c r="E139" s="1174"/>
      <c r="F139" s="1174"/>
      <c r="G139" s="1174"/>
      <c r="H139" s="1174"/>
      <c r="I139" s="1174"/>
      <c r="J139" s="1174"/>
      <c r="K139" s="1174"/>
      <c r="L139" s="1174"/>
      <c r="M139" s="1174"/>
      <c r="N139" s="1174"/>
      <c r="O139" s="1174"/>
      <c r="P139" s="1174"/>
      <c r="Q139" s="1174"/>
      <c r="R139" s="1174"/>
      <c r="S139" s="1174"/>
      <c r="T139" s="1174"/>
      <c r="U139" s="1174"/>
      <c r="V139" s="1174"/>
      <c r="W139" s="1174"/>
      <c r="X139" s="1174"/>
      <c r="Y139" s="1174"/>
      <c r="Z139" s="1174"/>
      <c r="AA139" s="1174"/>
      <c r="AB139" s="1174"/>
      <c r="AC139" s="1174"/>
      <c r="AD139" s="1174"/>
      <c r="AE139" s="1174"/>
      <c r="AF139" s="1174"/>
      <c r="AG139" s="1174"/>
      <c r="AH139" s="1174"/>
      <c r="AI139" s="1174"/>
      <c r="AJ139" s="1174"/>
      <c r="AK139" s="1174"/>
      <c r="AL139" s="1174"/>
      <c r="AM139" s="1174"/>
      <c r="AN139" s="1174"/>
      <c r="AO139" s="1174"/>
      <c r="AP139" s="1174"/>
      <c r="AQ139" s="1174"/>
      <c r="AR139" s="1174"/>
      <c r="AS139" s="1174"/>
      <c r="AT139" s="1174"/>
      <c r="AU139" s="1174"/>
      <c r="AV139" s="1174"/>
      <c r="AW139" s="1174"/>
      <c r="AX139" s="1174"/>
      <c r="AY139" s="1174"/>
      <c r="AZ139" s="1174"/>
      <c r="BA139" s="1174"/>
      <c r="BB139" s="1174"/>
      <c r="BC139" s="1174"/>
    </row>
    <row r="140" spans="1:55" hidden="1" x14ac:dyDescent="0.2">
      <c r="A140" s="1174"/>
      <c r="B140" s="1174"/>
      <c r="C140" s="1174"/>
      <c r="D140" s="1174"/>
      <c r="E140" s="1174"/>
      <c r="F140" s="1174"/>
      <c r="G140" s="1174"/>
      <c r="H140" s="1174"/>
      <c r="I140" s="1174"/>
      <c r="J140" s="1174"/>
      <c r="K140" s="1174"/>
      <c r="L140" s="1174"/>
      <c r="M140" s="1174"/>
      <c r="N140" s="1174"/>
      <c r="O140" s="1174"/>
      <c r="P140" s="1174"/>
      <c r="Q140" s="1174"/>
      <c r="R140" s="1174"/>
      <c r="S140" s="1174"/>
      <c r="T140" s="1174"/>
      <c r="U140" s="1174"/>
      <c r="V140" s="1174"/>
      <c r="W140" s="1174"/>
      <c r="X140" s="1174"/>
      <c r="Y140" s="1174"/>
      <c r="Z140" s="1174"/>
      <c r="AA140" s="1174"/>
      <c r="AB140" s="1174"/>
      <c r="AC140" s="1174"/>
      <c r="AD140" s="1174"/>
      <c r="AE140" s="1174"/>
      <c r="AF140" s="1174"/>
      <c r="AG140" s="1174"/>
      <c r="AH140" s="1174"/>
      <c r="AI140" s="1174"/>
      <c r="AJ140" s="1174"/>
      <c r="AK140" s="1174"/>
      <c r="AL140" s="1174"/>
      <c r="AM140" s="1174"/>
      <c r="AN140" s="1174"/>
      <c r="AO140" s="1174"/>
      <c r="AP140" s="1174"/>
      <c r="AQ140" s="1174"/>
      <c r="AR140" s="1174"/>
      <c r="AS140" s="1174"/>
      <c r="AT140" s="1174"/>
      <c r="AU140" s="1174"/>
      <c r="AV140" s="1174"/>
      <c r="AW140" s="1174"/>
      <c r="AX140" s="1174"/>
      <c r="AY140" s="1174"/>
      <c r="AZ140" s="1174"/>
      <c r="BA140" s="1174"/>
      <c r="BB140" s="1174"/>
      <c r="BC140" s="1174"/>
    </row>
    <row r="141" spans="1:55" hidden="1" x14ac:dyDescent="0.2">
      <c r="A141" s="1174"/>
      <c r="B141" s="1174"/>
      <c r="C141" s="1174"/>
      <c r="D141" s="1174"/>
      <c r="E141" s="1174"/>
      <c r="F141" s="1174"/>
      <c r="G141" s="1174"/>
      <c r="H141" s="1174"/>
      <c r="I141" s="1174"/>
      <c r="J141" s="1174"/>
      <c r="K141" s="1174"/>
      <c r="L141" s="1174"/>
      <c r="M141" s="1174"/>
      <c r="N141" s="1174"/>
      <c r="O141" s="1174"/>
      <c r="P141" s="1174"/>
      <c r="Q141" s="1174"/>
      <c r="R141" s="1174"/>
      <c r="S141" s="1174"/>
      <c r="T141" s="1174"/>
      <c r="U141" s="1174"/>
      <c r="V141" s="1174"/>
      <c r="W141" s="1174"/>
      <c r="X141" s="1174"/>
      <c r="Y141" s="1174"/>
      <c r="Z141" s="1174"/>
      <c r="AA141" s="1174"/>
      <c r="AB141" s="1174"/>
      <c r="AC141" s="1174"/>
      <c r="AD141" s="1174"/>
      <c r="AE141" s="1174"/>
      <c r="AF141" s="1174"/>
      <c r="AG141" s="1174"/>
      <c r="AH141" s="1174"/>
      <c r="AI141" s="1174"/>
      <c r="AJ141" s="1174"/>
      <c r="AK141" s="1174"/>
      <c r="AL141" s="1174"/>
      <c r="AM141" s="1174"/>
      <c r="AN141" s="1174"/>
      <c r="AO141" s="1174"/>
      <c r="AP141" s="1174"/>
      <c r="AQ141" s="1174"/>
      <c r="AR141" s="1174"/>
      <c r="AS141" s="1174"/>
      <c r="AT141" s="1174"/>
      <c r="AU141" s="1174"/>
      <c r="AV141" s="1174"/>
      <c r="AW141" s="1174"/>
      <c r="AX141" s="1174"/>
      <c r="AY141" s="1174"/>
      <c r="AZ141" s="1174"/>
      <c r="BA141" s="1174"/>
      <c r="BB141" s="1174"/>
      <c r="BC141" s="1174"/>
    </row>
    <row r="142" spans="1:55" hidden="1" x14ac:dyDescent="0.2">
      <c r="A142" s="1174"/>
      <c r="B142" s="1174"/>
      <c r="C142" s="1174"/>
      <c r="D142" s="1174"/>
      <c r="E142" s="1174"/>
      <c r="F142" s="1174"/>
      <c r="G142" s="1174"/>
      <c r="H142" s="1174"/>
      <c r="I142" s="1174"/>
      <c r="J142" s="1174"/>
      <c r="K142" s="1174"/>
      <c r="L142" s="1174"/>
      <c r="M142" s="1174"/>
      <c r="N142" s="1174"/>
      <c r="O142" s="1174"/>
      <c r="P142" s="1174"/>
      <c r="Q142" s="1174"/>
      <c r="R142" s="1174"/>
      <c r="S142" s="1174"/>
      <c r="T142" s="1174"/>
      <c r="U142" s="1174"/>
      <c r="V142" s="1174"/>
      <c r="W142" s="1174"/>
      <c r="X142" s="1174"/>
      <c r="Y142" s="1174"/>
      <c r="Z142" s="1174"/>
      <c r="AA142" s="1174"/>
      <c r="AB142" s="1174"/>
      <c r="AC142" s="1174"/>
      <c r="AD142" s="1174"/>
      <c r="AE142" s="1174"/>
      <c r="AF142" s="1174"/>
      <c r="AG142" s="1174"/>
      <c r="AH142" s="1174"/>
      <c r="AI142" s="1174"/>
      <c r="AJ142" s="1174"/>
      <c r="AK142" s="1174"/>
      <c r="AL142" s="1174"/>
      <c r="AM142" s="1174"/>
      <c r="AN142" s="1174"/>
      <c r="AO142" s="1174"/>
      <c r="AP142" s="1174"/>
      <c r="AQ142" s="1174"/>
      <c r="AR142" s="1174"/>
      <c r="AS142" s="1174"/>
      <c r="AT142" s="1174"/>
      <c r="AU142" s="1174"/>
      <c r="AV142" s="1174"/>
      <c r="AW142" s="1174"/>
      <c r="AX142" s="1174"/>
      <c r="AY142" s="1174"/>
      <c r="AZ142" s="1174"/>
      <c r="BA142" s="1174"/>
      <c r="BB142" s="1174"/>
      <c r="BC142" s="1174"/>
    </row>
    <row r="143" spans="1:55" hidden="1" x14ac:dyDescent="0.2">
      <c r="A143" s="1174"/>
      <c r="B143" s="1174"/>
      <c r="C143" s="1174"/>
      <c r="D143" s="1174"/>
      <c r="E143" s="1174"/>
      <c r="F143" s="1174"/>
      <c r="G143" s="1174"/>
      <c r="H143" s="1174"/>
      <c r="I143" s="1174"/>
      <c r="J143" s="1174"/>
      <c r="K143" s="1174"/>
      <c r="L143" s="1174"/>
      <c r="M143" s="1174"/>
      <c r="N143" s="1174"/>
      <c r="O143" s="1174"/>
      <c r="P143" s="1174"/>
      <c r="Q143" s="1174"/>
      <c r="R143" s="1174"/>
      <c r="S143" s="1174"/>
      <c r="T143" s="1174"/>
      <c r="U143" s="1174"/>
      <c r="V143" s="1174"/>
      <c r="W143" s="1174"/>
      <c r="X143" s="1174"/>
      <c r="Y143" s="1174"/>
      <c r="Z143" s="1174"/>
      <c r="AA143" s="1174"/>
      <c r="AB143" s="1174"/>
      <c r="AC143" s="1174"/>
      <c r="AD143" s="1174"/>
      <c r="AE143" s="1174"/>
      <c r="AF143" s="1174"/>
      <c r="AG143" s="1174"/>
      <c r="AH143" s="1174"/>
      <c r="AI143" s="1174"/>
      <c r="AJ143" s="1174"/>
      <c r="AK143" s="1174"/>
      <c r="AL143" s="1174"/>
      <c r="AM143" s="1174"/>
      <c r="AN143" s="1174"/>
      <c r="AO143" s="1174"/>
      <c r="AP143" s="1174"/>
      <c r="AQ143" s="1174"/>
      <c r="AR143" s="1174"/>
      <c r="AS143" s="1174"/>
      <c r="AT143" s="1174"/>
      <c r="AU143" s="1174"/>
      <c r="AV143" s="1174"/>
      <c r="AW143" s="1174"/>
      <c r="AX143" s="1174"/>
      <c r="AY143" s="1174"/>
      <c r="AZ143" s="1174"/>
      <c r="BA143" s="1174"/>
      <c r="BB143" s="1174"/>
      <c r="BC143" s="1174"/>
    </row>
    <row r="144" spans="1:55" hidden="1" x14ac:dyDescent="0.2">
      <c r="A144" s="1174"/>
      <c r="B144" s="1174"/>
      <c r="C144" s="1174"/>
      <c r="D144" s="1174"/>
      <c r="E144" s="1174"/>
      <c r="F144" s="1174"/>
      <c r="G144" s="1174"/>
      <c r="H144" s="1174"/>
      <c r="I144" s="1174"/>
      <c r="J144" s="1174"/>
      <c r="K144" s="1174"/>
      <c r="L144" s="1174"/>
      <c r="M144" s="1174"/>
      <c r="N144" s="1174"/>
      <c r="O144" s="1174"/>
      <c r="P144" s="1174"/>
      <c r="Q144" s="1174"/>
      <c r="R144" s="1174"/>
      <c r="S144" s="1174"/>
      <c r="T144" s="1174"/>
      <c r="U144" s="1174"/>
      <c r="V144" s="1174"/>
      <c r="W144" s="1174"/>
      <c r="X144" s="1174"/>
      <c r="Y144" s="1174"/>
      <c r="Z144" s="1174"/>
      <c r="AA144" s="1174"/>
      <c r="AB144" s="1174"/>
      <c r="AC144" s="1174"/>
      <c r="AD144" s="1174"/>
      <c r="AE144" s="1174"/>
      <c r="AF144" s="1174"/>
      <c r="AG144" s="1174"/>
      <c r="AH144" s="1174"/>
      <c r="AI144" s="1174"/>
      <c r="AJ144" s="1174"/>
      <c r="AK144" s="1174"/>
      <c r="AL144" s="1174"/>
      <c r="AM144" s="1174"/>
      <c r="AN144" s="1174"/>
      <c r="AO144" s="1174"/>
      <c r="AP144" s="1174"/>
      <c r="AQ144" s="1174"/>
      <c r="AR144" s="1174"/>
      <c r="AS144" s="1174"/>
      <c r="AT144" s="1174"/>
      <c r="AU144" s="1174"/>
      <c r="AV144" s="1174"/>
      <c r="AW144" s="1174"/>
      <c r="AX144" s="1174"/>
      <c r="AY144" s="1174"/>
      <c r="AZ144" s="1174"/>
      <c r="BA144" s="1174"/>
      <c r="BB144" s="1174"/>
      <c r="BC144" s="1174"/>
    </row>
    <row r="145" spans="1:55" hidden="1" x14ac:dyDescent="0.2">
      <c r="A145" s="1174"/>
      <c r="B145" s="1174"/>
      <c r="C145" s="1174"/>
      <c r="D145" s="1174"/>
      <c r="E145" s="1174"/>
      <c r="F145" s="1174"/>
      <c r="G145" s="1174"/>
      <c r="H145" s="1174"/>
      <c r="I145" s="1174"/>
      <c r="J145" s="1174"/>
      <c r="K145" s="1174"/>
      <c r="L145" s="1174"/>
      <c r="M145" s="1174"/>
      <c r="N145" s="1174"/>
      <c r="O145" s="1174"/>
      <c r="P145" s="1174"/>
      <c r="Q145" s="1174"/>
      <c r="R145" s="1174"/>
      <c r="S145" s="1174"/>
      <c r="T145" s="1174"/>
      <c r="U145" s="1174"/>
      <c r="V145" s="1174"/>
      <c r="W145" s="1174"/>
      <c r="X145" s="1174"/>
      <c r="Y145" s="1174"/>
      <c r="Z145" s="1174"/>
      <c r="AA145" s="1174"/>
      <c r="AB145" s="1174"/>
      <c r="AC145" s="1174"/>
      <c r="AD145" s="1174"/>
      <c r="AE145" s="1174"/>
      <c r="AF145" s="1174"/>
      <c r="AG145" s="1174"/>
      <c r="AH145" s="1174"/>
      <c r="AI145" s="1174"/>
      <c r="AJ145" s="1174"/>
      <c r="AK145" s="1174"/>
      <c r="AL145" s="1174"/>
      <c r="AM145" s="1174"/>
      <c r="AN145" s="1174"/>
      <c r="AO145" s="1174"/>
      <c r="AP145" s="1174"/>
      <c r="AQ145" s="1174"/>
      <c r="AR145" s="1174"/>
      <c r="AS145" s="1174"/>
      <c r="AT145" s="1174"/>
      <c r="AU145" s="1174"/>
      <c r="AV145" s="1174"/>
      <c r="AW145" s="1174"/>
      <c r="AX145" s="1174"/>
      <c r="AY145" s="1174"/>
      <c r="AZ145" s="1174"/>
      <c r="BA145" s="1174"/>
      <c r="BB145" s="1174"/>
      <c r="BC145" s="1174"/>
    </row>
    <row r="146" spans="1:55" hidden="1" x14ac:dyDescent="0.2">
      <c r="A146" s="1174"/>
      <c r="B146" s="1174"/>
      <c r="C146" s="1174"/>
      <c r="D146" s="1174"/>
      <c r="E146" s="1174"/>
      <c r="F146" s="1174"/>
      <c r="G146" s="1174"/>
      <c r="H146" s="1174"/>
      <c r="I146" s="1174"/>
      <c r="J146" s="1174"/>
      <c r="K146" s="1174"/>
      <c r="L146" s="1174"/>
      <c r="M146" s="1174"/>
      <c r="N146" s="1174"/>
      <c r="O146" s="1174"/>
      <c r="P146" s="1174"/>
      <c r="Q146" s="1174"/>
      <c r="R146" s="1174"/>
      <c r="S146" s="1174"/>
      <c r="T146" s="1174"/>
      <c r="U146" s="1174"/>
      <c r="V146" s="1174"/>
      <c r="W146" s="1174"/>
      <c r="X146" s="1174"/>
      <c r="Y146" s="1174"/>
      <c r="Z146" s="1174"/>
      <c r="AA146" s="1174"/>
      <c r="AB146" s="1174"/>
      <c r="AC146" s="1174"/>
      <c r="AD146" s="1174"/>
      <c r="AE146" s="1174"/>
      <c r="AF146" s="1174"/>
      <c r="AG146" s="1174"/>
      <c r="AH146" s="1174"/>
      <c r="AI146" s="1174"/>
      <c r="AJ146" s="1174"/>
      <c r="AK146" s="1174"/>
      <c r="AL146" s="1174"/>
      <c r="AM146" s="1174"/>
      <c r="AN146" s="1174"/>
      <c r="AO146" s="1174"/>
      <c r="AP146" s="1174"/>
      <c r="AQ146" s="1174"/>
      <c r="AR146" s="1174"/>
      <c r="AS146" s="1174"/>
      <c r="AT146" s="1174"/>
      <c r="AU146" s="1174"/>
      <c r="AV146" s="1174"/>
      <c r="AW146" s="1174"/>
      <c r="AX146" s="1174"/>
      <c r="AY146" s="1174"/>
      <c r="AZ146" s="1174"/>
      <c r="BA146" s="1174"/>
      <c r="BB146" s="1174"/>
      <c r="BC146" s="1174"/>
    </row>
    <row r="147" spans="1:55" hidden="1" x14ac:dyDescent="0.2">
      <c r="A147" s="1174"/>
      <c r="B147" s="1174"/>
      <c r="C147" s="1174"/>
      <c r="D147" s="1174"/>
      <c r="E147" s="1174"/>
      <c r="F147" s="1174"/>
      <c r="G147" s="1174"/>
      <c r="H147" s="1174"/>
      <c r="I147" s="1174"/>
      <c r="J147" s="1174"/>
      <c r="K147" s="1174"/>
      <c r="L147" s="1174"/>
      <c r="M147" s="1174"/>
      <c r="N147" s="1174"/>
      <c r="O147" s="1174"/>
      <c r="P147" s="1174"/>
      <c r="Q147" s="1174"/>
      <c r="R147" s="1174"/>
      <c r="S147" s="1174"/>
      <c r="T147" s="1174"/>
      <c r="U147" s="1174"/>
      <c r="V147" s="1174"/>
      <c r="W147" s="1174"/>
      <c r="X147" s="1174"/>
      <c r="Y147" s="1174"/>
      <c r="Z147" s="1174"/>
      <c r="AA147" s="1174"/>
      <c r="AB147" s="1174"/>
      <c r="AC147" s="1174"/>
      <c r="AD147" s="1174"/>
      <c r="AE147" s="1174"/>
      <c r="AF147" s="1174"/>
      <c r="AG147" s="1174"/>
      <c r="AH147" s="1174"/>
      <c r="AI147" s="1174"/>
      <c r="AJ147" s="1174"/>
      <c r="AK147" s="1174"/>
      <c r="AL147" s="1174"/>
      <c r="AM147" s="1174"/>
      <c r="AN147" s="1174"/>
      <c r="AO147" s="1174"/>
      <c r="AP147" s="1174"/>
      <c r="AQ147" s="1174"/>
      <c r="AR147" s="1174"/>
      <c r="AS147" s="1174"/>
      <c r="AT147" s="1174"/>
      <c r="AU147" s="1174"/>
      <c r="AV147" s="1174"/>
      <c r="AW147" s="1174"/>
      <c r="AX147" s="1174"/>
      <c r="AY147" s="1174"/>
      <c r="AZ147" s="1174"/>
      <c r="BA147" s="1174"/>
      <c r="BB147" s="1174"/>
      <c r="BC147" s="1174"/>
    </row>
    <row r="148" spans="1:55" hidden="1" x14ac:dyDescent="0.2">
      <c r="A148" s="1174"/>
      <c r="B148" s="1174"/>
      <c r="C148" s="1174"/>
      <c r="D148" s="1174"/>
      <c r="E148" s="1174"/>
      <c r="F148" s="1174"/>
      <c r="G148" s="1174"/>
      <c r="H148" s="1174"/>
      <c r="I148" s="1174"/>
      <c r="J148" s="1174"/>
      <c r="K148" s="1174"/>
      <c r="L148" s="1174"/>
      <c r="M148" s="1174"/>
      <c r="N148" s="1174"/>
      <c r="O148" s="1174"/>
      <c r="P148" s="1174"/>
      <c r="Q148" s="1174"/>
      <c r="R148" s="1174"/>
      <c r="S148" s="1174"/>
      <c r="T148" s="1174"/>
      <c r="U148" s="1174"/>
      <c r="V148" s="1174"/>
      <c r="W148" s="1174"/>
      <c r="X148" s="1174"/>
      <c r="Y148" s="1174"/>
      <c r="Z148" s="1174"/>
      <c r="AA148" s="1174"/>
      <c r="AB148" s="1174"/>
      <c r="AC148" s="1174"/>
      <c r="AD148" s="1174"/>
      <c r="AE148" s="1174"/>
      <c r="AF148" s="1174"/>
      <c r="AG148" s="1174"/>
      <c r="AH148" s="1174"/>
      <c r="AI148" s="1174"/>
      <c r="AJ148" s="1174"/>
      <c r="AK148" s="1174"/>
      <c r="AL148" s="1174"/>
      <c r="AM148" s="1174"/>
      <c r="AN148" s="1174"/>
      <c r="AO148" s="1174"/>
      <c r="AP148" s="1174"/>
      <c r="AQ148" s="1174"/>
      <c r="AR148" s="1174"/>
      <c r="AS148" s="1174"/>
      <c r="AT148" s="1174"/>
      <c r="AU148" s="1174"/>
      <c r="AV148" s="1174"/>
      <c r="AW148" s="1174"/>
      <c r="AX148" s="1174"/>
      <c r="AY148" s="1174"/>
      <c r="AZ148" s="1174"/>
      <c r="BA148" s="1174"/>
      <c r="BB148" s="1174"/>
      <c r="BC148" s="1174"/>
    </row>
    <row r="149" spans="1:55" hidden="1" x14ac:dyDescent="0.2">
      <c r="A149" s="1174"/>
      <c r="B149" s="1174"/>
      <c r="C149" s="1174"/>
      <c r="D149" s="1174"/>
      <c r="E149" s="1174"/>
      <c r="F149" s="1174"/>
      <c r="G149" s="1174"/>
      <c r="H149" s="1174"/>
      <c r="I149" s="1174"/>
      <c r="J149" s="1174"/>
      <c r="K149" s="1174"/>
      <c r="L149" s="1174"/>
      <c r="M149" s="1174"/>
      <c r="N149" s="1174"/>
      <c r="O149" s="1174"/>
      <c r="P149" s="1174"/>
      <c r="Q149" s="1174"/>
      <c r="R149" s="1174"/>
      <c r="S149" s="1174"/>
      <c r="T149" s="1174"/>
      <c r="U149" s="1174"/>
      <c r="V149" s="1174"/>
      <c r="W149" s="1174"/>
      <c r="X149" s="1174"/>
      <c r="Y149" s="1174"/>
      <c r="Z149" s="1174"/>
      <c r="AA149" s="1174"/>
      <c r="AB149" s="1174"/>
      <c r="AC149" s="1174"/>
      <c r="AD149" s="1174"/>
      <c r="AE149" s="1174"/>
      <c r="AF149" s="1174"/>
      <c r="AG149" s="1174"/>
      <c r="AH149" s="1174"/>
      <c r="AI149" s="1174"/>
      <c r="AJ149" s="1174"/>
      <c r="AK149" s="1174"/>
      <c r="AL149" s="1174"/>
      <c r="AM149" s="1174"/>
      <c r="AN149" s="1174"/>
      <c r="AO149" s="1174"/>
      <c r="AP149" s="1174"/>
      <c r="AQ149" s="1174"/>
      <c r="AR149" s="1174"/>
      <c r="AS149" s="1174"/>
      <c r="AT149" s="1174"/>
      <c r="AU149" s="1174"/>
      <c r="AV149" s="1174"/>
      <c r="AW149" s="1174"/>
      <c r="AX149" s="1174"/>
      <c r="AY149" s="1174"/>
      <c r="AZ149" s="1174"/>
      <c r="BA149" s="1174"/>
      <c r="BB149" s="1174"/>
      <c r="BC149" s="1174"/>
    </row>
    <row r="150" spans="1:55" hidden="1" x14ac:dyDescent="0.2">
      <c r="A150" s="1174"/>
      <c r="B150" s="1174"/>
      <c r="C150" s="1174"/>
      <c r="D150" s="1174"/>
      <c r="E150" s="1174"/>
      <c r="F150" s="1174"/>
      <c r="G150" s="1174"/>
      <c r="H150" s="1174"/>
      <c r="I150" s="1174"/>
      <c r="J150" s="1174"/>
      <c r="K150" s="1174"/>
      <c r="L150" s="1174"/>
      <c r="M150" s="1174"/>
      <c r="N150" s="1174"/>
      <c r="O150" s="1174"/>
      <c r="P150" s="1174"/>
      <c r="Q150" s="1174"/>
      <c r="R150" s="1174"/>
      <c r="S150" s="1174"/>
      <c r="T150" s="1174"/>
      <c r="U150" s="1174"/>
      <c r="V150" s="1174"/>
      <c r="W150" s="1174"/>
      <c r="X150" s="1174"/>
      <c r="Y150" s="1174"/>
      <c r="Z150" s="1174"/>
      <c r="AA150" s="1174"/>
      <c r="AB150" s="1174"/>
      <c r="AC150" s="1174"/>
      <c r="AD150" s="1174"/>
      <c r="AE150" s="1174"/>
      <c r="AF150" s="1174"/>
      <c r="AG150" s="1174"/>
      <c r="AH150" s="1174"/>
      <c r="AI150" s="1174"/>
      <c r="AJ150" s="1174"/>
      <c r="AK150" s="1174"/>
      <c r="AL150" s="1174"/>
      <c r="AM150" s="1174"/>
      <c r="AN150" s="1174"/>
      <c r="AO150" s="1174"/>
      <c r="AP150" s="1174"/>
      <c r="AQ150" s="1174"/>
      <c r="AR150" s="1174"/>
      <c r="AS150" s="1174"/>
      <c r="AT150" s="1174"/>
      <c r="AU150" s="1174"/>
      <c r="AV150" s="1174"/>
      <c r="AW150" s="1174"/>
      <c r="AX150" s="1174"/>
      <c r="AY150" s="1174"/>
      <c r="AZ150" s="1174"/>
      <c r="BA150" s="1174"/>
      <c r="BB150" s="1174"/>
      <c r="BC150" s="1174"/>
    </row>
    <row r="151" spans="1:55" hidden="1" x14ac:dyDescent="0.2">
      <c r="A151" s="1174"/>
      <c r="B151" s="1174"/>
      <c r="C151" s="1174"/>
      <c r="D151" s="1174"/>
      <c r="E151" s="1174"/>
      <c r="F151" s="1174"/>
      <c r="G151" s="1174"/>
      <c r="H151" s="1174"/>
      <c r="I151" s="1174"/>
      <c r="J151" s="1174"/>
      <c r="K151" s="1174"/>
      <c r="L151" s="1174"/>
      <c r="M151" s="1174"/>
      <c r="N151" s="1174"/>
      <c r="O151" s="1174"/>
      <c r="P151" s="1174"/>
      <c r="Q151" s="1174"/>
      <c r="R151" s="1174"/>
      <c r="S151" s="1174"/>
      <c r="T151" s="1174"/>
      <c r="U151" s="1174"/>
      <c r="V151" s="1174"/>
      <c r="W151" s="1174"/>
      <c r="X151" s="1174"/>
      <c r="Y151" s="1174"/>
      <c r="Z151" s="1174"/>
      <c r="AA151" s="1174"/>
      <c r="AB151" s="1174"/>
      <c r="AC151" s="1174"/>
      <c r="AD151" s="1174"/>
      <c r="AE151" s="1174"/>
      <c r="AF151" s="1174"/>
      <c r="AG151" s="1174"/>
      <c r="AH151" s="1174"/>
      <c r="AI151" s="1174"/>
      <c r="AJ151" s="1174"/>
      <c r="AK151" s="1174"/>
      <c r="AL151" s="1174"/>
      <c r="AM151" s="1174"/>
      <c r="AN151" s="1174"/>
      <c r="AO151" s="1174"/>
      <c r="AP151" s="1174"/>
      <c r="AQ151" s="1174"/>
      <c r="AR151" s="1174"/>
      <c r="AS151" s="1174"/>
      <c r="AT151" s="1174"/>
      <c r="AU151" s="1174"/>
      <c r="AV151" s="1174"/>
      <c r="AW151" s="1174"/>
      <c r="AX151" s="1174"/>
      <c r="AY151" s="1174"/>
      <c r="AZ151" s="1174"/>
      <c r="BA151" s="1174"/>
      <c r="BB151" s="1174"/>
      <c r="BC151" s="1174"/>
    </row>
    <row r="152" spans="1:55" hidden="1" x14ac:dyDescent="0.2">
      <c r="A152" s="1174"/>
      <c r="B152" s="1174"/>
      <c r="C152" s="1174"/>
      <c r="D152" s="1174"/>
      <c r="E152" s="1174"/>
      <c r="F152" s="1174"/>
      <c r="G152" s="1174"/>
      <c r="H152" s="1174"/>
      <c r="I152" s="1174"/>
      <c r="J152" s="1174"/>
      <c r="K152" s="1174"/>
      <c r="L152" s="1174"/>
      <c r="M152" s="1174"/>
      <c r="N152" s="1174"/>
      <c r="O152" s="1174"/>
      <c r="P152" s="1174"/>
      <c r="Q152" s="1174"/>
      <c r="R152" s="1174"/>
      <c r="S152" s="1174"/>
      <c r="T152" s="1174"/>
      <c r="U152" s="1174"/>
      <c r="V152" s="1174"/>
      <c r="W152" s="1174"/>
      <c r="X152" s="1174"/>
      <c r="Y152" s="1174"/>
      <c r="Z152" s="1174"/>
      <c r="AA152" s="1174"/>
      <c r="AB152" s="1174"/>
      <c r="AC152" s="1174"/>
      <c r="AD152" s="1174"/>
      <c r="AE152" s="1174"/>
      <c r="AF152" s="1174"/>
      <c r="AG152" s="1174"/>
      <c r="AH152" s="1174"/>
      <c r="AI152" s="1174"/>
      <c r="AJ152" s="1174"/>
      <c r="AK152" s="1174"/>
      <c r="AL152" s="1174"/>
      <c r="AM152" s="1174"/>
      <c r="AN152" s="1174"/>
      <c r="AO152" s="1174"/>
      <c r="AP152" s="1174"/>
      <c r="AQ152" s="1174"/>
      <c r="AR152" s="1174"/>
      <c r="AS152" s="1174"/>
      <c r="AT152" s="1174"/>
      <c r="AU152" s="1174"/>
      <c r="AV152" s="1174"/>
      <c r="AW152" s="1174"/>
      <c r="AX152" s="1174"/>
      <c r="AY152" s="1174"/>
      <c r="AZ152" s="1174"/>
      <c r="BA152" s="1174"/>
      <c r="BB152" s="1174"/>
      <c r="BC152" s="1174"/>
    </row>
    <row r="153" spans="1:55" hidden="1" x14ac:dyDescent="0.2">
      <c r="A153" s="1174"/>
      <c r="B153" s="1174"/>
      <c r="C153" s="1174"/>
      <c r="D153" s="1174"/>
      <c r="E153" s="1174"/>
      <c r="F153" s="1174"/>
      <c r="G153" s="1174"/>
      <c r="H153" s="1174"/>
      <c r="I153" s="1174"/>
      <c r="J153" s="1174"/>
      <c r="K153" s="1174"/>
      <c r="L153" s="1174"/>
      <c r="M153" s="1174"/>
      <c r="N153" s="1174"/>
      <c r="O153" s="1174"/>
      <c r="P153" s="1174"/>
      <c r="Q153" s="1174"/>
      <c r="R153" s="1174"/>
      <c r="S153" s="1174"/>
      <c r="T153" s="1174"/>
      <c r="U153" s="1174"/>
      <c r="V153" s="1174"/>
      <c r="W153" s="1174"/>
      <c r="X153" s="1174"/>
      <c r="Y153" s="1174"/>
      <c r="Z153" s="1174"/>
      <c r="AA153" s="1174"/>
      <c r="AB153" s="1174"/>
      <c r="AC153" s="1174"/>
      <c r="AD153" s="1174"/>
      <c r="AE153" s="1174"/>
      <c r="AF153" s="1174"/>
      <c r="AG153" s="1174"/>
      <c r="AH153" s="1174"/>
      <c r="AI153" s="1174"/>
      <c r="AJ153" s="1174"/>
      <c r="AK153" s="1174"/>
      <c r="AL153" s="1174"/>
      <c r="AM153" s="1174"/>
      <c r="AN153" s="1174"/>
      <c r="AO153" s="1174"/>
      <c r="AP153" s="1174"/>
      <c r="AQ153" s="1174"/>
      <c r="AR153" s="1174"/>
      <c r="AS153" s="1174"/>
      <c r="AT153" s="1174"/>
      <c r="AU153" s="1174"/>
      <c r="AV153" s="1174"/>
      <c r="AW153" s="1174"/>
      <c r="AX153" s="1174"/>
      <c r="AY153" s="1174"/>
      <c r="AZ153" s="1174"/>
      <c r="BA153" s="1174"/>
      <c r="BB153" s="1174"/>
      <c r="BC153" s="1174"/>
    </row>
    <row r="154" spans="1:55" hidden="1" x14ac:dyDescent="0.2">
      <c r="A154" s="1174"/>
      <c r="B154" s="1174"/>
      <c r="C154" s="1174"/>
      <c r="D154" s="1174"/>
      <c r="E154" s="1174"/>
      <c r="F154" s="1174"/>
      <c r="G154" s="1174"/>
      <c r="H154" s="1174"/>
      <c r="I154" s="1174"/>
      <c r="J154" s="1174"/>
      <c r="K154" s="1174"/>
      <c r="L154" s="1174"/>
      <c r="M154" s="1174"/>
      <c r="N154" s="1174"/>
      <c r="O154" s="1174"/>
      <c r="P154" s="1174"/>
      <c r="Q154" s="1174"/>
      <c r="R154" s="1174"/>
      <c r="S154" s="1174"/>
      <c r="T154" s="1174"/>
      <c r="U154" s="1174"/>
      <c r="V154" s="1174"/>
      <c r="W154" s="1174"/>
      <c r="X154" s="1174"/>
      <c r="Y154" s="1174"/>
      <c r="Z154" s="1174"/>
      <c r="AA154" s="1174"/>
      <c r="AB154" s="1174"/>
      <c r="AC154" s="1174"/>
      <c r="AD154" s="1174"/>
      <c r="AE154" s="1174"/>
      <c r="AF154" s="1174"/>
      <c r="AG154" s="1174"/>
      <c r="AH154" s="1174"/>
      <c r="AI154" s="1174"/>
      <c r="AJ154" s="1174"/>
      <c r="AK154" s="1174"/>
      <c r="AL154" s="1174"/>
      <c r="AM154" s="1174"/>
      <c r="AN154" s="1174"/>
      <c r="AO154" s="1174"/>
      <c r="AP154" s="1174"/>
      <c r="AQ154" s="1174"/>
      <c r="AR154" s="1174"/>
      <c r="AS154" s="1174"/>
      <c r="AT154" s="1174"/>
      <c r="AU154" s="1174"/>
      <c r="AV154" s="1174"/>
      <c r="AW154" s="1174"/>
      <c r="AX154" s="1174"/>
      <c r="AY154" s="1174"/>
      <c r="AZ154" s="1174"/>
      <c r="BA154" s="1174"/>
      <c r="BB154" s="1174"/>
      <c r="BC154" s="1174"/>
    </row>
    <row r="155" spans="1:55" hidden="1" x14ac:dyDescent="0.2">
      <c r="A155" s="1174"/>
      <c r="B155" s="1174"/>
      <c r="C155" s="1174"/>
      <c r="D155" s="1174"/>
      <c r="E155" s="1174"/>
      <c r="F155" s="1174"/>
      <c r="G155" s="1174"/>
      <c r="H155" s="1174"/>
      <c r="I155" s="1174"/>
      <c r="J155" s="1174"/>
      <c r="K155" s="1174"/>
      <c r="L155" s="1174"/>
      <c r="M155" s="1174"/>
      <c r="N155" s="1174"/>
      <c r="O155" s="1174"/>
      <c r="P155" s="1174"/>
      <c r="Q155" s="1174"/>
      <c r="R155" s="1174"/>
      <c r="S155" s="1174"/>
      <c r="T155" s="1174"/>
      <c r="U155" s="1174"/>
      <c r="V155" s="1174"/>
      <c r="W155" s="1174"/>
      <c r="X155" s="1174"/>
      <c r="Y155" s="1174"/>
      <c r="Z155" s="1174"/>
      <c r="AA155" s="1174"/>
      <c r="AB155" s="1174"/>
      <c r="AC155" s="1174"/>
      <c r="AD155" s="1174"/>
      <c r="AE155" s="1174"/>
      <c r="AF155" s="1174"/>
      <c r="AG155" s="1174"/>
      <c r="AH155" s="1174"/>
      <c r="AI155" s="1174"/>
      <c r="AJ155" s="1174"/>
      <c r="AK155" s="1174"/>
      <c r="AL155" s="1174"/>
      <c r="AM155" s="1174"/>
      <c r="AN155" s="1174"/>
      <c r="AO155" s="1174"/>
      <c r="AP155" s="1174"/>
      <c r="AQ155" s="1174"/>
      <c r="AR155" s="1174"/>
      <c r="AS155" s="1174"/>
      <c r="AT155" s="1174"/>
      <c r="AU155" s="1174"/>
      <c r="AV155" s="1174"/>
      <c r="AW155" s="1174"/>
      <c r="AX155" s="1174"/>
      <c r="AY155" s="1174"/>
      <c r="AZ155" s="1174"/>
      <c r="BA155" s="1174"/>
      <c r="BB155" s="1174"/>
      <c r="BC155" s="1174"/>
    </row>
    <row r="156" spans="1:55" hidden="1" x14ac:dyDescent="0.2">
      <c r="A156" s="1174"/>
      <c r="B156" s="1174"/>
      <c r="C156" s="1174"/>
      <c r="D156" s="1174"/>
      <c r="E156" s="1174"/>
      <c r="F156" s="1174"/>
      <c r="G156" s="1174"/>
      <c r="H156" s="1174"/>
      <c r="I156" s="1174"/>
      <c r="J156" s="1174"/>
      <c r="K156" s="1174"/>
      <c r="L156" s="1174"/>
      <c r="M156" s="1174"/>
      <c r="N156" s="1174"/>
      <c r="O156" s="1174"/>
      <c r="P156" s="1174"/>
      <c r="Q156" s="1174"/>
      <c r="R156" s="1174"/>
      <c r="S156" s="1174"/>
      <c r="T156" s="1174"/>
      <c r="U156" s="1174"/>
      <c r="V156" s="1174"/>
      <c r="W156" s="1174"/>
      <c r="X156" s="1174"/>
      <c r="Y156" s="1174"/>
      <c r="Z156" s="1174"/>
      <c r="AA156" s="1174"/>
      <c r="AB156" s="1174"/>
      <c r="AC156" s="1174"/>
      <c r="AD156" s="1174"/>
      <c r="AE156" s="1174"/>
      <c r="AF156" s="1174"/>
      <c r="AG156" s="1174"/>
      <c r="AH156" s="1174"/>
      <c r="AI156" s="1174"/>
      <c r="AJ156" s="1174"/>
      <c r="AK156" s="1174"/>
      <c r="AL156" s="1174"/>
      <c r="AM156" s="1174"/>
      <c r="AN156" s="1174"/>
      <c r="AO156" s="1174"/>
      <c r="AP156" s="1174"/>
      <c r="AQ156" s="1174"/>
      <c r="AR156" s="1174"/>
      <c r="AS156" s="1174"/>
      <c r="AT156" s="1174"/>
      <c r="AU156" s="1174"/>
      <c r="AV156" s="1174"/>
      <c r="AW156" s="1174"/>
      <c r="AX156" s="1174"/>
      <c r="AY156" s="1174"/>
      <c r="AZ156" s="1174"/>
      <c r="BA156" s="1174"/>
      <c r="BB156" s="1174"/>
      <c r="BC156" s="1174"/>
    </row>
    <row r="157" spans="1:55" hidden="1" x14ac:dyDescent="0.2">
      <c r="A157" s="1174"/>
      <c r="B157" s="1174"/>
      <c r="C157" s="1174"/>
      <c r="D157" s="1174"/>
      <c r="E157" s="1174"/>
      <c r="F157" s="1174"/>
      <c r="G157" s="1174"/>
      <c r="H157" s="1174"/>
      <c r="I157" s="1174"/>
      <c r="J157" s="1174"/>
      <c r="K157" s="1174"/>
      <c r="L157" s="1174"/>
      <c r="M157" s="1174"/>
      <c r="N157" s="1174"/>
      <c r="O157" s="1174"/>
      <c r="P157" s="1174"/>
      <c r="Q157" s="1174"/>
      <c r="R157" s="1174"/>
      <c r="S157" s="1174"/>
      <c r="T157" s="1174"/>
      <c r="U157" s="1174"/>
      <c r="V157" s="1174"/>
      <c r="W157" s="1174"/>
      <c r="X157" s="1174"/>
      <c r="Y157" s="1174"/>
      <c r="Z157" s="1174"/>
      <c r="AA157" s="1174"/>
      <c r="AB157" s="1174"/>
      <c r="AC157" s="1174"/>
      <c r="AD157" s="1174"/>
      <c r="AE157" s="1174"/>
      <c r="AF157" s="1174"/>
      <c r="AG157" s="1174"/>
      <c r="AH157" s="1174"/>
      <c r="AI157" s="1174"/>
      <c r="AJ157" s="1174"/>
      <c r="AK157" s="1174"/>
      <c r="AL157" s="1174"/>
      <c r="AM157" s="1174"/>
      <c r="AN157" s="1174"/>
      <c r="AO157" s="1174"/>
      <c r="AP157" s="1174"/>
      <c r="AQ157" s="1174"/>
      <c r="AR157" s="1174"/>
      <c r="AS157" s="1174"/>
      <c r="AT157" s="1174"/>
      <c r="AU157" s="1174"/>
      <c r="AV157" s="1174"/>
      <c r="AW157" s="1174"/>
      <c r="AX157" s="1174"/>
      <c r="AY157" s="1174"/>
      <c r="AZ157" s="1174"/>
      <c r="BA157" s="1174"/>
      <c r="BB157" s="1174"/>
      <c r="BC157" s="1174"/>
    </row>
    <row r="158" spans="1:55" hidden="1" x14ac:dyDescent="0.2">
      <c r="A158" s="1174"/>
      <c r="B158" s="1174"/>
      <c r="C158" s="1174"/>
      <c r="D158" s="1174"/>
      <c r="E158" s="1174"/>
      <c r="F158" s="1174"/>
      <c r="G158" s="1174"/>
      <c r="H158" s="1174"/>
      <c r="I158" s="1174"/>
      <c r="J158" s="1174"/>
      <c r="K158" s="1174"/>
      <c r="L158" s="1174"/>
      <c r="M158" s="1174"/>
      <c r="N158" s="1174"/>
      <c r="O158" s="1174"/>
      <c r="P158" s="1174"/>
      <c r="Q158" s="1174"/>
      <c r="R158" s="1174"/>
      <c r="S158" s="1174"/>
      <c r="T158" s="1174"/>
      <c r="U158" s="1174"/>
      <c r="V158" s="1174"/>
      <c r="W158" s="1174"/>
      <c r="X158" s="1174"/>
      <c r="Y158" s="1174"/>
      <c r="Z158" s="1174"/>
      <c r="AA158" s="1174"/>
      <c r="AB158" s="1174"/>
      <c r="AC158" s="1174"/>
      <c r="AD158" s="1174"/>
      <c r="AE158" s="1174"/>
      <c r="AF158" s="1174"/>
      <c r="AG158" s="1174"/>
      <c r="AH158" s="1174"/>
      <c r="AI158" s="1174"/>
      <c r="AJ158" s="1174"/>
      <c r="AK158" s="1174"/>
      <c r="AL158" s="1174"/>
      <c r="AM158" s="1174"/>
      <c r="AN158" s="1174"/>
      <c r="AO158" s="1174"/>
      <c r="AP158" s="1174"/>
      <c r="AQ158" s="1174"/>
      <c r="AR158" s="1174"/>
      <c r="AS158" s="1174"/>
      <c r="AT158" s="1174"/>
      <c r="AU158" s="1174"/>
      <c r="AV158" s="1174"/>
      <c r="AW158" s="1174"/>
      <c r="AX158" s="1174"/>
      <c r="AY158" s="1174"/>
      <c r="AZ158" s="1174"/>
      <c r="BA158" s="1174"/>
      <c r="BB158" s="1174"/>
      <c r="BC158" s="1174"/>
    </row>
    <row r="159" spans="1:55" hidden="1" x14ac:dyDescent="0.2">
      <c r="A159" s="1174"/>
      <c r="B159" s="1174"/>
      <c r="C159" s="1174"/>
      <c r="D159" s="1174"/>
      <c r="E159" s="1174"/>
      <c r="F159" s="1174"/>
      <c r="G159" s="1174"/>
      <c r="H159" s="1174"/>
      <c r="I159" s="1174"/>
      <c r="J159" s="1174"/>
      <c r="K159" s="1174"/>
      <c r="L159" s="1174"/>
      <c r="M159" s="1174"/>
      <c r="N159" s="1174"/>
      <c r="O159" s="1174"/>
      <c r="P159" s="1174"/>
      <c r="Q159" s="1174"/>
      <c r="R159" s="1174"/>
      <c r="S159" s="1174"/>
      <c r="T159" s="1174"/>
      <c r="U159" s="1174"/>
      <c r="V159" s="1174"/>
      <c r="W159" s="1174"/>
      <c r="X159" s="1174"/>
      <c r="Y159" s="1174"/>
      <c r="Z159" s="1174"/>
      <c r="AA159" s="1174"/>
      <c r="AB159" s="1174"/>
      <c r="AC159" s="1174"/>
      <c r="AD159" s="1174"/>
      <c r="AE159" s="1174"/>
      <c r="AF159" s="1174"/>
      <c r="AG159" s="1174"/>
      <c r="AH159" s="1174"/>
      <c r="AI159" s="1174"/>
      <c r="AJ159" s="1174"/>
      <c r="AK159" s="1174"/>
      <c r="AL159" s="1174"/>
      <c r="AM159" s="1174"/>
      <c r="AN159" s="1174"/>
      <c r="AO159" s="1174"/>
      <c r="AP159" s="1174"/>
      <c r="AQ159" s="1174"/>
      <c r="AR159" s="1174"/>
      <c r="AS159" s="1174"/>
      <c r="AT159" s="1174"/>
      <c r="AU159" s="1174"/>
      <c r="AV159" s="1174"/>
      <c r="AW159" s="1174"/>
      <c r="AX159" s="1174"/>
      <c r="AY159" s="1174"/>
      <c r="AZ159" s="1174"/>
      <c r="BA159" s="1174"/>
      <c r="BB159" s="1174"/>
      <c r="BC159" s="1174"/>
    </row>
    <row r="160" spans="1:55" hidden="1" x14ac:dyDescent="0.2">
      <c r="A160" s="1174"/>
      <c r="B160" s="1174"/>
      <c r="C160" s="1174"/>
      <c r="D160" s="1174"/>
      <c r="E160" s="1174"/>
      <c r="F160" s="1174"/>
      <c r="G160" s="1174"/>
      <c r="H160" s="1174"/>
      <c r="I160" s="1174"/>
      <c r="J160" s="1174"/>
      <c r="K160" s="1174"/>
      <c r="L160" s="1174"/>
      <c r="M160" s="1174"/>
      <c r="N160" s="1174"/>
      <c r="O160" s="1174"/>
      <c r="P160" s="1174"/>
      <c r="Q160" s="1174"/>
      <c r="R160" s="1174"/>
      <c r="S160" s="1174"/>
      <c r="T160" s="1174"/>
      <c r="U160" s="1174"/>
      <c r="V160" s="1174"/>
      <c r="W160" s="1174"/>
      <c r="X160" s="1174"/>
      <c r="Y160" s="1174"/>
      <c r="Z160" s="1174"/>
      <c r="AA160" s="1174"/>
      <c r="AB160" s="1174"/>
      <c r="AC160" s="1174"/>
      <c r="AD160" s="1174"/>
      <c r="AE160" s="1174"/>
      <c r="AF160" s="1174"/>
      <c r="AG160" s="1174"/>
      <c r="AH160" s="1174"/>
      <c r="AI160" s="1174"/>
      <c r="AJ160" s="1174"/>
      <c r="AK160" s="1174"/>
      <c r="AL160" s="1174"/>
      <c r="AM160" s="1174"/>
      <c r="AN160" s="1174"/>
      <c r="AO160" s="1174"/>
      <c r="AP160" s="1174"/>
      <c r="AQ160" s="1174"/>
      <c r="AR160" s="1174"/>
      <c r="AS160" s="1174"/>
      <c r="AT160" s="1174"/>
      <c r="AU160" s="1174"/>
      <c r="AV160" s="1174"/>
      <c r="AW160" s="1174"/>
      <c r="AX160" s="1174"/>
      <c r="AY160" s="1174"/>
      <c r="AZ160" s="1174"/>
      <c r="BA160" s="1174"/>
      <c r="BB160" s="1174"/>
      <c r="BC160" s="1174"/>
    </row>
    <row r="161" spans="1:55" hidden="1" x14ac:dyDescent="0.2">
      <c r="A161" s="1174"/>
      <c r="B161" s="1174"/>
      <c r="C161" s="1174"/>
      <c r="D161" s="1174"/>
      <c r="E161" s="1174"/>
      <c r="F161" s="1174"/>
      <c r="G161" s="1174"/>
      <c r="H161" s="1174"/>
      <c r="I161" s="1174"/>
      <c r="J161" s="1174"/>
      <c r="K161" s="1174"/>
      <c r="L161" s="1174"/>
      <c r="M161" s="1174"/>
      <c r="N161" s="1174"/>
      <c r="O161" s="1174"/>
      <c r="P161" s="1174"/>
      <c r="Q161" s="1174"/>
      <c r="R161" s="1174"/>
      <c r="S161" s="1174"/>
      <c r="T161" s="1174"/>
      <c r="U161" s="1174"/>
      <c r="V161" s="1174"/>
      <c r="W161" s="1174"/>
      <c r="X161" s="1174"/>
      <c r="Y161" s="1174"/>
      <c r="Z161" s="1174"/>
      <c r="AA161" s="1174"/>
      <c r="AB161" s="1174"/>
      <c r="AC161" s="1174"/>
      <c r="AD161" s="1174"/>
      <c r="AE161" s="1174"/>
      <c r="AF161" s="1174"/>
      <c r="AG161" s="1174"/>
      <c r="AH161" s="1174"/>
      <c r="AI161" s="1174"/>
      <c r="AJ161" s="1174"/>
      <c r="AK161" s="1174"/>
      <c r="AL161" s="1174"/>
      <c r="AM161" s="1174"/>
      <c r="AN161" s="1174"/>
      <c r="AO161" s="1174"/>
      <c r="AP161" s="1174"/>
      <c r="AQ161" s="1174"/>
      <c r="AR161" s="1174"/>
      <c r="AS161" s="1174"/>
      <c r="AT161" s="1174"/>
      <c r="AU161" s="1174"/>
      <c r="AV161" s="1174"/>
      <c r="AW161" s="1174"/>
      <c r="AX161" s="1174"/>
      <c r="AY161" s="1174"/>
      <c r="AZ161" s="1174"/>
      <c r="BA161" s="1174"/>
      <c r="BB161" s="1174"/>
      <c r="BC161" s="1174"/>
    </row>
    <row r="162" spans="1:55" hidden="1" x14ac:dyDescent="0.2">
      <c r="A162" s="1174"/>
      <c r="B162" s="1174"/>
      <c r="C162" s="1174"/>
      <c r="D162" s="1174"/>
      <c r="E162" s="1174"/>
      <c r="F162" s="1174"/>
      <c r="G162" s="1174"/>
      <c r="H162" s="1174"/>
      <c r="I162" s="1174"/>
      <c r="J162" s="1174"/>
      <c r="K162" s="1174"/>
      <c r="L162" s="1174"/>
      <c r="M162" s="1174"/>
      <c r="N162" s="1174"/>
      <c r="O162" s="1174"/>
      <c r="P162" s="1174"/>
      <c r="Q162" s="1174"/>
      <c r="R162" s="1174"/>
      <c r="S162" s="1174"/>
      <c r="T162" s="1174"/>
      <c r="U162" s="1174"/>
      <c r="V162" s="1174"/>
      <c r="W162" s="1174"/>
      <c r="X162" s="1174"/>
      <c r="Y162" s="1174"/>
      <c r="Z162" s="1174"/>
      <c r="AA162" s="1174"/>
      <c r="AB162" s="1174"/>
      <c r="AC162" s="1174"/>
      <c r="AD162" s="1174"/>
      <c r="AE162" s="1174"/>
      <c r="AF162" s="1174"/>
      <c r="AG162" s="1174"/>
      <c r="AH162" s="1174"/>
      <c r="AI162" s="1174"/>
      <c r="AJ162" s="1174"/>
      <c r="AK162" s="1174"/>
      <c r="AL162" s="1174"/>
      <c r="AM162" s="1174"/>
      <c r="AN162" s="1174"/>
      <c r="AO162" s="1174"/>
      <c r="AP162" s="1174"/>
      <c r="AQ162" s="1174"/>
      <c r="AR162" s="1174"/>
      <c r="AS162" s="1174"/>
      <c r="AT162" s="1174"/>
      <c r="AU162" s="1174"/>
      <c r="AV162" s="1174"/>
      <c r="AW162" s="1174"/>
      <c r="AX162" s="1174"/>
      <c r="AY162" s="1174"/>
      <c r="AZ162" s="1174"/>
      <c r="BA162" s="1174"/>
      <c r="BB162" s="1174"/>
      <c r="BC162" s="1174"/>
    </row>
    <row r="163" spans="1:55" hidden="1" x14ac:dyDescent="0.2">
      <c r="A163" s="1174"/>
      <c r="B163" s="1174"/>
      <c r="C163" s="1174"/>
      <c r="D163" s="1174"/>
      <c r="E163" s="1174"/>
      <c r="F163" s="1174"/>
      <c r="G163" s="1174"/>
      <c r="H163" s="1174"/>
      <c r="I163" s="1174"/>
      <c r="J163" s="1174"/>
      <c r="K163" s="1174"/>
      <c r="L163" s="1174"/>
      <c r="M163" s="1174"/>
      <c r="N163" s="1174"/>
      <c r="O163" s="1174"/>
      <c r="P163" s="1174"/>
      <c r="Q163" s="1174"/>
      <c r="R163" s="1174"/>
      <c r="S163" s="1174"/>
      <c r="T163" s="1174"/>
      <c r="U163" s="1174"/>
      <c r="V163" s="1174"/>
      <c r="W163" s="1174"/>
      <c r="X163" s="1174"/>
      <c r="Y163" s="1174"/>
      <c r="Z163" s="1174"/>
      <c r="AA163" s="1174"/>
      <c r="AB163" s="1174"/>
      <c r="AC163" s="1174"/>
      <c r="AD163" s="1174"/>
      <c r="AE163" s="1174"/>
      <c r="AF163" s="1174"/>
      <c r="AG163" s="1174"/>
      <c r="AH163" s="1174"/>
      <c r="AI163" s="1174"/>
      <c r="AJ163" s="1174"/>
      <c r="AK163" s="1174"/>
      <c r="AL163" s="1174"/>
      <c r="AM163" s="1174"/>
      <c r="AN163" s="1174"/>
      <c r="AO163" s="1174"/>
      <c r="AP163" s="1174"/>
      <c r="AQ163" s="1174"/>
      <c r="AR163" s="1174"/>
      <c r="AS163" s="1174"/>
      <c r="AT163" s="1174"/>
      <c r="AU163" s="1174"/>
      <c r="AV163" s="1174"/>
      <c r="AW163" s="1174"/>
      <c r="AX163" s="1174"/>
      <c r="AY163" s="1174"/>
      <c r="AZ163" s="1174"/>
      <c r="BA163" s="1174"/>
      <c r="BB163" s="1174"/>
      <c r="BC163" s="1174"/>
    </row>
    <row r="164" spans="1:55" hidden="1" x14ac:dyDescent="0.2">
      <c r="A164" s="1174"/>
      <c r="B164" s="1174"/>
      <c r="C164" s="1174"/>
      <c r="D164" s="1174"/>
      <c r="E164" s="1174"/>
      <c r="F164" s="1174"/>
      <c r="G164" s="1174"/>
      <c r="H164" s="1174"/>
      <c r="I164" s="1174"/>
      <c r="J164" s="1174"/>
      <c r="K164" s="1174"/>
      <c r="L164" s="1174"/>
      <c r="M164" s="1174"/>
      <c r="N164" s="1174"/>
      <c r="O164" s="1174"/>
      <c r="P164" s="1174"/>
      <c r="Q164" s="1174"/>
      <c r="R164" s="1174"/>
      <c r="S164" s="1174"/>
      <c r="T164" s="1174"/>
      <c r="U164" s="1174"/>
      <c r="V164" s="1174"/>
      <c r="W164" s="1174"/>
      <c r="X164" s="1174"/>
      <c r="Y164" s="1174"/>
      <c r="Z164" s="1174"/>
      <c r="AA164" s="1174"/>
      <c r="AB164" s="1174"/>
      <c r="AC164" s="1174"/>
      <c r="AD164" s="1174"/>
      <c r="AE164" s="1174"/>
      <c r="AF164" s="1174"/>
      <c r="AG164" s="1174"/>
      <c r="AH164" s="1174"/>
      <c r="AI164" s="1174"/>
      <c r="AJ164" s="1174"/>
      <c r="AK164" s="1174"/>
      <c r="AL164" s="1174"/>
      <c r="AM164" s="1174"/>
      <c r="AN164" s="1174"/>
      <c r="AO164" s="1174"/>
      <c r="AP164" s="1174"/>
      <c r="AQ164" s="1174"/>
      <c r="AR164" s="1174"/>
      <c r="AS164" s="1174"/>
      <c r="AT164" s="1174"/>
      <c r="AU164" s="1174"/>
      <c r="AV164" s="1174"/>
      <c r="AW164" s="1174"/>
      <c r="AX164" s="1174"/>
      <c r="AY164" s="1174"/>
      <c r="AZ164" s="1174"/>
      <c r="BA164" s="1174"/>
      <c r="BB164" s="1174"/>
      <c r="BC164" s="1174"/>
    </row>
    <row r="165" spans="1:55" hidden="1" x14ac:dyDescent="0.2">
      <c r="A165" s="1174"/>
      <c r="B165" s="1174"/>
      <c r="C165" s="1174"/>
      <c r="D165" s="1174"/>
      <c r="E165" s="1174"/>
      <c r="F165" s="1174"/>
      <c r="G165" s="1174"/>
      <c r="H165" s="1174"/>
      <c r="I165" s="1174"/>
      <c r="J165" s="1174"/>
      <c r="K165" s="1174"/>
      <c r="L165" s="1174"/>
      <c r="M165" s="1174"/>
      <c r="N165" s="1174"/>
      <c r="O165" s="1174"/>
      <c r="P165" s="1174"/>
      <c r="Q165" s="1174"/>
      <c r="R165" s="1174"/>
      <c r="S165" s="1174"/>
      <c r="T165" s="1174"/>
      <c r="U165" s="1174"/>
      <c r="V165" s="1174"/>
      <c r="W165" s="1174"/>
      <c r="X165" s="1174"/>
      <c r="Y165" s="1174"/>
      <c r="Z165" s="1174"/>
      <c r="AA165" s="1174"/>
      <c r="AB165" s="1174"/>
      <c r="AC165" s="1174"/>
      <c r="AD165" s="1174"/>
      <c r="AE165" s="1174"/>
      <c r="AF165" s="1174"/>
      <c r="AG165" s="1174"/>
      <c r="AH165" s="1174"/>
      <c r="AI165" s="1174"/>
      <c r="AJ165" s="1174"/>
      <c r="AK165" s="1174"/>
      <c r="AL165" s="1174"/>
      <c r="AM165" s="1174"/>
      <c r="AN165" s="1174"/>
      <c r="AO165" s="1174"/>
      <c r="AP165" s="1174"/>
      <c r="AQ165" s="1174"/>
      <c r="AR165" s="1174"/>
      <c r="AS165" s="1174"/>
      <c r="AT165" s="1174"/>
      <c r="AU165" s="1174"/>
      <c r="AV165" s="1174"/>
      <c r="AW165" s="1174"/>
      <c r="AX165" s="1174"/>
      <c r="AY165" s="1174"/>
      <c r="AZ165" s="1174"/>
      <c r="BA165" s="1174"/>
      <c r="BB165" s="1174"/>
      <c r="BC165" s="1174"/>
    </row>
    <row r="166" spans="1:55" hidden="1" x14ac:dyDescent="0.2">
      <c r="A166" s="1174"/>
      <c r="B166" s="1174"/>
      <c r="C166" s="1174"/>
      <c r="D166" s="1174"/>
      <c r="E166" s="1174"/>
      <c r="F166" s="1174"/>
      <c r="G166" s="1174"/>
      <c r="H166" s="1174"/>
      <c r="I166" s="1174"/>
      <c r="J166" s="1174"/>
      <c r="K166" s="1174"/>
      <c r="L166" s="1174"/>
      <c r="M166" s="1174"/>
      <c r="N166" s="1174"/>
      <c r="O166" s="1174"/>
      <c r="P166" s="1174"/>
      <c r="Q166" s="1174"/>
      <c r="R166" s="1174"/>
      <c r="S166" s="1174"/>
      <c r="T166" s="1174"/>
      <c r="U166" s="1174"/>
      <c r="V166" s="1174"/>
      <c r="W166" s="1174"/>
      <c r="X166" s="1174"/>
      <c r="Y166" s="1174"/>
      <c r="Z166" s="1174"/>
      <c r="AA166" s="1174"/>
      <c r="AB166" s="1174"/>
      <c r="AC166" s="1174"/>
      <c r="AD166" s="1174"/>
      <c r="AE166" s="1174"/>
      <c r="AF166" s="1174"/>
      <c r="AG166" s="1174"/>
      <c r="AH166" s="1174"/>
      <c r="AI166" s="1174"/>
      <c r="AJ166" s="1174"/>
      <c r="AK166" s="1174"/>
      <c r="AL166" s="1174"/>
      <c r="AM166" s="1174"/>
      <c r="AN166" s="1174"/>
      <c r="AO166" s="1174"/>
      <c r="AP166" s="1174"/>
      <c r="AQ166" s="1174"/>
      <c r="AR166" s="1174"/>
      <c r="AS166" s="1174"/>
      <c r="AT166" s="1174"/>
      <c r="AU166" s="1174"/>
      <c r="AV166" s="1174"/>
      <c r="AW166" s="1174"/>
      <c r="AX166" s="1174"/>
      <c r="AY166" s="1174"/>
      <c r="AZ166" s="1174"/>
      <c r="BA166" s="1174"/>
      <c r="BB166" s="1174"/>
      <c r="BC166" s="1174"/>
    </row>
    <row r="167" spans="1:55" hidden="1" x14ac:dyDescent="0.2">
      <c r="A167" s="1174"/>
      <c r="B167" s="1174"/>
      <c r="C167" s="1174"/>
      <c r="D167" s="1174"/>
      <c r="E167" s="1174"/>
      <c r="F167" s="1174"/>
      <c r="G167" s="1174"/>
      <c r="H167" s="1174"/>
      <c r="I167" s="1174"/>
      <c r="J167" s="1174"/>
      <c r="K167" s="1174"/>
      <c r="L167" s="1174"/>
      <c r="M167" s="1174"/>
      <c r="N167" s="1174"/>
      <c r="O167" s="1174"/>
      <c r="P167" s="1174"/>
      <c r="Q167" s="1174"/>
      <c r="R167" s="1174"/>
      <c r="S167" s="1174"/>
      <c r="T167" s="1174"/>
      <c r="U167" s="1174"/>
      <c r="V167" s="1174"/>
      <c r="W167" s="1174"/>
      <c r="X167" s="1174"/>
      <c r="Y167" s="1174"/>
      <c r="Z167" s="1174"/>
      <c r="AA167" s="1174"/>
      <c r="AB167" s="1174"/>
      <c r="AC167" s="1174"/>
      <c r="AD167" s="1174"/>
      <c r="AE167" s="1174"/>
      <c r="AF167" s="1174"/>
      <c r="AG167" s="1174"/>
      <c r="AH167" s="1174"/>
      <c r="AI167" s="1174"/>
      <c r="AJ167" s="1174"/>
      <c r="AK167" s="1174"/>
      <c r="AL167" s="1174"/>
      <c r="AM167" s="1174"/>
      <c r="AN167" s="1174"/>
      <c r="AO167" s="1174"/>
      <c r="AP167" s="1174"/>
      <c r="AQ167" s="1174"/>
      <c r="AR167" s="1174"/>
      <c r="AS167" s="1174"/>
      <c r="AT167" s="1174"/>
      <c r="AU167" s="1174"/>
      <c r="AV167" s="1174"/>
      <c r="AW167" s="1174"/>
      <c r="AX167" s="1174"/>
      <c r="AY167" s="1174"/>
      <c r="AZ167" s="1174"/>
      <c r="BA167" s="1174"/>
      <c r="BB167" s="1174"/>
      <c r="BC167" s="1174"/>
    </row>
    <row r="168" spans="1:55" hidden="1" x14ac:dyDescent="0.2">
      <c r="A168" s="1174"/>
      <c r="B168" s="1174"/>
      <c r="C168" s="1174"/>
      <c r="D168" s="1174"/>
      <c r="E168" s="1174"/>
      <c r="F168" s="1174"/>
      <c r="G168" s="1174"/>
      <c r="H168" s="1174"/>
      <c r="I168" s="1174"/>
      <c r="J168" s="1174"/>
      <c r="K168" s="1174"/>
      <c r="L168" s="1174"/>
      <c r="M168" s="1174"/>
      <c r="N168" s="1174"/>
      <c r="O168" s="1174"/>
      <c r="P168" s="1174"/>
      <c r="Q168" s="1174"/>
      <c r="R168" s="1174"/>
      <c r="S168" s="1174"/>
      <c r="T168" s="1174"/>
      <c r="U168" s="1174"/>
      <c r="V168" s="1174"/>
      <c r="W168" s="1174"/>
      <c r="X168" s="1174"/>
      <c r="Y168" s="1174"/>
      <c r="Z168" s="1174"/>
      <c r="AA168" s="1174"/>
      <c r="AB168" s="1174"/>
      <c r="AC168" s="1174"/>
      <c r="AD168" s="1174"/>
      <c r="AE168" s="1174"/>
      <c r="AF168" s="1174"/>
      <c r="AG168" s="1174"/>
      <c r="AH168" s="1174"/>
      <c r="AI168" s="1174"/>
      <c r="AJ168" s="1174"/>
      <c r="AK168" s="1174"/>
      <c r="AL168" s="1174"/>
      <c r="AM168" s="1174"/>
      <c r="AN168" s="1174"/>
      <c r="AO168" s="1174"/>
      <c r="AP168" s="1174"/>
      <c r="AQ168" s="1174"/>
      <c r="AR168" s="1174"/>
      <c r="AS168" s="1174"/>
      <c r="AT168" s="1174"/>
      <c r="AU168" s="1174"/>
      <c r="AV168" s="1174"/>
      <c r="AW168" s="1174"/>
      <c r="AX168" s="1174"/>
      <c r="AY168" s="1174"/>
      <c r="AZ168" s="1174"/>
      <c r="BA168" s="1174"/>
      <c r="BB168" s="1174"/>
      <c r="BC168" s="1174"/>
    </row>
    <row r="169" spans="1:55" hidden="1" x14ac:dyDescent="0.2">
      <c r="A169" s="1174"/>
      <c r="B169" s="1174"/>
      <c r="C169" s="1174"/>
      <c r="D169" s="1174"/>
      <c r="E169" s="1174"/>
      <c r="F169" s="1174"/>
      <c r="G169" s="1174"/>
      <c r="H169" s="1174"/>
      <c r="I169" s="1174"/>
      <c r="J169" s="1174"/>
      <c r="K169" s="1174"/>
      <c r="L169" s="1174"/>
      <c r="M169" s="1174"/>
      <c r="N169" s="1174"/>
      <c r="O169" s="1174"/>
      <c r="P169" s="1174"/>
      <c r="Q169" s="1174"/>
      <c r="R169" s="1174"/>
      <c r="S169" s="1174"/>
      <c r="T169" s="1174"/>
      <c r="U169" s="1174"/>
      <c r="V169" s="1174"/>
      <c r="W169" s="1174"/>
      <c r="X169" s="1174"/>
      <c r="Y169" s="1174"/>
      <c r="Z169" s="1174"/>
      <c r="AA169" s="1174"/>
      <c r="AB169" s="1174"/>
      <c r="AC169" s="1174"/>
      <c r="AD169" s="1174"/>
      <c r="AE169" s="1174"/>
      <c r="AF169" s="1174"/>
      <c r="AG169" s="1174"/>
      <c r="AH169" s="1174"/>
      <c r="AI169" s="1174"/>
      <c r="AJ169" s="1174"/>
      <c r="AK169" s="1174"/>
      <c r="AL169" s="1174"/>
      <c r="AM169" s="1174"/>
      <c r="AN169" s="1174"/>
      <c r="AO169" s="1174"/>
      <c r="AP169" s="1174"/>
      <c r="AQ169" s="1174"/>
      <c r="AR169" s="1174"/>
      <c r="AS169" s="1174"/>
      <c r="AT169" s="1174"/>
      <c r="AU169" s="1174"/>
      <c r="AV169" s="1174"/>
      <c r="AW169" s="1174"/>
      <c r="AX169" s="1174"/>
      <c r="AY169" s="1174"/>
      <c r="AZ169" s="1174"/>
      <c r="BA169" s="1174"/>
      <c r="BB169" s="1174"/>
      <c r="BC169" s="1174"/>
    </row>
    <row r="170" spans="1:55" hidden="1" x14ac:dyDescent="0.2">
      <c r="A170" s="1174"/>
      <c r="B170" s="1174"/>
      <c r="C170" s="1174"/>
      <c r="D170" s="1174"/>
      <c r="E170" s="1174"/>
      <c r="F170" s="1174"/>
      <c r="G170" s="1174"/>
      <c r="H170" s="1174"/>
      <c r="I170" s="1174"/>
      <c r="J170" s="1174"/>
      <c r="K170" s="1174"/>
      <c r="L170" s="1174"/>
      <c r="M170" s="1174"/>
      <c r="N170" s="1174"/>
      <c r="O170" s="1174"/>
      <c r="P170" s="1174"/>
      <c r="Q170" s="1174"/>
      <c r="R170" s="1174"/>
      <c r="S170" s="1174"/>
      <c r="T170" s="1174"/>
      <c r="U170" s="1174"/>
      <c r="V170" s="1174"/>
      <c r="W170" s="1174"/>
      <c r="X170" s="1174"/>
      <c r="Y170" s="1174"/>
      <c r="Z170" s="1174"/>
      <c r="AA170" s="1174"/>
      <c r="AB170" s="1174"/>
      <c r="AC170" s="1174"/>
      <c r="AD170" s="1174"/>
      <c r="AE170" s="1174"/>
      <c r="AF170" s="1174"/>
      <c r="AG170" s="1174"/>
      <c r="AH170" s="1174"/>
      <c r="AI170" s="1174"/>
      <c r="AJ170" s="1174"/>
      <c r="AK170" s="1174"/>
      <c r="AL170" s="1174"/>
      <c r="AM170" s="1174"/>
      <c r="AN170" s="1174"/>
      <c r="AO170" s="1174"/>
      <c r="AP170" s="1174"/>
      <c r="AQ170" s="1174"/>
      <c r="AR170" s="1174"/>
      <c r="AS170" s="1174"/>
      <c r="AT170" s="1174"/>
      <c r="AU170" s="1174"/>
      <c r="AV170" s="1174"/>
      <c r="AW170" s="1174"/>
      <c r="AX170" s="1174"/>
      <c r="AY170" s="1174"/>
      <c r="AZ170" s="1174"/>
      <c r="BA170" s="1174"/>
      <c r="BB170" s="1174"/>
      <c r="BC170" s="1174"/>
    </row>
    <row r="171" spans="1:55" hidden="1" x14ac:dyDescent="0.2">
      <c r="A171" s="1174"/>
      <c r="B171" s="1174"/>
      <c r="C171" s="1174"/>
      <c r="D171" s="1174"/>
      <c r="E171" s="1174"/>
      <c r="F171" s="1174"/>
      <c r="G171" s="1174"/>
      <c r="H171" s="1174"/>
      <c r="I171" s="1174"/>
      <c r="J171" s="1174"/>
      <c r="K171" s="1174"/>
      <c r="L171" s="1174"/>
      <c r="M171" s="1174"/>
      <c r="N171" s="1174"/>
      <c r="O171" s="1174"/>
      <c r="P171" s="1174"/>
      <c r="Q171" s="1174"/>
      <c r="R171" s="1174"/>
      <c r="S171" s="1174"/>
      <c r="T171" s="1174"/>
      <c r="U171" s="1174"/>
      <c r="V171" s="1174"/>
      <c r="W171" s="1174"/>
      <c r="X171" s="1174"/>
      <c r="Y171" s="1174"/>
      <c r="Z171" s="1174"/>
      <c r="AA171" s="1174"/>
      <c r="AB171" s="1174"/>
      <c r="AC171" s="1174"/>
      <c r="AD171" s="1174"/>
      <c r="AE171" s="1174"/>
      <c r="AF171" s="1174"/>
      <c r="AG171" s="1174"/>
      <c r="AH171" s="1174"/>
      <c r="AI171" s="1174"/>
      <c r="AJ171" s="1174"/>
      <c r="AK171" s="1174"/>
      <c r="AL171" s="1174"/>
      <c r="AM171" s="1174"/>
      <c r="AN171" s="1174"/>
      <c r="AO171" s="1174"/>
      <c r="AP171" s="1174"/>
      <c r="AQ171" s="1174"/>
      <c r="AR171" s="1174"/>
      <c r="AS171" s="1174"/>
      <c r="AT171" s="1174"/>
      <c r="AU171" s="1174"/>
      <c r="AV171" s="1174"/>
      <c r="AW171" s="1174"/>
      <c r="AX171" s="1174"/>
      <c r="AY171" s="1174"/>
      <c r="AZ171" s="1174"/>
      <c r="BA171" s="1174"/>
      <c r="BB171" s="1174"/>
      <c r="BC171" s="1174"/>
    </row>
    <row r="172" spans="1:55" hidden="1" x14ac:dyDescent="0.2">
      <c r="A172" s="1174"/>
      <c r="B172" s="1174"/>
      <c r="C172" s="1174"/>
      <c r="D172" s="1174"/>
      <c r="E172" s="1174"/>
      <c r="F172" s="1174"/>
      <c r="G172" s="1174"/>
      <c r="H172" s="1174"/>
      <c r="I172" s="1174"/>
      <c r="J172" s="1174"/>
      <c r="K172" s="1174"/>
      <c r="L172" s="1174"/>
      <c r="M172" s="1174"/>
      <c r="N172" s="1174"/>
      <c r="O172" s="1174"/>
      <c r="P172" s="1174"/>
      <c r="Q172" s="1174"/>
      <c r="R172" s="1174"/>
      <c r="S172" s="1174"/>
      <c r="T172" s="1174"/>
      <c r="U172" s="1174"/>
      <c r="V172" s="1174"/>
      <c r="W172" s="1174"/>
      <c r="X172" s="1174"/>
      <c r="Y172" s="1174"/>
      <c r="Z172" s="1174"/>
      <c r="AA172" s="1174"/>
      <c r="AB172" s="1174"/>
      <c r="AC172" s="1174"/>
      <c r="AD172" s="1174"/>
      <c r="AE172" s="1174"/>
      <c r="AF172" s="1174"/>
      <c r="AG172" s="1174"/>
      <c r="AH172" s="1174"/>
      <c r="AI172" s="1174"/>
      <c r="AJ172" s="1174"/>
      <c r="AK172" s="1174"/>
      <c r="AL172" s="1174"/>
      <c r="AM172" s="1174"/>
      <c r="AN172" s="1174"/>
      <c r="AO172" s="1174"/>
      <c r="AP172" s="1174"/>
      <c r="AQ172" s="1174"/>
      <c r="AR172" s="1174"/>
      <c r="AS172" s="1174"/>
      <c r="AT172" s="1174"/>
      <c r="AU172" s="1174"/>
      <c r="AV172" s="1174"/>
      <c r="AW172" s="1174"/>
      <c r="AX172" s="1174"/>
      <c r="AY172" s="1174"/>
      <c r="AZ172" s="1174"/>
      <c r="BA172" s="1174"/>
      <c r="BB172" s="1174"/>
      <c r="BC172" s="1174"/>
    </row>
    <row r="173" spans="1:55" hidden="1" x14ac:dyDescent="0.2">
      <c r="A173" s="1174"/>
      <c r="B173" s="1174"/>
      <c r="C173" s="1174"/>
      <c r="D173" s="1174"/>
      <c r="E173" s="1174"/>
      <c r="F173" s="1174"/>
      <c r="G173" s="1174"/>
      <c r="H173" s="1174"/>
      <c r="I173" s="1174"/>
      <c r="J173" s="1174"/>
      <c r="K173" s="1174"/>
      <c r="L173" s="1174"/>
      <c r="M173" s="1174"/>
      <c r="N173" s="1174"/>
      <c r="O173" s="1174"/>
      <c r="P173" s="1174"/>
      <c r="Q173" s="1174"/>
      <c r="R173" s="1174"/>
      <c r="S173" s="1174"/>
      <c r="T173" s="1174"/>
      <c r="U173" s="1174"/>
      <c r="V173" s="1174"/>
      <c r="W173" s="1174"/>
      <c r="X173" s="1174"/>
      <c r="Y173" s="1174"/>
      <c r="Z173" s="1174"/>
      <c r="AA173" s="1174"/>
      <c r="AB173" s="1174"/>
      <c r="AC173" s="1174"/>
      <c r="AD173" s="1174"/>
      <c r="AE173" s="1174"/>
      <c r="AF173" s="1174"/>
      <c r="AG173" s="1174"/>
      <c r="AH173" s="1174"/>
      <c r="AI173" s="1174"/>
      <c r="AJ173" s="1174"/>
      <c r="AK173" s="1174"/>
      <c r="AL173" s="1174"/>
      <c r="AM173" s="1174"/>
      <c r="AN173" s="1174"/>
      <c r="AO173" s="1174"/>
      <c r="AP173" s="1174"/>
      <c r="AQ173" s="1174"/>
      <c r="AR173" s="1174"/>
      <c r="AS173" s="1174"/>
      <c r="AT173" s="1174"/>
      <c r="AU173" s="1174"/>
      <c r="AV173" s="1174"/>
      <c r="AW173" s="1174"/>
      <c r="AX173" s="1174"/>
      <c r="AY173" s="1174"/>
      <c r="AZ173" s="1174"/>
      <c r="BA173" s="1174"/>
      <c r="BB173" s="1174"/>
      <c r="BC173" s="1174"/>
    </row>
    <row r="174" spans="1:55" hidden="1" x14ac:dyDescent="0.2">
      <c r="A174" s="1174"/>
      <c r="B174" s="1174"/>
      <c r="C174" s="1174"/>
      <c r="D174" s="1174"/>
      <c r="E174" s="1174"/>
      <c r="F174" s="1174"/>
      <c r="G174" s="1174"/>
      <c r="H174" s="1174"/>
      <c r="I174" s="1174"/>
      <c r="J174" s="1174"/>
      <c r="K174" s="1174"/>
      <c r="L174" s="1174"/>
      <c r="M174" s="1174"/>
      <c r="N174" s="1174"/>
      <c r="O174" s="1174"/>
      <c r="P174" s="1174"/>
      <c r="Q174" s="1174"/>
      <c r="R174" s="1174"/>
      <c r="S174" s="1174"/>
      <c r="T174" s="1174"/>
      <c r="U174" s="1174"/>
      <c r="V174" s="1174"/>
      <c r="W174" s="1174"/>
      <c r="X174" s="1174"/>
      <c r="Y174" s="1174"/>
      <c r="Z174" s="1174"/>
      <c r="AA174" s="1174"/>
      <c r="AB174" s="1174"/>
      <c r="AC174" s="1174"/>
      <c r="AD174" s="1174"/>
      <c r="AE174" s="1174"/>
      <c r="AF174" s="1174"/>
      <c r="AG174" s="1174"/>
      <c r="AH174" s="1174"/>
      <c r="AI174" s="1174"/>
      <c r="AJ174" s="1174"/>
      <c r="AK174" s="1174"/>
      <c r="AL174" s="1174"/>
      <c r="AM174" s="1174"/>
      <c r="AN174" s="1174"/>
      <c r="AO174" s="1174"/>
      <c r="AP174" s="1174"/>
      <c r="AQ174" s="1174"/>
      <c r="AR174" s="1174"/>
      <c r="AS174" s="1174"/>
      <c r="AT174" s="1174"/>
      <c r="AU174" s="1174"/>
      <c r="AV174" s="1174"/>
      <c r="AW174" s="1174"/>
      <c r="AX174" s="1174"/>
      <c r="AY174" s="1174"/>
      <c r="AZ174" s="1174"/>
      <c r="BA174" s="1174"/>
      <c r="BB174" s="1174"/>
      <c r="BC174" s="1174"/>
    </row>
    <row r="175" spans="1:55" hidden="1" x14ac:dyDescent="0.2">
      <c r="A175" s="1174"/>
      <c r="B175" s="1174"/>
      <c r="C175" s="1174"/>
      <c r="D175" s="1174"/>
      <c r="E175" s="1174"/>
      <c r="F175" s="1174"/>
      <c r="G175" s="1174"/>
      <c r="H175" s="1174"/>
      <c r="I175" s="1174"/>
      <c r="J175" s="1174"/>
      <c r="K175" s="1174"/>
      <c r="L175" s="1174"/>
      <c r="M175" s="1174"/>
      <c r="N175" s="1174"/>
      <c r="O175" s="1174"/>
      <c r="P175" s="1174"/>
      <c r="Q175" s="1174"/>
      <c r="R175" s="1174"/>
      <c r="S175" s="1174"/>
      <c r="T175" s="1174"/>
      <c r="U175" s="1174"/>
      <c r="V175" s="1174"/>
      <c r="W175" s="1174"/>
      <c r="X175" s="1174"/>
      <c r="Y175" s="1174"/>
      <c r="Z175" s="1174"/>
      <c r="AA175" s="1174"/>
      <c r="AB175" s="1174"/>
      <c r="AC175" s="1174"/>
      <c r="AD175" s="1174"/>
      <c r="AE175" s="1174"/>
      <c r="AF175" s="1174"/>
      <c r="AG175" s="1174"/>
      <c r="AH175" s="1174"/>
      <c r="AI175" s="1174"/>
      <c r="AJ175" s="1174"/>
      <c r="AK175" s="1174"/>
      <c r="AL175" s="1174"/>
      <c r="AM175" s="1174"/>
      <c r="AN175" s="1174"/>
      <c r="AO175" s="1174"/>
      <c r="AP175" s="1174"/>
      <c r="AQ175" s="1174"/>
      <c r="AR175" s="1174"/>
      <c r="AS175" s="1174"/>
      <c r="AT175" s="1174"/>
      <c r="AU175" s="1174"/>
      <c r="AV175" s="1174"/>
      <c r="AW175" s="1174"/>
      <c r="AX175" s="1174"/>
      <c r="AY175" s="1174"/>
      <c r="AZ175" s="1174"/>
      <c r="BA175" s="1174"/>
      <c r="BB175" s="1174"/>
      <c r="BC175" s="1174"/>
    </row>
    <row r="176" spans="1:55" hidden="1" x14ac:dyDescent="0.2">
      <c r="A176" s="1174"/>
      <c r="B176" s="1174"/>
      <c r="C176" s="1174"/>
      <c r="D176" s="1174"/>
      <c r="E176" s="1174"/>
      <c r="F176" s="1174"/>
      <c r="G176" s="1174"/>
      <c r="H176" s="1174"/>
      <c r="I176" s="1174"/>
      <c r="J176" s="1174"/>
      <c r="K176" s="1174"/>
      <c r="L176" s="1174"/>
      <c r="M176" s="1174"/>
      <c r="N176" s="1174"/>
      <c r="O176" s="1174"/>
      <c r="P176" s="1174"/>
      <c r="Q176" s="1174"/>
      <c r="R176" s="1174"/>
      <c r="S176" s="1174"/>
      <c r="T176" s="1174"/>
      <c r="U176" s="1174"/>
      <c r="V176" s="1174"/>
      <c r="W176" s="1174"/>
      <c r="X176" s="1174"/>
      <c r="Y176" s="1174"/>
      <c r="Z176" s="1174"/>
      <c r="AA176" s="1174"/>
      <c r="AB176" s="1174"/>
      <c r="AC176" s="1174"/>
      <c r="AD176" s="1174"/>
      <c r="AE176" s="1174"/>
      <c r="AF176" s="1174"/>
      <c r="AG176" s="1174"/>
      <c r="AH176" s="1174"/>
      <c r="AI176" s="1174"/>
      <c r="AJ176" s="1174"/>
      <c r="AK176" s="1174"/>
      <c r="AL176" s="1174"/>
      <c r="AM176" s="1174"/>
      <c r="AN176" s="1174"/>
      <c r="AO176" s="1174"/>
      <c r="AP176" s="1174"/>
      <c r="AQ176" s="1174"/>
      <c r="AR176" s="1174"/>
      <c r="AS176" s="1174"/>
      <c r="AT176" s="1174"/>
      <c r="AU176" s="1174"/>
      <c r="AV176" s="1174"/>
      <c r="AW176" s="1174"/>
      <c r="AX176" s="1174"/>
      <c r="AY176" s="1174"/>
      <c r="AZ176" s="1174"/>
      <c r="BA176" s="1174"/>
      <c r="BB176" s="1174"/>
      <c r="BC176" s="1174"/>
    </row>
    <row r="177" spans="1:55" hidden="1" x14ac:dyDescent="0.2">
      <c r="A177" s="1174"/>
      <c r="B177" s="1174"/>
      <c r="C177" s="1174"/>
      <c r="D177" s="1174"/>
      <c r="E177" s="1174"/>
      <c r="F177" s="1174"/>
      <c r="G177" s="1174"/>
      <c r="H177" s="1174"/>
      <c r="I177" s="1174"/>
      <c r="J177" s="1174"/>
      <c r="K177" s="1174"/>
      <c r="L177" s="1174"/>
      <c r="M177" s="1174"/>
      <c r="N177" s="1174"/>
      <c r="O177" s="1174"/>
      <c r="P177" s="1174"/>
      <c r="Q177" s="1174"/>
      <c r="R177" s="1174"/>
      <c r="S177" s="1174"/>
      <c r="T177" s="1174"/>
      <c r="U177" s="1174"/>
      <c r="V177" s="1174"/>
      <c r="W177" s="1174"/>
      <c r="X177" s="1174"/>
      <c r="Y177" s="1174"/>
      <c r="Z177" s="1174"/>
      <c r="AA177" s="1174"/>
      <c r="AB177" s="1174"/>
      <c r="AC177" s="1174"/>
      <c r="AD177" s="1174"/>
      <c r="AE177" s="1174"/>
      <c r="AF177" s="1174"/>
      <c r="AG177" s="1174"/>
      <c r="AH177" s="1174"/>
      <c r="AI177" s="1174"/>
      <c r="AJ177" s="1174"/>
      <c r="AK177" s="1174"/>
      <c r="AL177" s="1174"/>
      <c r="AM177" s="1174"/>
      <c r="AN177" s="1174"/>
      <c r="AO177" s="1174"/>
      <c r="AP177" s="1174"/>
      <c r="AQ177" s="1174"/>
      <c r="AR177" s="1174"/>
      <c r="AS177" s="1174"/>
      <c r="AT177" s="1174"/>
      <c r="AU177" s="1174"/>
      <c r="AV177" s="1174"/>
      <c r="AW177" s="1174"/>
      <c r="AX177" s="1174"/>
      <c r="AY177" s="1174"/>
      <c r="AZ177" s="1174"/>
      <c r="BA177" s="1174"/>
      <c r="BB177" s="1174"/>
      <c r="BC177" s="1174"/>
    </row>
    <row r="178" spans="1:55" hidden="1" x14ac:dyDescent="0.2">
      <c r="A178" s="1174"/>
      <c r="B178" s="1174"/>
      <c r="C178" s="1174"/>
      <c r="D178" s="1174"/>
      <c r="E178" s="1174"/>
      <c r="F178" s="1174"/>
      <c r="G178" s="1174"/>
      <c r="H178" s="1174"/>
      <c r="I178" s="1174"/>
      <c r="J178" s="1174"/>
      <c r="K178" s="1174"/>
      <c r="L178" s="1174"/>
      <c r="M178" s="1174"/>
      <c r="N178" s="1174"/>
      <c r="O178" s="1174"/>
      <c r="P178" s="1174"/>
      <c r="Q178" s="1174"/>
      <c r="R178" s="1174"/>
      <c r="S178" s="1174"/>
      <c r="T178" s="1174"/>
      <c r="U178" s="1174"/>
      <c r="V178" s="1174"/>
      <c r="W178" s="1174"/>
      <c r="X178" s="1174"/>
      <c r="Y178" s="1174"/>
      <c r="Z178" s="1174"/>
      <c r="AA178" s="1174"/>
      <c r="AB178" s="1174"/>
      <c r="AC178" s="1174"/>
      <c r="AD178" s="1174"/>
      <c r="AE178" s="1174"/>
      <c r="AF178" s="1174"/>
      <c r="AG178" s="1174"/>
      <c r="AH178" s="1174"/>
      <c r="AI178" s="1174"/>
      <c r="AJ178" s="1174"/>
      <c r="AK178" s="1174"/>
      <c r="AL178" s="1174"/>
      <c r="AM178" s="1174"/>
      <c r="AN178" s="1174"/>
      <c r="AO178" s="1174"/>
      <c r="AP178" s="1174"/>
      <c r="AQ178" s="1174"/>
      <c r="AR178" s="1174"/>
      <c r="AS178" s="1174"/>
      <c r="AT178" s="1174"/>
      <c r="AU178" s="1174"/>
      <c r="AV178" s="1174"/>
      <c r="AW178" s="1174"/>
      <c r="AX178" s="1174"/>
      <c r="AY178" s="1174"/>
      <c r="AZ178" s="1174"/>
      <c r="BA178" s="1174"/>
      <c r="BB178" s="1174"/>
      <c r="BC178" s="1174"/>
    </row>
    <row r="179" spans="1:55" hidden="1" x14ac:dyDescent="0.2">
      <c r="A179" s="1174"/>
      <c r="B179" s="1174"/>
      <c r="C179" s="1174"/>
      <c r="D179" s="1174"/>
      <c r="E179" s="1174"/>
      <c r="F179" s="1174"/>
      <c r="G179" s="1174"/>
      <c r="H179" s="1174"/>
      <c r="I179" s="1174"/>
      <c r="J179" s="1174"/>
      <c r="K179" s="1174"/>
      <c r="L179" s="1174"/>
      <c r="M179" s="1174"/>
      <c r="N179" s="1174"/>
      <c r="O179" s="1174"/>
      <c r="P179" s="1174"/>
      <c r="Q179" s="1174"/>
      <c r="R179" s="1174"/>
      <c r="S179" s="1174"/>
      <c r="T179" s="1174"/>
      <c r="U179" s="1174"/>
      <c r="V179" s="1174"/>
      <c r="W179" s="1174"/>
      <c r="X179" s="1174"/>
      <c r="Y179" s="1174"/>
      <c r="Z179" s="1174"/>
      <c r="AA179" s="1174"/>
      <c r="AB179" s="1174"/>
      <c r="AC179" s="1174"/>
      <c r="AD179" s="1174"/>
      <c r="AE179" s="1174"/>
      <c r="AF179" s="1174"/>
      <c r="AG179" s="1174"/>
      <c r="AH179" s="1174"/>
      <c r="AI179" s="1174"/>
      <c r="AJ179" s="1174"/>
      <c r="AK179" s="1174"/>
      <c r="AL179" s="1174"/>
      <c r="AM179" s="1174"/>
      <c r="AN179" s="1174"/>
      <c r="AO179" s="1174"/>
      <c r="AP179" s="1174"/>
      <c r="AQ179" s="1174"/>
      <c r="AR179" s="1174"/>
      <c r="AS179" s="1174"/>
      <c r="AT179" s="1174"/>
      <c r="AU179" s="1174"/>
      <c r="AV179" s="1174"/>
      <c r="AW179" s="1174"/>
      <c r="AX179" s="1174"/>
      <c r="AY179" s="1174"/>
      <c r="AZ179" s="1174"/>
      <c r="BA179" s="1174"/>
      <c r="BB179" s="1174"/>
      <c r="BC179" s="1174"/>
    </row>
    <row r="180" spans="1:55" hidden="1" x14ac:dyDescent="0.2">
      <c r="A180" s="1174"/>
      <c r="B180" s="1174"/>
      <c r="C180" s="1174"/>
      <c r="D180" s="1174"/>
      <c r="E180" s="1174"/>
      <c r="F180" s="1174"/>
      <c r="G180" s="1174"/>
      <c r="H180" s="1174"/>
      <c r="I180" s="1174"/>
      <c r="J180" s="1174"/>
      <c r="K180" s="1174"/>
      <c r="L180" s="1174"/>
      <c r="M180" s="1174"/>
      <c r="N180" s="1174"/>
      <c r="O180" s="1174"/>
      <c r="P180" s="1174"/>
      <c r="Q180" s="1174"/>
      <c r="R180" s="1174"/>
      <c r="S180" s="1174"/>
      <c r="T180" s="1174"/>
      <c r="U180" s="1174"/>
      <c r="V180" s="1174"/>
      <c r="W180" s="1174"/>
      <c r="X180" s="1174"/>
      <c r="Y180" s="1174"/>
      <c r="Z180" s="1174"/>
      <c r="AA180" s="1174"/>
      <c r="AB180" s="1174"/>
      <c r="AC180" s="1174"/>
      <c r="AD180" s="1174"/>
      <c r="AE180" s="1174"/>
      <c r="AF180" s="1174"/>
      <c r="AG180" s="1174"/>
      <c r="AH180" s="1174"/>
      <c r="AI180" s="1174"/>
      <c r="AJ180" s="1174"/>
      <c r="AK180" s="1174"/>
      <c r="AL180" s="1174"/>
      <c r="AM180" s="1174"/>
      <c r="AN180" s="1174"/>
      <c r="AO180" s="1174"/>
      <c r="AP180" s="1174"/>
      <c r="AQ180" s="1174"/>
      <c r="AR180" s="1174"/>
      <c r="AS180" s="1174"/>
      <c r="AT180" s="1174"/>
      <c r="AU180" s="1174"/>
      <c r="AV180" s="1174"/>
      <c r="AW180" s="1174"/>
      <c r="AX180" s="1174"/>
      <c r="AY180" s="1174"/>
      <c r="AZ180" s="1174"/>
      <c r="BA180" s="1174"/>
      <c r="BB180" s="1174"/>
      <c r="BC180" s="1174"/>
    </row>
    <row r="181" spans="1:55" hidden="1" x14ac:dyDescent="0.2">
      <c r="A181" s="1174"/>
      <c r="B181" s="1174"/>
      <c r="C181" s="1174"/>
      <c r="D181" s="1174"/>
      <c r="E181" s="1174"/>
      <c r="F181" s="1174"/>
      <c r="G181" s="1174"/>
      <c r="H181" s="1174"/>
      <c r="I181" s="1174"/>
      <c r="J181" s="1174"/>
      <c r="K181" s="1174"/>
      <c r="L181" s="1174"/>
      <c r="M181" s="1174"/>
      <c r="N181" s="1174"/>
      <c r="O181" s="1174"/>
      <c r="P181" s="1174"/>
      <c r="Q181" s="1174"/>
      <c r="R181" s="1174"/>
      <c r="S181" s="1174"/>
      <c r="T181" s="1174"/>
      <c r="U181" s="1174"/>
      <c r="V181" s="1174"/>
      <c r="W181" s="1174"/>
      <c r="X181" s="1174"/>
      <c r="Y181" s="1174"/>
      <c r="Z181" s="1174"/>
      <c r="AA181" s="1174"/>
      <c r="AB181" s="1174"/>
      <c r="AC181" s="1174"/>
      <c r="AD181" s="1174"/>
      <c r="AE181" s="1174"/>
      <c r="AF181" s="1174"/>
      <c r="AG181" s="1174"/>
      <c r="AH181" s="1174"/>
      <c r="AI181" s="1174"/>
      <c r="AJ181" s="1174"/>
      <c r="AK181" s="1174"/>
      <c r="AL181" s="1174"/>
      <c r="AM181" s="1174"/>
      <c r="AN181" s="1174"/>
      <c r="AO181" s="1174"/>
      <c r="AP181" s="1174"/>
      <c r="AQ181" s="1174"/>
      <c r="AR181" s="1174"/>
      <c r="AS181" s="1174"/>
      <c r="AT181" s="1174"/>
      <c r="AU181" s="1174"/>
      <c r="AV181" s="1174"/>
      <c r="AW181" s="1174"/>
      <c r="AX181" s="1174"/>
      <c r="AY181" s="1174"/>
      <c r="AZ181" s="1174"/>
      <c r="BA181" s="1174"/>
      <c r="BB181" s="1174"/>
      <c r="BC181" s="1174"/>
    </row>
    <row r="182" spans="1:55" hidden="1" x14ac:dyDescent="0.2">
      <c r="A182" s="1174"/>
      <c r="B182" s="1174"/>
      <c r="C182" s="1174"/>
      <c r="D182" s="1174"/>
      <c r="E182" s="1174"/>
      <c r="F182" s="1174"/>
      <c r="G182" s="1174"/>
      <c r="H182" s="1174"/>
      <c r="I182" s="1174"/>
      <c r="J182" s="1174"/>
      <c r="K182" s="1174"/>
      <c r="L182" s="1174"/>
      <c r="M182" s="1174"/>
      <c r="N182" s="1174"/>
      <c r="O182" s="1174"/>
      <c r="P182" s="1174"/>
      <c r="Q182" s="1174"/>
      <c r="R182" s="1174"/>
      <c r="S182" s="1174"/>
      <c r="T182" s="1174"/>
      <c r="U182" s="1174"/>
      <c r="V182" s="1174"/>
      <c r="W182" s="1174"/>
      <c r="X182" s="1174"/>
      <c r="Y182" s="1174"/>
      <c r="Z182" s="1174"/>
      <c r="AA182" s="1174"/>
      <c r="AB182" s="1174"/>
      <c r="AC182" s="1174"/>
      <c r="AD182" s="1174"/>
      <c r="AE182" s="1174"/>
      <c r="AF182" s="1174"/>
      <c r="AG182" s="1174"/>
      <c r="AH182" s="1174"/>
      <c r="AI182" s="1174"/>
      <c r="AJ182" s="1174"/>
      <c r="AK182" s="1174"/>
      <c r="AL182" s="1174"/>
      <c r="AM182" s="1174"/>
      <c r="AN182" s="1174"/>
      <c r="AO182" s="1174"/>
      <c r="AP182" s="1174"/>
      <c r="AQ182" s="1174"/>
      <c r="AR182" s="1174"/>
      <c r="AS182" s="1174"/>
      <c r="AT182" s="1174"/>
      <c r="AU182" s="1174"/>
      <c r="AV182" s="1174"/>
      <c r="AW182" s="1174"/>
      <c r="AX182" s="1174"/>
      <c r="AY182" s="1174"/>
      <c r="AZ182" s="1174"/>
      <c r="BA182" s="1174"/>
      <c r="BB182" s="1174"/>
      <c r="BC182" s="1174"/>
    </row>
    <row r="183" spans="1:55" hidden="1" x14ac:dyDescent="0.2">
      <c r="A183" s="1174"/>
      <c r="B183" s="1174"/>
      <c r="C183" s="1174"/>
      <c r="D183" s="1174"/>
      <c r="E183" s="1174"/>
      <c r="F183" s="1174"/>
      <c r="G183" s="1174"/>
      <c r="H183" s="1174"/>
      <c r="I183" s="1174"/>
      <c r="J183" s="1174"/>
      <c r="K183" s="1174"/>
      <c r="L183" s="1174"/>
      <c r="M183" s="1174"/>
      <c r="N183" s="1174"/>
      <c r="O183" s="1174"/>
      <c r="P183" s="1174"/>
      <c r="Q183" s="1174"/>
      <c r="R183" s="1174"/>
      <c r="S183" s="1174"/>
      <c r="T183" s="1174"/>
      <c r="U183" s="1174"/>
      <c r="V183" s="1174"/>
      <c r="W183" s="1174"/>
      <c r="X183" s="1174"/>
      <c r="Y183" s="1174"/>
      <c r="Z183" s="1174"/>
      <c r="AA183" s="1174"/>
      <c r="AB183" s="1174"/>
      <c r="AC183" s="1174"/>
      <c r="AD183" s="1174"/>
      <c r="AE183" s="1174"/>
      <c r="AF183" s="1174"/>
      <c r="AG183" s="1174"/>
      <c r="AH183" s="1174"/>
      <c r="AI183" s="1174"/>
      <c r="AJ183" s="1174"/>
      <c r="AK183" s="1174"/>
      <c r="AL183" s="1174"/>
      <c r="AM183" s="1174"/>
      <c r="AN183" s="1174"/>
      <c r="AO183" s="1174"/>
      <c r="AP183" s="1174"/>
      <c r="AQ183" s="1174"/>
      <c r="AR183" s="1174"/>
      <c r="AS183" s="1174"/>
      <c r="AT183" s="1174"/>
      <c r="AU183" s="1174"/>
      <c r="AV183" s="1174"/>
      <c r="AW183" s="1174"/>
      <c r="AX183" s="1174"/>
      <c r="AY183" s="1174"/>
      <c r="AZ183" s="1174"/>
      <c r="BA183" s="1174"/>
      <c r="BB183" s="1174"/>
      <c r="BC183" s="1174"/>
    </row>
    <row r="184" spans="1:55" hidden="1" x14ac:dyDescent="0.2">
      <c r="A184" s="1174"/>
      <c r="B184" s="1174"/>
      <c r="C184" s="1174"/>
      <c r="D184" s="1174"/>
      <c r="E184" s="1174"/>
      <c r="F184" s="1174"/>
      <c r="G184" s="1174"/>
      <c r="H184" s="1174"/>
      <c r="I184" s="1174"/>
      <c r="J184" s="1174"/>
      <c r="K184" s="1174"/>
      <c r="L184" s="1174"/>
      <c r="M184" s="1174"/>
      <c r="N184" s="1174"/>
      <c r="O184" s="1174"/>
      <c r="P184" s="1174"/>
      <c r="Q184" s="1174"/>
      <c r="R184" s="1174"/>
      <c r="S184" s="1174"/>
      <c r="T184" s="1174"/>
      <c r="U184" s="1174"/>
      <c r="V184" s="1174"/>
      <c r="W184" s="1174"/>
      <c r="X184" s="1174"/>
      <c r="Y184" s="1174"/>
      <c r="Z184" s="1174"/>
      <c r="AA184" s="1174"/>
      <c r="AB184" s="1174"/>
      <c r="AC184" s="1174"/>
      <c r="AD184" s="1174"/>
      <c r="AE184" s="1174"/>
      <c r="AF184" s="1174"/>
      <c r="AG184" s="1174"/>
      <c r="AH184" s="1174"/>
      <c r="AI184" s="1174"/>
      <c r="AJ184" s="1174"/>
      <c r="AK184" s="1174"/>
      <c r="AL184" s="1174"/>
      <c r="AM184" s="1174"/>
      <c r="AN184" s="1174"/>
      <c r="AO184" s="1174"/>
      <c r="AP184" s="1174"/>
      <c r="AQ184" s="1174"/>
      <c r="AR184" s="1174"/>
      <c r="AS184" s="1174"/>
      <c r="AT184" s="1174"/>
      <c r="AU184" s="1174"/>
      <c r="AV184" s="1174"/>
      <c r="AW184" s="1174"/>
      <c r="AX184" s="1174"/>
      <c r="AY184" s="1174"/>
      <c r="AZ184" s="1174"/>
      <c r="BA184" s="1174"/>
      <c r="BB184" s="1174"/>
      <c r="BC184" s="1174"/>
    </row>
    <row r="185" spans="1:55" hidden="1" x14ac:dyDescent="0.2">
      <c r="A185" s="1174"/>
      <c r="B185" s="1174"/>
      <c r="C185" s="1174"/>
      <c r="D185" s="1174"/>
      <c r="E185" s="1174"/>
      <c r="F185" s="1174"/>
      <c r="G185" s="1174"/>
      <c r="H185" s="1174"/>
      <c r="I185" s="1174"/>
      <c r="J185" s="1174"/>
      <c r="K185" s="1174"/>
      <c r="L185" s="1174"/>
      <c r="M185" s="1174"/>
      <c r="N185" s="1174"/>
      <c r="O185" s="1174"/>
      <c r="P185" s="1174"/>
      <c r="Q185" s="1174"/>
      <c r="R185" s="1174"/>
      <c r="S185" s="1174"/>
      <c r="T185" s="1174"/>
      <c r="U185" s="1174"/>
      <c r="V185" s="1174"/>
      <c r="W185" s="1174"/>
      <c r="X185" s="1174"/>
      <c r="Y185" s="1174"/>
      <c r="Z185" s="1174"/>
      <c r="AA185" s="1174"/>
      <c r="AB185" s="1174"/>
      <c r="AC185" s="1174"/>
      <c r="AD185" s="1174"/>
      <c r="AE185" s="1174"/>
      <c r="AF185" s="1174"/>
      <c r="AG185" s="1174"/>
      <c r="AH185" s="1174"/>
      <c r="AI185" s="1174"/>
      <c r="AJ185" s="1174"/>
      <c r="AK185" s="1174"/>
      <c r="AL185" s="1174"/>
      <c r="AM185" s="1174"/>
      <c r="AN185" s="1174"/>
      <c r="AO185" s="1174"/>
      <c r="AP185" s="1174"/>
      <c r="AQ185" s="1174"/>
      <c r="AR185" s="1174"/>
      <c r="AS185" s="1174"/>
      <c r="AT185" s="1174"/>
      <c r="AU185" s="1174"/>
      <c r="AV185" s="1174"/>
      <c r="AW185" s="1174"/>
      <c r="AX185" s="1174"/>
      <c r="AY185" s="1174"/>
      <c r="AZ185" s="1174"/>
      <c r="BA185" s="1174"/>
      <c r="BB185" s="1174"/>
      <c r="BC185" s="1174"/>
    </row>
    <row r="186" spans="1:55" hidden="1" x14ac:dyDescent="0.2">
      <c r="A186" s="1174"/>
      <c r="B186" s="1174"/>
      <c r="C186" s="1174"/>
      <c r="D186" s="1174"/>
      <c r="E186" s="1174"/>
      <c r="F186" s="1174"/>
      <c r="G186" s="1174"/>
      <c r="H186" s="1174"/>
      <c r="I186" s="1174"/>
      <c r="J186" s="1174"/>
      <c r="K186" s="1174"/>
      <c r="L186" s="1174"/>
      <c r="M186" s="1174"/>
      <c r="N186" s="1174"/>
      <c r="O186" s="1174"/>
      <c r="P186" s="1174"/>
      <c r="Q186" s="1174"/>
      <c r="R186" s="1174"/>
      <c r="S186" s="1174"/>
      <c r="T186" s="1174"/>
      <c r="U186" s="1174"/>
      <c r="V186" s="1174"/>
      <c r="W186" s="1174"/>
      <c r="X186" s="1174"/>
      <c r="Y186" s="1174"/>
      <c r="Z186" s="1174"/>
      <c r="AA186" s="1174"/>
      <c r="AB186" s="1174"/>
      <c r="AC186" s="1174"/>
      <c r="AD186" s="1174"/>
      <c r="AE186" s="1174"/>
      <c r="AF186" s="1174"/>
      <c r="AG186" s="1174"/>
      <c r="AH186" s="1174"/>
      <c r="AI186" s="1174"/>
      <c r="AJ186" s="1174"/>
      <c r="AK186" s="1174"/>
      <c r="AL186" s="1174"/>
      <c r="AM186" s="1174"/>
      <c r="AN186" s="1174"/>
      <c r="AO186" s="1174"/>
      <c r="AP186" s="1174"/>
      <c r="AQ186" s="1174"/>
      <c r="AR186" s="1174"/>
      <c r="AS186" s="1174"/>
      <c r="AT186" s="1174"/>
      <c r="AU186" s="1174"/>
      <c r="AV186" s="1174"/>
      <c r="AW186" s="1174"/>
      <c r="AX186" s="1174"/>
      <c r="AY186" s="1174"/>
      <c r="AZ186" s="1174"/>
      <c r="BA186" s="1174"/>
      <c r="BB186" s="1174"/>
      <c r="BC186" s="1174"/>
    </row>
    <row r="187" spans="1:55" hidden="1" x14ac:dyDescent="0.2">
      <c r="A187" s="1174"/>
      <c r="B187" s="1174"/>
      <c r="C187" s="1174"/>
      <c r="D187" s="1174"/>
      <c r="E187" s="1174"/>
      <c r="F187" s="1174"/>
      <c r="G187" s="1174"/>
      <c r="H187" s="1174"/>
      <c r="I187" s="1174"/>
      <c r="J187" s="1174"/>
      <c r="K187" s="1174"/>
      <c r="L187" s="1174"/>
      <c r="M187" s="1174"/>
      <c r="N187" s="1174"/>
      <c r="O187" s="1174"/>
      <c r="P187" s="1174"/>
      <c r="Q187" s="1174"/>
      <c r="R187" s="1174"/>
      <c r="S187" s="1174"/>
      <c r="T187" s="1174"/>
      <c r="U187" s="1174"/>
      <c r="V187" s="1174"/>
      <c r="W187" s="1174"/>
      <c r="X187" s="1174"/>
      <c r="Y187" s="1174"/>
      <c r="Z187" s="1174"/>
      <c r="AA187" s="1174"/>
      <c r="AB187" s="1174"/>
      <c r="AC187" s="1174"/>
      <c r="AD187" s="1174"/>
      <c r="AE187" s="1174"/>
      <c r="AF187" s="1174"/>
      <c r="AG187" s="1174"/>
      <c r="AH187" s="1174"/>
      <c r="AI187" s="1174"/>
      <c r="AJ187" s="1174"/>
      <c r="AK187" s="1174"/>
      <c r="AL187" s="1174"/>
      <c r="AM187" s="1174"/>
      <c r="AN187" s="1174"/>
      <c r="AO187" s="1174"/>
      <c r="AP187" s="1174"/>
      <c r="AQ187" s="1174"/>
      <c r="AR187" s="1174"/>
      <c r="AS187" s="1174"/>
      <c r="AT187" s="1174"/>
      <c r="AU187" s="1174"/>
      <c r="AV187" s="1174"/>
      <c r="AW187" s="1174"/>
      <c r="AX187" s="1174"/>
      <c r="AY187" s="1174"/>
      <c r="AZ187" s="1174"/>
      <c r="BA187" s="1174"/>
      <c r="BB187" s="1174"/>
      <c r="BC187" s="1174"/>
    </row>
    <row r="188" spans="1:55" hidden="1" x14ac:dyDescent="0.2">
      <c r="A188" s="1174"/>
      <c r="B188" s="1174"/>
      <c r="C188" s="1174"/>
      <c r="D188" s="1174"/>
      <c r="E188" s="1174"/>
      <c r="F188" s="1174"/>
      <c r="G188" s="1174"/>
      <c r="H188" s="1174"/>
      <c r="I188" s="1174"/>
      <c r="J188" s="1174"/>
      <c r="K188" s="1174"/>
      <c r="L188" s="1174"/>
      <c r="M188" s="1174"/>
      <c r="N188" s="1174"/>
      <c r="O188" s="1174"/>
      <c r="P188" s="1174"/>
      <c r="Q188" s="1174"/>
      <c r="R188" s="1174"/>
      <c r="S188" s="1174"/>
      <c r="T188" s="1174"/>
      <c r="U188" s="1174"/>
      <c r="V188" s="1174"/>
      <c r="W188" s="1174"/>
      <c r="X188" s="1174"/>
      <c r="Y188" s="1174"/>
      <c r="Z188" s="1174"/>
      <c r="AA188" s="1174"/>
      <c r="AB188" s="1174"/>
      <c r="AC188" s="1174"/>
      <c r="AD188" s="1174"/>
      <c r="AE188" s="1174"/>
      <c r="AF188" s="1174"/>
      <c r="AG188" s="1174"/>
      <c r="AH188" s="1174"/>
      <c r="AI188" s="1174"/>
      <c r="AJ188" s="1174"/>
      <c r="AK188" s="1174"/>
      <c r="AL188" s="1174"/>
      <c r="AM188" s="1174"/>
      <c r="AN188" s="1174"/>
      <c r="AO188" s="1174"/>
      <c r="AP188" s="1174"/>
      <c r="AQ188" s="1174"/>
      <c r="AR188" s="1174"/>
      <c r="AS188" s="1174"/>
      <c r="AT188" s="1174"/>
      <c r="AU188" s="1174"/>
      <c r="AV188" s="1174"/>
      <c r="AW188" s="1174"/>
      <c r="AX188" s="1174"/>
      <c r="AY188" s="1174"/>
      <c r="AZ188" s="1174"/>
      <c r="BA188" s="1174"/>
      <c r="BB188" s="1174"/>
      <c r="BC188" s="1174"/>
    </row>
    <row r="189" spans="1:55" hidden="1" x14ac:dyDescent="0.2">
      <c r="A189" s="1174"/>
      <c r="B189" s="1174"/>
      <c r="C189" s="1174"/>
      <c r="D189" s="1174"/>
      <c r="E189" s="1174"/>
      <c r="F189" s="1174"/>
      <c r="G189" s="1174"/>
      <c r="H189" s="1174"/>
      <c r="I189" s="1174"/>
      <c r="J189" s="1174"/>
      <c r="K189" s="1174"/>
      <c r="L189" s="1174"/>
      <c r="M189" s="1174"/>
      <c r="N189" s="1174"/>
      <c r="O189" s="1174"/>
      <c r="P189" s="1174"/>
      <c r="Q189" s="1174"/>
      <c r="R189" s="1174"/>
      <c r="S189" s="1174"/>
      <c r="T189" s="1174"/>
      <c r="U189" s="1174"/>
      <c r="V189" s="1174"/>
      <c r="W189" s="1174"/>
      <c r="X189" s="1174"/>
      <c r="Y189" s="1174"/>
      <c r="Z189" s="1174"/>
      <c r="AA189" s="1174"/>
      <c r="AB189" s="1174"/>
      <c r="AC189" s="1174"/>
      <c r="AD189" s="1174"/>
      <c r="AE189" s="1174"/>
      <c r="AF189" s="1174"/>
      <c r="AG189" s="1174"/>
      <c r="AH189" s="1174"/>
      <c r="AI189" s="1174"/>
      <c r="AJ189" s="1174"/>
      <c r="AK189" s="1174"/>
      <c r="AL189" s="1174"/>
      <c r="AM189" s="1174"/>
      <c r="AN189" s="1174"/>
      <c r="AO189" s="1174"/>
      <c r="AP189" s="1174"/>
      <c r="AQ189" s="1174"/>
      <c r="AR189" s="1174"/>
      <c r="AS189" s="1174"/>
      <c r="AT189" s="1174"/>
      <c r="AU189" s="1174"/>
      <c r="AV189" s="1174"/>
      <c r="AW189" s="1174"/>
      <c r="AX189" s="1174"/>
      <c r="AY189" s="1174"/>
      <c r="AZ189" s="1174"/>
      <c r="BA189" s="1174"/>
      <c r="BB189" s="1174"/>
      <c r="BC189" s="1174"/>
    </row>
    <row r="190" spans="1:55" hidden="1" x14ac:dyDescent="0.2">
      <c r="A190" s="1174"/>
      <c r="B190" s="1174"/>
      <c r="C190" s="1174"/>
      <c r="D190" s="1174"/>
      <c r="E190" s="1174"/>
      <c r="F190" s="1174"/>
      <c r="G190" s="1174"/>
      <c r="H190" s="1174"/>
      <c r="I190" s="1174"/>
      <c r="J190" s="1174"/>
      <c r="K190" s="1174"/>
      <c r="L190" s="1174"/>
      <c r="M190" s="1174"/>
      <c r="N190" s="1174"/>
      <c r="O190" s="1174"/>
      <c r="P190" s="1174"/>
      <c r="Q190" s="1174"/>
      <c r="R190" s="1174"/>
      <c r="S190" s="1174"/>
      <c r="T190" s="1174"/>
      <c r="U190" s="1174"/>
      <c r="V190" s="1174"/>
      <c r="W190" s="1174"/>
      <c r="X190" s="1174"/>
      <c r="Y190" s="1174"/>
      <c r="Z190" s="1174"/>
      <c r="AA190" s="1174"/>
      <c r="AB190" s="1174"/>
      <c r="AC190" s="1174"/>
      <c r="AD190" s="1174"/>
      <c r="AE190" s="1174"/>
      <c r="AF190" s="1174"/>
      <c r="AG190" s="1174"/>
      <c r="AH190" s="1174"/>
      <c r="AI190" s="1174"/>
      <c r="AJ190" s="1174"/>
      <c r="AK190" s="1174"/>
      <c r="AL190" s="1174"/>
      <c r="AM190" s="1174"/>
      <c r="AN190" s="1174"/>
      <c r="AO190" s="1174"/>
      <c r="AP190" s="1174"/>
      <c r="AQ190" s="1174"/>
      <c r="AR190" s="1174"/>
      <c r="AS190" s="1174"/>
      <c r="AT190" s="1174"/>
      <c r="AU190" s="1174"/>
      <c r="AV190" s="1174"/>
      <c r="AW190" s="1174"/>
      <c r="AX190" s="1174"/>
      <c r="AY190" s="1174"/>
      <c r="AZ190" s="1174"/>
      <c r="BA190" s="1174"/>
      <c r="BB190" s="1174"/>
      <c r="BC190" s="1174"/>
    </row>
    <row r="191" spans="1:55" hidden="1" x14ac:dyDescent="0.2">
      <c r="A191" s="1174"/>
      <c r="B191" s="1174"/>
      <c r="C191" s="1174"/>
      <c r="D191" s="1174"/>
      <c r="E191" s="1174"/>
      <c r="F191" s="1174"/>
      <c r="G191" s="1174"/>
      <c r="H191" s="1174"/>
      <c r="I191" s="1174"/>
      <c r="J191" s="1174"/>
      <c r="K191" s="1174"/>
      <c r="L191" s="1174"/>
      <c r="M191" s="1174"/>
      <c r="N191" s="1174"/>
      <c r="O191" s="1174"/>
      <c r="P191" s="1174"/>
      <c r="Q191" s="1174"/>
      <c r="R191" s="1174"/>
      <c r="S191" s="1174"/>
      <c r="T191" s="1174"/>
      <c r="U191" s="1174"/>
      <c r="V191" s="1174"/>
      <c r="W191" s="1174"/>
      <c r="X191" s="1174"/>
      <c r="Y191" s="1174"/>
      <c r="Z191" s="1174"/>
      <c r="AA191" s="1174"/>
      <c r="AB191" s="1174"/>
      <c r="AC191" s="1174"/>
      <c r="AD191" s="1174"/>
      <c r="AE191" s="1174"/>
      <c r="AF191" s="1174"/>
      <c r="AG191" s="1174"/>
      <c r="AH191" s="1174"/>
      <c r="AI191" s="1174"/>
      <c r="AJ191" s="1174"/>
      <c r="AK191" s="1174"/>
      <c r="AL191" s="1174"/>
      <c r="AM191" s="1174"/>
      <c r="AN191" s="1174"/>
      <c r="AO191" s="1174"/>
      <c r="AP191" s="1174"/>
      <c r="AQ191" s="1174"/>
      <c r="AR191" s="1174"/>
      <c r="AS191" s="1174"/>
      <c r="AT191" s="1174"/>
      <c r="AU191" s="1174"/>
      <c r="AV191" s="1174"/>
      <c r="AW191" s="1174"/>
      <c r="AX191" s="1174"/>
      <c r="AY191" s="1174"/>
      <c r="AZ191" s="1174"/>
      <c r="BA191" s="1174"/>
      <c r="BB191" s="1174"/>
      <c r="BC191" s="1174"/>
    </row>
    <row r="192" spans="1:55" hidden="1" x14ac:dyDescent="0.2">
      <c r="A192" s="1174"/>
      <c r="B192" s="1174"/>
      <c r="C192" s="1174"/>
      <c r="D192" s="1174"/>
      <c r="E192" s="1174"/>
      <c r="F192" s="1174"/>
      <c r="G192" s="1174"/>
      <c r="H192" s="1174"/>
      <c r="I192" s="1174"/>
      <c r="J192" s="1174"/>
      <c r="K192" s="1174"/>
      <c r="L192" s="1174"/>
      <c r="M192" s="1174"/>
      <c r="N192" s="1174"/>
      <c r="O192" s="1174"/>
      <c r="P192" s="1174"/>
      <c r="Q192" s="1174"/>
      <c r="R192" s="1174"/>
      <c r="S192" s="1174"/>
      <c r="T192" s="1174"/>
      <c r="U192" s="1174"/>
      <c r="V192" s="1174"/>
      <c r="W192" s="1174"/>
      <c r="X192" s="1174"/>
      <c r="Y192" s="1174"/>
      <c r="Z192" s="1174"/>
      <c r="AA192" s="1174"/>
      <c r="AB192" s="1174"/>
      <c r="AC192" s="1174"/>
      <c r="AD192" s="1174"/>
      <c r="AE192" s="1174"/>
      <c r="AF192" s="1174"/>
      <c r="AG192" s="1174"/>
      <c r="AH192" s="1174"/>
      <c r="AI192" s="1174"/>
      <c r="AJ192" s="1174"/>
      <c r="AK192" s="1174"/>
      <c r="AL192" s="1174"/>
      <c r="AM192" s="1174"/>
      <c r="AN192" s="1174"/>
      <c r="AO192" s="1174"/>
      <c r="AP192" s="1174"/>
      <c r="AQ192" s="1174"/>
      <c r="AR192" s="1174"/>
      <c r="AS192" s="1174"/>
      <c r="AT192" s="1174"/>
      <c r="AU192" s="1174"/>
      <c r="AV192" s="1174"/>
      <c r="AW192" s="1174"/>
      <c r="AX192" s="1174"/>
      <c r="AY192" s="1174"/>
      <c r="AZ192" s="1174"/>
      <c r="BA192" s="1174"/>
      <c r="BB192" s="1174"/>
      <c r="BC192" s="1174"/>
    </row>
    <row r="193" spans="1:55" hidden="1" x14ac:dyDescent="0.2">
      <c r="A193" s="1174"/>
      <c r="B193" s="1174"/>
      <c r="C193" s="1174"/>
      <c r="D193" s="1174"/>
      <c r="E193" s="1174"/>
      <c r="F193" s="1174"/>
      <c r="G193" s="1174"/>
      <c r="H193" s="1174"/>
      <c r="I193" s="1174"/>
      <c r="J193" s="1174"/>
      <c r="K193" s="1174"/>
      <c r="L193" s="1174"/>
      <c r="M193" s="1174"/>
      <c r="N193" s="1174"/>
      <c r="O193" s="1174"/>
      <c r="P193" s="1174"/>
      <c r="Q193" s="1174"/>
      <c r="R193" s="1174"/>
      <c r="S193" s="1174"/>
      <c r="T193" s="1174"/>
      <c r="U193" s="1174"/>
      <c r="V193" s="1174"/>
      <c r="W193" s="1174"/>
      <c r="X193" s="1174"/>
      <c r="Y193" s="1174"/>
      <c r="Z193" s="1174"/>
      <c r="AA193" s="1174"/>
      <c r="AB193" s="1174"/>
      <c r="AC193" s="1174"/>
      <c r="AD193" s="1174"/>
      <c r="AE193" s="1174"/>
      <c r="AF193" s="1174"/>
      <c r="AG193" s="1174"/>
      <c r="AH193" s="1174"/>
      <c r="AI193" s="1174"/>
      <c r="AJ193" s="1174"/>
      <c r="AK193" s="1174"/>
      <c r="AL193" s="1174"/>
      <c r="AM193" s="1174"/>
      <c r="AN193" s="1174"/>
      <c r="AO193" s="1174"/>
      <c r="AP193" s="1174"/>
      <c r="AQ193" s="1174"/>
      <c r="AR193" s="1174"/>
      <c r="AS193" s="1174"/>
      <c r="AT193" s="1174"/>
      <c r="AU193" s="1174"/>
      <c r="AV193" s="1174"/>
      <c r="AW193" s="1174"/>
      <c r="AX193" s="1174"/>
      <c r="AY193" s="1174"/>
      <c r="AZ193" s="1174"/>
      <c r="BA193" s="1174"/>
      <c r="BB193" s="1174"/>
      <c r="BC193" s="1174"/>
    </row>
    <row r="194" spans="1:55" hidden="1" x14ac:dyDescent="0.2">
      <c r="A194" s="1174"/>
      <c r="B194" s="1174"/>
      <c r="C194" s="1174"/>
      <c r="D194" s="1174"/>
      <c r="E194" s="1174"/>
      <c r="F194" s="1174"/>
      <c r="G194" s="1174"/>
      <c r="H194" s="1174"/>
      <c r="I194" s="1174"/>
      <c r="J194" s="1174"/>
      <c r="K194" s="1174"/>
      <c r="L194" s="1174"/>
      <c r="M194" s="1174"/>
      <c r="N194" s="1174"/>
      <c r="O194" s="1174"/>
      <c r="P194" s="1174"/>
      <c r="Q194" s="1174"/>
      <c r="R194" s="1174"/>
      <c r="S194" s="1174"/>
      <c r="T194" s="1174"/>
      <c r="U194" s="1174"/>
      <c r="V194" s="1174"/>
      <c r="W194" s="1174"/>
      <c r="X194" s="1174"/>
      <c r="Y194" s="1174"/>
      <c r="Z194" s="1174"/>
      <c r="AA194" s="1174"/>
      <c r="AB194" s="1174"/>
      <c r="AC194" s="1174"/>
      <c r="AD194" s="1174"/>
      <c r="AE194" s="1174"/>
      <c r="AF194" s="1174"/>
      <c r="AG194" s="1174"/>
      <c r="AH194" s="1174"/>
      <c r="AI194" s="1174"/>
      <c r="AJ194" s="1174"/>
      <c r="AK194" s="1174"/>
      <c r="AL194" s="1174"/>
      <c r="AM194" s="1174"/>
      <c r="AN194" s="1174"/>
      <c r="AO194" s="1174"/>
      <c r="AP194" s="1174"/>
      <c r="AQ194" s="1174"/>
      <c r="AR194" s="1174"/>
      <c r="AS194" s="1174"/>
      <c r="AT194" s="1174"/>
      <c r="AU194" s="1174"/>
      <c r="AV194" s="1174"/>
      <c r="AW194" s="1174"/>
      <c r="AX194" s="1174"/>
      <c r="AY194" s="1174"/>
      <c r="AZ194" s="1174"/>
      <c r="BA194" s="1174"/>
      <c r="BB194" s="1174"/>
      <c r="BC194" s="1174"/>
    </row>
    <row r="195" spans="1:55" hidden="1" x14ac:dyDescent="0.2">
      <c r="A195" s="1174"/>
      <c r="B195" s="1174"/>
      <c r="C195" s="1174"/>
      <c r="D195" s="1174"/>
      <c r="E195" s="1174"/>
      <c r="F195" s="1174"/>
      <c r="G195" s="1174"/>
      <c r="H195" s="1174"/>
      <c r="I195" s="1174"/>
      <c r="J195" s="1174"/>
      <c r="K195" s="1174"/>
      <c r="L195" s="1174"/>
      <c r="M195" s="1174"/>
      <c r="N195" s="1174"/>
      <c r="O195" s="1174"/>
      <c r="P195" s="1174"/>
      <c r="Q195" s="1174"/>
      <c r="R195" s="1174"/>
      <c r="S195" s="1174"/>
      <c r="T195" s="1174"/>
      <c r="U195" s="1174"/>
      <c r="V195" s="1174"/>
      <c r="W195" s="1174"/>
      <c r="X195" s="1174"/>
      <c r="Y195" s="1174"/>
      <c r="Z195" s="1174"/>
      <c r="AA195" s="1174"/>
      <c r="AB195" s="1174"/>
      <c r="AC195" s="1174"/>
      <c r="AD195" s="1174"/>
      <c r="AE195" s="1174"/>
      <c r="AF195" s="1174"/>
      <c r="AG195" s="1174"/>
      <c r="AH195" s="1174"/>
      <c r="AI195" s="1174"/>
      <c r="AJ195" s="1174"/>
      <c r="AK195" s="1174"/>
      <c r="AL195" s="1174"/>
      <c r="AM195" s="1174"/>
      <c r="AN195" s="1174"/>
      <c r="AO195" s="1174"/>
      <c r="AP195" s="1174"/>
      <c r="AQ195" s="1174"/>
      <c r="AR195" s="1174"/>
      <c r="AS195" s="1174"/>
      <c r="AT195" s="1174"/>
      <c r="AU195" s="1174"/>
      <c r="AV195" s="1174"/>
      <c r="AW195" s="1174"/>
      <c r="AX195" s="1174"/>
      <c r="AY195" s="1174"/>
      <c r="AZ195" s="1174"/>
      <c r="BA195" s="1174"/>
      <c r="BB195" s="1174"/>
      <c r="BC195" s="1174"/>
    </row>
    <row r="196" spans="1:55" hidden="1" x14ac:dyDescent="0.2">
      <c r="A196" s="1174"/>
      <c r="B196" s="1174"/>
      <c r="C196" s="1174"/>
      <c r="D196" s="1174"/>
      <c r="E196" s="1174"/>
      <c r="F196" s="1174"/>
      <c r="G196" s="1174"/>
      <c r="H196" s="1174"/>
      <c r="I196" s="1174"/>
      <c r="J196" s="1174"/>
      <c r="K196" s="1174"/>
      <c r="L196" s="1174"/>
      <c r="M196" s="1174"/>
      <c r="N196" s="1174"/>
      <c r="O196" s="1174"/>
      <c r="P196" s="1174"/>
      <c r="Q196" s="1174"/>
      <c r="R196" s="1174"/>
      <c r="S196" s="1174"/>
      <c r="T196" s="1174"/>
      <c r="U196" s="1174"/>
      <c r="V196" s="1174"/>
      <c r="W196" s="1174"/>
      <c r="X196" s="1174"/>
      <c r="Y196" s="1174"/>
      <c r="Z196" s="1174"/>
      <c r="AA196" s="1174"/>
      <c r="AB196" s="1174"/>
      <c r="AC196" s="1174"/>
      <c r="AD196" s="1174"/>
      <c r="AE196" s="1174"/>
      <c r="AF196" s="1174"/>
      <c r="AG196" s="1174"/>
      <c r="AH196" s="1174"/>
      <c r="AI196" s="1174"/>
      <c r="AJ196" s="1174"/>
      <c r="AK196" s="1174"/>
      <c r="AL196" s="1174"/>
      <c r="AM196" s="1174"/>
      <c r="AN196" s="1174"/>
      <c r="AO196" s="1174"/>
      <c r="AP196" s="1174"/>
      <c r="AQ196" s="1174"/>
      <c r="AR196" s="1174"/>
      <c r="AS196" s="1174"/>
      <c r="AT196" s="1174"/>
      <c r="AU196" s="1174"/>
      <c r="AV196" s="1174"/>
      <c r="AW196" s="1174"/>
      <c r="AX196" s="1174"/>
      <c r="AY196" s="1174"/>
      <c r="AZ196" s="1174"/>
      <c r="BA196" s="1174"/>
      <c r="BB196" s="1174"/>
      <c r="BC196" s="1174"/>
    </row>
    <row r="197" spans="1:55" hidden="1" x14ac:dyDescent="0.2">
      <c r="A197" s="1174"/>
      <c r="B197" s="1174"/>
      <c r="C197" s="1174"/>
      <c r="D197" s="1174"/>
      <c r="E197" s="1174"/>
      <c r="F197" s="1174"/>
      <c r="G197" s="1174"/>
      <c r="H197" s="1174"/>
      <c r="I197" s="1174"/>
      <c r="J197" s="1174"/>
      <c r="K197" s="1174"/>
      <c r="L197" s="1174"/>
      <c r="M197" s="1174"/>
      <c r="N197" s="1174"/>
      <c r="O197" s="1174"/>
      <c r="P197" s="1174"/>
      <c r="Q197" s="1174"/>
      <c r="R197" s="1174"/>
      <c r="S197" s="1174"/>
      <c r="T197" s="1174"/>
      <c r="U197" s="1174"/>
      <c r="V197" s="1174"/>
      <c r="W197" s="1174"/>
      <c r="X197" s="1174"/>
      <c r="Y197" s="1174"/>
      <c r="Z197" s="1174"/>
      <c r="AA197" s="1174"/>
      <c r="AB197" s="1174"/>
      <c r="AC197" s="1174"/>
      <c r="AD197" s="1174"/>
      <c r="AE197" s="1174"/>
      <c r="AF197" s="1174"/>
      <c r="AG197" s="1174"/>
      <c r="AH197" s="1174"/>
      <c r="AI197" s="1174"/>
      <c r="AJ197" s="1174"/>
      <c r="AK197" s="1174"/>
      <c r="AL197" s="1174"/>
      <c r="AM197" s="1174"/>
      <c r="AN197" s="1174"/>
      <c r="AO197" s="1174"/>
      <c r="AP197" s="1174"/>
      <c r="AQ197" s="1174"/>
      <c r="AR197" s="1174"/>
      <c r="AS197" s="1174"/>
      <c r="AT197" s="1174"/>
      <c r="AU197" s="1174"/>
      <c r="AV197" s="1174"/>
      <c r="AW197" s="1174"/>
      <c r="AX197" s="1174"/>
      <c r="AY197" s="1174"/>
      <c r="AZ197" s="1174"/>
      <c r="BA197" s="1174"/>
      <c r="BB197" s="1174"/>
      <c r="BC197" s="1174"/>
    </row>
    <row r="198" spans="1:55" hidden="1" x14ac:dyDescent="0.2">
      <c r="A198" s="1174"/>
      <c r="B198" s="1174"/>
      <c r="C198" s="1174"/>
      <c r="D198" s="1174"/>
      <c r="E198" s="1174"/>
      <c r="F198" s="1174"/>
      <c r="G198" s="1174"/>
      <c r="H198" s="1174"/>
      <c r="I198" s="1174"/>
      <c r="J198" s="1174"/>
      <c r="K198" s="1174"/>
      <c r="L198" s="1174"/>
      <c r="M198" s="1174"/>
      <c r="N198" s="1174"/>
      <c r="O198" s="1174"/>
      <c r="P198" s="1174"/>
      <c r="Q198" s="1174"/>
      <c r="R198" s="1174"/>
      <c r="S198" s="1174"/>
      <c r="T198" s="1174"/>
      <c r="U198" s="1174"/>
      <c r="V198" s="1174"/>
      <c r="W198" s="1174"/>
      <c r="X198" s="1174"/>
      <c r="Y198" s="1174"/>
      <c r="Z198" s="1174"/>
      <c r="AA198" s="1174"/>
      <c r="AB198" s="1174"/>
      <c r="AC198" s="1174"/>
      <c r="AD198" s="1174"/>
      <c r="AE198" s="1174"/>
      <c r="AF198" s="1174"/>
      <c r="AG198" s="1174"/>
      <c r="AH198" s="1174"/>
      <c r="AI198" s="1174"/>
      <c r="AJ198" s="1174"/>
      <c r="AK198" s="1174"/>
      <c r="AL198" s="1174"/>
      <c r="AM198" s="1174"/>
      <c r="AN198" s="1174"/>
      <c r="AO198" s="1174"/>
      <c r="AP198" s="1174"/>
      <c r="AQ198" s="1174"/>
      <c r="AR198" s="1174"/>
      <c r="AS198" s="1174"/>
      <c r="AT198" s="1174"/>
      <c r="AU198" s="1174"/>
      <c r="AV198" s="1174"/>
      <c r="AW198" s="1174"/>
      <c r="AX198" s="1174"/>
      <c r="AY198" s="1174"/>
      <c r="AZ198" s="1174"/>
      <c r="BA198" s="1174"/>
      <c r="BB198" s="1174"/>
      <c r="BC198" s="1174"/>
    </row>
    <row r="199" spans="1:55" hidden="1" x14ac:dyDescent="0.2">
      <c r="A199" s="1174"/>
      <c r="B199" s="1174"/>
      <c r="C199" s="1174"/>
      <c r="D199" s="1174"/>
      <c r="E199" s="1174"/>
      <c r="F199" s="1174"/>
      <c r="G199" s="1174"/>
      <c r="H199" s="1174"/>
      <c r="I199" s="1174"/>
      <c r="J199" s="1174"/>
      <c r="K199" s="1174"/>
      <c r="L199" s="1174"/>
      <c r="M199" s="1174"/>
      <c r="N199" s="1174"/>
      <c r="O199" s="1174"/>
      <c r="P199" s="1174"/>
      <c r="Q199" s="1174"/>
      <c r="R199" s="1174"/>
      <c r="S199" s="1174"/>
      <c r="T199" s="1174"/>
      <c r="U199" s="1174"/>
      <c r="V199" s="1174"/>
      <c r="W199" s="1174"/>
      <c r="X199" s="1174"/>
      <c r="Y199" s="1174"/>
      <c r="Z199" s="1174"/>
      <c r="AA199" s="1174"/>
      <c r="AB199" s="1174"/>
      <c r="AC199" s="1174"/>
      <c r="AD199" s="1174"/>
      <c r="AE199" s="1174"/>
      <c r="AF199" s="1174"/>
      <c r="AG199" s="1174"/>
      <c r="AH199" s="1174"/>
      <c r="AI199" s="1174"/>
      <c r="AJ199" s="1174"/>
      <c r="AK199" s="1174"/>
      <c r="AL199" s="1174"/>
      <c r="AM199" s="1174"/>
      <c r="AN199" s="1174"/>
      <c r="AO199" s="1174"/>
      <c r="AP199" s="1174"/>
      <c r="AQ199" s="1174"/>
      <c r="AR199" s="1174"/>
      <c r="AS199" s="1174"/>
      <c r="AT199" s="1174"/>
      <c r="AU199" s="1174"/>
      <c r="AV199" s="1174"/>
      <c r="AW199" s="1174"/>
      <c r="AX199" s="1174"/>
      <c r="AY199" s="1174"/>
      <c r="AZ199" s="1174"/>
      <c r="BA199" s="1174"/>
      <c r="BB199" s="1174"/>
      <c r="BC199" s="1174"/>
    </row>
    <row r="200" spans="1:55" hidden="1" x14ac:dyDescent="0.2">
      <c r="A200" s="1174"/>
      <c r="B200" s="1174"/>
      <c r="C200" s="1174"/>
      <c r="D200" s="1174"/>
      <c r="E200" s="1174"/>
      <c r="F200" s="1174"/>
      <c r="G200" s="1174"/>
      <c r="H200" s="1174"/>
      <c r="I200" s="1174"/>
      <c r="J200" s="1174"/>
      <c r="K200" s="1174"/>
      <c r="L200" s="1174"/>
      <c r="M200" s="1174"/>
      <c r="N200" s="1174"/>
      <c r="O200" s="1174"/>
      <c r="P200" s="1174"/>
      <c r="Q200" s="1174"/>
      <c r="R200" s="1174"/>
      <c r="S200" s="1174"/>
      <c r="T200" s="1174"/>
      <c r="U200" s="1174"/>
      <c r="V200" s="1174"/>
      <c r="W200" s="1174"/>
      <c r="X200" s="1174"/>
      <c r="Y200" s="1174"/>
      <c r="Z200" s="1174"/>
      <c r="AA200" s="1174"/>
      <c r="AB200" s="1174"/>
      <c r="AC200" s="1174"/>
      <c r="AD200" s="1174"/>
      <c r="AE200" s="1174"/>
      <c r="AF200" s="1174"/>
      <c r="AG200" s="1174"/>
      <c r="AH200" s="1174"/>
      <c r="AI200" s="1174"/>
      <c r="AJ200" s="1174"/>
      <c r="AK200" s="1174"/>
      <c r="AL200" s="1174"/>
      <c r="AM200" s="1174"/>
      <c r="AN200" s="1174"/>
      <c r="AO200" s="1174"/>
      <c r="AP200" s="1174"/>
      <c r="AQ200" s="1174"/>
      <c r="AR200" s="1174"/>
      <c r="AS200" s="1174"/>
      <c r="AT200" s="1174"/>
      <c r="AU200" s="1174"/>
      <c r="AV200" s="1174"/>
      <c r="AW200" s="1174"/>
      <c r="AX200" s="1174"/>
      <c r="AY200" s="1174"/>
      <c r="AZ200" s="1174"/>
      <c r="BA200" s="1174"/>
      <c r="BB200" s="1174"/>
      <c r="BC200" s="1174"/>
    </row>
  </sheetData>
  <mergeCells count="103">
    <mergeCell ref="B8:I8"/>
    <mergeCell ref="B9:I9"/>
    <mergeCell ref="B10:I10"/>
    <mergeCell ref="A11:I11"/>
    <mergeCell ref="A12:I12"/>
    <mergeCell ref="B13:I13"/>
    <mergeCell ref="B2:I2"/>
    <mergeCell ref="A3:I3"/>
    <mergeCell ref="B4:I4"/>
    <mergeCell ref="B5:I5"/>
    <mergeCell ref="A6:A7"/>
    <mergeCell ref="B6:I7"/>
    <mergeCell ref="B20:I20"/>
    <mergeCell ref="B21:I21"/>
    <mergeCell ref="B22:I22"/>
    <mergeCell ref="B23:I23"/>
    <mergeCell ref="A24:I24"/>
    <mergeCell ref="B25:I25"/>
    <mergeCell ref="B14:I14"/>
    <mergeCell ref="B15:I15"/>
    <mergeCell ref="B16:I16"/>
    <mergeCell ref="B17:I17"/>
    <mergeCell ref="B18:I18"/>
    <mergeCell ref="B19:I19"/>
    <mergeCell ref="B30:D30"/>
    <mergeCell ref="E30:G30"/>
    <mergeCell ref="H30:I30"/>
    <mergeCell ref="B31:D31"/>
    <mergeCell ref="E31:G31"/>
    <mergeCell ref="H31:I31"/>
    <mergeCell ref="B26:I26"/>
    <mergeCell ref="A27:I27"/>
    <mergeCell ref="B28:D28"/>
    <mergeCell ref="E28:G28"/>
    <mergeCell ref="H28:I28"/>
    <mergeCell ref="B29:D29"/>
    <mergeCell ref="E29:G29"/>
    <mergeCell ref="H29:I29"/>
    <mergeCell ref="B36:D36"/>
    <mergeCell ref="E36:G36"/>
    <mergeCell ref="H36:I36"/>
    <mergeCell ref="B37:D37"/>
    <mergeCell ref="E37:G37"/>
    <mergeCell ref="H37:I37"/>
    <mergeCell ref="B32:I32"/>
    <mergeCell ref="A33:I33"/>
    <mergeCell ref="B34:D34"/>
    <mergeCell ref="E34:G34"/>
    <mergeCell ref="H34:I34"/>
    <mergeCell ref="B35:D35"/>
    <mergeCell ref="E35:G35"/>
    <mergeCell ref="H35:I35"/>
    <mergeCell ref="B41:D41"/>
    <mergeCell ref="E41:G41"/>
    <mergeCell ref="H41:I41"/>
    <mergeCell ref="B42:D42"/>
    <mergeCell ref="E42:G42"/>
    <mergeCell ref="H42:I42"/>
    <mergeCell ref="A38:I38"/>
    <mergeCell ref="B39:D39"/>
    <mergeCell ref="E39:G39"/>
    <mergeCell ref="H39:I39"/>
    <mergeCell ref="B40:D40"/>
    <mergeCell ref="E40:G40"/>
    <mergeCell ref="H40:I40"/>
    <mergeCell ref="B47:I47"/>
    <mergeCell ref="B48:I48"/>
    <mergeCell ref="B49:C49"/>
    <mergeCell ref="D49:G49"/>
    <mergeCell ref="H49:I49"/>
    <mergeCell ref="A50:I50"/>
    <mergeCell ref="B43:I43"/>
    <mergeCell ref="B44:I44"/>
    <mergeCell ref="B45:C45"/>
    <mergeCell ref="D45:G45"/>
    <mergeCell ref="H45:I45"/>
    <mergeCell ref="B46:I46"/>
    <mergeCell ref="A54:C54"/>
    <mergeCell ref="D54:I54"/>
    <mergeCell ref="A55:I55"/>
    <mergeCell ref="A56:C56"/>
    <mergeCell ref="D56:I56"/>
    <mergeCell ref="A57:C57"/>
    <mergeCell ref="D57:I57"/>
    <mergeCell ref="A51:C51"/>
    <mergeCell ref="D51:I51"/>
    <mergeCell ref="A52:C52"/>
    <mergeCell ref="D52:I52"/>
    <mergeCell ref="A53:C53"/>
    <mergeCell ref="D53:I53"/>
    <mergeCell ref="A61:C61"/>
    <mergeCell ref="D61:I61"/>
    <mergeCell ref="A62:I62"/>
    <mergeCell ref="A63:I63"/>
    <mergeCell ref="A64:I67"/>
    <mergeCell ref="A68:C68"/>
    <mergeCell ref="D68:I68"/>
    <mergeCell ref="A58:C58"/>
    <mergeCell ref="D58:I58"/>
    <mergeCell ref="A59:C59"/>
    <mergeCell ref="D59:I59"/>
    <mergeCell ref="A60:C60"/>
    <mergeCell ref="D60:I60"/>
  </mergeCells>
  <pageMargins left="0.7" right="0.7" top="0.75" bottom="0.75" header="0.3" footer="0.3"/>
  <pageSetup paperSize="9" orientation="portrait" horizontalDpi="4294967292" verticalDpi="4294967292" r:id="rId1"/>
  <headerFooter>
    <oddFooter>&amp;C&amp;"arial unicode ms,Regular"For internal use only</oddFooter>
    <evenFooter>&amp;C&amp;"arial unicode ms,Regular"For internal use only</evenFooter>
    <firstFooter>&amp;C&amp;"arial unicode ms,Regular"For internal use only</firstFooter>
  </headerFooter>
  <ignoredErrors>
    <ignoredError sqref="B4:I7 B13:I19 B21:I21 C20:I20" unlockedFormula="1"/>
  </ignoredError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3"/>
  <dimension ref="A1:BC200"/>
  <sheetViews>
    <sheetView workbookViewId="0">
      <selection activeCell="A20" sqref="A20:O20"/>
    </sheetView>
  </sheetViews>
  <sheetFormatPr defaultRowHeight="24.95" customHeight="1" x14ac:dyDescent="0.2"/>
  <cols>
    <col min="1" max="1" width="7.42578125" style="50" customWidth="1"/>
    <col min="2" max="2" width="9.140625" style="50"/>
    <col min="3" max="3" width="13.85546875" style="50" customWidth="1"/>
    <col min="4" max="4" width="16.7109375" style="50" customWidth="1"/>
    <col min="5" max="14" width="9.140625" style="51"/>
    <col min="15" max="15" width="8" style="51" customWidth="1"/>
    <col min="16" max="256" width="9.140625" style="49"/>
    <col min="257" max="257" width="7.42578125" style="49" customWidth="1"/>
    <col min="258" max="258" width="9.140625" style="49"/>
    <col min="259" max="259" width="13.85546875" style="49" customWidth="1"/>
    <col min="260" max="260" width="16.7109375" style="49" customWidth="1"/>
    <col min="261" max="270" width="9.140625" style="49"/>
    <col min="271" max="271" width="8" style="49" customWidth="1"/>
    <col min="272" max="512" width="9.140625" style="49"/>
    <col min="513" max="513" width="7.42578125" style="49" customWidth="1"/>
    <col min="514" max="514" width="9.140625" style="49"/>
    <col min="515" max="515" width="13.85546875" style="49" customWidth="1"/>
    <col min="516" max="516" width="16.7109375" style="49" customWidth="1"/>
    <col min="517" max="526" width="9.140625" style="49"/>
    <col min="527" max="527" width="8" style="49" customWidth="1"/>
    <col min="528" max="768" width="9.140625" style="49"/>
    <col min="769" max="769" width="7.42578125" style="49" customWidth="1"/>
    <col min="770" max="770" width="9.140625" style="49"/>
    <col min="771" max="771" width="13.85546875" style="49" customWidth="1"/>
    <col min="772" max="772" width="16.7109375" style="49" customWidth="1"/>
    <col min="773" max="782" width="9.140625" style="49"/>
    <col min="783" max="783" width="8" style="49" customWidth="1"/>
    <col min="784" max="1024" width="9.140625" style="49"/>
    <col min="1025" max="1025" width="7.42578125" style="49" customWidth="1"/>
    <col min="1026" max="1026" width="9.140625" style="49"/>
    <col min="1027" max="1027" width="13.85546875" style="49" customWidth="1"/>
    <col min="1028" max="1028" width="16.7109375" style="49" customWidth="1"/>
    <col min="1029" max="1038" width="9.140625" style="49"/>
    <col min="1039" max="1039" width="8" style="49" customWidth="1"/>
    <col min="1040" max="1280" width="9.140625" style="49"/>
    <col min="1281" max="1281" width="7.42578125" style="49" customWidth="1"/>
    <col min="1282" max="1282" width="9.140625" style="49"/>
    <col min="1283" max="1283" width="13.85546875" style="49" customWidth="1"/>
    <col min="1284" max="1284" width="16.7109375" style="49" customWidth="1"/>
    <col min="1285" max="1294" width="9.140625" style="49"/>
    <col min="1295" max="1295" width="8" style="49" customWidth="1"/>
    <col min="1296" max="1536" width="9.140625" style="49"/>
    <col min="1537" max="1537" width="7.42578125" style="49" customWidth="1"/>
    <col min="1538" max="1538" width="9.140625" style="49"/>
    <col min="1539" max="1539" width="13.85546875" style="49" customWidth="1"/>
    <col min="1540" max="1540" width="16.7109375" style="49" customWidth="1"/>
    <col min="1541" max="1550" width="9.140625" style="49"/>
    <col min="1551" max="1551" width="8" style="49" customWidth="1"/>
    <col min="1552" max="1792" width="9.140625" style="49"/>
    <col min="1793" max="1793" width="7.42578125" style="49" customWidth="1"/>
    <col min="1794" max="1794" width="9.140625" style="49"/>
    <col min="1795" max="1795" width="13.85546875" style="49" customWidth="1"/>
    <col min="1796" max="1796" width="16.7109375" style="49" customWidth="1"/>
    <col min="1797" max="1806" width="9.140625" style="49"/>
    <col min="1807" max="1807" width="8" style="49" customWidth="1"/>
    <col min="1808" max="2048" width="9.140625" style="49"/>
    <col min="2049" max="2049" width="7.42578125" style="49" customWidth="1"/>
    <col min="2050" max="2050" width="9.140625" style="49"/>
    <col min="2051" max="2051" width="13.85546875" style="49" customWidth="1"/>
    <col min="2052" max="2052" width="16.7109375" style="49" customWidth="1"/>
    <col min="2053" max="2062" width="9.140625" style="49"/>
    <col min="2063" max="2063" width="8" style="49" customWidth="1"/>
    <col min="2064" max="2304" width="9.140625" style="49"/>
    <col min="2305" max="2305" width="7.42578125" style="49" customWidth="1"/>
    <col min="2306" max="2306" width="9.140625" style="49"/>
    <col min="2307" max="2307" width="13.85546875" style="49" customWidth="1"/>
    <col min="2308" max="2308" width="16.7109375" style="49" customWidth="1"/>
    <col min="2309" max="2318" width="9.140625" style="49"/>
    <col min="2319" max="2319" width="8" style="49" customWidth="1"/>
    <col min="2320" max="2560" width="9.140625" style="49"/>
    <col min="2561" max="2561" width="7.42578125" style="49" customWidth="1"/>
    <col min="2562" max="2562" width="9.140625" style="49"/>
    <col min="2563" max="2563" width="13.85546875" style="49" customWidth="1"/>
    <col min="2564" max="2564" width="16.7109375" style="49" customWidth="1"/>
    <col min="2565" max="2574" width="9.140625" style="49"/>
    <col min="2575" max="2575" width="8" style="49" customWidth="1"/>
    <col min="2576" max="2816" width="9.140625" style="49"/>
    <col min="2817" max="2817" width="7.42578125" style="49" customWidth="1"/>
    <col min="2818" max="2818" width="9.140625" style="49"/>
    <col min="2819" max="2819" width="13.85546875" style="49" customWidth="1"/>
    <col min="2820" max="2820" width="16.7109375" style="49" customWidth="1"/>
    <col min="2821" max="2830" width="9.140625" style="49"/>
    <col min="2831" max="2831" width="8" style="49" customWidth="1"/>
    <col min="2832" max="3072" width="9.140625" style="49"/>
    <col min="3073" max="3073" width="7.42578125" style="49" customWidth="1"/>
    <col min="3074" max="3074" width="9.140625" style="49"/>
    <col min="3075" max="3075" width="13.85546875" style="49" customWidth="1"/>
    <col min="3076" max="3076" width="16.7109375" style="49" customWidth="1"/>
    <col min="3077" max="3086" width="9.140625" style="49"/>
    <col min="3087" max="3087" width="8" style="49" customWidth="1"/>
    <col min="3088" max="3328" width="9.140625" style="49"/>
    <col min="3329" max="3329" width="7.42578125" style="49" customWidth="1"/>
    <col min="3330" max="3330" width="9.140625" style="49"/>
    <col min="3331" max="3331" width="13.85546875" style="49" customWidth="1"/>
    <col min="3332" max="3332" width="16.7109375" style="49" customWidth="1"/>
    <col min="3333" max="3342" width="9.140625" style="49"/>
    <col min="3343" max="3343" width="8" style="49" customWidth="1"/>
    <col min="3344" max="3584" width="9.140625" style="49"/>
    <col min="3585" max="3585" width="7.42578125" style="49" customWidth="1"/>
    <col min="3586" max="3586" width="9.140625" style="49"/>
    <col min="3587" max="3587" width="13.85546875" style="49" customWidth="1"/>
    <col min="3588" max="3588" width="16.7109375" style="49" customWidth="1"/>
    <col min="3589" max="3598" width="9.140625" style="49"/>
    <col min="3599" max="3599" width="8" style="49" customWidth="1"/>
    <col min="3600" max="3840" width="9.140625" style="49"/>
    <col min="3841" max="3841" width="7.42578125" style="49" customWidth="1"/>
    <col min="3842" max="3842" width="9.140625" style="49"/>
    <col min="3843" max="3843" width="13.85546875" style="49" customWidth="1"/>
    <col min="3844" max="3844" width="16.7109375" style="49" customWidth="1"/>
    <col min="3845" max="3854" width="9.140625" style="49"/>
    <col min="3855" max="3855" width="8" style="49" customWidth="1"/>
    <col min="3856" max="4096" width="9.140625" style="49"/>
    <col min="4097" max="4097" width="7.42578125" style="49" customWidth="1"/>
    <col min="4098" max="4098" width="9.140625" style="49"/>
    <col min="4099" max="4099" width="13.85546875" style="49" customWidth="1"/>
    <col min="4100" max="4100" width="16.7109375" style="49" customWidth="1"/>
    <col min="4101" max="4110" width="9.140625" style="49"/>
    <col min="4111" max="4111" width="8" style="49" customWidth="1"/>
    <col min="4112" max="4352" width="9.140625" style="49"/>
    <col min="4353" max="4353" width="7.42578125" style="49" customWidth="1"/>
    <col min="4354" max="4354" width="9.140625" style="49"/>
    <col min="4355" max="4355" width="13.85546875" style="49" customWidth="1"/>
    <col min="4356" max="4356" width="16.7109375" style="49" customWidth="1"/>
    <col min="4357" max="4366" width="9.140625" style="49"/>
    <col min="4367" max="4367" width="8" style="49" customWidth="1"/>
    <col min="4368" max="4608" width="9.140625" style="49"/>
    <col min="4609" max="4609" width="7.42578125" style="49" customWidth="1"/>
    <col min="4610" max="4610" width="9.140625" style="49"/>
    <col min="4611" max="4611" width="13.85546875" style="49" customWidth="1"/>
    <col min="4612" max="4612" width="16.7109375" style="49" customWidth="1"/>
    <col min="4613" max="4622" width="9.140625" style="49"/>
    <col min="4623" max="4623" width="8" style="49" customWidth="1"/>
    <col min="4624" max="4864" width="9.140625" style="49"/>
    <col min="4865" max="4865" width="7.42578125" style="49" customWidth="1"/>
    <col min="4866" max="4866" width="9.140625" style="49"/>
    <col min="4867" max="4867" width="13.85546875" style="49" customWidth="1"/>
    <col min="4868" max="4868" width="16.7109375" style="49" customWidth="1"/>
    <col min="4869" max="4878" width="9.140625" style="49"/>
    <col min="4879" max="4879" width="8" style="49" customWidth="1"/>
    <col min="4880" max="5120" width="9.140625" style="49"/>
    <col min="5121" max="5121" width="7.42578125" style="49" customWidth="1"/>
    <col min="5122" max="5122" width="9.140625" style="49"/>
    <col min="5123" max="5123" width="13.85546875" style="49" customWidth="1"/>
    <col min="5124" max="5124" width="16.7109375" style="49" customWidth="1"/>
    <col min="5125" max="5134" width="9.140625" style="49"/>
    <col min="5135" max="5135" width="8" style="49" customWidth="1"/>
    <col min="5136" max="5376" width="9.140625" style="49"/>
    <col min="5377" max="5377" width="7.42578125" style="49" customWidth="1"/>
    <col min="5378" max="5378" width="9.140625" style="49"/>
    <col min="5379" max="5379" width="13.85546875" style="49" customWidth="1"/>
    <col min="5380" max="5380" width="16.7109375" style="49" customWidth="1"/>
    <col min="5381" max="5390" width="9.140625" style="49"/>
    <col min="5391" max="5391" width="8" style="49" customWidth="1"/>
    <col min="5392" max="5632" width="9.140625" style="49"/>
    <col min="5633" max="5633" width="7.42578125" style="49" customWidth="1"/>
    <col min="5634" max="5634" width="9.140625" style="49"/>
    <col min="5635" max="5635" width="13.85546875" style="49" customWidth="1"/>
    <col min="5636" max="5636" width="16.7109375" style="49" customWidth="1"/>
    <col min="5637" max="5646" width="9.140625" style="49"/>
    <col min="5647" max="5647" width="8" style="49" customWidth="1"/>
    <col min="5648" max="5888" width="9.140625" style="49"/>
    <col min="5889" max="5889" width="7.42578125" style="49" customWidth="1"/>
    <col min="5890" max="5890" width="9.140625" style="49"/>
    <col min="5891" max="5891" width="13.85546875" style="49" customWidth="1"/>
    <col min="5892" max="5892" width="16.7109375" style="49" customWidth="1"/>
    <col min="5893" max="5902" width="9.140625" style="49"/>
    <col min="5903" max="5903" width="8" style="49" customWidth="1"/>
    <col min="5904" max="6144" width="9.140625" style="49"/>
    <col min="6145" max="6145" width="7.42578125" style="49" customWidth="1"/>
    <col min="6146" max="6146" width="9.140625" style="49"/>
    <col min="6147" max="6147" width="13.85546875" style="49" customWidth="1"/>
    <col min="6148" max="6148" width="16.7109375" style="49" customWidth="1"/>
    <col min="6149" max="6158" width="9.140625" style="49"/>
    <col min="6159" max="6159" width="8" style="49" customWidth="1"/>
    <col min="6160" max="6400" width="9.140625" style="49"/>
    <col min="6401" max="6401" width="7.42578125" style="49" customWidth="1"/>
    <col min="6402" max="6402" width="9.140625" style="49"/>
    <col min="6403" max="6403" width="13.85546875" style="49" customWidth="1"/>
    <col min="6404" max="6404" width="16.7109375" style="49" customWidth="1"/>
    <col min="6405" max="6414" width="9.140625" style="49"/>
    <col min="6415" max="6415" width="8" style="49" customWidth="1"/>
    <col min="6416" max="6656" width="9.140625" style="49"/>
    <col min="6657" max="6657" width="7.42578125" style="49" customWidth="1"/>
    <col min="6658" max="6658" width="9.140625" style="49"/>
    <col min="6659" max="6659" width="13.85546875" style="49" customWidth="1"/>
    <col min="6660" max="6660" width="16.7109375" style="49" customWidth="1"/>
    <col min="6661" max="6670" width="9.140625" style="49"/>
    <col min="6671" max="6671" width="8" style="49" customWidth="1"/>
    <col min="6672" max="6912" width="9.140625" style="49"/>
    <col min="6913" max="6913" width="7.42578125" style="49" customWidth="1"/>
    <col min="6914" max="6914" width="9.140625" style="49"/>
    <col min="6915" max="6915" width="13.85546875" style="49" customWidth="1"/>
    <col min="6916" max="6916" width="16.7109375" style="49" customWidth="1"/>
    <col min="6917" max="6926" width="9.140625" style="49"/>
    <col min="6927" max="6927" width="8" style="49" customWidth="1"/>
    <col min="6928" max="7168" width="9.140625" style="49"/>
    <col min="7169" max="7169" width="7.42578125" style="49" customWidth="1"/>
    <col min="7170" max="7170" width="9.140625" style="49"/>
    <col min="7171" max="7171" width="13.85546875" style="49" customWidth="1"/>
    <col min="7172" max="7172" width="16.7109375" style="49" customWidth="1"/>
    <col min="7173" max="7182" width="9.140625" style="49"/>
    <col min="7183" max="7183" width="8" style="49" customWidth="1"/>
    <col min="7184" max="7424" width="9.140625" style="49"/>
    <col min="7425" max="7425" width="7.42578125" style="49" customWidth="1"/>
    <col min="7426" max="7426" width="9.140625" style="49"/>
    <col min="7427" max="7427" width="13.85546875" style="49" customWidth="1"/>
    <col min="7428" max="7428" width="16.7109375" style="49" customWidth="1"/>
    <col min="7429" max="7438" width="9.140625" style="49"/>
    <col min="7439" max="7439" width="8" style="49" customWidth="1"/>
    <col min="7440" max="7680" width="9.140625" style="49"/>
    <col min="7681" max="7681" width="7.42578125" style="49" customWidth="1"/>
    <col min="7682" max="7682" width="9.140625" style="49"/>
    <col min="7683" max="7683" width="13.85546875" style="49" customWidth="1"/>
    <col min="7684" max="7684" width="16.7109375" style="49" customWidth="1"/>
    <col min="7685" max="7694" width="9.140625" style="49"/>
    <col min="7695" max="7695" width="8" style="49" customWidth="1"/>
    <col min="7696" max="7936" width="9.140625" style="49"/>
    <col min="7937" max="7937" width="7.42578125" style="49" customWidth="1"/>
    <col min="7938" max="7938" width="9.140625" style="49"/>
    <col min="7939" max="7939" width="13.85546875" style="49" customWidth="1"/>
    <col min="7940" max="7940" width="16.7109375" style="49" customWidth="1"/>
    <col min="7941" max="7950" width="9.140625" style="49"/>
    <col min="7951" max="7951" width="8" style="49" customWidth="1"/>
    <col min="7952" max="8192" width="9.140625" style="49"/>
    <col min="8193" max="8193" width="7.42578125" style="49" customWidth="1"/>
    <col min="8194" max="8194" width="9.140625" style="49"/>
    <col min="8195" max="8195" width="13.85546875" style="49" customWidth="1"/>
    <col min="8196" max="8196" width="16.7109375" style="49" customWidth="1"/>
    <col min="8197" max="8206" width="9.140625" style="49"/>
    <col min="8207" max="8207" width="8" style="49" customWidth="1"/>
    <col min="8208" max="8448" width="9.140625" style="49"/>
    <col min="8449" max="8449" width="7.42578125" style="49" customWidth="1"/>
    <col min="8450" max="8450" width="9.140625" style="49"/>
    <col min="8451" max="8451" width="13.85546875" style="49" customWidth="1"/>
    <col min="8452" max="8452" width="16.7109375" style="49" customWidth="1"/>
    <col min="8453" max="8462" width="9.140625" style="49"/>
    <col min="8463" max="8463" width="8" style="49" customWidth="1"/>
    <col min="8464" max="8704" width="9.140625" style="49"/>
    <col min="8705" max="8705" width="7.42578125" style="49" customWidth="1"/>
    <col min="8706" max="8706" width="9.140625" style="49"/>
    <col min="8707" max="8707" width="13.85546875" style="49" customWidth="1"/>
    <col min="8708" max="8708" width="16.7109375" style="49" customWidth="1"/>
    <col min="8709" max="8718" width="9.140625" style="49"/>
    <col min="8719" max="8719" width="8" style="49" customWidth="1"/>
    <col min="8720" max="8960" width="9.140625" style="49"/>
    <col min="8961" max="8961" width="7.42578125" style="49" customWidth="1"/>
    <col min="8962" max="8962" width="9.140625" style="49"/>
    <col min="8963" max="8963" width="13.85546875" style="49" customWidth="1"/>
    <col min="8964" max="8964" width="16.7109375" style="49" customWidth="1"/>
    <col min="8965" max="8974" width="9.140625" style="49"/>
    <col min="8975" max="8975" width="8" style="49" customWidth="1"/>
    <col min="8976" max="9216" width="9.140625" style="49"/>
    <col min="9217" max="9217" width="7.42578125" style="49" customWidth="1"/>
    <col min="9218" max="9218" width="9.140625" style="49"/>
    <col min="9219" max="9219" width="13.85546875" style="49" customWidth="1"/>
    <col min="9220" max="9220" width="16.7109375" style="49" customWidth="1"/>
    <col min="9221" max="9230" width="9.140625" style="49"/>
    <col min="9231" max="9231" width="8" style="49" customWidth="1"/>
    <col min="9232" max="9472" width="9.140625" style="49"/>
    <col min="9473" max="9473" width="7.42578125" style="49" customWidth="1"/>
    <col min="9474" max="9474" width="9.140625" style="49"/>
    <col min="9475" max="9475" width="13.85546875" style="49" customWidth="1"/>
    <col min="9476" max="9476" width="16.7109375" style="49" customWidth="1"/>
    <col min="9477" max="9486" width="9.140625" style="49"/>
    <col min="9487" max="9487" width="8" style="49" customWidth="1"/>
    <col min="9488" max="9728" width="9.140625" style="49"/>
    <col min="9729" max="9729" width="7.42578125" style="49" customWidth="1"/>
    <col min="9730" max="9730" width="9.140625" style="49"/>
    <col min="9731" max="9731" width="13.85546875" style="49" customWidth="1"/>
    <col min="9732" max="9732" width="16.7109375" style="49" customWidth="1"/>
    <col min="9733" max="9742" width="9.140625" style="49"/>
    <col min="9743" max="9743" width="8" style="49" customWidth="1"/>
    <col min="9744" max="9984" width="9.140625" style="49"/>
    <col min="9985" max="9985" width="7.42578125" style="49" customWidth="1"/>
    <col min="9986" max="9986" width="9.140625" style="49"/>
    <col min="9987" max="9987" width="13.85546875" style="49" customWidth="1"/>
    <col min="9988" max="9988" width="16.7109375" style="49" customWidth="1"/>
    <col min="9989" max="9998" width="9.140625" style="49"/>
    <col min="9999" max="9999" width="8" style="49" customWidth="1"/>
    <col min="10000" max="10240" width="9.140625" style="49"/>
    <col min="10241" max="10241" width="7.42578125" style="49" customWidth="1"/>
    <col min="10242" max="10242" width="9.140625" style="49"/>
    <col min="10243" max="10243" width="13.85546875" style="49" customWidth="1"/>
    <col min="10244" max="10244" width="16.7109375" style="49" customWidth="1"/>
    <col min="10245" max="10254" width="9.140625" style="49"/>
    <col min="10255" max="10255" width="8" style="49" customWidth="1"/>
    <col min="10256" max="10496" width="9.140625" style="49"/>
    <col min="10497" max="10497" width="7.42578125" style="49" customWidth="1"/>
    <col min="10498" max="10498" width="9.140625" style="49"/>
    <col min="10499" max="10499" width="13.85546875" style="49" customWidth="1"/>
    <col min="10500" max="10500" width="16.7109375" style="49" customWidth="1"/>
    <col min="10501" max="10510" width="9.140625" style="49"/>
    <col min="10511" max="10511" width="8" style="49" customWidth="1"/>
    <col min="10512" max="10752" width="9.140625" style="49"/>
    <col min="10753" max="10753" width="7.42578125" style="49" customWidth="1"/>
    <col min="10754" max="10754" width="9.140625" style="49"/>
    <col min="10755" max="10755" width="13.85546875" style="49" customWidth="1"/>
    <col min="10756" max="10756" width="16.7109375" style="49" customWidth="1"/>
    <col min="10757" max="10766" width="9.140625" style="49"/>
    <col min="10767" max="10767" width="8" style="49" customWidth="1"/>
    <col min="10768" max="11008" width="9.140625" style="49"/>
    <col min="11009" max="11009" width="7.42578125" style="49" customWidth="1"/>
    <col min="11010" max="11010" width="9.140625" style="49"/>
    <col min="11011" max="11011" width="13.85546875" style="49" customWidth="1"/>
    <col min="11012" max="11012" width="16.7109375" style="49" customWidth="1"/>
    <col min="11013" max="11022" width="9.140625" style="49"/>
    <col min="11023" max="11023" width="8" style="49" customWidth="1"/>
    <col min="11024" max="11264" width="9.140625" style="49"/>
    <col min="11265" max="11265" width="7.42578125" style="49" customWidth="1"/>
    <col min="11266" max="11266" width="9.140625" style="49"/>
    <col min="11267" max="11267" width="13.85546875" style="49" customWidth="1"/>
    <col min="11268" max="11268" width="16.7109375" style="49" customWidth="1"/>
    <col min="11269" max="11278" width="9.140625" style="49"/>
    <col min="11279" max="11279" width="8" style="49" customWidth="1"/>
    <col min="11280" max="11520" width="9.140625" style="49"/>
    <col min="11521" max="11521" width="7.42578125" style="49" customWidth="1"/>
    <col min="11522" max="11522" width="9.140625" style="49"/>
    <col min="11523" max="11523" width="13.85546875" style="49" customWidth="1"/>
    <col min="11524" max="11524" width="16.7109375" style="49" customWidth="1"/>
    <col min="11525" max="11534" width="9.140625" style="49"/>
    <col min="11535" max="11535" width="8" style="49" customWidth="1"/>
    <col min="11536" max="11776" width="9.140625" style="49"/>
    <col min="11777" max="11777" width="7.42578125" style="49" customWidth="1"/>
    <col min="11778" max="11778" width="9.140625" style="49"/>
    <col min="11779" max="11779" width="13.85546875" style="49" customWidth="1"/>
    <col min="11780" max="11780" width="16.7109375" style="49" customWidth="1"/>
    <col min="11781" max="11790" width="9.140625" style="49"/>
    <col min="11791" max="11791" width="8" style="49" customWidth="1"/>
    <col min="11792" max="12032" width="9.140625" style="49"/>
    <col min="12033" max="12033" width="7.42578125" style="49" customWidth="1"/>
    <col min="12034" max="12034" width="9.140625" style="49"/>
    <col min="12035" max="12035" width="13.85546875" style="49" customWidth="1"/>
    <col min="12036" max="12036" width="16.7109375" style="49" customWidth="1"/>
    <col min="12037" max="12046" width="9.140625" style="49"/>
    <col min="12047" max="12047" width="8" style="49" customWidth="1"/>
    <col min="12048" max="12288" width="9.140625" style="49"/>
    <col min="12289" max="12289" width="7.42578125" style="49" customWidth="1"/>
    <col min="12290" max="12290" width="9.140625" style="49"/>
    <col min="12291" max="12291" width="13.85546875" style="49" customWidth="1"/>
    <col min="12292" max="12292" width="16.7109375" style="49" customWidth="1"/>
    <col min="12293" max="12302" width="9.140625" style="49"/>
    <col min="12303" max="12303" width="8" style="49" customWidth="1"/>
    <col min="12304" max="12544" width="9.140625" style="49"/>
    <col min="12545" max="12545" width="7.42578125" style="49" customWidth="1"/>
    <col min="12546" max="12546" width="9.140625" style="49"/>
    <col min="12547" max="12547" width="13.85546875" style="49" customWidth="1"/>
    <col min="12548" max="12548" width="16.7109375" style="49" customWidth="1"/>
    <col min="12549" max="12558" width="9.140625" style="49"/>
    <col min="12559" max="12559" width="8" style="49" customWidth="1"/>
    <col min="12560" max="12800" width="9.140625" style="49"/>
    <col min="12801" max="12801" width="7.42578125" style="49" customWidth="1"/>
    <col min="12802" max="12802" width="9.140625" style="49"/>
    <col min="12803" max="12803" width="13.85546875" style="49" customWidth="1"/>
    <col min="12804" max="12804" width="16.7109375" style="49" customWidth="1"/>
    <col min="12805" max="12814" width="9.140625" style="49"/>
    <col min="12815" max="12815" width="8" style="49" customWidth="1"/>
    <col min="12816" max="13056" width="9.140625" style="49"/>
    <col min="13057" max="13057" width="7.42578125" style="49" customWidth="1"/>
    <col min="13058" max="13058" width="9.140625" style="49"/>
    <col min="13059" max="13059" width="13.85546875" style="49" customWidth="1"/>
    <col min="13060" max="13060" width="16.7109375" style="49" customWidth="1"/>
    <col min="13061" max="13070" width="9.140625" style="49"/>
    <col min="13071" max="13071" width="8" style="49" customWidth="1"/>
    <col min="13072" max="13312" width="9.140625" style="49"/>
    <col min="13313" max="13313" width="7.42578125" style="49" customWidth="1"/>
    <col min="13314" max="13314" width="9.140625" style="49"/>
    <col min="13315" max="13315" width="13.85546875" style="49" customWidth="1"/>
    <col min="13316" max="13316" width="16.7109375" style="49" customWidth="1"/>
    <col min="13317" max="13326" width="9.140625" style="49"/>
    <col min="13327" max="13327" width="8" style="49" customWidth="1"/>
    <col min="13328" max="13568" width="9.140625" style="49"/>
    <col min="13569" max="13569" width="7.42578125" style="49" customWidth="1"/>
    <col min="13570" max="13570" width="9.140625" style="49"/>
    <col min="13571" max="13571" width="13.85546875" style="49" customWidth="1"/>
    <col min="13572" max="13572" width="16.7109375" style="49" customWidth="1"/>
    <col min="13573" max="13582" width="9.140625" style="49"/>
    <col min="13583" max="13583" width="8" style="49" customWidth="1"/>
    <col min="13584" max="13824" width="9.140625" style="49"/>
    <col min="13825" max="13825" width="7.42578125" style="49" customWidth="1"/>
    <col min="13826" max="13826" width="9.140625" style="49"/>
    <col min="13827" max="13827" width="13.85546875" style="49" customWidth="1"/>
    <col min="13828" max="13828" width="16.7109375" style="49" customWidth="1"/>
    <col min="13829" max="13838" width="9.140625" style="49"/>
    <col min="13839" max="13839" width="8" style="49" customWidth="1"/>
    <col min="13840" max="14080" width="9.140625" style="49"/>
    <col min="14081" max="14081" width="7.42578125" style="49" customWidth="1"/>
    <col min="14082" max="14082" width="9.140625" style="49"/>
    <col min="14083" max="14083" width="13.85546875" style="49" customWidth="1"/>
    <col min="14084" max="14084" width="16.7109375" style="49" customWidth="1"/>
    <col min="14085" max="14094" width="9.140625" style="49"/>
    <col min="14095" max="14095" width="8" style="49" customWidth="1"/>
    <col min="14096" max="14336" width="9.140625" style="49"/>
    <col min="14337" max="14337" width="7.42578125" style="49" customWidth="1"/>
    <col min="14338" max="14338" width="9.140625" style="49"/>
    <col min="14339" max="14339" width="13.85546875" style="49" customWidth="1"/>
    <col min="14340" max="14340" width="16.7109375" style="49" customWidth="1"/>
    <col min="14341" max="14350" width="9.140625" style="49"/>
    <col min="14351" max="14351" width="8" style="49" customWidth="1"/>
    <col min="14352" max="14592" width="9.140625" style="49"/>
    <col min="14593" max="14593" width="7.42578125" style="49" customWidth="1"/>
    <col min="14594" max="14594" width="9.140625" style="49"/>
    <col min="14595" max="14595" width="13.85546875" style="49" customWidth="1"/>
    <col min="14596" max="14596" width="16.7109375" style="49" customWidth="1"/>
    <col min="14597" max="14606" width="9.140625" style="49"/>
    <col min="14607" max="14607" width="8" style="49" customWidth="1"/>
    <col min="14608" max="14848" width="9.140625" style="49"/>
    <col min="14849" max="14849" width="7.42578125" style="49" customWidth="1"/>
    <col min="14850" max="14850" width="9.140625" style="49"/>
    <col min="14851" max="14851" width="13.85546875" style="49" customWidth="1"/>
    <col min="14852" max="14852" width="16.7109375" style="49" customWidth="1"/>
    <col min="14853" max="14862" width="9.140625" style="49"/>
    <col min="14863" max="14863" width="8" style="49" customWidth="1"/>
    <col min="14864" max="15104" width="9.140625" style="49"/>
    <col min="15105" max="15105" width="7.42578125" style="49" customWidth="1"/>
    <col min="15106" max="15106" width="9.140625" style="49"/>
    <col min="15107" max="15107" width="13.85546875" style="49" customWidth="1"/>
    <col min="15108" max="15108" width="16.7109375" style="49" customWidth="1"/>
    <col min="15109" max="15118" width="9.140625" style="49"/>
    <col min="15119" max="15119" width="8" style="49" customWidth="1"/>
    <col min="15120" max="15360" width="9.140625" style="49"/>
    <col min="15361" max="15361" width="7.42578125" style="49" customWidth="1"/>
    <col min="15362" max="15362" width="9.140625" style="49"/>
    <col min="15363" max="15363" width="13.85546875" style="49" customWidth="1"/>
    <col min="15364" max="15364" width="16.7109375" style="49" customWidth="1"/>
    <col min="15365" max="15374" width="9.140625" style="49"/>
    <col min="15375" max="15375" width="8" style="49" customWidth="1"/>
    <col min="15376" max="15616" width="9.140625" style="49"/>
    <col min="15617" max="15617" width="7.42578125" style="49" customWidth="1"/>
    <col min="15618" max="15618" width="9.140625" style="49"/>
    <col min="15619" max="15619" width="13.85546875" style="49" customWidth="1"/>
    <col min="15620" max="15620" width="16.7109375" style="49" customWidth="1"/>
    <col min="15621" max="15630" width="9.140625" style="49"/>
    <col min="15631" max="15631" width="8" style="49" customWidth="1"/>
    <col min="15632" max="15872" width="9.140625" style="49"/>
    <col min="15873" max="15873" width="7.42578125" style="49" customWidth="1"/>
    <col min="15874" max="15874" width="9.140625" style="49"/>
    <col min="15875" max="15875" width="13.85546875" style="49" customWidth="1"/>
    <col min="15876" max="15876" width="16.7109375" style="49" customWidth="1"/>
    <col min="15877" max="15886" width="9.140625" style="49"/>
    <col min="15887" max="15887" width="8" style="49" customWidth="1"/>
    <col min="15888" max="16128" width="9.140625" style="49"/>
    <col min="16129" max="16129" width="7.42578125" style="49" customWidth="1"/>
    <col min="16130" max="16130" width="9.140625" style="49"/>
    <col min="16131" max="16131" width="13.85546875" style="49" customWidth="1"/>
    <col min="16132" max="16132" width="16.7109375" style="49" customWidth="1"/>
    <col min="16133" max="16142" width="9.140625" style="49"/>
    <col min="16143" max="16143" width="8" style="49" customWidth="1"/>
    <col min="16144" max="16384" width="9.140625" style="49"/>
  </cols>
  <sheetData>
    <row r="1" spans="1:55" ht="24.95" customHeight="1" x14ac:dyDescent="0.2">
      <c r="A1" s="2606" t="s">
        <v>615</v>
      </c>
      <c r="B1" s="2607"/>
      <c r="C1" s="2607"/>
      <c r="D1" s="2607"/>
      <c r="E1" s="2607"/>
      <c r="F1" s="2607"/>
      <c r="G1" s="2607"/>
      <c r="H1" s="2607"/>
      <c r="I1" s="2607"/>
      <c r="J1" s="2607"/>
      <c r="K1" s="2607"/>
      <c r="L1" s="2607"/>
      <c r="M1" s="2607"/>
      <c r="N1" s="2607"/>
      <c r="O1" s="2608"/>
      <c r="P1" s="1185"/>
      <c r="Q1" s="1185"/>
      <c r="R1" s="1185"/>
      <c r="S1" s="1185"/>
      <c r="T1" s="1185"/>
      <c r="U1" s="1185"/>
      <c r="V1" s="1185"/>
      <c r="W1" s="1185"/>
      <c r="X1" s="1185"/>
      <c r="Y1" s="1185"/>
      <c r="Z1" s="1185"/>
      <c r="AA1" s="1185"/>
      <c r="AB1" s="1185"/>
      <c r="AC1" s="1185"/>
      <c r="AD1" s="1185"/>
      <c r="AE1" s="1185"/>
      <c r="AF1" s="1185"/>
      <c r="AG1" s="1185"/>
      <c r="AH1" s="1185"/>
      <c r="AI1" s="1185"/>
      <c r="AJ1" s="1185"/>
      <c r="AK1" s="1185"/>
      <c r="AL1" s="1185"/>
      <c r="AM1" s="1185"/>
      <c r="AN1" s="1185"/>
      <c r="AO1" s="1185"/>
      <c r="AP1" s="1185"/>
      <c r="AQ1" s="1185"/>
      <c r="AR1" s="1185"/>
      <c r="AS1" s="1185"/>
      <c r="AT1" s="1185"/>
      <c r="AU1" s="1185"/>
      <c r="AV1" s="1185"/>
      <c r="AW1" s="1185"/>
      <c r="AX1" s="1185"/>
      <c r="AY1" s="1185"/>
      <c r="AZ1" s="1185"/>
      <c r="BA1" s="1185"/>
      <c r="BB1" s="1185"/>
      <c r="BC1" s="1185"/>
    </row>
    <row r="2" spans="1:55" ht="24.95" customHeight="1" thickBot="1" x14ac:dyDescent="0.25">
      <c r="A2" s="2609" t="s">
        <v>616</v>
      </c>
      <c r="B2" s="2609"/>
      <c r="C2" s="2609"/>
      <c r="D2" s="2609"/>
      <c r="E2" s="2609"/>
      <c r="F2" s="2609"/>
      <c r="G2" s="2609"/>
      <c r="H2" s="2609"/>
      <c r="I2" s="2609"/>
      <c r="J2" s="2609"/>
      <c r="K2" s="2609"/>
      <c r="L2" s="2609"/>
      <c r="M2" s="2609"/>
      <c r="N2" s="2609"/>
      <c r="O2" s="2609"/>
      <c r="P2" s="1185"/>
      <c r="Q2" s="1185"/>
      <c r="R2" s="1185"/>
      <c r="S2" s="1185"/>
      <c r="T2" s="1185"/>
      <c r="U2" s="1185"/>
      <c r="V2" s="1185"/>
      <c r="W2" s="1185"/>
      <c r="X2" s="1185"/>
      <c r="Y2" s="1185"/>
      <c r="Z2" s="1185"/>
      <c r="AA2" s="1185"/>
      <c r="AB2" s="1185"/>
      <c r="AC2" s="1185"/>
      <c r="AD2" s="1185"/>
      <c r="AE2" s="1185"/>
      <c r="AF2" s="1185"/>
      <c r="AG2" s="1185"/>
      <c r="AH2" s="1185"/>
      <c r="AI2" s="1185"/>
      <c r="AJ2" s="1185"/>
      <c r="AK2" s="1185"/>
      <c r="AL2" s="1185"/>
      <c r="AM2" s="1185"/>
      <c r="AN2" s="1185"/>
      <c r="AO2" s="1185"/>
      <c r="AP2" s="1185"/>
      <c r="AQ2" s="1185"/>
      <c r="AR2" s="1185"/>
      <c r="AS2" s="1185"/>
      <c r="AT2" s="1185"/>
      <c r="AU2" s="1185"/>
      <c r="AV2" s="1185"/>
      <c r="AW2" s="1185"/>
      <c r="AX2" s="1185"/>
      <c r="AY2" s="1185"/>
      <c r="AZ2" s="1185"/>
      <c r="BA2" s="1185"/>
      <c r="BB2" s="1185"/>
      <c r="BC2" s="1185"/>
    </row>
    <row r="3" spans="1:55" ht="24.95" customHeight="1" thickBot="1" x14ac:dyDescent="0.25">
      <c r="A3" s="2473" t="s">
        <v>617</v>
      </c>
      <c r="B3" s="2474"/>
      <c r="C3" s="2474"/>
      <c r="D3" s="2474"/>
      <c r="E3" s="2474"/>
      <c r="F3" s="2474"/>
      <c r="G3" s="2474"/>
      <c r="H3" s="2474"/>
      <c r="I3" s="2474"/>
      <c r="J3" s="2474"/>
      <c r="K3" s="2474"/>
      <c r="L3" s="2474"/>
      <c r="M3" s="2474"/>
      <c r="N3" s="2474"/>
      <c r="O3" s="2475"/>
      <c r="P3" s="1185"/>
      <c r="Q3" s="1185"/>
      <c r="R3" s="1185"/>
      <c r="S3" s="1185"/>
      <c r="T3" s="1185"/>
      <c r="U3" s="1185"/>
      <c r="V3" s="1185"/>
      <c r="W3" s="1185"/>
      <c r="X3" s="1185"/>
      <c r="Y3" s="1185"/>
      <c r="Z3" s="1185"/>
      <c r="AA3" s="1185"/>
      <c r="AB3" s="1185"/>
      <c r="AC3" s="1185"/>
      <c r="AD3" s="1185"/>
      <c r="AE3" s="1185"/>
      <c r="AF3" s="1185"/>
      <c r="AG3" s="1185"/>
      <c r="AH3" s="1185"/>
      <c r="AI3" s="1185"/>
      <c r="AJ3" s="1185"/>
      <c r="AK3" s="1185"/>
      <c r="AL3" s="1185"/>
      <c r="AM3" s="1185"/>
      <c r="AN3" s="1185"/>
      <c r="AO3" s="1185"/>
      <c r="AP3" s="1185"/>
      <c r="AQ3" s="1185"/>
      <c r="AR3" s="1185"/>
      <c r="AS3" s="1185"/>
      <c r="AT3" s="1185"/>
      <c r="AU3" s="1185"/>
      <c r="AV3" s="1185"/>
      <c r="AW3" s="1185"/>
      <c r="AX3" s="1185"/>
      <c r="AY3" s="1185"/>
      <c r="AZ3" s="1185"/>
      <c r="BA3" s="1185"/>
      <c r="BB3" s="1185"/>
      <c r="BC3" s="1185"/>
    </row>
    <row r="4" spans="1:55" ht="12.75" x14ac:dyDescent="0.2">
      <c r="A4" s="2595" t="s">
        <v>618</v>
      </c>
      <c r="B4" s="2596"/>
      <c r="C4" s="2596"/>
      <c r="D4" s="2597"/>
      <c r="E4" s="2500"/>
      <c r="F4" s="2501"/>
      <c r="G4" s="2501"/>
      <c r="H4" s="2501"/>
      <c r="I4" s="2501"/>
      <c r="J4" s="2501"/>
      <c r="K4" s="2501"/>
      <c r="L4" s="2501"/>
      <c r="M4" s="2501"/>
      <c r="N4" s="2501"/>
      <c r="O4" s="2502"/>
      <c r="P4" s="1185"/>
      <c r="Q4" s="1185"/>
      <c r="R4" s="1185"/>
      <c r="S4" s="1185"/>
      <c r="T4" s="1185"/>
      <c r="U4" s="1185"/>
      <c r="V4" s="1185"/>
      <c r="W4" s="1185"/>
      <c r="X4" s="1185"/>
      <c r="Y4" s="1185"/>
      <c r="Z4" s="1185"/>
      <c r="AA4" s="1185"/>
      <c r="AB4" s="1185"/>
      <c r="AC4" s="1185"/>
      <c r="AD4" s="1185"/>
      <c r="AE4" s="1185"/>
      <c r="AF4" s="1185"/>
      <c r="AG4" s="1185"/>
      <c r="AH4" s="1185"/>
      <c r="AI4" s="1185"/>
      <c r="AJ4" s="1185"/>
      <c r="AK4" s="1185"/>
      <c r="AL4" s="1185"/>
      <c r="AM4" s="1185"/>
      <c r="AN4" s="1185"/>
      <c r="AO4" s="1185"/>
      <c r="AP4" s="1185"/>
      <c r="AQ4" s="1185"/>
      <c r="AR4" s="1185"/>
      <c r="AS4" s="1185"/>
      <c r="AT4" s="1185"/>
      <c r="AU4" s="1185"/>
      <c r="AV4" s="1185"/>
      <c r="AW4" s="1185"/>
      <c r="AX4" s="1185"/>
      <c r="AY4" s="1185"/>
      <c r="AZ4" s="1185"/>
      <c r="BA4" s="1185"/>
      <c r="BB4" s="1185"/>
      <c r="BC4" s="1185"/>
    </row>
    <row r="5" spans="1:55" ht="12.75" x14ac:dyDescent="0.2">
      <c r="A5" s="2476" t="s">
        <v>619</v>
      </c>
      <c r="B5" s="2477"/>
      <c r="C5" s="2477"/>
      <c r="D5" s="2478"/>
      <c r="E5" s="2503"/>
      <c r="F5" s="2504"/>
      <c r="G5" s="2504"/>
      <c r="H5" s="2504"/>
      <c r="I5" s="2504"/>
      <c r="J5" s="2504"/>
      <c r="K5" s="2504"/>
      <c r="L5" s="2504"/>
      <c r="M5" s="2504"/>
      <c r="N5" s="2504"/>
      <c r="O5" s="2505"/>
      <c r="P5" s="1185"/>
      <c r="Q5" s="1185"/>
      <c r="R5" s="1185"/>
      <c r="S5" s="1185"/>
      <c r="T5" s="1185"/>
      <c r="U5" s="1185"/>
      <c r="V5" s="1185"/>
      <c r="W5" s="1185"/>
      <c r="X5" s="1185"/>
      <c r="Y5" s="1185"/>
      <c r="Z5" s="1185"/>
      <c r="AA5" s="1185"/>
      <c r="AB5" s="1185"/>
      <c r="AC5" s="1185"/>
      <c r="AD5" s="1185"/>
      <c r="AE5" s="1185"/>
      <c r="AF5" s="1185"/>
      <c r="AG5" s="1185"/>
      <c r="AH5" s="1185"/>
      <c r="AI5" s="1185"/>
      <c r="AJ5" s="1185"/>
      <c r="AK5" s="1185"/>
      <c r="AL5" s="1185"/>
      <c r="AM5" s="1185"/>
      <c r="AN5" s="1185"/>
      <c r="AO5" s="1185"/>
      <c r="AP5" s="1185"/>
      <c r="AQ5" s="1185"/>
      <c r="AR5" s="1185"/>
      <c r="AS5" s="1185"/>
      <c r="AT5" s="1185"/>
      <c r="AU5" s="1185"/>
      <c r="AV5" s="1185"/>
      <c r="AW5" s="1185"/>
      <c r="AX5" s="1185"/>
      <c r="AY5" s="1185"/>
      <c r="AZ5" s="1185"/>
      <c r="BA5" s="1185"/>
      <c r="BB5" s="1185"/>
      <c r="BC5" s="1185"/>
    </row>
    <row r="6" spans="1:55" ht="12.75" x14ac:dyDescent="0.2">
      <c r="A6" s="2476" t="s">
        <v>620</v>
      </c>
      <c r="B6" s="2477"/>
      <c r="C6" s="2477"/>
      <c r="D6" s="2478"/>
      <c r="E6" s="2503"/>
      <c r="F6" s="2504"/>
      <c r="G6" s="2504"/>
      <c r="H6" s="2504"/>
      <c r="I6" s="2504"/>
      <c r="J6" s="2504"/>
      <c r="K6" s="2504"/>
      <c r="L6" s="2504"/>
      <c r="M6" s="2504"/>
      <c r="N6" s="2504"/>
      <c r="O6" s="2505"/>
      <c r="P6" s="1185"/>
      <c r="Q6" s="1185"/>
      <c r="R6" s="1185"/>
      <c r="S6" s="1185"/>
      <c r="T6" s="1185"/>
      <c r="U6" s="1185"/>
      <c r="V6" s="1185"/>
      <c r="W6" s="1185"/>
      <c r="X6" s="1185"/>
      <c r="Y6" s="1185"/>
      <c r="Z6" s="1185"/>
      <c r="AA6" s="1185"/>
      <c r="AB6" s="1185"/>
      <c r="AC6" s="1185"/>
      <c r="AD6" s="1185"/>
      <c r="AE6" s="1185"/>
      <c r="AF6" s="1185"/>
      <c r="AG6" s="1185"/>
      <c r="AH6" s="1185"/>
      <c r="AI6" s="1185"/>
      <c r="AJ6" s="1185"/>
      <c r="AK6" s="1185"/>
      <c r="AL6" s="1185"/>
      <c r="AM6" s="1185"/>
      <c r="AN6" s="1185"/>
      <c r="AO6" s="1185"/>
      <c r="AP6" s="1185"/>
      <c r="AQ6" s="1185"/>
      <c r="AR6" s="1185"/>
      <c r="AS6" s="1185"/>
      <c r="AT6" s="1185"/>
      <c r="AU6" s="1185"/>
      <c r="AV6" s="1185"/>
      <c r="AW6" s="1185"/>
      <c r="AX6" s="1185"/>
      <c r="AY6" s="1185"/>
      <c r="AZ6" s="1185"/>
      <c r="BA6" s="1185"/>
      <c r="BB6" s="1185"/>
      <c r="BC6" s="1185"/>
    </row>
    <row r="7" spans="1:55" ht="12.75" x14ac:dyDescent="0.2">
      <c r="A7" s="2476" t="s">
        <v>621</v>
      </c>
      <c r="B7" s="2477"/>
      <c r="C7" s="2477"/>
      <c r="D7" s="2478"/>
      <c r="E7" s="2503"/>
      <c r="F7" s="2504"/>
      <c r="G7" s="2504"/>
      <c r="H7" s="2504"/>
      <c r="I7" s="2504"/>
      <c r="J7" s="2504"/>
      <c r="K7" s="2504"/>
      <c r="L7" s="2504"/>
      <c r="M7" s="2504"/>
      <c r="N7" s="2504"/>
      <c r="O7" s="2505"/>
      <c r="P7" s="1185"/>
      <c r="Q7" s="1185"/>
      <c r="R7" s="1185"/>
      <c r="S7" s="1185"/>
      <c r="T7" s="1185"/>
      <c r="U7" s="1185"/>
      <c r="V7" s="1185"/>
      <c r="W7" s="1185"/>
      <c r="X7" s="1185"/>
      <c r="Y7" s="1185"/>
      <c r="Z7" s="1185"/>
      <c r="AA7" s="1185"/>
      <c r="AB7" s="1185"/>
      <c r="AC7" s="1185"/>
      <c r="AD7" s="1185"/>
      <c r="AE7" s="1185"/>
      <c r="AF7" s="1185"/>
      <c r="AG7" s="1185"/>
      <c r="AH7" s="1185"/>
      <c r="AI7" s="1185"/>
      <c r="AJ7" s="1185"/>
      <c r="AK7" s="1185"/>
      <c r="AL7" s="1185"/>
      <c r="AM7" s="1185"/>
      <c r="AN7" s="1185"/>
      <c r="AO7" s="1185"/>
      <c r="AP7" s="1185"/>
      <c r="AQ7" s="1185"/>
      <c r="AR7" s="1185"/>
      <c r="AS7" s="1185"/>
      <c r="AT7" s="1185"/>
      <c r="AU7" s="1185"/>
      <c r="AV7" s="1185"/>
      <c r="AW7" s="1185"/>
      <c r="AX7" s="1185"/>
      <c r="AY7" s="1185"/>
      <c r="AZ7" s="1185"/>
      <c r="BA7" s="1185"/>
      <c r="BB7" s="1185"/>
      <c r="BC7" s="1185"/>
    </row>
    <row r="8" spans="1:55" ht="12.75" x14ac:dyDescent="0.2">
      <c r="A8" s="2476" t="s">
        <v>622</v>
      </c>
      <c r="B8" s="2477"/>
      <c r="C8" s="2477"/>
      <c r="D8" s="2478"/>
      <c r="E8" s="2503"/>
      <c r="F8" s="2504"/>
      <c r="G8" s="2504"/>
      <c r="H8" s="2504"/>
      <c r="I8" s="2504"/>
      <c r="J8" s="2504"/>
      <c r="K8" s="2504"/>
      <c r="L8" s="2504"/>
      <c r="M8" s="2504"/>
      <c r="N8" s="2504"/>
      <c r="O8" s="2505"/>
      <c r="P8" s="1185"/>
      <c r="Q8" s="1185"/>
      <c r="R8" s="1185"/>
      <c r="S8" s="1185"/>
      <c r="T8" s="1185"/>
      <c r="U8" s="1185"/>
      <c r="V8" s="1185"/>
      <c r="W8" s="1185"/>
      <c r="X8" s="1185"/>
      <c r="Y8" s="1185"/>
      <c r="Z8" s="1185"/>
      <c r="AA8" s="1185"/>
      <c r="AB8" s="1185"/>
      <c r="AC8" s="1185"/>
      <c r="AD8" s="1185"/>
      <c r="AE8" s="1185"/>
      <c r="AF8" s="1185"/>
      <c r="AG8" s="1185"/>
      <c r="AH8" s="1185"/>
      <c r="AI8" s="1185"/>
      <c r="AJ8" s="1185"/>
      <c r="AK8" s="1185"/>
      <c r="AL8" s="1185"/>
      <c r="AM8" s="1185"/>
      <c r="AN8" s="1185"/>
      <c r="AO8" s="1185"/>
      <c r="AP8" s="1185"/>
      <c r="AQ8" s="1185"/>
      <c r="AR8" s="1185"/>
      <c r="AS8" s="1185"/>
      <c r="AT8" s="1185"/>
      <c r="AU8" s="1185"/>
      <c r="AV8" s="1185"/>
      <c r="AW8" s="1185"/>
      <c r="AX8" s="1185"/>
      <c r="AY8" s="1185"/>
      <c r="AZ8" s="1185"/>
      <c r="BA8" s="1185"/>
      <c r="BB8" s="1185"/>
      <c r="BC8" s="1185"/>
    </row>
    <row r="9" spans="1:55" ht="13.5" thickBot="1" x14ac:dyDescent="0.25">
      <c r="A9" s="2509"/>
      <c r="B9" s="2510"/>
      <c r="C9" s="2510"/>
      <c r="D9" s="2511"/>
      <c r="E9" s="2593"/>
      <c r="F9" s="2591"/>
      <c r="G9" s="2591"/>
      <c r="H9" s="2591"/>
      <c r="I9" s="2591"/>
      <c r="J9" s="2591"/>
      <c r="K9" s="2591"/>
      <c r="L9" s="2591"/>
      <c r="M9" s="2591"/>
      <c r="N9" s="2591"/>
      <c r="O9" s="2592"/>
      <c r="P9" s="1185"/>
      <c r="Q9" s="1185"/>
      <c r="R9" s="1185"/>
      <c r="S9" s="1185"/>
      <c r="T9" s="1185"/>
      <c r="U9" s="1185"/>
      <c r="V9" s="1185"/>
      <c r="W9" s="1185"/>
      <c r="X9" s="1185"/>
      <c r="Y9" s="1185"/>
      <c r="Z9" s="1185"/>
      <c r="AA9" s="1185"/>
      <c r="AB9" s="1185"/>
      <c r="AC9" s="1185"/>
      <c r="AD9" s="1185"/>
      <c r="AE9" s="1185"/>
      <c r="AF9" s="1185"/>
      <c r="AG9" s="1185"/>
      <c r="AH9" s="1185"/>
      <c r="AI9" s="1185"/>
      <c r="AJ9" s="1185"/>
      <c r="AK9" s="1185"/>
      <c r="AL9" s="1185"/>
      <c r="AM9" s="1185"/>
      <c r="AN9" s="1185"/>
      <c r="AO9" s="1185"/>
      <c r="AP9" s="1185"/>
      <c r="AQ9" s="1185"/>
      <c r="AR9" s="1185"/>
      <c r="AS9" s="1185"/>
      <c r="AT9" s="1185"/>
      <c r="AU9" s="1185"/>
      <c r="AV9" s="1185"/>
      <c r="AW9" s="1185"/>
      <c r="AX9" s="1185"/>
      <c r="AY9" s="1185"/>
      <c r="AZ9" s="1185"/>
      <c r="BA9" s="1185"/>
      <c r="BB9" s="1185"/>
      <c r="BC9" s="1185"/>
    </row>
    <row r="10" spans="1:55" ht="13.5" thickBot="1" x14ac:dyDescent="0.25">
      <c r="A10" s="2473" t="s">
        <v>623</v>
      </c>
      <c r="B10" s="2474"/>
      <c r="C10" s="2474"/>
      <c r="D10" s="2474"/>
      <c r="E10" s="2474"/>
      <c r="F10" s="2474"/>
      <c r="G10" s="2474"/>
      <c r="H10" s="2474"/>
      <c r="I10" s="2474"/>
      <c r="J10" s="2474"/>
      <c r="K10" s="2474"/>
      <c r="L10" s="2474"/>
      <c r="M10" s="2474"/>
      <c r="N10" s="2474"/>
      <c r="O10" s="2475"/>
      <c r="P10" s="1185"/>
      <c r="Q10" s="1185"/>
      <c r="R10" s="1185"/>
      <c r="S10" s="1185"/>
      <c r="T10" s="1185"/>
      <c r="U10" s="1185"/>
      <c r="V10" s="1185"/>
      <c r="W10" s="1185"/>
      <c r="X10" s="1185"/>
      <c r="Y10" s="1185"/>
      <c r="Z10" s="1185"/>
      <c r="AA10" s="1185"/>
      <c r="AB10" s="1185"/>
      <c r="AC10" s="1185"/>
      <c r="AD10" s="1185"/>
      <c r="AE10" s="1185"/>
      <c r="AF10" s="1185"/>
      <c r="AG10" s="1185"/>
      <c r="AH10" s="1185"/>
      <c r="AI10" s="1185"/>
      <c r="AJ10" s="1185"/>
      <c r="AK10" s="1185"/>
      <c r="AL10" s="1185"/>
      <c r="AM10" s="1185"/>
      <c r="AN10" s="1185"/>
      <c r="AO10" s="1185"/>
      <c r="AP10" s="1185"/>
      <c r="AQ10" s="1185"/>
      <c r="AR10" s="1185"/>
      <c r="AS10" s="1185"/>
      <c r="AT10" s="1185"/>
      <c r="AU10" s="1185"/>
      <c r="AV10" s="1185"/>
      <c r="AW10" s="1185"/>
      <c r="AX10" s="1185"/>
      <c r="AY10" s="1185"/>
      <c r="AZ10" s="1185"/>
      <c r="BA10" s="1185"/>
      <c r="BB10" s="1185"/>
      <c r="BC10" s="1185"/>
    </row>
    <row r="11" spans="1:55" ht="13.5" thickBot="1" x14ac:dyDescent="0.25">
      <c r="A11" s="2603"/>
      <c r="B11" s="2604"/>
      <c r="C11" s="2604"/>
      <c r="D11" s="2605"/>
      <c r="E11" s="2535" t="s">
        <v>624</v>
      </c>
      <c r="F11" s="2535"/>
      <c r="G11" s="2534"/>
      <c r="H11" s="2533" t="s">
        <v>625</v>
      </c>
      <c r="I11" s="2535"/>
      <c r="J11" s="2534"/>
      <c r="K11" s="2533" t="s">
        <v>626</v>
      </c>
      <c r="L11" s="2535"/>
      <c r="M11" s="2534"/>
      <c r="N11" s="2533" t="s">
        <v>627</v>
      </c>
      <c r="O11" s="2536"/>
      <c r="P11" s="1185"/>
      <c r="Q11" s="1185"/>
      <c r="R11" s="1185"/>
      <c r="S11" s="1185"/>
      <c r="T11" s="1185"/>
      <c r="U11" s="1185"/>
      <c r="V11" s="1185"/>
      <c r="W11" s="1185"/>
      <c r="X11" s="1185"/>
      <c r="Y11" s="1185"/>
      <c r="Z11" s="1185"/>
      <c r="AA11" s="1185"/>
      <c r="AB11" s="1185"/>
      <c r="AC11" s="1185"/>
      <c r="AD11" s="1185"/>
      <c r="AE11" s="1185"/>
      <c r="AF11" s="1185"/>
      <c r="AG11" s="1185"/>
      <c r="AH11" s="1185"/>
      <c r="AI11" s="1185"/>
      <c r="AJ11" s="1185"/>
      <c r="AK11" s="1185"/>
      <c r="AL11" s="1185"/>
      <c r="AM11" s="1185"/>
      <c r="AN11" s="1185"/>
      <c r="AO11" s="1185"/>
      <c r="AP11" s="1185"/>
      <c r="AQ11" s="1185"/>
      <c r="AR11" s="1185"/>
      <c r="AS11" s="1185"/>
      <c r="AT11" s="1185"/>
      <c r="AU11" s="1185"/>
      <c r="AV11" s="1185"/>
      <c r="AW11" s="1185"/>
      <c r="AX11" s="1185"/>
      <c r="AY11" s="1185"/>
      <c r="AZ11" s="1185"/>
      <c r="BA11" s="1185"/>
      <c r="BB11" s="1185"/>
      <c r="BC11" s="1185"/>
    </row>
    <row r="12" spans="1:55" ht="12.75" x14ac:dyDescent="0.2">
      <c r="A12" s="2581" t="s">
        <v>302</v>
      </c>
      <c r="B12" s="2582"/>
      <c r="C12" s="2582"/>
      <c r="D12" s="2583"/>
      <c r="E12" s="2500"/>
      <c r="F12" s="2501"/>
      <c r="G12" s="2601"/>
      <c r="H12" s="2602"/>
      <c r="I12" s="2501"/>
      <c r="J12" s="2601"/>
      <c r="K12" s="2602"/>
      <c r="L12" s="2501"/>
      <c r="M12" s="2601"/>
      <c r="N12" s="2602"/>
      <c r="O12" s="2502"/>
      <c r="P12" s="1185"/>
      <c r="Q12" s="1185"/>
      <c r="R12" s="1185"/>
      <c r="S12" s="1185"/>
      <c r="T12" s="1185"/>
      <c r="U12" s="1185"/>
      <c r="V12" s="1185"/>
      <c r="W12" s="1185"/>
      <c r="X12" s="1185"/>
      <c r="Y12" s="1185"/>
      <c r="Z12" s="1185"/>
      <c r="AA12" s="1185"/>
      <c r="AB12" s="1185"/>
      <c r="AC12" s="1185"/>
      <c r="AD12" s="1185"/>
      <c r="AE12" s="1185"/>
      <c r="AF12" s="1185"/>
      <c r="AG12" s="1185"/>
      <c r="AH12" s="1185"/>
      <c r="AI12" s="1185"/>
      <c r="AJ12" s="1185"/>
      <c r="AK12" s="1185"/>
      <c r="AL12" s="1185"/>
      <c r="AM12" s="1185"/>
      <c r="AN12" s="1185"/>
      <c r="AO12" s="1185"/>
      <c r="AP12" s="1185"/>
      <c r="AQ12" s="1185"/>
      <c r="AR12" s="1185"/>
      <c r="AS12" s="1185"/>
      <c r="AT12" s="1185"/>
      <c r="AU12" s="1185"/>
      <c r="AV12" s="1185"/>
      <c r="AW12" s="1185"/>
      <c r="AX12" s="1185"/>
      <c r="AY12" s="1185"/>
      <c r="AZ12" s="1185"/>
      <c r="BA12" s="1185"/>
      <c r="BB12" s="1185"/>
      <c r="BC12" s="1185"/>
    </row>
    <row r="13" spans="1:55" ht="12.75" x14ac:dyDescent="0.2">
      <c r="A13" s="2587" t="s">
        <v>628</v>
      </c>
      <c r="B13" s="2588"/>
      <c r="C13" s="2588"/>
      <c r="D13" s="2589"/>
      <c r="E13" s="2503"/>
      <c r="F13" s="2504"/>
      <c r="G13" s="2599"/>
      <c r="H13" s="2600"/>
      <c r="I13" s="2504"/>
      <c r="J13" s="2599"/>
      <c r="K13" s="2600"/>
      <c r="L13" s="2504"/>
      <c r="M13" s="2599"/>
      <c r="N13" s="2600"/>
      <c r="O13" s="2505"/>
      <c r="P13" s="1185"/>
      <c r="Q13" s="1185"/>
      <c r="R13" s="1185"/>
      <c r="S13" s="1185"/>
      <c r="T13" s="1185"/>
      <c r="U13" s="1185"/>
      <c r="V13" s="1185"/>
      <c r="W13" s="1185"/>
      <c r="X13" s="1185"/>
      <c r="Y13" s="1185"/>
      <c r="Z13" s="1185"/>
      <c r="AA13" s="1185"/>
      <c r="AB13" s="1185"/>
      <c r="AC13" s="1185"/>
      <c r="AD13" s="1185"/>
      <c r="AE13" s="1185"/>
      <c r="AF13" s="1185"/>
      <c r="AG13" s="1185"/>
      <c r="AH13" s="1185"/>
      <c r="AI13" s="1185"/>
      <c r="AJ13" s="1185"/>
      <c r="AK13" s="1185"/>
      <c r="AL13" s="1185"/>
      <c r="AM13" s="1185"/>
      <c r="AN13" s="1185"/>
      <c r="AO13" s="1185"/>
      <c r="AP13" s="1185"/>
      <c r="AQ13" s="1185"/>
      <c r="AR13" s="1185"/>
      <c r="AS13" s="1185"/>
      <c r="AT13" s="1185"/>
      <c r="AU13" s="1185"/>
      <c r="AV13" s="1185"/>
      <c r="AW13" s="1185"/>
      <c r="AX13" s="1185"/>
      <c r="AY13" s="1185"/>
      <c r="AZ13" s="1185"/>
      <c r="BA13" s="1185"/>
      <c r="BB13" s="1185"/>
      <c r="BC13" s="1185"/>
    </row>
    <row r="14" spans="1:55" ht="12.75" x14ac:dyDescent="0.2">
      <c r="A14" s="2476" t="s">
        <v>629</v>
      </c>
      <c r="B14" s="2477"/>
      <c r="C14" s="2477"/>
      <c r="D14" s="2478"/>
      <c r="E14" s="2503"/>
      <c r="F14" s="2504"/>
      <c r="G14" s="2599"/>
      <c r="H14" s="2600"/>
      <c r="I14" s="2504"/>
      <c r="J14" s="2599"/>
      <c r="K14" s="2600"/>
      <c r="L14" s="2504"/>
      <c r="M14" s="2599"/>
      <c r="N14" s="2600"/>
      <c r="O14" s="2505"/>
      <c r="P14" s="1185"/>
      <c r="Q14" s="1185"/>
      <c r="R14" s="1185"/>
      <c r="S14" s="1185"/>
      <c r="T14" s="1185"/>
      <c r="U14" s="1185"/>
      <c r="V14" s="1185"/>
      <c r="W14" s="1185"/>
      <c r="X14" s="1185"/>
      <c r="Y14" s="1185"/>
      <c r="Z14" s="1185"/>
      <c r="AA14" s="1185"/>
      <c r="AB14" s="1185"/>
      <c r="AC14" s="1185"/>
      <c r="AD14" s="1185"/>
      <c r="AE14" s="1185"/>
      <c r="AF14" s="1185"/>
      <c r="AG14" s="1185"/>
      <c r="AH14" s="1185"/>
      <c r="AI14" s="1185"/>
      <c r="AJ14" s="1185"/>
      <c r="AK14" s="1185"/>
      <c r="AL14" s="1185"/>
      <c r="AM14" s="1185"/>
      <c r="AN14" s="1185"/>
      <c r="AO14" s="1185"/>
      <c r="AP14" s="1185"/>
      <c r="AQ14" s="1185"/>
      <c r="AR14" s="1185"/>
      <c r="AS14" s="1185"/>
      <c r="AT14" s="1185"/>
      <c r="AU14" s="1185"/>
      <c r="AV14" s="1185"/>
      <c r="AW14" s="1185"/>
      <c r="AX14" s="1185"/>
      <c r="AY14" s="1185"/>
      <c r="AZ14" s="1185"/>
      <c r="BA14" s="1185"/>
      <c r="BB14" s="1185"/>
      <c r="BC14" s="1185"/>
    </row>
    <row r="15" spans="1:55" ht="12.75" x14ac:dyDescent="0.2">
      <c r="A15" s="2587" t="s">
        <v>630</v>
      </c>
      <c r="B15" s="2588"/>
      <c r="C15" s="2588"/>
      <c r="D15" s="2589"/>
      <c r="E15" s="2503"/>
      <c r="F15" s="2504"/>
      <c r="G15" s="2599"/>
      <c r="H15" s="2600"/>
      <c r="I15" s="2504"/>
      <c r="J15" s="2599"/>
      <c r="K15" s="2600"/>
      <c r="L15" s="2504"/>
      <c r="M15" s="2599"/>
      <c r="N15" s="2600"/>
      <c r="O15" s="2505"/>
      <c r="P15" s="1185"/>
      <c r="Q15" s="1185"/>
      <c r="R15" s="1185"/>
      <c r="S15" s="1185"/>
      <c r="T15" s="1185"/>
      <c r="U15" s="1185"/>
      <c r="V15" s="1185"/>
      <c r="W15" s="1185"/>
      <c r="X15" s="1185"/>
      <c r="Y15" s="1185"/>
      <c r="Z15" s="1185"/>
      <c r="AA15" s="1185"/>
      <c r="AB15" s="1185"/>
      <c r="AC15" s="1185"/>
      <c r="AD15" s="1185"/>
      <c r="AE15" s="1185"/>
      <c r="AF15" s="1185"/>
      <c r="AG15" s="1185"/>
      <c r="AH15" s="1185"/>
      <c r="AI15" s="1185"/>
      <c r="AJ15" s="1185"/>
      <c r="AK15" s="1185"/>
      <c r="AL15" s="1185"/>
      <c r="AM15" s="1185"/>
      <c r="AN15" s="1185"/>
      <c r="AO15" s="1185"/>
      <c r="AP15" s="1185"/>
      <c r="AQ15" s="1185"/>
      <c r="AR15" s="1185"/>
      <c r="AS15" s="1185"/>
      <c r="AT15" s="1185"/>
      <c r="AU15" s="1185"/>
      <c r="AV15" s="1185"/>
      <c r="AW15" s="1185"/>
      <c r="AX15" s="1185"/>
      <c r="AY15" s="1185"/>
      <c r="AZ15" s="1185"/>
      <c r="BA15" s="1185"/>
      <c r="BB15" s="1185"/>
      <c r="BC15" s="1185"/>
    </row>
    <row r="16" spans="1:55" ht="12.75" x14ac:dyDescent="0.2">
      <c r="A16" s="2476" t="s">
        <v>631</v>
      </c>
      <c r="B16" s="2477"/>
      <c r="C16" s="2477"/>
      <c r="D16" s="2478"/>
      <c r="E16" s="2503"/>
      <c r="F16" s="2504"/>
      <c r="G16" s="2599"/>
      <c r="H16" s="2503"/>
      <c r="I16" s="2504"/>
      <c r="J16" s="2599"/>
      <c r="K16" s="2600"/>
      <c r="L16" s="2504"/>
      <c r="M16" s="2599"/>
      <c r="N16" s="2600"/>
      <c r="O16" s="2505"/>
      <c r="P16" s="1185"/>
      <c r="Q16" s="1185"/>
      <c r="R16" s="1185"/>
      <c r="S16" s="1185"/>
      <c r="T16" s="1185"/>
      <c r="U16" s="1185"/>
      <c r="V16" s="1185"/>
      <c r="W16" s="1185"/>
      <c r="X16" s="1185"/>
      <c r="Y16" s="1185"/>
      <c r="Z16" s="1185"/>
      <c r="AA16" s="1185"/>
      <c r="AB16" s="1185"/>
      <c r="AC16" s="1185"/>
      <c r="AD16" s="1185"/>
      <c r="AE16" s="1185"/>
      <c r="AF16" s="1185"/>
      <c r="AG16" s="1185"/>
      <c r="AH16" s="1185"/>
      <c r="AI16" s="1185"/>
      <c r="AJ16" s="1185"/>
      <c r="AK16" s="1185"/>
      <c r="AL16" s="1185"/>
      <c r="AM16" s="1185"/>
      <c r="AN16" s="1185"/>
      <c r="AO16" s="1185"/>
      <c r="AP16" s="1185"/>
      <c r="AQ16" s="1185"/>
      <c r="AR16" s="1185"/>
      <c r="AS16" s="1185"/>
      <c r="AT16" s="1185"/>
      <c r="AU16" s="1185"/>
      <c r="AV16" s="1185"/>
      <c r="AW16" s="1185"/>
      <c r="AX16" s="1185"/>
      <c r="AY16" s="1185"/>
      <c r="AZ16" s="1185"/>
      <c r="BA16" s="1185"/>
      <c r="BB16" s="1185"/>
      <c r="BC16" s="1185"/>
    </row>
    <row r="17" spans="1:55" ht="12.75" x14ac:dyDescent="0.2">
      <c r="A17" s="2476" t="s">
        <v>632</v>
      </c>
      <c r="B17" s="2477"/>
      <c r="C17" s="2477"/>
      <c r="D17" s="2478"/>
      <c r="E17" s="2503"/>
      <c r="F17" s="2504"/>
      <c r="G17" s="2599"/>
      <c r="H17" s="2600"/>
      <c r="I17" s="2504"/>
      <c r="J17" s="2599"/>
      <c r="K17" s="2600"/>
      <c r="L17" s="2504"/>
      <c r="M17" s="2599"/>
      <c r="N17" s="2600"/>
      <c r="O17" s="2505"/>
      <c r="P17" s="1185"/>
      <c r="Q17" s="1185"/>
      <c r="R17" s="1185"/>
      <c r="S17" s="1185"/>
      <c r="T17" s="1185"/>
      <c r="U17" s="1185"/>
      <c r="V17" s="1185"/>
      <c r="W17" s="1185"/>
      <c r="X17" s="1185"/>
      <c r="Y17" s="1185"/>
      <c r="Z17" s="1185"/>
      <c r="AA17" s="1185"/>
      <c r="AB17" s="1185"/>
      <c r="AC17" s="1185"/>
      <c r="AD17" s="1185"/>
      <c r="AE17" s="1185"/>
      <c r="AF17" s="1185"/>
      <c r="AG17" s="1185"/>
      <c r="AH17" s="1185"/>
      <c r="AI17" s="1185"/>
      <c r="AJ17" s="1185"/>
      <c r="AK17" s="1185"/>
      <c r="AL17" s="1185"/>
      <c r="AM17" s="1185"/>
      <c r="AN17" s="1185"/>
      <c r="AO17" s="1185"/>
      <c r="AP17" s="1185"/>
      <c r="AQ17" s="1185"/>
      <c r="AR17" s="1185"/>
      <c r="AS17" s="1185"/>
      <c r="AT17" s="1185"/>
      <c r="AU17" s="1185"/>
      <c r="AV17" s="1185"/>
      <c r="AW17" s="1185"/>
      <c r="AX17" s="1185"/>
      <c r="AY17" s="1185"/>
      <c r="AZ17" s="1185"/>
      <c r="BA17" s="1185"/>
      <c r="BB17" s="1185"/>
      <c r="BC17" s="1185"/>
    </row>
    <row r="18" spans="1:55" ht="12.75" x14ac:dyDescent="0.2">
      <c r="A18" s="2476" t="s">
        <v>633</v>
      </c>
      <c r="B18" s="2477"/>
      <c r="C18" s="2477"/>
      <c r="D18" s="2478"/>
      <c r="E18" s="2470"/>
      <c r="F18" s="2471"/>
      <c r="G18" s="2471"/>
      <c r="H18" s="2471"/>
      <c r="I18" s="2471"/>
      <c r="J18" s="2517"/>
      <c r="K18" s="1186"/>
      <c r="L18" s="1187"/>
      <c r="M18" s="1188"/>
      <c r="N18" s="1186"/>
      <c r="O18" s="1189"/>
      <c r="P18" s="1185"/>
      <c r="Q18" s="1185"/>
      <c r="R18" s="1185"/>
      <c r="S18" s="1185"/>
      <c r="T18" s="1185"/>
      <c r="U18" s="1185"/>
      <c r="V18" s="1185"/>
      <c r="W18" s="1185"/>
      <c r="X18" s="1185"/>
      <c r="Y18" s="1185"/>
      <c r="Z18" s="1185"/>
      <c r="AA18" s="1185"/>
      <c r="AB18" s="1185"/>
      <c r="AC18" s="1185"/>
      <c r="AD18" s="1185"/>
      <c r="AE18" s="1185"/>
      <c r="AF18" s="1185"/>
      <c r="AG18" s="1185"/>
      <c r="AH18" s="1185"/>
      <c r="AI18" s="1185"/>
      <c r="AJ18" s="1185"/>
      <c r="AK18" s="1185"/>
      <c r="AL18" s="1185"/>
      <c r="AM18" s="1185"/>
      <c r="AN18" s="1185"/>
      <c r="AO18" s="1185"/>
      <c r="AP18" s="1185"/>
      <c r="AQ18" s="1185"/>
      <c r="AR18" s="1185"/>
      <c r="AS18" s="1185"/>
      <c r="AT18" s="1185"/>
      <c r="AU18" s="1185"/>
      <c r="AV18" s="1185"/>
      <c r="AW18" s="1185"/>
      <c r="AX18" s="1185"/>
      <c r="AY18" s="1185"/>
      <c r="AZ18" s="1185"/>
      <c r="BA18" s="1185"/>
      <c r="BB18" s="1185"/>
      <c r="BC18" s="1185"/>
    </row>
    <row r="19" spans="1:55" ht="13.5" thickBot="1" x14ac:dyDescent="0.25">
      <c r="A19" s="2543" t="s">
        <v>634</v>
      </c>
      <c r="B19" s="2544"/>
      <c r="C19" s="2544"/>
      <c r="D19" s="2545"/>
      <c r="E19" s="2593"/>
      <c r="F19" s="2591"/>
      <c r="G19" s="2598"/>
      <c r="H19" s="2594"/>
      <c r="I19" s="2591"/>
      <c r="J19" s="2598"/>
      <c r="K19" s="2594"/>
      <c r="L19" s="2591"/>
      <c r="M19" s="2598"/>
      <c r="N19" s="2594"/>
      <c r="O19" s="2592"/>
      <c r="P19" s="1185"/>
      <c r="Q19" s="1185"/>
      <c r="R19" s="1185"/>
      <c r="S19" s="1185"/>
      <c r="T19" s="1185"/>
      <c r="U19" s="1185"/>
      <c r="V19" s="1185"/>
      <c r="W19" s="1185"/>
      <c r="X19" s="1185"/>
      <c r="Y19" s="1185"/>
      <c r="Z19" s="1185"/>
      <c r="AA19" s="1185"/>
      <c r="AB19" s="1185"/>
      <c r="AC19" s="1185"/>
      <c r="AD19" s="1185"/>
      <c r="AE19" s="1185"/>
      <c r="AF19" s="1185"/>
      <c r="AG19" s="1185"/>
      <c r="AH19" s="1185"/>
      <c r="AI19" s="1185"/>
      <c r="AJ19" s="1185"/>
      <c r="AK19" s="1185"/>
      <c r="AL19" s="1185"/>
      <c r="AM19" s="1185"/>
      <c r="AN19" s="1185"/>
      <c r="AO19" s="1185"/>
      <c r="AP19" s="1185"/>
      <c r="AQ19" s="1185"/>
      <c r="AR19" s="1185"/>
      <c r="AS19" s="1185"/>
      <c r="AT19" s="1185"/>
      <c r="AU19" s="1185"/>
      <c r="AV19" s="1185"/>
      <c r="AW19" s="1185"/>
      <c r="AX19" s="1185"/>
      <c r="AY19" s="1185"/>
      <c r="AZ19" s="1185"/>
      <c r="BA19" s="1185"/>
      <c r="BB19" s="1185"/>
      <c r="BC19" s="1185"/>
    </row>
    <row r="20" spans="1:55" ht="13.5" thickBot="1" x14ac:dyDescent="0.25">
      <c r="A20" s="2497"/>
      <c r="B20" s="2498"/>
      <c r="C20" s="2498"/>
      <c r="D20" s="2498"/>
      <c r="E20" s="2498"/>
      <c r="F20" s="2498"/>
      <c r="G20" s="2498"/>
      <c r="H20" s="2498"/>
      <c r="I20" s="2498"/>
      <c r="J20" s="2498"/>
      <c r="K20" s="2498"/>
      <c r="L20" s="2498"/>
      <c r="M20" s="2498"/>
      <c r="N20" s="2498"/>
      <c r="O20" s="2499"/>
      <c r="P20" s="1185"/>
      <c r="Q20" s="1185"/>
      <c r="R20" s="1185"/>
      <c r="S20" s="1185"/>
      <c r="T20" s="1185"/>
      <c r="U20" s="1185"/>
      <c r="V20" s="1185"/>
      <c r="W20" s="1185"/>
      <c r="X20" s="1185"/>
      <c r="Y20" s="1185"/>
      <c r="Z20" s="1185"/>
      <c r="AA20" s="1185"/>
      <c r="AB20" s="1185"/>
      <c r="AC20" s="1185"/>
      <c r="AD20" s="1185"/>
      <c r="AE20" s="1185"/>
      <c r="AF20" s="1185"/>
      <c r="AG20" s="1185"/>
      <c r="AH20" s="1185"/>
      <c r="AI20" s="1185"/>
      <c r="AJ20" s="1185"/>
      <c r="AK20" s="1185"/>
      <c r="AL20" s="1185"/>
      <c r="AM20" s="1185"/>
      <c r="AN20" s="1185"/>
      <c r="AO20" s="1185"/>
      <c r="AP20" s="1185"/>
      <c r="AQ20" s="1185"/>
      <c r="AR20" s="1185"/>
      <c r="AS20" s="1185"/>
      <c r="AT20" s="1185"/>
      <c r="AU20" s="1185"/>
      <c r="AV20" s="1185"/>
      <c r="AW20" s="1185"/>
      <c r="AX20" s="1185"/>
      <c r="AY20" s="1185"/>
      <c r="AZ20" s="1185"/>
      <c r="BA20" s="1185"/>
      <c r="BB20" s="1185"/>
      <c r="BC20" s="1185"/>
    </row>
    <row r="21" spans="1:55" ht="13.5" thickBot="1" x14ac:dyDescent="0.25">
      <c r="A21" s="2473" t="s">
        <v>635</v>
      </c>
      <c r="B21" s="2474"/>
      <c r="C21" s="2474"/>
      <c r="D21" s="2474"/>
      <c r="E21" s="2474"/>
      <c r="F21" s="2474"/>
      <c r="G21" s="2474"/>
      <c r="H21" s="2474"/>
      <c r="I21" s="2474"/>
      <c r="J21" s="2474"/>
      <c r="K21" s="2474"/>
      <c r="L21" s="2474"/>
      <c r="M21" s="2474"/>
      <c r="N21" s="2474"/>
      <c r="O21" s="2475"/>
      <c r="P21" s="1185"/>
      <c r="Q21" s="1185"/>
      <c r="R21" s="1185"/>
      <c r="S21" s="1185"/>
      <c r="T21" s="1185"/>
      <c r="U21" s="1185"/>
      <c r="V21" s="1185"/>
      <c r="W21" s="1185"/>
      <c r="X21" s="1185"/>
      <c r="Y21" s="1185"/>
      <c r="Z21" s="1185"/>
      <c r="AA21" s="1185"/>
      <c r="AB21" s="1185"/>
      <c r="AC21" s="1185"/>
      <c r="AD21" s="1185"/>
      <c r="AE21" s="1185"/>
      <c r="AF21" s="1185"/>
      <c r="AG21" s="1185"/>
      <c r="AH21" s="1185"/>
      <c r="AI21" s="1185"/>
      <c r="AJ21" s="1185"/>
      <c r="AK21" s="1185"/>
      <c r="AL21" s="1185"/>
      <c r="AM21" s="1185"/>
      <c r="AN21" s="1185"/>
      <c r="AO21" s="1185"/>
      <c r="AP21" s="1185"/>
      <c r="AQ21" s="1185"/>
      <c r="AR21" s="1185"/>
      <c r="AS21" s="1185"/>
      <c r="AT21" s="1185"/>
      <c r="AU21" s="1185"/>
      <c r="AV21" s="1185"/>
      <c r="AW21" s="1185"/>
      <c r="AX21" s="1185"/>
      <c r="AY21" s="1185"/>
      <c r="AZ21" s="1185"/>
      <c r="BA21" s="1185"/>
      <c r="BB21" s="1185"/>
      <c r="BC21" s="1185"/>
    </row>
    <row r="22" spans="1:55" ht="13.5" thickBot="1" x14ac:dyDescent="0.25">
      <c r="A22" s="2595" t="s">
        <v>636</v>
      </c>
      <c r="B22" s="2596"/>
      <c r="C22" s="2596"/>
      <c r="D22" s="2597"/>
      <c r="E22" s="2500"/>
      <c r="F22" s="2501"/>
      <c r="G22" s="2501"/>
      <c r="H22" s="2501"/>
      <c r="I22" s="2501"/>
      <c r="J22" s="2501"/>
      <c r="K22" s="2501"/>
      <c r="L22" s="2501"/>
      <c r="M22" s="2501"/>
      <c r="N22" s="2501"/>
      <c r="O22" s="2502"/>
      <c r="P22" s="1185"/>
      <c r="Q22" s="1185"/>
      <c r="R22" s="1185"/>
      <c r="S22" s="1185"/>
      <c r="T22" s="1185"/>
      <c r="U22" s="1185"/>
      <c r="V22" s="1185"/>
      <c r="W22" s="1185"/>
      <c r="X22" s="1185"/>
      <c r="Y22" s="1185"/>
      <c r="Z22" s="1185"/>
      <c r="AA22" s="1185"/>
      <c r="AB22" s="1185"/>
      <c r="AC22" s="1185"/>
      <c r="AD22" s="1185"/>
      <c r="AE22" s="1185"/>
      <c r="AF22" s="1185"/>
      <c r="AG22" s="1185"/>
      <c r="AH22" s="1185"/>
      <c r="AI22" s="1185"/>
      <c r="AJ22" s="1185"/>
      <c r="AK22" s="1185"/>
      <c r="AL22" s="1185"/>
      <c r="AM22" s="1185"/>
      <c r="AN22" s="1185"/>
      <c r="AO22" s="1185"/>
      <c r="AP22" s="1185"/>
      <c r="AQ22" s="1185"/>
      <c r="AR22" s="1185"/>
      <c r="AS22" s="1185"/>
      <c r="AT22" s="1185"/>
      <c r="AU22" s="1185"/>
      <c r="AV22" s="1185"/>
      <c r="AW22" s="1185"/>
      <c r="AX22" s="1185"/>
      <c r="AY22" s="1185"/>
      <c r="AZ22" s="1185"/>
      <c r="BA22" s="1185"/>
      <c r="BB22" s="1185"/>
      <c r="BC22" s="1185"/>
    </row>
    <row r="23" spans="1:55" ht="12.75" x14ac:dyDescent="0.2">
      <c r="A23" s="2476" t="s">
        <v>637</v>
      </c>
      <c r="B23" s="2477"/>
      <c r="C23" s="2477"/>
      <c r="D23" s="2478"/>
      <c r="E23" s="2500"/>
      <c r="F23" s="2501"/>
      <c r="G23" s="2501"/>
      <c r="H23" s="2501"/>
      <c r="I23" s="2501"/>
      <c r="J23" s="2501"/>
      <c r="K23" s="2501"/>
      <c r="L23" s="2501"/>
      <c r="M23" s="2501"/>
      <c r="N23" s="2501"/>
      <c r="O23" s="2502"/>
      <c r="P23" s="1185"/>
      <c r="Q23" s="1185"/>
      <c r="R23" s="1185"/>
      <c r="S23" s="1185"/>
      <c r="T23" s="1185"/>
      <c r="U23" s="1185"/>
      <c r="V23" s="1185"/>
      <c r="W23" s="1185"/>
      <c r="X23" s="1185"/>
      <c r="Y23" s="1185"/>
      <c r="Z23" s="1185"/>
      <c r="AA23" s="1185"/>
      <c r="AB23" s="1185"/>
      <c r="AC23" s="1185"/>
      <c r="AD23" s="1185"/>
      <c r="AE23" s="1185"/>
      <c r="AF23" s="1185"/>
      <c r="AG23" s="1185"/>
      <c r="AH23" s="1185"/>
      <c r="AI23" s="1185"/>
      <c r="AJ23" s="1185"/>
      <c r="AK23" s="1185"/>
      <c r="AL23" s="1185"/>
      <c r="AM23" s="1185"/>
      <c r="AN23" s="1185"/>
      <c r="AO23" s="1185"/>
      <c r="AP23" s="1185"/>
      <c r="AQ23" s="1185"/>
      <c r="AR23" s="1185"/>
      <c r="AS23" s="1185"/>
      <c r="AT23" s="1185"/>
      <c r="AU23" s="1185"/>
      <c r="AV23" s="1185"/>
      <c r="AW23" s="1185"/>
      <c r="AX23" s="1185"/>
      <c r="AY23" s="1185"/>
      <c r="AZ23" s="1185"/>
      <c r="BA23" s="1185"/>
      <c r="BB23" s="1185"/>
      <c r="BC23" s="1185"/>
    </row>
    <row r="24" spans="1:55" ht="12.75" x14ac:dyDescent="0.2">
      <c r="A24" s="2476" t="s">
        <v>638</v>
      </c>
      <c r="B24" s="2477"/>
      <c r="C24" s="2477"/>
      <c r="D24" s="2478"/>
      <c r="E24" s="2503"/>
      <c r="F24" s="2504"/>
      <c r="G24" s="2504"/>
      <c r="H24" s="2504"/>
      <c r="I24" s="2504"/>
      <c r="J24" s="2504"/>
      <c r="K24" s="2504"/>
      <c r="L24" s="2504"/>
      <c r="M24" s="2504"/>
      <c r="N24" s="2504"/>
      <c r="O24" s="2505"/>
      <c r="P24" s="1185"/>
      <c r="Q24" s="1185"/>
      <c r="R24" s="1185"/>
      <c r="S24" s="1185"/>
      <c r="T24" s="1185"/>
      <c r="U24" s="1185"/>
      <c r="V24" s="1185"/>
      <c r="W24" s="1185"/>
      <c r="X24" s="1185"/>
      <c r="Y24" s="1185"/>
      <c r="Z24" s="1185"/>
      <c r="AA24" s="1185"/>
      <c r="AB24" s="1185"/>
      <c r="AC24" s="1185"/>
      <c r="AD24" s="1185"/>
      <c r="AE24" s="1185"/>
      <c r="AF24" s="1185"/>
      <c r="AG24" s="1185"/>
      <c r="AH24" s="1185"/>
      <c r="AI24" s="1185"/>
      <c r="AJ24" s="1185"/>
      <c r="AK24" s="1185"/>
      <c r="AL24" s="1185"/>
      <c r="AM24" s="1185"/>
      <c r="AN24" s="1185"/>
      <c r="AO24" s="1185"/>
      <c r="AP24" s="1185"/>
      <c r="AQ24" s="1185"/>
      <c r="AR24" s="1185"/>
      <c r="AS24" s="1185"/>
      <c r="AT24" s="1185"/>
      <c r="AU24" s="1185"/>
      <c r="AV24" s="1185"/>
      <c r="AW24" s="1185"/>
      <c r="AX24" s="1185"/>
      <c r="AY24" s="1185"/>
      <c r="AZ24" s="1185"/>
      <c r="BA24" s="1185"/>
      <c r="BB24" s="1185"/>
      <c r="BC24" s="1185"/>
    </row>
    <row r="25" spans="1:55" ht="12.75" x14ac:dyDescent="0.2">
      <c r="A25" s="2476" t="s">
        <v>639</v>
      </c>
      <c r="B25" s="2477"/>
      <c r="C25" s="2477"/>
      <c r="D25" s="2478"/>
      <c r="E25" s="2503"/>
      <c r="F25" s="2504"/>
      <c r="G25" s="2504"/>
      <c r="H25" s="2504"/>
      <c r="I25" s="2504"/>
      <c r="J25" s="2504"/>
      <c r="K25" s="2504"/>
      <c r="L25" s="2504"/>
      <c r="M25" s="2504"/>
      <c r="N25" s="2504"/>
      <c r="O25" s="2505"/>
      <c r="P25" s="1185"/>
      <c r="Q25" s="1185"/>
      <c r="R25" s="1185"/>
      <c r="S25" s="1185"/>
      <c r="T25" s="1185"/>
      <c r="U25" s="1185"/>
      <c r="V25" s="1185"/>
      <c r="W25" s="1185"/>
      <c r="X25" s="1185"/>
      <c r="Y25" s="1185"/>
      <c r="Z25" s="1185"/>
      <c r="AA25" s="1185"/>
      <c r="AB25" s="1185"/>
      <c r="AC25" s="1185"/>
      <c r="AD25" s="1185"/>
      <c r="AE25" s="1185"/>
      <c r="AF25" s="1185"/>
      <c r="AG25" s="1185"/>
      <c r="AH25" s="1185"/>
      <c r="AI25" s="1185"/>
      <c r="AJ25" s="1185"/>
      <c r="AK25" s="1185"/>
      <c r="AL25" s="1185"/>
      <c r="AM25" s="1185"/>
      <c r="AN25" s="1185"/>
      <c r="AO25" s="1185"/>
      <c r="AP25" s="1185"/>
      <c r="AQ25" s="1185"/>
      <c r="AR25" s="1185"/>
      <c r="AS25" s="1185"/>
      <c r="AT25" s="1185"/>
      <c r="AU25" s="1185"/>
      <c r="AV25" s="1185"/>
      <c r="AW25" s="1185"/>
      <c r="AX25" s="1185"/>
      <c r="AY25" s="1185"/>
      <c r="AZ25" s="1185"/>
      <c r="BA25" s="1185"/>
      <c r="BB25" s="1185"/>
      <c r="BC25" s="1185"/>
    </row>
    <row r="26" spans="1:55" ht="12.75" x14ac:dyDescent="0.2">
      <c r="A26" s="2476" t="s">
        <v>202</v>
      </c>
      <c r="B26" s="2477"/>
      <c r="C26" s="2477"/>
      <c r="D26" s="2478"/>
      <c r="E26" s="2503"/>
      <c r="F26" s="2504"/>
      <c r="G26" s="2504"/>
      <c r="H26" s="2504"/>
      <c r="I26" s="2504"/>
      <c r="J26" s="2504"/>
      <c r="K26" s="2504"/>
      <c r="L26" s="2504"/>
      <c r="M26" s="2504"/>
      <c r="N26" s="2504"/>
      <c r="O26" s="2505"/>
      <c r="P26" s="1185"/>
      <c r="Q26" s="1185"/>
      <c r="R26" s="1185"/>
      <c r="S26" s="1185"/>
      <c r="T26" s="1185"/>
      <c r="U26" s="1185"/>
      <c r="V26" s="1185"/>
      <c r="W26" s="1185"/>
      <c r="X26" s="1185"/>
      <c r="Y26" s="1185"/>
      <c r="Z26" s="1185"/>
      <c r="AA26" s="1185"/>
      <c r="AB26" s="1185"/>
      <c r="AC26" s="1185"/>
      <c r="AD26" s="1185"/>
      <c r="AE26" s="1185"/>
      <c r="AF26" s="1185"/>
      <c r="AG26" s="1185"/>
      <c r="AH26" s="1185"/>
      <c r="AI26" s="1185"/>
      <c r="AJ26" s="1185"/>
      <c r="AK26" s="1185"/>
      <c r="AL26" s="1185"/>
      <c r="AM26" s="1185"/>
      <c r="AN26" s="1185"/>
      <c r="AO26" s="1185"/>
      <c r="AP26" s="1185"/>
      <c r="AQ26" s="1185"/>
      <c r="AR26" s="1185"/>
      <c r="AS26" s="1185"/>
      <c r="AT26" s="1185"/>
      <c r="AU26" s="1185"/>
      <c r="AV26" s="1185"/>
      <c r="AW26" s="1185"/>
      <c r="AX26" s="1185"/>
      <c r="AY26" s="1185"/>
      <c r="AZ26" s="1185"/>
      <c r="BA26" s="1185"/>
      <c r="BB26" s="1185"/>
      <c r="BC26" s="1185"/>
    </row>
    <row r="27" spans="1:55" ht="12.75" x14ac:dyDescent="0.2">
      <c r="A27" s="2476" t="s">
        <v>640</v>
      </c>
      <c r="B27" s="2477"/>
      <c r="C27" s="2477"/>
      <c r="D27" s="2478"/>
      <c r="E27" s="2503"/>
      <c r="F27" s="2504"/>
      <c r="G27" s="2504"/>
      <c r="H27" s="2504"/>
      <c r="I27" s="2504"/>
      <c r="J27" s="2504"/>
      <c r="K27" s="2504"/>
      <c r="L27" s="2504"/>
      <c r="M27" s="2504"/>
      <c r="N27" s="2504"/>
      <c r="O27" s="2505"/>
      <c r="P27" s="1185"/>
      <c r="Q27" s="1185"/>
      <c r="R27" s="1185"/>
      <c r="S27" s="1185"/>
      <c r="T27" s="1185"/>
      <c r="U27" s="1185"/>
      <c r="V27" s="1185"/>
      <c r="W27" s="1185"/>
      <c r="X27" s="1185"/>
      <c r="Y27" s="1185"/>
      <c r="Z27" s="1185"/>
      <c r="AA27" s="1185"/>
      <c r="AB27" s="1185"/>
      <c r="AC27" s="1185"/>
      <c r="AD27" s="1185"/>
      <c r="AE27" s="1185"/>
      <c r="AF27" s="1185"/>
      <c r="AG27" s="1185"/>
      <c r="AH27" s="1185"/>
      <c r="AI27" s="1185"/>
      <c r="AJ27" s="1185"/>
      <c r="AK27" s="1185"/>
      <c r="AL27" s="1185"/>
      <c r="AM27" s="1185"/>
      <c r="AN27" s="1185"/>
      <c r="AO27" s="1185"/>
      <c r="AP27" s="1185"/>
      <c r="AQ27" s="1185"/>
      <c r="AR27" s="1185"/>
      <c r="AS27" s="1185"/>
      <c r="AT27" s="1185"/>
      <c r="AU27" s="1185"/>
      <c r="AV27" s="1185"/>
      <c r="AW27" s="1185"/>
      <c r="AX27" s="1185"/>
      <c r="AY27" s="1185"/>
      <c r="AZ27" s="1185"/>
      <c r="BA27" s="1185"/>
      <c r="BB27" s="1185"/>
      <c r="BC27" s="1185"/>
    </row>
    <row r="28" spans="1:55" ht="13.5" thickBot="1" x14ac:dyDescent="0.25">
      <c r="A28" s="2509" t="s">
        <v>641</v>
      </c>
      <c r="B28" s="2510"/>
      <c r="C28" s="2510"/>
      <c r="D28" s="2511"/>
      <c r="E28" s="2590"/>
      <c r="F28" s="2591"/>
      <c r="G28" s="2591"/>
      <c r="H28" s="2591"/>
      <c r="I28" s="2591"/>
      <c r="J28" s="2591"/>
      <c r="K28" s="2591"/>
      <c r="L28" s="2591"/>
      <c r="M28" s="2591"/>
      <c r="N28" s="2591"/>
      <c r="O28" s="2592"/>
      <c r="P28" s="1185"/>
      <c r="Q28" s="1185"/>
      <c r="R28" s="1185"/>
      <c r="S28" s="1185"/>
      <c r="T28" s="1185"/>
      <c r="U28" s="1185"/>
      <c r="V28" s="1185"/>
      <c r="W28" s="1185"/>
      <c r="X28" s="1185"/>
      <c r="Y28" s="1185"/>
      <c r="Z28" s="1185"/>
      <c r="AA28" s="1185"/>
      <c r="AB28" s="1185"/>
      <c r="AC28" s="1185"/>
      <c r="AD28" s="1185"/>
      <c r="AE28" s="1185"/>
      <c r="AF28" s="1185"/>
      <c r="AG28" s="1185"/>
      <c r="AH28" s="1185"/>
      <c r="AI28" s="1185"/>
      <c r="AJ28" s="1185"/>
      <c r="AK28" s="1185"/>
      <c r="AL28" s="1185"/>
      <c r="AM28" s="1185"/>
      <c r="AN28" s="1185"/>
      <c r="AO28" s="1185"/>
      <c r="AP28" s="1185"/>
      <c r="AQ28" s="1185"/>
      <c r="AR28" s="1185"/>
      <c r="AS28" s="1185"/>
      <c r="AT28" s="1185"/>
      <c r="AU28" s="1185"/>
      <c r="AV28" s="1185"/>
      <c r="AW28" s="1185"/>
      <c r="AX28" s="1185"/>
      <c r="AY28" s="1185"/>
      <c r="AZ28" s="1185"/>
      <c r="BA28" s="1185"/>
      <c r="BB28" s="1185"/>
      <c r="BC28" s="1185"/>
    </row>
    <row r="29" spans="1:55" ht="13.5" thickBot="1" x14ac:dyDescent="0.25">
      <c r="A29" s="2509" t="s">
        <v>642</v>
      </c>
      <c r="B29" s="2510"/>
      <c r="C29" s="2510"/>
      <c r="D29" s="2511"/>
      <c r="E29" s="2593"/>
      <c r="F29" s="2591"/>
      <c r="G29" s="2591"/>
      <c r="H29" s="2591"/>
      <c r="I29" s="2591"/>
      <c r="J29" s="2591"/>
      <c r="K29" s="2591"/>
      <c r="L29" s="2591"/>
      <c r="M29" s="2591"/>
      <c r="N29" s="2591"/>
      <c r="O29" s="2592"/>
      <c r="P29" s="1185"/>
      <c r="Q29" s="1185"/>
      <c r="R29" s="1185"/>
      <c r="S29" s="1185"/>
      <c r="T29" s="1185"/>
      <c r="U29" s="1185"/>
      <c r="V29" s="1185"/>
      <c r="W29" s="1185"/>
      <c r="X29" s="1185"/>
      <c r="Y29" s="1185"/>
      <c r="Z29" s="1185"/>
      <c r="AA29" s="1185"/>
      <c r="AB29" s="1185"/>
      <c r="AC29" s="1185"/>
      <c r="AD29" s="1185"/>
      <c r="AE29" s="1185"/>
      <c r="AF29" s="1185"/>
      <c r="AG29" s="1185"/>
      <c r="AH29" s="1185"/>
      <c r="AI29" s="1185"/>
      <c r="AJ29" s="1185"/>
      <c r="AK29" s="1185"/>
      <c r="AL29" s="1185"/>
      <c r="AM29" s="1185"/>
      <c r="AN29" s="1185"/>
      <c r="AO29" s="1185"/>
      <c r="AP29" s="1185"/>
      <c r="AQ29" s="1185"/>
      <c r="AR29" s="1185"/>
      <c r="AS29" s="1185"/>
      <c r="AT29" s="1185"/>
      <c r="AU29" s="1185"/>
      <c r="AV29" s="1185"/>
      <c r="AW29" s="1185"/>
      <c r="AX29" s="1185"/>
      <c r="AY29" s="1185"/>
      <c r="AZ29" s="1185"/>
      <c r="BA29" s="1185"/>
      <c r="BB29" s="1185"/>
      <c r="BC29" s="1185"/>
    </row>
    <row r="30" spans="1:55" ht="13.5" thickBot="1" x14ac:dyDescent="0.25">
      <c r="A30" s="2473" t="s">
        <v>643</v>
      </c>
      <c r="B30" s="2474"/>
      <c r="C30" s="2474"/>
      <c r="D30" s="2474"/>
      <c r="E30" s="2474"/>
      <c r="F30" s="2474"/>
      <c r="G30" s="2474"/>
      <c r="H30" s="2474"/>
      <c r="I30" s="2474"/>
      <c r="J30" s="2474"/>
      <c r="K30" s="2474"/>
      <c r="L30" s="2474"/>
      <c r="M30" s="2474"/>
      <c r="N30" s="2474"/>
      <c r="O30" s="2475"/>
      <c r="P30" s="1185"/>
      <c r="Q30" s="1185"/>
      <c r="R30" s="1185"/>
      <c r="S30" s="1185"/>
      <c r="T30" s="1185"/>
      <c r="U30" s="1185"/>
      <c r="V30" s="1185"/>
      <c r="W30" s="1185"/>
      <c r="X30" s="1185"/>
      <c r="Y30" s="1185"/>
      <c r="Z30" s="1185"/>
      <c r="AA30" s="1185"/>
      <c r="AB30" s="1185"/>
      <c r="AC30" s="1185"/>
      <c r="AD30" s="1185"/>
      <c r="AE30" s="1185"/>
      <c r="AF30" s="1185"/>
      <c r="AG30" s="1185"/>
      <c r="AH30" s="1185"/>
      <c r="AI30" s="1185"/>
      <c r="AJ30" s="1185"/>
      <c r="AK30" s="1185"/>
      <c r="AL30" s="1185"/>
      <c r="AM30" s="1185"/>
      <c r="AN30" s="1185"/>
      <c r="AO30" s="1185"/>
      <c r="AP30" s="1185"/>
      <c r="AQ30" s="1185"/>
      <c r="AR30" s="1185"/>
      <c r="AS30" s="1185"/>
      <c r="AT30" s="1185"/>
      <c r="AU30" s="1185"/>
      <c r="AV30" s="1185"/>
      <c r="AW30" s="1185"/>
      <c r="AX30" s="1185"/>
      <c r="AY30" s="1185"/>
      <c r="AZ30" s="1185"/>
      <c r="BA30" s="1185"/>
      <c r="BB30" s="1185"/>
      <c r="BC30" s="1185"/>
    </row>
    <row r="31" spans="1:55" ht="13.5" thickBot="1" x14ac:dyDescent="0.25">
      <c r="A31" s="2549" t="s">
        <v>644</v>
      </c>
      <c r="B31" s="2550"/>
      <c r="C31" s="2550"/>
      <c r="D31" s="2550"/>
      <c r="E31" s="2550"/>
      <c r="F31" s="2550"/>
      <c r="G31" s="2550"/>
      <c r="H31" s="2550"/>
      <c r="I31" s="2550"/>
      <c r="J31" s="2550"/>
      <c r="K31" s="2550"/>
      <c r="L31" s="2550"/>
      <c r="M31" s="2550"/>
      <c r="N31" s="2550"/>
      <c r="O31" s="2551"/>
      <c r="P31" s="1185"/>
      <c r="Q31" s="1185"/>
      <c r="R31" s="1185"/>
      <c r="S31" s="1185"/>
      <c r="T31" s="1185"/>
      <c r="U31" s="1185"/>
      <c r="V31" s="1185"/>
      <c r="W31" s="1185"/>
      <c r="X31" s="1185"/>
      <c r="Y31" s="1185"/>
      <c r="Z31" s="1185"/>
      <c r="AA31" s="1185"/>
      <c r="AB31" s="1185"/>
      <c r="AC31" s="1185"/>
      <c r="AD31" s="1185"/>
      <c r="AE31" s="1185"/>
      <c r="AF31" s="1185"/>
      <c r="AG31" s="1185"/>
      <c r="AH31" s="1185"/>
      <c r="AI31" s="1185"/>
      <c r="AJ31" s="1185"/>
      <c r="AK31" s="1185"/>
      <c r="AL31" s="1185"/>
      <c r="AM31" s="1185"/>
      <c r="AN31" s="1185"/>
      <c r="AO31" s="1185"/>
      <c r="AP31" s="1185"/>
      <c r="AQ31" s="1185"/>
      <c r="AR31" s="1185"/>
      <c r="AS31" s="1185"/>
      <c r="AT31" s="1185"/>
      <c r="AU31" s="1185"/>
      <c r="AV31" s="1185"/>
      <c r="AW31" s="1185"/>
      <c r="AX31" s="1185"/>
      <c r="AY31" s="1185"/>
      <c r="AZ31" s="1185"/>
      <c r="BA31" s="1185"/>
      <c r="BB31" s="1185"/>
      <c r="BC31" s="1185"/>
    </row>
    <row r="32" spans="1:55" ht="12.75" x14ac:dyDescent="0.2">
      <c r="A32" s="2581" t="s">
        <v>645</v>
      </c>
      <c r="B32" s="2582"/>
      <c r="C32" s="2582"/>
      <c r="D32" s="2583"/>
      <c r="E32" s="2584"/>
      <c r="F32" s="2585"/>
      <c r="G32" s="2585"/>
      <c r="H32" s="2585"/>
      <c r="I32" s="2585"/>
      <c r="J32" s="2585"/>
      <c r="K32" s="2585"/>
      <c r="L32" s="2585"/>
      <c r="M32" s="2585"/>
      <c r="N32" s="2585"/>
      <c r="O32" s="2586"/>
      <c r="P32" s="1185"/>
      <c r="Q32" s="1185"/>
      <c r="R32" s="1185"/>
      <c r="S32" s="1185"/>
      <c r="T32" s="1185"/>
      <c r="U32" s="1185"/>
      <c r="V32" s="1185"/>
      <c r="W32" s="1185"/>
      <c r="X32" s="1185"/>
      <c r="Y32" s="1185"/>
      <c r="Z32" s="1185"/>
      <c r="AA32" s="1185"/>
      <c r="AB32" s="1185"/>
      <c r="AC32" s="1185"/>
      <c r="AD32" s="1185"/>
      <c r="AE32" s="1185"/>
      <c r="AF32" s="1185"/>
      <c r="AG32" s="1185"/>
      <c r="AH32" s="1185"/>
      <c r="AI32" s="1185"/>
      <c r="AJ32" s="1185"/>
      <c r="AK32" s="1185"/>
      <c r="AL32" s="1185"/>
      <c r="AM32" s="1185"/>
      <c r="AN32" s="1185"/>
      <c r="AO32" s="1185"/>
      <c r="AP32" s="1185"/>
      <c r="AQ32" s="1185"/>
      <c r="AR32" s="1185"/>
      <c r="AS32" s="1185"/>
      <c r="AT32" s="1185"/>
      <c r="AU32" s="1185"/>
      <c r="AV32" s="1185"/>
      <c r="AW32" s="1185"/>
      <c r="AX32" s="1185"/>
      <c r="AY32" s="1185"/>
      <c r="AZ32" s="1185"/>
      <c r="BA32" s="1185"/>
      <c r="BB32" s="1185"/>
      <c r="BC32" s="1185"/>
    </row>
    <row r="33" spans="1:55" ht="12.75" x14ac:dyDescent="0.2">
      <c r="A33" s="2587" t="s">
        <v>646</v>
      </c>
      <c r="B33" s="2588"/>
      <c r="C33" s="2588"/>
      <c r="D33" s="2589"/>
      <c r="E33" s="2567"/>
      <c r="F33" s="2568"/>
      <c r="G33" s="2568"/>
      <c r="H33" s="2568"/>
      <c r="I33" s="2568"/>
      <c r="J33" s="2568"/>
      <c r="K33" s="2568"/>
      <c r="L33" s="2568"/>
      <c r="M33" s="2568"/>
      <c r="N33" s="2568"/>
      <c r="O33" s="2569"/>
      <c r="P33" s="1185"/>
      <c r="Q33" s="1185"/>
      <c r="R33" s="1185"/>
      <c r="S33" s="1185"/>
      <c r="T33" s="1185"/>
      <c r="U33" s="1185"/>
      <c r="V33" s="1185"/>
      <c r="W33" s="1185"/>
      <c r="X33" s="1185"/>
      <c r="Y33" s="1185"/>
      <c r="Z33" s="1185"/>
      <c r="AA33" s="1185"/>
      <c r="AB33" s="1185"/>
      <c r="AC33" s="1185"/>
      <c r="AD33" s="1185"/>
      <c r="AE33" s="1185"/>
      <c r="AF33" s="1185"/>
      <c r="AG33" s="1185"/>
      <c r="AH33" s="1185"/>
      <c r="AI33" s="1185"/>
      <c r="AJ33" s="1185"/>
      <c r="AK33" s="1185"/>
      <c r="AL33" s="1185"/>
      <c r="AM33" s="1185"/>
      <c r="AN33" s="1185"/>
      <c r="AO33" s="1185"/>
      <c r="AP33" s="1185"/>
      <c r="AQ33" s="1185"/>
      <c r="AR33" s="1185"/>
      <c r="AS33" s="1185"/>
      <c r="AT33" s="1185"/>
      <c r="AU33" s="1185"/>
      <c r="AV33" s="1185"/>
      <c r="AW33" s="1185"/>
      <c r="AX33" s="1185"/>
      <c r="AY33" s="1185"/>
      <c r="AZ33" s="1185"/>
      <c r="BA33" s="1185"/>
      <c r="BB33" s="1185"/>
      <c r="BC33" s="1185"/>
    </row>
    <row r="34" spans="1:55" ht="12.75" x14ac:dyDescent="0.2">
      <c r="A34" s="2476" t="s">
        <v>647</v>
      </c>
      <c r="B34" s="2477"/>
      <c r="C34" s="2477"/>
      <c r="D34" s="2478"/>
      <c r="E34" s="2503"/>
      <c r="F34" s="2504"/>
      <c r="G34" s="2504"/>
      <c r="H34" s="2504"/>
      <c r="I34" s="2504"/>
      <c r="J34" s="2504"/>
      <c r="K34" s="2504"/>
      <c r="L34" s="2504"/>
      <c r="M34" s="2504"/>
      <c r="N34" s="2504"/>
      <c r="O34" s="2505"/>
      <c r="P34" s="1185"/>
      <c r="Q34" s="1185"/>
      <c r="R34" s="1185"/>
      <c r="S34" s="1185"/>
      <c r="T34" s="1185"/>
      <c r="U34" s="1185"/>
      <c r="V34" s="1185"/>
      <c r="W34" s="1185"/>
      <c r="X34" s="1185"/>
      <c r="Y34" s="1185"/>
      <c r="Z34" s="1185"/>
      <c r="AA34" s="1185"/>
      <c r="AB34" s="1185"/>
      <c r="AC34" s="1185"/>
      <c r="AD34" s="1185"/>
      <c r="AE34" s="1185"/>
      <c r="AF34" s="1185"/>
      <c r="AG34" s="1185"/>
      <c r="AH34" s="1185"/>
      <c r="AI34" s="1185"/>
      <c r="AJ34" s="1185"/>
      <c r="AK34" s="1185"/>
      <c r="AL34" s="1185"/>
      <c r="AM34" s="1185"/>
      <c r="AN34" s="1185"/>
      <c r="AO34" s="1185"/>
      <c r="AP34" s="1185"/>
      <c r="AQ34" s="1185"/>
      <c r="AR34" s="1185"/>
      <c r="AS34" s="1185"/>
      <c r="AT34" s="1185"/>
      <c r="AU34" s="1185"/>
      <c r="AV34" s="1185"/>
      <c r="AW34" s="1185"/>
      <c r="AX34" s="1185"/>
      <c r="AY34" s="1185"/>
      <c r="AZ34" s="1185"/>
      <c r="BA34" s="1185"/>
      <c r="BB34" s="1185"/>
      <c r="BC34" s="1185"/>
    </row>
    <row r="35" spans="1:55" ht="12.75" x14ac:dyDescent="0.2">
      <c r="A35" s="2476" t="s">
        <v>648</v>
      </c>
      <c r="B35" s="2477"/>
      <c r="C35" s="2477"/>
      <c r="D35" s="2478"/>
      <c r="E35" s="2567" t="s">
        <v>649</v>
      </c>
      <c r="F35" s="2568"/>
      <c r="G35" s="2568"/>
      <c r="H35" s="2568"/>
      <c r="I35" s="2568"/>
      <c r="J35" s="2568"/>
      <c r="K35" s="2568"/>
      <c r="L35" s="2568"/>
      <c r="M35" s="2568"/>
      <c r="N35" s="2568"/>
      <c r="O35" s="2569"/>
      <c r="P35" s="1185"/>
      <c r="Q35" s="1185"/>
      <c r="R35" s="1185"/>
      <c r="S35" s="1185"/>
      <c r="T35" s="1185"/>
      <c r="U35" s="1185"/>
      <c r="V35" s="1185"/>
      <c r="W35" s="1185"/>
      <c r="X35" s="1185"/>
      <c r="Y35" s="1185"/>
      <c r="Z35" s="1185"/>
      <c r="AA35" s="1185"/>
      <c r="AB35" s="1185"/>
      <c r="AC35" s="1185"/>
      <c r="AD35" s="1185"/>
      <c r="AE35" s="1185"/>
      <c r="AF35" s="1185"/>
      <c r="AG35" s="1185"/>
      <c r="AH35" s="1185"/>
      <c r="AI35" s="1185"/>
      <c r="AJ35" s="1185"/>
      <c r="AK35" s="1185"/>
      <c r="AL35" s="1185"/>
      <c r="AM35" s="1185"/>
      <c r="AN35" s="1185"/>
      <c r="AO35" s="1185"/>
      <c r="AP35" s="1185"/>
      <c r="AQ35" s="1185"/>
      <c r="AR35" s="1185"/>
      <c r="AS35" s="1185"/>
      <c r="AT35" s="1185"/>
      <c r="AU35" s="1185"/>
      <c r="AV35" s="1185"/>
      <c r="AW35" s="1185"/>
      <c r="AX35" s="1185"/>
      <c r="AY35" s="1185"/>
      <c r="AZ35" s="1185"/>
      <c r="BA35" s="1185"/>
      <c r="BB35" s="1185"/>
      <c r="BC35" s="1185"/>
    </row>
    <row r="36" spans="1:55" ht="12.75" x14ac:dyDescent="0.2">
      <c r="A36" s="2476" t="s">
        <v>650</v>
      </c>
      <c r="B36" s="2477"/>
      <c r="C36" s="2477"/>
      <c r="D36" s="2478"/>
      <c r="E36" s="2567" t="s">
        <v>651</v>
      </c>
      <c r="F36" s="2568"/>
      <c r="G36" s="2568"/>
      <c r="H36" s="2568"/>
      <c r="I36" s="2568"/>
      <c r="J36" s="2568"/>
      <c r="K36" s="2568"/>
      <c r="L36" s="2568"/>
      <c r="M36" s="2568"/>
      <c r="N36" s="2568"/>
      <c r="O36" s="2569"/>
      <c r="P36" s="1185"/>
      <c r="Q36" s="1185"/>
      <c r="R36" s="1185"/>
      <c r="S36" s="1185"/>
      <c r="T36" s="1185"/>
      <c r="U36" s="1185"/>
      <c r="V36" s="1185"/>
      <c r="W36" s="1185"/>
      <c r="X36" s="1185"/>
      <c r="Y36" s="1185"/>
      <c r="Z36" s="1185"/>
      <c r="AA36" s="1185"/>
      <c r="AB36" s="1185"/>
      <c r="AC36" s="1185"/>
      <c r="AD36" s="1185"/>
      <c r="AE36" s="1185"/>
      <c r="AF36" s="1185"/>
      <c r="AG36" s="1185"/>
      <c r="AH36" s="1185"/>
      <c r="AI36" s="1185"/>
      <c r="AJ36" s="1185"/>
      <c r="AK36" s="1185"/>
      <c r="AL36" s="1185"/>
      <c r="AM36" s="1185"/>
      <c r="AN36" s="1185"/>
      <c r="AO36" s="1185"/>
      <c r="AP36" s="1185"/>
      <c r="AQ36" s="1185"/>
      <c r="AR36" s="1185"/>
      <c r="AS36" s="1185"/>
      <c r="AT36" s="1185"/>
      <c r="AU36" s="1185"/>
      <c r="AV36" s="1185"/>
      <c r="AW36" s="1185"/>
      <c r="AX36" s="1185"/>
      <c r="AY36" s="1185"/>
      <c r="AZ36" s="1185"/>
      <c r="BA36" s="1185"/>
      <c r="BB36" s="1185"/>
      <c r="BC36" s="1185"/>
    </row>
    <row r="37" spans="1:55" ht="12.75" x14ac:dyDescent="0.2">
      <c r="A37" s="2552" t="s">
        <v>652</v>
      </c>
      <c r="B37" s="2553"/>
      <c r="C37" s="2553"/>
      <c r="D37" s="2570"/>
      <c r="E37" s="2567" t="s">
        <v>653</v>
      </c>
      <c r="F37" s="2568"/>
      <c r="G37" s="2568"/>
      <c r="H37" s="2568"/>
      <c r="I37" s="2568"/>
      <c r="J37" s="2568"/>
      <c r="K37" s="2568"/>
      <c r="L37" s="2568"/>
      <c r="M37" s="2568"/>
      <c r="N37" s="2568"/>
      <c r="O37" s="2569"/>
      <c r="P37" s="1185"/>
      <c r="Q37" s="1185"/>
      <c r="R37" s="1185"/>
      <c r="S37" s="1185"/>
      <c r="T37" s="1185"/>
      <c r="U37" s="1185"/>
      <c r="V37" s="1185"/>
      <c r="W37" s="1185"/>
      <c r="X37" s="1185"/>
      <c r="Y37" s="1185"/>
      <c r="Z37" s="1185"/>
      <c r="AA37" s="1185"/>
      <c r="AB37" s="1185"/>
      <c r="AC37" s="1185"/>
      <c r="AD37" s="1185"/>
      <c r="AE37" s="1185"/>
      <c r="AF37" s="1185"/>
      <c r="AG37" s="1185"/>
      <c r="AH37" s="1185"/>
      <c r="AI37" s="1185"/>
      <c r="AJ37" s="1185"/>
      <c r="AK37" s="1185"/>
      <c r="AL37" s="1185"/>
      <c r="AM37" s="1185"/>
      <c r="AN37" s="1185"/>
      <c r="AO37" s="1185"/>
      <c r="AP37" s="1185"/>
      <c r="AQ37" s="1185"/>
      <c r="AR37" s="1185"/>
      <c r="AS37" s="1185"/>
      <c r="AT37" s="1185"/>
      <c r="AU37" s="1185"/>
      <c r="AV37" s="1185"/>
      <c r="AW37" s="1185"/>
      <c r="AX37" s="1185"/>
      <c r="AY37" s="1185"/>
      <c r="AZ37" s="1185"/>
      <c r="BA37" s="1185"/>
      <c r="BB37" s="1185"/>
      <c r="BC37" s="1185"/>
    </row>
    <row r="38" spans="1:55" ht="12.75" x14ac:dyDescent="0.2">
      <c r="A38" s="2476" t="s">
        <v>654</v>
      </c>
      <c r="B38" s="2477"/>
      <c r="C38" s="2477"/>
      <c r="D38" s="2478"/>
      <c r="E38" s="2567"/>
      <c r="F38" s="2568"/>
      <c r="G38" s="2568"/>
      <c r="H38" s="2568"/>
      <c r="I38" s="2568"/>
      <c r="J38" s="2568"/>
      <c r="K38" s="2568"/>
      <c r="L38" s="2568"/>
      <c r="M38" s="2568"/>
      <c r="N38" s="2568"/>
      <c r="O38" s="2569"/>
      <c r="P38" s="1185"/>
      <c r="Q38" s="1185"/>
      <c r="R38" s="1185"/>
      <c r="S38" s="1185"/>
      <c r="T38" s="1185"/>
      <c r="U38" s="1185"/>
      <c r="V38" s="1185"/>
      <c r="W38" s="1185"/>
      <c r="X38" s="1185"/>
      <c r="Y38" s="1185"/>
      <c r="Z38" s="1185"/>
      <c r="AA38" s="1185"/>
      <c r="AB38" s="1185"/>
      <c r="AC38" s="1185"/>
      <c r="AD38" s="1185"/>
      <c r="AE38" s="1185"/>
      <c r="AF38" s="1185"/>
      <c r="AG38" s="1185"/>
      <c r="AH38" s="1185"/>
      <c r="AI38" s="1185"/>
      <c r="AJ38" s="1185"/>
      <c r="AK38" s="1185"/>
      <c r="AL38" s="1185"/>
      <c r="AM38" s="1185"/>
      <c r="AN38" s="1185"/>
      <c r="AO38" s="1185"/>
      <c r="AP38" s="1185"/>
      <c r="AQ38" s="1185"/>
      <c r="AR38" s="1185"/>
      <c r="AS38" s="1185"/>
      <c r="AT38" s="1185"/>
      <c r="AU38" s="1185"/>
      <c r="AV38" s="1185"/>
      <c r="AW38" s="1185"/>
      <c r="AX38" s="1185"/>
      <c r="AY38" s="1185"/>
      <c r="AZ38" s="1185"/>
      <c r="BA38" s="1185"/>
      <c r="BB38" s="1185"/>
      <c r="BC38" s="1185"/>
    </row>
    <row r="39" spans="1:55" ht="12.75" x14ac:dyDescent="0.2">
      <c r="A39" s="2571" t="s">
        <v>655</v>
      </c>
      <c r="B39" s="2572"/>
      <c r="C39" s="2572"/>
      <c r="D39" s="2573"/>
      <c r="E39" s="2574"/>
      <c r="F39" s="2575"/>
      <c r="G39" s="2575"/>
      <c r="H39" s="2575"/>
      <c r="I39" s="2575"/>
      <c r="J39" s="2575"/>
      <c r="K39" s="2575"/>
      <c r="L39" s="2575"/>
      <c r="M39" s="2575"/>
      <c r="N39" s="2575"/>
      <c r="O39" s="2576"/>
      <c r="P39" s="1185"/>
      <c r="Q39" s="1185"/>
      <c r="R39" s="1185"/>
      <c r="S39" s="1185"/>
      <c r="T39" s="1185"/>
      <c r="U39" s="1185"/>
      <c r="V39" s="1185"/>
      <c r="W39" s="1185"/>
      <c r="X39" s="1185"/>
      <c r="Y39" s="1185"/>
      <c r="Z39" s="1185"/>
      <c r="AA39" s="1185"/>
      <c r="AB39" s="1185"/>
      <c r="AC39" s="1185"/>
      <c r="AD39" s="1185"/>
      <c r="AE39" s="1185"/>
      <c r="AF39" s="1185"/>
      <c r="AG39" s="1185"/>
      <c r="AH39" s="1185"/>
      <c r="AI39" s="1185"/>
      <c r="AJ39" s="1185"/>
      <c r="AK39" s="1185"/>
      <c r="AL39" s="1185"/>
      <c r="AM39" s="1185"/>
      <c r="AN39" s="1185"/>
      <c r="AO39" s="1185"/>
      <c r="AP39" s="1185"/>
      <c r="AQ39" s="1185"/>
      <c r="AR39" s="1185"/>
      <c r="AS39" s="1185"/>
      <c r="AT39" s="1185"/>
      <c r="AU39" s="1185"/>
      <c r="AV39" s="1185"/>
      <c r="AW39" s="1185"/>
      <c r="AX39" s="1185"/>
      <c r="AY39" s="1185"/>
      <c r="AZ39" s="1185"/>
      <c r="BA39" s="1185"/>
      <c r="BB39" s="1185"/>
      <c r="BC39" s="1185"/>
    </row>
    <row r="40" spans="1:55" ht="12.75" x14ac:dyDescent="0.2">
      <c r="A40" s="2577" t="s">
        <v>656</v>
      </c>
      <c r="B40" s="2578"/>
      <c r="C40" s="2578"/>
      <c r="D40" s="2579"/>
      <c r="E40" s="2574"/>
      <c r="F40" s="2575"/>
      <c r="G40" s="2575"/>
      <c r="H40" s="2575"/>
      <c r="I40" s="2575"/>
      <c r="J40" s="2575"/>
      <c r="K40" s="2575"/>
      <c r="L40" s="2575"/>
      <c r="M40" s="2575"/>
      <c r="N40" s="2575"/>
      <c r="O40" s="2576"/>
      <c r="P40" s="1185"/>
      <c r="Q40" s="1185"/>
      <c r="R40" s="1185"/>
      <c r="S40" s="1185"/>
      <c r="T40" s="1185"/>
      <c r="U40" s="1185"/>
      <c r="V40" s="1185"/>
      <c r="W40" s="1185"/>
      <c r="X40" s="1185"/>
      <c r="Y40" s="1185"/>
      <c r="Z40" s="1185"/>
      <c r="AA40" s="1185"/>
      <c r="AB40" s="1185"/>
      <c r="AC40" s="1185"/>
      <c r="AD40" s="1185"/>
      <c r="AE40" s="1185"/>
      <c r="AF40" s="1185"/>
      <c r="AG40" s="1185"/>
      <c r="AH40" s="1185"/>
      <c r="AI40" s="1185"/>
      <c r="AJ40" s="1185"/>
      <c r="AK40" s="1185"/>
      <c r="AL40" s="1185"/>
      <c r="AM40" s="1185"/>
      <c r="AN40" s="1185"/>
      <c r="AO40" s="1185"/>
      <c r="AP40" s="1185"/>
      <c r="AQ40" s="1185"/>
      <c r="AR40" s="1185"/>
      <c r="AS40" s="1185"/>
      <c r="AT40" s="1185"/>
      <c r="AU40" s="1185"/>
      <c r="AV40" s="1185"/>
      <c r="AW40" s="1185"/>
      <c r="AX40" s="1185"/>
      <c r="AY40" s="1185"/>
      <c r="AZ40" s="1185"/>
      <c r="BA40" s="1185"/>
      <c r="BB40" s="1185"/>
      <c r="BC40" s="1185"/>
    </row>
    <row r="41" spans="1:55" ht="12.75" x14ac:dyDescent="0.2">
      <c r="A41" s="2563" t="s">
        <v>657</v>
      </c>
      <c r="B41" s="2564"/>
      <c r="C41" s="2564"/>
      <c r="D41" s="2580"/>
      <c r="E41" s="2574"/>
      <c r="F41" s="2575"/>
      <c r="G41" s="2575"/>
      <c r="H41" s="2575"/>
      <c r="I41" s="2575"/>
      <c r="J41" s="2575"/>
      <c r="K41" s="2575"/>
      <c r="L41" s="2575"/>
      <c r="M41" s="2575"/>
      <c r="N41" s="2575"/>
      <c r="O41" s="2576"/>
      <c r="P41" s="1185"/>
      <c r="Q41" s="1185"/>
      <c r="R41" s="1185"/>
      <c r="S41" s="1185"/>
      <c r="T41" s="1185"/>
      <c r="U41" s="1185"/>
      <c r="V41" s="1185"/>
      <c r="W41" s="1185"/>
      <c r="X41" s="1185"/>
      <c r="Y41" s="1185"/>
      <c r="Z41" s="1185"/>
      <c r="AA41" s="1185"/>
      <c r="AB41" s="1185"/>
      <c r="AC41" s="1185"/>
      <c r="AD41" s="1185"/>
      <c r="AE41" s="1185"/>
      <c r="AF41" s="1185"/>
      <c r="AG41" s="1185"/>
      <c r="AH41" s="1185"/>
      <c r="AI41" s="1185"/>
      <c r="AJ41" s="1185"/>
      <c r="AK41" s="1185"/>
      <c r="AL41" s="1185"/>
      <c r="AM41" s="1185"/>
      <c r="AN41" s="1185"/>
      <c r="AO41" s="1185"/>
      <c r="AP41" s="1185"/>
      <c r="AQ41" s="1185"/>
      <c r="AR41" s="1185"/>
      <c r="AS41" s="1185"/>
      <c r="AT41" s="1185"/>
      <c r="AU41" s="1185"/>
      <c r="AV41" s="1185"/>
      <c r="AW41" s="1185"/>
      <c r="AX41" s="1185"/>
      <c r="AY41" s="1185"/>
      <c r="AZ41" s="1185"/>
      <c r="BA41" s="1185"/>
      <c r="BB41" s="1185"/>
      <c r="BC41" s="1185"/>
    </row>
    <row r="42" spans="1:55" ht="12.75" x14ac:dyDescent="0.2">
      <c r="A42" s="2577" t="s">
        <v>1077</v>
      </c>
      <c r="B42" s="2578"/>
      <c r="C42" s="2578"/>
      <c r="D42" s="2579"/>
      <c r="E42" s="2574"/>
      <c r="F42" s="2575"/>
      <c r="G42" s="2575"/>
      <c r="H42" s="2575"/>
      <c r="I42" s="2575"/>
      <c r="J42" s="2575"/>
      <c r="K42" s="2575"/>
      <c r="L42" s="2575"/>
      <c r="M42" s="2575"/>
      <c r="N42" s="2575"/>
      <c r="O42" s="2576"/>
      <c r="P42" s="1185"/>
      <c r="Q42" s="1185"/>
      <c r="R42" s="1185"/>
      <c r="S42" s="1185"/>
      <c r="T42" s="1185"/>
      <c r="U42" s="1185"/>
      <c r="V42" s="1185"/>
      <c r="W42" s="1185"/>
      <c r="X42" s="1185"/>
      <c r="Y42" s="1185"/>
      <c r="Z42" s="1185"/>
      <c r="AA42" s="1185"/>
      <c r="AB42" s="1185"/>
      <c r="AC42" s="1185"/>
      <c r="AD42" s="1185"/>
      <c r="AE42" s="1185"/>
      <c r="AF42" s="1185"/>
      <c r="AG42" s="1185"/>
      <c r="AH42" s="1185"/>
      <c r="AI42" s="1185"/>
      <c r="AJ42" s="1185"/>
      <c r="AK42" s="1185"/>
      <c r="AL42" s="1185"/>
      <c r="AM42" s="1185"/>
      <c r="AN42" s="1185"/>
      <c r="AO42" s="1185"/>
      <c r="AP42" s="1185"/>
      <c r="AQ42" s="1185"/>
      <c r="AR42" s="1185"/>
      <c r="AS42" s="1185"/>
      <c r="AT42" s="1185"/>
      <c r="AU42" s="1185"/>
      <c r="AV42" s="1185"/>
      <c r="AW42" s="1185"/>
      <c r="AX42" s="1185"/>
      <c r="AY42" s="1185"/>
      <c r="AZ42" s="1185"/>
      <c r="BA42" s="1185"/>
      <c r="BB42" s="1185"/>
      <c r="BC42" s="1185"/>
    </row>
    <row r="43" spans="1:55" ht="12.75" x14ac:dyDescent="0.2">
      <c r="A43" s="2577" t="s">
        <v>1078</v>
      </c>
      <c r="B43" s="2578"/>
      <c r="C43" s="2578"/>
      <c r="D43" s="2579"/>
      <c r="E43" s="2574"/>
      <c r="F43" s="2575"/>
      <c r="G43" s="2575"/>
      <c r="H43" s="2575"/>
      <c r="I43" s="2575"/>
      <c r="J43" s="2575"/>
      <c r="K43" s="2575"/>
      <c r="L43" s="2575"/>
      <c r="M43" s="2575"/>
      <c r="N43" s="2575"/>
      <c r="O43" s="2576"/>
      <c r="P43" s="1185"/>
      <c r="Q43" s="1185"/>
      <c r="R43" s="1185"/>
      <c r="S43" s="1185"/>
      <c r="T43" s="1185"/>
      <c r="U43" s="1185"/>
      <c r="V43" s="1185"/>
      <c r="W43" s="1185"/>
      <c r="X43" s="1185"/>
      <c r="Y43" s="1185"/>
      <c r="Z43" s="1185"/>
      <c r="AA43" s="1185"/>
      <c r="AB43" s="1185"/>
      <c r="AC43" s="1185"/>
      <c r="AD43" s="1185"/>
      <c r="AE43" s="1185"/>
      <c r="AF43" s="1185"/>
      <c r="AG43" s="1185"/>
      <c r="AH43" s="1185"/>
      <c r="AI43" s="1185"/>
      <c r="AJ43" s="1185"/>
      <c r="AK43" s="1185"/>
      <c r="AL43" s="1185"/>
      <c r="AM43" s="1185"/>
      <c r="AN43" s="1185"/>
      <c r="AO43" s="1185"/>
      <c r="AP43" s="1185"/>
      <c r="AQ43" s="1185"/>
      <c r="AR43" s="1185"/>
      <c r="AS43" s="1185"/>
      <c r="AT43" s="1185"/>
      <c r="AU43" s="1185"/>
      <c r="AV43" s="1185"/>
      <c r="AW43" s="1185"/>
      <c r="AX43" s="1185"/>
      <c r="AY43" s="1185"/>
      <c r="AZ43" s="1185"/>
      <c r="BA43" s="1185"/>
      <c r="BB43" s="1185"/>
      <c r="BC43" s="1185"/>
    </row>
    <row r="44" spans="1:55" ht="13.5" thickBot="1" x14ac:dyDescent="0.25">
      <c r="A44" s="2543" t="s">
        <v>658</v>
      </c>
      <c r="B44" s="2544"/>
      <c r="C44" s="2544"/>
      <c r="D44" s="2545"/>
      <c r="E44" s="2546"/>
      <c r="F44" s="2547"/>
      <c r="G44" s="2547"/>
      <c r="H44" s="2547"/>
      <c r="I44" s="2547"/>
      <c r="J44" s="2547"/>
      <c r="K44" s="2547"/>
      <c r="L44" s="2547"/>
      <c r="M44" s="2547"/>
      <c r="N44" s="2547"/>
      <c r="O44" s="2548"/>
      <c r="P44" s="1185"/>
      <c r="Q44" s="1185"/>
      <c r="R44" s="1185"/>
      <c r="S44" s="1185"/>
      <c r="T44" s="1185"/>
      <c r="U44" s="1185"/>
      <c r="V44" s="1185"/>
      <c r="W44" s="1185"/>
      <c r="X44" s="1185"/>
      <c r="Y44" s="1185"/>
      <c r="Z44" s="1185"/>
      <c r="AA44" s="1185"/>
      <c r="AB44" s="1185"/>
      <c r="AC44" s="1185"/>
      <c r="AD44" s="1185"/>
      <c r="AE44" s="1185"/>
      <c r="AF44" s="1185"/>
      <c r="AG44" s="1185"/>
      <c r="AH44" s="1185"/>
      <c r="AI44" s="1185"/>
      <c r="AJ44" s="1185"/>
      <c r="AK44" s="1185"/>
      <c r="AL44" s="1185"/>
      <c r="AM44" s="1185"/>
      <c r="AN44" s="1185"/>
      <c r="AO44" s="1185"/>
      <c r="AP44" s="1185"/>
      <c r="AQ44" s="1185"/>
      <c r="AR44" s="1185"/>
      <c r="AS44" s="1185"/>
      <c r="AT44" s="1185"/>
      <c r="AU44" s="1185"/>
      <c r="AV44" s="1185"/>
      <c r="AW44" s="1185"/>
      <c r="AX44" s="1185"/>
      <c r="AY44" s="1185"/>
      <c r="AZ44" s="1185"/>
      <c r="BA44" s="1185"/>
      <c r="BB44" s="1185"/>
      <c r="BC44" s="1185"/>
    </row>
    <row r="45" spans="1:55" ht="13.5" thickBot="1" x14ac:dyDescent="0.25">
      <c r="A45" s="2519"/>
      <c r="B45" s="2520"/>
      <c r="C45" s="2520"/>
      <c r="D45" s="2520"/>
      <c r="E45" s="2520"/>
      <c r="F45" s="2520"/>
      <c r="G45" s="2520"/>
      <c r="H45" s="2520"/>
      <c r="I45" s="2520"/>
      <c r="J45" s="2520"/>
      <c r="K45" s="2520"/>
      <c r="L45" s="2520"/>
      <c r="M45" s="2520"/>
      <c r="N45" s="2520"/>
      <c r="O45" s="2521"/>
      <c r="P45" s="1185"/>
      <c r="Q45" s="1185"/>
      <c r="R45" s="1185"/>
      <c r="S45" s="1185"/>
      <c r="T45" s="1185"/>
      <c r="U45" s="1185"/>
      <c r="V45" s="1185"/>
      <c r="W45" s="1185"/>
      <c r="X45" s="1185"/>
      <c r="Y45" s="1185"/>
      <c r="Z45" s="1185"/>
      <c r="AA45" s="1185"/>
      <c r="AB45" s="1185"/>
      <c r="AC45" s="1185"/>
      <c r="AD45" s="1185"/>
      <c r="AE45" s="1185"/>
      <c r="AF45" s="1185"/>
      <c r="AG45" s="1185"/>
      <c r="AH45" s="1185"/>
      <c r="AI45" s="1185"/>
      <c r="AJ45" s="1185"/>
      <c r="AK45" s="1185"/>
      <c r="AL45" s="1185"/>
      <c r="AM45" s="1185"/>
      <c r="AN45" s="1185"/>
      <c r="AO45" s="1185"/>
      <c r="AP45" s="1185"/>
      <c r="AQ45" s="1185"/>
      <c r="AR45" s="1185"/>
      <c r="AS45" s="1185"/>
      <c r="AT45" s="1185"/>
      <c r="AU45" s="1185"/>
      <c r="AV45" s="1185"/>
      <c r="AW45" s="1185"/>
      <c r="AX45" s="1185"/>
      <c r="AY45" s="1185"/>
      <c r="AZ45" s="1185"/>
      <c r="BA45" s="1185"/>
      <c r="BB45" s="1185"/>
      <c r="BC45" s="1185"/>
    </row>
    <row r="46" spans="1:55" ht="13.5" thickBot="1" x14ac:dyDescent="0.25">
      <c r="A46" s="2549" t="s">
        <v>659</v>
      </c>
      <c r="B46" s="2550"/>
      <c r="C46" s="2550"/>
      <c r="D46" s="2550"/>
      <c r="E46" s="2550"/>
      <c r="F46" s="2550"/>
      <c r="G46" s="2550"/>
      <c r="H46" s="2550"/>
      <c r="I46" s="2550"/>
      <c r="J46" s="2550"/>
      <c r="K46" s="2550"/>
      <c r="L46" s="2550"/>
      <c r="M46" s="2550"/>
      <c r="N46" s="2550"/>
      <c r="O46" s="2551"/>
      <c r="P46" s="1185"/>
      <c r="Q46" s="1185"/>
      <c r="R46" s="1185"/>
      <c r="S46" s="1185"/>
      <c r="T46" s="1185"/>
      <c r="U46" s="1185"/>
      <c r="V46" s="1185"/>
      <c r="W46" s="1185"/>
      <c r="X46" s="1185"/>
      <c r="Y46" s="1185"/>
      <c r="Z46" s="1185"/>
      <c r="AA46" s="1185"/>
      <c r="AB46" s="1185"/>
      <c r="AC46" s="1185"/>
      <c r="AD46" s="1185"/>
      <c r="AE46" s="1185"/>
      <c r="AF46" s="1185"/>
      <c r="AG46" s="1185"/>
      <c r="AH46" s="1185"/>
      <c r="AI46" s="1185"/>
      <c r="AJ46" s="1185"/>
      <c r="AK46" s="1185"/>
      <c r="AL46" s="1185"/>
      <c r="AM46" s="1185"/>
      <c r="AN46" s="1185"/>
      <c r="AO46" s="1185"/>
      <c r="AP46" s="1185"/>
      <c r="AQ46" s="1185"/>
      <c r="AR46" s="1185"/>
      <c r="AS46" s="1185"/>
      <c r="AT46" s="1185"/>
      <c r="AU46" s="1185"/>
      <c r="AV46" s="1185"/>
      <c r="AW46" s="1185"/>
      <c r="AX46" s="1185"/>
      <c r="AY46" s="1185"/>
      <c r="AZ46" s="1185"/>
      <c r="BA46" s="1185"/>
      <c r="BB46" s="1185"/>
      <c r="BC46" s="1185"/>
    </row>
    <row r="47" spans="1:55" ht="12.75" x14ac:dyDescent="0.2">
      <c r="A47" s="2537" t="s">
        <v>660</v>
      </c>
      <c r="B47" s="2538"/>
      <c r="C47" s="2538"/>
      <c r="D47" s="2539"/>
      <c r="E47" s="2540"/>
      <c r="F47" s="2541"/>
      <c r="G47" s="2541"/>
      <c r="H47" s="2541"/>
      <c r="I47" s="2541"/>
      <c r="J47" s="2541"/>
      <c r="K47" s="2541"/>
      <c r="L47" s="2541"/>
      <c r="M47" s="2541"/>
      <c r="N47" s="2541"/>
      <c r="O47" s="2542"/>
      <c r="P47" s="1185"/>
      <c r="Q47" s="1185"/>
      <c r="R47" s="1185"/>
      <c r="S47" s="1185"/>
      <c r="T47" s="1185"/>
      <c r="U47" s="1185"/>
      <c r="V47" s="1185"/>
      <c r="W47" s="1185"/>
      <c r="X47" s="1185"/>
      <c r="Y47" s="1185"/>
      <c r="Z47" s="1185"/>
      <c r="AA47" s="1185"/>
      <c r="AB47" s="1185"/>
      <c r="AC47" s="1185"/>
      <c r="AD47" s="1185"/>
      <c r="AE47" s="1185"/>
      <c r="AF47" s="1185"/>
      <c r="AG47" s="1185"/>
      <c r="AH47" s="1185"/>
      <c r="AI47" s="1185"/>
      <c r="AJ47" s="1185"/>
      <c r="AK47" s="1185"/>
      <c r="AL47" s="1185"/>
      <c r="AM47" s="1185"/>
      <c r="AN47" s="1185"/>
      <c r="AO47" s="1185"/>
      <c r="AP47" s="1185"/>
      <c r="AQ47" s="1185"/>
      <c r="AR47" s="1185"/>
      <c r="AS47" s="1185"/>
      <c r="AT47" s="1185"/>
      <c r="AU47" s="1185"/>
      <c r="AV47" s="1185"/>
      <c r="AW47" s="1185"/>
      <c r="AX47" s="1185"/>
      <c r="AY47" s="1185"/>
      <c r="AZ47" s="1185"/>
      <c r="BA47" s="1185"/>
      <c r="BB47" s="1185"/>
      <c r="BC47" s="1185"/>
    </row>
    <row r="48" spans="1:55" ht="12.75" x14ac:dyDescent="0.2">
      <c r="A48" s="2565" t="s">
        <v>661</v>
      </c>
      <c r="B48" s="2566"/>
      <c r="C48" s="2566"/>
      <c r="D48" s="2566"/>
      <c r="E48" s="2494"/>
      <c r="F48" s="2495"/>
      <c r="G48" s="2471"/>
      <c r="H48" s="2471"/>
      <c r="I48" s="2495"/>
      <c r="J48" s="2495"/>
      <c r="K48" s="2471"/>
      <c r="L48" s="2471"/>
      <c r="M48" s="2495"/>
      <c r="N48" s="2495"/>
      <c r="O48" s="2496"/>
      <c r="P48" s="1185"/>
      <c r="Q48" s="1185"/>
      <c r="R48" s="1185"/>
      <c r="S48" s="1185"/>
      <c r="T48" s="1185"/>
      <c r="U48" s="1185"/>
      <c r="V48" s="1185"/>
      <c r="W48" s="1185"/>
      <c r="X48" s="1185"/>
      <c r="Y48" s="1185"/>
      <c r="Z48" s="1185"/>
      <c r="AA48" s="1185"/>
      <c r="AB48" s="1185"/>
      <c r="AC48" s="1185"/>
      <c r="AD48" s="1185"/>
      <c r="AE48" s="1185"/>
      <c r="AF48" s="1185"/>
      <c r="AG48" s="1185"/>
      <c r="AH48" s="1185"/>
      <c r="AI48" s="1185"/>
      <c r="AJ48" s="1185"/>
      <c r="AK48" s="1185"/>
      <c r="AL48" s="1185"/>
      <c r="AM48" s="1185"/>
      <c r="AN48" s="1185"/>
      <c r="AO48" s="1185"/>
      <c r="AP48" s="1185"/>
      <c r="AQ48" s="1185"/>
      <c r="AR48" s="1185"/>
      <c r="AS48" s="1185"/>
      <c r="AT48" s="1185"/>
      <c r="AU48" s="1185"/>
      <c r="AV48" s="1185"/>
      <c r="AW48" s="1185"/>
      <c r="AX48" s="1185"/>
      <c r="AY48" s="1185"/>
      <c r="AZ48" s="1185"/>
      <c r="BA48" s="1185"/>
      <c r="BB48" s="1185"/>
      <c r="BC48" s="1185"/>
    </row>
    <row r="49" spans="1:55" ht="12.75" x14ac:dyDescent="0.2">
      <c r="A49" s="2552" t="s">
        <v>662</v>
      </c>
      <c r="B49" s="2553"/>
      <c r="C49" s="2553"/>
      <c r="D49" s="2553"/>
      <c r="E49" s="2554"/>
      <c r="F49" s="2555"/>
      <c r="G49" s="2555"/>
      <c r="H49" s="2555"/>
      <c r="I49" s="2555"/>
      <c r="J49" s="2555"/>
      <c r="K49" s="2555"/>
      <c r="L49" s="2555"/>
      <c r="M49" s="2555"/>
      <c r="N49" s="2555"/>
      <c r="O49" s="2556"/>
      <c r="P49" s="1185"/>
      <c r="Q49" s="1185"/>
      <c r="R49" s="1185"/>
      <c r="S49" s="1185"/>
      <c r="T49" s="1185"/>
      <c r="U49" s="1185"/>
      <c r="V49" s="1185"/>
      <c r="W49" s="1185"/>
      <c r="X49" s="1185"/>
      <c r="Y49" s="1185"/>
      <c r="Z49" s="1185"/>
      <c r="AA49" s="1185"/>
      <c r="AB49" s="1185"/>
      <c r="AC49" s="1185"/>
      <c r="AD49" s="1185"/>
      <c r="AE49" s="1185"/>
      <c r="AF49" s="1185"/>
      <c r="AG49" s="1185"/>
      <c r="AH49" s="1185"/>
      <c r="AI49" s="1185"/>
      <c r="AJ49" s="1185"/>
      <c r="AK49" s="1185"/>
      <c r="AL49" s="1185"/>
      <c r="AM49" s="1185"/>
      <c r="AN49" s="1185"/>
      <c r="AO49" s="1185"/>
      <c r="AP49" s="1185"/>
      <c r="AQ49" s="1185"/>
      <c r="AR49" s="1185"/>
      <c r="AS49" s="1185"/>
      <c r="AT49" s="1185"/>
      <c r="AU49" s="1185"/>
      <c r="AV49" s="1185"/>
      <c r="AW49" s="1185"/>
      <c r="AX49" s="1185"/>
      <c r="AY49" s="1185"/>
      <c r="AZ49" s="1185"/>
      <c r="BA49" s="1185"/>
      <c r="BB49" s="1185"/>
      <c r="BC49" s="1185"/>
    </row>
    <row r="50" spans="1:55" ht="12.75" x14ac:dyDescent="0.2">
      <c r="A50" s="2563" t="s">
        <v>663</v>
      </c>
      <c r="B50" s="2564"/>
      <c r="C50" s="2564"/>
      <c r="D50" s="2564"/>
      <c r="E50" s="2557"/>
      <c r="F50" s="2558"/>
      <c r="G50" s="2558"/>
      <c r="H50" s="2558"/>
      <c r="I50" s="2558"/>
      <c r="J50" s="2558"/>
      <c r="K50" s="2558"/>
      <c r="L50" s="2558"/>
      <c r="M50" s="2558"/>
      <c r="N50" s="2558"/>
      <c r="O50" s="2559"/>
      <c r="P50" s="1185"/>
      <c r="Q50" s="1185"/>
      <c r="R50" s="1185"/>
      <c r="S50" s="1185"/>
      <c r="T50" s="1185"/>
      <c r="U50" s="1185"/>
      <c r="V50" s="1185"/>
      <c r="W50" s="1185"/>
      <c r="X50" s="1185"/>
      <c r="Y50" s="1185"/>
      <c r="Z50" s="1185"/>
      <c r="AA50" s="1185"/>
      <c r="AB50" s="1185"/>
      <c r="AC50" s="1185"/>
      <c r="AD50" s="1185"/>
      <c r="AE50" s="1185"/>
      <c r="AF50" s="1185"/>
      <c r="AG50" s="1185"/>
      <c r="AH50" s="1185"/>
      <c r="AI50" s="1185"/>
      <c r="AJ50" s="1185"/>
      <c r="AK50" s="1185"/>
      <c r="AL50" s="1185"/>
      <c r="AM50" s="1185"/>
      <c r="AN50" s="1185"/>
      <c r="AO50" s="1185"/>
      <c r="AP50" s="1185"/>
      <c r="AQ50" s="1185"/>
      <c r="AR50" s="1185"/>
      <c r="AS50" s="1185"/>
      <c r="AT50" s="1185"/>
      <c r="AU50" s="1185"/>
      <c r="AV50" s="1185"/>
      <c r="AW50" s="1185"/>
      <c r="AX50" s="1185"/>
      <c r="AY50" s="1185"/>
      <c r="AZ50" s="1185"/>
      <c r="BA50" s="1185"/>
      <c r="BB50" s="1185"/>
      <c r="BC50" s="1185"/>
    </row>
    <row r="51" spans="1:55" ht="13.5" thickBot="1" x14ac:dyDescent="0.25">
      <c r="A51" s="2563" t="s">
        <v>664</v>
      </c>
      <c r="B51" s="2564"/>
      <c r="C51" s="2564"/>
      <c r="D51" s="2564"/>
      <c r="E51" s="2560"/>
      <c r="F51" s="2561"/>
      <c r="G51" s="2561"/>
      <c r="H51" s="2561"/>
      <c r="I51" s="2561"/>
      <c r="J51" s="2561"/>
      <c r="K51" s="2561"/>
      <c r="L51" s="2561"/>
      <c r="M51" s="2561"/>
      <c r="N51" s="2561"/>
      <c r="O51" s="2562"/>
      <c r="P51" s="1185"/>
      <c r="Q51" s="1185"/>
      <c r="R51" s="1185"/>
      <c r="S51" s="1185"/>
      <c r="T51" s="1185"/>
      <c r="U51" s="1185"/>
      <c r="V51" s="1185"/>
      <c r="W51" s="1185"/>
      <c r="X51" s="1185"/>
      <c r="Y51" s="1185"/>
      <c r="Z51" s="1185"/>
      <c r="AA51" s="1185"/>
      <c r="AB51" s="1185"/>
      <c r="AC51" s="1185"/>
      <c r="AD51" s="1185"/>
      <c r="AE51" s="1185"/>
      <c r="AF51" s="1185"/>
      <c r="AG51" s="1185"/>
      <c r="AH51" s="1185"/>
      <c r="AI51" s="1185"/>
      <c r="AJ51" s="1185"/>
      <c r="AK51" s="1185"/>
      <c r="AL51" s="1185"/>
      <c r="AM51" s="1185"/>
      <c r="AN51" s="1185"/>
      <c r="AO51" s="1185"/>
      <c r="AP51" s="1185"/>
      <c r="AQ51" s="1185"/>
      <c r="AR51" s="1185"/>
      <c r="AS51" s="1185"/>
      <c r="AT51" s="1185"/>
      <c r="AU51" s="1185"/>
      <c r="AV51" s="1185"/>
      <c r="AW51" s="1185"/>
      <c r="AX51" s="1185"/>
      <c r="AY51" s="1185"/>
      <c r="AZ51" s="1185"/>
      <c r="BA51" s="1185"/>
      <c r="BB51" s="1185"/>
      <c r="BC51" s="1185"/>
    </row>
    <row r="52" spans="1:55" ht="13.5" thickBot="1" x14ac:dyDescent="0.25">
      <c r="A52" s="2519"/>
      <c r="B52" s="2520"/>
      <c r="C52" s="2520"/>
      <c r="D52" s="2520"/>
      <c r="E52" s="2520"/>
      <c r="F52" s="2520"/>
      <c r="G52" s="2520"/>
      <c r="H52" s="2520"/>
      <c r="I52" s="2520"/>
      <c r="J52" s="2520"/>
      <c r="K52" s="2520"/>
      <c r="L52" s="2520"/>
      <c r="M52" s="2520"/>
      <c r="N52" s="2520"/>
      <c r="O52" s="2521"/>
      <c r="P52" s="1185"/>
      <c r="Q52" s="1185"/>
      <c r="R52" s="1185"/>
      <c r="S52" s="1185"/>
      <c r="T52" s="1185"/>
      <c r="U52" s="1185"/>
      <c r="V52" s="1185"/>
      <c r="W52" s="1185"/>
      <c r="X52" s="1185"/>
      <c r="Y52" s="1185"/>
      <c r="Z52" s="1185"/>
      <c r="AA52" s="1185"/>
      <c r="AB52" s="1185"/>
      <c r="AC52" s="1185"/>
      <c r="AD52" s="1185"/>
      <c r="AE52" s="1185"/>
      <c r="AF52" s="1185"/>
      <c r="AG52" s="1185"/>
      <c r="AH52" s="1185"/>
      <c r="AI52" s="1185"/>
      <c r="AJ52" s="1185"/>
      <c r="AK52" s="1185"/>
      <c r="AL52" s="1185"/>
      <c r="AM52" s="1185"/>
      <c r="AN52" s="1185"/>
      <c r="AO52" s="1185"/>
      <c r="AP52" s="1185"/>
      <c r="AQ52" s="1185"/>
      <c r="AR52" s="1185"/>
      <c r="AS52" s="1185"/>
      <c r="AT52" s="1185"/>
      <c r="AU52" s="1185"/>
      <c r="AV52" s="1185"/>
      <c r="AW52" s="1185"/>
      <c r="AX52" s="1185"/>
      <c r="AY52" s="1185"/>
      <c r="AZ52" s="1185"/>
      <c r="BA52" s="1185"/>
      <c r="BB52" s="1185"/>
      <c r="BC52" s="1185"/>
    </row>
    <row r="53" spans="1:55" ht="13.5" thickBot="1" x14ac:dyDescent="0.25">
      <c r="A53" s="2473" t="s">
        <v>665</v>
      </c>
      <c r="B53" s="2474"/>
      <c r="C53" s="2474"/>
      <c r="D53" s="2474"/>
      <c r="E53" s="2474"/>
      <c r="F53" s="2474"/>
      <c r="G53" s="2474"/>
      <c r="H53" s="2474"/>
      <c r="I53" s="2474"/>
      <c r="J53" s="2474"/>
      <c r="K53" s="2474"/>
      <c r="L53" s="2474"/>
      <c r="M53" s="2474"/>
      <c r="N53" s="2474"/>
      <c r="O53" s="2475"/>
      <c r="P53" s="1185"/>
      <c r="Q53" s="1185"/>
      <c r="R53" s="1185"/>
      <c r="S53" s="1185"/>
      <c r="T53" s="1185"/>
      <c r="U53" s="1185"/>
      <c r="V53" s="1185"/>
      <c r="W53" s="1185"/>
      <c r="X53" s="1185"/>
      <c r="Y53" s="1185"/>
      <c r="Z53" s="1185"/>
      <c r="AA53" s="1185"/>
      <c r="AB53" s="1185"/>
      <c r="AC53" s="1185"/>
      <c r="AD53" s="1185"/>
      <c r="AE53" s="1185"/>
      <c r="AF53" s="1185"/>
      <c r="AG53" s="1185"/>
      <c r="AH53" s="1185"/>
      <c r="AI53" s="1185"/>
      <c r="AJ53" s="1185"/>
      <c r="AK53" s="1185"/>
      <c r="AL53" s="1185"/>
      <c r="AM53" s="1185"/>
      <c r="AN53" s="1185"/>
      <c r="AO53" s="1185"/>
      <c r="AP53" s="1185"/>
      <c r="AQ53" s="1185"/>
      <c r="AR53" s="1185"/>
      <c r="AS53" s="1185"/>
      <c r="AT53" s="1185"/>
      <c r="AU53" s="1185"/>
      <c r="AV53" s="1185"/>
      <c r="AW53" s="1185"/>
      <c r="AX53" s="1185"/>
      <c r="AY53" s="1185"/>
      <c r="AZ53" s="1185"/>
      <c r="BA53" s="1185"/>
      <c r="BB53" s="1185"/>
      <c r="BC53" s="1185"/>
    </row>
    <row r="54" spans="1:55" ht="13.5" thickBot="1" x14ac:dyDescent="0.25">
      <c r="A54" s="2530"/>
      <c r="B54" s="2531"/>
      <c r="C54" s="2531"/>
      <c r="D54" s="2532"/>
      <c r="E54" s="2533" t="s">
        <v>532</v>
      </c>
      <c r="F54" s="2534"/>
      <c r="G54" s="2533" t="s">
        <v>666</v>
      </c>
      <c r="H54" s="2534"/>
      <c r="I54" s="2533" t="s">
        <v>567</v>
      </c>
      <c r="J54" s="2534"/>
      <c r="K54" s="2533" t="s">
        <v>576</v>
      </c>
      <c r="L54" s="2534"/>
      <c r="M54" s="2533" t="s">
        <v>592</v>
      </c>
      <c r="N54" s="2535"/>
      <c r="O54" s="2536"/>
      <c r="P54" s="1185"/>
      <c r="Q54" s="1185"/>
      <c r="R54" s="1185"/>
      <c r="S54" s="1185"/>
      <c r="T54" s="1185"/>
      <c r="U54" s="1185"/>
      <c r="V54" s="1185"/>
      <c r="W54" s="1185"/>
      <c r="X54" s="1185"/>
      <c r="Y54" s="1185"/>
      <c r="Z54" s="1185"/>
      <c r="AA54" s="1185"/>
      <c r="AB54" s="1185"/>
      <c r="AC54" s="1185"/>
      <c r="AD54" s="1185"/>
      <c r="AE54" s="1185"/>
      <c r="AF54" s="1185"/>
      <c r="AG54" s="1185"/>
      <c r="AH54" s="1185"/>
      <c r="AI54" s="1185"/>
      <c r="AJ54" s="1185"/>
      <c r="AK54" s="1185"/>
      <c r="AL54" s="1185"/>
      <c r="AM54" s="1185"/>
      <c r="AN54" s="1185"/>
      <c r="AO54" s="1185"/>
      <c r="AP54" s="1185"/>
      <c r="AQ54" s="1185"/>
      <c r="AR54" s="1185"/>
      <c r="AS54" s="1185"/>
      <c r="AT54" s="1185"/>
      <c r="AU54" s="1185"/>
      <c r="AV54" s="1185"/>
      <c r="AW54" s="1185"/>
      <c r="AX54" s="1185"/>
      <c r="AY54" s="1185"/>
      <c r="AZ54" s="1185"/>
      <c r="BA54" s="1185"/>
      <c r="BB54" s="1185"/>
      <c r="BC54" s="1185"/>
    </row>
    <row r="55" spans="1:55" ht="12.75" x14ac:dyDescent="0.2">
      <c r="A55" s="2522" t="s">
        <v>667</v>
      </c>
      <c r="B55" s="2523"/>
      <c r="C55" s="2523"/>
      <c r="D55" s="2524"/>
      <c r="E55" s="2525"/>
      <c r="F55" s="2526"/>
      <c r="G55" s="2527"/>
      <c r="H55" s="2526"/>
      <c r="I55" s="2527"/>
      <c r="J55" s="2526"/>
      <c r="K55" s="2527"/>
      <c r="L55" s="2526"/>
      <c r="M55" s="2527"/>
      <c r="N55" s="2528"/>
      <c r="O55" s="2529"/>
      <c r="P55" s="1185"/>
      <c r="Q55" s="1185"/>
      <c r="R55" s="1185"/>
      <c r="S55" s="1185"/>
      <c r="T55" s="1185"/>
      <c r="U55" s="1185"/>
      <c r="V55" s="1185"/>
      <c r="W55" s="1185"/>
      <c r="X55" s="1185"/>
      <c r="Y55" s="1185"/>
      <c r="Z55" s="1185"/>
      <c r="AA55" s="1185"/>
      <c r="AB55" s="1185"/>
      <c r="AC55" s="1185"/>
      <c r="AD55" s="1185"/>
      <c r="AE55" s="1185"/>
      <c r="AF55" s="1185"/>
      <c r="AG55" s="1185"/>
      <c r="AH55" s="1185"/>
      <c r="AI55" s="1185"/>
      <c r="AJ55" s="1185"/>
      <c r="AK55" s="1185"/>
      <c r="AL55" s="1185"/>
      <c r="AM55" s="1185"/>
      <c r="AN55" s="1185"/>
      <c r="AO55" s="1185"/>
      <c r="AP55" s="1185"/>
      <c r="AQ55" s="1185"/>
      <c r="AR55" s="1185"/>
      <c r="AS55" s="1185"/>
      <c r="AT55" s="1185"/>
      <c r="AU55" s="1185"/>
      <c r="AV55" s="1185"/>
      <c r="AW55" s="1185"/>
      <c r="AX55" s="1185"/>
      <c r="AY55" s="1185"/>
      <c r="AZ55" s="1185"/>
      <c r="BA55" s="1185"/>
      <c r="BB55" s="1185"/>
      <c r="BC55" s="1185"/>
    </row>
    <row r="56" spans="1:55" ht="12.75" x14ac:dyDescent="0.2">
      <c r="A56" s="2476" t="s">
        <v>668</v>
      </c>
      <c r="B56" s="2477"/>
      <c r="C56" s="2477"/>
      <c r="D56" s="2478"/>
      <c r="E56" s="2470"/>
      <c r="F56" s="2517"/>
      <c r="G56" s="2518"/>
      <c r="H56" s="2517"/>
      <c r="I56" s="2518"/>
      <c r="J56" s="2517"/>
      <c r="K56" s="2518"/>
      <c r="L56" s="2517"/>
      <c r="M56" s="2518"/>
      <c r="N56" s="2471"/>
      <c r="O56" s="2472"/>
      <c r="P56" s="1185"/>
      <c r="Q56" s="1185"/>
      <c r="R56" s="1185"/>
      <c r="S56" s="1185"/>
      <c r="T56" s="1185"/>
      <c r="U56" s="1185"/>
      <c r="V56" s="1185"/>
      <c r="W56" s="1185"/>
      <c r="X56" s="1185"/>
      <c r="Y56" s="1185"/>
      <c r="Z56" s="1185"/>
      <c r="AA56" s="1185"/>
      <c r="AB56" s="1185"/>
      <c r="AC56" s="1185"/>
      <c r="AD56" s="1185"/>
      <c r="AE56" s="1185"/>
      <c r="AF56" s="1185"/>
      <c r="AG56" s="1185"/>
      <c r="AH56" s="1185"/>
      <c r="AI56" s="1185"/>
      <c r="AJ56" s="1185"/>
      <c r="AK56" s="1185"/>
      <c r="AL56" s="1185"/>
      <c r="AM56" s="1185"/>
      <c r="AN56" s="1185"/>
      <c r="AO56" s="1185"/>
      <c r="AP56" s="1185"/>
      <c r="AQ56" s="1185"/>
      <c r="AR56" s="1185"/>
      <c r="AS56" s="1185"/>
      <c r="AT56" s="1185"/>
      <c r="AU56" s="1185"/>
      <c r="AV56" s="1185"/>
      <c r="AW56" s="1185"/>
      <c r="AX56" s="1185"/>
      <c r="AY56" s="1185"/>
      <c r="AZ56" s="1185"/>
      <c r="BA56" s="1185"/>
      <c r="BB56" s="1185"/>
      <c r="BC56" s="1185"/>
    </row>
    <row r="57" spans="1:55" ht="12.75" x14ac:dyDescent="0.2">
      <c r="A57" s="2476" t="s">
        <v>669</v>
      </c>
      <c r="B57" s="2477"/>
      <c r="C57" s="2477"/>
      <c r="D57" s="2478"/>
      <c r="E57" s="2470"/>
      <c r="F57" s="2517"/>
      <c r="G57" s="2518"/>
      <c r="H57" s="2517"/>
      <c r="I57" s="2518"/>
      <c r="J57" s="2517"/>
      <c r="K57" s="2518"/>
      <c r="L57" s="2517"/>
      <c r="M57" s="2518"/>
      <c r="N57" s="2471"/>
      <c r="O57" s="2472"/>
      <c r="P57" s="1185"/>
      <c r="Q57" s="1185"/>
      <c r="R57" s="1185"/>
      <c r="S57" s="1185"/>
      <c r="T57" s="1185"/>
      <c r="U57" s="1185"/>
      <c r="V57" s="1185"/>
      <c r="W57" s="1185"/>
      <c r="X57" s="1185"/>
      <c r="Y57" s="1185"/>
      <c r="Z57" s="1185"/>
      <c r="AA57" s="1185"/>
      <c r="AB57" s="1185"/>
      <c r="AC57" s="1185"/>
      <c r="AD57" s="1185"/>
      <c r="AE57" s="1185"/>
      <c r="AF57" s="1185"/>
      <c r="AG57" s="1185"/>
      <c r="AH57" s="1185"/>
      <c r="AI57" s="1185"/>
      <c r="AJ57" s="1185"/>
      <c r="AK57" s="1185"/>
      <c r="AL57" s="1185"/>
      <c r="AM57" s="1185"/>
      <c r="AN57" s="1185"/>
      <c r="AO57" s="1185"/>
      <c r="AP57" s="1185"/>
      <c r="AQ57" s="1185"/>
      <c r="AR57" s="1185"/>
      <c r="AS57" s="1185"/>
      <c r="AT57" s="1185"/>
      <c r="AU57" s="1185"/>
      <c r="AV57" s="1185"/>
      <c r="AW57" s="1185"/>
      <c r="AX57" s="1185"/>
      <c r="AY57" s="1185"/>
      <c r="AZ57" s="1185"/>
      <c r="BA57" s="1185"/>
      <c r="BB57" s="1185"/>
      <c r="BC57" s="1185"/>
    </row>
    <row r="58" spans="1:55" ht="12.75" x14ac:dyDescent="0.2">
      <c r="A58" s="2476" t="s">
        <v>670</v>
      </c>
      <c r="B58" s="2477"/>
      <c r="C58" s="2477"/>
      <c r="D58" s="2478"/>
      <c r="E58" s="2470"/>
      <c r="F58" s="2517"/>
      <c r="G58" s="2518"/>
      <c r="H58" s="2517"/>
      <c r="I58" s="2518"/>
      <c r="J58" s="2517"/>
      <c r="K58" s="2518"/>
      <c r="L58" s="2517"/>
      <c r="M58" s="2518"/>
      <c r="N58" s="2471"/>
      <c r="O58" s="2472"/>
      <c r="P58" s="1185"/>
      <c r="Q58" s="1185"/>
      <c r="R58" s="1185"/>
      <c r="S58" s="1185"/>
      <c r="T58" s="1185"/>
      <c r="U58" s="1185"/>
      <c r="V58" s="1185"/>
      <c r="W58" s="1185"/>
      <c r="X58" s="1185"/>
      <c r="Y58" s="1185"/>
      <c r="Z58" s="1185"/>
      <c r="AA58" s="1185"/>
      <c r="AB58" s="1185"/>
      <c r="AC58" s="1185"/>
      <c r="AD58" s="1185"/>
      <c r="AE58" s="1185"/>
      <c r="AF58" s="1185"/>
      <c r="AG58" s="1185"/>
      <c r="AH58" s="1185"/>
      <c r="AI58" s="1185"/>
      <c r="AJ58" s="1185"/>
      <c r="AK58" s="1185"/>
      <c r="AL58" s="1185"/>
      <c r="AM58" s="1185"/>
      <c r="AN58" s="1185"/>
      <c r="AO58" s="1185"/>
      <c r="AP58" s="1185"/>
      <c r="AQ58" s="1185"/>
      <c r="AR58" s="1185"/>
      <c r="AS58" s="1185"/>
      <c r="AT58" s="1185"/>
      <c r="AU58" s="1185"/>
      <c r="AV58" s="1185"/>
      <c r="AW58" s="1185"/>
      <c r="AX58" s="1185"/>
      <c r="AY58" s="1185"/>
      <c r="AZ58" s="1185"/>
      <c r="BA58" s="1185"/>
      <c r="BB58" s="1185"/>
      <c r="BC58" s="1185"/>
    </row>
    <row r="59" spans="1:55" ht="13.5" thickBot="1" x14ac:dyDescent="0.25">
      <c r="A59" s="2509" t="s">
        <v>671</v>
      </c>
      <c r="B59" s="2510"/>
      <c r="C59" s="2510"/>
      <c r="D59" s="2511"/>
      <c r="E59" s="2512"/>
      <c r="F59" s="2513"/>
      <c r="G59" s="2514"/>
      <c r="H59" s="2513"/>
      <c r="I59" s="2514"/>
      <c r="J59" s="2513"/>
      <c r="K59" s="2514"/>
      <c r="L59" s="2513"/>
      <c r="M59" s="2514"/>
      <c r="N59" s="2515"/>
      <c r="O59" s="2516"/>
      <c r="P59" s="1185"/>
      <c r="Q59" s="1185"/>
      <c r="R59" s="1185"/>
      <c r="S59" s="1185"/>
      <c r="T59" s="1185"/>
      <c r="U59" s="1185"/>
      <c r="V59" s="1185"/>
      <c r="W59" s="1185"/>
      <c r="X59" s="1185"/>
      <c r="Y59" s="1185"/>
      <c r="Z59" s="1185"/>
      <c r="AA59" s="1185"/>
      <c r="AB59" s="1185"/>
      <c r="AC59" s="1185"/>
      <c r="AD59" s="1185"/>
      <c r="AE59" s="1185"/>
      <c r="AF59" s="1185"/>
      <c r="AG59" s="1185"/>
      <c r="AH59" s="1185"/>
      <c r="AI59" s="1185"/>
      <c r="AJ59" s="1185"/>
      <c r="AK59" s="1185"/>
      <c r="AL59" s="1185"/>
      <c r="AM59" s="1185"/>
      <c r="AN59" s="1185"/>
      <c r="AO59" s="1185"/>
      <c r="AP59" s="1185"/>
      <c r="AQ59" s="1185"/>
      <c r="AR59" s="1185"/>
      <c r="AS59" s="1185"/>
      <c r="AT59" s="1185"/>
      <c r="AU59" s="1185"/>
      <c r="AV59" s="1185"/>
      <c r="AW59" s="1185"/>
      <c r="AX59" s="1185"/>
      <c r="AY59" s="1185"/>
      <c r="AZ59" s="1185"/>
      <c r="BA59" s="1185"/>
      <c r="BB59" s="1185"/>
      <c r="BC59" s="1185"/>
    </row>
    <row r="60" spans="1:55" ht="13.5" thickBot="1" x14ac:dyDescent="0.25">
      <c r="A60" s="2497"/>
      <c r="B60" s="2498"/>
      <c r="C60" s="2498"/>
      <c r="D60" s="2498"/>
      <c r="E60" s="2498"/>
      <c r="F60" s="2498"/>
      <c r="G60" s="2498"/>
      <c r="H60" s="2498"/>
      <c r="I60" s="2498"/>
      <c r="J60" s="2498"/>
      <c r="K60" s="2498"/>
      <c r="L60" s="2498"/>
      <c r="M60" s="2498"/>
      <c r="N60" s="2498"/>
      <c r="O60" s="2499"/>
      <c r="P60" s="1185"/>
      <c r="Q60" s="1185"/>
      <c r="R60" s="1185"/>
      <c r="S60" s="1185"/>
      <c r="T60" s="1185"/>
      <c r="U60" s="1185"/>
      <c r="V60" s="1185"/>
      <c r="W60" s="1185"/>
      <c r="X60" s="1185"/>
      <c r="Y60" s="1185"/>
      <c r="Z60" s="1185"/>
      <c r="AA60" s="1185"/>
      <c r="AB60" s="1185"/>
      <c r="AC60" s="1185"/>
      <c r="AD60" s="1185"/>
      <c r="AE60" s="1185"/>
      <c r="AF60" s="1185"/>
      <c r="AG60" s="1185"/>
      <c r="AH60" s="1185"/>
      <c r="AI60" s="1185"/>
      <c r="AJ60" s="1185"/>
      <c r="AK60" s="1185"/>
      <c r="AL60" s="1185"/>
      <c r="AM60" s="1185"/>
      <c r="AN60" s="1185"/>
      <c r="AO60" s="1185"/>
      <c r="AP60" s="1185"/>
      <c r="AQ60" s="1185"/>
      <c r="AR60" s="1185"/>
      <c r="AS60" s="1185"/>
      <c r="AT60" s="1185"/>
      <c r="AU60" s="1185"/>
      <c r="AV60" s="1185"/>
      <c r="AW60" s="1185"/>
      <c r="AX60" s="1185"/>
      <c r="AY60" s="1185"/>
      <c r="AZ60" s="1185"/>
      <c r="BA60" s="1185"/>
      <c r="BB60" s="1185"/>
      <c r="BC60" s="1185"/>
    </row>
    <row r="61" spans="1:55" ht="13.5" thickBot="1" x14ac:dyDescent="0.25">
      <c r="A61" s="2473" t="s">
        <v>672</v>
      </c>
      <c r="B61" s="2474"/>
      <c r="C61" s="2474"/>
      <c r="D61" s="2474"/>
      <c r="E61" s="2474"/>
      <c r="F61" s="2474"/>
      <c r="G61" s="2474"/>
      <c r="H61" s="2474"/>
      <c r="I61" s="2474"/>
      <c r="J61" s="2474"/>
      <c r="K61" s="2474"/>
      <c r="L61" s="2474"/>
      <c r="M61" s="2474"/>
      <c r="N61" s="2474"/>
      <c r="O61" s="2475"/>
      <c r="P61" s="1185"/>
      <c r="Q61" s="1185"/>
      <c r="R61" s="1185"/>
      <c r="S61" s="1185"/>
      <c r="T61" s="1185"/>
      <c r="U61" s="1185"/>
      <c r="V61" s="1185"/>
      <c r="W61" s="1185"/>
      <c r="X61" s="1185"/>
      <c r="Y61" s="1185"/>
      <c r="Z61" s="1185"/>
      <c r="AA61" s="1185"/>
      <c r="AB61" s="1185"/>
      <c r="AC61" s="1185"/>
      <c r="AD61" s="1185"/>
      <c r="AE61" s="1185"/>
      <c r="AF61" s="1185"/>
      <c r="AG61" s="1185"/>
      <c r="AH61" s="1185"/>
      <c r="AI61" s="1185"/>
      <c r="AJ61" s="1185"/>
      <c r="AK61" s="1185"/>
      <c r="AL61" s="1185"/>
      <c r="AM61" s="1185"/>
      <c r="AN61" s="1185"/>
      <c r="AO61" s="1185"/>
      <c r="AP61" s="1185"/>
      <c r="AQ61" s="1185"/>
      <c r="AR61" s="1185"/>
      <c r="AS61" s="1185"/>
      <c r="AT61" s="1185"/>
      <c r="AU61" s="1185"/>
      <c r="AV61" s="1185"/>
      <c r="AW61" s="1185"/>
      <c r="AX61" s="1185"/>
      <c r="AY61" s="1185"/>
      <c r="AZ61" s="1185"/>
      <c r="BA61" s="1185"/>
      <c r="BB61" s="1185"/>
      <c r="BC61" s="1185"/>
    </row>
    <row r="62" spans="1:55" ht="12.75" x14ac:dyDescent="0.2">
      <c r="A62" s="2500"/>
      <c r="B62" s="2501"/>
      <c r="C62" s="2501"/>
      <c r="D62" s="2501"/>
      <c r="E62" s="2501"/>
      <c r="F62" s="2501"/>
      <c r="G62" s="2501"/>
      <c r="H62" s="2501"/>
      <c r="I62" s="2501"/>
      <c r="J62" s="2501"/>
      <c r="K62" s="2501"/>
      <c r="L62" s="2501"/>
      <c r="M62" s="2501"/>
      <c r="N62" s="2501"/>
      <c r="O62" s="2502"/>
      <c r="P62" s="1185"/>
      <c r="Q62" s="1185"/>
      <c r="R62" s="1185"/>
      <c r="S62" s="1185"/>
      <c r="T62" s="1185"/>
      <c r="U62" s="1185"/>
      <c r="V62" s="1185"/>
      <c r="W62" s="1185"/>
      <c r="X62" s="1185"/>
      <c r="Y62" s="1185"/>
      <c r="Z62" s="1185"/>
      <c r="AA62" s="1185"/>
      <c r="AB62" s="1185"/>
      <c r="AC62" s="1185"/>
      <c r="AD62" s="1185"/>
      <c r="AE62" s="1185"/>
      <c r="AF62" s="1185"/>
      <c r="AG62" s="1185"/>
      <c r="AH62" s="1185"/>
      <c r="AI62" s="1185"/>
      <c r="AJ62" s="1185"/>
      <c r="AK62" s="1185"/>
      <c r="AL62" s="1185"/>
      <c r="AM62" s="1185"/>
      <c r="AN62" s="1185"/>
      <c r="AO62" s="1185"/>
      <c r="AP62" s="1185"/>
      <c r="AQ62" s="1185"/>
      <c r="AR62" s="1185"/>
      <c r="AS62" s="1185"/>
      <c r="AT62" s="1185"/>
      <c r="AU62" s="1185"/>
      <c r="AV62" s="1185"/>
      <c r="AW62" s="1185"/>
      <c r="AX62" s="1185"/>
      <c r="AY62" s="1185"/>
      <c r="AZ62" s="1185"/>
      <c r="BA62" s="1185"/>
      <c r="BB62" s="1185"/>
      <c r="BC62" s="1185"/>
    </row>
    <row r="63" spans="1:55" ht="12.75" x14ac:dyDescent="0.2">
      <c r="A63" s="2503"/>
      <c r="B63" s="2504"/>
      <c r="C63" s="2504"/>
      <c r="D63" s="2504"/>
      <c r="E63" s="2504"/>
      <c r="F63" s="2504"/>
      <c r="G63" s="2504"/>
      <c r="H63" s="2504"/>
      <c r="I63" s="2504"/>
      <c r="J63" s="2504"/>
      <c r="K63" s="2504"/>
      <c r="L63" s="2504"/>
      <c r="M63" s="2504"/>
      <c r="N63" s="2504"/>
      <c r="O63" s="2505"/>
      <c r="P63" s="1185"/>
      <c r="Q63" s="1185"/>
      <c r="R63" s="1185"/>
      <c r="S63" s="1185"/>
      <c r="T63" s="1185"/>
      <c r="U63" s="1185"/>
      <c r="V63" s="1185"/>
      <c r="W63" s="1185"/>
      <c r="X63" s="1185"/>
      <c r="Y63" s="1185"/>
      <c r="Z63" s="1185"/>
      <c r="AA63" s="1185"/>
      <c r="AB63" s="1185"/>
      <c r="AC63" s="1185"/>
      <c r="AD63" s="1185"/>
      <c r="AE63" s="1185"/>
      <c r="AF63" s="1185"/>
      <c r="AG63" s="1185"/>
      <c r="AH63" s="1185"/>
      <c r="AI63" s="1185"/>
      <c r="AJ63" s="1185"/>
      <c r="AK63" s="1185"/>
      <c r="AL63" s="1185"/>
      <c r="AM63" s="1185"/>
      <c r="AN63" s="1185"/>
      <c r="AO63" s="1185"/>
      <c r="AP63" s="1185"/>
      <c r="AQ63" s="1185"/>
      <c r="AR63" s="1185"/>
      <c r="AS63" s="1185"/>
      <c r="AT63" s="1185"/>
      <c r="AU63" s="1185"/>
      <c r="AV63" s="1185"/>
      <c r="AW63" s="1185"/>
      <c r="AX63" s="1185"/>
      <c r="AY63" s="1185"/>
      <c r="AZ63" s="1185"/>
      <c r="BA63" s="1185"/>
      <c r="BB63" s="1185"/>
      <c r="BC63" s="1185"/>
    </row>
    <row r="64" spans="1:55" ht="12.75" x14ac:dyDescent="0.2">
      <c r="A64" s="2503"/>
      <c r="B64" s="2504"/>
      <c r="C64" s="2504"/>
      <c r="D64" s="2504"/>
      <c r="E64" s="2504"/>
      <c r="F64" s="2504"/>
      <c r="G64" s="2504"/>
      <c r="H64" s="2504"/>
      <c r="I64" s="2504"/>
      <c r="J64" s="2504"/>
      <c r="K64" s="2504"/>
      <c r="L64" s="2504"/>
      <c r="M64" s="2504"/>
      <c r="N64" s="2504"/>
      <c r="O64" s="2505"/>
      <c r="P64" s="1185"/>
      <c r="Q64" s="1185"/>
      <c r="R64" s="1185"/>
      <c r="S64" s="1185"/>
      <c r="T64" s="1185"/>
      <c r="U64" s="1185"/>
      <c r="V64" s="1185"/>
      <c r="W64" s="1185"/>
      <c r="X64" s="1185"/>
      <c r="Y64" s="1185"/>
      <c r="Z64" s="1185"/>
      <c r="AA64" s="1185"/>
      <c r="AB64" s="1185"/>
      <c r="AC64" s="1185"/>
      <c r="AD64" s="1185"/>
      <c r="AE64" s="1185"/>
      <c r="AF64" s="1185"/>
      <c r="AG64" s="1185"/>
      <c r="AH64" s="1185"/>
      <c r="AI64" s="1185"/>
      <c r="AJ64" s="1185"/>
      <c r="AK64" s="1185"/>
      <c r="AL64" s="1185"/>
      <c r="AM64" s="1185"/>
      <c r="AN64" s="1185"/>
      <c r="AO64" s="1185"/>
      <c r="AP64" s="1185"/>
      <c r="AQ64" s="1185"/>
      <c r="AR64" s="1185"/>
      <c r="AS64" s="1185"/>
      <c r="AT64" s="1185"/>
      <c r="AU64" s="1185"/>
      <c r="AV64" s="1185"/>
      <c r="AW64" s="1185"/>
      <c r="AX64" s="1185"/>
      <c r="AY64" s="1185"/>
      <c r="AZ64" s="1185"/>
      <c r="BA64" s="1185"/>
      <c r="BB64" s="1185"/>
      <c r="BC64" s="1185"/>
    </row>
    <row r="65" spans="1:55" ht="13.5" thickBot="1" x14ac:dyDescent="0.25">
      <c r="A65" s="2503"/>
      <c r="B65" s="2504"/>
      <c r="C65" s="2504"/>
      <c r="D65" s="2504"/>
      <c r="E65" s="2504"/>
      <c r="F65" s="2504"/>
      <c r="G65" s="2504"/>
      <c r="H65" s="2504"/>
      <c r="I65" s="2504"/>
      <c r="J65" s="2504"/>
      <c r="K65" s="2504"/>
      <c r="L65" s="2504"/>
      <c r="M65" s="2504"/>
      <c r="N65" s="2504"/>
      <c r="O65" s="2505"/>
      <c r="P65" s="1185"/>
      <c r="Q65" s="1185"/>
      <c r="R65" s="1185"/>
      <c r="S65" s="1185"/>
      <c r="T65" s="1185"/>
      <c r="U65" s="1185"/>
      <c r="V65" s="1185"/>
      <c r="W65" s="1185"/>
      <c r="X65" s="1185"/>
      <c r="Y65" s="1185"/>
      <c r="Z65" s="1185"/>
      <c r="AA65" s="1185"/>
      <c r="AB65" s="1185"/>
      <c r="AC65" s="1185"/>
      <c r="AD65" s="1185"/>
      <c r="AE65" s="1185"/>
      <c r="AF65" s="1185"/>
      <c r="AG65" s="1185"/>
      <c r="AH65" s="1185"/>
      <c r="AI65" s="1185"/>
      <c r="AJ65" s="1185"/>
      <c r="AK65" s="1185"/>
      <c r="AL65" s="1185"/>
      <c r="AM65" s="1185"/>
      <c r="AN65" s="1185"/>
      <c r="AO65" s="1185"/>
      <c r="AP65" s="1185"/>
      <c r="AQ65" s="1185"/>
      <c r="AR65" s="1185"/>
      <c r="AS65" s="1185"/>
      <c r="AT65" s="1185"/>
      <c r="AU65" s="1185"/>
      <c r="AV65" s="1185"/>
      <c r="AW65" s="1185"/>
      <c r="AX65" s="1185"/>
      <c r="AY65" s="1185"/>
      <c r="AZ65" s="1185"/>
      <c r="BA65" s="1185"/>
      <c r="BB65" s="1185"/>
      <c r="BC65" s="1185"/>
    </row>
    <row r="66" spans="1:55" ht="13.5" thickBot="1" x14ac:dyDescent="0.25">
      <c r="A66" s="2473" t="s">
        <v>673</v>
      </c>
      <c r="B66" s="2474"/>
      <c r="C66" s="2474"/>
      <c r="D66" s="2474"/>
      <c r="E66" s="2474"/>
      <c r="F66" s="2474"/>
      <c r="G66" s="2474"/>
      <c r="H66" s="2474"/>
      <c r="I66" s="2474"/>
      <c r="J66" s="2474"/>
      <c r="K66" s="2474"/>
      <c r="L66" s="2474"/>
      <c r="M66" s="2474"/>
      <c r="N66" s="2474"/>
      <c r="O66" s="2475"/>
      <c r="P66" s="1185"/>
      <c r="Q66" s="1185"/>
      <c r="R66" s="1185"/>
      <c r="S66" s="1185"/>
      <c r="T66" s="1185"/>
      <c r="U66" s="1185"/>
      <c r="V66" s="1185"/>
      <c r="W66" s="1185"/>
      <c r="X66" s="1185"/>
      <c r="Y66" s="1185"/>
      <c r="Z66" s="1185"/>
      <c r="AA66" s="1185"/>
      <c r="AB66" s="1185"/>
      <c r="AC66" s="1185"/>
      <c r="AD66" s="1185"/>
      <c r="AE66" s="1185"/>
      <c r="AF66" s="1185"/>
      <c r="AG66" s="1185"/>
      <c r="AH66" s="1185"/>
      <c r="AI66" s="1185"/>
      <c r="AJ66" s="1185"/>
      <c r="AK66" s="1185"/>
      <c r="AL66" s="1185"/>
      <c r="AM66" s="1185"/>
      <c r="AN66" s="1185"/>
      <c r="AO66" s="1185"/>
      <c r="AP66" s="1185"/>
      <c r="AQ66" s="1185"/>
      <c r="AR66" s="1185"/>
      <c r="AS66" s="1185"/>
      <c r="AT66" s="1185"/>
      <c r="AU66" s="1185"/>
      <c r="AV66" s="1185"/>
      <c r="AW66" s="1185"/>
      <c r="AX66" s="1185"/>
      <c r="AY66" s="1185"/>
      <c r="AZ66" s="1185"/>
      <c r="BA66" s="1185"/>
      <c r="BB66" s="1185"/>
      <c r="BC66" s="1185"/>
    </row>
    <row r="67" spans="1:55" ht="12.75" x14ac:dyDescent="0.2">
      <c r="A67" s="2506"/>
      <c r="B67" s="2507"/>
      <c r="C67" s="2507"/>
      <c r="D67" s="2507"/>
      <c r="E67" s="2507"/>
      <c r="F67" s="2507"/>
      <c r="G67" s="2507"/>
      <c r="H67" s="2507"/>
      <c r="I67" s="2507"/>
      <c r="J67" s="2507"/>
      <c r="K67" s="2507"/>
      <c r="L67" s="2507"/>
      <c r="M67" s="2507"/>
      <c r="N67" s="2507"/>
      <c r="O67" s="2508"/>
      <c r="P67" s="1185"/>
      <c r="Q67" s="1185"/>
      <c r="R67" s="1185"/>
      <c r="S67" s="1185"/>
      <c r="T67" s="1185"/>
      <c r="U67" s="1185"/>
      <c r="V67" s="1185"/>
      <c r="W67" s="1185"/>
      <c r="X67" s="1185"/>
      <c r="Y67" s="1185"/>
      <c r="Z67" s="1185"/>
      <c r="AA67" s="1185"/>
      <c r="AB67" s="1185"/>
      <c r="AC67" s="1185"/>
      <c r="AD67" s="1185"/>
      <c r="AE67" s="1185"/>
      <c r="AF67" s="1185"/>
      <c r="AG67" s="1185"/>
      <c r="AH67" s="1185"/>
      <c r="AI67" s="1185"/>
      <c r="AJ67" s="1185"/>
      <c r="AK67" s="1185"/>
      <c r="AL67" s="1185"/>
      <c r="AM67" s="1185"/>
      <c r="AN67" s="1185"/>
      <c r="AO67" s="1185"/>
      <c r="AP67" s="1185"/>
      <c r="AQ67" s="1185"/>
      <c r="AR67" s="1185"/>
      <c r="AS67" s="1185"/>
      <c r="AT67" s="1185"/>
      <c r="AU67" s="1185"/>
      <c r="AV67" s="1185"/>
      <c r="AW67" s="1185"/>
      <c r="AX67" s="1185"/>
      <c r="AY67" s="1185"/>
      <c r="AZ67" s="1185"/>
      <c r="BA67" s="1185"/>
      <c r="BB67" s="1185"/>
      <c r="BC67" s="1185"/>
    </row>
    <row r="68" spans="1:55" ht="12.75" x14ac:dyDescent="0.2">
      <c r="A68" s="2470"/>
      <c r="B68" s="2471"/>
      <c r="C68" s="2471"/>
      <c r="D68" s="2471"/>
      <c r="E68" s="2471"/>
      <c r="F68" s="2471"/>
      <c r="G68" s="2471"/>
      <c r="H68" s="2471"/>
      <c r="I68" s="2471"/>
      <c r="J68" s="2471"/>
      <c r="K68" s="2471"/>
      <c r="L68" s="2471"/>
      <c r="M68" s="2471"/>
      <c r="N68" s="2471"/>
      <c r="O68" s="2472"/>
      <c r="P68" s="1185"/>
      <c r="Q68" s="1185"/>
      <c r="R68" s="1185"/>
      <c r="S68" s="1185"/>
      <c r="T68" s="1185"/>
      <c r="U68" s="1185"/>
      <c r="V68" s="1185"/>
      <c r="W68" s="1185"/>
      <c r="X68" s="1185"/>
      <c r="Y68" s="1185"/>
      <c r="Z68" s="1185"/>
      <c r="AA68" s="1185"/>
      <c r="AB68" s="1185"/>
      <c r="AC68" s="1185"/>
      <c r="AD68" s="1185"/>
      <c r="AE68" s="1185"/>
      <c r="AF68" s="1185"/>
      <c r="AG68" s="1185"/>
      <c r="AH68" s="1185"/>
      <c r="AI68" s="1185"/>
      <c r="AJ68" s="1185"/>
      <c r="AK68" s="1185"/>
      <c r="AL68" s="1185"/>
      <c r="AM68" s="1185"/>
      <c r="AN68" s="1185"/>
      <c r="AO68" s="1185"/>
      <c r="AP68" s="1185"/>
      <c r="AQ68" s="1185"/>
      <c r="AR68" s="1185"/>
      <c r="AS68" s="1185"/>
      <c r="AT68" s="1185"/>
      <c r="AU68" s="1185"/>
      <c r="AV68" s="1185"/>
      <c r="AW68" s="1185"/>
      <c r="AX68" s="1185"/>
      <c r="AY68" s="1185"/>
      <c r="AZ68" s="1185"/>
      <c r="BA68" s="1185"/>
      <c r="BB68" s="1185"/>
      <c r="BC68" s="1185"/>
    </row>
    <row r="69" spans="1:55" ht="13.5" thickBot="1" x14ac:dyDescent="0.25">
      <c r="A69" s="2470"/>
      <c r="B69" s="2471"/>
      <c r="C69" s="2471"/>
      <c r="D69" s="2471"/>
      <c r="E69" s="2471"/>
      <c r="F69" s="2471"/>
      <c r="G69" s="2471"/>
      <c r="H69" s="2471"/>
      <c r="I69" s="2471"/>
      <c r="J69" s="2471"/>
      <c r="K69" s="2471"/>
      <c r="L69" s="2471"/>
      <c r="M69" s="2471"/>
      <c r="N69" s="2471"/>
      <c r="O69" s="2472"/>
      <c r="P69" s="1185"/>
      <c r="Q69" s="1185"/>
      <c r="R69" s="1185"/>
      <c r="S69" s="1185"/>
      <c r="T69" s="1185"/>
      <c r="U69" s="1185"/>
      <c r="V69" s="1185"/>
      <c r="W69" s="1185"/>
      <c r="X69" s="1185"/>
      <c r="Y69" s="1185"/>
      <c r="Z69" s="1185"/>
      <c r="AA69" s="1185"/>
      <c r="AB69" s="1185"/>
      <c r="AC69" s="1185"/>
      <c r="AD69" s="1185"/>
      <c r="AE69" s="1185"/>
      <c r="AF69" s="1185"/>
      <c r="AG69" s="1185"/>
      <c r="AH69" s="1185"/>
      <c r="AI69" s="1185"/>
      <c r="AJ69" s="1185"/>
      <c r="AK69" s="1185"/>
      <c r="AL69" s="1185"/>
      <c r="AM69" s="1185"/>
      <c r="AN69" s="1185"/>
      <c r="AO69" s="1185"/>
      <c r="AP69" s="1185"/>
      <c r="AQ69" s="1185"/>
      <c r="AR69" s="1185"/>
      <c r="AS69" s="1185"/>
      <c r="AT69" s="1185"/>
      <c r="AU69" s="1185"/>
      <c r="AV69" s="1185"/>
      <c r="AW69" s="1185"/>
      <c r="AX69" s="1185"/>
      <c r="AY69" s="1185"/>
      <c r="AZ69" s="1185"/>
      <c r="BA69" s="1185"/>
      <c r="BB69" s="1185"/>
      <c r="BC69" s="1185"/>
    </row>
    <row r="70" spans="1:55" ht="13.5" thickBot="1" x14ac:dyDescent="0.25">
      <c r="A70" s="2473" t="s">
        <v>674</v>
      </c>
      <c r="B70" s="2474"/>
      <c r="C70" s="2474"/>
      <c r="D70" s="2474"/>
      <c r="E70" s="2474"/>
      <c r="F70" s="2474"/>
      <c r="G70" s="2474"/>
      <c r="H70" s="2474"/>
      <c r="I70" s="2474"/>
      <c r="J70" s="2474"/>
      <c r="K70" s="2474"/>
      <c r="L70" s="2474"/>
      <c r="M70" s="2474"/>
      <c r="N70" s="2474"/>
      <c r="O70" s="2475"/>
      <c r="P70" s="1185"/>
      <c r="Q70" s="1185"/>
      <c r="R70" s="1185"/>
      <c r="S70" s="1185"/>
      <c r="T70" s="1185"/>
      <c r="U70" s="1185"/>
      <c r="V70" s="1185"/>
      <c r="W70" s="1185"/>
      <c r="X70" s="1185"/>
      <c r="Y70" s="1185"/>
      <c r="Z70" s="1185"/>
      <c r="AA70" s="1185"/>
      <c r="AB70" s="1185"/>
      <c r="AC70" s="1185"/>
      <c r="AD70" s="1185"/>
      <c r="AE70" s="1185"/>
      <c r="AF70" s="1185"/>
      <c r="AG70" s="1185"/>
      <c r="AH70" s="1185"/>
      <c r="AI70" s="1185"/>
      <c r="AJ70" s="1185"/>
      <c r="AK70" s="1185"/>
      <c r="AL70" s="1185"/>
      <c r="AM70" s="1185"/>
      <c r="AN70" s="1185"/>
      <c r="AO70" s="1185"/>
      <c r="AP70" s="1185"/>
      <c r="AQ70" s="1185"/>
      <c r="AR70" s="1185"/>
      <c r="AS70" s="1185"/>
      <c r="AT70" s="1185"/>
      <c r="AU70" s="1185"/>
      <c r="AV70" s="1185"/>
      <c r="AW70" s="1185"/>
      <c r="AX70" s="1185"/>
      <c r="AY70" s="1185"/>
      <c r="AZ70" s="1185"/>
      <c r="BA70" s="1185"/>
      <c r="BB70" s="1185"/>
      <c r="BC70" s="1185"/>
    </row>
    <row r="71" spans="1:55" ht="13.5" thickBot="1" x14ac:dyDescent="0.25">
      <c r="A71" s="2485" t="s">
        <v>493</v>
      </c>
      <c r="B71" s="2486"/>
      <c r="C71" s="2487"/>
      <c r="D71" s="2488"/>
      <c r="E71" s="2489"/>
      <c r="F71" s="2489"/>
      <c r="G71" s="2490"/>
      <c r="H71" s="2485" t="s">
        <v>493</v>
      </c>
      <c r="I71" s="2486"/>
      <c r="J71" s="2487"/>
      <c r="K71" s="2488"/>
      <c r="L71" s="2489"/>
      <c r="M71" s="2489"/>
      <c r="N71" s="2489"/>
      <c r="O71" s="2490"/>
      <c r="P71" s="1185"/>
      <c r="Q71" s="1185"/>
      <c r="R71" s="1185"/>
      <c r="S71" s="1185"/>
      <c r="T71" s="1185"/>
      <c r="U71" s="1185"/>
      <c r="V71" s="1185"/>
      <c r="W71" s="1185"/>
      <c r="X71" s="1185"/>
      <c r="Y71" s="1185"/>
      <c r="Z71" s="1185"/>
      <c r="AA71" s="1185"/>
      <c r="AB71" s="1185"/>
      <c r="AC71" s="1185"/>
      <c r="AD71" s="1185"/>
      <c r="AE71" s="1185"/>
      <c r="AF71" s="1185"/>
      <c r="AG71" s="1185"/>
      <c r="AH71" s="1185"/>
      <c r="AI71" s="1185"/>
      <c r="AJ71" s="1185"/>
      <c r="AK71" s="1185"/>
      <c r="AL71" s="1185"/>
      <c r="AM71" s="1185"/>
      <c r="AN71" s="1185"/>
      <c r="AO71" s="1185"/>
      <c r="AP71" s="1185"/>
      <c r="AQ71" s="1185"/>
      <c r="AR71" s="1185"/>
      <c r="AS71" s="1185"/>
      <c r="AT71" s="1185"/>
      <c r="AU71" s="1185"/>
      <c r="AV71" s="1185"/>
      <c r="AW71" s="1185"/>
      <c r="AX71" s="1185"/>
      <c r="AY71" s="1185"/>
      <c r="AZ71" s="1185"/>
      <c r="BA71" s="1185"/>
      <c r="BB71" s="1185"/>
      <c r="BC71" s="1185"/>
    </row>
    <row r="72" spans="1:55" ht="12.75" x14ac:dyDescent="0.2">
      <c r="A72" s="2491" t="s">
        <v>675</v>
      </c>
      <c r="B72" s="2492"/>
      <c r="C72" s="2493"/>
      <c r="D72" s="2488"/>
      <c r="E72" s="2489"/>
      <c r="F72" s="2489"/>
      <c r="G72" s="2490"/>
      <c r="H72" s="2491" t="s">
        <v>676</v>
      </c>
      <c r="I72" s="2492"/>
      <c r="J72" s="2493"/>
      <c r="K72" s="2494"/>
      <c r="L72" s="2495"/>
      <c r="M72" s="2495"/>
      <c r="N72" s="2495"/>
      <c r="O72" s="2496"/>
      <c r="P72" s="1185"/>
      <c r="Q72" s="1185"/>
      <c r="R72" s="1185"/>
      <c r="S72" s="1185"/>
      <c r="T72" s="1185"/>
      <c r="U72" s="1185"/>
      <c r="V72" s="1185"/>
      <c r="W72" s="1185"/>
      <c r="X72" s="1185"/>
      <c r="Y72" s="1185"/>
      <c r="Z72" s="1185"/>
      <c r="AA72" s="1185"/>
      <c r="AB72" s="1185"/>
      <c r="AC72" s="1185"/>
      <c r="AD72" s="1185"/>
      <c r="AE72" s="1185"/>
      <c r="AF72" s="1185"/>
      <c r="AG72" s="1185"/>
      <c r="AH72" s="1185"/>
      <c r="AI72" s="1185"/>
      <c r="AJ72" s="1185"/>
      <c r="AK72" s="1185"/>
      <c r="AL72" s="1185"/>
      <c r="AM72" s="1185"/>
      <c r="AN72" s="1185"/>
      <c r="AO72" s="1185"/>
      <c r="AP72" s="1185"/>
      <c r="AQ72" s="1185"/>
      <c r="AR72" s="1185"/>
      <c r="AS72" s="1185"/>
      <c r="AT72" s="1185"/>
      <c r="AU72" s="1185"/>
      <c r="AV72" s="1185"/>
      <c r="AW72" s="1185"/>
      <c r="AX72" s="1185"/>
      <c r="AY72" s="1185"/>
      <c r="AZ72" s="1185"/>
      <c r="BA72" s="1185"/>
      <c r="BB72" s="1185"/>
      <c r="BC72" s="1185"/>
    </row>
    <row r="73" spans="1:55" ht="12.75" x14ac:dyDescent="0.2">
      <c r="A73" s="2476" t="s">
        <v>484</v>
      </c>
      <c r="B73" s="2477"/>
      <c r="C73" s="2478"/>
      <c r="D73" s="2470"/>
      <c r="E73" s="2471"/>
      <c r="F73" s="2471"/>
      <c r="G73" s="2472"/>
      <c r="H73" s="2476" t="s">
        <v>484</v>
      </c>
      <c r="I73" s="2477"/>
      <c r="J73" s="2478"/>
      <c r="K73" s="2470"/>
      <c r="L73" s="2471"/>
      <c r="M73" s="2471"/>
      <c r="N73" s="2471"/>
      <c r="O73" s="2472"/>
      <c r="P73" s="1185"/>
      <c r="Q73" s="1185"/>
      <c r="R73" s="1185"/>
      <c r="S73" s="1185"/>
      <c r="T73" s="1185"/>
      <c r="U73" s="1185"/>
      <c r="V73" s="1185"/>
      <c r="W73" s="1185"/>
      <c r="X73" s="1185"/>
      <c r="Y73" s="1185"/>
      <c r="Z73" s="1185"/>
      <c r="AA73" s="1185"/>
      <c r="AB73" s="1185"/>
      <c r="AC73" s="1185"/>
      <c r="AD73" s="1185"/>
      <c r="AE73" s="1185"/>
      <c r="AF73" s="1185"/>
      <c r="AG73" s="1185"/>
      <c r="AH73" s="1185"/>
      <c r="AI73" s="1185"/>
      <c r="AJ73" s="1185"/>
      <c r="AK73" s="1185"/>
      <c r="AL73" s="1185"/>
      <c r="AM73" s="1185"/>
      <c r="AN73" s="1185"/>
      <c r="AO73" s="1185"/>
      <c r="AP73" s="1185"/>
      <c r="AQ73" s="1185"/>
      <c r="AR73" s="1185"/>
      <c r="AS73" s="1185"/>
      <c r="AT73" s="1185"/>
      <c r="AU73" s="1185"/>
      <c r="AV73" s="1185"/>
      <c r="AW73" s="1185"/>
      <c r="AX73" s="1185"/>
      <c r="AY73" s="1185"/>
      <c r="AZ73" s="1185"/>
      <c r="BA73" s="1185"/>
      <c r="BB73" s="1185"/>
      <c r="BC73" s="1185"/>
    </row>
    <row r="74" spans="1:55" ht="13.5" thickBot="1" x14ac:dyDescent="0.25">
      <c r="A74" s="2479" t="s">
        <v>494</v>
      </c>
      <c r="B74" s="2480"/>
      <c r="C74" s="2481"/>
      <c r="D74" s="2482"/>
      <c r="E74" s="2483"/>
      <c r="F74" s="2483"/>
      <c r="G74" s="2484"/>
      <c r="H74" s="2479" t="s">
        <v>494</v>
      </c>
      <c r="I74" s="2480"/>
      <c r="J74" s="2481"/>
      <c r="K74" s="2482"/>
      <c r="L74" s="2483"/>
      <c r="M74" s="2483"/>
      <c r="N74" s="2483"/>
      <c r="O74" s="2484"/>
      <c r="P74" s="1185"/>
      <c r="Q74" s="1185"/>
      <c r="R74" s="1185"/>
      <c r="S74" s="1185"/>
      <c r="T74" s="1185"/>
      <c r="U74" s="1185"/>
      <c r="V74" s="1185"/>
      <c r="W74" s="1185"/>
      <c r="X74" s="1185"/>
      <c r="Y74" s="1185"/>
      <c r="Z74" s="1185"/>
      <c r="AA74" s="1185"/>
      <c r="AB74" s="1185"/>
      <c r="AC74" s="1185"/>
      <c r="AD74" s="1185"/>
      <c r="AE74" s="1185"/>
      <c r="AF74" s="1185"/>
      <c r="AG74" s="1185"/>
      <c r="AH74" s="1185"/>
      <c r="AI74" s="1185"/>
      <c r="AJ74" s="1185"/>
      <c r="AK74" s="1185"/>
      <c r="AL74" s="1185"/>
      <c r="AM74" s="1185"/>
      <c r="AN74" s="1185"/>
      <c r="AO74" s="1185"/>
      <c r="AP74" s="1185"/>
      <c r="AQ74" s="1185"/>
      <c r="AR74" s="1185"/>
      <c r="AS74" s="1185"/>
      <c r="AT74" s="1185"/>
      <c r="AU74" s="1185"/>
      <c r="AV74" s="1185"/>
      <c r="AW74" s="1185"/>
      <c r="AX74" s="1185"/>
      <c r="AY74" s="1185"/>
      <c r="AZ74" s="1185"/>
      <c r="BA74" s="1185"/>
      <c r="BB74" s="1185"/>
      <c r="BC74" s="1185"/>
    </row>
    <row r="75" spans="1:55" ht="12.75" x14ac:dyDescent="0.2">
      <c r="A75" s="1190"/>
      <c r="B75" s="1190"/>
      <c r="C75" s="1190"/>
      <c r="D75" s="1190"/>
      <c r="E75" s="1191"/>
      <c r="F75" s="1191"/>
      <c r="G75" s="1191"/>
      <c r="H75" s="1191"/>
      <c r="I75" s="1191"/>
      <c r="J75" s="1191"/>
      <c r="K75" s="1191"/>
      <c r="L75" s="1191"/>
      <c r="M75" s="1191"/>
      <c r="N75" s="1191"/>
      <c r="O75" s="1191"/>
      <c r="P75" s="1185"/>
      <c r="Q75" s="1185"/>
      <c r="R75" s="1185"/>
      <c r="S75" s="1185"/>
      <c r="T75" s="1185"/>
      <c r="U75" s="1185"/>
      <c r="V75" s="1185"/>
      <c r="W75" s="1185"/>
      <c r="X75" s="1185"/>
      <c r="Y75" s="1185"/>
      <c r="Z75" s="1185"/>
      <c r="AA75" s="1185"/>
      <c r="AB75" s="1185"/>
      <c r="AC75" s="1185"/>
      <c r="AD75" s="1185"/>
      <c r="AE75" s="1185"/>
      <c r="AF75" s="1185"/>
      <c r="AG75" s="1185"/>
      <c r="AH75" s="1185"/>
      <c r="AI75" s="1185"/>
      <c r="AJ75" s="1185"/>
      <c r="AK75" s="1185"/>
      <c r="AL75" s="1185"/>
      <c r="AM75" s="1185"/>
      <c r="AN75" s="1185"/>
      <c r="AO75" s="1185"/>
      <c r="AP75" s="1185"/>
      <c r="AQ75" s="1185"/>
      <c r="AR75" s="1185"/>
      <c r="AS75" s="1185"/>
      <c r="AT75" s="1185"/>
      <c r="AU75" s="1185"/>
      <c r="AV75" s="1185"/>
      <c r="AW75" s="1185"/>
      <c r="AX75" s="1185"/>
      <c r="AY75" s="1185"/>
      <c r="AZ75" s="1185"/>
      <c r="BA75" s="1185"/>
      <c r="BB75" s="1185"/>
      <c r="BC75" s="1185"/>
    </row>
    <row r="76" spans="1:55" ht="12.75" x14ac:dyDescent="0.2">
      <c r="A76" s="1190"/>
      <c r="B76" s="1190"/>
      <c r="C76" s="1190"/>
      <c r="D76" s="1190"/>
      <c r="E76" s="1191"/>
      <c r="F76" s="1191"/>
      <c r="G76" s="1191"/>
      <c r="H76" s="1191"/>
      <c r="I76" s="1191"/>
      <c r="J76" s="1191"/>
      <c r="K76" s="1191"/>
      <c r="L76" s="1191"/>
      <c r="M76" s="1191"/>
      <c r="N76" s="1191"/>
      <c r="O76" s="1191"/>
      <c r="P76" s="1185"/>
      <c r="Q76" s="1185"/>
      <c r="R76" s="1185"/>
      <c r="S76" s="1185"/>
      <c r="T76" s="1185"/>
      <c r="U76" s="1185"/>
      <c r="V76" s="1185"/>
      <c r="W76" s="1185"/>
      <c r="X76" s="1185"/>
      <c r="Y76" s="1185"/>
      <c r="Z76" s="1185"/>
      <c r="AA76" s="1185"/>
      <c r="AB76" s="1185"/>
      <c r="AC76" s="1185"/>
      <c r="AD76" s="1185"/>
      <c r="AE76" s="1185"/>
      <c r="AF76" s="1185"/>
      <c r="AG76" s="1185"/>
      <c r="AH76" s="1185"/>
      <c r="AI76" s="1185"/>
      <c r="AJ76" s="1185"/>
      <c r="AK76" s="1185"/>
      <c r="AL76" s="1185"/>
      <c r="AM76" s="1185"/>
      <c r="AN76" s="1185"/>
      <c r="AO76" s="1185"/>
      <c r="AP76" s="1185"/>
      <c r="AQ76" s="1185"/>
      <c r="AR76" s="1185"/>
      <c r="AS76" s="1185"/>
      <c r="AT76" s="1185"/>
      <c r="AU76" s="1185"/>
      <c r="AV76" s="1185"/>
      <c r="AW76" s="1185"/>
      <c r="AX76" s="1185"/>
      <c r="AY76" s="1185"/>
      <c r="AZ76" s="1185"/>
      <c r="BA76" s="1185"/>
      <c r="BB76" s="1185"/>
      <c r="BC76" s="1185"/>
    </row>
    <row r="77" spans="1:55" ht="12.75" x14ac:dyDescent="0.2">
      <c r="A77" s="1190"/>
      <c r="B77" s="1190"/>
      <c r="C77" s="1190"/>
      <c r="D77" s="1190"/>
      <c r="E77" s="1191"/>
      <c r="F77" s="1191"/>
      <c r="G77" s="1191"/>
      <c r="H77" s="1191"/>
      <c r="I77" s="1191"/>
      <c r="J77" s="1191"/>
      <c r="K77" s="1191"/>
      <c r="L77" s="1191"/>
      <c r="M77" s="1191"/>
      <c r="N77" s="1191"/>
      <c r="O77" s="1191"/>
      <c r="P77" s="1185"/>
      <c r="Q77" s="1185"/>
      <c r="R77" s="1185"/>
      <c r="S77" s="1185"/>
      <c r="T77" s="1185"/>
      <c r="U77" s="1185"/>
      <c r="V77" s="1185"/>
      <c r="W77" s="1185"/>
      <c r="X77" s="1185"/>
      <c r="Y77" s="1185"/>
      <c r="Z77" s="1185"/>
      <c r="AA77" s="1185"/>
      <c r="AB77" s="1185"/>
      <c r="AC77" s="1185"/>
      <c r="AD77" s="1185"/>
      <c r="AE77" s="1185"/>
      <c r="AF77" s="1185"/>
      <c r="AG77" s="1185"/>
      <c r="AH77" s="1185"/>
      <c r="AI77" s="1185"/>
      <c r="AJ77" s="1185"/>
      <c r="AK77" s="1185"/>
      <c r="AL77" s="1185"/>
      <c r="AM77" s="1185"/>
      <c r="AN77" s="1185"/>
      <c r="AO77" s="1185"/>
      <c r="AP77" s="1185"/>
      <c r="AQ77" s="1185"/>
      <c r="AR77" s="1185"/>
      <c r="AS77" s="1185"/>
      <c r="AT77" s="1185"/>
      <c r="AU77" s="1185"/>
      <c r="AV77" s="1185"/>
      <c r="AW77" s="1185"/>
      <c r="AX77" s="1185"/>
      <c r="AY77" s="1185"/>
      <c r="AZ77" s="1185"/>
      <c r="BA77" s="1185"/>
      <c r="BB77" s="1185"/>
      <c r="BC77" s="1185"/>
    </row>
    <row r="78" spans="1:55" ht="12.75" x14ac:dyDescent="0.2">
      <c r="A78" s="1190"/>
      <c r="B78" s="1190"/>
      <c r="C78" s="1190"/>
      <c r="D78" s="1190"/>
      <c r="E78" s="1191"/>
      <c r="F78" s="1191"/>
      <c r="G78" s="1191"/>
      <c r="H78" s="1191"/>
      <c r="I78" s="1191"/>
      <c r="J78" s="1191"/>
      <c r="K78" s="1191"/>
      <c r="L78" s="1191"/>
      <c r="M78" s="1191"/>
      <c r="N78" s="1191"/>
      <c r="O78" s="1191"/>
      <c r="P78" s="1185"/>
      <c r="Q78" s="1185"/>
      <c r="R78" s="1185"/>
      <c r="S78" s="1185"/>
      <c r="T78" s="1185"/>
      <c r="U78" s="1185"/>
      <c r="V78" s="1185"/>
      <c r="W78" s="1185"/>
      <c r="X78" s="1185"/>
      <c r="Y78" s="1185"/>
      <c r="Z78" s="1185"/>
      <c r="AA78" s="1185"/>
      <c r="AB78" s="1185"/>
      <c r="AC78" s="1185"/>
      <c r="AD78" s="1185"/>
      <c r="AE78" s="1185"/>
      <c r="AF78" s="1185"/>
      <c r="AG78" s="1185"/>
      <c r="AH78" s="1185"/>
      <c r="AI78" s="1185"/>
      <c r="AJ78" s="1185"/>
      <c r="AK78" s="1185"/>
      <c r="AL78" s="1185"/>
      <c r="AM78" s="1185"/>
      <c r="AN78" s="1185"/>
      <c r="AO78" s="1185"/>
      <c r="AP78" s="1185"/>
      <c r="AQ78" s="1185"/>
      <c r="AR78" s="1185"/>
      <c r="AS78" s="1185"/>
      <c r="AT78" s="1185"/>
      <c r="AU78" s="1185"/>
      <c r="AV78" s="1185"/>
      <c r="AW78" s="1185"/>
      <c r="AX78" s="1185"/>
      <c r="AY78" s="1185"/>
      <c r="AZ78" s="1185"/>
      <c r="BA78" s="1185"/>
      <c r="BB78" s="1185"/>
      <c r="BC78" s="1185"/>
    </row>
    <row r="79" spans="1:55" ht="12.75" x14ac:dyDescent="0.2">
      <c r="A79" s="1190"/>
      <c r="B79" s="1190"/>
      <c r="C79" s="1190"/>
      <c r="D79" s="1190"/>
      <c r="E79" s="1191"/>
      <c r="F79" s="1191"/>
      <c r="G79" s="1191"/>
      <c r="H79" s="1191"/>
      <c r="I79" s="1191"/>
      <c r="J79" s="1191"/>
      <c r="K79" s="1191"/>
      <c r="L79" s="1191"/>
      <c r="M79" s="1191"/>
      <c r="N79" s="1191"/>
      <c r="O79" s="1191"/>
      <c r="P79" s="1185"/>
      <c r="Q79" s="1185"/>
      <c r="R79" s="1185"/>
      <c r="S79" s="1185"/>
      <c r="T79" s="1185"/>
      <c r="U79" s="1185"/>
      <c r="V79" s="1185"/>
      <c r="W79" s="1185"/>
      <c r="X79" s="1185"/>
      <c r="Y79" s="1185"/>
      <c r="Z79" s="1185"/>
      <c r="AA79" s="1185"/>
      <c r="AB79" s="1185"/>
      <c r="AC79" s="1185"/>
      <c r="AD79" s="1185"/>
      <c r="AE79" s="1185"/>
      <c r="AF79" s="1185"/>
      <c r="AG79" s="1185"/>
      <c r="AH79" s="1185"/>
      <c r="AI79" s="1185"/>
      <c r="AJ79" s="1185"/>
      <c r="AK79" s="1185"/>
      <c r="AL79" s="1185"/>
      <c r="AM79" s="1185"/>
      <c r="AN79" s="1185"/>
      <c r="AO79" s="1185"/>
      <c r="AP79" s="1185"/>
      <c r="AQ79" s="1185"/>
      <c r="AR79" s="1185"/>
      <c r="AS79" s="1185"/>
      <c r="AT79" s="1185"/>
      <c r="AU79" s="1185"/>
      <c r="AV79" s="1185"/>
      <c r="AW79" s="1185"/>
      <c r="AX79" s="1185"/>
      <c r="AY79" s="1185"/>
      <c r="AZ79" s="1185"/>
      <c r="BA79" s="1185"/>
      <c r="BB79" s="1185"/>
      <c r="BC79" s="1185"/>
    </row>
    <row r="80" spans="1:55" ht="12.75" x14ac:dyDescent="0.2">
      <c r="A80" s="1190"/>
      <c r="B80" s="1190"/>
      <c r="C80" s="1190"/>
      <c r="D80" s="1190"/>
      <c r="E80" s="1191"/>
      <c r="F80" s="1191"/>
      <c r="G80" s="1191"/>
      <c r="H80" s="1191"/>
      <c r="I80" s="1191"/>
      <c r="J80" s="1191"/>
      <c r="K80" s="1191"/>
      <c r="L80" s="1191"/>
      <c r="M80" s="1191"/>
      <c r="N80" s="1191"/>
      <c r="O80" s="1191"/>
      <c r="P80" s="1185"/>
      <c r="Q80" s="1185"/>
      <c r="R80" s="1185"/>
      <c r="S80" s="1185"/>
      <c r="T80" s="1185"/>
      <c r="U80" s="1185"/>
      <c r="V80" s="1185"/>
      <c r="W80" s="1185"/>
      <c r="X80" s="1185"/>
      <c r="Y80" s="1185"/>
      <c r="Z80" s="1185"/>
      <c r="AA80" s="1185"/>
      <c r="AB80" s="1185"/>
      <c r="AC80" s="1185"/>
      <c r="AD80" s="1185"/>
      <c r="AE80" s="1185"/>
      <c r="AF80" s="1185"/>
      <c r="AG80" s="1185"/>
      <c r="AH80" s="1185"/>
      <c r="AI80" s="1185"/>
      <c r="AJ80" s="1185"/>
      <c r="AK80" s="1185"/>
      <c r="AL80" s="1185"/>
      <c r="AM80" s="1185"/>
      <c r="AN80" s="1185"/>
      <c r="AO80" s="1185"/>
      <c r="AP80" s="1185"/>
      <c r="AQ80" s="1185"/>
      <c r="AR80" s="1185"/>
      <c r="AS80" s="1185"/>
      <c r="AT80" s="1185"/>
      <c r="AU80" s="1185"/>
      <c r="AV80" s="1185"/>
      <c r="AW80" s="1185"/>
      <c r="AX80" s="1185"/>
      <c r="AY80" s="1185"/>
      <c r="AZ80" s="1185"/>
      <c r="BA80" s="1185"/>
      <c r="BB80" s="1185"/>
      <c r="BC80" s="1185"/>
    </row>
    <row r="81" spans="1:55" ht="12.75" x14ac:dyDescent="0.2">
      <c r="A81" s="1190"/>
      <c r="B81" s="1190"/>
      <c r="C81" s="1190"/>
      <c r="D81" s="1190"/>
      <c r="E81" s="1191"/>
      <c r="F81" s="1191"/>
      <c r="G81" s="1191"/>
      <c r="H81" s="1191"/>
      <c r="I81" s="1191"/>
      <c r="J81" s="1191"/>
      <c r="K81" s="1191"/>
      <c r="L81" s="1191"/>
      <c r="M81" s="1191"/>
      <c r="N81" s="1191"/>
      <c r="O81" s="1191"/>
      <c r="P81" s="1185"/>
      <c r="Q81" s="1185"/>
      <c r="R81" s="1185"/>
      <c r="S81" s="1185"/>
      <c r="T81" s="1185"/>
      <c r="U81" s="1185"/>
      <c r="V81" s="1185"/>
      <c r="W81" s="1185"/>
      <c r="X81" s="1185"/>
      <c r="Y81" s="1185"/>
      <c r="Z81" s="1185"/>
      <c r="AA81" s="1185"/>
      <c r="AB81" s="1185"/>
      <c r="AC81" s="1185"/>
      <c r="AD81" s="1185"/>
      <c r="AE81" s="1185"/>
      <c r="AF81" s="1185"/>
      <c r="AG81" s="1185"/>
      <c r="AH81" s="1185"/>
      <c r="AI81" s="1185"/>
      <c r="AJ81" s="1185"/>
      <c r="AK81" s="1185"/>
      <c r="AL81" s="1185"/>
      <c r="AM81" s="1185"/>
      <c r="AN81" s="1185"/>
      <c r="AO81" s="1185"/>
      <c r="AP81" s="1185"/>
      <c r="AQ81" s="1185"/>
      <c r="AR81" s="1185"/>
      <c r="AS81" s="1185"/>
      <c r="AT81" s="1185"/>
      <c r="AU81" s="1185"/>
      <c r="AV81" s="1185"/>
      <c r="AW81" s="1185"/>
      <c r="AX81" s="1185"/>
      <c r="AY81" s="1185"/>
      <c r="AZ81" s="1185"/>
      <c r="BA81" s="1185"/>
      <c r="BB81" s="1185"/>
      <c r="BC81" s="1185"/>
    </row>
    <row r="82" spans="1:55" ht="12.75" x14ac:dyDescent="0.2">
      <c r="A82" s="1190"/>
      <c r="B82" s="1190"/>
      <c r="C82" s="1190"/>
      <c r="D82" s="1190"/>
      <c r="E82" s="1191"/>
      <c r="F82" s="1191"/>
      <c r="G82" s="1191"/>
      <c r="H82" s="1191"/>
      <c r="I82" s="1191"/>
      <c r="J82" s="1191"/>
      <c r="K82" s="1191"/>
      <c r="L82" s="1191"/>
      <c r="M82" s="1191"/>
      <c r="N82" s="1191"/>
      <c r="O82" s="1191"/>
      <c r="P82" s="1185"/>
      <c r="Q82" s="1185"/>
      <c r="R82" s="1185"/>
      <c r="S82" s="1185"/>
      <c r="T82" s="1185"/>
      <c r="U82" s="1185"/>
      <c r="V82" s="1185"/>
      <c r="W82" s="1185"/>
      <c r="X82" s="1185"/>
      <c r="Y82" s="1185"/>
      <c r="Z82" s="1185"/>
      <c r="AA82" s="1185"/>
      <c r="AB82" s="1185"/>
      <c r="AC82" s="1185"/>
      <c r="AD82" s="1185"/>
      <c r="AE82" s="1185"/>
      <c r="AF82" s="1185"/>
      <c r="AG82" s="1185"/>
      <c r="AH82" s="1185"/>
      <c r="AI82" s="1185"/>
      <c r="AJ82" s="1185"/>
      <c r="AK82" s="1185"/>
      <c r="AL82" s="1185"/>
      <c r="AM82" s="1185"/>
      <c r="AN82" s="1185"/>
      <c r="AO82" s="1185"/>
      <c r="AP82" s="1185"/>
      <c r="AQ82" s="1185"/>
      <c r="AR82" s="1185"/>
      <c r="AS82" s="1185"/>
      <c r="AT82" s="1185"/>
      <c r="AU82" s="1185"/>
      <c r="AV82" s="1185"/>
      <c r="AW82" s="1185"/>
      <c r="AX82" s="1185"/>
      <c r="AY82" s="1185"/>
      <c r="AZ82" s="1185"/>
      <c r="BA82" s="1185"/>
      <c r="BB82" s="1185"/>
      <c r="BC82" s="1185"/>
    </row>
    <row r="83" spans="1:55" ht="12.75" x14ac:dyDescent="0.2">
      <c r="A83" s="1190"/>
      <c r="B83" s="1190"/>
      <c r="C83" s="1190"/>
      <c r="D83" s="1190"/>
      <c r="E83" s="1191"/>
      <c r="F83" s="1191"/>
      <c r="G83" s="1191"/>
      <c r="H83" s="1191"/>
      <c r="I83" s="1191"/>
      <c r="J83" s="1191"/>
      <c r="K83" s="1191"/>
      <c r="L83" s="1191"/>
      <c r="M83" s="1191"/>
      <c r="N83" s="1191"/>
      <c r="O83" s="1191"/>
      <c r="P83" s="1185"/>
      <c r="Q83" s="1185"/>
      <c r="R83" s="1185"/>
      <c r="S83" s="1185"/>
      <c r="T83" s="1185"/>
      <c r="U83" s="1185"/>
      <c r="V83" s="1185"/>
      <c r="W83" s="1185"/>
      <c r="X83" s="1185"/>
      <c r="Y83" s="1185"/>
      <c r="Z83" s="1185"/>
      <c r="AA83" s="1185"/>
      <c r="AB83" s="1185"/>
      <c r="AC83" s="1185"/>
      <c r="AD83" s="1185"/>
      <c r="AE83" s="1185"/>
      <c r="AF83" s="1185"/>
      <c r="AG83" s="1185"/>
      <c r="AH83" s="1185"/>
      <c r="AI83" s="1185"/>
      <c r="AJ83" s="1185"/>
      <c r="AK83" s="1185"/>
      <c r="AL83" s="1185"/>
      <c r="AM83" s="1185"/>
      <c r="AN83" s="1185"/>
      <c r="AO83" s="1185"/>
      <c r="AP83" s="1185"/>
      <c r="AQ83" s="1185"/>
      <c r="AR83" s="1185"/>
      <c r="AS83" s="1185"/>
      <c r="AT83" s="1185"/>
      <c r="AU83" s="1185"/>
      <c r="AV83" s="1185"/>
      <c r="AW83" s="1185"/>
      <c r="AX83" s="1185"/>
      <c r="AY83" s="1185"/>
      <c r="AZ83" s="1185"/>
      <c r="BA83" s="1185"/>
      <c r="BB83" s="1185"/>
      <c r="BC83" s="1185"/>
    </row>
    <row r="84" spans="1:55" ht="12.75" x14ac:dyDescent="0.2">
      <c r="A84" s="1190"/>
      <c r="B84" s="1190"/>
      <c r="C84" s="1190"/>
      <c r="D84" s="1190"/>
      <c r="E84" s="1191"/>
      <c r="F84" s="1191"/>
      <c r="G84" s="1191"/>
      <c r="H84" s="1191"/>
      <c r="I84" s="1191"/>
      <c r="J84" s="1191"/>
      <c r="K84" s="1191"/>
      <c r="L84" s="1191"/>
      <c r="M84" s="1191"/>
      <c r="N84" s="1191"/>
      <c r="O84" s="1191"/>
      <c r="P84" s="1185"/>
      <c r="Q84" s="1185"/>
      <c r="R84" s="1185"/>
      <c r="S84" s="1185"/>
      <c r="T84" s="1185"/>
      <c r="U84" s="1185"/>
      <c r="V84" s="1185"/>
      <c r="W84" s="1185"/>
      <c r="X84" s="1185"/>
      <c r="Y84" s="1185"/>
      <c r="Z84" s="1185"/>
      <c r="AA84" s="1185"/>
      <c r="AB84" s="1185"/>
      <c r="AC84" s="1185"/>
      <c r="AD84" s="1185"/>
      <c r="AE84" s="1185"/>
      <c r="AF84" s="1185"/>
      <c r="AG84" s="1185"/>
      <c r="AH84" s="1185"/>
      <c r="AI84" s="1185"/>
      <c r="AJ84" s="1185"/>
      <c r="AK84" s="1185"/>
      <c r="AL84" s="1185"/>
      <c r="AM84" s="1185"/>
      <c r="AN84" s="1185"/>
      <c r="AO84" s="1185"/>
      <c r="AP84" s="1185"/>
      <c r="AQ84" s="1185"/>
      <c r="AR84" s="1185"/>
      <c r="AS84" s="1185"/>
      <c r="AT84" s="1185"/>
      <c r="AU84" s="1185"/>
      <c r="AV84" s="1185"/>
      <c r="AW84" s="1185"/>
      <c r="AX84" s="1185"/>
      <c r="AY84" s="1185"/>
      <c r="AZ84" s="1185"/>
      <c r="BA84" s="1185"/>
      <c r="BB84" s="1185"/>
      <c r="BC84" s="1185"/>
    </row>
    <row r="85" spans="1:55" ht="12.75" x14ac:dyDescent="0.2">
      <c r="A85" s="1190"/>
      <c r="B85" s="1190"/>
      <c r="C85" s="1190"/>
      <c r="D85" s="1190"/>
      <c r="E85" s="1191"/>
      <c r="F85" s="1191"/>
      <c r="G85" s="1191"/>
      <c r="H85" s="1191"/>
      <c r="I85" s="1191"/>
      <c r="J85" s="1191"/>
      <c r="K85" s="1191"/>
      <c r="L85" s="1191"/>
      <c r="M85" s="1191"/>
      <c r="N85" s="1191"/>
      <c r="O85" s="1191"/>
      <c r="P85" s="1185"/>
      <c r="Q85" s="1185"/>
      <c r="R85" s="1185"/>
      <c r="S85" s="1185"/>
      <c r="T85" s="1185"/>
      <c r="U85" s="1185"/>
      <c r="V85" s="1185"/>
      <c r="W85" s="1185"/>
      <c r="X85" s="1185"/>
      <c r="Y85" s="1185"/>
      <c r="Z85" s="1185"/>
      <c r="AA85" s="1185"/>
      <c r="AB85" s="1185"/>
      <c r="AC85" s="1185"/>
      <c r="AD85" s="1185"/>
      <c r="AE85" s="1185"/>
      <c r="AF85" s="1185"/>
      <c r="AG85" s="1185"/>
      <c r="AH85" s="1185"/>
      <c r="AI85" s="1185"/>
      <c r="AJ85" s="1185"/>
      <c r="AK85" s="1185"/>
      <c r="AL85" s="1185"/>
      <c r="AM85" s="1185"/>
      <c r="AN85" s="1185"/>
      <c r="AO85" s="1185"/>
      <c r="AP85" s="1185"/>
      <c r="AQ85" s="1185"/>
      <c r="AR85" s="1185"/>
      <c r="AS85" s="1185"/>
      <c r="AT85" s="1185"/>
      <c r="AU85" s="1185"/>
      <c r="AV85" s="1185"/>
      <c r="AW85" s="1185"/>
      <c r="AX85" s="1185"/>
      <c r="AY85" s="1185"/>
      <c r="AZ85" s="1185"/>
      <c r="BA85" s="1185"/>
      <c r="BB85" s="1185"/>
      <c r="BC85" s="1185"/>
    </row>
    <row r="86" spans="1:55" ht="12.75" x14ac:dyDescent="0.2">
      <c r="A86" s="1190"/>
      <c r="B86" s="1190"/>
      <c r="C86" s="1190"/>
      <c r="D86" s="1190"/>
      <c r="E86" s="1191"/>
      <c r="F86" s="1191"/>
      <c r="G86" s="1191"/>
      <c r="H86" s="1191"/>
      <c r="I86" s="1191"/>
      <c r="J86" s="1191"/>
      <c r="K86" s="1191"/>
      <c r="L86" s="1191"/>
      <c r="M86" s="1191"/>
      <c r="N86" s="1191"/>
      <c r="O86" s="1191"/>
      <c r="P86" s="1185"/>
      <c r="Q86" s="1185"/>
      <c r="R86" s="1185"/>
      <c r="S86" s="1185"/>
      <c r="T86" s="1185"/>
      <c r="U86" s="1185"/>
      <c r="V86" s="1185"/>
      <c r="W86" s="1185"/>
      <c r="X86" s="1185"/>
      <c r="Y86" s="1185"/>
      <c r="Z86" s="1185"/>
      <c r="AA86" s="1185"/>
      <c r="AB86" s="1185"/>
      <c r="AC86" s="1185"/>
      <c r="AD86" s="1185"/>
      <c r="AE86" s="1185"/>
      <c r="AF86" s="1185"/>
      <c r="AG86" s="1185"/>
      <c r="AH86" s="1185"/>
      <c r="AI86" s="1185"/>
      <c r="AJ86" s="1185"/>
      <c r="AK86" s="1185"/>
      <c r="AL86" s="1185"/>
      <c r="AM86" s="1185"/>
      <c r="AN86" s="1185"/>
      <c r="AO86" s="1185"/>
      <c r="AP86" s="1185"/>
      <c r="AQ86" s="1185"/>
      <c r="AR86" s="1185"/>
      <c r="AS86" s="1185"/>
      <c r="AT86" s="1185"/>
      <c r="AU86" s="1185"/>
      <c r="AV86" s="1185"/>
      <c r="AW86" s="1185"/>
      <c r="AX86" s="1185"/>
      <c r="AY86" s="1185"/>
      <c r="AZ86" s="1185"/>
      <c r="BA86" s="1185"/>
      <c r="BB86" s="1185"/>
      <c r="BC86" s="1185"/>
    </row>
    <row r="87" spans="1:55" ht="12.75" x14ac:dyDescent="0.2">
      <c r="A87" s="1190"/>
      <c r="B87" s="1190"/>
      <c r="C87" s="1190"/>
      <c r="D87" s="1190"/>
      <c r="E87" s="1191"/>
      <c r="F87" s="1191"/>
      <c r="G87" s="1191"/>
      <c r="H87" s="1191"/>
      <c r="I87" s="1191"/>
      <c r="J87" s="1191"/>
      <c r="K87" s="1191"/>
      <c r="L87" s="1191"/>
      <c r="M87" s="1191"/>
      <c r="N87" s="1191"/>
      <c r="O87" s="1191"/>
      <c r="P87" s="1185"/>
      <c r="Q87" s="1185"/>
      <c r="R87" s="1185"/>
      <c r="S87" s="1185"/>
      <c r="T87" s="1185"/>
      <c r="U87" s="1185"/>
      <c r="V87" s="1185"/>
      <c r="W87" s="1185"/>
      <c r="X87" s="1185"/>
      <c r="Y87" s="1185"/>
      <c r="Z87" s="1185"/>
      <c r="AA87" s="1185"/>
      <c r="AB87" s="1185"/>
      <c r="AC87" s="1185"/>
      <c r="AD87" s="1185"/>
      <c r="AE87" s="1185"/>
      <c r="AF87" s="1185"/>
      <c r="AG87" s="1185"/>
      <c r="AH87" s="1185"/>
      <c r="AI87" s="1185"/>
      <c r="AJ87" s="1185"/>
      <c r="AK87" s="1185"/>
      <c r="AL87" s="1185"/>
      <c r="AM87" s="1185"/>
      <c r="AN87" s="1185"/>
      <c r="AO87" s="1185"/>
      <c r="AP87" s="1185"/>
      <c r="AQ87" s="1185"/>
      <c r="AR87" s="1185"/>
      <c r="AS87" s="1185"/>
      <c r="AT87" s="1185"/>
      <c r="AU87" s="1185"/>
      <c r="AV87" s="1185"/>
      <c r="AW87" s="1185"/>
      <c r="AX87" s="1185"/>
      <c r="AY87" s="1185"/>
      <c r="AZ87" s="1185"/>
      <c r="BA87" s="1185"/>
      <c r="BB87" s="1185"/>
      <c r="BC87" s="1185"/>
    </row>
    <row r="88" spans="1:55" ht="12.75" x14ac:dyDescent="0.2">
      <c r="A88" s="1190"/>
      <c r="B88" s="1190"/>
      <c r="C88" s="1190"/>
      <c r="D88" s="1190"/>
      <c r="E88" s="1191"/>
      <c r="F88" s="1191"/>
      <c r="G88" s="1191"/>
      <c r="H88" s="1191"/>
      <c r="I88" s="1191"/>
      <c r="J88" s="1191"/>
      <c r="K88" s="1191"/>
      <c r="L88" s="1191"/>
      <c r="M88" s="1191"/>
      <c r="N88" s="1191"/>
      <c r="O88" s="1191"/>
      <c r="P88" s="1185"/>
      <c r="Q88" s="1185"/>
      <c r="R88" s="1185"/>
      <c r="S88" s="1185"/>
      <c r="T88" s="1185"/>
      <c r="U88" s="1185"/>
      <c r="V88" s="1185"/>
      <c r="W88" s="1185"/>
      <c r="X88" s="1185"/>
      <c r="Y88" s="1185"/>
      <c r="Z88" s="1185"/>
      <c r="AA88" s="1185"/>
      <c r="AB88" s="1185"/>
      <c r="AC88" s="1185"/>
      <c r="AD88" s="1185"/>
      <c r="AE88" s="1185"/>
      <c r="AF88" s="1185"/>
      <c r="AG88" s="1185"/>
      <c r="AH88" s="1185"/>
      <c r="AI88" s="1185"/>
      <c r="AJ88" s="1185"/>
      <c r="AK88" s="1185"/>
      <c r="AL88" s="1185"/>
      <c r="AM88" s="1185"/>
      <c r="AN88" s="1185"/>
      <c r="AO88" s="1185"/>
      <c r="AP88" s="1185"/>
      <c r="AQ88" s="1185"/>
      <c r="AR88" s="1185"/>
      <c r="AS88" s="1185"/>
      <c r="AT88" s="1185"/>
      <c r="AU88" s="1185"/>
      <c r="AV88" s="1185"/>
      <c r="AW88" s="1185"/>
      <c r="AX88" s="1185"/>
      <c r="AY88" s="1185"/>
      <c r="AZ88" s="1185"/>
      <c r="BA88" s="1185"/>
      <c r="BB88" s="1185"/>
      <c r="BC88" s="1185"/>
    </row>
    <row r="89" spans="1:55" ht="12.75" x14ac:dyDescent="0.2">
      <c r="A89" s="1190"/>
      <c r="B89" s="1190"/>
      <c r="C89" s="1190"/>
      <c r="D89" s="1190"/>
      <c r="E89" s="1191"/>
      <c r="F89" s="1191"/>
      <c r="G89" s="1191"/>
      <c r="H89" s="1191"/>
      <c r="I89" s="1191"/>
      <c r="J89" s="1191"/>
      <c r="K89" s="1191"/>
      <c r="L89" s="1191"/>
      <c r="M89" s="1191"/>
      <c r="N89" s="1191"/>
      <c r="O89" s="1191"/>
      <c r="P89" s="1185"/>
      <c r="Q89" s="1185"/>
      <c r="R89" s="1185"/>
      <c r="S89" s="1185"/>
      <c r="T89" s="1185"/>
      <c r="U89" s="1185"/>
      <c r="V89" s="1185"/>
      <c r="W89" s="1185"/>
      <c r="X89" s="1185"/>
      <c r="Y89" s="1185"/>
      <c r="Z89" s="1185"/>
      <c r="AA89" s="1185"/>
      <c r="AB89" s="1185"/>
      <c r="AC89" s="1185"/>
      <c r="AD89" s="1185"/>
      <c r="AE89" s="1185"/>
      <c r="AF89" s="1185"/>
      <c r="AG89" s="1185"/>
      <c r="AH89" s="1185"/>
      <c r="AI89" s="1185"/>
      <c r="AJ89" s="1185"/>
      <c r="AK89" s="1185"/>
      <c r="AL89" s="1185"/>
      <c r="AM89" s="1185"/>
      <c r="AN89" s="1185"/>
      <c r="AO89" s="1185"/>
      <c r="AP89" s="1185"/>
      <c r="AQ89" s="1185"/>
      <c r="AR89" s="1185"/>
      <c r="AS89" s="1185"/>
      <c r="AT89" s="1185"/>
      <c r="AU89" s="1185"/>
      <c r="AV89" s="1185"/>
      <c r="AW89" s="1185"/>
      <c r="AX89" s="1185"/>
      <c r="AY89" s="1185"/>
      <c r="AZ89" s="1185"/>
      <c r="BA89" s="1185"/>
      <c r="BB89" s="1185"/>
      <c r="BC89" s="1185"/>
    </row>
    <row r="90" spans="1:55" ht="12.75" x14ac:dyDescent="0.2">
      <c r="A90" s="1190"/>
      <c r="B90" s="1190"/>
      <c r="C90" s="1190"/>
      <c r="D90" s="1190"/>
      <c r="E90" s="1191"/>
      <c r="F90" s="1191"/>
      <c r="G90" s="1191"/>
      <c r="H90" s="1191"/>
      <c r="I90" s="1191"/>
      <c r="J90" s="1191"/>
      <c r="K90" s="1191"/>
      <c r="L90" s="1191"/>
      <c r="M90" s="1191"/>
      <c r="N90" s="1191"/>
      <c r="O90" s="1191"/>
      <c r="P90" s="1185"/>
      <c r="Q90" s="1185"/>
      <c r="R90" s="1185"/>
      <c r="S90" s="1185"/>
      <c r="T90" s="1185"/>
      <c r="U90" s="1185"/>
      <c r="V90" s="1185"/>
      <c r="W90" s="1185"/>
      <c r="X90" s="1185"/>
      <c r="Y90" s="1185"/>
      <c r="Z90" s="1185"/>
      <c r="AA90" s="1185"/>
      <c r="AB90" s="1185"/>
      <c r="AC90" s="1185"/>
      <c r="AD90" s="1185"/>
      <c r="AE90" s="1185"/>
      <c r="AF90" s="1185"/>
      <c r="AG90" s="1185"/>
      <c r="AH90" s="1185"/>
      <c r="AI90" s="1185"/>
      <c r="AJ90" s="1185"/>
      <c r="AK90" s="1185"/>
      <c r="AL90" s="1185"/>
      <c r="AM90" s="1185"/>
      <c r="AN90" s="1185"/>
      <c r="AO90" s="1185"/>
      <c r="AP90" s="1185"/>
      <c r="AQ90" s="1185"/>
      <c r="AR90" s="1185"/>
      <c r="AS90" s="1185"/>
      <c r="AT90" s="1185"/>
      <c r="AU90" s="1185"/>
      <c r="AV90" s="1185"/>
      <c r="AW90" s="1185"/>
      <c r="AX90" s="1185"/>
      <c r="AY90" s="1185"/>
      <c r="AZ90" s="1185"/>
      <c r="BA90" s="1185"/>
      <c r="BB90" s="1185"/>
      <c r="BC90" s="1185"/>
    </row>
    <row r="91" spans="1:55" ht="12.75" x14ac:dyDescent="0.2">
      <c r="A91" s="1190"/>
      <c r="B91" s="1190"/>
      <c r="C91" s="1190"/>
      <c r="D91" s="1190"/>
      <c r="E91" s="1191"/>
      <c r="F91" s="1191"/>
      <c r="G91" s="1191"/>
      <c r="H91" s="1191"/>
      <c r="I91" s="1191"/>
      <c r="J91" s="1191"/>
      <c r="K91" s="1191"/>
      <c r="L91" s="1191"/>
      <c r="M91" s="1191"/>
      <c r="N91" s="1191"/>
      <c r="O91" s="1191"/>
      <c r="P91" s="1185"/>
      <c r="Q91" s="1185"/>
      <c r="R91" s="1185"/>
      <c r="S91" s="1185"/>
      <c r="T91" s="1185"/>
      <c r="U91" s="1185"/>
      <c r="V91" s="1185"/>
      <c r="W91" s="1185"/>
      <c r="X91" s="1185"/>
      <c r="Y91" s="1185"/>
      <c r="Z91" s="1185"/>
      <c r="AA91" s="1185"/>
      <c r="AB91" s="1185"/>
      <c r="AC91" s="1185"/>
      <c r="AD91" s="1185"/>
      <c r="AE91" s="1185"/>
      <c r="AF91" s="1185"/>
      <c r="AG91" s="1185"/>
      <c r="AH91" s="1185"/>
      <c r="AI91" s="1185"/>
      <c r="AJ91" s="1185"/>
      <c r="AK91" s="1185"/>
      <c r="AL91" s="1185"/>
      <c r="AM91" s="1185"/>
      <c r="AN91" s="1185"/>
      <c r="AO91" s="1185"/>
      <c r="AP91" s="1185"/>
      <c r="AQ91" s="1185"/>
      <c r="AR91" s="1185"/>
      <c r="AS91" s="1185"/>
      <c r="AT91" s="1185"/>
      <c r="AU91" s="1185"/>
      <c r="AV91" s="1185"/>
      <c r="AW91" s="1185"/>
      <c r="AX91" s="1185"/>
      <c r="AY91" s="1185"/>
      <c r="AZ91" s="1185"/>
      <c r="BA91" s="1185"/>
      <c r="BB91" s="1185"/>
      <c r="BC91" s="1185"/>
    </row>
    <row r="92" spans="1:55" ht="12.75" x14ac:dyDescent="0.2">
      <c r="A92" s="1190"/>
      <c r="B92" s="1190"/>
      <c r="C92" s="1190"/>
      <c r="D92" s="1190"/>
      <c r="E92" s="1191"/>
      <c r="F92" s="1191"/>
      <c r="G92" s="1191"/>
      <c r="H92" s="1191"/>
      <c r="I92" s="1191"/>
      <c r="J92" s="1191"/>
      <c r="K92" s="1191"/>
      <c r="L92" s="1191"/>
      <c r="M92" s="1191"/>
      <c r="N92" s="1191"/>
      <c r="O92" s="1191"/>
      <c r="P92" s="1185"/>
      <c r="Q92" s="1185"/>
      <c r="R92" s="1185"/>
      <c r="S92" s="1185"/>
      <c r="T92" s="1185"/>
      <c r="U92" s="1185"/>
      <c r="V92" s="1185"/>
      <c r="W92" s="1185"/>
      <c r="X92" s="1185"/>
      <c r="Y92" s="1185"/>
      <c r="Z92" s="1185"/>
      <c r="AA92" s="1185"/>
      <c r="AB92" s="1185"/>
      <c r="AC92" s="1185"/>
      <c r="AD92" s="1185"/>
      <c r="AE92" s="1185"/>
      <c r="AF92" s="1185"/>
      <c r="AG92" s="1185"/>
      <c r="AH92" s="1185"/>
      <c r="AI92" s="1185"/>
      <c r="AJ92" s="1185"/>
      <c r="AK92" s="1185"/>
      <c r="AL92" s="1185"/>
      <c r="AM92" s="1185"/>
      <c r="AN92" s="1185"/>
      <c r="AO92" s="1185"/>
      <c r="AP92" s="1185"/>
      <c r="AQ92" s="1185"/>
      <c r="AR92" s="1185"/>
      <c r="AS92" s="1185"/>
      <c r="AT92" s="1185"/>
      <c r="AU92" s="1185"/>
      <c r="AV92" s="1185"/>
      <c r="AW92" s="1185"/>
      <c r="AX92" s="1185"/>
      <c r="AY92" s="1185"/>
      <c r="AZ92" s="1185"/>
      <c r="BA92" s="1185"/>
      <c r="BB92" s="1185"/>
      <c r="BC92" s="1185"/>
    </row>
    <row r="93" spans="1:55" ht="12.75" x14ac:dyDescent="0.2">
      <c r="A93" s="1190"/>
      <c r="B93" s="1190"/>
      <c r="C93" s="1190"/>
      <c r="D93" s="1190"/>
      <c r="E93" s="1191"/>
      <c r="F93" s="1191"/>
      <c r="G93" s="1191"/>
      <c r="H93" s="1191"/>
      <c r="I93" s="1191"/>
      <c r="J93" s="1191"/>
      <c r="K93" s="1191"/>
      <c r="L93" s="1191"/>
      <c r="M93" s="1191"/>
      <c r="N93" s="1191"/>
      <c r="O93" s="1191"/>
      <c r="P93" s="1185"/>
      <c r="Q93" s="1185"/>
      <c r="R93" s="1185"/>
      <c r="S93" s="1185"/>
      <c r="T93" s="1185"/>
      <c r="U93" s="1185"/>
      <c r="V93" s="1185"/>
      <c r="W93" s="1185"/>
      <c r="X93" s="1185"/>
      <c r="Y93" s="1185"/>
      <c r="Z93" s="1185"/>
      <c r="AA93" s="1185"/>
      <c r="AB93" s="1185"/>
      <c r="AC93" s="1185"/>
      <c r="AD93" s="1185"/>
      <c r="AE93" s="1185"/>
      <c r="AF93" s="1185"/>
      <c r="AG93" s="1185"/>
      <c r="AH93" s="1185"/>
      <c r="AI93" s="1185"/>
      <c r="AJ93" s="1185"/>
      <c r="AK93" s="1185"/>
      <c r="AL93" s="1185"/>
      <c r="AM93" s="1185"/>
      <c r="AN93" s="1185"/>
      <c r="AO93" s="1185"/>
      <c r="AP93" s="1185"/>
      <c r="AQ93" s="1185"/>
      <c r="AR93" s="1185"/>
      <c r="AS93" s="1185"/>
      <c r="AT93" s="1185"/>
      <c r="AU93" s="1185"/>
      <c r="AV93" s="1185"/>
      <c r="AW93" s="1185"/>
      <c r="AX93" s="1185"/>
      <c r="AY93" s="1185"/>
      <c r="AZ93" s="1185"/>
      <c r="BA93" s="1185"/>
      <c r="BB93" s="1185"/>
      <c r="BC93" s="1185"/>
    </row>
    <row r="94" spans="1:55" ht="12.75" x14ac:dyDescent="0.2">
      <c r="A94" s="1190"/>
      <c r="B94" s="1190"/>
      <c r="C94" s="1190"/>
      <c r="D94" s="1190"/>
      <c r="E94" s="1191"/>
      <c r="F94" s="1191"/>
      <c r="G94" s="1191"/>
      <c r="H94" s="1191"/>
      <c r="I94" s="1191"/>
      <c r="J94" s="1191"/>
      <c r="K94" s="1191"/>
      <c r="L94" s="1191"/>
      <c r="M94" s="1191"/>
      <c r="N94" s="1191"/>
      <c r="O94" s="1191"/>
      <c r="P94" s="1185"/>
      <c r="Q94" s="1185"/>
      <c r="R94" s="1185"/>
      <c r="S94" s="1185"/>
      <c r="T94" s="1185"/>
      <c r="U94" s="1185"/>
      <c r="V94" s="1185"/>
      <c r="W94" s="1185"/>
      <c r="X94" s="1185"/>
      <c r="Y94" s="1185"/>
      <c r="Z94" s="1185"/>
      <c r="AA94" s="1185"/>
      <c r="AB94" s="1185"/>
      <c r="AC94" s="1185"/>
      <c r="AD94" s="1185"/>
      <c r="AE94" s="1185"/>
      <c r="AF94" s="1185"/>
      <c r="AG94" s="1185"/>
      <c r="AH94" s="1185"/>
      <c r="AI94" s="1185"/>
      <c r="AJ94" s="1185"/>
      <c r="AK94" s="1185"/>
      <c r="AL94" s="1185"/>
      <c r="AM94" s="1185"/>
      <c r="AN94" s="1185"/>
      <c r="AO94" s="1185"/>
      <c r="AP94" s="1185"/>
      <c r="AQ94" s="1185"/>
      <c r="AR94" s="1185"/>
      <c r="AS94" s="1185"/>
      <c r="AT94" s="1185"/>
      <c r="AU94" s="1185"/>
      <c r="AV94" s="1185"/>
      <c r="AW94" s="1185"/>
      <c r="AX94" s="1185"/>
      <c r="AY94" s="1185"/>
      <c r="AZ94" s="1185"/>
      <c r="BA94" s="1185"/>
      <c r="BB94" s="1185"/>
      <c r="BC94" s="1185"/>
    </row>
    <row r="95" spans="1:55" ht="12.75" x14ac:dyDescent="0.2">
      <c r="A95" s="1190"/>
      <c r="B95" s="1190"/>
      <c r="C95" s="1190"/>
      <c r="D95" s="1190"/>
      <c r="E95" s="1191"/>
      <c r="F95" s="1191"/>
      <c r="G95" s="1191"/>
      <c r="H95" s="1191"/>
      <c r="I95" s="1191"/>
      <c r="J95" s="1191"/>
      <c r="K95" s="1191"/>
      <c r="L95" s="1191"/>
      <c r="M95" s="1191"/>
      <c r="N95" s="1191"/>
      <c r="O95" s="1191"/>
      <c r="P95" s="1185"/>
      <c r="Q95" s="1185"/>
      <c r="R95" s="1185"/>
      <c r="S95" s="1185"/>
      <c r="T95" s="1185"/>
      <c r="U95" s="1185"/>
      <c r="V95" s="1185"/>
      <c r="W95" s="1185"/>
      <c r="X95" s="1185"/>
      <c r="Y95" s="1185"/>
      <c r="Z95" s="1185"/>
      <c r="AA95" s="1185"/>
      <c r="AB95" s="1185"/>
      <c r="AC95" s="1185"/>
      <c r="AD95" s="1185"/>
      <c r="AE95" s="1185"/>
      <c r="AF95" s="1185"/>
      <c r="AG95" s="1185"/>
      <c r="AH95" s="1185"/>
      <c r="AI95" s="1185"/>
      <c r="AJ95" s="1185"/>
      <c r="AK95" s="1185"/>
      <c r="AL95" s="1185"/>
      <c r="AM95" s="1185"/>
      <c r="AN95" s="1185"/>
      <c r="AO95" s="1185"/>
      <c r="AP95" s="1185"/>
      <c r="AQ95" s="1185"/>
      <c r="AR95" s="1185"/>
      <c r="AS95" s="1185"/>
      <c r="AT95" s="1185"/>
      <c r="AU95" s="1185"/>
      <c r="AV95" s="1185"/>
      <c r="AW95" s="1185"/>
      <c r="AX95" s="1185"/>
      <c r="AY95" s="1185"/>
      <c r="AZ95" s="1185"/>
      <c r="BA95" s="1185"/>
      <c r="BB95" s="1185"/>
      <c r="BC95" s="1185"/>
    </row>
    <row r="96" spans="1:55" ht="12.75" x14ac:dyDescent="0.2">
      <c r="A96" s="1190"/>
      <c r="B96" s="1190"/>
      <c r="C96" s="1190"/>
      <c r="D96" s="1190"/>
      <c r="E96" s="1191"/>
      <c r="F96" s="1191"/>
      <c r="G96" s="1191"/>
      <c r="H96" s="1191"/>
      <c r="I96" s="1191"/>
      <c r="J96" s="1191"/>
      <c r="K96" s="1191"/>
      <c r="L96" s="1191"/>
      <c r="M96" s="1191"/>
      <c r="N96" s="1191"/>
      <c r="O96" s="1191"/>
      <c r="P96" s="1185"/>
      <c r="Q96" s="1185"/>
      <c r="R96" s="1185"/>
      <c r="S96" s="1185"/>
      <c r="T96" s="1185"/>
      <c r="U96" s="1185"/>
      <c r="V96" s="1185"/>
      <c r="W96" s="1185"/>
      <c r="X96" s="1185"/>
      <c r="Y96" s="1185"/>
      <c r="Z96" s="1185"/>
      <c r="AA96" s="1185"/>
      <c r="AB96" s="1185"/>
      <c r="AC96" s="1185"/>
      <c r="AD96" s="1185"/>
      <c r="AE96" s="1185"/>
      <c r="AF96" s="1185"/>
      <c r="AG96" s="1185"/>
      <c r="AH96" s="1185"/>
      <c r="AI96" s="1185"/>
      <c r="AJ96" s="1185"/>
      <c r="AK96" s="1185"/>
      <c r="AL96" s="1185"/>
      <c r="AM96" s="1185"/>
      <c r="AN96" s="1185"/>
      <c r="AO96" s="1185"/>
      <c r="AP96" s="1185"/>
      <c r="AQ96" s="1185"/>
      <c r="AR96" s="1185"/>
      <c r="AS96" s="1185"/>
      <c r="AT96" s="1185"/>
      <c r="AU96" s="1185"/>
      <c r="AV96" s="1185"/>
      <c r="AW96" s="1185"/>
      <c r="AX96" s="1185"/>
      <c r="AY96" s="1185"/>
      <c r="AZ96" s="1185"/>
      <c r="BA96" s="1185"/>
      <c r="BB96" s="1185"/>
      <c r="BC96" s="1185"/>
    </row>
    <row r="97" spans="1:55" ht="12.75" x14ac:dyDescent="0.2">
      <c r="A97" s="1190"/>
      <c r="B97" s="1190"/>
      <c r="C97" s="1190"/>
      <c r="D97" s="1190"/>
      <c r="E97" s="1191"/>
      <c r="F97" s="1191"/>
      <c r="G97" s="1191"/>
      <c r="H97" s="1191"/>
      <c r="I97" s="1191"/>
      <c r="J97" s="1191"/>
      <c r="K97" s="1191"/>
      <c r="L97" s="1191"/>
      <c r="M97" s="1191"/>
      <c r="N97" s="1191"/>
      <c r="O97" s="1191"/>
      <c r="P97" s="1185"/>
      <c r="Q97" s="1185"/>
      <c r="R97" s="1185"/>
      <c r="S97" s="1185"/>
      <c r="T97" s="1185"/>
      <c r="U97" s="1185"/>
      <c r="V97" s="1185"/>
      <c r="W97" s="1185"/>
      <c r="X97" s="1185"/>
      <c r="Y97" s="1185"/>
      <c r="Z97" s="1185"/>
      <c r="AA97" s="1185"/>
      <c r="AB97" s="1185"/>
      <c r="AC97" s="1185"/>
      <c r="AD97" s="1185"/>
      <c r="AE97" s="1185"/>
      <c r="AF97" s="1185"/>
      <c r="AG97" s="1185"/>
      <c r="AH97" s="1185"/>
      <c r="AI97" s="1185"/>
      <c r="AJ97" s="1185"/>
      <c r="AK97" s="1185"/>
      <c r="AL97" s="1185"/>
      <c r="AM97" s="1185"/>
      <c r="AN97" s="1185"/>
      <c r="AO97" s="1185"/>
      <c r="AP97" s="1185"/>
      <c r="AQ97" s="1185"/>
      <c r="AR97" s="1185"/>
      <c r="AS97" s="1185"/>
      <c r="AT97" s="1185"/>
      <c r="AU97" s="1185"/>
      <c r="AV97" s="1185"/>
      <c r="AW97" s="1185"/>
      <c r="AX97" s="1185"/>
      <c r="AY97" s="1185"/>
      <c r="AZ97" s="1185"/>
      <c r="BA97" s="1185"/>
      <c r="BB97" s="1185"/>
      <c r="BC97" s="1185"/>
    </row>
    <row r="98" spans="1:55" ht="12.75" x14ac:dyDescent="0.2">
      <c r="A98" s="1190"/>
      <c r="B98" s="1190"/>
      <c r="C98" s="1190"/>
      <c r="D98" s="1190"/>
      <c r="E98" s="1191"/>
      <c r="F98" s="1191"/>
      <c r="G98" s="1191"/>
      <c r="H98" s="1191"/>
      <c r="I98" s="1191"/>
      <c r="J98" s="1191"/>
      <c r="K98" s="1191"/>
      <c r="L98" s="1191"/>
      <c r="M98" s="1191"/>
      <c r="N98" s="1191"/>
      <c r="O98" s="1191"/>
      <c r="P98" s="1185"/>
      <c r="Q98" s="1185"/>
      <c r="R98" s="1185"/>
      <c r="S98" s="1185"/>
      <c r="T98" s="1185"/>
      <c r="U98" s="1185"/>
      <c r="V98" s="1185"/>
      <c r="W98" s="1185"/>
      <c r="X98" s="1185"/>
      <c r="Y98" s="1185"/>
      <c r="Z98" s="1185"/>
      <c r="AA98" s="1185"/>
      <c r="AB98" s="1185"/>
      <c r="AC98" s="1185"/>
      <c r="AD98" s="1185"/>
      <c r="AE98" s="1185"/>
      <c r="AF98" s="1185"/>
      <c r="AG98" s="1185"/>
      <c r="AH98" s="1185"/>
      <c r="AI98" s="1185"/>
      <c r="AJ98" s="1185"/>
      <c r="AK98" s="1185"/>
      <c r="AL98" s="1185"/>
      <c r="AM98" s="1185"/>
      <c r="AN98" s="1185"/>
      <c r="AO98" s="1185"/>
      <c r="AP98" s="1185"/>
      <c r="AQ98" s="1185"/>
      <c r="AR98" s="1185"/>
      <c r="AS98" s="1185"/>
      <c r="AT98" s="1185"/>
      <c r="AU98" s="1185"/>
      <c r="AV98" s="1185"/>
      <c r="AW98" s="1185"/>
      <c r="AX98" s="1185"/>
      <c r="AY98" s="1185"/>
      <c r="AZ98" s="1185"/>
      <c r="BA98" s="1185"/>
      <c r="BB98" s="1185"/>
      <c r="BC98" s="1185"/>
    </row>
    <row r="99" spans="1:55" ht="12.75" x14ac:dyDescent="0.2">
      <c r="A99" s="1190"/>
      <c r="B99" s="1190"/>
      <c r="C99" s="1190"/>
      <c r="D99" s="1190"/>
      <c r="E99" s="1191"/>
      <c r="F99" s="1191"/>
      <c r="G99" s="1191"/>
      <c r="H99" s="1191"/>
      <c r="I99" s="1191"/>
      <c r="J99" s="1191"/>
      <c r="K99" s="1191"/>
      <c r="L99" s="1191"/>
      <c r="M99" s="1191"/>
      <c r="N99" s="1191"/>
      <c r="O99" s="1191"/>
      <c r="P99" s="1185"/>
      <c r="Q99" s="1185"/>
      <c r="R99" s="1185"/>
      <c r="S99" s="1185"/>
      <c r="T99" s="1185"/>
      <c r="U99" s="1185"/>
      <c r="V99" s="1185"/>
      <c r="W99" s="1185"/>
      <c r="X99" s="1185"/>
      <c r="Y99" s="1185"/>
      <c r="Z99" s="1185"/>
      <c r="AA99" s="1185"/>
      <c r="AB99" s="1185"/>
      <c r="AC99" s="1185"/>
      <c r="AD99" s="1185"/>
      <c r="AE99" s="1185"/>
      <c r="AF99" s="1185"/>
      <c r="AG99" s="1185"/>
      <c r="AH99" s="1185"/>
      <c r="AI99" s="1185"/>
      <c r="AJ99" s="1185"/>
      <c r="AK99" s="1185"/>
      <c r="AL99" s="1185"/>
      <c r="AM99" s="1185"/>
      <c r="AN99" s="1185"/>
      <c r="AO99" s="1185"/>
      <c r="AP99" s="1185"/>
      <c r="AQ99" s="1185"/>
      <c r="AR99" s="1185"/>
      <c r="AS99" s="1185"/>
      <c r="AT99" s="1185"/>
      <c r="AU99" s="1185"/>
      <c r="AV99" s="1185"/>
      <c r="AW99" s="1185"/>
      <c r="AX99" s="1185"/>
      <c r="AY99" s="1185"/>
      <c r="AZ99" s="1185"/>
      <c r="BA99" s="1185"/>
      <c r="BB99" s="1185"/>
      <c r="BC99" s="1185"/>
    </row>
    <row r="100" spans="1:55" ht="12.75" x14ac:dyDescent="0.2">
      <c r="A100" s="1190"/>
      <c r="B100" s="1190"/>
      <c r="C100" s="1190"/>
      <c r="D100" s="1190"/>
      <c r="E100" s="1191"/>
      <c r="F100" s="1191"/>
      <c r="G100" s="1191"/>
      <c r="H100" s="1191"/>
      <c r="I100" s="1191"/>
      <c r="J100" s="1191"/>
      <c r="K100" s="1191"/>
      <c r="L100" s="1191"/>
      <c r="M100" s="1191"/>
      <c r="N100" s="1191"/>
      <c r="O100" s="1191"/>
      <c r="P100" s="1185"/>
      <c r="Q100" s="1185"/>
      <c r="R100" s="1185"/>
      <c r="S100" s="1185"/>
      <c r="T100" s="1185"/>
      <c r="U100" s="1185"/>
      <c r="V100" s="1185"/>
      <c r="W100" s="1185"/>
      <c r="X100" s="1185"/>
      <c r="Y100" s="1185"/>
      <c r="Z100" s="1185"/>
      <c r="AA100" s="1185"/>
      <c r="AB100" s="1185"/>
      <c r="AC100" s="1185"/>
      <c r="AD100" s="1185"/>
      <c r="AE100" s="1185"/>
      <c r="AF100" s="1185"/>
      <c r="AG100" s="1185"/>
      <c r="AH100" s="1185"/>
      <c r="AI100" s="1185"/>
      <c r="AJ100" s="1185"/>
      <c r="AK100" s="1185"/>
      <c r="AL100" s="1185"/>
      <c r="AM100" s="1185"/>
      <c r="AN100" s="1185"/>
      <c r="AO100" s="1185"/>
      <c r="AP100" s="1185"/>
      <c r="AQ100" s="1185"/>
      <c r="AR100" s="1185"/>
      <c r="AS100" s="1185"/>
      <c r="AT100" s="1185"/>
      <c r="AU100" s="1185"/>
      <c r="AV100" s="1185"/>
      <c r="AW100" s="1185"/>
      <c r="AX100" s="1185"/>
      <c r="AY100" s="1185"/>
      <c r="AZ100" s="1185"/>
      <c r="BA100" s="1185"/>
      <c r="BB100" s="1185"/>
      <c r="BC100" s="1185"/>
    </row>
    <row r="101" spans="1:55" ht="12.75" x14ac:dyDescent="0.2">
      <c r="A101" s="1190"/>
      <c r="B101" s="1190"/>
      <c r="C101" s="1190"/>
      <c r="D101" s="1190"/>
      <c r="E101" s="1191"/>
      <c r="F101" s="1191"/>
      <c r="G101" s="1191"/>
      <c r="H101" s="1191"/>
      <c r="I101" s="1191"/>
      <c r="J101" s="1191"/>
      <c r="K101" s="1191"/>
      <c r="L101" s="1191"/>
      <c r="M101" s="1191"/>
      <c r="N101" s="1191"/>
      <c r="O101" s="1191"/>
      <c r="P101" s="1185"/>
      <c r="Q101" s="1185"/>
      <c r="R101" s="1185"/>
      <c r="S101" s="1185"/>
      <c r="T101" s="1185"/>
      <c r="U101" s="1185"/>
      <c r="V101" s="1185"/>
      <c r="W101" s="1185"/>
      <c r="X101" s="1185"/>
      <c r="Y101" s="1185"/>
      <c r="Z101" s="1185"/>
      <c r="AA101" s="1185"/>
      <c r="AB101" s="1185"/>
      <c r="AC101" s="1185"/>
      <c r="AD101" s="1185"/>
      <c r="AE101" s="1185"/>
      <c r="AF101" s="1185"/>
      <c r="AG101" s="1185"/>
      <c r="AH101" s="1185"/>
      <c r="AI101" s="1185"/>
      <c r="AJ101" s="1185"/>
      <c r="AK101" s="1185"/>
      <c r="AL101" s="1185"/>
      <c r="AM101" s="1185"/>
      <c r="AN101" s="1185"/>
      <c r="AO101" s="1185"/>
      <c r="AP101" s="1185"/>
      <c r="AQ101" s="1185"/>
      <c r="AR101" s="1185"/>
      <c r="AS101" s="1185"/>
      <c r="AT101" s="1185"/>
      <c r="AU101" s="1185"/>
      <c r="AV101" s="1185"/>
      <c r="AW101" s="1185"/>
      <c r="AX101" s="1185"/>
      <c r="AY101" s="1185"/>
      <c r="AZ101" s="1185"/>
      <c r="BA101" s="1185"/>
      <c r="BB101" s="1185"/>
      <c r="BC101" s="1185"/>
    </row>
    <row r="102" spans="1:55" ht="12.75" x14ac:dyDescent="0.2">
      <c r="A102" s="1190"/>
      <c r="B102" s="1190"/>
      <c r="C102" s="1190"/>
      <c r="D102" s="1190"/>
      <c r="E102" s="1191"/>
      <c r="F102" s="1191"/>
      <c r="G102" s="1191"/>
      <c r="H102" s="1191"/>
      <c r="I102" s="1191"/>
      <c r="J102" s="1191"/>
      <c r="K102" s="1191"/>
      <c r="L102" s="1191"/>
      <c r="M102" s="1191"/>
      <c r="N102" s="1191"/>
      <c r="O102" s="1191"/>
      <c r="P102" s="1185"/>
      <c r="Q102" s="1185"/>
      <c r="R102" s="1185"/>
      <c r="S102" s="1185"/>
      <c r="T102" s="1185"/>
      <c r="U102" s="1185"/>
      <c r="V102" s="1185"/>
      <c r="W102" s="1185"/>
      <c r="X102" s="1185"/>
      <c r="Y102" s="1185"/>
      <c r="Z102" s="1185"/>
      <c r="AA102" s="1185"/>
      <c r="AB102" s="1185"/>
      <c r="AC102" s="1185"/>
      <c r="AD102" s="1185"/>
      <c r="AE102" s="1185"/>
      <c r="AF102" s="1185"/>
      <c r="AG102" s="1185"/>
      <c r="AH102" s="1185"/>
      <c r="AI102" s="1185"/>
      <c r="AJ102" s="1185"/>
      <c r="AK102" s="1185"/>
      <c r="AL102" s="1185"/>
      <c r="AM102" s="1185"/>
      <c r="AN102" s="1185"/>
      <c r="AO102" s="1185"/>
      <c r="AP102" s="1185"/>
      <c r="AQ102" s="1185"/>
      <c r="AR102" s="1185"/>
      <c r="AS102" s="1185"/>
      <c r="AT102" s="1185"/>
      <c r="AU102" s="1185"/>
      <c r="AV102" s="1185"/>
      <c r="AW102" s="1185"/>
      <c r="AX102" s="1185"/>
      <c r="AY102" s="1185"/>
      <c r="AZ102" s="1185"/>
      <c r="BA102" s="1185"/>
      <c r="BB102" s="1185"/>
      <c r="BC102" s="1185"/>
    </row>
    <row r="103" spans="1:55" ht="12.75" x14ac:dyDescent="0.2">
      <c r="A103" s="1190"/>
      <c r="B103" s="1190"/>
      <c r="C103" s="1190"/>
      <c r="D103" s="1190"/>
      <c r="E103" s="1191"/>
      <c r="F103" s="1191"/>
      <c r="G103" s="1191"/>
      <c r="H103" s="1191"/>
      <c r="I103" s="1191"/>
      <c r="J103" s="1191"/>
      <c r="K103" s="1191"/>
      <c r="L103" s="1191"/>
      <c r="M103" s="1191"/>
      <c r="N103" s="1191"/>
      <c r="O103" s="1191"/>
      <c r="P103" s="1185"/>
      <c r="Q103" s="1185"/>
      <c r="R103" s="1185"/>
      <c r="S103" s="1185"/>
      <c r="T103" s="1185"/>
      <c r="U103" s="1185"/>
      <c r="V103" s="1185"/>
      <c r="W103" s="1185"/>
      <c r="X103" s="1185"/>
      <c r="Y103" s="1185"/>
      <c r="Z103" s="1185"/>
      <c r="AA103" s="1185"/>
      <c r="AB103" s="1185"/>
      <c r="AC103" s="1185"/>
      <c r="AD103" s="1185"/>
      <c r="AE103" s="1185"/>
      <c r="AF103" s="1185"/>
      <c r="AG103" s="1185"/>
      <c r="AH103" s="1185"/>
      <c r="AI103" s="1185"/>
      <c r="AJ103" s="1185"/>
      <c r="AK103" s="1185"/>
      <c r="AL103" s="1185"/>
      <c r="AM103" s="1185"/>
      <c r="AN103" s="1185"/>
      <c r="AO103" s="1185"/>
      <c r="AP103" s="1185"/>
      <c r="AQ103" s="1185"/>
      <c r="AR103" s="1185"/>
      <c r="AS103" s="1185"/>
      <c r="AT103" s="1185"/>
      <c r="AU103" s="1185"/>
      <c r="AV103" s="1185"/>
      <c r="AW103" s="1185"/>
      <c r="AX103" s="1185"/>
      <c r="AY103" s="1185"/>
      <c r="AZ103" s="1185"/>
      <c r="BA103" s="1185"/>
      <c r="BB103" s="1185"/>
      <c r="BC103" s="1185"/>
    </row>
    <row r="104" spans="1:55" ht="12.75" x14ac:dyDescent="0.2">
      <c r="A104" s="1190"/>
      <c r="B104" s="1190"/>
      <c r="C104" s="1190"/>
      <c r="D104" s="1190"/>
      <c r="E104" s="1191"/>
      <c r="F104" s="1191"/>
      <c r="G104" s="1191"/>
      <c r="H104" s="1191"/>
      <c r="I104" s="1191"/>
      <c r="J104" s="1191"/>
      <c r="K104" s="1191"/>
      <c r="L104" s="1191"/>
      <c r="M104" s="1191"/>
      <c r="N104" s="1191"/>
      <c r="O104" s="1191"/>
      <c r="P104" s="1185"/>
      <c r="Q104" s="1185"/>
      <c r="R104" s="1185"/>
      <c r="S104" s="1185"/>
      <c r="T104" s="1185"/>
      <c r="U104" s="1185"/>
      <c r="V104" s="1185"/>
      <c r="W104" s="1185"/>
      <c r="X104" s="1185"/>
      <c r="Y104" s="1185"/>
      <c r="Z104" s="1185"/>
      <c r="AA104" s="1185"/>
      <c r="AB104" s="1185"/>
      <c r="AC104" s="1185"/>
      <c r="AD104" s="1185"/>
      <c r="AE104" s="1185"/>
      <c r="AF104" s="1185"/>
      <c r="AG104" s="1185"/>
      <c r="AH104" s="1185"/>
      <c r="AI104" s="1185"/>
      <c r="AJ104" s="1185"/>
      <c r="AK104" s="1185"/>
      <c r="AL104" s="1185"/>
      <c r="AM104" s="1185"/>
      <c r="AN104" s="1185"/>
      <c r="AO104" s="1185"/>
      <c r="AP104" s="1185"/>
      <c r="AQ104" s="1185"/>
      <c r="AR104" s="1185"/>
      <c r="AS104" s="1185"/>
      <c r="AT104" s="1185"/>
      <c r="AU104" s="1185"/>
      <c r="AV104" s="1185"/>
      <c r="AW104" s="1185"/>
      <c r="AX104" s="1185"/>
      <c r="AY104" s="1185"/>
      <c r="AZ104" s="1185"/>
      <c r="BA104" s="1185"/>
      <c r="BB104" s="1185"/>
      <c r="BC104" s="1185"/>
    </row>
    <row r="105" spans="1:55" ht="12.75" x14ac:dyDescent="0.2">
      <c r="A105" s="1190"/>
      <c r="B105" s="1190"/>
      <c r="C105" s="1190"/>
      <c r="D105" s="1190"/>
      <c r="E105" s="1191"/>
      <c r="F105" s="1191"/>
      <c r="G105" s="1191"/>
      <c r="H105" s="1191"/>
      <c r="I105" s="1191"/>
      <c r="J105" s="1191"/>
      <c r="K105" s="1191"/>
      <c r="L105" s="1191"/>
      <c r="M105" s="1191"/>
      <c r="N105" s="1191"/>
      <c r="O105" s="1191"/>
      <c r="P105" s="1185"/>
      <c r="Q105" s="1185"/>
      <c r="R105" s="1185"/>
      <c r="S105" s="1185"/>
      <c r="T105" s="1185"/>
      <c r="U105" s="1185"/>
      <c r="V105" s="1185"/>
      <c r="W105" s="1185"/>
      <c r="X105" s="1185"/>
      <c r="Y105" s="1185"/>
      <c r="Z105" s="1185"/>
      <c r="AA105" s="1185"/>
      <c r="AB105" s="1185"/>
      <c r="AC105" s="1185"/>
      <c r="AD105" s="1185"/>
      <c r="AE105" s="1185"/>
      <c r="AF105" s="1185"/>
      <c r="AG105" s="1185"/>
      <c r="AH105" s="1185"/>
      <c r="AI105" s="1185"/>
      <c r="AJ105" s="1185"/>
      <c r="AK105" s="1185"/>
      <c r="AL105" s="1185"/>
      <c r="AM105" s="1185"/>
      <c r="AN105" s="1185"/>
      <c r="AO105" s="1185"/>
      <c r="AP105" s="1185"/>
      <c r="AQ105" s="1185"/>
      <c r="AR105" s="1185"/>
      <c r="AS105" s="1185"/>
      <c r="AT105" s="1185"/>
      <c r="AU105" s="1185"/>
      <c r="AV105" s="1185"/>
      <c r="AW105" s="1185"/>
      <c r="AX105" s="1185"/>
      <c r="AY105" s="1185"/>
      <c r="AZ105" s="1185"/>
      <c r="BA105" s="1185"/>
      <c r="BB105" s="1185"/>
      <c r="BC105" s="1185"/>
    </row>
    <row r="106" spans="1:55" ht="12.75" x14ac:dyDescent="0.2">
      <c r="A106" s="1190"/>
      <c r="B106" s="1190"/>
      <c r="C106" s="1190"/>
      <c r="D106" s="1190"/>
      <c r="E106" s="1191"/>
      <c r="F106" s="1191"/>
      <c r="G106" s="1191"/>
      <c r="H106" s="1191"/>
      <c r="I106" s="1191"/>
      <c r="J106" s="1191"/>
      <c r="K106" s="1191"/>
      <c r="L106" s="1191"/>
      <c r="M106" s="1191"/>
      <c r="N106" s="1191"/>
      <c r="O106" s="1191"/>
      <c r="P106" s="1185"/>
      <c r="Q106" s="1185"/>
      <c r="R106" s="1185"/>
      <c r="S106" s="1185"/>
      <c r="T106" s="1185"/>
      <c r="U106" s="1185"/>
      <c r="V106" s="1185"/>
      <c r="W106" s="1185"/>
      <c r="X106" s="1185"/>
      <c r="Y106" s="1185"/>
      <c r="Z106" s="1185"/>
      <c r="AA106" s="1185"/>
      <c r="AB106" s="1185"/>
      <c r="AC106" s="1185"/>
      <c r="AD106" s="1185"/>
      <c r="AE106" s="1185"/>
      <c r="AF106" s="1185"/>
      <c r="AG106" s="1185"/>
      <c r="AH106" s="1185"/>
      <c r="AI106" s="1185"/>
      <c r="AJ106" s="1185"/>
      <c r="AK106" s="1185"/>
      <c r="AL106" s="1185"/>
      <c r="AM106" s="1185"/>
      <c r="AN106" s="1185"/>
      <c r="AO106" s="1185"/>
      <c r="AP106" s="1185"/>
      <c r="AQ106" s="1185"/>
      <c r="AR106" s="1185"/>
      <c r="AS106" s="1185"/>
      <c r="AT106" s="1185"/>
      <c r="AU106" s="1185"/>
      <c r="AV106" s="1185"/>
      <c r="AW106" s="1185"/>
      <c r="AX106" s="1185"/>
      <c r="AY106" s="1185"/>
      <c r="AZ106" s="1185"/>
      <c r="BA106" s="1185"/>
      <c r="BB106" s="1185"/>
      <c r="BC106" s="1185"/>
    </row>
    <row r="107" spans="1:55" ht="12.75" x14ac:dyDescent="0.2">
      <c r="A107" s="1190"/>
      <c r="B107" s="1190"/>
      <c r="C107" s="1190"/>
      <c r="D107" s="1190"/>
      <c r="E107" s="1191"/>
      <c r="F107" s="1191"/>
      <c r="G107" s="1191"/>
      <c r="H107" s="1191"/>
      <c r="I107" s="1191"/>
      <c r="J107" s="1191"/>
      <c r="K107" s="1191"/>
      <c r="L107" s="1191"/>
      <c r="M107" s="1191"/>
      <c r="N107" s="1191"/>
      <c r="O107" s="1191"/>
      <c r="P107" s="1185"/>
      <c r="Q107" s="1185"/>
      <c r="R107" s="1185"/>
      <c r="S107" s="1185"/>
      <c r="T107" s="1185"/>
      <c r="U107" s="1185"/>
      <c r="V107" s="1185"/>
      <c r="W107" s="1185"/>
      <c r="X107" s="1185"/>
      <c r="Y107" s="1185"/>
      <c r="Z107" s="1185"/>
      <c r="AA107" s="1185"/>
      <c r="AB107" s="1185"/>
      <c r="AC107" s="1185"/>
      <c r="AD107" s="1185"/>
      <c r="AE107" s="1185"/>
      <c r="AF107" s="1185"/>
      <c r="AG107" s="1185"/>
      <c r="AH107" s="1185"/>
      <c r="AI107" s="1185"/>
      <c r="AJ107" s="1185"/>
      <c r="AK107" s="1185"/>
      <c r="AL107" s="1185"/>
      <c r="AM107" s="1185"/>
      <c r="AN107" s="1185"/>
      <c r="AO107" s="1185"/>
      <c r="AP107" s="1185"/>
      <c r="AQ107" s="1185"/>
      <c r="AR107" s="1185"/>
      <c r="AS107" s="1185"/>
      <c r="AT107" s="1185"/>
      <c r="AU107" s="1185"/>
      <c r="AV107" s="1185"/>
      <c r="AW107" s="1185"/>
      <c r="AX107" s="1185"/>
      <c r="AY107" s="1185"/>
      <c r="AZ107" s="1185"/>
      <c r="BA107" s="1185"/>
      <c r="BB107" s="1185"/>
      <c r="BC107" s="1185"/>
    </row>
    <row r="108" spans="1:55" ht="12.75" x14ac:dyDescent="0.2">
      <c r="A108" s="1190"/>
      <c r="B108" s="1190"/>
      <c r="C108" s="1190"/>
      <c r="D108" s="1190"/>
      <c r="E108" s="1191"/>
      <c r="F108" s="1191"/>
      <c r="G108" s="1191"/>
      <c r="H108" s="1191"/>
      <c r="I108" s="1191"/>
      <c r="J108" s="1191"/>
      <c r="K108" s="1191"/>
      <c r="L108" s="1191"/>
      <c r="M108" s="1191"/>
      <c r="N108" s="1191"/>
      <c r="O108" s="1191"/>
      <c r="P108" s="1185"/>
      <c r="Q108" s="1185"/>
      <c r="R108" s="1185"/>
      <c r="S108" s="1185"/>
      <c r="T108" s="1185"/>
      <c r="U108" s="1185"/>
      <c r="V108" s="1185"/>
      <c r="W108" s="1185"/>
      <c r="X108" s="1185"/>
      <c r="Y108" s="1185"/>
      <c r="Z108" s="1185"/>
      <c r="AA108" s="1185"/>
      <c r="AB108" s="1185"/>
      <c r="AC108" s="1185"/>
      <c r="AD108" s="1185"/>
      <c r="AE108" s="1185"/>
      <c r="AF108" s="1185"/>
      <c r="AG108" s="1185"/>
      <c r="AH108" s="1185"/>
      <c r="AI108" s="1185"/>
      <c r="AJ108" s="1185"/>
      <c r="AK108" s="1185"/>
      <c r="AL108" s="1185"/>
      <c r="AM108" s="1185"/>
      <c r="AN108" s="1185"/>
      <c r="AO108" s="1185"/>
      <c r="AP108" s="1185"/>
      <c r="AQ108" s="1185"/>
      <c r="AR108" s="1185"/>
      <c r="AS108" s="1185"/>
      <c r="AT108" s="1185"/>
      <c r="AU108" s="1185"/>
      <c r="AV108" s="1185"/>
      <c r="AW108" s="1185"/>
      <c r="AX108" s="1185"/>
      <c r="AY108" s="1185"/>
      <c r="AZ108" s="1185"/>
      <c r="BA108" s="1185"/>
      <c r="BB108" s="1185"/>
      <c r="BC108" s="1185"/>
    </row>
    <row r="109" spans="1:55" ht="12.75" x14ac:dyDescent="0.2">
      <c r="A109" s="1190"/>
      <c r="B109" s="1190"/>
      <c r="C109" s="1190"/>
      <c r="D109" s="1190"/>
      <c r="E109" s="1191"/>
      <c r="F109" s="1191"/>
      <c r="G109" s="1191"/>
      <c r="H109" s="1191"/>
      <c r="I109" s="1191"/>
      <c r="J109" s="1191"/>
      <c r="K109" s="1191"/>
      <c r="L109" s="1191"/>
      <c r="M109" s="1191"/>
      <c r="N109" s="1191"/>
      <c r="O109" s="1191"/>
      <c r="P109" s="1185"/>
      <c r="Q109" s="1185"/>
      <c r="R109" s="1185"/>
      <c r="S109" s="1185"/>
      <c r="T109" s="1185"/>
      <c r="U109" s="1185"/>
      <c r="V109" s="1185"/>
      <c r="W109" s="1185"/>
      <c r="X109" s="1185"/>
      <c r="Y109" s="1185"/>
      <c r="Z109" s="1185"/>
      <c r="AA109" s="1185"/>
      <c r="AB109" s="1185"/>
      <c r="AC109" s="1185"/>
      <c r="AD109" s="1185"/>
      <c r="AE109" s="1185"/>
      <c r="AF109" s="1185"/>
      <c r="AG109" s="1185"/>
      <c r="AH109" s="1185"/>
      <c r="AI109" s="1185"/>
      <c r="AJ109" s="1185"/>
      <c r="AK109" s="1185"/>
      <c r="AL109" s="1185"/>
      <c r="AM109" s="1185"/>
      <c r="AN109" s="1185"/>
      <c r="AO109" s="1185"/>
      <c r="AP109" s="1185"/>
      <c r="AQ109" s="1185"/>
      <c r="AR109" s="1185"/>
      <c r="AS109" s="1185"/>
      <c r="AT109" s="1185"/>
      <c r="AU109" s="1185"/>
      <c r="AV109" s="1185"/>
      <c r="AW109" s="1185"/>
      <c r="AX109" s="1185"/>
      <c r="AY109" s="1185"/>
      <c r="AZ109" s="1185"/>
      <c r="BA109" s="1185"/>
      <c r="BB109" s="1185"/>
      <c r="BC109" s="1185"/>
    </row>
    <row r="110" spans="1:55" ht="12.75" x14ac:dyDescent="0.2">
      <c r="A110" s="1190"/>
      <c r="B110" s="1190"/>
      <c r="C110" s="1190"/>
      <c r="D110" s="1190"/>
      <c r="E110" s="1191"/>
      <c r="F110" s="1191"/>
      <c r="G110" s="1191"/>
      <c r="H110" s="1191"/>
      <c r="I110" s="1191"/>
      <c r="J110" s="1191"/>
      <c r="K110" s="1191"/>
      <c r="L110" s="1191"/>
      <c r="M110" s="1191"/>
      <c r="N110" s="1191"/>
      <c r="O110" s="1191"/>
      <c r="P110" s="1185"/>
      <c r="Q110" s="1185"/>
      <c r="R110" s="1185"/>
      <c r="S110" s="1185"/>
      <c r="T110" s="1185"/>
      <c r="U110" s="1185"/>
      <c r="V110" s="1185"/>
      <c r="W110" s="1185"/>
      <c r="X110" s="1185"/>
      <c r="Y110" s="1185"/>
      <c r="Z110" s="1185"/>
      <c r="AA110" s="1185"/>
      <c r="AB110" s="1185"/>
      <c r="AC110" s="1185"/>
      <c r="AD110" s="1185"/>
      <c r="AE110" s="1185"/>
      <c r="AF110" s="1185"/>
      <c r="AG110" s="1185"/>
      <c r="AH110" s="1185"/>
      <c r="AI110" s="1185"/>
      <c r="AJ110" s="1185"/>
      <c r="AK110" s="1185"/>
      <c r="AL110" s="1185"/>
      <c r="AM110" s="1185"/>
      <c r="AN110" s="1185"/>
      <c r="AO110" s="1185"/>
      <c r="AP110" s="1185"/>
      <c r="AQ110" s="1185"/>
      <c r="AR110" s="1185"/>
      <c r="AS110" s="1185"/>
      <c r="AT110" s="1185"/>
      <c r="AU110" s="1185"/>
      <c r="AV110" s="1185"/>
      <c r="AW110" s="1185"/>
      <c r="AX110" s="1185"/>
      <c r="AY110" s="1185"/>
      <c r="AZ110" s="1185"/>
      <c r="BA110" s="1185"/>
      <c r="BB110" s="1185"/>
      <c r="BC110" s="1185"/>
    </row>
    <row r="111" spans="1:55" ht="12.75" x14ac:dyDescent="0.2">
      <c r="A111" s="1190"/>
      <c r="B111" s="1190"/>
      <c r="C111" s="1190"/>
      <c r="D111" s="1190"/>
      <c r="E111" s="1191"/>
      <c r="F111" s="1191"/>
      <c r="G111" s="1191"/>
      <c r="H111" s="1191"/>
      <c r="I111" s="1191"/>
      <c r="J111" s="1191"/>
      <c r="K111" s="1191"/>
      <c r="L111" s="1191"/>
      <c r="M111" s="1191"/>
      <c r="N111" s="1191"/>
      <c r="O111" s="1191"/>
      <c r="P111" s="1185"/>
      <c r="Q111" s="1185"/>
      <c r="R111" s="1185"/>
      <c r="S111" s="1185"/>
      <c r="T111" s="1185"/>
      <c r="U111" s="1185"/>
      <c r="V111" s="1185"/>
      <c r="W111" s="1185"/>
      <c r="X111" s="1185"/>
      <c r="Y111" s="1185"/>
      <c r="Z111" s="1185"/>
      <c r="AA111" s="1185"/>
      <c r="AB111" s="1185"/>
      <c r="AC111" s="1185"/>
      <c r="AD111" s="1185"/>
      <c r="AE111" s="1185"/>
      <c r="AF111" s="1185"/>
      <c r="AG111" s="1185"/>
      <c r="AH111" s="1185"/>
      <c r="AI111" s="1185"/>
      <c r="AJ111" s="1185"/>
      <c r="AK111" s="1185"/>
      <c r="AL111" s="1185"/>
      <c r="AM111" s="1185"/>
      <c r="AN111" s="1185"/>
      <c r="AO111" s="1185"/>
      <c r="AP111" s="1185"/>
      <c r="AQ111" s="1185"/>
      <c r="AR111" s="1185"/>
      <c r="AS111" s="1185"/>
      <c r="AT111" s="1185"/>
      <c r="AU111" s="1185"/>
      <c r="AV111" s="1185"/>
      <c r="AW111" s="1185"/>
      <c r="AX111" s="1185"/>
      <c r="AY111" s="1185"/>
      <c r="AZ111" s="1185"/>
      <c r="BA111" s="1185"/>
      <c r="BB111" s="1185"/>
      <c r="BC111" s="1185"/>
    </row>
    <row r="112" spans="1:55" ht="12.75" x14ac:dyDescent="0.2">
      <c r="A112" s="1190"/>
      <c r="B112" s="1190"/>
      <c r="C112" s="1190"/>
      <c r="D112" s="1190"/>
      <c r="E112" s="1191"/>
      <c r="F112" s="1191"/>
      <c r="G112" s="1191"/>
      <c r="H112" s="1191"/>
      <c r="I112" s="1191"/>
      <c r="J112" s="1191"/>
      <c r="K112" s="1191"/>
      <c r="L112" s="1191"/>
      <c r="M112" s="1191"/>
      <c r="N112" s="1191"/>
      <c r="O112" s="1191"/>
      <c r="P112" s="1185"/>
      <c r="Q112" s="1185"/>
      <c r="R112" s="1185"/>
      <c r="S112" s="1185"/>
      <c r="T112" s="1185"/>
      <c r="U112" s="1185"/>
      <c r="V112" s="1185"/>
      <c r="W112" s="1185"/>
      <c r="X112" s="1185"/>
      <c r="Y112" s="1185"/>
      <c r="Z112" s="1185"/>
      <c r="AA112" s="1185"/>
      <c r="AB112" s="1185"/>
      <c r="AC112" s="1185"/>
      <c r="AD112" s="1185"/>
      <c r="AE112" s="1185"/>
      <c r="AF112" s="1185"/>
      <c r="AG112" s="1185"/>
      <c r="AH112" s="1185"/>
      <c r="AI112" s="1185"/>
      <c r="AJ112" s="1185"/>
      <c r="AK112" s="1185"/>
      <c r="AL112" s="1185"/>
      <c r="AM112" s="1185"/>
      <c r="AN112" s="1185"/>
      <c r="AO112" s="1185"/>
      <c r="AP112" s="1185"/>
      <c r="AQ112" s="1185"/>
      <c r="AR112" s="1185"/>
      <c r="AS112" s="1185"/>
      <c r="AT112" s="1185"/>
      <c r="AU112" s="1185"/>
      <c r="AV112" s="1185"/>
      <c r="AW112" s="1185"/>
      <c r="AX112" s="1185"/>
      <c r="AY112" s="1185"/>
      <c r="AZ112" s="1185"/>
      <c r="BA112" s="1185"/>
      <c r="BB112" s="1185"/>
      <c r="BC112" s="1185"/>
    </row>
    <row r="113" spans="1:55" ht="12.75" x14ac:dyDescent="0.2">
      <c r="A113" s="1190"/>
      <c r="B113" s="1190"/>
      <c r="C113" s="1190"/>
      <c r="D113" s="1190"/>
      <c r="E113" s="1191"/>
      <c r="F113" s="1191"/>
      <c r="G113" s="1191"/>
      <c r="H113" s="1191"/>
      <c r="I113" s="1191"/>
      <c r="J113" s="1191"/>
      <c r="K113" s="1191"/>
      <c r="L113" s="1191"/>
      <c r="M113" s="1191"/>
      <c r="N113" s="1191"/>
      <c r="O113" s="1191"/>
      <c r="P113" s="1185"/>
      <c r="Q113" s="1185"/>
      <c r="R113" s="1185"/>
      <c r="S113" s="1185"/>
      <c r="T113" s="1185"/>
      <c r="U113" s="1185"/>
      <c r="V113" s="1185"/>
      <c r="W113" s="1185"/>
      <c r="X113" s="1185"/>
      <c r="Y113" s="1185"/>
      <c r="Z113" s="1185"/>
      <c r="AA113" s="1185"/>
      <c r="AB113" s="1185"/>
      <c r="AC113" s="1185"/>
      <c r="AD113" s="1185"/>
      <c r="AE113" s="1185"/>
      <c r="AF113" s="1185"/>
      <c r="AG113" s="1185"/>
      <c r="AH113" s="1185"/>
      <c r="AI113" s="1185"/>
      <c r="AJ113" s="1185"/>
      <c r="AK113" s="1185"/>
      <c r="AL113" s="1185"/>
      <c r="AM113" s="1185"/>
      <c r="AN113" s="1185"/>
      <c r="AO113" s="1185"/>
      <c r="AP113" s="1185"/>
      <c r="AQ113" s="1185"/>
      <c r="AR113" s="1185"/>
      <c r="AS113" s="1185"/>
      <c r="AT113" s="1185"/>
      <c r="AU113" s="1185"/>
      <c r="AV113" s="1185"/>
      <c r="AW113" s="1185"/>
      <c r="AX113" s="1185"/>
      <c r="AY113" s="1185"/>
      <c r="AZ113" s="1185"/>
      <c r="BA113" s="1185"/>
      <c r="BB113" s="1185"/>
      <c r="BC113" s="1185"/>
    </row>
    <row r="114" spans="1:55" ht="12.75" x14ac:dyDescent="0.2">
      <c r="A114" s="1190"/>
      <c r="B114" s="1190"/>
      <c r="C114" s="1190"/>
      <c r="D114" s="1190"/>
      <c r="E114" s="1191"/>
      <c r="F114" s="1191"/>
      <c r="G114" s="1191"/>
      <c r="H114" s="1191"/>
      <c r="I114" s="1191"/>
      <c r="J114" s="1191"/>
      <c r="K114" s="1191"/>
      <c r="L114" s="1191"/>
      <c r="M114" s="1191"/>
      <c r="N114" s="1191"/>
      <c r="O114" s="1191"/>
      <c r="P114" s="1185"/>
      <c r="Q114" s="1185"/>
      <c r="R114" s="1185"/>
      <c r="S114" s="1185"/>
      <c r="T114" s="1185"/>
      <c r="U114" s="1185"/>
      <c r="V114" s="1185"/>
      <c r="W114" s="1185"/>
      <c r="X114" s="1185"/>
      <c r="Y114" s="1185"/>
      <c r="Z114" s="1185"/>
      <c r="AA114" s="1185"/>
      <c r="AB114" s="1185"/>
      <c r="AC114" s="1185"/>
      <c r="AD114" s="1185"/>
      <c r="AE114" s="1185"/>
      <c r="AF114" s="1185"/>
      <c r="AG114" s="1185"/>
      <c r="AH114" s="1185"/>
      <c r="AI114" s="1185"/>
      <c r="AJ114" s="1185"/>
      <c r="AK114" s="1185"/>
      <c r="AL114" s="1185"/>
      <c r="AM114" s="1185"/>
      <c r="AN114" s="1185"/>
      <c r="AO114" s="1185"/>
      <c r="AP114" s="1185"/>
      <c r="AQ114" s="1185"/>
      <c r="AR114" s="1185"/>
      <c r="AS114" s="1185"/>
      <c r="AT114" s="1185"/>
      <c r="AU114" s="1185"/>
      <c r="AV114" s="1185"/>
      <c r="AW114" s="1185"/>
      <c r="AX114" s="1185"/>
      <c r="AY114" s="1185"/>
      <c r="AZ114" s="1185"/>
      <c r="BA114" s="1185"/>
      <c r="BB114" s="1185"/>
      <c r="BC114" s="1185"/>
    </row>
    <row r="115" spans="1:55" ht="12.75" x14ac:dyDescent="0.2">
      <c r="A115" s="1190"/>
      <c r="B115" s="1190"/>
      <c r="C115" s="1190"/>
      <c r="D115" s="1190"/>
      <c r="E115" s="1191"/>
      <c r="F115" s="1191"/>
      <c r="G115" s="1191"/>
      <c r="H115" s="1191"/>
      <c r="I115" s="1191"/>
      <c r="J115" s="1191"/>
      <c r="K115" s="1191"/>
      <c r="L115" s="1191"/>
      <c r="M115" s="1191"/>
      <c r="N115" s="1191"/>
      <c r="O115" s="1191"/>
      <c r="P115" s="1185"/>
      <c r="Q115" s="1185"/>
      <c r="R115" s="1185"/>
      <c r="S115" s="1185"/>
      <c r="T115" s="1185"/>
      <c r="U115" s="1185"/>
      <c r="V115" s="1185"/>
      <c r="W115" s="1185"/>
      <c r="X115" s="1185"/>
      <c r="Y115" s="1185"/>
      <c r="Z115" s="1185"/>
      <c r="AA115" s="1185"/>
      <c r="AB115" s="1185"/>
      <c r="AC115" s="1185"/>
      <c r="AD115" s="1185"/>
      <c r="AE115" s="1185"/>
      <c r="AF115" s="1185"/>
      <c r="AG115" s="1185"/>
      <c r="AH115" s="1185"/>
      <c r="AI115" s="1185"/>
      <c r="AJ115" s="1185"/>
      <c r="AK115" s="1185"/>
      <c r="AL115" s="1185"/>
      <c r="AM115" s="1185"/>
      <c r="AN115" s="1185"/>
      <c r="AO115" s="1185"/>
      <c r="AP115" s="1185"/>
      <c r="AQ115" s="1185"/>
      <c r="AR115" s="1185"/>
      <c r="AS115" s="1185"/>
      <c r="AT115" s="1185"/>
      <c r="AU115" s="1185"/>
      <c r="AV115" s="1185"/>
      <c r="AW115" s="1185"/>
      <c r="AX115" s="1185"/>
      <c r="AY115" s="1185"/>
      <c r="AZ115" s="1185"/>
      <c r="BA115" s="1185"/>
      <c r="BB115" s="1185"/>
      <c r="BC115" s="1185"/>
    </row>
    <row r="116" spans="1:55" ht="12.75" x14ac:dyDescent="0.2">
      <c r="A116" s="1190"/>
      <c r="B116" s="1190"/>
      <c r="C116" s="1190"/>
      <c r="D116" s="1190"/>
      <c r="E116" s="1191"/>
      <c r="F116" s="1191"/>
      <c r="G116" s="1191"/>
      <c r="H116" s="1191"/>
      <c r="I116" s="1191"/>
      <c r="J116" s="1191"/>
      <c r="K116" s="1191"/>
      <c r="L116" s="1191"/>
      <c r="M116" s="1191"/>
      <c r="N116" s="1191"/>
      <c r="O116" s="1191"/>
      <c r="P116" s="1185"/>
      <c r="Q116" s="1185"/>
      <c r="R116" s="1185"/>
      <c r="S116" s="1185"/>
      <c r="T116" s="1185"/>
      <c r="U116" s="1185"/>
      <c r="V116" s="1185"/>
      <c r="W116" s="1185"/>
      <c r="X116" s="1185"/>
      <c r="Y116" s="1185"/>
      <c r="Z116" s="1185"/>
      <c r="AA116" s="1185"/>
      <c r="AB116" s="1185"/>
      <c r="AC116" s="1185"/>
      <c r="AD116" s="1185"/>
      <c r="AE116" s="1185"/>
      <c r="AF116" s="1185"/>
      <c r="AG116" s="1185"/>
      <c r="AH116" s="1185"/>
      <c r="AI116" s="1185"/>
      <c r="AJ116" s="1185"/>
      <c r="AK116" s="1185"/>
      <c r="AL116" s="1185"/>
      <c r="AM116" s="1185"/>
      <c r="AN116" s="1185"/>
      <c r="AO116" s="1185"/>
      <c r="AP116" s="1185"/>
      <c r="AQ116" s="1185"/>
      <c r="AR116" s="1185"/>
      <c r="AS116" s="1185"/>
      <c r="AT116" s="1185"/>
      <c r="AU116" s="1185"/>
      <c r="AV116" s="1185"/>
      <c r="AW116" s="1185"/>
      <c r="AX116" s="1185"/>
      <c r="AY116" s="1185"/>
      <c r="AZ116" s="1185"/>
      <c r="BA116" s="1185"/>
      <c r="BB116" s="1185"/>
      <c r="BC116" s="1185"/>
    </row>
    <row r="117" spans="1:55" ht="12.75" x14ac:dyDescent="0.2">
      <c r="A117" s="1190"/>
      <c r="B117" s="1190"/>
      <c r="C117" s="1190"/>
      <c r="D117" s="1190"/>
      <c r="E117" s="1191"/>
      <c r="F117" s="1191"/>
      <c r="G117" s="1191"/>
      <c r="H117" s="1191"/>
      <c r="I117" s="1191"/>
      <c r="J117" s="1191"/>
      <c r="K117" s="1191"/>
      <c r="L117" s="1191"/>
      <c r="M117" s="1191"/>
      <c r="N117" s="1191"/>
      <c r="O117" s="1191"/>
      <c r="P117" s="1185"/>
      <c r="Q117" s="1185"/>
      <c r="R117" s="1185"/>
      <c r="S117" s="1185"/>
      <c r="T117" s="1185"/>
      <c r="U117" s="1185"/>
      <c r="V117" s="1185"/>
      <c r="W117" s="1185"/>
      <c r="X117" s="1185"/>
      <c r="Y117" s="1185"/>
      <c r="Z117" s="1185"/>
      <c r="AA117" s="1185"/>
      <c r="AB117" s="1185"/>
      <c r="AC117" s="1185"/>
      <c r="AD117" s="1185"/>
      <c r="AE117" s="1185"/>
      <c r="AF117" s="1185"/>
      <c r="AG117" s="1185"/>
      <c r="AH117" s="1185"/>
      <c r="AI117" s="1185"/>
      <c r="AJ117" s="1185"/>
      <c r="AK117" s="1185"/>
      <c r="AL117" s="1185"/>
      <c r="AM117" s="1185"/>
      <c r="AN117" s="1185"/>
      <c r="AO117" s="1185"/>
      <c r="AP117" s="1185"/>
      <c r="AQ117" s="1185"/>
      <c r="AR117" s="1185"/>
      <c r="AS117" s="1185"/>
      <c r="AT117" s="1185"/>
      <c r="AU117" s="1185"/>
      <c r="AV117" s="1185"/>
      <c r="AW117" s="1185"/>
      <c r="AX117" s="1185"/>
      <c r="AY117" s="1185"/>
      <c r="AZ117" s="1185"/>
      <c r="BA117" s="1185"/>
      <c r="BB117" s="1185"/>
      <c r="BC117" s="1185"/>
    </row>
    <row r="118" spans="1:55" ht="12.75" x14ac:dyDescent="0.2">
      <c r="A118" s="1190"/>
      <c r="B118" s="1190"/>
      <c r="C118" s="1190"/>
      <c r="D118" s="1190"/>
      <c r="E118" s="1191"/>
      <c r="F118" s="1191"/>
      <c r="G118" s="1191"/>
      <c r="H118" s="1191"/>
      <c r="I118" s="1191"/>
      <c r="J118" s="1191"/>
      <c r="K118" s="1191"/>
      <c r="L118" s="1191"/>
      <c r="M118" s="1191"/>
      <c r="N118" s="1191"/>
      <c r="O118" s="1191"/>
      <c r="P118" s="1185"/>
      <c r="Q118" s="1185"/>
      <c r="R118" s="1185"/>
      <c r="S118" s="1185"/>
      <c r="T118" s="1185"/>
      <c r="U118" s="1185"/>
      <c r="V118" s="1185"/>
      <c r="W118" s="1185"/>
      <c r="X118" s="1185"/>
      <c r="Y118" s="1185"/>
      <c r="Z118" s="1185"/>
      <c r="AA118" s="1185"/>
      <c r="AB118" s="1185"/>
      <c r="AC118" s="1185"/>
      <c r="AD118" s="1185"/>
      <c r="AE118" s="1185"/>
      <c r="AF118" s="1185"/>
      <c r="AG118" s="1185"/>
      <c r="AH118" s="1185"/>
      <c r="AI118" s="1185"/>
      <c r="AJ118" s="1185"/>
      <c r="AK118" s="1185"/>
      <c r="AL118" s="1185"/>
      <c r="AM118" s="1185"/>
      <c r="AN118" s="1185"/>
      <c r="AO118" s="1185"/>
      <c r="AP118" s="1185"/>
      <c r="AQ118" s="1185"/>
      <c r="AR118" s="1185"/>
      <c r="AS118" s="1185"/>
      <c r="AT118" s="1185"/>
      <c r="AU118" s="1185"/>
      <c r="AV118" s="1185"/>
      <c r="AW118" s="1185"/>
      <c r="AX118" s="1185"/>
      <c r="AY118" s="1185"/>
      <c r="AZ118" s="1185"/>
      <c r="BA118" s="1185"/>
      <c r="BB118" s="1185"/>
      <c r="BC118" s="1185"/>
    </row>
    <row r="119" spans="1:55" ht="12.75" x14ac:dyDescent="0.2">
      <c r="A119" s="1190"/>
      <c r="B119" s="1190"/>
      <c r="C119" s="1190"/>
      <c r="D119" s="1190"/>
      <c r="E119" s="1191"/>
      <c r="F119" s="1191"/>
      <c r="G119" s="1191"/>
      <c r="H119" s="1191"/>
      <c r="I119" s="1191"/>
      <c r="J119" s="1191"/>
      <c r="K119" s="1191"/>
      <c r="L119" s="1191"/>
      <c r="M119" s="1191"/>
      <c r="N119" s="1191"/>
      <c r="O119" s="1191"/>
      <c r="P119" s="1185"/>
      <c r="Q119" s="1185"/>
      <c r="R119" s="1185"/>
      <c r="S119" s="1185"/>
      <c r="T119" s="1185"/>
      <c r="U119" s="1185"/>
      <c r="V119" s="1185"/>
      <c r="W119" s="1185"/>
      <c r="X119" s="1185"/>
      <c r="Y119" s="1185"/>
      <c r="Z119" s="1185"/>
      <c r="AA119" s="1185"/>
      <c r="AB119" s="1185"/>
      <c r="AC119" s="1185"/>
      <c r="AD119" s="1185"/>
      <c r="AE119" s="1185"/>
      <c r="AF119" s="1185"/>
      <c r="AG119" s="1185"/>
      <c r="AH119" s="1185"/>
      <c r="AI119" s="1185"/>
      <c r="AJ119" s="1185"/>
      <c r="AK119" s="1185"/>
      <c r="AL119" s="1185"/>
      <c r="AM119" s="1185"/>
      <c r="AN119" s="1185"/>
      <c r="AO119" s="1185"/>
      <c r="AP119" s="1185"/>
      <c r="AQ119" s="1185"/>
      <c r="AR119" s="1185"/>
      <c r="AS119" s="1185"/>
      <c r="AT119" s="1185"/>
      <c r="AU119" s="1185"/>
      <c r="AV119" s="1185"/>
      <c r="AW119" s="1185"/>
      <c r="AX119" s="1185"/>
      <c r="AY119" s="1185"/>
      <c r="AZ119" s="1185"/>
      <c r="BA119" s="1185"/>
      <c r="BB119" s="1185"/>
      <c r="BC119" s="1185"/>
    </row>
    <row r="120" spans="1:55" ht="12.75" x14ac:dyDescent="0.2">
      <c r="A120" s="1190"/>
      <c r="B120" s="1190"/>
      <c r="C120" s="1190"/>
      <c r="D120" s="1190"/>
      <c r="E120" s="1191"/>
      <c r="F120" s="1191"/>
      <c r="G120" s="1191"/>
      <c r="H120" s="1191"/>
      <c r="I120" s="1191"/>
      <c r="J120" s="1191"/>
      <c r="K120" s="1191"/>
      <c r="L120" s="1191"/>
      <c r="M120" s="1191"/>
      <c r="N120" s="1191"/>
      <c r="O120" s="1191"/>
      <c r="P120" s="1185"/>
      <c r="Q120" s="1185"/>
      <c r="R120" s="1185"/>
      <c r="S120" s="1185"/>
      <c r="T120" s="1185"/>
      <c r="U120" s="1185"/>
      <c r="V120" s="1185"/>
      <c r="W120" s="1185"/>
      <c r="X120" s="1185"/>
      <c r="Y120" s="1185"/>
      <c r="Z120" s="1185"/>
      <c r="AA120" s="1185"/>
      <c r="AB120" s="1185"/>
      <c r="AC120" s="1185"/>
      <c r="AD120" s="1185"/>
      <c r="AE120" s="1185"/>
      <c r="AF120" s="1185"/>
      <c r="AG120" s="1185"/>
      <c r="AH120" s="1185"/>
      <c r="AI120" s="1185"/>
      <c r="AJ120" s="1185"/>
      <c r="AK120" s="1185"/>
      <c r="AL120" s="1185"/>
      <c r="AM120" s="1185"/>
      <c r="AN120" s="1185"/>
      <c r="AO120" s="1185"/>
      <c r="AP120" s="1185"/>
      <c r="AQ120" s="1185"/>
      <c r="AR120" s="1185"/>
      <c r="AS120" s="1185"/>
      <c r="AT120" s="1185"/>
      <c r="AU120" s="1185"/>
      <c r="AV120" s="1185"/>
      <c r="AW120" s="1185"/>
      <c r="AX120" s="1185"/>
      <c r="AY120" s="1185"/>
      <c r="AZ120" s="1185"/>
      <c r="BA120" s="1185"/>
      <c r="BB120" s="1185"/>
      <c r="BC120" s="1185"/>
    </row>
    <row r="121" spans="1:55" ht="12.75" x14ac:dyDescent="0.2">
      <c r="A121" s="1190"/>
      <c r="B121" s="1190"/>
      <c r="C121" s="1190"/>
      <c r="D121" s="1190"/>
      <c r="E121" s="1191"/>
      <c r="F121" s="1191"/>
      <c r="G121" s="1191"/>
      <c r="H121" s="1191"/>
      <c r="I121" s="1191"/>
      <c r="J121" s="1191"/>
      <c r="K121" s="1191"/>
      <c r="L121" s="1191"/>
      <c r="M121" s="1191"/>
      <c r="N121" s="1191"/>
      <c r="O121" s="1191"/>
      <c r="P121" s="1185"/>
      <c r="Q121" s="1185"/>
      <c r="R121" s="1185"/>
      <c r="S121" s="1185"/>
      <c r="T121" s="1185"/>
      <c r="U121" s="1185"/>
      <c r="V121" s="1185"/>
      <c r="W121" s="1185"/>
      <c r="X121" s="1185"/>
      <c r="Y121" s="1185"/>
      <c r="Z121" s="1185"/>
      <c r="AA121" s="1185"/>
      <c r="AB121" s="1185"/>
      <c r="AC121" s="1185"/>
      <c r="AD121" s="1185"/>
      <c r="AE121" s="1185"/>
      <c r="AF121" s="1185"/>
      <c r="AG121" s="1185"/>
      <c r="AH121" s="1185"/>
      <c r="AI121" s="1185"/>
      <c r="AJ121" s="1185"/>
      <c r="AK121" s="1185"/>
      <c r="AL121" s="1185"/>
      <c r="AM121" s="1185"/>
      <c r="AN121" s="1185"/>
      <c r="AO121" s="1185"/>
      <c r="AP121" s="1185"/>
      <c r="AQ121" s="1185"/>
      <c r="AR121" s="1185"/>
      <c r="AS121" s="1185"/>
      <c r="AT121" s="1185"/>
      <c r="AU121" s="1185"/>
      <c r="AV121" s="1185"/>
      <c r="AW121" s="1185"/>
      <c r="AX121" s="1185"/>
      <c r="AY121" s="1185"/>
      <c r="AZ121" s="1185"/>
      <c r="BA121" s="1185"/>
      <c r="BB121" s="1185"/>
      <c r="BC121" s="1185"/>
    </row>
    <row r="122" spans="1:55" ht="12.75" x14ac:dyDescent="0.2">
      <c r="A122" s="1190"/>
      <c r="B122" s="1190"/>
      <c r="C122" s="1190"/>
      <c r="D122" s="1190"/>
      <c r="E122" s="1191"/>
      <c r="F122" s="1191"/>
      <c r="G122" s="1191"/>
      <c r="H122" s="1191"/>
      <c r="I122" s="1191"/>
      <c r="J122" s="1191"/>
      <c r="K122" s="1191"/>
      <c r="L122" s="1191"/>
      <c r="M122" s="1191"/>
      <c r="N122" s="1191"/>
      <c r="O122" s="1191"/>
      <c r="P122" s="1185"/>
      <c r="Q122" s="1185"/>
      <c r="R122" s="1185"/>
      <c r="S122" s="1185"/>
      <c r="T122" s="1185"/>
      <c r="U122" s="1185"/>
      <c r="V122" s="1185"/>
      <c r="W122" s="1185"/>
      <c r="X122" s="1185"/>
      <c r="Y122" s="1185"/>
      <c r="Z122" s="1185"/>
      <c r="AA122" s="1185"/>
      <c r="AB122" s="1185"/>
      <c r="AC122" s="1185"/>
      <c r="AD122" s="1185"/>
      <c r="AE122" s="1185"/>
      <c r="AF122" s="1185"/>
      <c r="AG122" s="1185"/>
      <c r="AH122" s="1185"/>
      <c r="AI122" s="1185"/>
      <c r="AJ122" s="1185"/>
      <c r="AK122" s="1185"/>
      <c r="AL122" s="1185"/>
      <c r="AM122" s="1185"/>
      <c r="AN122" s="1185"/>
      <c r="AO122" s="1185"/>
      <c r="AP122" s="1185"/>
      <c r="AQ122" s="1185"/>
      <c r="AR122" s="1185"/>
      <c r="AS122" s="1185"/>
      <c r="AT122" s="1185"/>
      <c r="AU122" s="1185"/>
      <c r="AV122" s="1185"/>
      <c r="AW122" s="1185"/>
      <c r="AX122" s="1185"/>
      <c r="AY122" s="1185"/>
      <c r="AZ122" s="1185"/>
      <c r="BA122" s="1185"/>
      <c r="BB122" s="1185"/>
      <c r="BC122" s="1185"/>
    </row>
    <row r="123" spans="1:55" ht="12.75" x14ac:dyDescent="0.2">
      <c r="A123" s="1190"/>
      <c r="B123" s="1190"/>
      <c r="C123" s="1190"/>
      <c r="D123" s="1190"/>
      <c r="E123" s="1191"/>
      <c r="F123" s="1191"/>
      <c r="G123" s="1191"/>
      <c r="H123" s="1191"/>
      <c r="I123" s="1191"/>
      <c r="J123" s="1191"/>
      <c r="K123" s="1191"/>
      <c r="L123" s="1191"/>
      <c r="M123" s="1191"/>
      <c r="N123" s="1191"/>
      <c r="O123" s="1191"/>
      <c r="P123" s="1185"/>
      <c r="Q123" s="1185"/>
      <c r="R123" s="1185"/>
      <c r="S123" s="1185"/>
      <c r="T123" s="1185"/>
      <c r="U123" s="1185"/>
      <c r="V123" s="1185"/>
      <c r="W123" s="1185"/>
      <c r="X123" s="1185"/>
      <c r="Y123" s="1185"/>
      <c r="Z123" s="1185"/>
      <c r="AA123" s="1185"/>
      <c r="AB123" s="1185"/>
      <c r="AC123" s="1185"/>
      <c r="AD123" s="1185"/>
      <c r="AE123" s="1185"/>
      <c r="AF123" s="1185"/>
      <c r="AG123" s="1185"/>
      <c r="AH123" s="1185"/>
      <c r="AI123" s="1185"/>
      <c r="AJ123" s="1185"/>
      <c r="AK123" s="1185"/>
      <c r="AL123" s="1185"/>
      <c r="AM123" s="1185"/>
      <c r="AN123" s="1185"/>
      <c r="AO123" s="1185"/>
      <c r="AP123" s="1185"/>
      <c r="AQ123" s="1185"/>
      <c r="AR123" s="1185"/>
      <c r="AS123" s="1185"/>
      <c r="AT123" s="1185"/>
      <c r="AU123" s="1185"/>
      <c r="AV123" s="1185"/>
      <c r="AW123" s="1185"/>
      <c r="AX123" s="1185"/>
      <c r="AY123" s="1185"/>
      <c r="AZ123" s="1185"/>
      <c r="BA123" s="1185"/>
      <c r="BB123" s="1185"/>
      <c r="BC123" s="1185"/>
    </row>
    <row r="124" spans="1:55" ht="12.75" x14ac:dyDescent="0.2">
      <c r="A124" s="1190"/>
      <c r="B124" s="1190"/>
      <c r="C124" s="1190"/>
      <c r="D124" s="1190"/>
      <c r="E124" s="1191"/>
      <c r="F124" s="1191"/>
      <c r="G124" s="1191"/>
      <c r="H124" s="1191"/>
      <c r="I124" s="1191"/>
      <c r="J124" s="1191"/>
      <c r="K124" s="1191"/>
      <c r="L124" s="1191"/>
      <c r="M124" s="1191"/>
      <c r="N124" s="1191"/>
      <c r="O124" s="1191"/>
      <c r="P124" s="1185"/>
      <c r="Q124" s="1185"/>
      <c r="R124" s="1185"/>
      <c r="S124" s="1185"/>
      <c r="T124" s="1185"/>
      <c r="U124" s="1185"/>
      <c r="V124" s="1185"/>
      <c r="W124" s="1185"/>
      <c r="X124" s="1185"/>
      <c r="Y124" s="1185"/>
      <c r="Z124" s="1185"/>
      <c r="AA124" s="1185"/>
      <c r="AB124" s="1185"/>
      <c r="AC124" s="1185"/>
      <c r="AD124" s="1185"/>
      <c r="AE124" s="1185"/>
      <c r="AF124" s="1185"/>
      <c r="AG124" s="1185"/>
      <c r="AH124" s="1185"/>
      <c r="AI124" s="1185"/>
      <c r="AJ124" s="1185"/>
      <c r="AK124" s="1185"/>
      <c r="AL124" s="1185"/>
      <c r="AM124" s="1185"/>
      <c r="AN124" s="1185"/>
      <c r="AO124" s="1185"/>
      <c r="AP124" s="1185"/>
      <c r="AQ124" s="1185"/>
      <c r="AR124" s="1185"/>
      <c r="AS124" s="1185"/>
      <c r="AT124" s="1185"/>
      <c r="AU124" s="1185"/>
      <c r="AV124" s="1185"/>
      <c r="AW124" s="1185"/>
      <c r="AX124" s="1185"/>
      <c r="AY124" s="1185"/>
      <c r="AZ124" s="1185"/>
      <c r="BA124" s="1185"/>
      <c r="BB124" s="1185"/>
      <c r="BC124" s="1185"/>
    </row>
    <row r="125" spans="1:55" ht="12.75" x14ac:dyDescent="0.2">
      <c r="A125" s="1190"/>
      <c r="B125" s="1190"/>
      <c r="C125" s="1190"/>
      <c r="D125" s="1190"/>
      <c r="E125" s="1191"/>
      <c r="F125" s="1191"/>
      <c r="G125" s="1191"/>
      <c r="H125" s="1191"/>
      <c r="I125" s="1191"/>
      <c r="J125" s="1191"/>
      <c r="K125" s="1191"/>
      <c r="L125" s="1191"/>
      <c r="M125" s="1191"/>
      <c r="N125" s="1191"/>
      <c r="O125" s="1191"/>
      <c r="P125" s="1185"/>
      <c r="Q125" s="1185"/>
      <c r="R125" s="1185"/>
      <c r="S125" s="1185"/>
      <c r="T125" s="1185"/>
      <c r="U125" s="1185"/>
      <c r="V125" s="1185"/>
      <c r="W125" s="1185"/>
      <c r="X125" s="1185"/>
      <c r="Y125" s="1185"/>
      <c r="Z125" s="1185"/>
      <c r="AA125" s="1185"/>
      <c r="AB125" s="1185"/>
      <c r="AC125" s="1185"/>
      <c r="AD125" s="1185"/>
      <c r="AE125" s="1185"/>
      <c r="AF125" s="1185"/>
      <c r="AG125" s="1185"/>
      <c r="AH125" s="1185"/>
      <c r="AI125" s="1185"/>
      <c r="AJ125" s="1185"/>
      <c r="AK125" s="1185"/>
      <c r="AL125" s="1185"/>
      <c r="AM125" s="1185"/>
      <c r="AN125" s="1185"/>
      <c r="AO125" s="1185"/>
      <c r="AP125" s="1185"/>
      <c r="AQ125" s="1185"/>
      <c r="AR125" s="1185"/>
      <c r="AS125" s="1185"/>
      <c r="AT125" s="1185"/>
      <c r="AU125" s="1185"/>
      <c r="AV125" s="1185"/>
      <c r="AW125" s="1185"/>
      <c r="AX125" s="1185"/>
      <c r="AY125" s="1185"/>
      <c r="AZ125" s="1185"/>
      <c r="BA125" s="1185"/>
      <c r="BB125" s="1185"/>
      <c r="BC125" s="1185"/>
    </row>
    <row r="126" spans="1:55" ht="12.75" x14ac:dyDescent="0.2">
      <c r="A126" s="1190"/>
      <c r="B126" s="1190"/>
      <c r="C126" s="1190"/>
      <c r="D126" s="1190"/>
      <c r="E126" s="1191"/>
      <c r="F126" s="1191"/>
      <c r="G126" s="1191"/>
      <c r="H126" s="1191"/>
      <c r="I126" s="1191"/>
      <c r="J126" s="1191"/>
      <c r="K126" s="1191"/>
      <c r="L126" s="1191"/>
      <c r="M126" s="1191"/>
      <c r="N126" s="1191"/>
      <c r="O126" s="1191"/>
      <c r="P126" s="1185"/>
      <c r="Q126" s="1185"/>
      <c r="R126" s="1185"/>
      <c r="S126" s="1185"/>
      <c r="T126" s="1185"/>
      <c r="U126" s="1185"/>
      <c r="V126" s="1185"/>
      <c r="W126" s="1185"/>
      <c r="X126" s="1185"/>
      <c r="Y126" s="1185"/>
      <c r="Z126" s="1185"/>
      <c r="AA126" s="1185"/>
      <c r="AB126" s="1185"/>
      <c r="AC126" s="1185"/>
      <c r="AD126" s="1185"/>
      <c r="AE126" s="1185"/>
      <c r="AF126" s="1185"/>
      <c r="AG126" s="1185"/>
      <c r="AH126" s="1185"/>
      <c r="AI126" s="1185"/>
      <c r="AJ126" s="1185"/>
      <c r="AK126" s="1185"/>
      <c r="AL126" s="1185"/>
      <c r="AM126" s="1185"/>
      <c r="AN126" s="1185"/>
      <c r="AO126" s="1185"/>
      <c r="AP126" s="1185"/>
      <c r="AQ126" s="1185"/>
      <c r="AR126" s="1185"/>
      <c r="AS126" s="1185"/>
      <c r="AT126" s="1185"/>
      <c r="AU126" s="1185"/>
      <c r="AV126" s="1185"/>
      <c r="AW126" s="1185"/>
      <c r="AX126" s="1185"/>
      <c r="AY126" s="1185"/>
      <c r="AZ126" s="1185"/>
      <c r="BA126" s="1185"/>
      <c r="BB126" s="1185"/>
      <c r="BC126" s="1185"/>
    </row>
    <row r="127" spans="1:55" ht="12.75" x14ac:dyDescent="0.2">
      <c r="A127" s="1190"/>
      <c r="B127" s="1190"/>
      <c r="C127" s="1190"/>
      <c r="D127" s="1190"/>
      <c r="E127" s="1191"/>
      <c r="F127" s="1191"/>
      <c r="G127" s="1191"/>
      <c r="H127" s="1191"/>
      <c r="I127" s="1191"/>
      <c r="J127" s="1191"/>
      <c r="K127" s="1191"/>
      <c r="L127" s="1191"/>
      <c r="M127" s="1191"/>
      <c r="N127" s="1191"/>
      <c r="O127" s="1191"/>
      <c r="P127" s="1185"/>
      <c r="Q127" s="1185"/>
      <c r="R127" s="1185"/>
      <c r="S127" s="1185"/>
      <c r="T127" s="1185"/>
      <c r="U127" s="1185"/>
      <c r="V127" s="1185"/>
      <c r="W127" s="1185"/>
      <c r="X127" s="1185"/>
      <c r="Y127" s="1185"/>
      <c r="Z127" s="1185"/>
      <c r="AA127" s="1185"/>
      <c r="AB127" s="1185"/>
      <c r="AC127" s="1185"/>
      <c r="AD127" s="1185"/>
      <c r="AE127" s="1185"/>
      <c r="AF127" s="1185"/>
      <c r="AG127" s="1185"/>
      <c r="AH127" s="1185"/>
      <c r="AI127" s="1185"/>
      <c r="AJ127" s="1185"/>
      <c r="AK127" s="1185"/>
      <c r="AL127" s="1185"/>
      <c r="AM127" s="1185"/>
      <c r="AN127" s="1185"/>
      <c r="AO127" s="1185"/>
      <c r="AP127" s="1185"/>
      <c r="AQ127" s="1185"/>
      <c r="AR127" s="1185"/>
      <c r="AS127" s="1185"/>
      <c r="AT127" s="1185"/>
      <c r="AU127" s="1185"/>
      <c r="AV127" s="1185"/>
      <c r="AW127" s="1185"/>
      <c r="AX127" s="1185"/>
      <c r="AY127" s="1185"/>
      <c r="AZ127" s="1185"/>
      <c r="BA127" s="1185"/>
      <c r="BB127" s="1185"/>
      <c r="BC127" s="1185"/>
    </row>
    <row r="128" spans="1:55" ht="12.75" x14ac:dyDescent="0.2">
      <c r="A128" s="1190"/>
      <c r="B128" s="1190"/>
      <c r="C128" s="1190"/>
      <c r="D128" s="1190"/>
      <c r="E128" s="1191"/>
      <c r="F128" s="1191"/>
      <c r="G128" s="1191"/>
      <c r="H128" s="1191"/>
      <c r="I128" s="1191"/>
      <c r="J128" s="1191"/>
      <c r="K128" s="1191"/>
      <c r="L128" s="1191"/>
      <c r="M128" s="1191"/>
      <c r="N128" s="1191"/>
      <c r="O128" s="1191"/>
      <c r="P128" s="1185"/>
      <c r="Q128" s="1185"/>
      <c r="R128" s="1185"/>
      <c r="S128" s="1185"/>
      <c r="T128" s="1185"/>
      <c r="U128" s="1185"/>
      <c r="V128" s="1185"/>
      <c r="W128" s="1185"/>
      <c r="X128" s="1185"/>
      <c r="Y128" s="1185"/>
      <c r="Z128" s="1185"/>
      <c r="AA128" s="1185"/>
      <c r="AB128" s="1185"/>
      <c r="AC128" s="1185"/>
      <c r="AD128" s="1185"/>
      <c r="AE128" s="1185"/>
      <c r="AF128" s="1185"/>
      <c r="AG128" s="1185"/>
      <c r="AH128" s="1185"/>
      <c r="AI128" s="1185"/>
      <c r="AJ128" s="1185"/>
      <c r="AK128" s="1185"/>
      <c r="AL128" s="1185"/>
      <c r="AM128" s="1185"/>
      <c r="AN128" s="1185"/>
      <c r="AO128" s="1185"/>
      <c r="AP128" s="1185"/>
      <c r="AQ128" s="1185"/>
      <c r="AR128" s="1185"/>
      <c r="AS128" s="1185"/>
      <c r="AT128" s="1185"/>
      <c r="AU128" s="1185"/>
      <c r="AV128" s="1185"/>
      <c r="AW128" s="1185"/>
      <c r="AX128" s="1185"/>
      <c r="AY128" s="1185"/>
      <c r="AZ128" s="1185"/>
      <c r="BA128" s="1185"/>
      <c r="BB128" s="1185"/>
      <c r="BC128" s="1185"/>
    </row>
    <row r="129" spans="1:55" ht="12.75" x14ac:dyDescent="0.2">
      <c r="A129" s="1190"/>
      <c r="B129" s="1190"/>
      <c r="C129" s="1190"/>
      <c r="D129" s="1190"/>
      <c r="E129" s="1191"/>
      <c r="F129" s="1191"/>
      <c r="G129" s="1191"/>
      <c r="H129" s="1191"/>
      <c r="I129" s="1191"/>
      <c r="J129" s="1191"/>
      <c r="K129" s="1191"/>
      <c r="L129" s="1191"/>
      <c r="M129" s="1191"/>
      <c r="N129" s="1191"/>
      <c r="O129" s="1191"/>
      <c r="P129" s="1185"/>
      <c r="Q129" s="1185"/>
      <c r="R129" s="1185"/>
      <c r="S129" s="1185"/>
      <c r="T129" s="1185"/>
      <c r="U129" s="1185"/>
      <c r="V129" s="1185"/>
      <c r="W129" s="1185"/>
      <c r="X129" s="1185"/>
      <c r="Y129" s="1185"/>
      <c r="Z129" s="1185"/>
      <c r="AA129" s="1185"/>
      <c r="AB129" s="1185"/>
      <c r="AC129" s="1185"/>
      <c r="AD129" s="1185"/>
      <c r="AE129" s="1185"/>
      <c r="AF129" s="1185"/>
      <c r="AG129" s="1185"/>
      <c r="AH129" s="1185"/>
      <c r="AI129" s="1185"/>
      <c r="AJ129" s="1185"/>
      <c r="AK129" s="1185"/>
      <c r="AL129" s="1185"/>
      <c r="AM129" s="1185"/>
      <c r="AN129" s="1185"/>
      <c r="AO129" s="1185"/>
      <c r="AP129" s="1185"/>
      <c r="AQ129" s="1185"/>
      <c r="AR129" s="1185"/>
      <c r="AS129" s="1185"/>
      <c r="AT129" s="1185"/>
      <c r="AU129" s="1185"/>
      <c r="AV129" s="1185"/>
      <c r="AW129" s="1185"/>
      <c r="AX129" s="1185"/>
      <c r="AY129" s="1185"/>
      <c r="AZ129" s="1185"/>
      <c r="BA129" s="1185"/>
      <c r="BB129" s="1185"/>
      <c r="BC129" s="1185"/>
    </row>
    <row r="130" spans="1:55" ht="12.75" x14ac:dyDescent="0.2">
      <c r="A130" s="1190"/>
      <c r="B130" s="1190"/>
      <c r="C130" s="1190"/>
      <c r="D130" s="1190"/>
      <c r="E130" s="1191"/>
      <c r="F130" s="1191"/>
      <c r="G130" s="1191"/>
      <c r="H130" s="1191"/>
      <c r="I130" s="1191"/>
      <c r="J130" s="1191"/>
      <c r="K130" s="1191"/>
      <c r="L130" s="1191"/>
      <c r="M130" s="1191"/>
      <c r="N130" s="1191"/>
      <c r="O130" s="1191"/>
      <c r="P130" s="1185"/>
      <c r="Q130" s="1185"/>
      <c r="R130" s="1185"/>
      <c r="S130" s="1185"/>
      <c r="T130" s="1185"/>
      <c r="U130" s="1185"/>
      <c r="V130" s="1185"/>
      <c r="W130" s="1185"/>
      <c r="X130" s="1185"/>
      <c r="Y130" s="1185"/>
      <c r="Z130" s="1185"/>
      <c r="AA130" s="1185"/>
      <c r="AB130" s="1185"/>
      <c r="AC130" s="1185"/>
      <c r="AD130" s="1185"/>
      <c r="AE130" s="1185"/>
      <c r="AF130" s="1185"/>
      <c r="AG130" s="1185"/>
      <c r="AH130" s="1185"/>
      <c r="AI130" s="1185"/>
      <c r="AJ130" s="1185"/>
      <c r="AK130" s="1185"/>
      <c r="AL130" s="1185"/>
      <c r="AM130" s="1185"/>
      <c r="AN130" s="1185"/>
      <c r="AO130" s="1185"/>
      <c r="AP130" s="1185"/>
      <c r="AQ130" s="1185"/>
      <c r="AR130" s="1185"/>
      <c r="AS130" s="1185"/>
      <c r="AT130" s="1185"/>
      <c r="AU130" s="1185"/>
      <c r="AV130" s="1185"/>
      <c r="AW130" s="1185"/>
      <c r="AX130" s="1185"/>
      <c r="AY130" s="1185"/>
      <c r="AZ130" s="1185"/>
      <c r="BA130" s="1185"/>
      <c r="BB130" s="1185"/>
      <c r="BC130" s="1185"/>
    </row>
    <row r="131" spans="1:55" ht="12.75" x14ac:dyDescent="0.2">
      <c r="A131" s="1190"/>
      <c r="B131" s="1190"/>
      <c r="C131" s="1190"/>
      <c r="D131" s="1190"/>
      <c r="E131" s="1191"/>
      <c r="F131" s="1191"/>
      <c r="G131" s="1191"/>
      <c r="H131" s="1191"/>
      <c r="I131" s="1191"/>
      <c r="J131" s="1191"/>
      <c r="K131" s="1191"/>
      <c r="L131" s="1191"/>
      <c r="M131" s="1191"/>
      <c r="N131" s="1191"/>
      <c r="O131" s="1191"/>
      <c r="P131" s="1185"/>
      <c r="Q131" s="1185"/>
      <c r="R131" s="1185"/>
      <c r="S131" s="1185"/>
      <c r="T131" s="1185"/>
      <c r="U131" s="1185"/>
      <c r="V131" s="1185"/>
      <c r="W131" s="1185"/>
      <c r="X131" s="1185"/>
      <c r="Y131" s="1185"/>
      <c r="Z131" s="1185"/>
      <c r="AA131" s="1185"/>
      <c r="AB131" s="1185"/>
      <c r="AC131" s="1185"/>
      <c r="AD131" s="1185"/>
      <c r="AE131" s="1185"/>
      <c r="AF131" s="1185"/>
      <c r="AG131" s="1185"/>
      <c r="AH131" s="1185"/>
      <c r="AI131" s="1185"/>
      <c r="AJ131" s="1185"/>
      <c r="AK131" s="1185"/>
      <c r="AL131" s="1185"/>
      <c r="AM131" s="1185"/>
      <c r="AN131" s="1185"/>
      <c r="AO131" s="1185"/>
      <c r="AP131" s="1185"/>
      <c r="AQ131" s="1185"/>
      <c r="AR131" s="1185"/>
      <c r="AS131" s="1185"/>
      <c r="AT131" s="1185"/>
      <c r="AU131" s="1185"/>
      <c r="AV131" s="1185"/>
      <c r="AW131" s="1185"/>
      <c r="AX131" s="1185"/>
      <c r="AY131" s="1185"/>
      <c r="AZ131" s="1185"/>
      <c r="BA131" s="1185"/>
      <c r="BB131" s="1185"/>
      <c r="BC131" s="1185"/>
    </row>
    <row r="132" spans="1:55" ht="12.75" x14ac:dyDescent="0.2">
      <c r="A132" s="1190"/>
      <c r="B132" s="1190"/>
      <c r="C132" s="1190"/>
      <c r="D132" s="1190"/>
      <c r="E132" s="1191"/>
      <c r="F132" s="1191"/>
      <c r="G132" s="1191"/>
      <c r="H132" s="1191"/>
      <c r="I132" s="1191"/>
      <c r="J132" s="1191"/>
      <c r="K132" s="1191"/>
      <c r="L132" s="1191"/>
      <c r="M132" s="1191"/>
      <c r="N132" s="1191"/>
      <c r="O132" s="1191"/>
      <c r="P132" s="1185"/>
      <c r="Q132" s="1185"/>
      <c r="R132" s="1185"/>
      <c r="S132" s="1185"/>
      <c r="T132" s="1185"/>
      <c r="U132" s="1185"/>
      <c r="V132" s="1185"/>
      <c r="W132" s="1185"/>
      <c r="X132" s="1185"/>
      <c r="Y132" s="1185"/>
      <c r="Z132" s="1185"/>
      <c r="AA132" s="1185"/>
      <c r="AB132" s="1185"/>
      <c r="AC132" s="1185"/>
      <c r="AD132" s="1185"/>
      <c r="AE132" s="1185"/>
      <c r="AF132" s="1185"/>
      <c r="AG132" s="1185"/>
      <c r="AH132" s="1185"/>
      <c r="AI132" s="1185"/>
      <c r="AJ132" s="1185"/>
      <c r="AK132" s="1185"/>
      <c r="AL132" s="1185"/>
      <c r="AM132" s="1185"/>
      <c r="AN132" s="1185"/>
      <c r="AO132" s="1185"/>
      <c r="AP132" s="1185"/>
      <c r="AQ132" s="1185"/>
      <c r="AR132" s="1185"/>
      <c r="AS132" s="1185"/>
      <c r="AT132" s="1185"/>
      <c r="AU132" s="1185"/>
      <c r="AV132" s="1185"/>
      <c r="AW132" s="1185"/>
      <c r="AX132" s="1185"/>
      <c r="AY132" s="1185"/>
      <c r="AZ132" s="1185"/>
      <c r="BA132" s="1185"/>
      <c r="BB132" s="1185"/>
      <c r="BC132" s="1185"/>
    </row>
    <row r="133" spans="1:55" ht="12.75" x14ac:dyDescent="0.2">
      <c r="A133" s="1190"/>
      <c r="B133" s="1190"/>
      <c r="C133" s="1190"/>
      <c r="D133" s="1190"/>
      <c r="E133" s="1191"/>
      <c r="F133" s="1191"/>
      <c r="G133" s="1191"/>
      <c r="H133" s="1191"/>
      <c r="I133" s="1191"/>
      <c r="J133" s="1191"/>
      <c r="K133" s="1191"/>
      <c r="L133" s="1191"/>
      <c r="M133" s="1191"/>
      <c r="N133" s="1191"/>
      <c r="O133" s="1191"/>
      <c r="P133" s="1185"/>
      <c r="Q133" s="1185"/>
      <c r="R133" s="1185"/>
      <c r="S133" s="1185"/>
      <c r="T133" s="1185"/>
      <c r="U133" s="1185"/>
      <c r="V133" s="1185"/>
      <c r="W133" s="1185"/>
      <c r="X133" s="1185"/>
      <c r="Y133" s="1185"/>
      <c r="Z133" s="1185"/>
      <c r="AA133" s="1185"/>
      <c r="AB133" s="1185"/>
      <c r="AC133" s="1185"/>
      <c r="AD133" s="1185"/>
      <c r="AE133" s="1185"/>
      <c r="AF133" s="1185"/>
      <c r="AG133" s="1185"/>
      <c r="AH133" s="1185"/>
      <c r="AI133" s="1185"/>
      <c r="AJ133" s="1185"/>
      <c r="AK133" s="1185"/>
      <c r="AL133" s="1185"/>
      <c r="AM133" s="1185"/>
      <c r="AN133" s="1185"/>
      <c r="AO133" s="1185"/>
      <c r="AP133" s="1185"/>
      <c r="AQ133" s="1185"/>
      <c r="AR133" s="1185"/>
      <c r="AS133" s="1185"/>
      <c r="AT133" s="1185"/>
      <c r="AU133" s="1185"/>
      <c r="AV133" s="1185"/>
      <c r="AW133" s="1185"/>
      <c r="AX133" s="1185"/>
      <c r="AY133" s="1185"/>
      <c r="AZ133" s="1185"/>
      <c r="BA133" s="1185"/>
      <c r="BB133" s="1185"/>
      <c r="BC133" s="1185"/>
    </row>
    <row r="134" spans="1:55" ht="12.75" x14ac:dyDescent="0.2">
      <c r="A134" s="1190"/>
      <c r="B134" s="1190"/>
      <c r="C134" s="1190"/>
      <c r="D134" s="1190"/>
      <c r="E134" s="1191"/>
      <c r="F134" s="1191"/>
      <c r="G134" s="1191"/>
      <c r="H134" s="1191"/>
      <c r="I134" s="1191"/>
      <c r="J134" s="1191"/>
      <c r="K134" s="1191"/>
      <c r="L134" s="1191"/>
      <c r="M134" s="1191"/>
      <c r="N134" s="1191"/>
      <c r="O134" s="1191"/>
      <c r="P134" s="1185"/>
      <c r="Q134" s="1185"/>
      <c r="R134" s="1185"/>
      <c r="S134" s="1185"/>
      <c r="T134" s="1185"/>
      <c r="U134" s="1185"/>
      <c r="V134" s="1185"/>
      <c r="W134" s="1185"/>
      <c r="X134" s="1185"/>
      <c r="Y134" s="1185"/>
      <c r="Z134" s="1185"/>
      <c r="AA134" s="1185"/>
      <c r="AB134" s="1185"/>
      <c r="AC134" s="1185"/>
      <c r="AD134" s="1185"/>
      <c r="AE134" s="1185"/>
      <c r="AF134" s="1185"/>
      <c r="AG134" s="1185"/>
      <c r="AH134" s="1185"/>
      <c r="AI134" s="1185"/>
      <c r="AJ134" s="1185"/>
      <c r="AK134" s="1185"/>
      <c r="AL134" s="1185"/>
      <c r="AM134" s="1185"/>
      <c r="AN134" s="1185"/>
      <c r="AO134" s="1185"/>
      <c r="AP134" s="1185"/>
      <c r="AQ134" s="1185"/>
      <c r="AR134" s="1185"/>
      <c r="AS134" s="1185"/>
      <c r="AT134" s="1185"/>
      <c r="AU134" s="1185"/>
      <c r="AV134" s="1185"/>
      <c r="AW134" s="1185"/>
      <c r="AX134" s="1185"/>
      <c r="AY134" s="1185"/>
      <c r="AZ134" s="1185"/>
      <c r="BA134" s="1185"/>
      <c r="BB134" s="1185"/>
      <c r="BC134" s="1185"/>
    </row>
    <row r="135" spans="1:55" ht="12.75" x14ac:dyDescent="0.2">
      <c r="A135" s="1190"/>
      <c r="B135" s="1190"/>
      <c r="C135" s="1190"/>
      <c r="D135" s="1190"/>
      <c r="E135" s="1191"/>
      <c r="F135" s="1191"/>
      <c r="G135" s="1191"/>
      <c r="H135" s="1191"/>
      <c r="I135" s="1191"/>
      <c r="J135" s="1191"/>
      <c r="K135" s="1191"/>
      <c r="L135" s="1191"/>
      <c r="M135" s="1191"/>
      <c r="N135" s="1191"/>
      <c r="O135" s="1191"/>
      <c r="P135" s="1185"/>
      <c r="Q135" s="1185"/>
      <c r="R135" s="1185"/>
      <c r="S135" s="1185"/>
      <c r="T135" s="1185"/>
      <c r="U135" s="1185"/>
      <c r="V135" s="1185"/>
      <c r="W135" s="1185"/>
      <c r="X135" s="1185"/>
      <c r="Y135" s="1185"/>
      <c r="Z135" s="1185"/>
      <c r="AA135" s="1185"/>
      <c r="AB135" s="1185"/>
      <c r="AC135" s="1185"/>
      <c r="AD135" s="1185"/>
      <c r="AE135" s="1185"/>
      <c r="AF135" s="1185"/>
      <c r="AG135" s="1185"/>
      <c r="AH135" s="1185"/>
      <c r="AI135" s="1185"/>
      <c r="AJ135" s="1185"/>
      <c r="AK135" s="1185"/>
      <c r="AL135" s="1185"/>
      <c r="AM135" s="1185"/>
      <c r="AN135" s="1185"/>
      <c r="AO135" s="1185"/>
      <c r="AP135" s="1185"/>
      <c r="AQ135" s="1185"/>
      <c r="AR135" s="1185"/>
      <c r="AS135" s="1185"/>
      <c r="AT135" s="1185"/>
      <c r="AU135" s="1185"/>
      <c r="AV135" s="1185"/>
      <c r="AW135" s="1185"/>
      <c r="AX135" s="1185"/>
      <c r="AY135" s="1185"/>
      <c r="AZ135" s="1185"/>
      <c r="BA135" s="1185"/>
      <c r="BB135" s="1185"/>
      <c r="BC135" s="1185"/>
    </row>
    <row r="136" spans="1:55" ht="12.75" x14ac:dyDescent="0.2">
      <c r="A136" s="1190"/>
      <c r="B136" s="1190"/>
      <c r="C136" s="1190"/>
      <c r="D136" s="1190"/>
      <c r="E136" s="1191"/>
      <c r="F136" s="1191"/>
      <c r="G136" s="1191"/>
      <c r="H136" s="1191"/>
      <c r="I136" s="1191"/>
      <c r="J136" s="1191"/>
      <c r="K136" s="1191"/>
      <c r="L136" s="1191"/>
      <c r="M136" s="1191"/>
      <c r="N136" s="1191"/>
      <c r="O136" s="1191"/>
      <c r="P136" s="1185"/>
      <c r="Q136" s="1185"/>
      <c r="R136" s="1185"/>
      <c r="S136" s="1185"/>
      <c r="T136" s="1185"/>
      <c r="U136" s="1185"/>
      <c r="V136" s="1185"/>
      <c r="W136" s="1185"/>
      <c r="X136" s="1185"/>
      <c r="Y136" s="1185"/>
      <c r="Z136" s="1185"/>
      <c r="AA136" s="1185"/>
      <c r="AB136" s="1185"/>
      <c r="AC136" s="1185"/>
      <c r="AD136" s="1185"/>
      <c r="AE136" s="1185"/>
      <c r="AF136" s="1185"/>
      <c r="AG136" s="1185"/>
      <c r="AH136" s="1185"/>
      <c r="AI136" s="1185"/>
      <c r="AJ136" s="1185"/>
      <c r="AK136" s="1185"/>
      <c r="AL136" s="1185"/>
      <c r="AM136" s="1185"/>
      <c r="AN136" s="1185"/>
      <c r="AO136" s="1185"/>
      <c r="AP136" s="1185"/>
      <c r="AQ136" s="1185"/>
      <c r="AR136" s="1185"/>
      <c r="AS136" s="1185"/>
      <c r="AT136" s="1185"/>
      <c r="AU136" s="1185"/>
      <c r="AV136" s="1185"/>
      <c r="AW136" s="1185"/>
      <c r="AX136" s="1185"/>
      <c r="AY136" s="1185"/>
      <c r="AZ136" s="1185"/>
      <c r="BA136" s="1185"/>
      <c r="BB136" s="1185"/>
      <c r="BC136" s="1185"/>
    </row>
    <row r="137" spans="1:55" ht="12.75" x14ac:dyDescent="0.2">
      <c r="A137" s="1190"/>
      <c r="B137" s="1190"/>
      <c r="C137" s="1190"/>
      <c r="D137" s="1190"/>
      <c r="E137" s="1191"/>
      <c r="F137" s="1191"/>
      <c r="G137" s="1191"/>
      <c r="H137" s="1191"/>
      <c r="I137" s="1191"/>
      <c r="J137" s="1191"/>
      <c r="K137" s="1191"/>
      <c r="L137" s="1191"/>
      <c r="M137" s="1191"/>
      <c r="N137" s="1191"/>
      <c r="O137" s="1191"/>
      <c r="P137" s="1185"/>
      <c r="Q137" s="1185"/>
      <c r="R137" s="1185"/>
      <c r="S137" s="1185"/>
      <c r="T137" s="1185"/>
      <c r="U137" s="1185"/>
      <c r="V137" s="1185"/>
      <c r="W137" s="1185"/>
      <c r="X137" s="1185"/>
      <c r="Y137" s="1185"/>
      <c r="Z137" s="1185"/>
      <c r="AA137" s="1185"/>
      <c r="AB137" s="1185"/>
      <c r="AC137" s="1185"/>
      <c r="AD137" s="1185"/>
      <c r="AE137" s="1185"/>
      <c r="AF137" s="1185"/>
      <c r="AG137" s="1185"/>
      <c r="AH137" s="1185"/>
      <c r="AI137" s="1185"/>
      <c r="AJ137" s="1185"/>
      <c r="AK137" s="1185"/>
      <c r="AL137" s="1185"/>
      <c r="AM137" s="1185"/>
      <c r="AN137" s="1185"/>
      <c r="AO137" s="1185"/>
      <c r="AP137" s="1185"/>
      <c r="AQ137" s="1185"/>
      <c r="AR137" s="1185"/>
      <c r="AS137" s="1185"/>
      <c r="AT137" s="1185"/>
      <c r="AU137" s="1185"/>
      <c r="AV137" s="1185"/>
      <c r="AW137" s="1185"/>
      <c r="AX137" s="1185"/>
      <c r="AY137" s="1185"/>
      <c r="AZ137" s="1185"/>
      <c r="BA137" s="1185"/>
      <c r="BB137" s="1185"/>
      <c r="BC137" s="1185"/>
    </row>
    <row r="138" spans="1:55" ht="12.75" x14ac:dyDescent="0.2">
      <c r="A138" s="1190"/>
      <c r="B138" s="1190"/>
      <c r="C138" s="1190"/>
      <c r="D138" s="1190"/>
      <c r="E138" s="1191"/>
      <c r="F138" s="1191"/>
      <c r="G138" s="1191"/>
      <c r="H138" s="1191"/>
      <c r="I138" s="1191"/>
      <c r="J138" s="1191"/>
      <c r="K138" s="1191"/>
      <c r="L138" s="1191"/>
      <c r="M138" s="1191"/>
      <c r="N138" s="1191"/>
      <c r="O138" s="1191"/>
      <c r="P138" s="1185"/>
      <c r="Q138" s="1185"/>
      <c r="R138" s="1185"/>
      <c r="S138" s="1185"/>
      <c r="T138" s="1185"/>
      <c r="U138" s="1185"/>
      <c r="V138" s="1185"/>
      <c r="W138" s="1185"/>
      <c r="X138" s="1185"/>
      <c r="Y138" s="1185"/>
      <c r="Z138" s="1185"/>
      <c r="AA138" s="1185"/>
      <c r="AB138" s="1185"/>
      <c r="AC138" s="1185"/>
      <c r="AD138" s="1185"/>
      <c r="AE138" s="1185"/>
      <c r="AF138" s="1185"/>
      <c r="AG138" s="1185"/>
      <c r="AH138" s="1185"/>
      <c r="AI138" s="1185"/>
      <c r="AJ138" s="1185"/>
      <c r="AK138" s="1185"/>
      <c r="AL138" s="1185"/>
      <c r="AM138" s="1185"/>
      <c r="AN138" s="1185"/>
      <c r="AO138" s="1185"/>
      <c r="AP138" s="1185"/>
      <c r="AQ138" s="1185"/>
      <c r="AR138" s="1185"/>
      <c r="AS138" s="1185"/>
      <c r="AT138" s="1185"/>
      <c r="AU138" s="1185"/>
      <c r="AV138" s="1185"/>
      <c r="AW138" s="1185"/>
      <c r="AX138" s="1185"/>
      <c r="AY138" s="1185"/>
      <c r="AZ138" s="1185"/>
      <c r="BA138" s="1185"/>
      <c r="BB138" s="1185"/>
      <c r="BC138" s="1185"/>
    </row>
    <row r="139" spans="1:55" ht="12.75" x14ac:dyDescent="0.2">
      <c r="A139" s="1190"/>
      <c r="B139" s="1190"/>
      <c r="C139" s="1190"/>
      <c r="D139" s="1190"/>
      <c r="E139" s="1191"/>
      <c r="F139" s="1191"/>
      <c r="G139" s="1191"/>
      <c r="H139" s="1191"/>
      <c r="I139" s="1191"/>
      <c r="J139" s="1191"/>
      <c r="K139" s="1191"/>
      <c r="L139" s="1191"/>
      <c r="M139" s="1191"/>
      <c r="N139" s="1191"/>
      <c r="O139" s="1191"/>
      <c r="P139" s="1185"/>
      <c r="Q139" s="1185"/>
      <c r="R139" s="1185"/>
      <c r="S139" s="1185"/>
      <c r="T139" s="1185"/>
      <c r="U139" s="1185"/>
      <c r="V139" s="1185"/>
      <c r="W139" s="1185"/>
      <c r="X139" s="1185"/>
      <c r="Y139" s="1185"/>
      <c r="Z139" s="1185"/>
      <c r="AA139" s="1185"/>
      <c r="AB139" s="1185"/>
      <c r="AC139" s="1185"/>
      <c r="AD139" s="1185"/>
      <c r="AE139" s="1185"/>
      <c r="AF139" s="1185"/>
      <c r="AG139" s="1185"/>
      <c r="AH139" s="1185"/>
      <c r="AI139" s="1185"/>
      <c r="AJ139" s="1185"/>
      <c r="AK139" s="1185"/>
      <c r="AL139" s="1185"/>
      <c r="AM139" s="1185"/>
      <c r="AN139" s="1185"/>
      <c r="AO139" s="1185"/>
      <c r="AP139" s="1185"/>
      <c r="AQ139" s="1185"/>
      <c r="AR139" s="1185"/>
      <c r="AS139" s="1185"/>
      <c r="AT139" s="1185"/>
      <c r="AU139" s="1185"/>
      <c r="AV139" s="1185"/>
      <c r="AW139" s="1185"/>
      <c r="AX139" s="1185"/>
      <c r="AY139" s="1185"/>
      <c r="AZ139" s="1185"/>
      <c r="BA139" s="1185"/>
      <c r="BB139" s="1185"/>
      <c r="BC139" s="1185"/>
    </row>
    <row r="140" spans="1:55" ht="12.75" x14ac:dyDescent="0.2">
      <c r="A140" s="1190"/>
      <c r="B140" s="1190"/>
      <c r="C140" s="1190"/>
      <c r="D140" s="1190"/>
      <c r="E140" s="1191"/>
      <c r="F140" s="1191"/>
      <c r="G140" s="1191"/>
      <c r="H140" s="1191"/>
      <c r="I140" s="1191"/>
      <c r="J140" s="1191"/>
      <c r="K140" s="1191"/>
      <c r="L140" s="1191"/>
      <c r="M140" s="1191"/>
      <c r="N140" s="1191"/>
      <c r="O140" s="1191"/>
      <c r="P140" s="1185"/>
      <c r="Q140" s="1185"/>
      <c r="R140" s="1185"/>
      <c r="S140" s="1185"/>
      <c r="T140" s="1185"/>
      <c r="U140" s="1185"/>
      <c r="V140" s="1185"/>
      <c r="W140" s="1185"/>
      <c r="X140" s="1185"/>
      <c r="Y140" s="1185"/>
      <c r="Z140" s="1185"/>
      <c r="AA140" s="1185"/>
      <c r="AB140" s="1185"/>
      <c r="AC140" s="1185"/>
      <c r="AD140" s="1185"/>
      <c r="AE140" s="1185"/>
      <c r="AF140" s="1185"/>
      <c r="AG140" s="1185"/>
      <c r="AH140" s="1185"/>
      <c r="AI140" s="1185"/>
      <c r="AJ140" s="1185"/>
      <c r="AK140" s="1185"/>
      <c r="AL140" s="1185"/>
      <c r="AM140" s="1185"/>
      <c r="AN140" s="1185"/>
      <c r="AO140" s="1185"/>
      <c r="AP140" s="1185"/>
      <c r="AQ140" s="1185"/>
      <c r="AR140" s="1185"/>
      <c r="AS140" s="1185"/>
      <c r="AT140" s="1185"/>
      <c r="AU140" s="1185"/>
      <c r="AV140" s="1185"/>
      <c r="AW140" s="1185"/>
      <c r="AX140" s="1185"/>
      <c r="AY140" s="1185"/>
      <c r="AZ140" s="1185"/>
      <c r="BA140" s="1185"/>
      <c r="BB140" s="1185"/>
      <c r="BC140" s="1185"/>
    </row>
    <row r="141" spans="1:55" ht="12.75" x14ac:dyDescent="0.2">
      <c r="A141" s="1190"/>
      <c r="B141" s="1190"/>
      <c r="C141" s="1190"/>
      <c r="D141" s="1190"/>
      <c r="E141" s="1191"/>
      <c r="F141" s="1191"/>
      <c r="G141" s="1191"/>
      <c r="H141" s="1191"/>
      <c r="I141" s="1191"/>
      <c r="J141" s="1191"/>
      <c r="K141" s="1191"/>
      <c r="L141" s="1191"/>
      <c r="M141" s="1191"/>
      <c r="N141" s="1191"/>
      <c r="O141" s="1191"/>
      <c r="P141" s="1185"/>
      <c r="Q141" s="1185"/>
      <c r="R141" s="1185"/>
      <c r="S141" s="1185"/>
      <c r="T141" s="1185"/>
      <c r="U141" s="1185"/>
      <c r="V141" s="1185"/>
      <c r="W141" s="1185"/>
      <c r="X141" s="1185"/>
      <c r="Y141" s="1185"/>
      <c r="Z141" s="1185"/>
      <c r="AA141" s="1185"/>
      <c r="AB141" s="1185"/>
      <c r="AC141" s="1185"/>
      <c r="AD141" s="1185"/>
      <c r="AE141" s="1185"/>
      <c r="AF141" s="1185"/>
      <c r="AG141" s="1185"/>
      <c r="AH141" s="1185"/>
      <c r="AI141" s="1185"/>
      <c r="AJ141" s="1185"/>
      <c r="AK141" s="1185"/>
      <c r="AL141" s="1185"/>
      <c r="AM141" s="1185"/>
      <c r="AN141" s="1185"/>
      <c r="AO141" s="1185"/>
      <c r="AP141" s="1185"/>
      <c r="AQ141" s="1185"/>
      <c r="AR141" s="1185"/>
      <c r="AS141" s="1185"/>
      <c r="AT141" s="1185"/>
      <c r="AU141" s="1185"/>
      <c r="AV141" s="1185"/>
      <c r="AW141" s="1185"/>
      <c r="AX141" s="1185"/>
      <c r="AY141" s="1185"/>
      <c r="AZ141" s="1185"/>
      <c r="BA141" s="1185"/>
      <c r="BB141" s="1185"/>
      <c r="BC141" s="1185"/>
    </row>
    <row r="142" spans="1:55" ht="12.75" x14ac:dyDescent="0.2">
      <c r="A142" s="1190"/>
      <c r="B142" s="1190"/>
      <c r="C142" s="1190"/>
      <c r="D142" s="1190"/>
      <c r="E142" s="1191"/>
      <c r="F142" s="1191"/>
      <c r="G142" s="1191"/>
      <c r="H142" s="1191"/>
      <c r="I142" s="1191"/>
      <c r="J142" s="1191"/>
      <c r="K142" s="1191"/>
      <c r="L142" s="1191"/>
      <c r="M142" s="1191"/>
      <c r="N142" s="1191"/>
      <c r="O142" s="1191"/>
      <c r="P142" s="1185"/>
      <c r="Q142" s="1185"/>
      <c r="R142" s="1185"/>
      <c r="S142" s="1185"/>
      <c r="T142" s="1185"/>
      <c r="U142" s="1185"/>
      <c r="V142" s="1185"/>
      <c r="W142" s="1185"/>
      <c r="X142" s="1185"/>
      <c r="Y142" s="1185"/>
      <c r="Z142" s="1185"/>
      <c r="AA142" s="1185"/>
      <c r="AB142" s="1185"/>
      <c r="AC142" s="1185"/>
      <c r="AD142" s="1185"/>
      <c r="AE142" s="1185"/>
      <c r="AF142" s="1185"/>
      <c r="AG142" s="1185"/>
      <c r="AH142" s="1185"/>
      <c r="AI142" s="1185"/>
      <c r="AJ142" s="1185"/>
      <c r="AK142" s="1185"/>
      <c r="AL142" s="1185"/>
      <c r="AM142" s="1185"/>
      <c r="AN142" s="1185"/>
      <c r="AO142" s="1185"/>
      <c r="AP142" s="1185"/>
      <c r="AQ142" s="1185"/>
      <c r="AR142" s="1185"/>
      <c r="AS142" s="1185"/>
      <c r="AT142" s="1185"/>
      <c r="AU142" s="1185"/>
      <c r="AV142" s="1185"/>
      <c r="AW142" s="1185"/>
      <c r="AX142" s="1185"/>
      <c r="AY142" s="1185"/>
      <c r="AZ142" s="1185"/>
      <c r="BA142" s="1185"/>
      <c r="BB142" s="1185"/>
      <c r="BC142" s="1185"/>
    </row>
    <row r="143" spans="1:55" ht="12.75" x14ac:dyDescent="0.2">
      <c r="A143" s="1190"/>
      <c r="B143" s="1190"/>
      <c r="C143" s="1190"/>
      <c r="D143" s="1190"/>
      <c r="E143" s="1191"/>
      <c r="F143" s="1191"/>
      <c r="G143" s="1191"/>
      <c r="H143" s="1191"/>
      <c r="I143" s="1191"/>
      <c r="J143" s="1191"/>
      <c r="K143" s="1191"/>
      <c r="L143" s="1191"/>
      <c r="M143" s="1191"/>
      <c r="N143" s="1191"/>
      <c r="O143" s="1191"/>
      <c r="P143" s="1185"/>
      <c r="Q143" s="1185"/>
      <c r="R143" s="1185"/>
      <c r="S143" s="1185"/>
      <c r="T143" s="1185"/>
      <c r="U143" s="1185"/>
      <c r="V143" s="1185"/>
      <c r="W143" s="1185"/>
      <c r="X143" s="1185"/>
      <c r="Y143" s="1185"/>
      <c r="Z143" s="1185"/>
      <c r="AA143" s="1185"/>
      <c r="AB143" s="1185"/>
      <c r="AC143" s="1185"/>
      <c r="AD143" s="1185"/>
      <c r="AE143" s="1185"/>
      <c r="AF143" s="1185"/>
      <c r="AG143" s="1185"/>
      <c r="AH143" s="1185"/>
      <c r="AI143" s="1185"/>
      <c r="AJ143" s="1185"/>
      <c r="AK143" s="1185"/>
      <c r="AL143" s="1185"/>
      <c r="AM143" s="1185"/>
      <c r="AN143" s="1185"/>
      <c r="AO143" s="1185"/>
      <c r="AP143" s="1185"/>
      <c r="AQ143" s="1185"/>
      <c r="AR143" s="1185"/>
      <c r="AS143" s="1185"/>
      <c r="AT143" s="1185"/>
      <c r="AU143" s="1185"/>
      <c r="AV143" s="1185"/>
      <c r="AW143" s="1185"/>
      <c r="AX143" s="1185"/>
      <c r="AY143" s="1185"/>
      <c r="AZ143" s="1185"/>
      <c r="BA143" s="1185"/>
      <c r="BB143" s="1185"/>
      <c r="BC143" s="1185"/>
    </row>
    <row r="144" spans="1:55" ht="12.75" x14ac:dyDescent="0.2">
      <c r="A144" s="1190"/>
      <c r="B144" s="1190"/>
      <c r="C144" s="1190"/>
      <c r="D144" s="1190"/>
      <c r="E144" s="1191"/>
      <c r="F144" s="1191"/>
      <c r="G144" s="1191"/>
      <c r="H144" s="1191"/>
      <c r="I144" s="1191"/>
      <c r="J144" s="1191"/>
      <c r="K144" s="1191"/>
      <c r="L144" s="1191"/>
      <c r="M144" s="1191"/>
      <c r="N144" s="1191"/>
      <c r="O144" s="1191"/>
      <c r="P144" s="1185"/>
      <c r="Q144" s="1185"/>
      <c r="R144" s="1185"/>
      <c r="S144" s="1185"/>
      <c r="T144" s="1185"/>
      <c r="U144" s="1185"/>
      <c r="V144" s="1185"/>
      <c r="W144" s="1185"/>
      <c r="X144" s="1185"/>
      <c r="Y144" s="1185"/>
      <c r="Z144" s="1185"/>
      <c r="AA144" s="1185"/>
      <c r="AB144" s="1185"/>
      <c r="AC144" s="1185"/>
      <c r="AD144" s="1185"/>
      <c r="AE144" s="1185"/>
      <c r="AF144" s="1185"/>
      <c r="AG144" s="1185"/>
      <c r="AH144" s="1185"/>
      <c r="AI144" s="1185"/>
      <c r="AJ144" s="1185"/>
      <c r="AK144" s="1185"/>
      <c r="AL144" s="1185"/>
      <c r="AM144" s="1185"/>
      <c r="AN144" s="1185"/>
      <c r="AO144" s="1185"/>
      <c r="AP144" s="1185"/>
      <c r="AQ144" s="1185"/>
      <c r="AR144" s="1185"/>
      <c r="AS144" s="1185"/>
      <c r="AT144" s="1185"/>
      <c r="AU144" s="1185"/>
      <c r="AV144" s="1185"/>
      <c r="AW144" s="1185"/>
      <c r="AX144" s="1185"/>
      <c r="AY144" s="1185"/>
      <c r="AZ144" s="1185"/>
      <c r="BA144" s="1185"/>
      <c r="BB144" s="1185"/>
      <c r="BC144" s="1185"/>
    </row>
    <row r="145" spans="1:55" ht="12.75" x14ac:dyDescent="0.2">
      <c r="A145" s="1190"/>
      <c r="B145" s="1190"/>
      <c r="C145" s="1190"/>
      <c r="D145" s="1190"/>
      <c r="E145" s="1191"/>
      <c r="F145" s="1191"/>
      <c r="G145" s="1191"/>
      <c r="H145" s="1191"/>
      <c r="I145" s="1191"/>
      <c r="J145" s="1191"/>
      <c r="K145" s="1191"/>
      <c r="L145" s="1191"/>
      <c r="M145" s="1191"/>
      <c r="N145" s="1191"/>
      <c r="O145" s="1191"/>
      <c r="P145" s="1185"/>
      <c r="Q145" s="1185"/>
      <c r="R145" s="1185"/>
      <c r="S145" s="1185"/>
      <c r="T145" s="1185"/>
      <c r="U145" s="1185"/>
      <c r="V145" s="1185"/>
      <c r="W145" s="1185"/>
      <c r="X145" s="1185"/>
      <c r="Y145" s="1185"/>
      <c r="Z145" s="1185"/>
      <c r="AA145" s="1185"/>
      <c r="AB145" s="1185"/>
      <c r="AC145" s="1185"/>
      <c r="AD145" s="1185"/>
      <c r="AE145" s="1185"/>
      <c r="AF145" s="1185"/>
      <c r="AG145" s="1185"/>
      <c r="AH145" s="1185"/>
      <c r="AI145" s="1185"/>
      <c r="AJ145" s="1185"/>
      <c r="AK145" s="1185"/>
      <c r="AL145" s="1185"/>
      <c r="AM145" s="1185"/>
      <c r="AN145" s="1185"/>
      <c r="AO145" s="1185"/>
      <c r="AP145" s="1185"/>
      <c r="AQ145" s="1185"/>
      <c r="AR145" s="1185"/>
      <c r="AS145" s="1185"/>
      <c r="AT145" s="1185"/>
      <c r="AU145" s="1185"/>
      <c r="AV145" s="1185"/>
      <c r="AW145" s="1185"/>
      <c r="AX145" s="1185"/>
      <c r="AY145" s="1185"/>
      <c r="AZ145" s="1185"/>
      <c r="BA145" s="1185"/>
      <c r="BB145" s="1185"/>
      <c r="BC145" s="1185"/>
    </row>
    <row r="146" spans="1:55" ht="12.75" x14ac:dyDescent="0.2">
      <c r="A146" s="1190"/>
      <c r="B146" s="1190"/>
      <c r="C146" s="1190"/>
      <c r="D146" s="1190"/>
      <c r="E146" s="1191"/>
      <c r="F146" s="1191"/>
      <c r="G146" s="1191"/>
      <c r="H146" s="1191"/>
      <c r="I146" s="1191"/>
      <c r="J146" s="1191"/>
      <c r="K146" s="1191"/>
      <c r="L146" s="1191"/>
      <c r="M146" s="1191"/>
      <c r="N146" s="1191"/>
      <c r="O146" s="1191"/>
      <c r="P146" s="1185"/>
      <c r="Q146" s="1185"/>
      <c r="R146" s="1185"/>
      <c r="S146" s="1185"/>
      <c r="T146" s="1185"/>
      <c r="U146" s="1185"/>
      <c r="V146" s="1185"/>
      <c r="W146" s="1185"/>
      <c r="X146" s="1185"/>
      <c r="Y146" s="1185"/>
      <c r="Z146" s="1185"/>
      <c r="AA146" s="1185"/>
      <c r="AB146" s="1185"/>
      <c r="AC146" s="1185"/>
      <c r="AD146" s="1185"/>
      <c r="AE146" s="1185"/>
      <c r="AF146" s="1185"/>
      <c r="AG146" s="1185"/>
      <c r="AH146" s="1185"/>
      <c r="AI146" s="1185"/>
      <c r="AJ146" s="1185"/>
      <c r="AK146" s="1185"/>
      <c r="AL146" s="1185"/>
      <c r="AM146" s="1185"/>
      <c r="AN146" s="1185"/>
      <c r="AO146" s="1185"/>
      <c r="AP146" s="1185"/>
      <c r="AQ146" s="1185"/>
      <c r="AR146" s="1185"/>
      <c r="AS146" s="1185"/>
      <c r="AT146" s="1185"/>
      <c r="AU146" s="1185"/>
      <c r="AV146" s="1185"/>
      <c r="AW146" s="1185"/>
      <c r="AX146" s="1185"/>
      <c r="AY146" s="1185"/>
      <c r="AZ146" s="1185"/>
      <c r="BA146" s="1185"/>
      <c r="BB146" s="1185"/>
      <c r="BC146" s="1185"/>
    </row>
    <row r="147" spans="1:55" ht="12.75" x14ac:dyDescent="0.2">
      <c r="A147" s="1190"/>
      <c r="B147" s="1190"/>
      <c r="C147" s="1190"/>
      <c r="D147" s="1190"/>
      <c r="E147" s="1191"/>
      <c r="F147" s="1191"/>
      <c r="G147" s="1191"/>
      <c r="H147" s="1191"/>
      <c r="I147" s="1191"/>
      <c r="J147" s="1191"/>
      <c r="K147" s="1191"/>
      <c r="L147" s="1191"/>
      <c r="M147" s="1191"/>
      <c r="N147" s="1191"/>
      <c r="O147" s="1191"/>
      <c r="P147" s="1185"/>
      <c r="Q147" s="1185"/>
      <c r="R147" s="1185"/>
      <c r="S147" s="1185"/>
      <c r="T147" s="1185"/>
      <c r="U147" s="1185"/>
      <c r="V147" s="1185"/>
      <c r="W147" s="1185"/>
      <c r="X147" s="1185"/>
      <c r="Y147" s="1185"/>
      <c r="Z147" s="1185"/>
      <c r="AA147" s="1185"/>
      <c r="AB147" s="1185"/>
      <c r="AC147" s="1185"/>
      <c r="AD147" s="1185"/>
      <c r="AE147" s="1185"/>
      <c r="AF147" s="1185"/>
      <c r="AG147" s="1185"/>
      <c r="AH147" s="1185"/>
      <c r="AI147" s="1185"/>
      <c r="AJ147" s="1185"/>
      <c r="AK147" s="1185"/>
      <c r="AL147" s="1185"/>
      <c r="AM147" s="1185"/>
      <c r="AN147" s="1185"/>
      <c r="AO147" s="1185"/>
      <c r="AP147" s="1185"/>
      <c r="AQ147" s="1185"/>
      <c r="AR147" s="1185"/>
      <c r="AS147" s="1185"/>
      <c r="AT147" s="1185"/>
      <c r="AU147" s="1185"/>
      <c r="AV147" s="1185"/>
      <c r="AW147" s="1185"/>
      <c r="AX147" s="1185"/>
      <c r="AY147" s="1185"/>
      <c r="AZ147" s="1185"/>
      <c r="BA147" s="1185"/>
      <c r="BB147" s="1185"/>
      <c r="BC147" s="1185"/>
    </row>
    <row r="148" spans="1:55" ht="12.75" x14ac:dyDescent="0.2">
      <c r="A148" s="1190"/>
      <c r="B148" s="1190"/>
      <c r="C148" s="1190"/>
      <c r="D148" s="1190"/>
      <c r="E148" s="1191"/>
      <c r="F148" s="1191"/>
      <c r="G148" s="1191"/>
      <c r="H148" s="1191"/>
      <c r="I148" s="1191"/>
      <c r="J148" s="1191"/>
      <c r="K148" s="1191"/>
      <c r="L148" s="1191"/>
      <c r="M148" s="1191"/>
      <c r="N148" s="1191"/>
      <c r="O148" s="1191"/>
      <c r="P148" s="1185"/>
      <c r="Q148" s="1185"/>
      <c r="R148" s="1185"/>
      <c r="S148" s="1185"/>
      <c r="T148" s="1185"/>
      <c r="U148" s="1185"/>
      <c r="V148" s="1185"/>
      <c r="W148" s="1185"/>
      <c r="X148" s="1185"/>
      <c r="Y148" s="1185"/>
      <c r="Z148" s="1185"/>
      <c r="AA148" s="1185"/>
      <c r="AB148" s="1185"/>
      <c r="AC148" s="1185"/>
      <c r="AD148" s="1185"/>
      <c r="AE148" s="1185"/>
      <c r="AF148" s="1185"/>
      <c r="AG148" s="1185"/>
      <c r="AH148" s="1185"/>
      <c r="AI148" s="1185"/>
      <c r="AJ148" s="1185"/>
      <c r="AK148" s="1185"/>
      <c r="AL148" s="1185"/>
      <c r="AM148" s="1185"/>
      <c r="AN148" s="1185"/>
      <c r="AO148" s="1185"/>
      <c r="AP148" s="1185"/>
      <c r="AQ148" s="1185"/>
      <c r="AR148" s="1185"/>
      <c r="AS148" s="1185"/>
      <c r="AT148" s="1185"/>
      <c r="AU148" s="1185"/>
      <c r="AV148" s="1185"/>
      <c r="AW148" s="1185"/>
      <c r="AX148" s="1185"/>
      <c r="AY148" s="1185"/>
      <c r="AZ148" s="1185"/>
      <c r="BA148" s="1185"/>
      <c r="BB148" s="1185"/>
      <c r="BC148" s="1185"/>
    </row>
    <row r="149" spans="1:55" ht="12.75" x14ac:dyDescent="0.2">
      <c r="A149" s="1190"/>
      <c r="B149" s="1190"/>
      <c r="C149" s="1190"/>
      <c r="D149" s="1190"/>
      <c r="E149" s="1191"/>
      <c r="F149" s="1191"/>
      <c r="G149" s="1191"/>
      <c r="H149" s="1191"/>
      <c r="I149" s="1191"/>
      <c r="J149" s="1191"/>
      <c r="K149" s="1191"/>
      <c r="L149" s="1191"/>
      <c r="M149" s="1191"/>
      <c r="N149" s="1191"/>
      <c r="O149" s="1191"/>
      <c r="P149" s="1185"/>
      <c r="Q149" s="1185"/>
      <c r="R149" s="1185"/>
      <c r="S149" s="1185"/>
      <c r="T149" s="1185"/>
      <c r="U149" s="1185"/>
      <c r="V149" s="1185"/>
      <c r="W149" s="1185"/>
      <c r="X149" s="1185"/>
      <c r="Y149" s="1185"/>
      <c r="Z149" s="1185"/>
      <c r="AA149" s="1185"/>
      <c r="AB149" s="1185"/>
      <c r="AC149" s="1185"/>
      <c r="AD149" s="1185"/>
      <c r="AE149" s="1185"/>
      <c r="AF149" s="1185"/>
      <c r="AG149" s="1185"/>
      <c r="AH149" s="1185"/>
      <c r="AI149" s="1185"/>
      <c r="AJ149" s="1185"/>
      <c r="AK149" s="1185"/>
      <c r="AL149" s="1185"/>
      <c r="AM149" s="1185"/>
      <c r="AN149" s="1185"/>
      <c r="AO149" s="1185"/>
      <c r="AP149" s="1185"/>
      <c r="AQ149" s="1185"/>
      <c r="AR149" s="1185"/>
      <c r="AS149" s="1185"/>
      <c r="AT149" s="1185"/>
      <c r="AU149" s="1185"/>
      <c r="AV149" s="1185"/>
      <c r="AW149" s="1185"/>
      <c r="AX149" s="1185"/>
      <c r="AY149" s="1185"/>
      <c r="AZ149" s="1185"/>
      <c r="BA149" s="1185"/>
      <c r="BB149" s="1185"/>
      <c r="BC149" s="1185"/>
    </row>
    <row r="150" spans="1:55" ht="12.75" x14ac:dyDescent="0.2">
      <c r="A150" s="1190"/>
      <c r="B150" s="1190"/>
      <c r="C150" s="1190"/>
      <c r="D150" s="1190"/>
      <c r="E150" s="1191"/>
      <c r="F150" s="1191"/>
      <c r="G150" s="1191"/>
      <c r="H150" s="1191"/>
      <c r="I150" s="1191"/>
      <c r="J150" s="1191"/>
      <c r="K150" s="1191"/>
      <c r="L150" s="1191"/>
      <c r="M150" s="1191"/>
      <c r="N150" s="1191"/>
      <c r="O150" s="1191"/>
      <c r="P150" s="1185"/>
      <c r="Q150" s="1185"/>
      <c r="R150" s="1185"/>
      <c r="S150" s="1185"/>
      <c r="T150" s="1185"/>
      <c r="U150" s="1185"/>
      <c r="V150" s="1185"/>
      <c r="W150" s="1185"/>
      <c r="X150" s="1185"/>
      <c r="Y150" s="1185"/>
      <c r="Z150" s="1185"/>
      <c r="AA150" s="1185"/>
      <c r="AB150" s="1185"/>
      <c r="AC150" s="1185"/>
      <c r="AD150" s="1185"/>
      <c r="AE150" s="1185"/>
      <c r="AF150" s="1185"/>
      <c r="AG150" s="1185"/>
      <c r="AH150" s="1185"/>
      <c r="AI150" s="1185"/>
      <c r="AJ150" s="1185"/>
      <c r="AK150" s="1185"/>
      <c r="AL150" s="1185"/>
      <c r="AM150" s="1185"/>
      <c r="AN150" s="1185"/>
      <c r="AO150" s="1185"/>
      <c r="AP150" s="1185"/>
      <c r="AQ150" s="1185"/>
      <c r="AR150" s="1185"/>
      <c r="AS150" s="1185"/>
      <c r="AT150" s="1185"/>
      <c r="AU150" s="1185"/>
      <c r="AV150" s="1185"/>
      <c r="AW150" s="1185"/>
      <c r="AX150" s="1185"/>
      <c r="AY150" s="1185"/>
      <c r="AZ150" s="1185"/>
      <c r="BA150" s="1185"/>
      <c r="BB150" s="1185"/>
      <c r="BC150" s="1185"/>
    </row>
    <row r="151" spans="1:55" ht="12.75" x14ac:dyDescent="0.2">
      <c r="A151" s="1190"/>
      <c r="B151" s="1190"/>
      <c r="C151" s="1190"/>
      <c r="D151" s="1190"/>
      <c r="E151" s="1191"/>
      <c r="F151" s="1191"/>
      <c r="G151" s="1191"/>
      <c r="H151" s="1191"/>
      <c r="I151" s="1191"/>
      <c r="J151" s="1191"/>
      <c r="K151" s="1191"/>
      <c r="L151" s="1191"/>
      <c r="M151" s="1191"/>
      <c r="N151" s="1191"/>
      <c r="O151" s="1191"/>
      <c r="P151" s="1185"/>
      <c r="Q151" s="1185"/>
      <c r="R151" s="1185"/>
      <c r="S151" s="1185"/>
      <c r="T151" s="1185"/>
      <c r="U151" s="1185"/>
      <c r="V151" s="1185"/>
      <c r="W151" s="1185"/>
      <c r="X151" s="1185"/>
      <c r="Y151" s="1185"/>
      <c r="Z151" s="1185"/>
      <c r="AA151" s="1185"/>
      <c r="AB151" s="1185"/>
      <c r="AC151" s="1185"/>
      <c r="AD151" s="1185"/>
      <c r="AE151" s="1185"/>
      <c r="AF151" s="1185"/>
      <c r="AG151" s="1185"/>
      <c r="AH151" s="1185"/>
      <c r="AI151" s="1185"/>
      <c r="AJ151" s="1185"/>
      <c r="AK151" s="1185"/>
      <c r="AL151" s="1185"/>
      <c r="AM151" s="1185"/>
      <c r="AN151" s="1185"/>
      <c r="AO151" s="1185"/>
      <c r="AP151" s="1185"/>
      <c r="AQ151" s="1185"/>
      <c r="AR151" s="1185"/>
      <c r="AS151" s="1185"/>
      <c r="AT151" s="1185"/>
      <c r="AU151" s="1185"/>
      <c r="AV151" s="1185"/>
      <c r="AW151" s="1185"/>
      <c r="AX151" s="1185"/>
      <c r="AY151" s="1185"/>
      <c r="AZ151" s="1185"/>
      <c r="BA151" s="1185"/>
      <c r="BB151" s="1185"/>
      <c r="BC151" s="1185"/>
    </row>
    <row r="152" spans="1:55" ht="12.75" x14ac:dyDescent="0.2">
      <c r="A152" s="1190"/>
      <c r="B152" s="1190"/>
      <c r="C152" s="1190"/>
      <c r="D152" s="1190"/>
      <c r="E152" s="1191"/>
      <c r="F152" s="1191"/>
      <c r="G152" s="1191"/>
      <c r="H152" s="1191"/>
      <c r="I152" s="1191"/>
      <c r="J152" s="1191"/>
      <c r="K152" s="1191"/>
      <c r="L152" s="1191"/>
      <c r="M152" s="1191"/>
      <c r="N152" s="1191"/>
      <c r="O152" s="1191"/>
      <c r="P152" s="1185"/>
      <c r="Q152" s="1185"/>
      <c r="R152" s="1185"/>
      <c r="S152" s="1185"/>
      <c r="T152" s="1185"/>
      <c r="U152" s="1185"/>
      <c r="V152" s="1185"/>
      <c r="W152" s="1185"/>
      <c r="X152" s="1185"/>
      <c r="Y152" s="1185"/>
      <c r="Z152" s="1185"/>
      <c r="AA152" s="1185"/>
      <c r="AB152" s="1185"/>
      <c r="AC152" s="1185"/>
      <c r="AD152" s="1185"/>
      <c r="AE152" s="1185"/>
      <c r="AF152" s="1185"/>
      <c r="AG152" s="1185"/>
      <c r="AH152" s="1185"/>
      <c r="AI152" s="1185"/>
      <c r="AJ152" s="1185"/>
      <c r="AK152" s="1185"/>
      <c r="AL152" s="1185"/>
      <c r="AM152" s="1185"/>
      <c r="AN152" s="1185"/>
      <c r="AO152" s="1185"/>
      <c r="AP152" s="1185"/>
      <c r="AQ152" s="1185"/>
      <c r="AR152" s="1185"/>
      <c r="AS152" s="1185"/>
      <c r="AT152" s="1185"/>
      <c r="AU152" s="1185"/>
      <c r="AV152" s="1185"/>
      <c r="AW152" s="1185"/>
      <c r="AX152" s="1185"/>
      <c r="AY152" s="1185"/>
      <c r="AZ152" s="1185"/>
      <c r="BA152" s="1185"/>
      <c r="BB152" s="1185"/>
      <c r="BC152" s="1185"/>
    </row>
    <row r="153" spans="1:55" ht="12.75" x14ac:dyDescent="0.2">
      <c r="A153" s="1190"/>
      <c r="B153" s="1190"/>
      <c r="C153" s="1190"/>
      <c r="D153" s="1190"/>
      <c r="E153" s="1191"/>
      <c r="F153" s="1191"/>
      <c r="G153" s="1191"/>
      <c r="H153" s="1191"/>
      <c r="I153" s="1191"/>
      <c r="J153" s="1191"/>
      <c r="K153" s="1191"/>
      <c r="L153" s="1191"/>
      <c r="M153" s="1191"/>
      <c r="N153" s="1191"/>
      <c r="O153" s="1191"/>
      <c r="P153" s="1185"/>
      <c r="Q153" s="1185"/>
      <c r="R153" s="1185"/>
      <c r="S153" s="1185"/>
      <c r="T153" s="1185"/>
      <c r="U153" s="1185"/>
      <c r="V153" s="1185"/>
      <c r="W153" s="1185"/>
      <c r="X153" s="1185"/>
      <c r="Y153" s="1185"/>
      <c r="Z153" s="1185"/>
      <c r="AA153" s="1185"/>
      <c r="AB153" s="1185"/>
      <c r="AC153" s="1185"/>
      <c r="AD153" s="1185"/>
      <c r="AE153" s="1185"/>
      <c r="AF153" s="1185"/>
      <c r="AG153" s="1185"/>
      <c r="AH153" s="1185"/>
      <c r="AI153" s="1185"/>
      <c r="AJ153" s="1185"/>
      <c r="AK153" s="1185"/>
      <c r="AL153" s="1185"/>
      <c r="AM153" s="1185"/>
      <c r="AN153" s="1185"/>
      <c r="AO153" s="1185"/>
      <c r="AP153" s="1185"/>
      <c r="AQ153" s="1185"/>
      <c r="AR153" s="1185"/>
      <c r="AS153" s="1185"/>
      <c r="AT153" s="1185"/>
      <c r="AU153" s="1185"/>
      <c r="AV153" s="1185"/>
      <c r="AW153" s="1185"/>
      <c r="AX153" s="1185"/>
      <c r="AY153" s="1185"/>
      <c r="AZ153" s="1185"/>
      <c r="BA153" s="1185"/>
      <c r="BB153" s="1185"/>
      <c r="BC153" s="1185"/>
    </row>
    <row r="154" spans="1:55" ht="12.75" x14ac:dyDescent="0.2">
      <c r="A154" s="1190"/>
      <c r="B154" s="1190"/>
      <c r="C154" s="1190"/>
      <c r="D154" s="1190"/>
      <c r="E154" s="1191"/>
      <c r="F154" s="1191"/>
      <c r="G154" s="1191"/>
      <c r="H154" s="1191"/>
      <c r="I154" s="1191"/>
      <c r="J154" s="1191"/>
      <c r="K154" s="1191"/>
      <c r="L154" s="1191"/>
      <c r="M154" s="1191"/>
      <c r="N154" s="1191"/>
      <c r="O154" s="1191"/>
      <c r="P154" s="1185"/>
      <c r="Q154" s="1185"/>
      <c r="R154" s="1185"/>
      <c r="S154" s="1185"/>
      <c r="T154" s="1185"/>
      <c r="U154" s="1185"/>
      <c r="V154" s="1185"/>
      <c r="W154" s="1185"/>
      <c r="X154" s="1185"/>
      <c r="Y154" s="1185"/>
      <c r="Z154" s="1185"/>
      <c r="AA154" s="1185"/>
      <c r="AB154" s="1185"/>
      <c r="AC154" s="1185"/>
      <c r="AD154" s="1185"/>
      <c r="AE154" s="1185"/>
      <c r="AF154" s="1185"/>
      <c r="AG154" s="1185"/>
      <c r="AH154" s="1185"/>
      <c r="AI154" s="1185"/>
      <c r="AJ154" s="1185"/>
      <c r="AK154" s="1185"/>
      <c r="AL154" s="1185"/>
      <c r="AM154" s="1185"/>
      <c r="AN154" s="1185"/>
      <c r="AO154" s="1185"/>
      <c r="AP154" s="1185"/>
      <c r="AQ154" s="1185"/>
      <c r="AR154" s="1185"/>
      <c r="AS154" s="1185"/>
      <c r="AT154" s="1185"/>
      <c r="AU154" s="1185"/>
      <c r="AV154" s="1185"/>
      <c r="AW154" s="1185"/>
      <c r="AX154" s="1185"/>
      <c r="AY154" s="1185"/>
      <c r="AZ154" s="1185"/>
      <c r="BA154" s="1185"/>
      <c r="BB154" s="1185"/>
      <c r="BC154" s="1185"/>
    </row>
    <row r="155" spans="1:55" ht="12.75" x14ac:dyDescent="0.2">
      <c r="A155" s="1190"/>
      <c r="B155" s="1190"/>
      <c r="C155" s="1190"/>
      <c r="D155" s="1190"/>
      <c r="E155" s="1191"/>
      <c r="F155" s="1191"/>
      <c r="G155" s="1191"/>
      <c r="H155" s="1191"/>
      <c r="I155" s="1191"/>
      <c r="J155" s="1191"/>
      <c r="K155" s="1191"/>
      <c r="L155" s="1191"/>
      <c r="M155" s="1191"/>
      <c r="N155" s="1191"/>
      <c r="O155" s="1191"/>
      <c r="P155" s="1185"/>
      <c r="Q155" s="1185"/>
      <c r="R155" s="1185"/>
      <c r="S155" s="1185"/>
      <c r="T155" s="1185"/>
      <c r="U155" s="1185"/>
      <c r="V155" s="1185"/>
      <c r="W155" s="1185"/>
      <c r="X155" s="1185"/>
      <c r="Y155" s="1185"/>
      <c r="Z155" s="1185"/>
      <c r="AA155" s="1185"/>
      <c r="AB155" s="1185"/>
      <c r="AC155" s="1185"/>
      <c r="AD155" s="1185"/>
      <c r="AE155" s="1185"/>
      <c r="AF155" s="1185"/>
      <c r="AG155" s="1185"/>
      <c r="AH155" s="1185"/>
      <c r="AI155" s="1185"/>
      <c r="AJ155" s="1185"/>
      <c r="AK155" s="1185"/>
      <c r="AL155" s="1185"/>
      <c r="AM155" s="1185"/>
      <c r="AN155" s="1185"/>
      <c r="AO155" s="1185"/>
      <c r="AP155" s="1185"/>
      <c r="AQ155" s="1185"/>
      <c r="AR155" s="1185"/>
      <c r="AS155" s="1185"/>
      <c r="AT155" s="1185"/>
      <c r="AU155" s="1185"/>
      <c r="AV155" s="1185"/>
      <c r="AW155" s="1185"/>
      <c r="AX155" s="1185"/>
      <c r="AY155" s="1185"/>
      <c r="AZ155" s="1185"/>
      <c r="BA155" s="1185"/>
      <c r="BB155" s="1185"/>
      <c r="BC155" s="1185"/>
    </row>
    <row r="156" spans="1:55" ht="12.75" x14ac:dyDescent="0.2">
      <c r="A156" s="1190"/>
      <c r="B156" s="1190"/>
      <c r="C156" s="1190"/>
      <c r="D156" s="1190"/>
      <c r="E156" s="1191"/>
      <c r="F156" s="1191"/>
      <c r="G156" s="1191"/>
      <c r="H156" s="1191"/>
      <c r="I156" s="1191"/>
      <c r="J156" s="1191"/>
      <c r="K156" s="1191"/>
      <c r="L156" s="1191"/>
      <c r="M156" s="1191"/>
      <c r="N156" s="1191"/>
      <c r="O156" s="1191"/>
      <c r="P156" s="1185"/>
      <c r="Q156" s="1185"/>
      <c r="R156" s="1185"/>
      <c r="S156" s="1185"/>
      <c r="T156" s="1185"/>
      <c r="U156" s="1185"/>
      <c r="V156" s="1185"/>
      <c r="W156" s="1185"/>
      <c r="X156" s="1185"/>
      <c r="Y156" s="1185"/>
      <c r="Z156" s="1185"/>
      <c r="AA156" s="1185"/>
      <c r="AB156" s="1185"/>
      <c r="AC156" s="1185"/>
      <c r="AD156" s="1185"/>
      <c r="AE156" s="1185"/>
      <c r="AF156" s="1185"/>
      <c r="AG156" s="1185"/>
      <c r="AH156" s="1185"/>
      <c r="AI156" s="1185"/>
      <c r="AJ156" s="1185"/>
      <c r="AK156" s="1185"/>
      <c r="AL156" s="1185"/>
      <c r="AM156" s="1185"/>
      <c r="AN156" s="1185"/>
      <c r="AO156" s="1185"/>
      <c r="AP156" s="1185"/>
      <c r="AQ156" s="1185"/>
      <c r="AR156" s="1185"/>
      <c r="AS156" s="1185"/>
      <c r="AT156" s="1185"/>
      <c r="AU156" s="1185"/>
      <c r="AV156" s="1185"/>
      <c r="AW156" s="1185"/>
      <c r="AX156" s="1185"/>
      <c r="AY156" s="1185"/>
      <c r="AZ156" s="1185"/>
      <c r="BA156" s="1185"/>
      <c r="BB156" s="1185"/>
      <c r="BC156" s="1185"/>
    </row>
    <row r="157" spans="1:55" ht="12.75" x14ac:dyDescent="0.2">
      <c r="A157" s="1190"/>
      <c r="B157" s="1190"/>
      <c r="C157" s="1190"/>
      <c r="D157" s="1190"/>
      <c r="E157" s="1191"/>
      <c r="F157" s="1191"/>
      <c r="G157" s="1191"/>
      <c r="H157" s="1191"/>
      <c r="I157" s="1191"/>
      <c r="J157" s="1191"/>
      <c r="K157" s="1191"/>
      <c r="L157" s="1191"/>
      <c r="M157" s="1191"/>
      <c r="N157" s="1191"/>
      <c r="O157" s="1191"/>
      <c r="P157" s="1185"/>
      <c r="Q157" s="1185"/>
      <c r="R157" s="1185"/>
      <c r="S157" s="1185"/>
      <c r="T157" s="1185"/>
      <c r="U157" s="1185"/>
      <c r="V157" s="1185"/>
      <c r="W157" s="1185"/>
      <c r="X157" s="1185"/>
      <c r="Y157" s="1185"/>
      <c r="Z157" s="1185"/>
      <c r="AA157" s="1185"/>
      <c r="AB157" s="1185"/>
      <c r="AC157" s="1185"/>
      <c r="AD157" s="1185"/>
      <c r="AE157" s="1185"/>
      <c r="AF157" s="1185"/>
      <c r="AG157" s="1185"/>
      <c r="AH157" s="1185"/>
      <c r="AI157" s="1185"/>
      <c r="AJ157" s="1185"/>
      <c r="AK157" s="1185"/>
      <c r="AL157" s="1185"/>
      <c r="AM157" s="1185"/>
      <c r="AN157" s="1185"/>
      <c r="AO157" s="1185"/>
      <c r="AP157" s="1185"/>
      <c r="AQ157" s="1185"/>
      <c r="AR157" s="1185"/>
      <c r="AS157" s="1185"/>
      <c r="AT157" s="1185"/>
      <c r="AU157" s="1185"/>
      <c r="AV157" s="1185"/>
      <c r="AW157" s="1185"/>
      <c r="AX157" s="1185"/>
      <c r="AY157" s="1185"/>
      <c r="AZ157" s="1185"/>
      <c r="BA157" s="1185"/>
      <c r="BB157" s="1185"/>
      <c r="BC157" s="1185"/>
    </row>
    <row r="158" spans="1:55" ht="12.75" x14ac:dyDescent="0.2">
      <c r="A158" s="1190"/>
      <c r="B158" s="1190"/>
      <c r="C158" s="1190"/>
      <c r="D158" s="1190"/>
      <c r="E158" s="1191"/>
      <c r="F158" s="1191"/>
      <c r="G158" s="1191"/>
      <c r="H158" s="1191"/>
      <c r="I158" s="1191"/>
      <c r="J158" s="1191"/>
      <c r="K158" s="1191"/>
      <c r="L158" s="1191"/>
      <c r="M158" s="1191"/>
      <c r="N158" s="1191"/>
      <c r="O158" s="1191"/>
      <c r="P158" s="1185"/>
      <c r="Q158" s="1185"/>
      <c r="R158" s="1185"/>
      <c r="S158" s="1185"/>
      <c r="T158" s="1185"/>
      <c r="U158" s="1185"/>
      <c r="V158" s="1185"/>
      <c r="W158" s="1185"/>
      <c r="X158" s="1185"/>
      <c r="Y158" s="1185"/>
      <c r="Z158" s="1185"/>
      <c r="AA158" s="1185"/>
      <c r="AB158" s="1185"/>
      <c r="AC158" s="1185"/>
      <c r="AD158" s="1185"/>
      <c r="AE158" s="1185"/>
      <c r="AF158" s="1185"/>
      <c r="AG158" s="1185"/>
      <c r="AH158" s="1185"/>
      <c r="AI158" s="1185"/>
      <c r="AJ158" s="1185"/>
      <c r="AK158" s="1185"/>
      <c r="AL158" s="1185"/>
      <c r="AM158" s="1185"/>
      <c r="AN158" s="1185"/>
      <c r="AO158" s="1185"/>
      <c r="AP158" s="1185"/>
      <c r="AQ158" s="1185"/>
      <c r="AR158" s="1185"/>
      <c r="AS158" s="1185"/>
      <c r="AT158" s="1185"/>
      <c r="AU158" s="1185"/>
      <c r="AV158" s="1185"/>
      <c r="AW158" s="1185"/>
      <c r="AX158" s="1185"/>
      <c r="AY158" s="1185"/>
      <c r="AZ158" s="1185"/>
      <c r="BA158" s="1185"/>
      <c r="BB158" s="1185"/>
      <c r="BC158" s="1185"/>
    </row>
    <row r="159" spans="1:55" ht="12.75" x14ac:dyDescent="0.2">
      <c r="A159" s="1190"/>
      <c r="B159" s="1190"/>
      <c r="C159" s="1190"/>
      <c r="D159" s="1190"/>
      <c r="E159" s="1191"/>
      <c r="F159" s="1191"/>
      <c r="G159" s="1191"/>
      <c r="H159" s="1191"/>
      <c r="I159" s="1191"/>
      <c r="J159" s="1191"/>
      <c r="K159" s="1191"/>
      <c r="L159" s="1191"/>
      <c r="M159" s="1191"/>
      <c r="N159" s="1191"/>
      <c r="O159" s="1191"/>
      <c r="P159" s="1185"/>
      <c r="Q159" s="1185"/>
      <c r="R159" s="1185"/>
      <c r="S159" s="1185"/>
      <c r="T159" s="1185"/>
      <c r="U159" s="1185"/>
      <c r="V159" s="1185"/>
      <c r="W159" s="1185"/>
      <c r="X159" s="1185"/>
      <c r="Y159" s="1185"/>
      <c r="Z159" s="1185"/>
      <c r="AA159" s="1185"/>
      <c r="AB159" s="1185"/>
      <c r="AC159" s="1185"/>
      <c r="AD159" s="1185"/>
      <c r="AE159" s="1185"/>
      <c r="AF159" s="1185"/>
      <c r="AG159" s="1185"/>
      <c r="AH159" s="1185"/>
      <c r="AI159" s="1185"/>
      <c r="AJ159" s="1185"/>
      <c r="AK159" s="1185"/>
      <c r="AL159" s="1185"/>
      <c r="AM159" s="1185"/>
      <c r="AN159" s="1185"/>
      <c r="AO159" s="1185"/>
      <c r="AP159" s="1185"/>
      <c r="AQ159" s="1185"/>
      <c r="AR159" s="1185"/>
      <c r="AS159" s="1185"/>
      <c r="AT159" s="1185"/>
      <c r="AU159" s="1185"/>
      <c r="AV159" s="1185"/>
      <c r="AW159" s="1185"/>
      <c r="AX159" s="1185"/>
      <c r="AY159" s="1185"/>
      <c r="AZ159" s="1185"/>
      <c r="BA159" s="1185"/>
      <c r="BB159" s="1185"/>
      <c r="BC159" s="1185"/>
    </row>
    <row r="160" spans="1:55" ht="12.75" x14ac:dyDescent="0.2">
      <c r="A160" s="1190"/>
      <c r="B160" s="1190"/>
      <c r="C160" s="1190"/>
      <c r="D160" s="1190"/>
      <c r="E160" s="1191"/>
      <c r="F160" s="1191"/>
      <c r="G160" s="1191"/>
      <c r="H160" s="1191"/>
      <c r="I160" s="1191"/>
      <c r="J160" s="1191"/>
      <c r="K160" s="1191"/>
      <c r="L160" s="1191"/>
      <c r="M160" s="1191"/>
      <c r="N160" s="1191"/>
      <c r="O160" s="1191"/>
      <c r="P160" s="1185"/>
      <c r="Q160" s="1185"/>
      <c r="R160" s="1185"/>
      <c r="S160" s="1185"/>
      <c r="T160" s="1185"/>
      <c r="U160" s="1185"/>
      <c r="V160" s="1185"/>
      <c r="W160" s="1185"/>
      <c r="X160" s="1185"/>
      <c r="Y160" s="1185"/>
      <c r="Z160" s="1185"/>
      <c r="AA160" s="1185"/>
      <c r="AB160" s="1185"/>
      <c r="AC160" s="1185"/>
      <c r="AD160" s="1185"/>
      <c r="AE160" s="1185"/>
      <c r="AF160" s="1185"/>
      <c r="AG160" s="1185"/>
      <c r="AH160" s="1185"/>
      <c r="AI160" s="1185"/>
      <c r="AJ160" s="1185"/>
      <c r="AK160" s="1185"/>
      <c r="AL160" s="1185"/>
      <c r="AM160" s="1185"/>
      <c r="AN160" s="1185"/>
      <c r="AO160" s="1185"/>
      <c r="AP160" s="1185"/>
      <c r="AQ160" s="1185"/>
      <c r="AR160" s="1185"/>
      <c r="AS160" s="1185"/>
      <c r="AT160" s="1185"/>
      <c r="AU160" s="1185"/>
      <c r="AV160" s="1185"/>
      <c r="AW160" s="1185"/>
      <c r="AX160" s="1185"/>
      <c r="AY160" s="1185"/>
      <c r="AZ160" s="1185"/>
      <c r="BA160" s="1185"/>
      <c r="BB160" s="1185"/>
      <c r="BC160" s="1185"/>
    </row>
    <row r="161" spans="1:55" ht="12.75" x14ac:dyDescent="0.2">
      <c r="A161" s="1190"/>
      <c r="B161" s="1190"/>
      <c r="C161" s="1190"/>
      <c r="D161" s="1190"/>
      <c r="E161" s="1191"/>
      <c r="F161" s="1191"/>
      <c r="G161" s="1191"/>
      <c r="H161" s="1191"/>
      <c r="I161" s="1191"/>
      <c r="J161" s="1191"/>
      <c r="K161" s="1191"/>
      <c r="L161" s="1191"/>
      <c r="M161" s="1191"/>
      <c r="N161" s="1191"/>
      <c r="O161" s="1191"/>
      <c r="P161" s="1185"/>
      <c r="Q161" s="1185"/>
      <c r="R161" s="1185"/>
      <c r="S161" s="1185"/>
      <c r="T161" s="1185"/>
      <c r="U161" s="1185"/>
      <c r="V161" s="1185"/>
      <c r="W161" s="1185"/>
      <c r="X161" s="1185"/>
      <c r="Y161" s="1185"/>
      <c r="Z161" s="1185"/>
      <c r="AA161" s="1185"/>
      <c r="AB161" s="1185"/>
      <c r="AC161" s="1185"/>
      <c r="AD161" s="1185"/>
      <c r="AE161" s="1185"/>
      <c r="AF161" s="1185"/>
      <c r="AG161" s="1185"/>
      <c r="AH161" s="1185"/>
      <c r="AI161" s="1185"/>
      <c r="AJ161" s="1185"/>
      <c r="AK161" s="1185"/>
      <c r="AL161" s="1185"/>
      <c r="AM161" s="1185"/>
      <c r="AN161" s="1185"/>
      <c r="AO161" s="1185"/>
      <c r="AP161" s="1185"/>
      <c r="AQ161" s="1185"/>
      <c r="AR161" s="1185"/>
      <c r="AS161" s="1185"/>
      <c r="AT161" s="1185"/>
      <c r="AU161" s="1185"/>
      <c r="AV161" s="1185"/>
      <c r="AW161" s="1185"/>
      <c r="AX161" s="1185"/>
      <c r="AY161" s="1185"/>
      <c r="AZ161" s="1185"/>
      <c r="BA161" s="1185"/>
      <c r="BB161" s="1185"/>
      <c r="BC161" s="1185"/>
    </row>
    <row r="162" spans="1:55" ht="12.75" x14ac:dyDescent="0.2">
      <c r="A162" s="1190"/>
      <c r="B162" s="1190"/>
      <c r="C162" s="1190"/>
      <c r="D162" s="1190"/>
      <c r="E162" s="1191"/>
      <c r="F162" s="1191"/>
      <c r="G162" s="1191"/>
      <c r="H162" s="1191"/>
      <c r="I162" s="1191"/>
      <c r="J162" s="1191"/>
      <c r="K162" s="1191"/>
      <c r="L162" s="1191"/>
      <c r="M162" s="1191"/>
      <c r="N162" s="1191"/>
      <c r="O162" s="1191"/>
      <c r="P162" s="1185"/>
      <c r="Q162" s="1185"/>
      <c r="R162" s="1185"/>
      <c r="S162" s="1185"/>
      <c r="T162" s="1185"/>
      <c r="U162" s="1185"/>
      <c r="V162" s="1185"/>
      <c r="W162" s="1185"/>
      <c r="X162" s="1185"/>
      <c r="Y162" s="1185"/>
      <c r="Z162" s="1185"/>
      <c r="AA162" s="1185"/>
      <c r="AB162" s="1185"/>
      <c r="AC162" s="1185"/>
      <c r="AD162" s="1185"/>
      <c r="AE162" s="1185"/>
      <c r="AF162" s="1185"/>
      <c r="AG162" s="1185"/>
      <c r="AH162" s="1185"/>
      <c r="AI162" s="1185"/>
      <c r="AJ162" s="1185"/>
      <c r="AK162" s="1185"/>
      <c r="AL162" s="1185"/>
      <c r="AM162" s="1185"/>
      <c r="AN162" s="1185"/>
      <c r="AO162" s="1185"/>
      <c r="AP162" s="1185"/>
      <c r="AQ162" s="1185"/>
      <c r="AR162" s="1185"/>
      <c r="AS162" s="1185"/>
      <c r="AT162" s="1185"/>
      <c r="AU162" s="1185"/>
      <c r="AV162" s="1185"/>
      <c r="AW162" s="1185"/>
      <c r="AX162" s="1185"/>
      <c r="AY162" s="1185"/>
      <c r="AZ162" s="1185"/>
      <c r="BA162" s="1185"/>
      <c r="BB162" s="1185"/>
      <c r="BC162" s="1185"/>
    </row>
    <row r="163" spans="1:55" ht="12.75" x14ac:dyDescent="0.2">
      <c r="A163" s="1190"/>
      <c r="B163" s="1190"/>
      <c r="C163" s="1190"/>
      <c r="D163" s="1190"/>
      <c r="E163" s="1191"/>
      <c r="F163" s="1191"/>
      <c r="G163" s="1191"/>
      <c r="H163" s="1191"/>
      <c r="I163" s="1191"/>
      <c r="J163" s="1191"/>
      <c r="K163" s="1191"/>
      <c r="L163" s="1191"/>
      <c r="M163" s="1191"/>
      <c r="N163" s="1191"/>
      <c r="O163" s="1191"/>
      <c r="P163" s="1185"/>
      <c r="Q163" s="1185"/>
      <c r="R163" s="1185"/>
      <c r="S163" s="1185"/>
      <c r="T163" s="1185"/>
      <c r="U163" s="1185"/>
      <c r="V163" s="1185"/>
      <c r="W163" s="1185"/>
      <c r="X163" s="1185"/>
      <c r="Y163" s="1185"/>
      <c r="Z163" s="1185"/>
      <c r="AA163" s="1185"/>
      <c r="AB163" s="1185"/>
      <c r="AC163" s="1185"/>
      <c r="AD163" s="1185"/>
      <c r="AE163" s="1185"/>
      <c r="AF163" s="1185"/>
      <c r="AG163" s="1185"/>
      <c r="AH163" s="1185"/>
      <c r="AI163" s="1185"/>
      <c r="AJ163" s="1185"/>
      <c r="AK163" s="1185"/>
      <c r="AL163" s="1185"/>
      <c r="AM163" s="1185"/>
      <c r="AN163" s="1185"/>
      <c r="AO163" s="1185"/>
      <c r="AP163" s="1185"/>
      <c r="AQ163" s="1185"/>
      <c r="AR163" s="1185"/>
      <c r="AS163" s="1185"/>
      <c r="AT163" s="1185"/>
      <c r="AU163" s="1185"/>
      <c r="AV163" s="1185"/>
      <c r="AW163" s="1185"/>
      <c r="AX163" s="1185"/>
      <c r="AY163" s="1185"/>
      <c r="AZ163" s="1185"/>
      <c r="BA163" s="1185"/>
      <c r="BB163" s="1185"/>
      <c r="BC163" s="1185"/>
    </row>
    <row r="164" spans="1:55" ht="12.75" x14ac:dyDescent="0.2">
      <c r="A164" s="1190"/>
      <c r="B164" s="1190"/>
      <c r="C164" s="1190"/>
      <c r="D164" s="1190"/>
      <c r="E164" s="1191"/>
      <c r="F164" s="1191"/>
      <c r="G164" s="1191"/>
      <c r="H164" s="1191"/>
      <c r="I164" s="1191"/>
      <c r="J164" s="1191"/>
      <c r="K164" s="1191"/>
      <c r="L164" s="1191"/>
      <c r="M164" s="1191"/>
      <c r="N164" s="1191"/>
      <c r="O164" s="1191"/>
      <c r="P164" s="1185"/>
      <c r="Q164" s="1185"/>
      <c r="R164" s="1185"/>
      <c r="S164" s="1185"/>
      <c r="T164" s="1185"/>
      <c r="U164" s="1185"/>
      <c r="V164" s="1185"/>
      <c r="W164" s="1185"/>
      <c r="X164" s="1185"/>
      <c r="Y164" s="1185"/>
      <c r="Z164" s="1185"/>
      <c r="AA164" s="1185"/>
      <c r="AB164" s="1185"/>
      <c r="AC164" s="1185"/>
      <c r="AD164" s="1185"/>
      <c r="AE164" s="1185"/>
      <c r="AF164" s="1185"/>
      <c r="AG164" s="1185"/>
      <c r="AH164" s="1185"/>
      <c r="AI164" s="1185"/>
      <c r="AJ164" s="1185"/>
      <c r="AK164" s="1185"/>
      <c r="AL164" s="1185"/>
      <c r="AM164" s="1185"/>
      <c r="AN164" s="1185"/>
      <c r="AO164" s="1185"/>
      <c r="AP164" s="1185"/>
      <c r="AQ164" s="1185"/>
      <c r="AR164" s="1185"/>
      <c r="AS164" s="1185"/>
      <c r="AT164" s="1185"/>
      <c r="AU164" s="1185"/>
      <c r="AV164" s="1185"/>
      <c r="AW164" s="1185"/>
      <c r="AX164" s="1185"/>
      <c r="AY164" s="1185"/>
      <c r="AZ164" s="1185"/>
      <c r="BA164" s="1185"/>
      <c r="BB164" s="1185"/>
      <c r="BC164" s="1185"/>
    </row>
    <row r="165" spans="1:55" ht="12.75" x14ac:dyDescent="0.2">
      <c r="A165" s="1190"/>
      <c r="B165" s="1190"/>
      <c r="C165" s="1190"/>
      <c r="D165" s="1190"/>
      <c r="E165" s="1191"/>
      <c r="F165" s="1191"/>
      <c r="G165" s="1191"/>
      <c r="H165" s="1191"/>
      <c r="I165" s="1191"/>
      <c r="J165" s="1191"/>
      <c r="K165" s="1191"/>
      <c r="L165" s="1191"/>
      <c r="M165" s="1191"/>
      <c r="N165" s="1191"/>
      <c r="O165" s="1191"/>
      <c r="P165" s="1185"/>
      <c r="Q165" s="1185"/>
      <c r="R165" s="1185"/>
      <c r="S165" s="1185"/>
      <c r="T165" s="1185"/>
      <c r="U165" s="1185"/>
      <c r="V165" s="1185"/>
      <c r="W165" s="1185"/>
      <c r="X165" s="1185"/>
      <c r="Y165" s="1185"/>
      <c r="Z165" s="1185"/>
      <c r="AA165" s="1185"/>
      <c r="AB165" s="1185"/>
      <c r="AC165" s="1185"/>
      <c r="AD165" s="1185"/>
      <c r="AE165" s="1185"/>
      <c r="AF165" s="1185"/>
      <c r="AG165" s="1185"/>
      <c r="AH165" s="1185"/>
      <c r="AI165" s="1185"/>
      <c r="AJ165" s="1185"/>
      <c r="AK165" s="1185"/>
      <c r="AL165" s="1185"/>
      <c r="AM165" s="1185"/>
      <c r="AN165" s="1185"/>
      <c r="AO165" s="1185"/>
      <c r="AP165" s="1185"/>
      <c r="AQ165" s="1185"/>
      <c r="AR165" s="1185"/>
      <c r="AS165" s="1185"/>
      <c r="AT165" s="1185"/>
      <c r="AU165" s="1185"/>
      <c r="AV165" s="1185"/>
      <c r="AW165" s="1185"/>
      <c r="AX165" s="1185"/>
      <c r="AY165" s="1185"/>
      <c r="AZ165" s="1185"/>
      <c r="BA165" s="1185"/>
      <c r="BB165" s="1185"/>
      <c r="BC165" s="1185"/>
    </row>
    <row r="166" spans="1:55" ht="12.75" x14ac:dyDescent="0.2">
      <c r="A166" s="1190"/>
      <c r="B166" s="1190"/>
      <c r="C166" s="1190"/>
      <c r="D166" s="1190"/>
      <c r="E166" s="1191"/>
      <c r="F166" s="1191"/>
      <c r="G166" s="1191"/>
      <c r="H166" s="1191"/>
      <c r="I166" s="1191"/>
      <c r="J166" s="1191"/>
      <c r="K166" s="1191"/>
      <c r="L166" s="1191"/>
      <c r="M166" s="1191"/>
      <c r="N166" s="1191"/>
      <c r="O166" s="1191"/>
      <c r="P166" s="1185"/>
      <c r="Q166" s="1185"/>
      <c r="R166" s="1185"/>
      <c r="S166" s="1185"/>
      <c r="T166" s="1185"/>
      <c r="U166" s="1185"/>
      <c r="V166" s="1185"/>
      <c r="W166" s="1185"/>
      <c r="X166" s="1185"/>
      <c r="Y166" s="1185"/>
      <c r="Z166" s="1185"/>
      <c r="AA166" s="1185"/>
      <c r="AB166" s="1185"/>
      <c r="AC166" s="1185"/>
      <c r="AD166" s="1185"/>
      <c r="AE166" s="1185"/>
      <c r="AF166" s="1185"/>
      <c r="AG166" s="1185"/>
      <c r="AH166" s="1185"/>
      <c r="AI166" s="1185"/>
      <c r="AJ166" s="1185"/>
      <c r="AK166" s="1185"/>
      <c r="AL166" s="1185"/>
      <c r="AM166" s="1185"/>
      <c r="AN166" s="1185"/>
      <c r="AO166" s="1185"/>
      <c r="AP166" s="1185"/>
      <c r="AQ166" s="1185"/>
      <c r="AR166" s="1185"/>
      <c r="AS166" s="1185"/>
      <c r="AT166" s="1185"/>
      <c r="AU166" s="1185"/>
      <c r="AV166" s="1185"/>
      <c r="AW166" s="1185"/>
      <c r="AX166" s="1185"/>
      <c r="AY166" s="1185"/>
      <c r="AZ166" s="1185"/>
      <c r="BA166" s="1185"/>
      <c r="BB166" s="1185"/>
      <c r="BC166" s="1185"/>
    </row>
    <row r="167" spans="1:55" ht="12.75" x14ac:dyDescent="0.2">
      <c r="A167" s="1190"/>
      <c r="B167" s="1190"/>
      <c r="C167" s="1190"/>
      <c r="D167" s="1190"/>
      <c r="E167" s="1191"/>
      <c r="F167" s="1191"/>
      <c r="G167" s="1191"/>
      <c r="H167" s="1191"/>
      <c r="I167" s="1191"/>
      <c r="J167" s="1191"/>
      <c r="K167" s="1191"/>
      <c r="L167" s="1191"/>
      <c r="M167" s="1191"/>
      <c r="N167" s="1191"/>
      <c r="O167" s="1191"/>
      <c r="P167" s="1185"/>
      <c r="Q167" s="1185"/>
      <c r="R167" s="1185"/>
      <c r="S167" s="1185"/>
      <c r="T167" s="1185"/>
      <c r="U167" s="1185"/>
      <c r="V167" s="1185"/>
      <c r="W167" s="1185"/>
      <c r="X167" s="1185"/>
      <c r="Y167" s="1185"/>
      <c r="Z167" s="1185"/>
      <c r="AA167" s="1185"/>
      <c r="AB167" s="1185"/>
      <c r="AC167" s="1185"/>
      <c r="AD167" s="1185"/>
      <c r="AE167" s="1185"/>
      <c r="AF167" s="1185"/>
      <c r="AG167" s="1185"/>
      <c r="AH167" s="1185"/>
      <c r="AI167" s="1185"/>
      <c r="AJ167" s="1185"/>
      <c r="AK167" s="1185"/>
      <c r="AL167" s="1185"/>
      <c r="AM167" s="1185"/>
      <c r="AN167" s="1185"/>
      <c r="AO167" s="1185"/>
      <c r="AP167" s="1185"/>
      <c r="AQ167" s="1185"/>
      <c r="AR167" s="1185"/>
      <c r="AS167" s="1185"/>
      <c r="AT167" s="1185"/>
      <c r="AU167" s="1185"/>
      <c r="AV167" s="1185"/>
      <c r="AW167" s="1185"/>
      <c r="AX167" s="1185"/>
      <c r="AY167" s="1185"/>
      <c r="AZ167" s="1185"/>
      <c r="BA167" s="1185"/>
      <c r="BB167" s="1185"/>
      <c r="BC167" s="1185"/>
    </row>
    <row r="168" spans="1:55" ht="12.75" x14ac:dyDescent="0.2">
      <c r="A168" s="1190"/>
      <c r="B168" s="1190"/>
      <c r="C168" s="1190"/>
      <c r="D168" s="1190"/>
      <c r="E168" s="1191"/>
      <c r="F168" s="1191"/>
      <c r="G168" s="1191"/>
      <c r="H168" s="1191"/>
      <c r="I168" s="1191"/>
      <c r="J168" s="1191"/>
      <c r="K168" s="1191"/>
      <c r="L168" s="1191"/>
      <c r="M168" s="1191"/>
      <c r="N168" s="1191"/>
      <c r="O168" s="1191"/>
      <c r="P168" s="1185"/>
      <c r="Q168" s="1185"/>
      <c r="R168" s="1185"/>
      <c r="S168" s="1185"/>
      <c r="T168" s="1185"/>
      <c r="U168" s="1185"/>
      <c r="V168" s="1185"/>
      <c r="W168" s="1185"/>
      <c r="X168" s="1185"/>
      <c r="Y168" s="1185"/>
      <c r="Z168" s="1185"/>
      <c r="AA168" s="1185"/>
      <c r="AB168" s="1185"/>
      <c r="AC168" s="1185"/>
      <c r="AD168" s="1185"/>
      <c r="AE168" s="1185"/>
      <c r="AF168" s="1185"/>
      <c r="AG168" s="1185"/>
      <c r="AH168" s="1185"/>
      <c r="AI168" s="1185"/>
      <c r="AJ168" s="1185"/>
      <c r="AK168" s="1185"/>
      <c r="AL168" s="1185"/>
      <c r="AM168" s="1185"/>
      <c r="AN168" s="1185"/>
      <c r="AO168" s="1185"/>
      <c r="AP168" s="1185"/>
      <c r="AQ168" s="1185"/>
      <c r="AR168" s="1185"/>
      <c r="AS168" s="1185"/>
      <c r="AT168" s="1185"/>
      <c r="AU168" s="1185"/>
      <c r="AV168" s="1185"/>
      <c r="AW168" s="1185"/>
      <c r="AX168" s="1185"/>
      <c r="AY168" s="1185"/>
      <c r="AZ168" s="1185"/>
      <c r="BA168" s="1185"/>
      <c r="BB168" s="1185"/>
      <c r="BC168" s="1185"/>
    </row>
    <row r="169" spans="1:55" ht="12.75" x14ac:dyDescent="0.2">
      <c r="A169" s="1190"/>
      <c r="B169" s="1190"/>
      <c r="C169" s="1190"/>
      <c r="D169" s="1190"/>
      <c r="E169" s="1191"/>
      <c r="F169" s="1191"/>
      <c r="G169" s="1191"/>
      <c r="H169" s="1191"/>
      <c r="I169" s="1191"/>
      <c r="J169" s="1191"/>
      <c r="K169" s="1191"/>
      <c r="L169" s="1191"/>
      <c r="M169" s="1191"/>
      <c r="N169" s="1191"/>
      <c r="O169" s="1191"/>
      <c r="P169" s="1185"/>
      <c r="Q169" s="1185"/>
      <c r="R169" s="1185"/>
      <c r="S169" s="1185"/>
      <c r="T169" s="1185"/>
      <c r="U169" s="1185"/>
      <c r="V169" s="1185"/>
      <c r="W169" s="1185"/>
      <c r="X169" s="1185"/>
      <c r="Y169" s="1185"/>
      <c r="Z169" s="1185"/>
      <c r="AA169" s="1185"/>
      <c r="AB169" s="1185"/>
      <c r="AC169" s="1185"/>
      <c r="AD169" s="1185"/>
      <c r="AE169" s="1185"/>
      <c r="AF169" s="1185"/>
      <c r="AG169" s="1185"/>
      <c r="AH169" s="1185"/>
      <c r="AI169" s="1185"/>
      <c r="AJ169" s="1185"/>
      <c r="AK169" s="1185"/>
      <c r="AL169" s="1185"/>
      <c r="AM169" s="1185"/>
      <c r="AN169" s="1185"/>
      <c r="AO169" s="1185"/>
      <c r="AP169" s="1185"/>
      <c r="AQ169" s="1185"/>
      <c r="AR169" s="1185"/>
      <c r="AS169" s="1185"/>
      <c r="AT169" s="1185"/>
      <c r="AU169" s="1185"/>
      <c r="AV169" s="1185"/>
      <c r="AW169" s="1185"/>
      <c r="AX169" s="1185"/>
      <c r="AY169" s="1185"/>
      <c r="AZ169" s="1185"/>
      <c r="BA169" s="1185"/>
      <c r="BB169" s="1185"/>
      <c r="BC169" s="1185"/>
    </row>
    <row r="170" spans="1:55" ht="12.75" x14ac:dyDescent="0.2">
      <c r="A170" s="1190"/>
      <c r="B170" s="1190"/>
      <c r="C170" s="1190"/>
      <c r="D170" s="1190"/>
      <c r="E170" s="1191"/>
      <c r="F170" s="1191"/>
      <c r="G170" s="1191"/>
      <c r="H170" s="1191"/>
      <c r="I170" s="1191"/>
      <c r="J170" s="1191"/>
      <c r="K170" s="1191"/>
      <c r="L170" s="1191"/>
      <c r="M170" s="1191"/>
      <c r="N170" s="1191"/>
      <c r="O170" s="1191"/>
      <c r="P170" s="1185"/>
      <c r="Q170" s="1185"/>
      <c r="R170" s="1185"/>
      <c r="S170" s="1185"/>
      <c r="T170" s="1185"/>
      <c r="U170" s="1185"/>
      <c r="V170" s="1185"/>
      <c r="W170" s="1185"/>
      <c r="X170" s="1185"/>
      <c r="Y170" s="1185"/>
      <c r="Z170" s="1185"/>
      <c r="AA170" s="1185"/>
      <c r="AB170" s="1185"/>
      <c r="AC170" s="1185"/>
      <c r="AD170" s="1185"/>
      <c r="AE170" s="1185"/>
      <c r="AF170" s="1185"/>
      <c r="AG170" s="1185"/>
      <c r="AH170" s="1185"/>
      <c r="AI170" s="1185"/>
      <c r="AJ170" s="1185"/>
      <c r="AK170" s="1185"/>
      <c r="AL170" s="1185"/>
      <c r="AM170" s="1185"/>
      <c r="AN170" s="1185"/>
      <c r="AO170" s="1185"/>
      <c r="AP170" s="1185"/>
      <c r="AQ170" s="1185"/>
      <c r="AR170" s="1185"/>
      <c r="AS170" s="1185"/>
      <c r="AT170" s="1185"/>
      <c r="AU170" s="1185"/>
      <c r="AV170" s="1185"/>
      <c r="AW170" s="1185"/>
      <c r="AX170" s="1185"/>
      <c r="AY170" s="1185"/>
      <c r="AZ170" s="1185"/>
      <c r="BA170" s="1185"/>
      <c r="BB170" s="1185"/>
      <c r="BC170" s="1185"/>
    </row>
    <row r="171" spans="1:55" ht="12.75" x14ac:dyDescent="0.2">
      <c r="A171" s="1190"/>
      <c r="B171" s="1190"/>
      <c r="C171" s="1190"/>
      <c r="D171" s="1190"/>
      <c r="E171" s="1191"/>
      <c r="F171" s="1191"/>
      <c r="G171" s="1191"/>
      <c r="H171" s="1191"/>
      <c r="I171" s="1191"/>
      <c r="J171" s="1191"/>
      <c r="K171" s="1191"/>
      <c r="L171" s="1191"/>
      <c r="M171" s="1191"/>
      <c r="N171" s="1191"/>
      <c r="O171" s="1191"/>
      <c r="P171" s="1185"/>
      <c r="Q171" s="1185"/>
      <c r="R171" s="1185"/>
      <c r="S171" s="1185"/>
      <c r="T171" s="1185"/>
      <c r="U171" s="1185"/>
      <c r="V171" s="1185"/>
      <c r="W171" s="1185"/>
      <c r="X171" s="1185"/>
      <c r="Y171" s="1185"/>
      <c r="Z171" s="1185"/>
      <c r="AA171" s="1185"/>
      <c r="AB171" s="1185"/>
      <c r="AC171" s="1185"/>
      <c r="AD171" s="1185"/>
      <c r="AE171" s="1185"/>
      <c r="AF171" s="1185"/>
      <c r="AG171" s="1185"/>
      <c r="AH171" s="1185"/>
      <c r="AI171" s="1185"/>
      <c r="AJ171" s="1185"/>
      <c r="AK171" s="1185"/>
      <c r="AL171" s="1185"/>
      <c r="AM171" s="1185"/>
      <c r="AN171" s="1185"/>
      <c r="AO171" s="1185"/>
      <c r="AP171" s="1185"/>
      <c r="AQ171" s="1185"/>
      <c r="AR171" s="1185"/>
      <c r="AS171" s="1185"/>
      <c r="AT171" s="1185"/>
      <c r="AU171" s="1185"/>
      <c r="AV171" s="1185"/>
      <c r="AW171" s="1185"/>
      <c r="AX171" s="1185"/>
      <c r="AY171" s="1185"/>
      <c r="AZ171" s="1185"/>
      <c r="BA171" s="1185"/>
      <c r="BB171" s="1185"/>
      <c r="BC171" s="1185"/>
    </row>
    <row r="172" spans="1:55" ht="12.75" x14ac:dyDescent="0.2">
      <c r="A172" s="1190"/>
      <c r="B172" s="1190"/>
      <c r="C172" s="1190"/>
      <c r="D172" s="1190"/>
      <c r="E172" s="1191"/>
      <c r="F172" s="1191"/>
      <c r="G172" s="1191"/>
      <c r="H172" s="1191"/>
      <c r="I172" s="1191"/>
      <c r="J172" s="1191"/>
      <c r="K172" s="1191"/>
      <c r="L172" s="1191"/>
      <c r="M172" s="1191"/>
      <c r="N172" s="1191"/>
      <c r="O172" s="1191"/>
      <c r="P172" s="1185"/>
      <c r="Q172" s="1185"/>
      <c r="R172" s="1185"/>
      <c r="S172" s="1185"/>
      <c r="T172" s="1185"/>
      <c r="U172" s="1185"/>
      <c r="V172" s="1185"/>
      <c r="W172" s="1185"/>
      <c r="X172" s="1185"/>
      <c r="Y172" s="1185"/>
      <c r="Z172" s="1185"/>
      <c r="AA172" s="1185"/>
      <c r="AB172" s="1185"/>
      <c r="AC172" s="1185"/>
      <c r="AD172" s="1185"/>
      <c r="AE172" s="1185"/>
      <c r="AF172" s="1185"/>
      <c r="AG172" s="1185"/>
      <c r="AH172" s="1185"/>
      <c r="AI172" s="1185"/>
      <c r="AJ172" s="1185"/>
      <c r="AK172" s="1185"/>
      <c r="AL172" s="1185"/>
      <c r="AM172" s="1185"/>
      <c r="AN172" s="1185"/>
      <c r="AO172" s="1185"/>
      <c r="AP172" s="1185"/>
      <c r="AQ172" s="1185"/>
      <c r="AR172" s="1185"/>
      <c r="AS172" s="1185"/>
      <c r="AT172" s="1185"/>
      <c r="AU172" s="1185"/>
      <c r="AV172" s="1185"/>
      <c r="AW172" s="1185"/>
      <c r="AX172" s="1185"/>
      <c r="AY172" s="1185"/>
      <c r="AZ172" s="1185"/>
      <c r="BA172" s="1185"/>
      <c r="BB172" s="1185"/>
      <c r="BC172" s="1185"/>
    </row>
    <row r="173" spans="1:55" ht="12.75" x14ac:dyDescent="0.2">
      <c r="A173" s="1190"/>
      <c r="B173" s="1190"/>
      <c r="C173" s="1190"/>
      <c r="D173" s="1190"/>
      <c r="E173" s="1191"/>
      <c r="F173" s="1191"/>
      <c r="G173" s="1191"/>
      <c r="H173" s="1191"/>
      <c r="I173" s="1191"/>
      <c r="J173" s="1191"/>
      <c r="K173" s="1191"/>
      <c r="L173" s="1191"/>
      <c r="M173" s="1191"/>
      <c r="N173" s="1191"/>
      <c r="O173" s="1191"/>
      <c r="P173" s="1185"/>
      <c r="Q173" s="1185"/>
      <c r="R173" s="1185"/>
      <c r="S173" s="1185"/>
      <c r="T173" s="1185"/>
      <c r="U173" s="1185"/>
      <c r="V173" s="1185"/>
      <c r="W173" s="1185"/>
      <c r="X173" s="1185"/>
      <c r="Y173" s="1185"/>
      <c r="Z173" s="1185"/>
      <c r="AA173" s="1185"/>
      <c r="AB173" s="1185"/>
      <c r="AC173" s="1185"/>
      <c r="AD173" s="1185"/>
      <c r="AE173" s="1185"/>
      <c r="AF173" s="1185"/>
      <c r="AG173" s="1185"/>
      <c r="AH173" s="1185"/>
      <c r="AI173" s="1185"/>
      <c r="AJ173" s="1185"/>
      <c r="AK173" s="1185"/>
      <c r="AL173" s="1185"/>
      <c r="AM173" s="1185"/>
      <c r="AN173" s="1185"/>
      <c r="AO173" s="1185"/>
      <c r="AP173" s="1185"/>
      <c r="AQ173" s="1185"/>
      <c r="AR173" s="1185"/>
      <c r="AS173" s="1185"/>
      <c r="AT173" s="1185"/>
      <c r="AU173" s="1185"/>
      <c r="AV173" s="1185"/>
      <c r="AW173" s="1185"/>
      <c r="AX173" s="1185"/>
      <c r="AY173" s="1185"/>
      <c r="AZ173" s="1185"/>
      <c r="BA173" s="1185"/>
      <c r="BB173" s="1185"/>
      <c r="BC173" s="1185"/>
    </row>
    <row r="174" spans="1:55" ht="12.75" x14ac:dyDescent="0.2">
      <c r="A174" s="1190"/>
      <c r="B174" s="1190"/>
      <c r="C174" s="1190"/>
      <c r="D174" s="1190"/>
      <c r="E174" s="1191"/>
      <c r="F174" s="1191"/>
      <c r="G174" s="1191"/>
      <c r="H174" s="1191"/>
      <c r="I174" s="1191"/>
      <c r="J174" s="1191"/>
      <c r="K174" s="1191"/>
      <c r="L174" s="1191"/>
      <c r="M174" s="1191"/>
      <c r="N174" s="1191"/>
      <c r="O174" s="1191"/>
      <c r="P174" s="1185"/>
      <c r="Q174" s="1185"/>
      <c r="R174" s="1185"/>
      <c r="S174" s="1185"/>
      <c r="T174" s="1185"/>
      <c r="U174" s="1185"/>
      <c r="V174" s="1185"/>
      <c r="W174" s="1185"/>
      <c r="X174" s="1185"/>
      <c r="Y174" s="1185"/>
      <c r="Z174" s="1185"/>
      <c r="AA174" s="1185"/>
      <c r="AB174" s="1185"/>
      <c r="AC174" s="1185"/>
      <c r="AD174" s="1185"/>
      <c r="AE174" s="1185"/>
      <c r="AF174" s="1185"/>
      <c r="AG174" s="1185"/>
      <c r="AH174" s="1185"/>
      <c r="AI174" s="1185"/>
      <c r="AJ174" s="1185"/>
      <c r="AK174" s="1185"/>
      <c r="AL174" s="1185"/>
      <c r="AM174" s="1185"/>
      <c r="AN174" s="1185"/>
      <c r="AO174" s="1185"/>
      <c r="AP174" s="1185"/>
      <c r="AQ174" s="1185"/>
      <c r="AR174" s="1185"/>
      <c r="AS174" s="1185"/>
      <c r="AT174" s="1185"/>
      <c r="AU174" s="1185"/>
      <c r="AV174" s="1185"/>
      <c r="AW174" s="1185"/>
      <c r="AX174" s="1185"/>
      <c r="AY174" s="1185"/>
      <c r="AZ174" s="1185"/>
      <c r="BA174" s="1185"/>
      <c r="BB174" s="1185"/>
      <c r="BC174" s="1185"/>
    </row>
    <row r="175" spans="1:55" ht="12.75" x14ac:dyDescent="0.2">
      <c r="A175" s="1190"/>
      <c r="B175" s="1190"/>
      <c r="C175" s="1190"/>
      <c r="D175" s="1190"/>
      <c r="E175" s="1191"/>
      <c r="F175" s="1191"/>
      <c r="G175" s="1191"/>
      <c r="H175" s="1191"/>
      <c r="I175" s="1191"/>
      <c r="J175" s="1191"/>
      <c r="K175" s="1191"/>
      <c r="L175" s="1191"/>
      <c r="M175" s="1191"/>
      <c r="N175" s="1191"/>
      <c r="O175" s="1191"/>
      <c r="P175" s="1185"/>
      <c r="Q175" s="1185"/>
      <c r="R175" s="1185"/>
      <c r="S175" s="1185"/>
      <c r="T175" s="1185"/>
      <c r="U175" s="1185"/>
      <c r="V175" s="1185"/>
      <c r="W175" s="1185"/>
      <c r="X175" s="1185"/>
      <c r="Y175" s="1185"/>
      <c r="Z175" s="1185"/>
      <c r="AA175" s="1185"/>
      <c r="AB175" s="1185"/>
      <c r="AC175" s="1185"/>
      <c r="AD175" s="1185"/>
      <c r="AE175" s="1185"/>
      <c r="AF175" s="1185"/>
      <c r="AG175" s="1185"/>
      <c r="AH175" s="1185"/>
      <c r="AI175" s="1185"/>
      <c r="AJ175" s="1185"/>
      <c r="AK175" s="1185"/>
      <c r="AL175" s="1185"/>
      <c r="AM175" s="1185"/>
      <c r="AN175" s="1185"/>
      <c r="AO175" s="1185"/>
      <c r="AP175" s="1185"/>
      <c r="AQ175" s="1185"/>
      <c r="AR175" s="1185"/>
      <c r="AS175" s="1185"/>
      <c r="AT175" s="1185"/>
      <c r="AU175" s="1185"/>
      <c r="AV175" s="1185"/>
      <c r="AW175" s="1185"/>
      <c r="AX175" s="1185"/>
      <c r="AY175" s="1185"/>
      <c r="AZ175" s="1185"/>
      <c r="BA175" s="1185"/>
      <c r="BB175" s="1185"/>
      <c r="BC175" s="1185"/>
    </row>
    <row r="176" spans="1:55" ht="12.75" x14ac:dyDescent="0.2">
      <c r="A176" s="1190"/>
      <c r="B176" s="1190"/>
      <c r="C176" s="1190"/>
      <c r="D176" s="1190"/>
      <c r="E176" s="1191"/>
      <c r="F176" s="1191"/>
      <c r="G176" s="1191"/>
      <c r="H176" s="1191"/>
      <c r="I176" s="1191"/>
      <c r="J176" s="1191"/>
      <c r="K176" s="1191"/>
      <c r="L176" s="1191"/>
      <c r="M176" s="1191"/>
      <c r="N176" s="1191"/>
      <c r="O176" s="1191"/>
      <c r="P176" s="1185"/>
      <c r="Q176" s="1185"/>
      <c r="R176" s="1185"/>
      <c r="S176" s="1185"/>
      <c r="T176" s="1185"/>
      <c r="U176" s="1185"/>
      <c r="V176" s="1185"/>
      <c r="W176" s="1185"/>
      <c r="X176" s="1185"/>
      <c r="Y176" s="1185"/>
      <c r="Z176" s="1185"/>
      <c r="AA176" s="1185"/>
      <c r="AB176" s="1185"/>
      <c r="AC176" s="1185"/>
      <c r="AD176" s="1185"/>
      <c r="AE176" s="1185"/>
      <c r="AF176" s="1185"/>
      <c r="AG176" s="1185"/>
      <c r="AH176" s="1185"/>
      <c r="AI176" s="1185"/>
      <c r="AJ176" s="1185"/>
      <c r="AK176" s="1185"/>
      <c r="AL176" s="1185"/>
      <c r="AM176" s="1185"/>
      <c r="AN176" s="1185"/>
      <c r="AO176" s="1185"/>
      <c r="AP176" s="1185"/>
      <c r="AQ176" s="1185"/>
      <c r="AR176" s="1185"/>
      <c r="AS176" s="1185"/>
      <c r="AT176" s="1185"/>
      <c r="AU176" s="1185"/>
      <c r="AV176" s="1185"/>
      <c r="AW176" s="1185"/>
      <c r="AX176" s="1185"/>
      <c r="AY176" s="1185"/>
      <c r="AZ176" s="1185"/>
      <c r="BA176" s="1185"/>
      <c r="BB176" s="1185"/>
      <c r="BC176" s="1185"/>
    </row>
    <row r="177" spans="1:55" ht="12.75" x14ac:dyDescent="0.2">
      <c r="A177" s="1190"/>
      <c r="B177" s="1190"/>
      <c r="C177" s="1190"/>
      <c r="D177" s="1190"/>
      <c r="E177" s="1191"/>
      <c r="F177" s="1191"/>
      <c r="G177" s="1191"/>
      <c r="H177" s="1191"/>
      <c r="I177" s="1191"/>
      <c r="J177" s="1191"/>
      <c r="K177" s="1191"/>
      <c r="L177" s="1191"/>
      <c r="M177" s="1191"/>
      <c r="N177" s="1191"/>
      <c r="O177" s="1191"/>
      <c r="P177" s="1185"/>
      <c r="Q177" s="1185"/>
      <c r="R177" s="1185"/>
      <c r="S177" s="1185"/>
      <c r="T177" s="1185"/>
      <c r="U177" s="1185"/>
      <c r="V177" s="1185"/>
      <c r="W177" s="1185"/>
      <c r="X177" s="1185"/>
      <c r="Y177" s="1185"/>
      <c r="Z177" s="1185"/>
      <c r="AA177" s="1185"/>
      <c r="AB177" s="1185"/>
      <c r="AC177" s="1185"/>
      <c r="AD177" s="1185"/>
      <c r="AE177" s="1185"/>
      <c r="AF177" s="1185"/>
      <c r="AG177" s="1185"/>
      <c r="AH177" s="1185"/>
      <c r="AI177" s="1185"/>
      <c r="AJ177" s="1185"/>
      <c r="AK177" s="1185"/>
      <c r="AL177" s="1185"/>
      <c r="AM177" s="1185"/>
      <c r="AN177" s="1185"/>
      <c r="AO177" s="1185"/>
      <c r="AP177" s="1185"/>
      <c r="AQ177" s="1185"/>
      <c r="AR177" s="1185"/>
      <c r="AS177" s="1185"/>
      <c r="AT177" s="1185"/>
      <c r="AU177" s="1185"/>
      <c r="AV177" s="1185"/>
      <c r="AW177" s="1185"/>
      <c r="AX177" s="1185"/>
      <c r="AY177" s="1185"/>
      <c r="AZ177" s="1185"/>
      <c r="BA177" s="1185"/>
      <c r="BB177" s="1185"/>
      <c r="BC177" s="1185"/>
    </row>
    <row r="178" spans="1:55" ht="12.75" x14ac:dyDescent="0.2">
      <c r="A178" s="1190"/>
      <c r="B178" s="1190"/>
      <c r="C178" s="1190"/>
      <c r="D178" s="1190"/>
      <c r="E178" s="1191"/>
      <c r="F178" s="1191"/>
      <c r="G178" s="1191"/>
      <c r="H178" s="1191"/>
      <c r="I178" s="1191"/>
      <c r="J178" s="1191"/>
      <c r="K178" s="1191"/>
      <c r="L178" s="1191"/>
      <c r="M178" s="1191"/>
      <c r="N178" s="1191"/>
      <c r="O178" s="1191"/>
      <c r="P178" s="1185"/>
      <c r="Q178" s="1185"/>
      <c r="R178" s="1185"/>
      <c r="S178" s="1185"/>
      <c r="T178" s="1185"/>
      <c r="U178" s="1185"/>
      <c r="V178" s="1185"/>
      <c r="W178" s="1185"/>
      <c r="X178" s="1185"/>
      <c r="Y178" s="1185"/>
      <c r="Z178" s="1185"/>
      <c r="AA178" s="1185"/>
      <c r="AB178" s="1185"/>
      <c r="AC178" s="1185"/>
      <c r="AD178" s="1185"/>
      <c r="AE178" s="1185"/>
      <c r="AF178" s="1185"/>
      <c r="AG178" s="1185"/>
      <c r="AH178" s="1185"/>
      <c r="AI178" s="1185"/>
      <c r="AJ178" s="1185"/>
      <c r="AK178" s="1185"/>
      <c r="AL178" s="1185"/>
      <c r="AM178" s="1185"/>
      <c r="AN178" s="1185"/>
      <c r="AO178" s="1185"/>
      <c r="AP178" s="1185"/>
      <c r="AQ178" s="1185"/>
      <c r="AR178" s="1185"/>
      <c r="AS178" s="1185"/>
      <c r="AT178" s="1185"/>
      <c r="AU178" s="1185"/>
      <c r="AV178" s="1185"/>
      <c r="AW178" s="1185"/>
      <c r="AX178" s="1185"/>
      <c r="AY178" s="1185"/>
      <c r="AZ178" s="1185"/>
      <c r="BA178" s="1185"/>
      <c r="BB178" s="1185"/>
      <c r="BC178" s="1185"/>
    </row>
    <row r="179" spans="1:55" ht="12.75" x14ac:dyDescent="0.2">
      <c r="A179" s="1190"/>
      <c r="B179" s="1190"/>
      <c r="C179" s="1190"/>
      <c r="D179" s="1190"/>
      <c r="E179" s="1191"/>
      <c r="F179" s="1191"/>
      <c r="G179" s="1191"/>
      <c r="H179" s="1191"/>
      <c r="I179" s="1191"/>
      <c r="J179" s="1191"/>
      <c r="K179" s="1191"/>
      <c r="L179" s="1191"/>
      <c r="M179" s="1191"/>
      <c r="N179" s="1191"/>
      <c r="O179" s="1191"/>
      <c r="P179" s="1185"/>
      <c r="Q179" s="1185"/>
      <c r="R179" s="1185"/>
      <c r="S179" s="1185"/>
      <c r="T179" s="1185"/>
      <c r="U179" s="1185"/>
      <c r="V179" s="1185"/>
      <c r="W179" s="1185"/>
      <c r="X179" s="1185"/>
      <c r="Y179" s="1185"/>
      <c r="Z179" s="1185"/>
      <c r="AA179" s="1185"/>
      <c r="AB179" s="1185"/>
      <c r="AC179" s="1185"/>
      <c r="AD179" s="1185"/>
      <c r="AE179" s="1185"/>
      <c r="AF179" s="1185"/>
      <c r="AG179" s="1185"/>
      <c r="AH179" s="1185"/>
      <c r="AI179" s="1185"/>
      <c r="AJ179" s="1185"/>
      <c r="AK179" s="1185"/>
      <c r="AL179" s="1185"/>
      <c r="AM179" s="1185"/>
      <c r="AN179" s="1185"/>
      <c r="AO179" s="1185"/>
      <c r="AP179" s="1185"/>
      <c r="AQ179" s="1185"/>
      <c r="AR179" s="1185"/>
      <c r="AS179" s="1185"/>
      <c r="AT179" s="1185"/>
      <c r="AU179" s="1185"/>
      <c r="AV179" s="1185"/>
      <c r="AW179" s="1185"/>
      <c r="AX179" s="1185"/>
      <c r="AY179" s="1185"/>
      <c r="AZ179" s="1185"/>
      <c r="BA179" s="1185"/>
      <c r="BB179" s="1185"/>
      <c r="BC179" s="1185"/>
    </row>
    <row r="180" spans="1:55" ht="12.75" x14ac:dyDescent="0.2">
      <c r="A180" s="1190"/>
      <c r="B180" s="1190"/>
      <c r="C180" s="1190"/>
      <c r="D180" s="1190"/>
      <c r="E180" s="1191"/>
      <c r="F180" s="1191"/>
      <c r="G180" s="1191"/>
      <c r="H180" s="1191"/>
      <c r="I180" s="1191"/>
      <c r="J180" s="1191"/>
      <c r="K180" s="1191"/>
      <c r="L180" s="1191"/>
      <c r="M180" s="1191"/>
      <c r="N180" s="1191"/>
      <c r="O180" s="1191"/>
      <c r="P180" s="1185"/>
      <c r="Q180" s="1185"/>
      <c r="R180" s="1185"/>
      <c r="S180" s="1185"/>
      <c r="T180" s="1185"/>
      <c r="U180" s="1185"/>
      <c r="V180" s="1185"/>
      <c r="W180" s="1185"/>
      <c r="X180" s="1185"/>
      <c r="Y180" s="1185"/>
      <c r="Z180" s="1185"/>
      <c r="AA180" s="1185"/>
      <c r="AB180" s="1185"/>
      <c r="AC180" s="1185"/>
      <c r="AD180" s="1185"/>
      <c r="AE180" s="1185"/>
      <c r="AF180" s="1185"/>
      <c r="AG180" s="1185"/>
      <c r="AH180" s="1185"/>
      <c r="AI180" s="1185"/>
      <c r="AJ180" s="1185"/>
      <c r="AK180" s="1185"/>
      <c r="AL180" s="1185"/>
      <c r="AM180" s="1185"/>
      <c r="AN180" s="1185"/>
      <c r="AO180" s="1185"/>
      <c r="AP180" s="1185"/>
      <c r="AQ180" s="1185"/>
      <c r="AR180" s="1185"/>
      <c r="AS180" s="1185"/>
      <c r="AT180" s="1185"/>
      <c r="AU180" s="1185"/>
      <c r="AV180" s="1185"/>
      <c r="AW180" s="1185"/>
      <c r="AX180" s="1185"/>
      <c r="AY180" s="1185"/>
      <c r="AZ180" s="1185"/>
      <c r="BA180" s="1185"/>
      <c r="BB180" s="1185"/>
      <c r="BC180" s="1185"/>
    </row>
    <row r="181" spans="1:55" ht="12.75" x14ac:dyDescent="0.2">
      <c r="A181" s="1190"/>
      <c r="B181" s="1190"/>
      <c r="C181" s="1190"/>
      <c r="D181" s="1190"/>
      <c r="E181" s="1191"/>
      <c r="F181" s="1191"/>
      <c r="G181" s="1191"/>
      <c r="H181" s="1191"/>
      <c r="I181" s="1191"/>
      <c r="J181" s="1191"/>
      <c r="K181" s="1191"/>
      <c r="L181" s="1191"/>
      <c r="M181" s="1191"/>
      <c r="N181" s="1191"/>
      <c r="O181" s="1191"/>
      <c r="P181" s="1185"/>
      <c r="Q181" s="1185"/>
      <c r="R181" s="1185"/>
      <c r="S181" s="1185"/>
      <c r="T181" s="1185"/>
      <c r="U181" s="1185"/>
      <c r="V181" s="1185"/>
      <c r="W181" s="1185"/>
      <c r="X181" s="1185"/>
      <c r="Y181" s="1185"/>
      <c r="Z181" s="1185"/>
      <c r="AA181" s="1185"/>
      <c r="AB181" s="1185"/>
      <c r="AC181" s="1185"/>
      <c r="AD181" s="1185"/>
      <c r="AE181" s="1185"/>
      <c r="AF181" s="1185"/>
      <c r="AG181" s="1185"/>
      <c r="AH181" s="1185"/>
      <c r="AI181" s="1185"/>
      <c r="AJ181" s="1185"/>
      <c r="AK181" s="1185"/>
      <c r="AL181" s="1185"/>
      <c r="AM181" s="1185"/>
      <c r="AN181" s="1185"/>
      <c r="AO181" s="1185"/>
      <c r="AP181" s="1185"/>
      <c r="AQ181" s="1185"/>
      <c r="AR181" s="1185"/>
      <c r="AS181" s="1185"/>
      <c r="AT181" s="1185"/>
      <c r="AU181" s="1185"/>
      <c r="AV181" s="1185"/>
      <c r="AW181" s="1185"/>
      <c r="AX181" s="1185"/>
      <c r="AY181" s="1185"/>
      <c r="AZ181" s="1185"/>
      <c r="BA181" s="1185"/>
      <c r="BB181" s="1185"/>
      <c r="BC181" s="1185"/>
    </row>
    <row r="182" spans="1:55" ht="12.75" x14ac:dyDescent="0.2">
      <c r="A182" s="1190"/>
      <c r="B182" s="1190"/>
      <c r="C182" s="1190"/>
      <c r="D182" s="1190"/>
      <c r="E182" s="1191"/>
      <c r="F182" s="1191"/>
      <c r="G182" s="1191"/>
      <c r="H182" s="1191"/>
      <c r="I182" s="1191"/>
      <c r="J182" s="1191"/>
      <c r="K182" s="1191"/>
      <c r="L182" s="1191"/>
      <c r="M182" s="1191"/>
      <c r="N182" s="1191"/>
      <c r="O182" s="1191"/>
      <c r="P182" s="1185"/>
      <c r="Q182" s="1185"/>
      <c r="R182" s="1185"/>
      <c r="S182" s="1185"/>
      <c r="T182" s="1185"/>
      <c r="U182" s="1185"/>
      <c r="V182" s="1185"/>
      <c r="W182" s="1185"/>
      <c r="X182" s="1185"/>
      <c r="Y182" s="1185"/>
      <c r="Z182" s="1185"/>
      <c r="AA182" s="1185"/>
      <c r="AB182" s="1185"/>
      <c r="AC182" s="1185"/>
      <c r="AD182" s="1185"/>
      <c r="AE182" s="1185"/>
      <c r="AF182" s="1185"/>
      <c r="AG182" s="1185"/>
      <c r="AH182" s="1185"/>
      <c r="AI182" s="1185"/>
      <c r="AJ182" s="1185"/>
      <c r="AK182" s="1185"/>
      <c r="AL182" s="1185"/>
      <c r="AM182" s="1185"/>
      <c r="AN182" s="1185"/>
      <c r="AO182" s="1185"/>
      <c r="AP182" s="1185"/>
      <c r="AQ182" s="1185"/>
      <c r="AR182" s="1185"/>
      <c r="AS182" s="1185"/>
      <c r="AT182" s="1185"/>
      <c r="AU182" s="1185"/>
      <c r="AV182" s="1185"/>
      <c r="AW182" s="1185"/>
      <c r="AX182" s="1185"/>
      <c r="AY182" s="1185"/>
      <c r="AZ182" s="1185"/>
      <c r="BA182" s="1185"/>
      <c r="BB182" s="1185"/>
      <c r="BC182" s="1185"/>
    </row>
    <row r="183" spans="1:55" ht="12.75" x14ac:dyDescent="0.2">
      <c r="A183" s="1190"/>
      <c r="B183" s="1190"/>
      <c r="C183" s="1190"/>
      <c r="D183" s="1190"/>
      <c r="E183" s="1191"/>
      <c r="F183" s="1191"/>
      <c r="G183" s="1191"/>
      <c r="H183" s="1191"/>
      <c r="I183" s="1191"/>
      <c r="J183" s="1191"/>
      <c r="K183" s="1191"/>
      <c r="L183" s="1191"/>
      <c r="M183" s="1191"/>
      <c r="N183" s="1191"/>
      <c r="O183" s="1191"/>
      <c r="P183" s="1185"/>
      <c r="Q183" s="1185"/>
      <c r="R183" s="1185"/>
      <c r="S183" s="1185"/>
      <c r="T183" s="1185"/>
      <c r="U183" s="1185"/>
      <c r="V183" s="1185"/>
      <c r="W183" s="1185"/>
      <c r="X183" s="1185"/>
      <c r="Y183" s="1185"/>
      <c r="Z183" s="1185"/>
      <c r="AA183" s="1185"/>
      <c r="AB183" s="1185"/>
      <c r="AC183" s="1185"/>
      <c r="AD183" s="1185"/>
      <c r="AE183" s="1185"/>
      <c r="AF183" s="1185"/>
      <c r="AG183" s="1185"/>
      <c r="AH183" s="1185"/>
      <c r="AI183" s="1185"/>
      <c r="AJ183" s="1185"/>
      <c r="AK183" s="1185"/>
      <c r="AL183" s="1185"/>
      <c r="AM183" s="1185"/>
      <c r="AN183" s="1185"/>
      <c r="AO183" s="1185"/>
      <c r="AP183" s="1185"/>
      <c r="AQ183" s="1185"/>
      <c r="AR183" s="1185"/>
      <c r="AS183" s="1185"/>
      <c r="AT183" s="1185"/>
      <c r="AU183" s="1185"/>
      <c r="AV183" s="1185"/>
      <c r="AW183" s="1185"/>
      <c r="AX183" s="1185"/>
      <c r="AY183" s="1185"/>
      <c r="AZ183" s="1185"/>
      <c r="BA183" s="1185"/>
      <c r="BB183" s="1185"/>
      <c r="BC183" s="1185"/>
    </row>
    <row r="184" spans="1:55" ht="24.95" customHeight="1" x14ac:dyDescent="0.2">
      <c r="A184" s="1190"/>
      <c r="B184" s="1190"/>
      <c r="C184" s="1190"/>
      <c r="D184" s="1190"/>
      <c r="E184" s="1191"/>
      <c r="F184" s="1191"/>
      <c r="G184" s="1191"/>
      <c r="H184" s="1191"/>
      <c r="I184" s="1191"/>
      <c r="J184" s="1191"/>
      <c r="K184" s="1191"/>
      <c r="L184" s="1191"/>
      <c r="M184" s="1191"/>
      <c r="N184" s="1191"/>
      <c r="O184" s="1191"/>
      <c r="P184" s="1185"/>
      <c r="Q184" s="1185"/>
      <c r="R184" s="1185"/>
      <c r="S184" s="1185"/>
      <c r="T184" s="1185"/>
      <c r="U184" s="1185"/>
      <c r="V184" s="1185"/>
      <c r="W184" s="1185"/>
      <c r="X184" s="1185"/>
      <c r="Y184" s="1185"/>
      <c r="Z184" s="1185"/>
      <c r="AA184" s="1185"/>
      <c r="AB184" s="1185"/>
      <c r="AC184" s="1185"/>
      <c r="AD184" s="1185"/>
      <c r="AE184" s="1185"/>
      <c r="AF184" s="1185"/>
      <c r="AG184" s="1185"/>
      <c r="AH184" s="1185"/>
      <c r="AI184" s="1185"/>
      <c r="AJ184" s="1185"/>
      <c r="AK184" s="1185"/>
      <c r="AL184" s="1185"/>
      <c r="AM184" s="1185"/>
      <c r="AN184" s="1185"/>
      <c r="AO184" s="1185"/>
      <c r="AP184" s="1185"/>
      <c r="AQ184" s="1185"/>
      <c r="AR184" s="1185"/>
      <c r="AS184" s="1185"/>
      <c r="AT184" s="1185"/>
      <c r="AU184" s="1185"/>
      <c r="AV184" s="1185"/>
      <c r="AW184" s="1185"/>
      <c r="AX184" s="1185"/>
      <c r="AY184" s="1185"/>
      <c r="AZ184" s="1185"/>
      <c r="BA184" s="1185"/>
      <c r="BB184" s="1185"/>
      <c r="BC184" s="1185"/>
    </row>
    <row r="185" spans="1:55" ht="24.95" customHeight="1" x14ac:dyDescent="0.2">
      <c r="A185" s="1190"/>
      <c r="B185" s="1190"/>
      <c r="C185" s="1190"/>
      <c r="D185" s="1190"/>
      <c r="E185" s="1191"/>
      <c r="F185" s="1191"/>
      <c r="G185" s="1191"/>
      <c r="H185" s="1191"/>
      <c r="I185" s="1191"/>
      <c r="J185" s="1191"/>
      <c r="K185" s="1191"/>
      <c r="L185" s="1191"/>
      <c r="M185" s="1191"/>
      <c r="N185" s="1191"/>
      <c r="O185" s="1191"/>
      <c r="P185" s="1185"/>
      <c r="Q185" s="1185"/>
      <c r="R185" s="1185"/>
      <c r="S185" s="1185"/>
      <c r="T185" s="1185"/>
      <c r="U185" s="1185"/>
      <c r="V185" s="1185"/>
      <c r="W185" s="1185"/>
      <c r="X185" s="1185"/>
      <c r="Y185" s="1185"/>
      <c r="Z185" s="1185"/>
      <c r="AA185" s="1185"/>
      <c r="AB185" s="1185"/>
      <c r="AC185" s="1185"/>
      <c r="AD185" s="1185"/>
      <c r="AE185" s="1185"/>
      <c r="AF185" s="1185"/>
      <c r="AG185" s="1185"/>
      <c r="AH185" s="1185"/>
      <c r="AI185" s="1185"/>
      <c r="AJ185" s="1185"/>
      <c r="AK185" s="1185"/>
      <c r="AL185" s="1185"/>
      <c r="AM185" s="1185"/>
      <c r="AN185" s="1185"/>
      <c r="AO185" s="1185"/>
      <c r="AP185" s="1185"/>
      <c r="AQ185" s="1185"/>
      <c r="AR185" s="1185"/>
      <c r="AS185" s="1185"/>
      <c r="AT185" s="1185"/>
      <c r="AU185" s="1185"/>
      <c r="AV185" s="1185"/>
      <c r="AW185" s="1185"/>
      <c r="AX185" s="1185"/>
      <c r="AY185" s="1185"/>
      <c r="AZ185" s="1185"/>
      <c r="BA185" s="1185"/>
      <c r="BB185" s="1185"/>
      <c r="BC185" s="1185"/>
    </row>
    <row r="186" spans="1:55" ht="24.95" customHeight="1" x14ac:dyDescent="0.2">
      <c r="A186" s="1190"/>
      <c r="B186" s="1190"/>
      <c r="C186" s="1190"/>
      <c r="D186" s="1190"/>
      <c r="E186" s="1191"/>
      <c r="F186" s="1191"/>
      <c r="G186" s="1191"/>
      <c r="H186" s="1191"/>
      <c r="I186" s="1191"/>
      <c r="J186" s="1191"/>
      <c r="K186" s="1191"/>
      <c r="L186" s="1191"/>
      <c r="M186" s="1191"/>
      <c r="N186" s="1191"/>
      <c r="O186" s="1191"/>
      <c r="P186" s="1185"/>
      <c r="Q186" s="1185"/>
      <c r="R186" s="1185"/>
      <c r="S186" s="1185"/>
      <c r="T186" s="1185"/>
      <c r="U186" s="1185"/>
      <c r="V186" s="1185"/>
      <c r="W186" s="1185"/>
      <c r="X186" s="1185"/>
      <c r="Y186" s="1185"/>
      <c r="Z186" s="1185"/>
      <c r="AA186" s="1185"/>
      <c r="AB186" s="1185"/>
      <c r="AC186" s="1185"/>
      <c r="AD186" s="1185"/>
      <c r="AE186" s="1185"/>
      <c r="AF186" s="1185"/>
      <c r="AG186" s="1185"/>
      <c r="AH186" s="1185"/>
      <c r="AI186" s="1185"/>
      <c r="AJ186" s="1185"/>
      <c r="AK186" s="1185"/>
      <c r="AL186" s="1185"/>
      <c r="AM186" s="1185"/>
      <c r="AN186" s="1185"/>
      <c r="AO186" s="1185"/>
      <c r="AP186" s="1185"/>
      <c r="AQ186" s="1185"/>
      <c r="AR186" s="1185"/>
      <c r="AS186" s="1185"/>
      <c r="AT186" s="1185"/>
      <c r="AU186" s="1185"/>
      <c r="AV186" s="1185"/>
      <c r="AW186" s="1185"/>
      <c r="AX186" s="1185"/>
      <c r="AY186" s="1185"/>
      <c r="AZ186" s="1185"/>
      <c r="BA186" s="1185"/>
      <c r="BB186" s="1185"/>
      <c r="BC186" s="1185"/>
    </row>
    <row r="187" spans="1:55" ht="24.95" customHeight="1" x14ac:dyDescent="0.2">
      <c r="A187" s="1190"/>
      <c r="B187" s="1190"/>
      <c r="C187" s="1190"/>
      <c r="D187" s="1190"/>
      <c r="E187" s="1191"/>
      <c r="F187" s="1191"/>
      <c r="G187" s="1191"/>
      <c r="H187" s="1191"/>
      <c r="I187" s="1191"/>
      <c r="J187" s="1191"/>
      <c r="K187" s="1191"/>
      <c r="L187" s="1191"/>
      <c r="M187" s="1191"/>
      <c r="N187" s="1191"/>
      <c r="O187" s="1191"/>
      <c r="P187" s="1185"/>
      <c r="Q187" s="1185"/>
      <c r="R187" s="1185"/>
      <c r="S187" s="1185"/>
      <c r="T187" s="1185"/>
      <c r="U187" s="1185"/>
      <c r="V187" s="1185"/>
      <c r="W187" s="1185"/>
      <c r="X187" s="1185"/>
      <c r="Y187" s="1185"/>
      <c r="Z187" s="1185"/>
      <c r="AA187" s="1185"/>
      <c r="AB187" s="1185"/>
      <c r="AC187" s="1185"/>
      <c r="AD187" s="1185"/>
      <c r="AE187" s="1185"/>
      <c r="AF187" s="1185"/>
      <c r="AG187" s="1185"/>
      <c r="AH187" s="1185"/>
      <c r="AI187" s="1185"/>
      <c r="AJ187" s="1185"/>
      <c r="AK187" s="1185"/>
      <c r="AL187" s="1185"/>
      <c r="AM187" s="1185"/>
      <c r="AN187" s="1185"/>
      <c r="AO187" s="1185"/>
      <c r="AP187" s="1185"/>
      <c r="AQ187" s="1185"/>
      <c r="AR187" s="1185"/>
      <c r="AS187" s="1185"/>
      <c r="AT187" s="1185"/>
      <c r="AU187" s="1185"/>
      <c r="AV187" s="1185"/>
      <c r="AW187" s="1185"/>
      <c r="AX187" s="1185"/>
      <c r="AY187" s="1185"/>
      <c r="AZ187" s="1185"/>
      <c r="BA187" s="1185"/>
      <c r="BB187" s="1185"/>
      <c r="BC187" s="1185"/>
    </row>
    <row r="188" spans="1:55" ht="24.95" customHeight="1" x14ac:dyDescent="0.2">
      <c r="A188" s="1190"/>
      <c r="B188" s="1190"/>
      <c r="C188" s="1190"/>
      <c r="D188" s="1190"/>
      <c r="E188" s="1191"/>
      <c r="F188" s="1191"/>
      <c r="G188" s="1191"/>
      <c r="H188" s="1191"/>
      <c r="I188" s="1191"/>
      <c r="J188" s="1191"/>
      <c r="K188" s="1191"/>
      <c r="L188" s="1191"/>
      <c r="M188" s="1191"/>
      <c r="N188" s="1191"/>
      <c r="O188" s="1191"/>
      <c r="P188" s="1185"/>
      <c r="Q188" s="1185"/>
      <c r="R188" s="1185"/>
      <c r="S188" s="1185"/>
      <c r="T188" s="1185"/>
      <c r="U188" s="1185"/>
      <c r="V188" s="1185"/>
      <c r="W188" s="1185"/>
      <c r="X188" s="1185"/>
      <c r="Y188" s="1185"/>
      <c r="Z188" s="1185"/>
      <c r="AA188" s="1185"/>
      <c r="AB188" s="1185"/>
      <c r="AC188" s="1185"/>
      <c r="AD188" s="1185"/>
      <c r="AE188" s="1185"/>
      <c r="AF188" s="1185"/>
      <c r="AG188" s="1185"/>
      <c r="AH188" s="1185"/>
      <c r="AI188" s="1185"/>
      <c r="AJ188" s="1185"/>
      <c r="AK188" s="1185"/>
      <c r="AL188" s="1185"/>
      <c r="AM188" s="1185"/>
      <c r="AN188" s="1185"/>
      <c r="AO188" s="1185"/>
      <c r="AP188" s="1185"/>
      <c r="AQ188" s="1185"/>
      <c r="AR188" s="1185"/>
      <c r="AS188" s="1185"/>
      <c r="AT188" s="1185"/>
      <c r="AU188" s="1185"/>
      <c r="AV188" s="1185"/>
      <c r="AW188" s="1185"/>
      <c r="AX188" s="1185"/>
      <c r="AY188" s="1185"/>
      <c r="AZ188" s="1185"/>
      <c r="BA188" s="1185"/>
      <c r="BB188" s="1185"/>
      <c r="BC188" s="1185"/>
    </row>
    <row r="189" spans="1:55" ht="24.95" customHeight="1" x14ac:dyDescent="0.2">
      <c r="A189" s="1190"/>
      <c r="B189" s="1190"/>
      <c r="C189" s="1190"/>
      <c r="D189" s="1190"/>
      <c r="E189" s="1191"/>
      <c r="F189" s="1191"/>
      <c r="G189" s="1191"/>
      <c r="H189" s="1191"/>
      <c r="I189" s="1191"/>
      <c r="J189" s="1191"/>
      <c r="K189" s="1191"/>
      <c r="L189" s="1191"/>
      <c r="M189" s="1191"/>
      <c r="N189" s="1191"/>
      <c r="O189" s="1191"/>
      <c r="P189" s="1185"/>
      <c r="Q189" s="1185"/>
      <c r="R189" s="1185"/>
      <c r="S189" s="1185"/>
      <c r="T189" s="1185"/>
      <c r="U189" s="1185"/>
      <c r="V189" s="1185"/>
      <c r="W189" s="1185"/>
      <c r="X189" s="1185"/>
      <c r="Y189" s="1185"/>
      <c r="Z189" s="1185"/>
      <c r="AA189" s="1185"/>
      <c r="AB189" s="1185"/>
      <c r="AC189" s="1185"/>
      <c r="AD189" s="1185"/>
      <c r="AE189" s="1185"/>
      <c r="AF189" s="1185"/>
      <c r="AG189" s="1185"/>
      <c r="AH189" s="1185"/>
      <c r="AI189" s="1185"/>
      <c r="AJ189" s="1185"/>
      <c r="AK189" s="1185"/>
      <c r="AL189" s="1185"/>
      <c r="AM189" s="1185"/>
      <c r="AN189" s="1185"/>
      <c r="AO189" s="1185"/>
      <c r="AP189" s="1185"/>
      <c r="AQ189" s="1185"/>
      <c r="AR189" s="1185"/>
      <c r="AS189" s="1185"/>
      <c r="AT189" s="1185"/>
      <c r="AU189" s="1185"/>
      <c r="AV189" s="1185"/>
      <c r="AW189" s="1185"/>
      <c r="AX189" s="1185"/>
      <c r="AY189" s="1185"/>
      <c r="AZ189" s="1185"/>
      <c r="BA189" s="1185"/>
      <c r="BB189" s="1185"/>
      <c r="BC189" s="1185"/>
    </row>
    <row r="190" spans="1:55" ht="24.95" customHeight="1" x14ac:dyDescent="0.2">
      <c r="A190" s="1190"/>
      <c r="B190" s="1190"/>
      <c r="C190" s="1190"/>
      <c r="D190" s="1190"/>
      <c r="E190" s="1191"/>
      <c r="F190" s="1191"/>
      <c r="G190" s="1191"/>
      <c r="H190" s="1191"/>
      <c r="I190" s="1191"/>
      <c r="J190" s="1191"/>
      <c r="K190" s="1191"/>
      <c r="L190" s="1191"/>
      <c r="M190" s="1191"/>
      <c r="N190" s="1191"/>
      <c r="O190" s="1191"/>
      <c r="P190" s="1185"/>
      <c r="Q190" s="1185"/>
      <c r="R190" s="1185"/>
      <c r="S190" s="1185"/>
      <c r="T190" s="1185"/>
      <c r="U190" s="1185"/>
      <c r="V190" s="1185"/>
      <c r="W190" s="1185"/>
      <c r="X190" s="1185"/>
      <c r="Y190" s="1185"/>
      <c r="Z190" s="1185"/>
      <c r="AA190" s="1185"/>
      <c r="AB190" s="1185"/>
      <c r="AC190" s="1185"/>
      <c r="AD190" s="1185"/>
      <c r="AE190" s="1185"/>
      <c r="AF190" s="1185"/>
      <c r="AG190" s="1185"/>
      <c r="AH190" s="1185"/>
      <c r="AI190" s="1185"/>
      <c r="AJ190" s="1185"/>
      <c r="AK190" s="1185"/>
      <c r="AL190" s="1185"/>
      <c r="AM190" s="1185"/>
      <c r="AN190" s="1185"/>
      <c r="AO190" s="1185"/>
      <c r="AP190" s="1185"/>
      <c r="AQ190" s="1185"/>
      <c r="AR190" s="1185"/>
      <c r="AS190" s="1185"/>
      <c r="AT190" s="1185"/>
      <c r="AU190" s="1185"/>
      <c r="AV190" s="1185"/>
      <c r="AW190" s="1185"/>
      <c r="AX190" s="1185"/>
      <c r="AY190" s="1185"/>
      <c r="AZ190" s="1185"/>
      <c r="BA190" s="1185"/>
      <c r="BB190" s="1185"/>
      <c r="BC190" s="1185"/>
    </row>
    <row r="191" spans="1:55" ht="24.95" customHeight="1" x14ac:dyDescent="0.2">
      <c r="A191" s="1190"/>
      <c r="B191" s="1190"/>
      <c r="C191" s="1190"/>
      <c r="D191" s="1190"/>
      <c r="E191" s="1191"/>
      <c r="F191" s="1191"/>
      <c r="G191" s="1191"/>
      <c r="H191" s="1191"/>
      <c r="I191" s="1191"/>
      <c r="J191" s="1191"/>
      <c r="K191" s="1191"/>
      <c r="L191" s="1191"/>
      <c r="M191" s="1191"/>
      <c r="N191" s="1191"/>
      <c r="O191" s="1191"/>
      <c r="P191" s="1185"/>
      <c r="Q191" s="1185"/>
      <c r="R191" s="1185"/>
      <c r="S191" s="1185"/>
      <c r="T191" s="1185"/>
      <c r="U191" s="1185"/>
      <c r="V191" s="1185"/>
      <c r="W191" s="1185"/>
      <c r="X191" s="1185"/>
      <c r="Y191" s="1185"/>
      <c r="Z191" s="1185"/>
      <c r="AA191" s="1185"/>
      <c r="AB191" s="1185"/>
      <c r="AC191" s="1185"/>
      <c r="AD191" s="1185"/>
      <c r="AE191" s="1185"/>
      <c r="AF191" s="1185"/>
      <c r="AG191" s="1185"/>
      <c r="AH191" s="1185"/>
      <c r="AI191" s="1185"/>
      <c r="AJ191" s="1185"/>
      <c r="AK191" s="1185"/>
      <c r="AL191" s="1185"/>
      <c r="AM191" s="1185"/>
      <c r="AN191" s="1185"/>
      <c r="AO191" s="1185"/>
      <c r="AP191" s="1185"/>
      <c r="AQ191" s="1185"/>
      <c r="AR191" s="1185"/>
      <c r="AS191" s="1185"/>
      <c r="AT191" s="1185"/>
      <c r="AU191" s="1185"/>
      <c r="AV191" s="1185"/>
      <c r="AW191" s="1185"/>
      <c r="AX191" s="1185"/>
      <c r="AY191" s="1185"/>
      <c r="AZ191" s="1185"/>
      <c r="BA191" s="1185"/>
      <c r="BB191" s="1185"/>
      <c r="BC191" s="1185"/>
    </row>
    <row r="192" spans="1:55" ht="24.95" customHeight="1" x14ac:dyDescent="0.2">
      <c r="A192" s="1190"/>
      <c r="B192" s="1190"/>
      <c r="C192" s="1190"/>
      <c r="D192" s="1190"/>
      <c r="E192" s="1191"/>
      <c r="F192" s="1191"/>
      <c r="G192" s="1191"/>
      <c r="H192" s="1191"/>
      <c r="I192" s="1191"/>
      <c r="J192" s="1191"/>
      <c r="K192" s="1191"/>
      <c r="L192" s="1191"/>
      <c r="M192" s="1191"/>
      <c r="N192" s="1191"/>
      <c r="O192" s="1191"/>
      <c r="P192" s="1185"/>
      <c r="Q192" s="1185"/>
      <c r="R192" s="1185"/>
      <c r="S192" s="1185"/>
      <c r="T192" s="1185"/>
      <c r="U192" s="1185"/>
      <c r="V192" s="1185"/>
      <c r="W192" s="1185"/>
      <c r="X192" s="1185"/>
      <c r="Y192" s="1185"/>
      <c r="Z192" s="1185"/>
      <c r="AA192" s="1185"/>
      <c r="AB192" s="1185"/>
      <c r="AC192" s="1185"/>
      <c r="AD192" s="1185"/>
      <c r="AE192" s="1185"/>
      <c r="AF192" s="1185"/>
      <c r="AG192" s="1185"/>
      <c r="AH192" s="1185"/>
      <c r="AI192" s="1185"/>
      <c r="AJ192" s="1185"/>
      <c r="AK192" s="1185"/>
      <c r="AL192" s="1185"/>
      <c r="AM192" s="1185"/>
      <c r="AN192" s="1185"/>
      <c r="AO192" s="1185"/>
      <c r="AP192" s="1185"/>
      <c r="AQ192" s="1185"/>
      <c r="AR192" s="1185"/>
      <c r="AS192" s="1185"/>
      <c r="AT192" s="1185"/>
      <c r="AU192" s="1185"/>
      <c r="AV192" s="1185"/>
      <c r="AW192" s="1185"/>
      <c r="AX192" s="1185"/>
      <c r="AY192" s="1185"/>
      <c r="AZ192" s="1185"/>
      <c r="BA192" s="1185"/>
      <c r="BB192" s="1185"/>
      <c r="BC192" s="1185"/>
    </row>
    <row r="193" spans="1:55" ht="24.95" customHeight="1" x14ac:dyDescent="0.2">
      <c r="A193" s="1190"/>
      <c r="B193" s="1190"/>
      <c r="C193" s="1190"/>
      <c r="D193" s="1190"/>
      <c r="E193" s="1191"/>
      <c r="F193" s="1191"/>
      <c r="G193" s="1191"/>
      <c r="H193" s="1191"/>
      <c r="I193" s="1191"/>
      <c r="J193" s="1191"/>
      <c r="K193" s="1191"/>
      <c r="L193" s="1191"/>
      <c r="M193" s="1191"/>
      <c r="N193" s="1191"/>
      <c r="O193" s="1191"/>
      <c r="P193" s="1185"/>
      <c r="Q193" s="1185"/>
      <c r="R193" s="1185"/>
      <c r="S193" s="1185"/>
      <c r="T193" s="1185"/>
      <c r="U193" s="1185"/>
      <c r="V193" s="1185"/>
      <c r="W193" s="1185"/>
      <c r="X193" s="1185"/>
      <c r="Y193" s="1185"/>
      <c r="Z193" s="1185"/>
      <c r="AA193" s="1185"/>
      <c r="AB193" s="1185"/>
      <c r="AC193" s="1185"/>
      <c r="AD193" s="1185"/>
      <c r="AE193" s="1185"/>
      <c r="AF193" s="1185"/>
      <c r="AG193" s="1185"/>
      <c r="AH193" s="1185"/>
      <c r="AI193" s="1185"/>
      <c r="AJ193" s="1185"/>
      <c r="AK193" s="1185"/>
      <c r="AL193" s="1185"/>
      <c r="AM193" s="1185"/>
      <c r="AN193" s="1185"/>
      <c r="AO193" s="1185"/>
      <c r="AP193" s="1185"/>
      <c r="AQ193" s="1185"/>
      <c r="AR193" s="1185"/>
      <c r="AS193" s="1185"/>
      <c r="AT193" s="1185"/>
      <c r="AU193" s="1185"/>
      <c r="AV193" s="1185"/>
      <c r="AW193" s="1185"/>
      <c r="AX193" s="1185"/>
      <c r="AY193" s="1185"/>
      <c r="AZ193" s="1185"/>
      <c r="BA193" s="1185"/>
      <c r="BB193" s="1185"/>
      <c r="BC193" s="1185"/>
    </row>
    <row r="194" spans="1:55" ht="24.95" customHeight="1" x14ac:dyDescent="0.2">
      <c r="A194" s="1190"/>
      <c r="B194" s="1190"/>
      <c r="C194" s="1190"/>
      <c r="D194" s="1190"/>
      <c r="E194" s="1191"/>
      <c r="F194" s="1191"/>
      <c r="G194" s="1191"/>
      <c r="H194" s="1191"/>
      <c r="I194" s="1191"/>
      <c r="J194" s="1191"/>
      <c r="K194" s="1191"/>
      <c r="L194" s="1191"/>
      <c r="M194" s="1191"/>
      <c r="N194" s="1191"/>
      <c r="O194" s="1191"/>
      <c r="P194" s="1185"/>
      <c r="Q194" s="1185"/>
      <c r="R194" s="1185"/>
      <c r="S194" s="1185"/>
      <c r="T194" s="1185"/>
      <c r="U194" s="1185"/>
      <c r="V194" s="1185"/>
      <c r="W194" s="1185"/>
      <c r="X194" s="1185"/>
      <c r="Y194" s="1185"/>
      <c r="Z194" s="1185"/>
      <c r="AA194" s="1185"/>
      <c r="AB194" s="1185"/>
      <c r="AC194" s="1185"/>
      <c r="AD194" s="1185"/>
      <c r="AE194" s="1185"/>
      <c r="AF194" s="1185"/>
      <c r="AG194" s="1185"/>
      <c r="AH194" s="1185"/>
      <c r="AI194" s="1185"/>
      <c r="AJ194" s="1185"/>
      <c r="AK194" s="1185"/>
      <c r="AL194" s="1185"/>
      <c r="AM194" s="1185"/>
      <c r="AN194" s="1185"/>
      <c r="AO194" s="1185"/>
      <c r="AP194" s="1185"/>
      <c r="AQ194" s="1185"/>
      <c r="AR194" s="1185"/>
      <c r="AS194" s="1185"/>
      <c r="AT194" s="1185"/>
      <c r="AU194" s="1185"/>
      <c r="AV194" s="1185"/>
      <c r="AW194" s="1185"/>
      <c r="AX194" s="1185"/>
      <c r="AY194" s="1185"/>
      <c r="AZ194" s="1185"/>
      <c r="BA194" s="1185"/>
      <c r="BB194" s="1185"/>
      <c r="BC194" s="1185"/>
    </row>
    <row r="195" spans="1:55" ht="24.95" customHeight="1" x14ac:dyDescent="0.2">
      <c r="A195" s="1190"/>
      <c r="B195" s="1190"/>
      <c r="C195" s="1190"/>
      <c r="D195" s="1190"/>
      <c r="E195" s="1191"/>
      <c r="F195" s="1191"/>
      <c r="G195" s="1191"/>
      <c r="H195" s="1191"/>
      <c r="I195" s="1191"/>
      <c r="J195" s="1191"/>
      <c r="K195" s="1191"/>
      <c r="L195" s="1191"/>
      <c r="M195" s="1191"/>
      <c r="N195" s="1191"/>
      <c r="O195" s="1191"/>
      <c r="P195" s="1185"/>
      <c r="Q195" s="1185"/>
      <c r="R195" s="1185"/>
      <c r="S195" s="1185"/>
      <c r="T195" s="1185"/>
      <c r="U195" s="1185"/>
      <c r="V195" s="1185"/>
      <c r="W195" s="1185"/>
      <c r="X195" s="1185"/>
      <c r="Y195" s="1185"/>
      <c r="Z195" s="1185"/>
      <c r="AA195" s="1185"/>
      <c r="AB195" s="1185"/>
      <c r="AC195" s="1185"/>
      <c r="AD195" s="1185"/>
      <c r="AE195" s="1185"/>
      <c r="AF195" s="1185"/>
      <c r="AG195" s="1185"/>
      <c r="AH195" s="1185"/>
      <c r="AI195" s="1185"/>
      <c r="AJ195" s="1185"/>
      <c r="AK195" s="1185"/>
      <c r="AL195" s="1185"/>
      <c r="AM195" s="1185"/>
      <c r="AN195" s="1185"/>
      <c r="AO195" s="1185"/>
      <c r="AP195" s="1185"/>
      <c r="AQ195" s="1185"/>
      <c r="AR195" s="1185"/>
      <c r="AS195" s="1185"/>
      <c r="AT195" s="1185"/>
      <c r="AU195" s="1185"/>
      <c r="AV195" s="1185"/>
      <c r="AW195" s="1185"/>
      <c r="AX195" s="1185"/>
      <c r="AY195" s="1185"/>
      <c r="AZ195" s="1185"/>
      <c r="BA195" s="1185"/>
      <c r="BB195" s="1185"/>
      <c r="BC195" s="1185"/>
    </row>
    <row r="196" spans="1:55" ht="24.95" customHeight="1" x14ac:dyDescent="0.2">
      <c r="A196" s="1190"/>
      <c r="B196" s="1190"/>
      <c r="C196" s="1190"/>
      <c r="D196" s="1190"/>
      <c r="E196" s="1191"/>
      <c r="F196" s="1191"/>
      <c r="G196" s="1191"/>
      <c r="H196" s="1191"/>
      <c r="I196" s="1191"/>
      <c r="J196" s="1191"/>
      <c r="K196" s="1191"/>
      <c r="L196" s="1191"/>
      <c r="M196" s="1191"/>
      <c r="N196" s="1191"/>
      <c r="O196" s="1191"/>
      <c r="P196" s="1185"/>
      <c r="Q196" s="1185"/>
      <c r="R196" s="1185"/>
      <c r="S196" s="1185"/>
      <c r="T196" s="1185"/>
      <c r="U196" s="1185"/>
      <c r="V196" s="1185"/>
      <c r="W196" s="1185"/>
      <c r="X196" s="1185"/>
      <c r="Y196" s="1185"/>
      <c r="Z196" s="1185"/>
      <c r="AA196" s="1185"/>
      <c r="AB196" s="1185"/>
      <c r="AC196" s="1185"/>
      <c r="AD196" s="1185"/>
      <c r="AE196" s="1185"/>
      <c r="AF196" s="1185"/>
      <c r="AG196" s="1185"/>
      <c r="AH196" s="1185"/>
      <c r="AI196" s="1185"/>
      <c r="AJ196" s="1185"/>
      <c r="AK196" s="1185"/>
      <c r="AL196" s="1185"/>
      <c r="AM196" s="1185"/>
      <c r="AN196" s="1185"/>
      <c r="AO196" s="1185"/>
      <c r="AP196" s="1185"/>
      <c r="AQ196" s="1185"/>
      <c r="AR196" s="1185"/>
      <c r="AS196" s="1185"/>
      <c r="AT196" s="1185"/>
      <c r="AU196" s="1185"/>
      <c r="AV196" s="1185"/>
      <c r="AW196" s="1185"/>
      <c r="AX196" s="1185"/>
      <c r="AY196" s="1185"/>
      <c r="AZ196" s="1185"/>
      <c r="BA196" s="1185"/>
      <c r="BB196" s="1185"/>
      <c r="BC196" s="1185"/>
    </row>
    <row r="197" spans="1:55" ht="24.95" customHeight="1" x14ac:dyDescent="0.2">
      <c r="A197" s="1190"/>
      <c r="B197" s="1190"/>
      <c r="C197" s="1190"/>
      <c r="D197" s="1190"/>
      <c r="E197" s="1191"/>
      <c r="F197" s="1191"/>
      <c r="G197" s="1191"/>
      <c r="H197" s="1191"/>
      <c r="I197" s="1191"/>
      <c r="J197" s="1191"/>
      <c r="K197" s="1191"/>
      <c r="L197" s="1191"/>
      <c r="M197" s="1191"/>
      <c r="N197" s="1191"/>
      <c r="O197" s="1191"/>
      <c r="P197" s="1185"/>
      <c r="Q197" s="1185"/>
      <c r="R197" s="1185"/>
      <c r="S197" s="1185"/>
      <c r="T197" s="1185"/>
      <c r="U197" s="1185"/>
      <c r="V197" s="1185"/>
      <c r="W197" s="1185"/>
      <c r="X197" s="1185"/>
      <c r="Y197" s="1185"/>
      <c r="Z197" s="1185"/>
      <c r="AA197" s="1185"/>
      <c r="AB197" s="1185"/>
      <c r="AC197" s="1185"/>
      <c r="AD197" s="1185"/>
      <c r="AE197" s="1185"/>
      <c r="AF197" s="1185"/>
      <c r="AG197" s="1185"/>
      <c r="AH197" s="1185"/>
      <c r="AI197" s="1185"/>
      <c r="AJ197" s="1185"/>
      <c r="AK197" s="1185"/>
      <c r="AL197" s="1185"/>
      <c r="AM197" s="1185"/>
      <c r="AN197" s="1185"/>
      <c r="AO197" s="1185"/>
      <c r="AP197" s="1185"/>
      <c r="AQ197" s="1185"/>
      <c r="AR197" s="1185"/>
      <c r="AS197" s="1185"/>
      <c r="AT197" s="1185"/>
      <c r="AU197" s="1185"/>
      <c r="AV197" s="1185"/>
      <c r="AW197" s="1185"/>
      <c r="AX197" s="1185"/>
      <c r="AY197" s="1185"/>
      <c r="AZ197" s="1185"/>
      <c r="BA197" s="1185"/>
      <c r="BB197" s="1185"/>
      <c r="BC197" s="1185"/>
    </row>
    <row r="198" spans="1:55" ht="24.95" customHeight="1" x14ac:dyDescent="0.2">
      <c r="A198" s="1190"/>
      <c r="B198" s="1190"/>
      <c r="C198" s="1190"/>
      <c r="D198" s="1190"/>
      <c r="E198" s="1191"/>
      <c r="F198" s="1191"/>
      <c r="G198" s="1191"/>
      <c r="H198" s="1191"/>
      <c r="I198" s="1191"/>
      <c r="J198" s="1191"/>
      <c r="K198" s="1191"/>
      <c r="L198" s="1191"/>
      <c r="M198" s="1191"/>
      <c r="N198" s="1191"/>
      <c r="O198" s="1191"/>
      <c r="P198" s="1185"/>
      <c r="Q198" s="1185"/>
      <c r="R198" s="1185"/>
      <c r="S198" s="1185"/>
      <c r="T198" s="1185"/>
      <c r="U198" s="1185"/>
      <c r="V198" s="1185"/>
      <c r="W198" s="1185"/>
      <c r="X198" s="1185"/>
      <c r="Y198" s="1185"/>
      <c r="Z198" s="1185"/>
      <c r="AA198" s="1185"/>
      <c r="AB198" s="1185"/>
      <c r="AC198" s="1185"/>
      <c r="AD198" s="1185"/>
      <c r="AE198" s="1185"/>
      <c r="AF198" s="1185"/>
      <c r="AG198" s="1185"/>
      <c r="AH198" s="1185"/>
      <c r="AI198" s="1185"/>
      <c r="AJ198" s="1185"/>
      <c r="AK198" s="1185"/>
      <c r="AL198" s="1185"/>
      <c r="AM198" s="1185"/>
      <c r="AN198" s="1185"/>
      <c r="AO198" s="1185"/>
      <c r="AP198" s="1185"/>
      <c r="AQ198" s="1185"/>
      <c r="AR198" s="1185"/>
      <c r="AS198" s="1185"/>
      <c r="AT198" s="1185"/>
      <c r="AU198" s="1185"/>
      <c r="AV198" s="1185"/>
      <c r="AW198" s="1185"/>
      <c r="AX198" s="1185"/>
      <c r="AY198" s="1185"/>
      <c r="AZ198" s="1185"/>
      <c r="BA198" s="1185"/>
      <c r="BB198" s="1185"/>
      <c r="BC198" s="1185"/>
    </row>
    <row r="199" spans="1:55" ht="24.95" customHeight="1" x14ac:dyDescent="0.2">
      <c r="A199" s="1190"/>
      <c r="B199" s="1190"/>
      <c r="C199" s="1190"/>
      <c r="D199" s="1190"/>
      <c r="E199" s="1191"/>
      <c r="F199" s="1191"/>
      <c r="G199" s="1191"/>
      <c r="H199" s="1191"/>
      <c r="I199" s="1191"/>
      <c r="J199" s="1191"/>
      <c r="K199" s="1191"/>
      <c r="L199" s="1191"/>
      <c r="M199" s="1191"/>
      <c r="N199" s="1191"/>
      <c r="O199" s="1191"/>
      <c r="P199" s="1185"/>
      <c r="Q199" s="1185"/>
      <c r="R199" s="1185"/>
      <c r="S199" s="1185"/>
      <c r="T199" s="1185"/>
      <c r="U199" s="1185"/>
      <c r="V199" s="1185"/>
      <c r="W199" s="1185"/>
      <c r="X199" s="1185"/>
      <c r="Y199" s="1185"/>
      <c r="Z199" s="1185"/>
      <c r="AA199" s="1185"/>
      <c r="AB199" s="1185"/>
      <c r="AC199" s="1185"/>
      <c r="AD199" s="1185"/>
      <c r="AE199" s="1185"/>
      <c r="AF199" s="1185"/>
      <c r="AG199" s="1185"/>
      <c r="AH199" s="1185"/>
      <c r="AI199" s="1185"/>
      <c r="AJ199" s="1185"/>
      <c r="AK199" s="1185"/>
      <c r="AL199" s="1185"/>
      <c r="AM199" s="1185"/>
      <c r="AN199" s="1185"/>
      <c r="AO199" s="1185"/>
      <c r="AP199" s="1185"/>
      <c r="AQ199" s="1185"/>
      <c r="AR199" s="1185"/>
      <c r="AS199" s="1185"/>
      <c r="AT199" s="1185"/>
      <c r="AU199" s="1185"/>
      <c r="AV199" s="1185"/>
      <c r="AW199" s="1185"/>
      <c r="AX199" s="1185"/>
      <c r="AY199" s="1185"/>
      <c r="AZ199" s="1185"/>
      <c r="BA199" s="1185"/>
      <c r="BB199" s="1185"/>
      <c r="BC199" s="1185"/>
    </row>
    <row r="200" spans="1:55" ht="24.95" customHeight="1" x14ac:dyDescent="0.2">
      <c r="A200" s="1190"/>
      <c r="B200" s="1190"/>
      <c r="C200" s="1190"/>
      <c r="D200" s="1190"/>
      <c r="E200" s="1191"/>
      <c r="F200" s="1191"/>
      <c r="G200" s="1191"/>
      <c r="H200" s="1191"/>
      <c r="I200" s="1191"/>
      <c r="J200" s="1191"/>
      <c r="K200" s="1191"/>
      <c r="L200" s="1191"/>
      <c r="M200" s="1191"/>
      <c r="N200" s="1191"/>
      <c r="O200" s="1191"/>
      <c r="P200" s="1185"/>
      <c r="Q200" s="1185"/>
      <c r="R200" s="1185"/>
      <c r="S200" s="1185"/>
      <c r="T200" s="1185"/>
      <c r="U200" s="1185"/>
      <c r="V200" s="1185"/>
      <c r="W200" s="1185"/>
      <c r="X200" s="1185"/>
      <c r="Y200" s="1185"/>
      <c r="Z200" s="1185"/>
      <c r="AA200" s="1185"/>
      <c r="AB200" s="1185"/>
      <c r="AC200" s="1185"/>
      <c r="AD200" s="1185"/>
      <c r="AE200" s="1185"/>
      <c r="AF200" s="1185"/>
      <c r="AG200" s="1185"/>
      <c r="AH200" s="1185"/>
      <c r="AI200" s="1185"/>
      <c r="AJ200" s="1185"/>
      <c r="AK200" s="1185"/>
      <c r="AL200" s="1185"/>
      <c r="AM200" s="1185"/>
      <c r="AN200" s="1185"/>
      <c r="AO200" s="1185"/>
      <c r="AP200" s="1185"/>
      <c r="AQ200" s="1185"/>
      <c r="AR200" s="1185"/>
      <c r="AS200" s="1185"/>
      <c r="AT200" s="1185"/>
      <c r="AU200" s="1185"/>
      <c r="AV200" s="1185"/>
      <c r="AW200" s="1185"/>
      <c r="AX200" s="1185"/>
      <c r="AY200" s="1185"/>
      <c r="AZ200" s="1185"/>
      <c r="BA200" s="1185"/>
      <c r="BB200" s="1185"/>
      <c r="BC200" s="1185"/>
    </row>
  </sheetData>
  <mergeCells count="179">
    <mergeCell ref="A1:O1"/>
    <mergeCell ref="A2:O2"/>
    <mergeCell ref="A3:O3"/>
    <mergeCell ref="A4:D4"/>
    <mergeCell ref="E4:O4"/>
    <mergeCell ref="A5:D5"/>
    <mergeCell ref="E5:O5"/>
    <mergeCell ref="A9:D9"/>
    <mergeCell ref="E9:O9"/>
    <mergeCell ref="A10:O10"/>
    <mergeCell ref="A11:D11"/>
    <mergeCell ref="E11:G11"/>
    <mergeCell ref="H11:J11"/>
    <mergeCell ref="K11:M11"/>
    <mergeCell ref="N11:O11"/>
    <mergeCell ref="A6:D6"/>
    <mergeCell ref="E6:O6"/>
    <mergeCell ref="A7:D7"/>
    <mergeCell ref="E7:O7"/>
    <mergeCell ref="A8:D8"/>
    <mergeCell ref="E8:O8"/>
    <mergeCell ref="A12:D12"/>
    <mergeCell ref="E12:G12"/>
    <mergeCell ref="H12:J12"/>
    <mergeCell ref="K12:M12"/>
    <mergeCell ref="N12:O12"/>
    <mergeCell ref="A13:D13"/>
    <mergeCell ref="E13:G13"/>
    <mergeCell ref="H13:J13"/>
    <mergeCell ref="K13:M13"/>
    <mergeCell ref="N13:O13"/>
    <mergeCell ref="A14:D14"/>
    <mergeCell ref="E14:G14"/>
    <mergeCell ref="H14:J14"/>
    <mergeCell ref="K14:M14"/>
    <mergeCell ref="N14:O14"/>
    <mergeCell ref="A15:D15"/>
    <mergeCell ref="E15:G15"/>
    <mergeCell ref="H15:J15"/>
    <mergeCell ref="K15:M15"/>
    <mergeCell ref="N15:O15"/>
    <mergeCell ref="A16:D16"/>
    <mergeCell ref="E16:G16"/>
    <mergeCell ref="H16:J16"/>
    <mergeCell ref="K16:M16"/>
    <mergeCell ref="N16:O16"/>
    <mergeCell ref="A17:D17"/>
    <mergeCell ref="E17:G17"/>
    <mergeCell ref="H17:J17"/>
    <mergeCell ref="K17:M17"/>
    <mergeCell ref="N17:O17"/>
    <mergeCell ref="N19:O19"/>
    <mergeCell ref="A20:O20"/>
    <mergeCell ref="A21:O21"/>
    <mergeCell ref="A22:D22"/>
    <mergeCell ref="E22:O22"/>
    <mergeCell ref="A23:D23"/>
    <mergeCell ref="E23:O23"/>
    <mergeCell ref="A18:D18"/>
    <mergeCell ref="E18:J18"/>
    <mergeCell ref="A19:D19"/>
    <mergeCell ref="E19:G19"/>
    <mergeCell ref="H19:J19"/>
    <mergeCell ref="K19:M19"/>
    <mergeCell ref="A27:D27"/>
    <mergeCell ref="E27:O27"/>
    <mergeCell ref="A28:D28"/>
    <mergeCell ref="E28:O28"/>
    <mergeCell ref="A29:D29"/>
    <mergeCell ref="E29:O29"/>
    <mergeCell ref="A24:D24"/>
    <mergeCell ref="E24:O24"/>
    <mergeCell ref="A25:D25"/>
    <mergeCell ref="E25:O25"/>
    <mergeCell ref="A26:D26"/>
    <mergeCell ref="E26:O26"/>
    <mergeCell ref="A34:D34"/>
    <mergeCell ref="E34:O34"/>
    <mergeCell ref="A35:D35"/>
    <mergeCell ref="E35:O35"/>
    <mergeCell ref="A36:D36"/>
    <mergeCell ref="E36:O36"/>
    <mergeCell ref="A30:O30"/>
    <mergeCell ref="A31:O31"/>
    <mergeCell ref="A32:D32"/>
    <mergeCell ref="E32:O32"/>
    <mergeCell ref="A33:D33"/>
    <mergeCell ref="E33:O33"/>
    <mergeCell ref="A38:D38"/>
    <mergeCell ref="E38:O38"/>
    <mergeCell ref="A37:D37"/>
    <mergeCell ref="E37:O37"/>
    <mergeCell ref="A39:D39"/>
    <mergeCell ref="E39:O43"/>
    <mergeCell ref="A40:D40"/>
    <mergeCell ref="A41:D41"/>
    <mergeCell ref="A42:D42"/>
    <mergeCell ref="A43:D43"/>
    <mergeCell ref="A47:D47"/>
    <mergeCell ref="E47:O47"/>
    <mergeCell ref="A44:D44"/>
    <mergeCell ref="E44:O44"/>
    <mergeCell ref="A45:O45"/>
    <mergeCell ref="A46:O46"/>
    <mergeCell ref="A49:D49"/>
    <mergeCell ref="E49:O51"/>
    <mergeCell ref="A50:D50"/>
    <mergeCell ref="A51:D51"/>
    <mergeCell ref="A48:D48"/>
    <mergeCell ref="E48:F48"/>
    <mergeCell ref="G48:H48"/>
    <mergeCell ref="I48:J48"/>
    <mergeCell ref="K48:L48"/>
    <mergeCell ref="M48:O48"/>
    <mergeCell ref="A52:O52"/>
    <mergeCell ref="A55:D55"/>
    <mergeCell ref="E55:F55"/>
    <mergeCell ref="G55:H55"/>
    <mergeCell ref="I55:J55"/>
    <mergeCell ref="K55:L55"/>
    <mergeCell ref="M55:O55"/>
    <mergeCell ref="A53:O53"/>
    <mergeCell ref="A54:D54"/>
    <mergeCell ref="E54:F54"/>
    <mergeCell ref="G54:H54"/>
    <mergeCell ref="I54:J54"/>
    <mergeCell ref="K54:L54"/>
    <mergeCell ref="M54:O54"/>
    <mergeCell ref="A57:D57"/>
    <mergeCell ref="E57:F57"/>
    <mergeCell ref="G57:H57"/>
    <mergeCell ref="I57:J57"/>
    <mergeCell ref="K57:L57"/>
    <mergeCell ref="M57:O57"/>
    <mergeCell ref="A56:D56"/>
    <mergeCell ref="E56:F56"/>
    <mergeCell ref="G56:H56"/>
    <mergeCell ref="I56:J56"/>
    <mergeCell ref="K56:L56"/>
    <mergeCell ref="M56:O56"/>
    <mergeCell ref="A59:D59"/>
    <mergeCell ref="E59:F59"/>
    <mergeCell ref="G59:H59"/>
    <mergeCell ref="I59:J59"/>
    <mergeCell ref="K59:L59"/>
    <mergeCell ref="M59:O59"/>
    <mergeCell ref="A58:D58"/>
    <mergeCell ref="E58:F58"/>
    <mergeCell ref="G58:H58"/>
    <mergeCell ref="I58:J58"/>
    <mergeCell ref="K58:L58"/>
    <mergeCell ref="M58:O58"/>
    <mergeCell ref="A60:O60"/>
    <mergeCell ref="A61:O61"/>
    <mergeCell ref="A62:O62"/>
    <mergeCell ref="A63:O63"/>
    <mergeCell ref="A64:O64"/>
    <mergeCell ref="A65:O65"/>
    <mergeCell ref="A66:O66"/>
    <mergeCell ref="A67:O67"/>
    <mergeCell ref="A68:O68"/>
    <mergeCell ref="A69:O69"/>
    <mergeCell ref="A70:O70"/>
    <mergeCell ref="A73:C73"/>
    <mergeCell ref="D73:G73"/>
    <mergeCell ref="H73:J73"/>
    <mergeCell ref="K73:O73"/>
    <mergeCell ref="A74:C74"/>
    <mergeCell ref="D74:G74"/>
    <mergeCell ref="H74:J74"/>
    <mergeCell ref="K74:O74"/>
    <mergeCell ref="A71:C71"/>
    <mergeCell ref="D71:G71"/>
    <mergeCell ref="H71:J71"/>
    <mergeCell ref="K71:O71"/>
    <mergeCell ref="A72:C72"/>
    <mergeCell ref="D72:G72"/>
    <mergeCell ref="H72:J72"/>
    <mergeCell ref="K72:O72"/>
  </mergeCells>
  <pageMargins left="0.7" right="0.7" top="0.75" bottom="0.75" header="0.3" footer="0.3"/>
  <pageSetup paperSize="9" orientation="portrait" r:id="rId1"/>
  <headerFooter>
    <oddFooter>&amp;C&amp;"arial unicode ms,Regular"For internal use only</oddFooter>
    <evenFooter>&amp;C&amp;"arial unicode ms,Regular"For internal use only</evenFooter>
    <firstFooter>&amp;C&amp;"arial unicode ms,Regular"For internal use only</first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6">
    <pageSetUpPr fitToPage="1"/>
  </sheetPr>
  <dimension ref="A1:BC200"/>
  <sheetViews>
    <sheetView showGridLines="0" topLeftCell="A19" zoomScaleNormal="100" workbookViewId="0">
      <selection activeCell="H28" sqref="H28"/>
    </sheetView>
  </sheetViews>
  <sheetFormatPr defaultColWidth="9.140625" defaultRowHeight="11.25" x14ac:dyDescent="0.2"/>
  <cols>
    <col min="1" max="2" width="8.7109375" style="24" customWidth="1"/>
    <col min="3" max="3" width="4.5703125" style="24" customWidth="1"/>
    <col min="4" max="4" width="4.85546875" style="24" customWidth="1"/>
    <col min="5" max="5" width="6.85546875" style="24" customWidth="1"/>
    <col min="6" max="6" width="15.42578125" style="24" customWidth="1"/>
    <col min="7" max="7" width="8.28515625" style="24" customWidth="1"/>
    <col min="8" max="8" width="10.85546875" style="24" customWidth="1"/>
    <col min="9" max="9" width="4" style="24" customWidth="1"/>
    <col min="10" max="10" width="3.5703125" style="24" customWidth="1"/>
    <col min="11" max="11" width="7.140625" style="24" customWidth="1"/>
    <col min="12" max="12" width="10" style="24" customWidth="1"/>
    <col min="13" max="13" width="10.140625" style="24" customWidth="1"/>
    <col min="14" max="14" width="10.5703125" style="24" customWidth="1"/>
    <col min="15" max="15" width="5" style="24" customWidth="1"/>
    <col min="16" max="16" width="3.5703125" style="24" customWidth="1"/>
    <col min="17" max="17" width="8.28515625" style="24" customWidth="1"/>
    <col min="18" max="18" width="10" style="24" customWidth="1"/>
    <col min="19" max="19" width="6.85546875" style="24" customWidth="1"/>
    <col min="20" max="20" width="12" style="24" customWidth="1"/>
    <col min="21" max="21" width="3.85546875" style="24" customWidth="1"/>
    <col min="22" max="22" width="3.5703125" style="24" customWidth="1"/>
    <col min="23" max="23" width="7.5703125" style="24" customWidth="1"/>
    <col min="24" max="24" width="10" style="24" customWidth="1"/>
    <col min="25" max="25" width="6.85546875" style="24" customWidth="1"/>
    <col min="26" max="26" width="12.42578125" style="24" customWidth="1"/>
    <col min="27" max="27" width="4.7109375" style="24" customWidth="1"/>
    <col min="28" max="28" width="3.5703125" style="24" customWidth="1"/>
    <col min="29" max="29" width="7.7109375" style="24" customWidth="1"/>
    <col min="30" max="30" width="10.140625" style="24" customWidth="1"/>
    <col min="31" max="31" width="6.85546875" style="24" customWidth="1"/>
    <col min="32" max="32" width="12" style="24" customWidth="1"/>
    <col min="33" max="33" width="4.140625" style="24" customWidth="1"/>
    <col min="34" max="34" width="3.5703125" style="24" customWidth="1"/>
    <col min="35" max="35" width="8.5703125" style="24" customWidth="1"/>
    <col min="36" max="36" width="9.7109375" style="24" customWidth="1"/>
    <col min="37" max="37" width="6.85546875" style="24" customWidth="1"/>
    <col min="38" max="38" width="11.140625" style="24" customWidth="1"/>
    <col min="39" max="39" width="1.28515625" style="24" customWidth="1"/>
    <col min="40" max="40" width="10.5703125" style="587" customWidth="1"/>
    <col min="41" max="47" width="9.140625" style="587" customWidth="1"/>
    <col min="48" max="48" width="21.42578125" style="587" customWidth="1"/>
    <col min="49" max="49" width="9.140625" style="587"/>
    <col min="50" max="16384" width="9.140625" style="24"/>
  </cols>
  <sheetData>
    <row r="1" spans="1:55" ht="12" thickBot="1" x14ac:dyDescent="0.25">
      <c r="A1" s="587"/>
      <c r="B1" s="587"/>
      <c r="C1" s="588"/>
      <c r="D1" s="588"/>
      <c r="E1" s="588"/>
      <c r="F1" s="588"/>
      <c r="G1" s="588"/>
      <c r="H1" s="588"/>
      <c r="I1" s="588"/>
      <c r="J1" s="588"/>
      <c r="K1" s="588"/>
      <c r="L1" s="588"/>
      <c r="M1" s="588"/>
      <c r="N1" s="588"/>
      <c r="O1" s="588"/>
      <c r="P1" s="588"/>
      <c r="Q1" s="588"/>
      <c r="R1" s="588"/>
      <c r="S1" s="588"/>
      <c r="T1" s="588"/>
      <c r="U1" s="588"/>
      <c r="V1" s="588"/>
      <c r="W1" s="588"/>
      <c r="X1" s="588"/>
      <c r="Y1" s="588"/>
      <c r="Z1" s="588"/>
      <c r="AA1" s="588"/>
      <c r="AB1" s="588"/>
      <c r="AC1" s="588"/>
      <c r="AD1" s="588"/>
      <c r="AE1" s="588"/>
      <c r="AF1" s="588"/>
      <c r="AG1" s="588"/>
      <c r="AH1" s="588"/>
      <c r="AI1" s="588"/>
      <c r="AJ1" s="588"/>
      <c r="AK1" s="588"/>
      <c r="AL1" s="588"/>
      <c r="AM1" s="587"/>
      <c r="AX1" s="587"/>
      <c r="AY1" s="587"/>
      <c r="AZ1" s="587"/>
      <c r="BA1" s="587"/>
      <c r="BB1" s="587"/>
      <c r="BC1" s="587"/>
    </row>
    <row r="2" spans="1:55" ht="19.5" customHeight="1" thickBot="1" x14ac:dyDescent="0.3">
      <c r="A2" s="2642" t="str">
        <f>'Borrower Details'!A2 &amp; " - Banking"</f>
        <v>Mortgage-Magnus - Banking</v>
      </c>
      <c r="B2" s="2643"/>
      <c r="C2" s="2643"/>
      <c r="D2" s="2643"/>
      <c r="E2" s="2643"/>
      <c r="F2" s="2643"/>
      <c r="G2" s="2643"/>
      <c r="H2" s="2643"/>
      <c r="I2" s="2643"/>
      <c r="J2" s="2643"/>
      <c r="K2" s="2643"/>
      <c r="L2" s="2643"/>
      <c r="M2" s="2643"/>
      <c r="N2" s="2643"/>
      <c r="O2" s="2643"/>
      <c r="P2" s="2643"/>
      <c r="Q2" s="2643"/>
      <c r="R2" s="2643"/>
      <c r="S2" s="2643"/>
      <c r="T2" s="2643"/>
      <c r="U2" s="2643"/>
      <c r="V2" s="2643"/>
      <c r="W2" s="2643"/>
      <c r="X2" s="2643"/>
      <c r="Y2" s="2643"/>
      <c r="Z2" s="2643"/>
      <c r="AA2" s="2643"/>
      <c r="AB2" s="2643"/>
      <c r="AC2" s="2643"/>
      <c r="AD2" s="2643"/>
      <c r="AE2" s="2643"/>
      <c r="AF2" s="2643"/>
      <c r="AG2" s="2643"/>
      <c r="AH2" s="2643"/>
      <c r="AI2" s="2643"/>
      <c r="AJ2" s="2643"/>
      <c r="AK2" s="2643"/>
      <c r="AL2" s="2644"/>
      <c r="AM2" s="587"/>
      <c r="AN2" s="2623" t="s">
        <v>420</v>
      </c>
      <c r="AO2" s="2624"/>
      <c r="AP2" s="2624"/>
      <c r="AQ2" s="2624"/>
      <c r="AR2" s="2624"/>
      <c r="AS2" s="2624"/>
      <c r="AT2" s="2624"/>
      <c r="AU2" s="2624"/>
      <c r="AV2" s="2624"/>
      <c r="AW2" s="2624"/>
      <c r="AX2" s="587"/>
      <c r="AY2" s="587"/>
      <c r="AZ2" s="587"/>
      <c r="BA2" s="587"/>
      <c r="BB2" s="587"/>
      <c r="BC2" s="587"/>
    </row>
    <row r="3" spans="1:55" ht="12.75" customHeight="1" thickBot="1" x14ac:dyDescent="0.25">
      <c r="A3" s="741" t="s">
        <v>705</v>
      </c>
      <c r="B3" s="2636" t="s">
        <v>478</v>
      </c>
      <c r="C3" s="2629">
        <v>44228</v>
      </c>
      <c r="D3" s="2630"/>
      <c r="E3" s="2630"/>
      <c r="F3" s="2630"/>
      <c r="G3" s="2630"/>
      <c r="H3" s="2631"/>
      <c r="I3" s="2634">
        <f>EDATE(C3,-1)</f>
        <v>44197</v>
      </c>
      <c r="J3" s="2635"/>
      <c r="K3" s="2635"/>
      <c r="L3" s="2635"/>
      <c r="M3" s="2635"/>
      <c r="N3" s="2635"/>
      <c r="O3" s="2634">
        <f>EDATE(I3,-1)</f>
        <v>44166</v>
      </c>
      <c r="P3" s="2635"/>
      <c r="Q3" s="2635"/>
      <c r="R3" s="2635"/>
      <c r="S3" s="2635"/>
      <c r="T3" s="2635"/>
      <c r="U3" s="2634">
        <f>EDATE(O3,-1)</f>
        <v>44136</v>
      </c>
      <c r="V3" s="2635"/>
      <c r="W3" s="2635"/>
      <c r="X3" s="2635"/>
      <c r="Y3" s="2635"/>
      <c r="Z3" s="2635"/>
      <c r="AA3" s="2634">
        <f>EDATE(U3,-1)</f>
        <v>44105</v>
      </c>
      <c r="AB3" s="2635"/>
      <c r="AC3" s="2635"/>
      <c r="AD3" s="2635"/>
      <c r="AE3" s="2635"/>
      <c r="AF3" s="2635"/>
      <c r="AG3" s="2634">
        <f>EDATE(AA3,-1)</f>
        <v>44075</v>
      </c>
      <c r="AH3" s="2635"/>
      <c r="AI3" s="2635"/>
      <c r="AJ3" s="2635"/>
      <c r="AK3" s="2635"/>
      <c r="AL3" s="2635"/>
      <c r="AM3" s="587"/>
      <c r="AN3" s="2625"/>
      <c r="AO3" s="2626"/>
      <c r="AP3" s="2626"/>
      <c r="AQ3" s="2626"/>
      <c r="AR3" s="2626"/>
      <c r="AS3" s="2626"/>
      <c r="AT3" s="2626"/>
      <c r="AU3" s="2626"/>
      <c r="AV3" s="2626"/>
      <c r="AW3" s="2626"/>
      <c r="AX3" s="587"/>
      <c r="AY3" s="587"/>
      <c r="AZ3" s="587"/>
      <c r="BA3" s="587"/>
      <c r="BB3" s="587"/>
      <c r="BC3" s="587"/>
    </row>
    <row r="4" spans="1:55" ht="34.5" thickBot="1" x14ac:dyDescent="0.25">
      <c r="A4" s="742" t="s">
        <v>704</v>
      </c>
      <c r="B4" s="2637"/>
      <c r="C4" s="589" t="s">
        <v>421</v>
      </c>
      <c r="D4" s="590" t="s">
        <v>423</v>
      </c>
      <c r="E4" s="590" t="s">
        <v>1088</v>
      </c>
      <c r="F4" s="590" t="s">
        <v>694</v>
      </c>
      <c r="G4" s="590" t="s">
        <v>679</v>
      </c>
      <c r="H4" s="591" t="s">
        <v>477</v>
      </c>
      <c r="I4" s="589" t="s">
        <v>422</v>
      </c>
      <c r="J4" s="590" t="s">
        <v>423</v>
      </c>
      <c r="K4" s="590" t="s">
        <v>1088</v>
      </c>
      <c r="L4" s="590" t="s">
        <v>695</v>
      </c>
      <c r="M4" s="590" t="s">
        <v>679</v>
      </c>
      <c r="N4" s="591" t="s">
        <v>477</v>
      </c>
      <c r="O4" s="589" t="s">
        <v>422</v>
      </c>
      <c r="P4" s="590" t="s">
        <v>423</v>
      </c>
      <c r="Q4" s="590" t="s">
        <v>1088</v>
      </c>
      <c r="R4" s="590" t="s">
        <v>695</v>
      </c>
      <c r="S4" s="590" t="s">
        <v>680</v>
      </c>
      <c r="T4" s="591" t="s">
        <v>477</v>
      </c>
      <c r="U4" s="589" t="s">
        <v>422</v>
      </c>
      <c r="V4" s="590" t="s">
        <v>423</v>
      </c>
      <c r="W4" s="590" t="s">
        <v>1088</v>
      </c>
      <c r="X4" s="590" t="s">
        <v>696</v>
      </c>
      <c r="Y4" s="590" t="s">
        <v>680</v>
      </c>
      <c r="Z4" s="591" t="s">
        <v>477</v>
      </c>
      <c r="AA4" s="589" t="s">
        <v>422</v>
      </c>
      <c r="AB4" s="590" t="s">
        <v>423</v>
      </c>
      <c r="AC4" s="590" t="s">
        <v>1088</v>
      </c>
      <c r="AD4" s="590" t="s">
        <v>696</v>
      </c>
      <c r="AE4" s="590" t="s">
        <v>680</v>
      </c>
      <c r="AF4" s="591" t="s">
        <v>477</v>
      </c>
      <c r="AG4" s="589" t="s">
        <v>422</v>
      </c>
      <c r="AH4" s="590" t="s">
        <v>423</v>
      </c>
      <c r="AI4" s="590" t="s">
        <v>1088</v>
      </c>
      <c r="AJ4" s="590" t="s">
        <v>696</v>
      </c>
      <c r="AK4" s="590" t="s">
        <v>680</v>
      </c>
      <c r="AL4" s="591" t="s">
        <v>477</v>
      </c>
      <c r="AM4" s="587"/>
      <c r="AN4" s="592" t="s">
        <v>424</v>
      </c>
      <c r="AO4" s="593" t="s">
        <v>425</v>
      </c>
      <c r="AP4" s="1507">
        <f>C3</f>
        <v>44228</v>
      </c>
      <c r="AQ4" s="1507">
        <f>I3</f>
        <v>44197</v>
      </c>
      <c r="AR4" s="1507">
        <f>O3</f>
        <v>44166</v>
      </c>
      <c r="AS4" s="1507">
        <f>U3</f>
        <v>44136</v>
      </c>
      <c r="AT4" s="1507">
        <f>AA3</f>
        <v>44105</v>
      </c>
      <c r="AU4" s="1507">
        <f>AG3</f>
        <v>44075</v>
      </c>
      <c r="AV4" s="593" t="s">
        <v>426</v>
      </c>
      <c r="AW4" s="594" t="s">
        <v>504</v>
      </c>
      <c r="AX4" s="587"/>
      <c r="AY4" s="587"/>
      <c r="AZ4" s="587"/>
      <c r="BA4" s="587"/>
      <c r="BB4" s="587"/>
      <c r="BC4" s="587"/>
    </row>
    <row r="5" spans="1:55" x14ac:dyDescent="0.2">
      <c r="A5" s="595"/>
      <c r="B5" s="596"/>
      <c r="C5" s="597"/>
      <c r="D5" s="598"/>
      <c r="E5" s="598"/>
      <c r="F5" s="599"/>
      <c r="G5" s="600"/>
      <c r="H5" s="601"/>
      <c r="I5" s="597"/>
      <c r="J5" s="598"/>
      <c r="K5" s="598"/>
      <c r="L5" s="599"/>
      <c r="M5" s="600"/>
      <c r="N5" s="601"/>
      <c r="O5" s="597"/>
      <c r="P5" s="598"/>
      <c r="Q5" s="598"/>
      <c r="R5" s="599"/>
      <c r="S5" s="600"/>
      <c r="T5" s="601"/>
      <c r="U5" s="597"/>
      <c r="V5" s="598"/>
      <c r="W5" s="598"/>
      <c r="X5" s="599"/>
      <c r="Y5" s="600"/>
      <c r="Z5" s="601"/>
      <c r="AA5" s="597"/>
      <c r="AB5" s="598"/>
      <c r="AC5" s="598"/>
      <c r="AD5" s="599"/>
      <c r="AE5" s="600"/>
      <c r="AF5" s="601"/>
      <c r="AG5" s="597"/>
      <c r="AH5" s="598"/>
      <c r="AI5" s="598"/>
      <c r="AJ5" s="599"/>
      <c r="AK5" s="600"/>
      <c r="AL5" s="601"/>
      <c r="AM5" s="587"/>
      <c r="AN5" s="602"/>
      <c r="AO5" s="603"/>
      <c r="AP5" s="603"/>
      <c r="AQ5" s="603"/>
      <c r="AR5" s="603"/>
      <c r="AS5" s="603"/>
      <c r="AT5" s="603"/>
      <c r="AU5" s="603"/>
      <c r="AV5" s="603"/>
      <c r="AW5" s="604"/>
      <c r="AX5" s="587"/>
      <c r="AY5" s="587"/>
      <c r="AZ5" s="587"/>
      <c r="BA5" s="587"/>
      <c r="BB5" s="587"/>
      <c r="BC5" s="587"/>
    </row>
    <row r="6" spans="1:55" x14ac:dyDescent="0.2">
      <c r="A6" s="605"/>
      <c r="B6" s="606"/>
      <c r="C6" s="607"/>
      <c r="D6" s="608"/>
      <c r="E6" s="608"/>
      <c r="F6" s="609"/>
      <c r="G6" s="610"/>
      <c r="H6" s="611"/>
      <c r="I6" s="607"/>
      <c r="J6" s="608"/>
      <c r="K6" s="608"/>
      <c r="L6" s="609"/>
      <c r="M6" s="610"/>
      <c r="N6" s="611"/>
      <c r="O6" s="607"/>
      <c r="P6" s="608"/>
      <c r="Q6" s="608"/>
      <c r="R6" s="609"/>
      <c r="S6" s="610"/>
      <c r="T6" s="611"/>
      <c r="U6" s="607"/>
      <c r="V6" s="608"/>
      <c r="W6" s="608"/>
      <c r="X6" s="609"/>
      <c r="Y6" s="610"/>
      <c r="Z6" s="611"/>
      <c r="AA6" s="607"/>
      <c r="AB6" s="608"/>
      <c r="AC6" s="608"/>
      <c r="AD6" s="609"/>
      <c r="AE6" s="610"/>
      <c r="AF6" s="611"/>
      <c r="AG6" s="607"/>
      <c r="AH6" s="608"/>
      <c r="AI6" s="608"/>
      <c r="AJ6" s="609"/>
      <c r="AK6" s="610"/>
      <c r="AL6" s="611"/>
      <c r="AM6" s="587"/>
      <c r="AN6" s="612"/>
      <c r="AO6" s="613"/>
      <c r="AP6" s="613"/>
      <c r="AQ6" s="613"/>
      <c r="AR6" s="613"/>
      <c r="AS6" s="613"/>
      <c r="AT6" s="613"/>
      <c r="AU6" s="613"/>
      <c r="AV6" s="613"/>
      <c r="AW6" s="614"/>
      <c r="AX6" s="587"/>
      <c r="AY6" s="587"/>
      <c r="AZ6" s="587"/>
      <c r="BA6" s="587"/>
      <c r="BB6" s="587"/>
      <c r="BC6" s="587"/>
    </row>
    <row r="7" spans="1:55" x14ac:dyDescent="0.2">
      <c r="A7" s="615"/>
      <c r="B7" s="616"/>
      <c r="C7" s="607"/>
      <c r="D7" s="608"/>
      <c r="E7" s="608"/>
      <c r="F7" s="609"/>
      <c r="G7" s="608"/>
      <c r="H7" s="611"/>
      <c r="I7" s="607"/>
      <c r="J7" s="608"/>
      <c r="K7" s="608"/>
      <c r="L7" s="609"/>
      <c r="M7" s="608"/>
      <c r="N7" s="611"/>
      <c r="O7" s="607"/>
      <c r="P7" s="608"/>
      <c r="Q7" s="608"/>
      <c r="R7" s="609"/>
      <c r="S7" s="608"/>
      <c r="T7" s="611"/>
      <c r="U7" s="607"/>
      <c r="V7" s="608"/>
      <c r="W7" s="608"/>
      <c r="X7" s="609"/>
      <c r="Y7" s="608"/>
      <c r="Z7" s="611"/>
      <c r="AA7" s="607"/>
      <c r="AB7" s="608"/>
      <c r="AC7" s="608"/>
      <c r="AD7" s="609"/>
      <c r="AE7" s="608"/>
      <c r="AF7" s="611"/>
      <c r="AG7" s="607"/>
      <c r="AH7" s="608"/>
      <c r="AI7" s="608"/>
      <c r="AJ7" s="609"/>
      <c r="AK7" s="608"/>
      <c r="AL7" s="611"/>
      <c r="AM7" s="587"/>
      <c r="AN7" s="612"/>
      <c r="AO7" s="613"/>
      <c r="AP7" s="613"/>
      <c r="AQ7" s="613"/>
      <c r="AR7" s="613"/>
      <c r="AS7" s="613"/>
      <c r="AT7" s="613"/>
      <c r="AU7" s="613"/>
      <c r="AV7" s="613"/>
      <c r="AW7" s="614"/>
      <c r="AX7" s="587"/>
      <c r="AY7" s="587"/>
      <c r="AZ7" s="587"/>
      <c r="BA7" s="587"/>
      <c r="BB7" s="587"/>
      <c r="BC7" s="587"/>
    </row>
    <row r="8" spans="1:55" x14ac:dyDescent="0.2">
      <c r="A8" s="605"/>
      <c r="B8" s="606"/>
      <c r="C8" s="607"/>
      <c r="D8" s="608"/>
      <c r="E8" s="608"/>
      <c r="F8" s="609"/>
      <c r="G8" s="608"/>
      <c r="H8" s="611"/>
      <c r="I8" s="607"/>
      <c r="J8" s="608"/>
      <c r="K8" s="608"/>
      <c r="L8" s="609"/>
      <c r="M8" s="608"/>
      <c r="N8" s="611"/>
      <c r="O8" s="607"/>
      <c r="P8" s="608"/>
      <c r="Q8" s="608"/>
      <c r="R8" s="609"/>
      <c r="S8" s="608"/>
      <c r="T8" s="611"/>
      <c r="U8" s="607"/>
      <c r="V8" s="608"/>
      <c r="W8" s="608"/>
      <c r="X8" s="609"/>
      <c r="Y8" s="608"/>
      <c r="Z8" s="611"/>
      <c r="AA8" s="607"/>
      <c r="AB8" s="608"/>
      <c r="AC8" s="608"/>
      <c r="AD8" s="609"/>
      <c r="AE8" s="608"/>
      <c r="AF8" s="611"/>
      <c r="AG8" s="607"/>
      <c r="AH8" s="608"/>
      <c r="AI8" s="608"/>
      <c r="AJ8" s="609"/>
      <c r="AK8" s="608"/>
      <c r="AL8" s="611"/>
      <c r="AM8" s="587"/>
      <c r="AN8" s="612"/>
      <c r="AO8" s="613"/>
      <c r="AP8" s="613"/>
      <c r="AQ8" s="613"/>
      <c r="AR8" s="613"/>
      <c r="AS8" s="613"/>
      <c r="AT8" s="613"/>
      <c r="AU8" s="613"/>
      <c r="AV8" s="613"/>
      <c r="AW8" s="614"/>
      <c r="AX8" s="587"/>
      <c r="AY8" s="587"/>
      <c r="AZ8" s="587"/>
      <c r="BA8" s="587"/>
      <c r="BB8" s="587"/>
      <c r="BC8" s="587"/>
    </row>
    <row r="9" spans="1:55" x14ac:dyDescent="0.2">
      <c r="A9" s="615"/>
      <c r="B9" s="616"/>
      <c r="C9" s="607"/>
      <c r="D9" s="608"/>
      <c r="E9" s="608"/>
      <c r="F9" s="609"/>
      <c r="G9" s="608"/>
      <c r="H9" s="611"/>
      <c r="I9" s="607"/>
      <c r="J9" s="608"/>
      <c r="K9" s="608"/>
      <c r="L9" s="609"/>
      <c r="M9" s="608"/>
      <c r="N9" s="611"/>
      <c r="O9" s="607"/>
      <c r="P9" s="608"/>
      <c r="Q9" s="608"/>
      <c r="R9" s="609"/>
      <c r="S9" s="608"/>
      <c r="T9" s="611"/>
      <c r="U9" s="607"/>
      <c r="V9" s="608"/>
      <c r="W9" s="608"/>
      <c r="X9" s="609"/>
      <c r="Y9" s="608"/>
      <c r="Z9" s="611"/>
      <c r="AA9" s="607"/>
      <c r="AB9" s="608"/>
      <c r="AC9" s="608"/>
      <c r="AD9" s="609"/>
      <c r="AE9" s="608"/>
      <c r="AF9" s="611"/>
      <c r="AG9" s="607"/>
      <c r="AH9" s="608"/>
      <c r="AI9" s="608"/>
      <c r="AJ9" s="609"/>
      <c r="AK9" s="608"/>
      <c r="AL9" s="611"/>
      <c r="AM9" s="587"/>
      <c r="AN9" s="612"/>
      <c r="AO9" s="613"/>
      <c r="AP9" s="613"/>
      <c r="AQ9" s="613"/>
      <c r="AR9" s="613"/>
      <c r="AS9" s="613"/>
      <c r="AT9" s="613"/>
      <c r="AU9" s="613"/>
      <c r="AV9" s="613"/>
      <c r="AW9" s="614"/>
      <c r="AX9" s="587"/>
      <c r="AY9" s="587"/>
      <c r="AZ9" s="587"/>
      <c r="BA9" s="587"/>
      <c r="BB9" s="587"/>
      <c r="BC9" s="587"/>
    </row>
    <row r="10" spans="1:55" x14ac:dyDescent="0.2">
      <c r="A10" s="605"/>
      <c r="B10" s="606"/>
      <c r="C10" s="607"/>
      <c r="D10" s="608"/>
      <c r="E10" s="608"/>
      <c r="F10" s="609"/>
      <c r="G10" s="608"/>
      <c r="H10" s="611"/>
      <c r="I10" s="607"/>
      <c r="J10" s="608"/>
      <c r="K10" s="608"/>
      <c r="L10" s="609"/>
      <c r="M10" s="608"/>
      <c r="N10" s="611"/>
      <c r="O10" s="607"/>
      <c r="P10" s="608"/>
      <c r="Q10" s="608"/>
      <c r="R10" s="609"/>
      <c r="S10" s="608"/>
      <c r="T10" s="611"/>
      <c r="U10" s="607"/>
      <c r="V10" s="608"/>
      <c r="W10" s="608"/>
      <c r="X10" s="609"/>
      <c r="Y10" s="608"/>
      <c r="Z10" s="611"/>
      <c r="AA10" s="607"/>
      <c r="AB10" s="608"/>
      <c r="AC10" s="608"/>
      <c r="AD10" s="609"/>
      <c r="AE10" s="608"/>
      <c r="AF10" s="611"/>
      <c r="AG10" s="607"/>
      <c r="AH10" s="608"/>
      <c r="AI10" s="608"/>
      <c r="AJ10" s="609"/>
      <c r="AK10" s="608"/>
      <c r="AL10" s="611"/>
      <c r="AM10" s="587"/>
      <c r="AN10" s="612"/>
      <c r="AO10" s="613"/>
      <c r="AP10" s="613"/>
      <c r="AQ10" s="613"/>
      <c r="AR10" s="613"/>
      <c r="AS10" s="613"/>
      <c r="AT10" s="613"/>
      <c r="AU10" s="613"/>
      <c r="AV10" s="613"/>
      <c r="AW10" s="614"/>
      <c r="AX10" s="587"/>
      <c r="AY10" s="587"/>
      <c r="AZ10" s="587"/>
      <c r="BA10" s="587"/>
      <c r="BB10" s="587"/>
      <c r="BC10" s="587"/>
    </row>
    <row r="11" spans="1:55" x14ac:dyDescent="0.2">
      <c r="A11" s="615"/>
      <c r="B11" s="616"/>
      <c r="C11" s="607"/>
      <c r="D11" s="608"/>
      <c r="E11" s="608"/>
      <c r="F11" s="609"/>
      <c r="G11" s="608"/>
      <c r="H11" s="611"/>
      <c r="I11" s="607"/>
      <c r="J11" s="608"/>
      <c r="K11" s="608"/>
      <c r="L11" s="609"/>
      <c r="M11" s="608"/>
      <c r="N11" s="611"/>
      <c r="O11" s="607"/>
      <c r="P11" s="608"/>
      <c r="Q11" s="608"/>
      <c r="R11" s="609"/>
      <c r="S11" s="608"/>
      <c r="T11" s="611"/>
      <c r="U11" s="607"/>
      <c r="V11" s="608"/>
      <c r="W11" s="608"/>
      <c r="X11" s="609"/>
      <c r="Y11" s="608"/>
      <c r="Z11" s="611"/>
      <c r="AA11" s="607"/>
      <c r="AB11" s="608"/>
      <c r="AC11" s="608"/>
      <c r="AD11" s="609"/>
      <c r="AE11" s="608"/>
      <c r="AF11" s="611"/>
      <c r="AG11" s="607"/>
      <c r="AH11" s="608"/>
      <c r="AI11" s="608"/>
      <c r="AJ11" s="609"/>
      <c r="AK11" s="608"/>
      <c r="AL11" s="611"/>
      <c r="AM11" s="587"/>
      <c r="AN11" s="612"/>
      <c r="AO11" s="613"/>
      <c r="AP11" s="613"/>
      <c r="AQ11" s="613"/>
      <c r="AR11" s="613"/>
      <c r="AS11" s="613"/>
      <c r="AT11" s="613"/>
      <c r="AU11" s="613"/>
      <c r="AV11" s="613"/>
      <c r="AW11" s="614"/>
      <c r="AX11" s="587"/>
      <c r="AY11" s="587"/>
      <c r="AZ11" s="587"/>
      <c r="BA11" s="587"/>
      <c r="BB11" s="587"/>
      <c r="BC11" s="587"/>
    </row>
    <row r="12" spans="1:55" x14ac:dyDescent="0.2">
      <c r="A12" s="605"/>
      <c r="B12" s="606"/>
      <c r="C12" s="607"/>
      <c r="D12" s="608"/>
      <c r="E12" s="608"/>
      <c r="F12" s="609"/>
      <c r="G12" s="608"/>
      <c r="H12" s="611"/>
      <c r="I12" s="607"/>
      <c r="J12" s="608"/>
      <c r="K12" s="608"/>
      <c r="L12" s="609"/>
      <c r="M12" s="608"/>
      <c r="N12" s="611"/>
      <c r="O12" s="607"/>
      <c r="P12" s="608"/>
      <c r="Q12" s="608"/>
      <c r="R12" s="609"/>
      <c r="S12" s="608"/>
      <c r="T12" s="611"/>
      <c r="U12" s="607"/>
      <c r="V12" s="608"/>
      <c r="W12" s="608"/>
      <c r="X12" s="609"/>
      <c r="Y12" s="608"/>
      <c r="Z12" s="611"/>
      <c r="AA12" s="607"/>
      <c r="AB12" s="608"/>
      <c r="AC12" s="608"/>
      <c r="AD12" s="609"/>
      <c r="AE12" s="608"/>
      <c r="AF12" s="611"/>
      <c r="AG12" s="607"/>
      <c r="AH12" s="608"/>
      <c r="AI12" s="608"/>
      <c r="AJ12" s="609"/>
      <c r="AK12" s="608"/>
      <c r="AL12" s="611"/>
      <c r="AM12" s="587"/>
      <c r="AN12" s="612"/>
      <c r="AO12" s="613"/>
      <c r="AP12" s="613"/>
      <c r="AQ12" s="613"/>
      <c r="AR12" s="613"/>
      <c r="AS12" s="613"/>
      <c r="AT12" s="613"/>
      <c r="AU12" s="613"/>
      <c r="AV12" s="613"/>
      <c r="AW12" s="614"/>
      <c r="AX12" s="587"/>
      <c r="AY12" s="587"/>
      <c r="AZ12" s="587"/>
      <c r="BA12" s="587"/>
      <c r="BB12" s="587"/>
      <c r="BC12" s="587"/>
    </row>
    <row r="13" spans="1:55" ht="12" thickBot="1" x14ac:dyDescent="0.25">
      <c r="A13" s="617"/>
      <c r="B13" s="618"/>
      <c r="C13" s="619"/>
      <c r="D13" s="620"/>
      <c r="E13" s="620"/>
      <c r="F13" s="621"/>
      <c r="G13" s="620"/>
      <c r="H13" s="622"/>
      <c r="I13" s="619"/>
      <c r="J13" s="620"/>
      <c r="K13" s="620"/>
      <c r="L13" s="621"/>
      <c r="M13" s="620"/>
      <c r="N13" s="622"/>
      <c r="O13" s="619"/>
      <c r="P13" s="620"/>
      <c r="Q13" s="620"/>
      <c r="R13" s="621"/>
      <c r="S13" s="620"/>
      <c r="T13" s="622"/>
      <c r="U13" s="619"/>
      <c r="V13" s="620"/>
      <c r="W13" s="620"/>
      <c r="X13" s="621"/>
      <c r="Y13" s="620"/>
      <c r="Z13" s="622"/>
      <c r="AA13" s="619"/>
      <c r="AB13" s="620"/>
      <c r="AC13" s="620"/>
      <c r="AD13" s="621"/>
      <c r="AE13" s="620"/>
      <c r="AF13" s="622"/>
      <c r="AG13" s="619"/>
      <c r="AH13" s="620"/>
      <c r="AI13" s="620"/>
      <c r="AJ13" s="621"/>
      <c r="AK13" s="620"/>
      <c r="AL13" s="622"/>
      <c r="AM13" s="587"/>
      <c r="AN13" s="623"/>
      <c r="AO13" s="624"/>
      <c r="AP13" s="624"/>
      <c r="AQ13" s="624"/>
      <c r="AR13" s="624"/>
      <c r="AS13" s="624"/>
      <c r="AT13" s="624"/>
      <c r="AU13" s="624"/>
      <c r="AV13" s="624"/>
      <c r="AW13" s="625"/>
      <c r="AX13" s="587"/>
      <c r="AY13" s="587"/>
      <c r="AZ13" s="587"/>
      <c r="BA13" s="587"/>
      <c r="BB13" s="587"/>
      <c r="BC13" s="587"/>
    </row>
    <row r="14" spans="1:55" ht="12" thickBot="1" x14ac:dyDescent="0.25">
      <c r="A14" s="626" t="s">
        <v>26</v>
      </c>
      <c r="B14" s="627"/>
      <c r="C14" s="1508">
        <f>SUM(C5:C13)</f>
        <v>0</v>
      </c>
      <c r="D14" s="1508">
        <f t="shared" ref="D14:AL14" si="0">SUM(D5:D13)</f>
        <v>0</v>
      </c>
      <c r="E14" s="1508">
        <f t="shared" si="0"/>
        <v>0</v>
      </c>
      <c r="F14" s="1508">
        <f t="shared" si="0"/>
        <v>0</v>
      </c>
      <c r="G14" s="1508">
        <f t="shared" si="0"/>
        <v>0</v>
      </c>
      <c r="H14" s="1508">
        <f t="shared" si="0"/>
        <v>0</v>
      </c>
      <c r="I14" s="1508">
        <f t="shared" si="0"/>
        <v>0</v>
      </c>
      <c r="J14" s="1508">
        <f t="shared" si="0"/>
        <v>0</v>
      </c>
      <c r="K14" s="1508">
        <f t="shared" si="0"/>
        <v>0</v>
      </c>
      <c r="L14" s="1508">
        <f t="shared" si="0"/>
        <v>0</v>
      </c>
      <c r="M14" s="1508">
        <f t="shared" si="0"/>
        <v>0</v>
      </c>
      <c r="N14" s="1508">
        <f t="shared" si="0"/>
        <v>0</v>
      </c>
      <c r="O14" s="1508">
        <f t="shared" si="0"/>
        <v>0</v>
      </c>
      <c r="P14" s="1508">
        <f t="shared" si="0"/>
        <v>0</v>
      </c>
      <c r="Q14" s="1508">
        <f t="shared" si="0"/>
        <v>0</v>
      </c>
      <c r="R14" s="1508">
        <f t="shared" si="0"/>
        <v>0</v>
      </c>
      <c r="S14" s="1508">
        <f t="shared" si="0"/>
        <v>0</v>
      </c>
      <c r="T14" s="1508">
        <f t="shared" si="0"/>
        <v>0</v>
      </c>
      <c r="U14" s="1508">
        <f t="shared" si="0"/>
        <v>0</v>
      </c>
      <c r="V14" s="1508">
        <f t="shared" si="0"/>
        <v>0</v>
      </c>
      <c r="W14" s="1508">
        <f t="shared" si="0"/>
        <v>0</v>
      </c>
      <c r="X14" s="1508">
        <f t="shared" si="0"/>
        <v>0</v>
      </c>
      <c r="Y14" s="1508">
        <f t="shared" si="0"/>
        <v>0</v>
      </c>
      <c r="Z14" s="1508">
        <f t="shared" si="0"/>
        <v>0</v>
      </c>
      <c r="AA14" s="1508">
        <f t="shared" si="0"/>
        <v>0</v>
      </c>
      <c r="AB14" s="1508">
        <f t="shared" si="0"/>
        <v>0</v>
      </c>
      <c r="AC14" s="1508">
        <f t="shared" si="0"/>
        <v>0</v>
      </c>
      <c r="AD14" s="1508">
        <f t="shared" si="0"/>
        <v>0</v>
      </c>
      <c r="AE14" s="1508">
        <f t="shared" si="0"/>
        <v>0</v>
      </c>
      <c r="AF14" s="1508">
        <f t="shared" si="0"/>
        <v>0</v>
      </c>
      <c r="AG14" s="1508">
        <f t="shared" si="0"/>
        <v>0</v>
      </c>
      <c r="AH14" s="1508">
        <f t="shared" si="0"/>
        <v>0</v>
      </c>
      <c r="AI14" s="1508">
        <f t="shared" si="0"/>
        <v>0</v>
      </c>
      <c r="AJ14" s="1508">
        <f t="shared" si="0"/>
        <v>0</v>
      </c>
      <c r="AK14" s="1508">
        <f t="shared" si="0"/>
        <v>0</v>
      </c>
      <c r="AL14" s="1508">
        <f t="shared" si="0"/>
        <v>0</v>
      </c>
      <c r="AM14" s="587"/>
      <c r="AN14" s="628"/>
      <c r="AO14" s="629"/>
      <c r="AP14" s="629"/>
      <c r="AQ14" s="629"/>
      <c r="AR14" s="629"/>
      <c r="AS14" s="629"/>
      <c r="AT14" s="629"/>
      <c r="AU14" s="629"/>
      <c r="AV14" s="629"/>
      <c r="AW14" s="630"/>
      <c r="AX14" s="587"/>
      <c r="AY14" s="587"/>
      <c r="AZ14" s="587"/>
      <c r="BA14" s="587"/>
      <c r="BB14" s="587"/>
      <c r="BC14" s="587"/>
    </row>
    <row r="15" spans="1:55" s="26" customFormat="1" ht="12" x14ac:dyDescent="0.2">
      <c r="A15" s="631"/>
      <c r="B15" s="631"/>
      <c r="C15" s="632"/>
      <c r="D15" s="632"/>
      <c r="E15" s="632"/>
      <c r="F15" s="632" t="s">
        <v>180</v>
      </c>
      <c r="G15" s="632"/>
      <c r="H15" s="632"/>
      <c r="I15" s="632"/>
      <c r="J15" s="632"/>
      <c r="K15" s="632"/>
      <c r="L15" s="632" t="s">
        <v>180</v>
      </c>
      <c r="M15" s="632"/>
      <c r="N15" s="632"/>
      <c r="O15" s="632"/>
      <c r="P15" s="632"/>
      <c r="Q15" s="632"/>
      <c r="R15" s="632" t="s">
        <v>180</v>
      </c>
      <c r="S15" s="632"/>
      <c r="T15" s="632"/>
      <c r="U15" s="632"/>
      <c r="V15" s="632"/>
      <c r="W15" s="632"/>
      <c r="X15" s="632" t="s">
        <v>180</v>
      </c>
      <c r="Y15" s="632"/>
      <c r="Z15" s="632"/>
      <c r="AA15" s="632"/>
      <c r="AB15" s="632"/>
      <c r="AC15" s="632"/>
      <c r="AD15" s="632" t="s">
        <v>180</v>
      </c>
      <c r="AE15" s="632"/>
      <c r="AF15" s="632"/>
      <c r="AG15" s="632"/>
      <c r="AH15" s="632"/>
      <c r="AI15" s="632"/>
      <c r="AJ15" s="632" t="s">
        <v>180</v>
      </c>
      <c r="AK15" s="633"/>
      <c r="AL15" s="633"/>
      <c r="AM15" s="634"/>
      <c r="AN15" s="635"/>
      <c r="AO15" s="635"/>
      <c r="AP15" s="635"/>
      <c r="AQ15" s="635"/>
      <c r="AR15" s="635"/>
      <c r="AS15" s="635"/>
      <c r="AT15" s="635"/>
      <c r="AU15" s="635"/>
      <c r="AV15" s="635"/>
      <c r="AW15" s="634"/>
      <c r="AX15" s="634"/>
      <c r="AY15" s="634"/>
      <c r="AZ15" s="634"/>
      <c r="BA15" s="634"/>
      <c r="BB15" s="634"/>
      <c r="BC15" s="634"/>
    </row>
    <row r="16" spans="1:55" s="25" customFormat="1" ht="12.75" thickBot="1" x14ac:dyDescent="0.25">
      <c r="A16" s="635"/>
      <c r="B16" s="635"/>
      <c r="C16" s="636"/>
      <c r="D16" s="636"/>
      <c r="E16" s="636"/>
      <c r="F16" s="636"/>
      <c r="G16" s="636"/>
      <c r="H16" s="636"/>
      <c r="I16" s="636"/>
      <c r="J16" s="636"/>
      <c r="K16" s="636"/>
      <c r="L16" s="636"/>
      <c r="M16" s="636"/>
      <c r="N16" s="636"/>
      <c r="O16" s="636"/>
      <c r="P16" s="636"/>
      <c r="Q16" s="636"/>
      <c r="R16" s="636"/>
      <c r="S16" s="636"/>
      <c r="T16" s="636"/>
      <c r="U16" s="636"/>
      <c r="V16" s="636"/>
      <c r="W16" s="636"/>
      <c r="X16" s="636"/>
      <c r="Y16" s="636"/>
      <c r="Z16" s="636"/>
      <c r="AA16" s="636"/>
      <c r="AB16" s="636"/>
      <c r="AC16" s="636"/>
      <c r="AD16" s="636"/>
      <c r="AE16" s="636"/>
      <c r="AF16" s="636"/>
      <c r="AG16" s="636"/>
      <c r="AH16" s="636"/>
      <c r="AI16" s="635"/>
      <c r="AJ16" s="635"/>
      <c r="AK16" s="635"/>
      <c r="AL16" s="635"/>
      <c r="AM16" s="635"/>
      <c r="AN16" s="635"/>
      <c r="AO16" s="635"/>
      <c r="AP16" s="635"/>
      <c r="AQ16" s="635"/>
      <c r="AR16" s="635"/>
      <c r="AS16" s="635"/>
      <c r="AT16" s="635"/>
      <c r="AU16" s="635"/>
      <c r="AV16" s="635"/>
      <c r="AW16" s="635"/>
      <c r="AX16" s="635"/>
      <c r="AY16" s="635"/>
      <c r="AZ16" s="635"/>
      <c r="BA16" s="635"/>
      <c r="BB16" s="635"/>
      <c r="BC16" s="635"/>
    </row>
    <row r="17" spans="1:55" s="25" customFormat="1" ht="16.5" thickBot="1" x14ac:dyDescent="0.3">
      <c r="A17" s="635"/>
      <c r="B17" s="2645" t="s">
        <v>204</v>
      </c>
      <c r="C17" s="2646"/>
      <c r="D17" s="2646"/>
      <c r="E17" s="2646"/>
      <c r="F17" s="2646"/>
      <c r="G17" s="2646"/>
      <c r="H17" s="2647"/>
      <c r="I17" s="636"/>
      <c r="J17" s="636"/>
      <c r="K17" s="636"/>
      <c r="L17" s="636"/>
      <c r="M17" s="636"/>
      <c r="N17" s="636"/>
      <c r="O17" s="636"/>
      <c r="P17" s="636"/>
      <c r="Q17" s="636"/>
      <c r="R17" s="636"/>
      <c r="S17" s="636"/>
      <c r="T17" s="636"/>
      <c r="U17" s="636"/>
      <c r="V17" s="636"/>
      <c r="W17" s="636"/>
      <c r="X17" s="636"/>
      <c r="Y17" s="636"/>
      <c r="Z17" s="636"/>
      <c r="AA17" s="636"/>
      <c r="AB17" s="636"/>
      <c r="AC17" s="636"/>
      <c r="AD17" s="636"/>
      <c r="AE17" s="636"/>
      <c r="AF17" s="636"/>
      <c r="AG17" s="636"/>
      <c r="AH17" s="636"/>
      <c r="AI17" s="635"/>
      <c r="AJ17" s="635"/>
      <c r="AK17" s="635"/>
      <c r="AL17" s="635"/>
      <c r="AM17" s="635"/>
      <c r="AN17" s="635"/>
      <c r="AO17" s="635"/>
      <c r="AP17" s="635"/>
      <c r="AQ17" s="635"/>
      <c r="AR17" s="635"/>
      <c r="AS17" s="635"/>
      <c r="AT17" s="635"/>
      <c r="AU17" s="635"/>
      <c r="AV17" s="635"/>
      <c r="AW17" s="635"/>
      <c r="AX17" s="635"/>
      <c r="AY17" s="635"/>
      <c r="AZ17" s="635"/>
      <c r="BA17" s="635"/>
      <c r="BB17" s="635"/>
      <c r="BC17" s="635"/>
    </row>
    <row r="18" spans="1:55" s="25" customFormat="1" ht="12" customHeight="1" x14ac:dyDescent="0.2">
      <c r="A18" s="635"/>
      <c r="B18" s="2627" t="s">
        <v>612</v>
      </c>
      <c r="C18" s="2632" t="s">
        <v>1855</v>
      </c>
      <c r="D18" s="2632" t="s">
        <v>300</v>
      </c>
      <c r="E18" s="2632" t="s">
        <v>681</v>
      </c>
      <c r="F18" s="2632" t="s">
        <v>1088</v>
      </c>
      <c r="G18" s="2638" t="s">
        <v>299</v>
      </c>
      <c r="H18" s="2639"/>
      <c r="I18" s="637"/>
      <c r="J18" s="635"/>
      <c r="K18" s="636"/>
      <c r="L18" s="636"/>
      <c r="M18" s="636"/>
      <c r="N18" s="636"/>
      <c r="O18" s="636"/>
      <c r="P18" s="636"/>
      <c r="Q18" s="635"/>
      <c r="R18" s="635"/>
      <c r="S18" s="635"/>
      <c r="T18" s="635"/>
      <c r="U18" s="635"/>
      <c r="V18" s="635"/>
      <c r="W18" s="635"/>
      <c r="X18" s="635"/>
      <c r="Y18" s="635"/>
      <c r="Z18" s="636"/>
      <c r="AA18" s="636"/>
      <c r="AB18" s="636"/>
      <c r="AC18" s="636"/>
      <c r="AD18" s="636"/>
      <c r="AE18" s="636"/>
      <c r="AF18" s="636"/>
      <c r="AG18" s="636"/>
      <c r="AH18" s="635"/>
      <c r="AI18" s="635"/>
      <c r="AJ18" s="635"/>
      <c r="AK18" s="635"/>
      <c r="AL18" s="635"/>
      <c r="AM18" s="635"/>
      <c r="AN18" s="635"/>
      <c r="AO18" s="635"/>
      <c r="AP18" s="635"/>
      <c r="AQ18" s="635"/>
      <c r="AR18" s="635"/>
      <c r="AS18" s="635"/>
      <c r="AT18" s="635"/>
      <c r="AU18" s="635"/>
      <c r="AV18" s="635"/>
      <c r="AW18" s="635"/>
      <c r="AX18" s="635"/>
      <c r="AY18" s="635"/>
      <c r="AZ18" s="635"/>
      <c r="BA18" s="635"/>
      <c r="BB18" s="635"/>
      <c r="BC18" s="635"/>
    </row>
    <row r="19" spans="1:55" ht="11.25" customHeight="1" thickBot="1" x14ac:dyDescent="0.25">
      <c r="A19" s="587"/>
      <c r="B19" s="2628"/>
      <c r="C19" s="2633"/>
      <c r="D19" s="2633"/>
      <c r="E19" s="2633"/>
      <c r="F19" s="2633"/>
      <c r="G19" s="2640"/>
      <c r="H19" s="2641"/>
      <c r="I19" s="637"/>
      <c r="J19" s="587"/>
      <c r="K19" s="636"/>
      <c r="L19" s="636"/>
      <c r="M19" s="587"/>
      <c r="N19" s="587"/>
      <c r="O19" s="587"/>
      <c r="P19" s="587"/>
      <c r="Q19" s="587"/>
      <c r="R19" s="587"/>
      <c r="S19" s="587"/>
      <c r="T19" s="587"/>
      <c r="U19" s="587"/>
      <c r="V19" s="587"/>
      <c r="W19" s="587"/>
      <c r="X19" s="587"/>
      <c r="Y19" s="587"/>
      <c r="Z19" s="587"/>
      <c r="AA19" s="587"/>
      <c r="AB19" s="587"/>
      <c r="AC19" s="587"/>
      <c r="AD19" s="587"/>
      <c r="AE19" s="587"/>
      <c r="AF19" s="587"/>
      <c r="AG19" s="587"/>
      <c r="AH19" s="587"/>
      <c r="AI19" s="635"/>
      <c r="AJ19" s="635"/>
      <c r="AK19" s="635"/>
      <c r="AL19" s="635"/>
      <c r="AM19" s="635"/>
      <c r="AN19" s="635"/>
      <c r="AO19" s="635"/>
      <c r="AP19" s="635"/>
      <c r="AQ19" s="635"/>
      <c r="AR19" s="635"/>
      <c r="AS19" s="635"/>
      <c r="AT19" s="635"/>
      <c r="AU19" s="635"/>
      <c r="AV19" s="635"/>
      <c r="AW19" s="635"/>
      <c r="AX19" s="587"/>
      <c r="AY19" s="587"/>
      <c r="AZ19" s="587"/>
      <c r="BA19" s="587"/>
      <c r="BB19" s="587"/>
      <c r="BC19" s="587"/>
    </row>
    <row r="20" spans="1:55" s="25" customFormat="1" ht="12.75" customHeight="1" x14ac:dyDescent="0.2">
      <c r="A20" s="635"/>
      <c r="B20" s="1509">
        <f>+C3</f>
        <v>44228</v>
      </c>
      <c r="C20" s="1510">
        <f>D14</f>
        <v>0</v>
      </c>
      <c r="D20" s="1510">
        <f>C14</f>
        <v>0</v>
      </c>
      <c r="E20" s="1511">
        <f>G14</f>
        <v>0</v>
      </c>
      <c r="F20" s="1511">
        <f>E14</f>
        <v>0</v>
      </c>
      <c r="G20" s="2613">
        <f>+F14</f>
        <v>0</v>
      </c>
      <c r="H20" s="2614"/>
      <c r="I20" s="638"/>
      <c r="J20" s="636"/>
      <c r="K20" s="636"/>
      <c r="L20" s="636"/>
      <c r="M20" s="636"/>
      <c r="N20" s="636"/>
      <c r="O20" s="636"/>
      <c r="P20" s="636"/>
      <c r="Q20" s="635"/>
      <c r="R20" s="635"/>
      <c r="S20" s="635"/>
      <c r="T20" s="635"/>
      <c r="U20" s="635"/>
      <c r="V20" s="635"/>
      <c r="W20" s="635"/>
      <c r="X20" s="635"/>
      <c r="Y20" s="635"/>
      <c r="Z20" s="636"/>
      <c r="AA20" s="636"/>
      <c r="AB20" s="636"/>
      <c r="AC20" s="636"/>
      <c r="AD20" s="636"/>
      <c r="AE20" s="636"/>
      <c r="AF20" s="636"/>
      <c r="AG20" s="636"/>
      <c r="AH20" s="635"/>
      <c r="AI20" s="587"/>
      <c r="AJ20" s="587"/>
      <c r="AK20" s="587"/>
      <c r="AL20" s="587"/>
      <c r="AM20" s="587"/>
      <c r="AN20" s="587"/>
      <c r="AO20" s="587"/>
      <c r="AP20" s="587"/>
      <c r="AQ20" s="587"/>
      <c r="AR20" s="587"/>
      <c r="AS20" s="587"/>
      <c r="AT20" s="587"/>
      <c r="AU20" s="587"/>
      <c r="AV20" s="587"/>
      <c r="AW20" s="587"/>
      <c r="AX20" s="635"/>
      <c r="AY20" s="635"/>
      <c r="AZ20" s="635"/>
      <c r="BA20" s="635"/>
      <c r="BB20" s="635"/>
      <c r="BC20" s="635"/>
    </row>
    <row r="21" spans="1:55" s="25" customFormat="1" ht="12.75" customHeight="1" x14ac:dyDescent="0.2">
      <c r="A21" s="635"/>
      <c r="B21" s="1512">
        <f>+I3</f>
        <v>44197</v>
      </c>
      <c r="C21" s="1513">
        <f>J14</f>
        <v>0</v>
      </c>
      <c r="D21" s="1513">
        <f>I14</f>
        <v>0</v>
      </c>
      <c r="E21" s="1514">
        <f>M14</f>
        <v>0</v>
      </c>
      <c r="F21" s="1514">
        <f>K14</f>
        <v>0</v>
      </c>
      <c r="G21" s="2615">
        <f>+L14</f>
        <v>0</v>
      </c>
      <c r="H21" s="2616"/>
      <c r="I21" s="638"/>
      <c r="J21" s="636"/>
      <c r="K21" s="636"/>
      <c r="L21" s="636"/>
      <c r="M21" s="636"/>
      <c r="N21" s="636"/>
      <c r="O21" s="636"/>
      <c r="P21" s="636"/>
      <c r="Q21" s="635"/>
      <c r="R21" s="635"/>
      <c r="S21" s="635"/>
      <c r="T21" s="635"/>
      <c r="U21" s="635"/>
      <c r="V21" s="635"/>
      <c r="W21" s="635"/>
      <c r="X21" s="635"/>
      <c r="Y21" s="635"/>
      <c r="Z21" s="636"/>
      <c r="AA21" s="636"/>
      <c r="AB21" s="636"/>
      <c r="AC21" s="636"/>
      <c r="AD21" s="636"/>
      <c r="AE21" s="636"/>
      <c r="AF21" s="636"/>
      <c r="AG21" s="636"/>
      <c r="AH21" s="635"/>
      <c r="AI21" s="587"/>
      <c r="AJ21" s="587"/>
      <c r="AK21" s="587"/>
      <c r="AL21" s="587"/>
      <c r="AM21" s="587"/>
      <c r="AN21" s="587"/>
      <c r="AO21" s="587"/>
      <c r="AP21" s="587"/>
      <c r="AQ21" s="587"/>
      <c r="AR21" s="587"/>
      <c r="AS21" s="587"/>
      <c r="AT21" s="587"/>
      <c r="AU21" s="587"/>
      <c r="AV21" s="587"/>
      <c r="AW21" s="587"/>
      <c r="AX21" s="635"/>
      <c r="AY21" s="635"/>
      <c r="AZ21" s="635"/>
      <c r="BA21" s="635"/>
      <c r="BB21" s="635"/>
      <c r="BC21" s="635"/>
    </row>
    <row r="22" spans="1:55" s="25" customFormat="1" ht="12.75" customHeight="1" x14ac:dyDescent="0.2">
      <c r="A22" s="635"/>
      <c r="B22" s="1512">
        <f>+O3</f>
        <v>44166</v>
      </c>
      <c r="C22" s="1513">
        <f>P14</f>
        <v>0</v>
      </c>
      <c r="D22" s="1513">
        <f>O14</f>
        <v>0</v>
      </c>
      <c r="E22" s="1514">
        <f>S14</f>
        <v>0</v>
      </c>
      <c r="F22" s="1514">
        <f>Q14</f>
        <v>0</v>
      </c>
      <c r="G22" s="2615">
        <f>+R14</f>
        <v>0</v>
      </c>
      <c r="H22" s="2616"/>
      <c r="I22" s="638"/>
      <c r="J22" s="636"/>
      <c r="K22" s="636"/>
      <c r="L22" s="636"/>
      <c r="M22" s="636"/>
      <c r="N22" s="636"/>
      <c r="O22" s="636"/>
      <c r="P22" s="636"/>
      <c r="Q22" s="635"/>
      <c r="R22" s="635"/>
      <c r="S22" s="635"/>
      <c r="T22" s="635"/>
      <c r="U22" s="635"/>
      <c r="V22" s="635"/>
      <c r="W22" s="635"/>
      <c r="X22" s="635"/>
      <c r="Y22" s="635"/>
      <c r="Z22" s="636"/>
      <c r="AA22" s="636"/>
      <c r="AB22" s="636"/>
      <c r="AC22" s="636"/>
      <c r="AD22" s="636"/>
      <c r="AE22" s="636"/>
      <c r="AF22" s="636"/>
      <c r="AG22" s="636"/>
      <c r="AH22" s="635"/>
      <c r="AI22" s="587"/>
      <c r="AJ22" s="587"/>
      <c r="AK22" s="587"/>
      <c r="AL22" s="587"/>
      <c r="AM22" s="587"/>
      <c r="AN22" s="587"/>
      <c r="AO22" s="587"/>
      <c r="AP22" s="587"/>
      <c r="AQ22" s="587"/>
      <c r="AR22" s="587"/>
      <c r="AS22" s="587"/>
      <c r="AT22" s="587"/>
      <c r="AU22" s="587"/>
      <c r="AV22" s="587"/>
      <c r="AW22" s="587"/>
      <c r="AX22" s="635"/>
      <c r="AY22" s="635"/>
      <c r="AZ22" s="635"/>
      <c r="BA22" s="635"/>
      <c r="BB22" s="635"/>
      <c r="BC22" s="635"/>
    </row>
    <row r="23" spans="1:55" s="25" customFormat="1" ht="12.75" customHeight="1" x14ac:dyDescent="0.2">
      <c r="A23" s="635"/>
      <c r="B23" s="1512">
        <f>+U3</f>
        <v>44136</v>
      </c>
      <c r="C23" s="1513">
        <f>V14</f>
        <v>0</v>
      </c>
      <c r="D23" s="1513">
        <f>U14</f>
        <v>0</v>
      </c>
      <c r="E23" s="1514">
        <f>Y14</f>
        <v>0</v>
      </c>
      <c r="F23" s="1514">
        <f>W14</f>
        <v>0</v>
      </c>
      <c r="G23" s="2615">
        <f>+X14</f>
        <v>0</v>
      </c>
      <c r="H23" s="2616"/>
      <c r="I23" s="638"/>
      <c r="J23" s="636"/>
      <c r="K23" s="636"/>
      <c r="L23" s="636"/>
      <c r="M23" s="636"/>
      <c r="N23" s="636"/>
      <c r="O23" s="636"/>
      <c r="P23" s="636"/>
      <c r="Q23" s="635"/>
      <c r="R23" s="635"/>
      <c r="S23" s="635"/>
      <c r="T23" s="635"/>
      <c r="U23" s="635"/>
      <c r="V23" s="635"/>
      <c r="W23" s="635"/>
      <c r="X23" s="635"/>
      <c r="Y23" s="635"/>
      <c r="Z23" s="636"/>
      <c r="AA23" s="636"/>
      <c r="AB23" s="636"/>
      <c r="AC23" s="636"/>
      <c r="AD23" s="636"/>
      <c r="AE23" s="636"/>
      <c r="AF23" s="636"/>
      <c r="AG23" s="636"/>
      <c r="AH23" s="635"/>
      <c r="AI23" s="587"/>
      <c r="AJ23" s="587"/>
      <c r="AK23" s="587"/>
      <c r="AL23" s="587"/>
      <c r="AM23" s="587"/>
      <c r="AN23" s="587"/>
      <c r="AO23" s="587"/>
      <c r="AP23" s="587"/>
      <c r="AQ23" s="587"/>
      <c r="AR23" s="587"/>
      <c r="AS23" s="587"/>
      <c r="AT23" s="587"/>
      <c r="AU23" s="587"/>
      <c r="AV23" s="587"/>
      <c r="AW23" s="587"/>
      <c r="AX23" s="635"/>
      <c r="AY23" s="635"/>
      <c r="AZ23" s="635"/>
      <c r="BA23" s="635"/>
      <c r="BB23" s="635"/>
      <c r="BC23" s="635"/>
    </row>
    <row r="24" spans="1:55" s="25" customFormat="1" ht="12.75" customHeight="1" x14ac:dyDescent="0.2">
      <c r="A24" s="635"/>
      <c r="B24" s="1512">
        <f>+AA3</f>
        <v>44105</v>
      </c>
      <c r="C24" s="1513">
        <f>AB14</f>
        <v>0</v>
      </c>
      <c r="D24" s="1513">
        <f>AA14</f>
        <v>0</v>
      </c>
      <c r="E24" s="1514">
        <f>AE14</f>
        <v>0</v>
      </c>
      <c r="F24" s="1514">
        <f>AC14</f>
        <v>0</v>
      </c>
      <c r="G24" s="2615">
        <f>+AD14</f>
        <v>0</v>
      </c>
      <c r="H24" s="2616"/>
      <c r="I24" s="638"/>
      <c r="J24" s="636"/>
      <c r="K24" s="636"/>
      <c r="L24" s="636"/>
      <c r="M24" s="636"/>
      <c r="N24" s="636"/>
      <c r="O24" s="636"/>
      <c r="P24" s="636"/>
      <c r="Q24" s="635"/>
      <c r="R24" s="635"/>
      <c r="S24" s="635"/>
      <c r="T24" s="635"/>
      <c r="U24" s="635"/>
      <c r="V24" s="635"/>
      <c r="W24" s="635"/>
      <c r="X24" s="635"/>
      <c r="Y24" s="635"/>
      <c r="Z24" s="636"/>
      <c r="AA24" s="636"/>
      <c r="AB24" s="636"/>
      <c r="AC24" s="636"/>
      <c r="AD24" s="636"/>
      <c r="AE24" s="636"/>
      <c r="AF24" s="636"/>
      <c r="AG24" s="636"/>
      <c r="AH24" s="635"/>
      <c r="AI24" s="587"/>
      <c r="AJ24" s="587"/>
      <c r="AK24" s="587"/>
      <c r="AL24" s="587"/>
      <c r="AM24" s="587"/>
      <c r="AN24" s="587"/>
      <c r="AO24" s="587"/>
      <c r="AP24" s="587"/>
      <c r="AQ24" s="587"/>
      <c r="AR24" s="587"/>
      <c r="AS24" s="587"/>
      <c r="AT24" s="587"/>
      <c r="AU24" s="587"/>
      <c r="AV24" s="587"/>
      <c r="AW24" s="587"/>
      <c r="AX24" s="635"/>
      <c r="AY24" s="635"/>
      <c r="AZ24" s="635"/>
      <c r="BA24" s="635"/>
      <c r="BB24" s="635"/>
      <c r="BC24" s="635"/>
    </row>
    <row r="25" spans="1:55" s="25" customFormat="1" ht="12.75" customHeight="1" x14ac:dyDescent="0.2">
      <c r="A25" s="635"/>
      <c r="B25" s="1512">
        <f>+AG3</f>
        <v>44075</v>
      </c>
      <c r="C25" s="1513">
        <f>AH14</f>
        <v>0</v>
      </c>
      <c r="D25" s="1513">
        <f>AG14</f>
        <v>0</v>
      </c>
      <c r="E25" s="1514">
        <f>AK14</f>
        <v>0</v>
      </c>
      <c r="F25" s="1514">
        <f>AI14</f>
        <v>0</v>
      </c>
      <c r="G25" s="2615">
        <f>+AJ14</f>
        <v>0</v>
      </c>
      <c r="H25" s="2616"/>
      <c r="I25" s="638"/>
      <c r="J25" s="636"/>
      <c r="K25" s="636"/>
      <c r="L25" s="636"/>
      <c r="M25" s="636"/>
      <c r="N25" s="636"/>
      <c r="O25" s="636"/>
      <c r="P25" s="636"/>
      <c r="Q25" s="635"/>
      <c r="R25" s="635"/>
      <c r="S25" s="635"/>
      <c r="T25" s="635"/>
      <c r="U25" s="635"/>
      <c r="V25" s="635"/>
      <c r="W25" s="635"/>
      <c r="X25" s="635"/>
      <c r="Y25" s="635"/>
      <c r="Z25" s="636"/>
      <c r="AA25" s="636"/>
      <c r="AB25" s="636"/>
      <c r="AC25" s="636"/>
      <c r="AD25" s="636"/>
      <c r="AE25" s="636"/>
      <c r="AF25" s="636"/>
      <c r="AG25" s="636"/>
      <c r="AH25" s="635"/>
      <c r="AI25" s="587"/>
      <c r="AJ25" s="587"/>
      <c r="AK25" s="587"/>
      <c r="AL25" s="587"/>
      <c r="AM25" s="587"/>
      <c r="AN25" s="587"/>
      <c r="AO25" s="587"/>
      <c r="AP25" s="587"/>
      <c r="AQ25" s="587"/>
      <c r="AR25" s="587"/>
      <c r="AS25" s="587"/>
      <c r="AT25" s="587"/>
      <c r="AU25" s="587"/>
      <c r="AV25" s="587"/>
      <c r="AW25" s="587"/>
      <c r="AX25" s="635"/>
      <c r="AY25" s="635"/>
      <c r="AZ25" s="635"/>
      <c r="BA25" s="635"/>
      <c r="BB25" s="635"/>
      <c r="BC25" s="635"/>
    </row>
    <row r="26" spans="1:55" ht="12.75" customHeight="1" x14ac:dyDescent="0.2">
      <c r="A26" s="587"/>
      <c r="B26" s="639" t="s">
        <v>26</v>
      </c>
      <c r="C26" s="1515">
        <f>SUM(C20:C25)</f>
        <v>0</v>
      </c>
      <c r="D26" s="1515">
        <f>SUM(D20:D25)</f>
        <v>0</v>
      </c>
      <c r="E26" s="1516">
        <f>SUM(E20:E25)</f>
        <v>0</v>
      </c>
      <c r="F26" s="1516">
        <f>SUM(F20:F25)</f>
        <v>0</v>
      </c>
      <c r="G26" s="2617">
        <f>SUM(G20:G25)</f>
        <v>0</v>
      </c>
      <c r="H26" s="2618"/>
      <c r="I26" s="640"/>
      <c r="J26" s="587"/>
      <c r="K26" s="587"/>
      <c r="L26" s="587"/>
      <c r="M26" s="587"/>
      <c r="N26" s="641"/>
      <c r="O26" s="587"/>
      <c r="P26" s="587"/>
      <c r="Q26" s="587"/>
      <c r="R26" s="587"/>
      <c r="S26" s="587"/>
      <c r="T26" s="587"/>
      <c r="U26" s="587"/>
      <c r="V26" s="587"/>
      <c r="W26" s="587"/>
      <c r="X26" s="587"/>
      <c r="Y26" s="587"/>
      <c r="Z26" s="587"/>
      <c r="AA26" s="587"/>
      <c r="AB26" s="587"/>
      <c r="AC26" s="587"/>
      <c r="AD26" s="587"/>
      <c r="AE26" s="587"/>
      <c r="AF26" s="587"/>
      <c r="AG26" s="587"/>
      <c r="AH26" s="587"/>
      <c r="AI26" s="587"/>
      <c r="AJ26" s="587"/>
      <c r="AK26" s="587"/>
      <c r="AL26" s="587"/>
      <c r="AM26" s="587"/>
      <c r="AX26" s="587"/>
      <c r="AY26" s="587"/>
      <c r="AZ26" s="587"/>
      <c r="BA26" s="587"/>
      <c r="BB26" s="587"/>
      <c r="BC26" s="587"/>
    </row>
    <row r="27" spans="1:55" ht="33.75" customHeight="1" x14ac:dyDescent="0.2">
      <c r="A27" s="587"/>
      <c r="B27" s="642" t="s">
        <v>301</v>
      </c>
      <c r="C27" s="643"/>
      <c r="D27" s="2622">
        <f>Financials_Consolidated!C7</f>
        <v>43556</v>
      </c>
      <c r="E27" s="2622"/>
      <c r="F27" s="2622"/>
      <c r="G27" s="2622"/>
      <c r="H27" s="1517">
        <f>Financials_Consolidated!C11/100000</f>
        <v>0</v>
      </c>
      <c r="I27" s="640"/>
      <c r="J27" s="587"/>
      <c r="K27" s="587"/>
      <c r="L27" s="587"/>
      <c r="M27" s="587"/>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c r="AL27" s="587"/>
      <c r="AM27" s="587"/>
      <c r="AX27" s="587"/>
      <c r="AY27" s="587"/>
      <c r="AZ27" s="587"/>
      <c r="BA27" s="587"/>
      <c r="BB27" s="587"/>
      <c r="BC27" s="587"/>
    </row>
    <row r="28" spans="1:55" ht="12" x14ac:dyDescent="0.2">
      <c r="A28" s="587"/>
      <c r="B28" s="2619" t="s">
        <v>730</v>
      </c>
      <c r="C28" s="2620"/>
      <c r="D28" s="2620"/>
      <c r="E28" s="2620"/>
      <c r="F28" s="2620"/>
      <c r="G28" s="2621"/>
      <c r="H28" s="1518" t="e">
        <f>G26/H27</f>
        <v>#DIV/0!</v>
      </c>
      <c r="I28" s="644"/>
      <c r="J28" s="587"/>
      <c r="K28" s="587"/>
      <c r="L28" s="587"/>
      <c r="M28" s="587"/>
      <c r="N28" s="587"/>
      <c r="O28" s="587"/>
      <c r="P28" s="587"/>
      <c r="Q28" s="587"/>
      <c r="R28" s="587"/>
      <c r="S28" s="587"/>
      <c r="T28" s="587"/>
      <c r="U28" s="587"/>
      <c r="V28" s="587"/>
      <c r="W28" s="587"/>
      <c r="X28" s="587"/>
      <c r="Y28" s="587"/>
      <c r="Z28" s="587"/>
      <c r="AA28" s="587"/>
      <c r="AB28" s="587"/>
      <c r="AC28" s="587"/>
      <c r="AD28" s="587"/>
      <c r="AE28" s="587"/>
      <c r="AF28" s="587"/>
      <c r="AG28" s="587"/>
      <c r="AH28" s="587"/>
      <c r="AI28" s="587"/>
      <c r="AJ28" s="587"/>
      <c r="AK28" s="587"/>
      <c r="AL28" s="587"/>
      <c r="AM28" s="587"/>
      <c r="AX28" s="587"/>
      <c r="AY28" s="587"/>
      <c r="AZ28" s="587"/>
      <c r="BA28" s="587"/>
      <c r="BB28" s="587"/>
      <c r="BC28" s="587"/>
    </row>
    <row r="29" spans="1:55" ht="12.75" thickBot="1" x14ac:dyDescent="0.25">
      <c r="A29" s="587"/>
      <c r="B29" s="2610" t="s">
        <v>731</v>
      </c>
      <c r="C29" s="2611"/>
      <c r="D29" s="2611"/>
      <c r="E29" s="2611"/>
      <c r="F29" s="2611"/>
      <c r="G29" s="2612"/>
      <c r="H29" s="1519" t="e">
        <f>(((G26/6)*12)/H27)* 100</f>
        <v>#DIV/0!</v>
      </c>
      <c r="I29" s="587"/>
      <c r="J29" s="587"/>
      <c r="K29" s="587"/>
      <c r="L29" s="587"/>
      <c r="M29" s="587"/>
      <c r="N29" s="587"/>
      <c r="O29" s="587"/>
      <c r="P29" s="587"/>
      <c r="Q29" s="587"/>
      <c r="R29" s="587"/>
      <c r="S29" s="587"/>
      <c r="T29" s="587"/>
      <c r="U29" s="587"/>
      <c r="V29" s="587"/>
      <c r="W29" s="587"/>
      <c r="X29" s="587"/>
      <c r="Y29" s="587"/>
      <c r="Z29" s="587"/>
      <c r="AA29" s="587"/>
      <c r="AB29" s="587"/>
      <c r="AC29" s="587"/>
      <c r="AD29" s="587"/>
      <c r="AE29" s="587"/>
      <c r="AF29" s="587"/>
      <c r="AG29" s="587"/>
      <c r="AH29" s="587"/>
      <c r="AI29" s="587"/>
      <c r="AJ29" s="587"/>
      <c r="AK29" s="587"/>
      <c r="AL29" s="587"/>
      <c r="AM29" s="587"/>
      <c r="AX29" s="587"/>
      <c r="AY29" s="587"/>
      <c r="AZ29" s="587"/>
      <c r="BA29" s="587"/>
      <c r="BB29" s="587"/>
      <c r="BC29" s="587"/>
    </row>
    <row r="30" spans="1:55" x14ac:dyDescent="0.2">
      <c r="A30" s="587"/>
      <c r="B30" s="587" t="s">
        <v>2513</v>
      </c>
      <c r="C30" s="587"/>
      <c r="D30" s="587"/>
      <c r="E30" s="587"/>
      <c r="F30" s="587"/>
      <c r="G30" s="587"/>
      <c r="H30" s="587"/>
      <c r="I30" s="587"/>
      <c r="J30" s="587"/>
      <c r="K30" s="587"/>
      <c r="L30" s="587"/>
      <c r="M30" s="587"/>
      <c r="N30" s="587"/>
      <c r="O30" s="587"/>
      <c r="P30" s="587"/>
      <c r="Q30" s="587"/>
      <c r="R30" s="587"/>
      <c r="S30" s="587"/>
      <c r="T30" s="587"/>
      <c r="U30" s="587"/>
      <c r="V30" s="587"/>
      <c r="W30" s="587"/>
      <c r="X30" s="587"/>
      <c r="Y30" s="587"/>
      <c r="Z30" s="587"/>
      <c r="AA30" s="587"/>
      <c r="AB30" s="587"/>
      <c r="AC30" s="587"/>
      <c r="AD30" s="587"/>
      <c r="AE30" s="587"/>
      <c r="AF30" s="587"/>
      <c r="AG30" s="587"/>
      <c r="AH30" s="587"/>
      <c r="AI30" s="587"/>
      <c r="AJ30" s="587"/>
      <c r="AK30" s="587"/>
      <c r="AL30" s="587"/>
      <c r="AM30" s="587"/>
      <c r="AX30" s="587"/>
      <c r="AY30" s="587"/>
      <c r="AZ30" s="587"/>
      <c r="BA30" s="587"/>
      <c r="BB30" s="587"/>
      <c r="BC30" s="587"/>
    </row>
    <row r="31" spans="1:55" x14ac:dyDescent="0.2">
      <c r="A31" s="587"/>
      <c r="B31" s="587"/>
      <c r="C31" s="587"/>
      <c r="D31" s="587"/>
      <c r="E31" s="587"/>
      <c r="F31" s="587"/>
      <c r="G31" s="587"/>
      <c r="H31" s="587"/>
      <c r="I31" s="587"/>
      <c r="J31" s="587"/>
      <c r="K31" s="587"/>
      <c r="L31" s="587"/>
      <c r="M31" s="587"/>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c r="AL31" s="587"/>
      <c r="AM31" s="587"/>
      <c r="AX31" s="587"/>
      <c r="AY31" s="587"/>
      <c r="AZ31" s="587"/>
      <c r="BA31" s="587"/>
      <c r="BB31" s="587"/>
      <c r="BC31" s="587"/>
    </row>
    <row r="32" spans="1:55" x14ac:dyDescent="0.2">
      <c r="A32" s="587"/>
      <c r="B32" s="587"/>
      <c r="C32" s="587"/>
      <c r="D32" s="587"/>
      <c r="E32" s="587"/>
      <c r="F32" s="587"/>
      <c r="G32" s="587"/>
      <c r="H32" s="587"/>
      <c r="I32" s="587"/>
      <c r="J32" s="587"/>
      <c r="K32" s="587"/>
      <c r="L32" s="587"/>
      <c r="M32" s="587"/>
      <c r="N32" s="587"/>
      <c r="O32" s="587"/>
      <c r="P32" s="587"/>
      <c r="Q32" s="587"/>
      <c r="R32" s="587"/>
      <c r="S32" s="587"/>
      <c r="T32" s="587"/>
      <c r="U32" s="587"/>
      <c r="V32" s="587"/>
      <c r="W32" s="587"/>
      <c r="X32" s="587"/>
      <c r="Y32" s="587"/>
      <c r="Z32" s="587"/>
      <c r="AA32" s="587"/>
      <c r="AB32" s="587"/>
      <c r="AC32" s="587"/>
      <c r="AD32" s="587"/>
      <c r="AE32" s="587"/>
      <c r="AF32" s="587"/>
      <c r="AG32" s="587"/>
      <c r="AH32" s="587"/>
      <c r="AI32" s="587"/>
      <c r="AJ32" s="587"/>
      <c r="AK32" s="587"/>
      <c r="AL32" s="587"/>
      <c r="AM32" s="587"/>
      <c r="AX32" s="587"/>
      <c r="AY32" s="587"/>
      <c r="AZ32" s="587"/>
      <c r="BA32" s="587"/>
      <c r="BB32" s="587"/>
      <c r="BC32" s="587"/>
    </row>
    <row r="33" spans="1:55" x14ac:dyDescent="0.2">
      <c r="A33" s="587"/>
      <c r="B33" s="587"/>
      <c r="C33" s="587"/>
      <c r="D33" s="587"/>
      <c r="E33" s="587"/>
      <c r="F33" s="587"/>
      <c r="G33" s="587"/>
      <c r="H33" s="587"/>
      <c r="I33" s="587"/>
      <c r="J33" s="587"/>
      <c r="K33" s="587"/>
      <c r="L33" s="587"/>
      <c r="M33" s="587"/>
      <c r="N33" s="587"/>
      <c r="O33" s="587"/>
      <c r="P33" s="587"/>
      <c r="Q33" s="587"/>
      <c r="R33" s="587"/>
      <c r="S33" s="587"/>
      <c r="T33" s="587"/>
      <c r="U33" s="587"/>
      <c r="V33" s="587"/>
      <c r="W33" s="587"/>
      <c r="X33" s="587"/>
      <c r="Y33" s="587"/>
      <c r="Z33" s="587"/>
      <c r="AA33" s="587"/>
      <c r="AB33" s="587"/>
      <c r="AC33" s="587"/>
      <c r="AD33" s="587"/>
      <c r="AE33" s="587"/>
      <c r="AF33" s="587"/>
      <c r="AG33" s="587"/>
      <c r="AH33" s="587"/>
      <c r="AI33" s="587"/>
      <c r="AJ33" s="587"/>
      <c r="AK33" s="587"/>
      <c r="AL33" s="587"/>
      <c r="AM33" s="587"/>
      <c r="AX33" s="587"/>
      <c r="AY33" s="587"/>
      <c r="AZ33" s="587"/>
      <c r="BA33" s="587"/>
      <c r="BB33" s="587"/>
      <c r="BC33" s="587"/>
    </row>
    <row r="34" spans="1:55" x14ac:dyDescent="0.2">
      <c r="A34" s="587"/>
      <c r="B34" s="587"/>
      <c r="C34" s="587"/>
      <c r="D34" s="587"/>
      <c r="E34" s="587"/>
      <c r="F34" s="587"/>
      <c r="G34" s="587"/>
      <c r="H34" s="587"/>
      <c r="I34" s="587"/>
      <c r="J34" s="587"/>
      <c r="K34" s="587"/>
      <c r="L34" s="587"/>
      <c r="M34" s="587"/>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7"/>
      <c r="AK34" s="587"/>
      <c r="AL34" s="587"/>
      <c r="AM34" s="587"/>
      <c r="AX34" s="587"/>
      <c r="AY34" s="587"/>
      <c r="AZ34" s="587"/>
      <c r="BA34" s="587"/>
      <c r="BB34" s="587"/>
      <c r="BC34" s="587"/>
    </row>
    <row r="35" spans="1:55" x14ac:dyDescent="0.2">
      <c r="A35" s="587"/>
      <c r="B35" s="587"/>
      <c r="C35" s="587"/>
      <c r="D35" s="587"/>
      <c r="E35" s="587"/>
      <c r="F35" s="587"/>
      <c r="G35" s="587"/>
      <c r="H35" s="587"/>
      <c r="I35" s="587"/>
      <c r="J35" s="587"/>
      <c r="K35" s="587"/>
      <c r="L35" s="587"/>
      <c r="M35" s="587"/>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c r="AL35" s="587"/>
      <c r="AM35" s="587"/>
      <c r="AX35" s="587"/>
      <c r="AY35" s="587"/>
      <c r="AZ35" s="587"/>
      <c r="BA35" s="587"/>
      <c r="BB35" s="587"/>
      <c r="BC35" s="587"/>
    </row>
    <row r="36" spans="1:55" x14ac:dyDescent="0.2">
      <c r="A36" s="587"/>
      <c r="B36" s="587"/>
      <c r="C36" s="587"/>
      <c r="D36" s="587"/>
      <c r="E36" s="587"/>
      <c r="F36" s="587"/>
      <c r="G36" s="587"/>
      <c r="H36" s="587"/>
      <c r="I36" s="587"/>
      <c r="J36" s="587"/>
      <c r="K36" s="587"/>
      <c r="L36" s="587"/>
      <c r="M36" s="587"/>
      <c r="N36" s="587"/>
      <c r="O36" s="587"/>
      <c r="P36" s="587"/>
      <c r="Q36" s="587"/>
      <c r="R36" s="587"/>
      <c r="S36" s="587"/>
      <c r="T36" s="587"/>
      <c r="U36" s="587"/>
      <c r="V36" s="587"/>
      <c r="W36" s="587"/>
      <c r="X36" s="587"/>
      <c r="Y36" s="587"/>
      <c r="Z36" s="587"/>
      <c r="AA36" s="587"/>
      <c r="AB36" s="587"/>
      <c r="AC36" s="587"/>
      <c r="AD36" s="587"/>
      <c r="AE36" s="587"/>
      <c r="AF36" s="587"/>
      <c r="AG36" s="587"/>
      <c r="AH36" s="587"/>
      <c r="AI36" s="587"/>
      <c r="AJ36" s="587"/>
      <c r="AK36" s="587"/>
      <c r="AL36" s="587"/>
      <c r="AM36" s="587"/>
      <c r="AX36" s="587"/>
      <c r="AY36" s="587"/>
      <c r="AZ36" s="587"/>
      <c r="BA36" s="587"/>
      <c r="BB36" s="587"/>
      <c r="BC36" s="587"/>
    </row>
    <row r="37" spans="1:55" x14ac:dyDescent="0.2">
      <c r="A37" s="587"/>
      <c r="B37" s="587"/>
      <c r="C37" s="587"/>
      <c r="D37" s="587"/>
      <c r="E37" s="587"/>
      <c r="F37" s="587"/>
      <c r="G37" s="587"/>
      <c r="H37" s="587"/>
      <c r="I37" s="587"/>
      <c r="J37" s="587"/>
      <c r="K37" s="587"/>
      <c r="L37" s="587"/>
      <c r="M37" s="587"/>
      <c r="N37" s="587"/>
      <c r="O37" s="587"/>
      <c r="P37" s="587"/>
      <c r="Q37" s="587"/>
      <c r="R37" s="587"/>
      <c r="S37" s="587"/>
      <c r="T37" s="587"/>
      <c r="U37" s="587"/>
      <c r="V37" s="587"/>
      <c r="W37" s="587"/>
      <c r="X37" s="587"/>
      <c r="Y37" s="587"/>
      <c r="Z37" s="587"/>
      <c r="AA37" s="587"/>
      <c r="AB37" s="587"/>
      <c r="AC37" s="587"/>
      <c r="AD37" s="587"/>
      <c r="AE37" s="587"/>
      <c r="AF37" s="587"/>
      <c r="AG37" s="587"/>
      <c r="AH37" s="587"/>
      <c r="AI37" s="587"/>
      <c r="AJ37" s="587"/>
      <c r="AK37" s="587"/>
      <c r="AL37" s="587"/>
      <c r="AM37" s="587"/>
      <c r="AX37" s="587"/>
      <c r="AY37" s="587"/>
      <c r="AZ37" s="587"/>
      <c r="BA37" s="587"/>
      <c r="BB37" s="587"/>
      <c r="BC37" s="587"/>
    </row>
    <row r="38" spans="1:55" x14ac:dyDescent="0.2">
      <c r="A38" s="587"/>
      <c r="B38" s="587"/>
      <c r="C38" s="587"/>
      <c r="D38" s="587"/>
      <c r="E38" s="587"/>
      <c r="F38" s="587"/>
      <c r="G38" s="587"/>
      <c r="H38" s="587"/>
      <c r="I38" s="587"/>
      <c r="J38" s="587"/>
      <c r="K38" s="587"/>
      <c r="L38" s="587"/>
      <c r="M38" s="587"/>
      <c r="N38" s="587"/>
      <c r="O38" s="587"/>
      <c r="P38" s="587"/>
      <c r="Q38" s="587"/>
      <c r="R38" s="587"/>
      <c r="S38" s="587"/>
      <c r="T38" s="587"/>
      <c r="U38" s="587"/>
      <c r="V38" s="587"/>
      <c r="W38" s="587"/>
      <c r="X38" s="587"/>
      <c r="Y38" s="587"/>
      <c r="Z38" s="587"/>
      <c r="AA38" s="587"/>
      <c r="AB38" s="587"/>
      <c r="AC38" s="587"/>
      <c r="AD38" s="587"/>
      <c r="AE38" s="587"/>
      <c r="AF38" s="587"/>
      <c r="AG38" s="587"/>
      <c r="AH38" s="587"/>
      <c r="AI38" s="587"/>
      <c r="AJ38" s="587"/>
      <c r="AK38" s="587"/>
      <c r="AL38" s="587"/>
      <c r="AM38" s="587"/>
      <c r="AX38" s="587"/>
      <c r="AY38" s="587"/>
      <c r="AZ38" s="587"/>
      <c r="BA38" s="587"/>
      <c r="BB38" s="587"/>
      <c r="BC38" s="587"/>
    </row>
    <row r="39" spans="1:55" x14ac:dyDescent="0.2">
      <c r="A39" s="587"/>
      <c r="B39" s="587"/>
      <c r="C39" s="587"/>
      <c r="D39" s="587"/>
      <c r="E39" s="587"/>
      <c r="F39" s="587"/>
      <c r="G39" s="587"/>
      <c r="H39" s="587"/>
      <c r="I39" s="587"/>
      <c r="J39" s="587"/>
      <c r="K39" s="587"/>
      <c r="L39" s="587"/>
      <c r="M39" s="587"/>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c r="AL39" s="587"/>
      <c r="AM39" s="587"/>
      <c r="AX39" s="587"/>
      <c r="AY39" s="587"/>
      <c r="AZ39" s="587"/>
      <c r="BA39" s="587"/>
      <c r="BB39" s="587"/>
      <c r="BC39" s="587"/>
    </row>
    <row r="40" spans="1:55" x14ac:dyDescent="0.2">
      <c r="A40" s="587"/>
      <c r="B40" s="587"/>
      <c r="C40" s="587"/>
      <c r="D40" s="587"/>
      <c r="E40" s="587"/>
      <c r="F40" s="587"/>
      <c r="G40" s="587"/>
      <c r="H40" s="587"/>
      <c r="I40" s="587"/>
      <c r="J40" s="587"/>
      <c r="K40" s="587"/>
      <c r="L40" s="587"/>
      <c r="M40" s="587"/>
      <c r="N40" s="587"/>
      <c r="O40" s="587"/>
      <c r="P40" s="587"/>
      <c r="Q40" s="587"/>
      <c r="R40" s="587"/>
      <c r="S40" s="587"/>
      <c r="T40" s="587"/>
      <c r="U40" s="587"/>
      <c r="V40" s="587"/>
      <c r="W40" s="587"/>
      <c r="X40" s="587"/>
      <c r="Y40" s="587"/>
      <c r="Z40" s="587"/>
      <c r="AA40" s="587"/>
      <c r="AB40" s="587"/>
      <c r="AC40" s="587"/>
      <c r="AD40" s="587"/>
      <c r="AE40" s="587"/>
      <c r="AF40" s="587"/>
      <c r="AG40" s="587"/>
      <c r="AH40" s="587"/>
      <c r="AI40" s="587"/>
      <c r="AJ40" s="587"/>
      <c r="AK40" s="587"/>
      <c r="AL40" s="587"/>
      <c r="AM40" s="587"/>
      <c r="AX40" s="587"/>
      <c r="AY40" s="587"/>
      <c r="AZ40" s="587"/>
      <c r="BA40" s="587"/>
      <c r="BB40" s="587"/>
      <c r="BC40" s="587"/>
    </row>
    <row r="41" spans="1:55" x14ac:dyDescent="0.2">
      <c r="A41" s="587"/>
      <c r="B41" s="587"/>
      <c r="C41" s="587"/>
      <c r="D41" s="587"/>
      <c r="E41" s="587"/>
      <c r="F41" s="587"/>
      <c r="G41" s="587"/>
      <c r="H41" s="587"/>
      <c r="I41" s="587"/>
      <c r="J41" s="587"/>
      <c r="K41" s="587"/>
      <c r="L41" s="587"/>
      <c r="M41" s="587"/>
      <c r="N41" s="587"/>
      <c r="O41" s="587"/>
      <c r="P41" s="587"/>
      <c r="Q41" s="587"/>
      <c r="R41" s="587"/>
      <c r="S41" s="587"/>
      <c r="T41" s="587"/>
      <c r="U41" s="587"/>
      <c r="V41" s="587"/>
      <c r="W41" s="587"/>
      <c r="X41" s="587"/>
      <c r="Y41" s="587"/>
      <c r="Z41" s="587"/>
      <c r="AA41" s="587"/>
      <c r="AB41" s="587"/>
      <c r="AC41" s="587"/>
      <c r="AD41" s="587"/>
      <c r="AE41" s="587"/>
      <c r="AF41" s="587"/>
      <c r="AG41" s="587"/>
      <c r="AH41" s="587"/>
      <c r="AI41" s="587"/>
      <c r="AJ41" s="587"/>
      <c r="AK41" s="587"/>
      <c r="AL41" s="587"/>
      <c r="AM41" s="587"/>
      <c r="AX41" s="587"/>
      <c r="AY41" s="587"/>
      <c r="AZ41" s="587"/>
      <c r="BA41" s="587"/>
      <c r="BB41" s="587"/>
      <c r="BC41" s="587"/>
    </row>
    <row r="42" spans="1:55" x14ac:dyDescent="0.2">
      <c r="A42" s="587"/>
      <c r="B42" s="587"/>
      <c r="C42" s="587"/>
      <c r="D42" s="587"/>
      <c r="E42" s="587"/>
      <c r="F42" s="587"/>
      <c r="G42" s="587"/>
      <c r="H42" s="587"/>
      <c r="I42" s="587"/>
      <c r="J42" s="587"/>
      <c r="K42" s="587"/>
      <c r="L42" s="587"/>
      <c r="M42" s="587"/>
      <c r="N42" s="587"/>
      <c r="O42" s="587"/>
      <c r="P42" s="587"/>
      <c r="Q42" s="587"/>
      <c r="R42" s="587"/>
      <c r="S42" s="587"/>
      <c r="T42" s="587"/>
      <c r="U42" s="587"/>
      <c r="V42" s="587"/>
      <c r="W42" s="587"/>
      <c r="X42" s="587"/>
      <c r="Y42" s="587"/>
      <c r="Z42" s="587"/>
      <c r="AA42" s="587"/>
      <c r="AB42" s="587"/>
      <c r="AC42" s="587"/>
      <c r="AD42" s="587"/>
      <c r="AE42" s="587"/>
      <c r="AF42" s="587"/>
      <c r="AG42" s="587"/>
      <c r="AH42" s="587"/>
      <c r="AI42" s="587"/>
      <c r="AJ42" s="587"/>
      <c r="AK42" s="587"/>
      <c r="AL42" s="587"/>
      <c r="AM42" s="587"/>
      <c r="AX42" s="587"/>
      <c r="AY42" s="587"/>
      <c r="AZ42" s="587"/>
      <c r="BA42" s="587"/>
      <c r="BB42" s="587"/>
      <c r="BC42" s="587"/>
    </row>
    <row r="43" spans="1:55" x14ac:dyDescent="0.2">
      <c r="A43" s="587"/>
      <c r="B43" s="587"/>
      <c r="C43" s="587"/>
      <c r="D43" s="587"/>
      <c r="E43" s="587"/>
      <c r="F43" s="587"/>
      <c r="G43" s="587"/>
      <c r="H43" s="587"/>
      <c r="I43" s="587"/>
      <c r="J43" s="587"/>
      <c r="K43" s="587"/>
      <c r="L43" s="587"/>
      <c r="M43" s="587"/>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c r="AL43" s="587"/>
      <c r="AM43" s="587"/>
      <c r="AX43" s="587"/>
      <c r="AY43" s="587"/>
      <c r="AZ43" s="587"/>
      <c r="BA43" s="587"/>
      <c r="BB43" s="587"/>
      <c r="BC43" s="587"/>
    </row>
    <row r="44" spans="1:55" x14ac:dyDescent="0.2">
      <c r="A44" s="587"/>
      <c r="B44" s="587"/>
      <c r="C44" s="587"/>
      <c r="D44" s="587"/>
      <c r="E44" s="587"/>
      <c r="F44" s="587"/>
      <c r="G44" s="587"/>
      <c r="H44" s="587"/>
      <c r="I44" s="587"/>
      <c r="J44" s="587"/>
      <c r="K44" s="587"/>
      <c r="L44" s="587"/>
      <c r="M44" s="587"/>
      <c r="N44" s="587"/>
      <c r="O44" s="587"/>
      <c r="P44" s="587"/>
      <c r="Q44" s="587"/>
      <c r="R44" s="587"/>
      <c r="S44" s="587"/>
      <c r="T44" s="587"/>
      <c r="U44" s="587"/>
      <c r="V44" s="587"/>
      <c r="W44" s="587"/>
      <c r="X44" s="587"/>
      <c r="Y44" s="587"/>
      <c r="Z44" s="587"/>
      <c r="AA44" s="587"/>
      <c r="AB44" s="587"/>
      <c r="AC44" s="587"/>
      <c r="AD44" s="587"/>
      <c r="AE44" s="587"/>
      <c r="AF44" s="587"/>
      <c r="AG44" s="587"/>
      <c r="AH44" s="587"/>
      <c r="AI44" s="587"/>
      <c r="AJ44" s="587"/>
      <c r="AK44" s="587"/>
      <c r="AL44" s="587"/>
      <c r="AM44" s="587"/>
      <c r="AX44" s="587"/>
      <c r="AY44" s="587"/>
      <c r="AZ44" s="587"/>
      <c r="BA44" s="587"/>
      <c r="BB44" s="587"/>
      <c r="BC44" s="587"/>
    </row>
    <row r="45" spans="1:55" x14ac:dyDescent="0.2">
      <c r="A45" s="587"/>
      <c r="B45" s="587"/>
      <c r="C45" s="587"/>
      <c r="D45" s="587"/>
      <c r="E45" s="587"/>
      <c r="F45" s="587"/>
      <c r="G45" s="587"/>
      <c r="H45" s="587"/>
      <c r="I45" s="587"/>
      <c r="J45" s="587"/>
      <c r="K45" s="587"/>
      <c r="L45" s="587"/>
      <c r="M45" s="587"/>
      <c r="N45" s="587"/>
      <c r="O45" s="587"/>
      <c r="P45" s="587"/>
      <c r="Q45" s="587"/>
      <c r="R45" s="587"/>
      <c r="S45" s="587"/>
      <c r="T45" s="587"/>
      <c r="U45" s="587"/>
      <c r="V45" s="587"/>
      <c r="W45" s="587"/>
      <c r="X45" s="587"/>
      <c r="Y45" s="587"/>
      <c r="Z45" s="587"/>
      <c r="AA45" s="587"/>
      <c r="AB45" s="587"/>
      <c r="AC45" s="587"/>
      <c r="AD45" s="587"/>
      <c r="AE45" s="587"/>
      <c r="AF45" s="587"/>
      <c r="AG45" s="587"/>
      <c r="AH45" s="587"/>
      <c r="AI45" s="587"/>
      <c r="AJ45" s="587"/>
      <c r="AK45" s="587"/>
      <c r="AL45" s="587"/>
      <c r="AM45" s="587"/>
      <c r="AX45" s="587"/>
      <c r="AY45" s="587"/>
      <c r="AZ45" s="587"/>
      <c r="BA45" s="587"/>
      <c r="BB45" s="587"/>
      <c r="BC45" s="587"/>
    </row>
    <row r="46" spans="1:55" x14ac:dyDescent="0.2">
      <c r="A46" s="587"/>
      <c r="B46" s="587"/>
      <c r="C46" s="587"/>
      <c r="D46" s="587"/>
      <c r="E46" s="587"/>
      <c r="F46" s="587"/>
      <c r="G46" s="587"/>
      <c r="H46" s="587"/>
      <c r="I46" s="587"/>
      <c r="J46" s="587"/>
      <c r="K46" s="587"/>
      <c r="L46" s="587"/>
      <c r="M46" s="587"/>
      <c r="N46" s="587"/>
      <c r="O46" s="587"/>
      <c r="P46" s="587"/>
      <c r="Q46" s="587"/>
      <c r="R46" s="587"/>
      <c r="S46" s="587"/>
      <c r="T46" s="587"/>
      <c r="U46" s="587"/>
      <c r="V46" s="587"/>
      <c r="W46" s="587"/>
      <c r="X46" s="587"/>
      <c r="Y46" s="587"/>
      <c r="Z46" s="587"/>
      <c r="AA46" s="587"/>
      <c r="AB46" s="587"/>
      <c r="AC46" s="587"/>
      <c r="AD46" s="587"/>
      <c r="AE46" s="587"/>
      <c r="AF46" s="587"/>
      <c r="AG46" s="587"/>
      <c r="AH46" s="587"/>
      <c r="AI46" s="587"/>
      <c r="AJ46" s="587"/>
      <c r="AK46" s="587"/>
      <c r="AL46" s="587"/>
      <c r="AM46" s="587"/>
      <c r="AX46" s="587"/>
      <c r="AY46" s="587"/>
      <c r="AZ46" s="587"/>
      <c r="BA46" s="587"/>
      <c r="BB46" s="587"/>
      <c r="BC46" s="587"/>
    </row>
    <row r="47" spans="1:55" x14ac:dyDescent="0.2">
      <c r="A47" s="587"/>
      <c r="B47" s="587"/>
      <c r="C47" s="587"/>
      <c r="D47" s="587"/>
      <c r="E47" s="587"/>
      <c r="F47" s="587"/>
      <c r="G47" s="587"/>
      <c r="H47" s="587"/>
      <c r="I47" s="587"/>
      <c r="J47" s="587"/>
      <c r="K47" s="587"/>
      <c r="L47" s="587"/>
      <c r="M47" s="587"/>
      <c r="N47" s="587"/>
      <c r="O47" s="587"/>
      <c r="P47" s="587"/>
      <c r="Q47" s="587"/>
      <c r="R47" s="587"/>
      <c r="S47" s="587"/>
      <c r="T47" s="587"/>
      <c r="U47" s="587"/>
      <c r="V47" s="587"/>
      <c r="W47" s="587"/>
      <c r="X47" s="587"/>
      <c r="Y47" s="587"/>
      <c r="Z47" s="587"/>
      <c r="AA47" s="587"/>
      <c r="AB47" s="587"/>
      <c r="AC47" s="587"/>
      <c r="AD47" s="587"/>
      <c r="AE47" s="587"/>
      <c r="AF47" s="587"/>
      <c r="AG47" s="587"/>
      <c r="AH47" s="587"/>
      <c r="AI47" s="587"/>
      <c r="AJ47" s="587"/>
      <c r="AK47" s="587"/>
      <c r="AL47" s="587"/>
      <c r="AM47" s="587"/>
      <c r="AX47" s="587"/>
      <c r="AY47" s="587"/>
      <c r="AZ47" s="587"/>
      <c r="BA47" s="587"/>
      <c r="BB47" s="587"/>
      <c r="BC47" s="587"/>
    </row>
    <row r="48" spans="1:55" x14ac:dyDescent="0.2">
      <c r="A48" s="587"/>
      <c r="B48" s="587"/>
      <c r="C48" s="587"/>
      <c r="D48" s="587"/>
      <c r="E48" s="587"/>
      <c r="F48" s="587"/>
      <c r="G48" s="587"/>
      <c r="H48" s="587"/>
      <c r="I48" s="587"/>
      <c r="J48" s="587"/>
      <c r="K48" s="587"/>
      <c r="L48" s="587"/>
      <c r="M48" s="587"/>
      <c r="N48" s="587"/>
      <c r="O48" s="587"/>
      <c r="P48" s="587"/>
      <c r="Q48" s="587"/>
      <c r="R48" s="587"/>
      <c r="S48" s="587"/>
      <c r="T48" s="587"/>
      <c r="U48" s="587"/>
      <c r="V48" s="587"/>
      <c r="W48" s="587"/>
      <c r="X48" s="587"/>
      <c r="Y48" s="587"/>
      <c r="Z48" s="587"/>
      <c r="AA48" s="587"/>
      <c r="AB48" s="587"/>
      <c r="AC48" s="587"/>
      <c r="AD48" s="587"/>
      <c r="AE48" s="587"/>
      <c r="AF48" s="587"/>
      <c r="AG48" s="587"/>
      <c r="AH48" s="587"/>
      <c r="AI48" s="587"/>
      <c r="AJ48" s="587"/>
      <c r="AK48" s="587"/>
      <c r="AL48" s="587"/>
      <c r="AM48" s="587"/>
      <c r="AX48" s="587"/>
      <c r="AY48" s="587"/>
      <c r="AZ48" s="587"/>
      <c r="BA48" s="587"/>
      <c r="BB48" s="587"/>
      <c r="BC48" s="587"/>
    </row>
    <row r="49" spans="1:55" x14ac:dyDescent="0.2">
      <c r="A49" s="587"/>
      <c r="B49" s="587"/>
      <c r="C49" s="587"/>
      <c r="D49" s="587"/>
      <c r="E49" s="587"/>
      <c r="F49" s="587"/>
      <c r="G49" s="587"/>
      <c r="H49" s="587"/>
      <c r="I49" s="587"/>
      <c r="J49" s="587"/>
      <c r="K49" s="587"/>
      <c r="L49" s="587"/>
      <c r="M49" s="587"/>
      <c r="N49" s="587"/>
      <c r="O49" s="587"/>
      <c r="P49" s="587"/>
      <c r="Q49" s="587"/>
      <c r="R49" s="587"/>
      <c r="S49" s="587"/>
      <c r="T49" s="587"/>
      <c r="U49" s="587"/>
      <c r="V49" s="587"/>
      <c r="W49" s="587"/>
      <c r="X49" s="587"/>
      <c r="Y49" s="587"/>
      <c r="Z49" s="587"/>
      <c r="AA49" s="587"/>
      <c r="AB49" s="587"/>
      <c r="AC49" s="587"/>
      <c r="AD49" s="587"/>
      <c r="AE49" s="587"/>
      <c r="AF49" s="587"/>
      <c r="AG49" s="587"/>
      <c r="AH49" s="587"/>
      <c r="AI49" s="587"/>
      <c r="AJ49" s="587"/>
      <c r="AK49" s="587"/>
      <c r="AL49" s="587"/>
      <c r="AM49" s="587"/>
      <c r="AX49" s="587"/>
      <c r="AY49" s="587"/>
      <c r="AZ49" s="587"/>
      <c r="BA49" s="587"/>
      <c r="BB49" s="587"/>
      <c r="BC49" s="587"/>
    </row>
    <row r="50" spans="1:55" x14ac:dyDescent="0.2">
      <c r="A50" s="587"/>
      <c r="B50" s="587"/>
      <c r="C50" s="587"/>
      <c r="D50" s="587"/>
      <c r="E50" s="587"/>
      <c r="F50" s="587"/>
      <c r="G50" s="587"/>
      <c r="H50" s="587"/>
      <c r="I50" s="587"/>
      <c r="J50" s="587"/>
      <c r="K50" s="587"/>
      <c r="L50" s="587"/>
      <c r="M50" s="587"/>
      <c r="N50" s="587"/>
      <c r="O50" s="587"/>
      <c r="P50" s="587"/>
      <c r="Q50" s="587"/>
      <c r="R50" s="587"/>
      <c r="S50" s="587"/>
      <c r="T50" s="587"/>
      <c r="U50" s="587"/>
      <c r="V50" s="587"/>
      <c r="W50" s="587"/>
      <c r="X50" s="587"/>
      <c r="Y50" s="587"/>
      <c r="Z50" s="587"/>
      <c r="AA50" s="587"/>
      <c r="AB50" s="587"/>
      <c r="AC50" s="587"/>
      <c r="AD50" s="587"/>
      <c r="AE50" s="587"/>
      <c r="AF50" s="587"/>
      <c r="AG50" s="587"/>
      <c r="AH50" s="587"/>
      <c r="AI50" s="587"/>
      <c r="AJ50" s="587"/>
      <c r="AK50" s="587"/>
      <c r="AL50" s="587"/>
      <c r="AM50" s="587"/>
      <c r="AX50" s="587"/>
      <c r="AY50" s="587"/>
      <c r="AZ50" s="587"/>
      <c r="BA50" s="587"/>
      <c r="BB50" s="587"/>
      <c r="BC50" s="587"/>
    </row>
    <row r="51" spans="1:55" x14ac:dyDescent="0.2">
      <c r="A51" s="587"/>
      <c r="B51" s="587"/>
      <c r="C51" s="587"/>
      <c r="D51" s="587"/>
      <c r="E51" s="587"/>
      <c r="F51" s="587"/>
      <c r="G51" s="587"/>
      <c r="H51" s="587"/>
      <c r="I51" s="587"/>
      <c r="J51" s="587"/>
      <c r="K51" s="587"/>
      <c r="L51" s="587"/>
      <c r="M51" s="587"/>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c r="AL51" s="587"/>
      <c r="AM51" s="587"/>
      <c r="AX51" s="587"/>
      <c r="AY51" s="587"/>
      <c r="AZ51" s="587"/>
      <c r="BA51" s="587"/>
      <c r="BB51" s="587"/>
      <c r="BC51" s="587"/>
    </row>
    <row r="52" spans="1:55" x14ac:dyDescent="0.2">
      <c r="A52" s="587"/>
      <c r="B52" s="587"/>
      <c r="C52" s="587"/>
      <c r="D52" s="587"/>
      <c r="E52" s="587"/>
      <c r="F52" s="587"/>
      <c r="G52" s="587"/>
      <c r="H52" s="587"/>
      <c r="I52" s="587"/>
      <c r="J52" s="587"/>
      <c r="K52" s="587"/>
      <c r="L52" s="587"/>
      <c r="M52" s="587"/>
      <c r="N52" s="587"/>
      <c r="O52" s="587"/>
      <c r="P52" s="587"/>
      <c r="Q52" s="587"/>
      <c r="R52" s="587"/>
      <c r="S52" s="587"/>
      <c r="T52" s="587"/>
      <c r="U52" s="587"/>
      <c r="V52" s="587"/>
      <c r="W52" s="587"/>
      <c r="X52" s="587"/>
      <c r="Y52" s="587"/>
      <c r="Z52" s="587"/>
      <c r="AA52" s="587"/>
      <c r="AB52" s="587"/>
      <c r="AC52" s="587"/>
      <c r="AD52" s="587"/>
      <c r="AE52" s="587"/>
      <c r="AF52" s="587"/>
      <c r="AG52" s="587"/>
      <c r="AH52" s="587"/>
      <c r="AI52" s="587"/>
      <c r="AJ52" s="587"/>
      <c r="AK52" s="587"/>
      <c r="AL52" s="587"/>
      <c r="AM52" s="587"/>
      <c r="AX52" s="587"/>
      <c r="AY52" s="587"/>
      <c r="AZ52" s="587"/>
      <c r="BA52" s="587"/>
      <c r="BB52" s="587"/>
      <c r="BC52" s="587"/>
    </row>
    <row r="53" spans="1:55" x14ac:dyDescent="0.2">
      <c r="A53" s="587"/>
      <c r="B53" s="587"/>
      <c r="C53" s="587"/>
      <c r="D53" s="587"/>
      <c r="E53" s="587"/>
      <c r="F53" s="587"/>
      <c r="G53" s="587"/>
      <c r="H53" s="587"/>
      <c r="I53" s="587"/>
      <c r="J53" s="587"/>
      <c r="K53" s="587"/>
      <c r="L53" s="587"/>
      <c r="M53" s="587"/>
      <c r="N53" s="587"/>
      <c r="O53" s="587"/>
      <c r="P53" s="587"/>
      <c r="Q53" s="587"/>
      <c r="R53" s="587"/>
      <c r="S53" s="587"/>
      <c r="T53" s="587"/>
      <c r="U53" s="587"/>
      <c r="V53" s="587"/>
      <c r="W53" s="587"/>
      <c r="X53" s="587"/>
      <c r="Y53" s="587"/>
      <c r="Z53" s="587"/>
      <c r="AA53" s="587"/>
      <c r="AB53" s="587"/>
      <c r="AC53" s="587"/>
      <c r="AD53" s="587"/>
      <c r="AE53" s="587"/>
      <c r="AF53" s="587"/>
      <c r="AG53" s="587"/>
      <c r="AH53" s="587"/>
      <c r="AI53" s="587"/>
      <c r="AJ53" s="587"/>
      <c r="AK53" s="587"/>
      <c r="AL53" s="587"/>
      <c r="AM53" s="587"/>
      <c r="AX53" s="587"/>
      <c r="AY53" s="587"/>
      <c r="AZ53" s="587"/>
      <c r="BA53" s="587"/>
      <c r="BB53" s="587"/>
      <c r="BC53" s="587"/>
    </row>
    <row r="54" spans="1:55" x14ac:dyDescent="0.2">
      <c r="A54" s="587"/>
      <c r="B54" s="587"/>
      <c r="C54" s="587"/>
      <c r="D54" s="587"/>
      <c r="E54" s="587"/>
      <c r="F54" s="587"/>
      <c r="G54" s="587"/>
      <c r="H54" s="587"/>
      <c r="I54" s="587"/>
      <c r="J54" s="587"/>
      <c r="K54" s="587"/>
      <c r="L54" s="587"/>
      <c r="M54" s="587"/>
      <c r="N54" s="587"/>
      <c r="O54" s="587"/>
      <c r="P54" s="587"/>
      <c r="Q54" s="587"/>
      <c r="R54" s="587"/>
      <c r="S54" s="587"/>
      <c r="T54" s="587"/>
      <c r="U54" s="587"/>
      <c r="V54" s="587"/>
      <c r="W54" s="587"/>
      <c r="X54" s="587"/>
      <c r="Y54" s="587"/>
      <c r="Z54" s="587"/>
      <c r="AA54" s="587"/>
      <c r="AB54" s="587"/>
      <c r="AC54" s="587"/>
      <c r="AD54" s="587"/>
      <c r="AE54" s="587"/>
      <c r="AF54" s="587"/>
      <c r="AG54" s="587"/>
      <c r="AH54" s="587"/>
      <c r="AI54" s="587"/>
      <c r="AJ54" s="587"/>
      <c r="AK54" s="587"/>
      <c r="AL54" s="587"/>
      <c r="AM54" s="587"/>
      <c r="AX54" s="587"/>
      <c r="AY54" s="587"/>
      <c r="AZ54" s="587"/>
      <c r="BA54" s="587"/>
      <c r="BB54" s="587"/>
      <c r="BC54" s="587"/>
    </row>
    <row r="55" spans="1:55" x14ac:dyDescent="0.2">
      <c r="A55" s="587"/>
      <c r="B55" s="587"/>
      <c r="C55" s="587"/>
      <c r="D55" s="587"/>
      <c r="E55" s="587"/>
      <c r="F55" s="587"/>
      <c r="G55" s="587"/>
      <c r="H55" s="587"/>
      <c r="I55" s="587"/>
      <c r="J55" s="587"/>
      <c r="K55" s="587"/>
      <c r="L55" s="587"/>
      <c r="M55" s="587"/>
      <c r="N55" s="587"/>
      <c r="O55" s="587"/>
      <c r="P55" s="587"/>
      <c r="Q55" s="587"/>
      <c r="R55" s="587"/>
      <c r="S55" s="587"/>
      <c r="T55" s="587"/>
      <c r="U55" s="587"/>
      <c r="V55" s="587"/>
      <c r="W55" s="587"/>
      <c r="X55" s="587"/>
      <c r="Y55" s="587"/>
      <c r="Z55" s="587"/>
      <c r="AA55" s="587"/>
      <c r="AB55" s="587"/>
      <c r="AC55" s="587"/>
      <c r="AD55" s="587"/>
      <c r="AE55" s="587"/>
      <c r="AF55" s="587"/>
      <c r="AG55" s="587"/>
      <c r="AH55" s="587"/>
      <c r="AI55" s="587"/>
      <c r="AJ55" s="587"/>
      <c r="AK55" s="587"/>
      <c r="AL55" s="587"/>
      <c r="AM55" s="587"/>
      <c r="AX55" s="587"/>
      <c r="AY55" s="587"/>
      <c r="AZ55" s="587"/>
      <c r="BA55" s="587"/>
      <c r="BB55" s="587"/>
      <c r="BC55" s="587"/>
    </row>
    <row r="56" spans="1:55" x14ac:dyDescent="0.2">
      <c r="A56" s="587"/>
      <c r="B56" s="587"/>
      <c r="C56" s="587"/>
      <c r="D56" s="587"/>
      <c r="E56" s="587"/>
      <c r="F56" s="587"/>
      <c r="G56" s="587"/>
      <c r="H56" s="587"/>
      <c r="I56" s="587"/>
      <c r="J56" s="587"/>
      <c r="K56" s="587"/>
      <c r="L56" s="587"/>
      <c r="M56" s="587"/>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c r="AL56" s="587"/>
      <c r="AM56" s="587"/>
      <c r="AX56" s="587"/>
      <c r="AY56" s="587"/>
      <c r="AZ56" s="587"/>
      <c r="BA56" s="587"/>
      <c r="BB56" s="587"/>
      <c r="BC56" s="587"/>
    </row>
    <row r="57" spans="1:55" x14ac:dyDescent="0.2">
      <c r="A57" s="587"/>
      <c r="B57" s="587"/>
      <c r="C57" s="587"/>
      <c r="D57" s="587"/>
      <c r="E57" s="587"/>
      <c r="F57" s="587"/>
      <c r="G57" s="587"/>
      <c r="H57" s="587"/>
      <c r="I57" s="587"/>
      <c r="J57" s="587"/>
      <c r="K57" s="587"/>
      <c r="L57" s="587"/>
      <c r="M57" s="587"/>
      <c r="N57" s="587"/>
      <c r="O57" s="587"/>
      <c r="P57" s="587"/>
      <c r="Q57" s="587"/>
      <c r="R57" s="587"/>
      <c r="S57" s="587"/>
      <c r="T57" s="587"/>
      <c r="U57" s="587"/>
      <c r="V57" s="587"/>
      <c r="W57" s="587"/>
      <c r="X57" s="587"/>
      <c r="Y57" s="587"/>
      <c r="Z57" s="587"/>
      <c r="AA57" s="587"/>
      <c r="AB57" s="587"/>
      <c r="AC57" s="587"/>
      <c r="AD57" s="587"/>
      <c r="AE57" s="587"/>
      <c r="AF57" s="587"/>
      <c r="AG57" s="587"/>
      <c r="AH57" s="587"/>
      <c r="AI57" s="587"/>
      <c r="AJ57" s="587"/>
      <c r="AK57" s="587"/>
      <c r="AL57" s="587"/>
      <c r="AM57" s="587"/>
      <c r="AX57" s="587"/>
      <c r="AY57" s="587"/>
      <c r="AZ57" s="587"/>
      <c r="BA57" s="587"/>
      <c r="BB57" s="587"/>
      <c r="BC57" s="587"/>
    </row>
    <row r="58" spans="1:55" x14ac:dyDescent="0.2">
      <c r="A58" s="587"/>
      <c r="B58" s="587"/>
      <c r="C58" s="587"/>
      <c r="D58" s="587"/>
      <c r="E58" s="587"/>
      <c r="F58" s="587"/>
      <c r="G58" s="587"/>
      <c r="H58" s="587"/>
      <c r="I58" s="587"/>
      <c r="J58" s="587"/>
      <c r="K58" s="587"/>
      <c r="L58" s="587"/>
      <c r="M58" s="587"/>
      <c r="N58" s="587"/>
      <c r="O58" s="587"/>
      <c r="P58" s="587"/>
      <c r="Q58" s="587"/>
      <c r="R58" s="587"/>
      <c r="S58" s="587"/>
      <c r="T58" s="587"/>
      <c r="U58" s="587"/>
      <c r="V58" s="587"/>
      <c r="W58" s="587"/>
      <c r="X58" s="587"/>
      <c r="Y58" s="587"/>
      <c r="Z58" s="587"/>
      <c r="AA58" s="587"/>
      <c r="AB58" s="587"/>
      <c r="AC58" s="587"/>
      <c r="AD58" s="587"/>
      <c r="AE58" s="587"/>
      <c r="AF58" s="587"/>
      <c r="AG58" s="587"/>
      <c r="AH58" s="587"/>
      <c r="AI58" s="587"/>
      <c r="AJ58" s="587"/>
      <c r="AK58" s="587"/>
      <c r="AL58" s="587"/>
      <c r="AM58" s="587"/>
      <c r="AX58" s="587"/>
      <c r="AY58" s="587"/>
      <c r="AZ58" s="587"/>
      <c r="BA58" s="587"/>
      <c r="BB58" s="587"/>
      <c r="BC58" s="587"/>
    </row>
    <row r="59" spans="1:55" x14ac:dyDescent="0.2">
      <c r="A59" s="587"/>
      <c r="B59" s="587"/>
      <c r="C59" s="587"/>
      <c r="D59" s="587"/>
      <c r="E59" s="587"/>
      <c r="F59" s="587"/>
      <c r="G59" s="587"/>
      <c r="H59" s="587"/>
      <c r="I59" s="587"/>
      <c r="J59" s="587"/>
      <c r="K59" s="587"/>
      <c r="L59" s="587"/>
      <c r="M59" s="587"/>
      <c r="N59" s="587"/>
      <c r="O59" s="587"/>
      <c r="P59" s="587"/>
      <c r="Q59" s="587"/>
      <c r="R59" s="587"/>
      <c r="S59" s="587"/>
      <c r="T59" s="587"/>
      <c r="U59" s="587"/>
      <c r="V59" s="587"/>
      <c r="W59" s="587"/>
      <c r="X59" s="587"/>
      <c r="Y59" s="587"/>
      <c r="Z59" s="587"/>
      <c r="AA59" s="587"/>
      <c r="AB59" s="587"/>
      <c r="AC59" s="587"/>
      <c r="AD59" s="587"/>
      <c r="AE59" s="587"/>
      <c r="AF59" s="587"/>
      <c r="AG59" s="587"/>
      <c r="AH59" s="587"/>
      <c r="AI59" s="587"/>
      <c r="AJ59" s="587"/>
      <c r="AK59" s="587"/>
      <c r="AL59" s="587"/>
      <c r="AM59" s="587"/>
      <c r="AX59" s="587"/>
      <c r="AY59" s="587"/>
      <c r="AZ59" s="587"/>
      <c r="BA59" s="587"/>
      <c r="BB59" s="587"/>
      <c r="BC59" s="587"/>
    </row>
    <row r="60" spans="1:55" x14ac:dyDescent="0.2">
      <c r="A60" s="587"/>
      <c r="B60" s="587"/>
      <c r="C60" s="587"/>
      <c r="D60" s="587"/>
      <c r="E60" s="587"/>
      <c r="F60" s="587"/>
      <c r="G60" s="587"/>
      <c r="H60" s="587"/>
      <c r="I60" s="587"/>
      <c r="J60" s="587"/>
      <c r="K60" s="587"/>
      <c r="L60" s="587"/>
      <c r="M60" s="587"/>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c r="AL60" s="587"/>
      <c r="AM60" s="587"/>
      <c r="AX60" s="587"/>
      <c r="AY60" s="587"/>
      <c r="AZ60" s="587"/>
      <c r="BA60" s="587"/>
      <c r="BB60" s="587"/>
      <c r="BC60" s="587"/>
    </row>
    <row r="61" spans="1:55"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87"/>
      <c r="AK61" s="587"/>
      <c r="AL61" s="587"/>
      <c r="AM61" s="587"/>
      <c r="AX61" s="587"/>
      <c r="AY61" s="587"/>
      <c r="AZ61" s="587"/>
      <c r="BA61" s="587"/>
      <c r="BB61" s="587"/>
      <c r="BC61" s="587"/>
    </row>
    <row r="62" spans="1:55" x14ac:dyDescent="0.2">
      <c r="A62" s="587"/>
      <c r="B62" s="587"/>
      <c r="C62" s="587"/>
      <c r="D62" s="587"/>
      <c r="E62" s="587"/>
      <c r="F62" s="587"/>
      <c r="G62" s="587"/>
      <c r="H62" s="587"/>
      <c r="I62" s="587"/>
      <c r="J62" s="587"/>
      <c r="K62" s="587"/>
      <c r="L62" s="587"/>
      <c r="M62" s="587"/>
      <c r="N62" s="587"/>
      <c r="O62" s="587"/>
      <c r="P62" s="587"/>
      <c r="Q62" s="587"/>
      <c r="R62" s="587"/>
      <c r="S62" s="587"/>
      <c r="T62" s="587"/>
      <c r="U62" s="587"/>
      <c r="V62" s="587"/>
      <c r="W62" s="587"/>
      <c r="X62" s="587"/>
      <c r="Y62" s="587"/>
      <c r="Z62" s="587"/>
      <c r="AA62" s="587"/>
      <c r="AB62" s="587"/>
      <c r="AC62" s="587"/>
      <c r="AD62" s="587"/>
      <c r="AE62" s="587"/>
      <c r="AF62" s="587"/>
      <c r="AG62" s="587"/>
      <c r="AH62" s="587"/>
      <c r="AI62" s="587"/>
      <c r="AJ62" s="587"/>
      <c r="AK62" s="587"/>
      <c r="AL62" s="587"/>
      <c r="AM62" s="587"/>
      <c r="AX62" s="587"/>
      <c r="AY62" s="587"/>
      <c r="AZ62" s="587"/>
      <c r="BA62" s="587"/>
      <c r="BB62" s="587"/>
      <c r="BC62" s="587"/>
    </row>
    <row r="63" spans="1:55" x14ac:dyDescent="0.2">
      <c r="A63" s="587"/>
      <c r="B63" s="587"/>
      <c r="C63" s="587"/>
      <c r="D63" s="587"/>
      <c r="E63" s="587"/>
      <c r="F63" s="587"/>
      <c r="G63" s="587"/>
      <c r="H63" s="587"/>
      <c r="I63" s="587"/>
      <c r="J63" s="587"/>
      <c r="K63" s="587"/>
      <c r="L63" s="587"/>
      <c r="M63" s="587"/>
      <c r="N63" s="587"/>
      <c r="O63" s="587"/>
      <c r="P63" s="587"/>
      <c r="Q63" s="587"/>
      <c r="R63" s="587"/>
      <c r="S63" s="587"/>
      <c r="T63" s="587"/>
      <c r="U63" s="587"/>
      <c r="V63" s="587"/>
      <c r="W63" s="587"/>
      <c r="X63" s="587"/>
      <c r="Y63" s="587"/>
      <c r="Z63" s="587"/>
      <c r="AA63" s="587"/>
      <c r="AB63" s="587"/>
      <c r="AC63" s="587"/>
      <c r="AD63" s="587"/>
      <c r="AE63" s="587"/>
      <c r="AF63" s="587"/>
      <c r="AG63" s="587"/>
      <c r="AH63" s="587"/>
      <c r="AI63" s="587"/>
      <c r="AJ63" s="587"/>
      <c r="AK63" s="587"/>
      <c r="AL63" s="587"/>
      <c r="AM63" s="587"/>
      <c r="AX63" s="587"/>
      <c r="AY63" s="587"/>
      <c r="AZ63" s="587"/>
      <c r="BA63" s="587"/>
      <c r="BB63" s="587"/>
      <c r="BC63" s="587"/>
    </row>
    <row r="64" spans="1:55" x14ac:dyDescent="0.2">
      <c r="A64" s="587"/>
      <c r="B64" s="587"/>
      <c r="C64" s="587"/>
      <c r="D64" s="587"/>
      <c r="E64" s="587"/>
      <c r="F64" s="587"/>
      <c r="G64" s="587"/>
      <c r="H64" s="587"/>
      <c r="I64" s="587"/>
      <c r="J64" s="587"/>
      <c r="K64" s="587"/>
      <c r="L64" s="587"/>
      <c r="M64" s="587"/>
      <c r="N64" s="587"/>
      <c r="O64" s="587"/>
      <c r="P64" s="587"/>
      <c r="Q64" s="587"/>
      <c r="R64" s="587"/>
      <c r="S64" s="587"/>
      <c r="T64" s="587"/>
      <c r="U64" s="587"/>
      <c r="V64" s="587"/>
      <c r="W64" s="587"/>
      <c r="X64" s="587"/>
      <c r="Y64" s="587"/>
      <c r="Z64" s="587"/>
      <c r="AA64" s="587"/>
      <c r="AB64" s="587"/>
      <c r="AC64" s="587"/>
      <c r="AD64" s="587"/>
      <c r="AE64" s="587"/>
      <c r="AF64" s="587"/>
      <c r="AG64" s="587"/>
      <c r="AH64" s="587"/>
      <c r="AI64" s="587"/>
      <c r="AJ64" s="587"/>
      <c r="AK64" s="587"/>
      <c r="AL64" s="587"/>
      <c r="AM64" s="587"/>
      <c r="AX64" s="587"/>
      <c r="AY64" s="587"/>
      <c r="AZ64" s="587"/>
      <c r="BA64" s="587"/>
      <c r="BB64" s="587"/>
      <c r="BC64" s="587"/>
    </row>
    <row r="65" spans="1:55" x14ac:dyDescent="0.2">
      <c r="A65" s="587"/>
      <c r="B65" s="587"/>
      <c r="C65" s="587"/>
      <c r="D65" s="587"/>
      <c r="E65" s="587"/>
      <c r="F65" s="587"/>
      <c r="G65" s="587"/>
      <c r="H65" s="587"/>
      <c r="I65" s="587"/>
      <c r="J65" s="587"/>
      <c r="K65" s="587"/>
      <c r="L65" s="587"/>
      <c r="M65" s="587"/>
      <c r="N65" s="587"/>
      <c r="O65" s="587"/>
      <c r="P65" s="587"/>
      <c r="Q65" s="587"/>
      <c r="R65" s="587"/>
      <c r="S65" s="587"/>
      <c r="T65" s="587"/>
      <c r="U65" s="587"/>
      <c r="V65" s="587"/>
      <c r="W65" s="587"/>
      <c r="X65" s="587"/>
      <c r="Y65" s="587"/>
      <c r="Z65" s="587"/>
      <c r="AA65" s="587"/>
      <c r="AB65" s="587"/>
      <c r="AC65" s="587"/>
      <c r="AD65" s="587"/>
      <c r="AE65" s="587"/>
      <c r="AF65" s="587"/>
      <c r="AG65" s="587"/>
      <c r="AH65" s="587"/>
      <c r="AI65" s="587"/>
      <c r="AJ65" s="587"/>
      <c r="AK65" s="587"/>
      <c r="AL65" s="587"/>
      <c r="AM65" s="587"/>
      <c r="AX65" s="587"/>
      <c r="AY65" s="587"/>
      <c r="AZ65" s="587"/>
      <c r="BA65" s="587"/>
      <c r="BB65" s="587"/>
      <c r="BC65" s="587"/>
    </row>
    <row r="66" spans="1:55" x14ac:dyDescent="0.2">
      <c r="A66" s="587"/>
      <c r="B66" s="587"/>
      <c r="C66" s="587"/>
      <c r="D66" s="587"/>
      <c r="E66" s="587"/>
      <c r="F66" s="587"/>
      <c r="G66" s="587"/>
      <c r="H66" s="587"/>
      <c r="I66" s="587"/>
      <c r="J66" s="587"/>
      <c r="K66" s="587"/>
      <c r="L66" s="587"/>
      <c r="M66" s="587"/>
      <c r="N66" s="587"/>
      <c r="O66" s="587"/>
      <c r="P66" s="587"/>
      <c r="Q66" s="587"/>
      <c r="R66" s="587"/>
      <c r="S66" s="587"/>
      <c r="T66" s="587"/>
      <c r="U66" s="587"/>
      <c r="V66" s="587"/>
      <c r="W66" s="587"/>
      <c r="X66" s="587"/>
      <c r="Y66" s="587"/>
      <c r="Z66" s="587"/>
      <c r="AA66" s="587"/>
      <c r="AB66" s="587"/>
      <c r="AC66" s="587"/>
      <c r="AD66" s="587"/>
      <c r="AE66" s="587"/>
      <c r="AF66" s="587"/>
      <c r="AG66" s="587"/>
      <c r="AH66" s="587"/>
      <c r="AI66" s="587"/>
      <c r="AJ66" s="587"/>
      <c r="AK66" s="587"/>
      <c r="AL66" s="587"/>
      <c r="AM66" s="587"/>
      <c r="AX66" s="587"/>
      <c r="AY66" s="587"/>
      <c r="AZ66" s="587"/>
      <c r="BA66" s="587"/>
      <c r="BB66" s="587"/>
      <c r="BC66" s="587"/>
    </row>
    <row r="67" spans="1:55" x14ac:dyDescent="0.2">
      <c r="A67" s="587"/>
      <c r="B67" s="587"/>
      <c r="C67" s="587"/>
      <c r="D67" s="587"/>
      <c r="E67" s="587"/>
      <c r="F67" s="587"/>
      <c r="G67" s="587"/>
      <c r="H67" s="587"/>
      <c r="I67" s="587"/>
      <c r="J67" s="587"/>
      <c r="K67" s="587"/>
      <c r="L67" s="587"/>
      <c r="M67" s="587"/>
      <c r="N67" s="587"/>
      <c r="O67" s="587"/>
      <c r="P67" s="587"/>
      <c r="Q67" s="587"/>
      <c r="R67" s="587"/>
      <c r="S67" s="587"/>
      <c r="T67" s="587"/>
      <c r="U67" s="587"/>
      <c r="V67" s="587"/>
      <c r="W67" s="587"/>
      <c r="X67" s="587"/>
      <c r="Y67" s="587"/>
      <c r="Z67" s="587"/>
      <c r="AA67" s="587"/>
      <c r="AB67" s="587"/>
      <c r="AC67" s="587"/>
      <c r="AD67" s="587"/>
      <c r="AE67" s="587"/>
      <c r="AF67" s="587"/>
      <c r="AG67" s="587"/>
      <c r="AH67" s="587"/>
      <c r="AI67" s="587"/>
      <c r="AJ67" s="587"/>
      <c r="AK67" s="587"/>
      <c r="AL67" s="587"/>
      <c r="AM67" s="587"/>
      <c r="AX67" s="587"/>
      <c r="AY67" s="587"/>
      <c r="AZ67" s="587"/>
      <c r="BA67" s="587"/>
      <c r="BB67" s="587"/>
      <c r="BC67" s="587"/>
    </row>
    <row r="68" spans="1:55" x14ac:dyDescent="0.2">
      <c r="A68" s="587"/>
      <c r="B68" s="587"/>
      <c r="C68" s="587"/>
      <c r="D68" s="587"/>
      <c r="E68" s="587"/>
      <c r="F68" s="587"/>
      <c r="G68" s="587"/>
      <c r="H68" s="587"/>
      <c r="I68" s="587"/>
      <c r="J68" s="587"/>
      <c r="K68" s="587"/>
      <c r="L68" s="587"/>
      <c r="M68" s="587"/>
      <c r="N68" s="587"/>
      <c r="O68" s="587"/>
      <c r="P68" s="587"/>
      <c r="Q68" s="587"/>
      <c r="R68" s="587"/>
      <c r="S68" s="587"/>
      <c r="T68" s="587"/>
      <c r="U68" s="587"/>
      <c r="V68" s="587"/>
      <c r="W68" s="587"/>
      <c r="X68" s="587"/>
      <c r="Y68" s="587"/>
      <c r="Z68" s="587"/>
      <c r="AA68" s="587"/>
      <c r="AB68" s="587"/>
      <c r="AC68" s="587"/>
      <c r="AD68" s="587"/>
      <c r="AE68" s="587"/>
      <c r="AF68" s="587"/>
      <c r="AG68" s="587"/>
      <c r="AH68" s="587"/>
      <c r="AI68" s="587"/>
      <c r="AJ68" s="587"/>
      <c r="AK68" s="587"/>
      <c r="AL68" s="587"/>
      <c r="AM68" s="587"/>
      <c r="AX68" s="587"/>
      <c r="AY68" s="587"/>
      <c r="AZ68" s="587"/>
      <c r="BA68" s="587"/>
      <c r="BB68" s="587"/>
      <c r="BC68" s="587"/>
    </row>
    <row r="69" spans="1:55" x14ac:dyDescent="0.2">
      <c r="A69" s="587"/>
      <c r="B69" s="587"/>
      <c r="C69" s="587"/>
      <c r="D69" s="587"/>
      <c r="E69" s="587"/>
      <c r="F69" s="587"/>
      <c r="G69" s="587"/>
      <c r="H69" s="587"/>
      <c r="I69" s="587"/>
      <c r="J69" s="587"/>
      <c r="K69" s="587"/>
      <c r="L69" s="587"/>
      <c r="M69" s="587"/>
      <c r="N69" s="587"/>
      <c r="O69" s="587"/>
      <c r="P69" s="587"/>
      <c r="Q69" s="587"/>
      <c r="R69" s="587"/>
      <c r="S69" s="587"/>
      <c r="T69" s="587"/>
      <c r="U69" s="587"/>
      <c r="V69" s="587"/>
      <c r="W69" s="587"/>
      <c r="X69" s="587"/>
      <c r="Y69" s="587"/>
      <c r="Z69" s="587"/>
      <c r="AA69" s="587"/>
      <c r="AB69" s="587"/>
      <c r="AC69" s="587"/>
      <c r="AD69" s="587"/>
      <c r="AE69" s="587"/>
      <c r="AF69" s="587"/>
      <c r="AG69" s="587"/>
      <c r="AH69" s="587"/>
      <c r="AI69" s="587"/>
      <c r="AJ69" s="587"/>
      <c r="AK69" s="587"/>
      <c r="AL69" s="587"/>
      <c r="AM69" s="587"/>
      <c r="AX69" s="587"/>
      <c r="AY69" s="587"/>
      <c r="AZ69" s="587"/>
      <c r="BA69" s="587"/>
      <c r="BB69" s="587"/>
      <c r="BC69" s="587"/>
    </row>
    <row r="70" spans="1:55" x14ac:dyDescent="0.2">
      <c r="A70" s="587"/>
      <c r="B70" s="587"/>
      <c r="C70" s="587"/>
      <c r="D70" s="587"/>
      <c r="E70" s="587"/>
      <c r="F70" s="587"/>
      <c r="G70" s="587"/>
      <c r="H70" s="587"/>
      <c r="I70" s="587"/>
      <c r="J70" s="587"/>
      <c r="K70" s="587"/>
      <c r="L70" s="587"/>
      <c r="M70" s="587"/>
      <c r="N70" s="587"/>
      <c r="O70" s="587"/>
      <c r="P70" s="587"/>
      <c r="Q70" s="587"/>
      <c r="R70" s="587"/>
      <c r="S70" s="587"/>
      <c r="T70" s="587"/>
      <c r="U70" s="587"/>
      <c r="V70" s="587"/>
      <c r="W70" s="587"/>
      <c r="X70" s="587"/>
      <c r="Y70" s="587"/>
      <c r="Z70" s="587"/>
      <c r="AA70" s="587"/>
      <c r="AB70" s="587"/>
      <c r="AC70" s="587"/>
      <c r="AD70" s="587"/>
      <c r="AE70" s="587"/>
      <c r="AF70" s="587"/>
      <c r="AG70" s="587"/>
      <c r="AH70" s="587"/>
      <c r="AI70" s="587"/>
      <c r="AJ70" s="587"/>
      <c r="AK70" s="587"/>
      <c r="AL70" s="587"/>
      <c r="AM70" s="587"/>
      <c r="AX70" s="587"/>
      <c r="AY70" s="587"/>
      <c r="AZ70" s="587"/>
      <c r="BA70" s="587"/>
      <c r="BB70" s="587"/>
      <c r="BC70" s="587"/>
    </row>
    <row r="71" spans="1:55" x14ac:dyDescent="0.2">
      <c r="A71" s="587"/>
      <c r="B71" s="587"/>
      <c r="C71" s="587"/>
      <c r="D71" s="587"/>
      <c r="E71" s="587"/>
      <c r="F71" s="587"/>
      <c r="G71" s="587"/>
      <c r="H71" s="587"/>
      <c r="I71" s="587"/>
      <c r="J71" s="587"/>
      <c r="K71" s="587"/>
      <c r="L71" s="587"/>
      <c r="M71" s="587"/>
      <c r="N71" s="587"/>
      <c r="O71" s="587"/>
      <c r="P71" s="587"/>
      <c r="Q71" s="587"/>
      <c r="R71" s="587"/>
      <c r="S71" s="587"/>
      <c r="T71" s="587"/>
      <c r="U71" s="587"/>
      <c r="V71" s="587"/>
      <c r="W71" s="587"/>
      <c r="X71" s="587"/>
      <c r="Y71" s="587"/>
      <c r="Z71" s="587"/>
      <c r="AA71" s="587"/>
      <c r="AB71" s="587"/>
      <c r="AC71" s="587"/>
      <c r="AD71" s="587"/>
      <c r="AE71" s="587"/>
      <c r="AF71" s="587"/>
      <c r="AG71" s="587"/>
      <c r="AH71" s="587"/>
      <c r="AI71" s="587"/>
      <c r="AJ71" s="587"/>
      <c r="AK71" s="587"/>
      <c r="AL71" s="587"/>
      <c r="AM71" s="587"/>
      <c r="AX71" s="587"/>
      <c r="AY71" s="587"/>
      <c r="AZ71" s="587"/>
      <c r="BA71" s="587"/>
      <c r="BB71" s="587"/>
      <c r="BC71" s="587"/>
    </row>
    <row r="72" spans="1:55" x14ac:dyDescent="0.2">
      <c r="A72" s="587"/>
      <c r="B72" s="587"/>
      <c r="C72" s="587"/>
      <c r="D72" s="587"/>
      <c r="E72" s="587"/>
      <c r="F72" s="587"/>
      <c r="G72" s="587"/>
      <c r="H72" s="587"/>
      <c r="I72" s="587"/>
      <c r="J72" s="587"/>
      <c r="K72" s="587"/>
      <c r="L72" s="587"/>
      <c r="M72" s="587"/>
      <c r="N72" s="587"/>
      <c r="O72" s="587"/>
      <c r="P72" s="587"/>
      <c r="Q72" s="587"/>
      <c r="R72" s="587"/>
      <c r="S72" s="587"/>
      <c r="T72" s="587"/>
      <c r="U72" s="587"/>
      <c r="V72" s="587"/>
      <c r="W72" s="587"/>
      <c r="X72" s="587"/>
      <c r="Y72" s="587"/>
      <c r="Z72" s="587"/>
      <c r="AA72" s="587"/>
      <c r="AB72" s="587"/>
      <c r="AC72" s="587"/>
      <c r="AD72" s="587"/>
      <c r="AE72" s="587"/>
      <c r="AF72" s="587"/>
      <c r="AG72" s="587"/>
      <c r="AH72" s="587"/>
      <c r="AI72" s="587"/>
      <c r="AJ72" s="587"/>
      <c r="AK72" s="587"/>
      <c r="AL72" s="587"/>
      <c r="AM72" s="587"/>
      <c r="AX72" s="587"/>
      <c r="AY72" s="587"/>
      <c r="AZ72" s="587"/>
      <c r="BA72" s="587"/>
      <c r="BB72" s="587"/>
      <c r="BC72" s="587"/>
    </row>
    <row r="73" spans="1:55" x14ac:dyDescent="0.2">
      <c r="A73" s="587"/>
      <c r="B73" s="587"/>
      <c r="C73" s="587"/>
      <c r="D73" s="587"/>
      <c r="E73" s="587"/>
      <c r="F73" s="587"/>
      <c r="G73" s="587"/>
      <c r="H73" s="587"/>
      <c r="I73" s="587"/>
      <c r="J73" s="587"/>
      <c r="K73" s="587"/>
      <c r="L73" s="587"/>
      <c r="M73" s="587"/>
      <c r="N73" s="587"/>
      <c r="O73" s="587"/>
      <c r="P73" s="587"/>
      <c r="Q73" s="587"/>
      <c r="R73" s="587"/>
      <c r="S73" s="587"/>
      <c r="T73" s="587"/>
      <c r="U73" s="587"/>
      <c r="V73" s="587"/>
      <c r="W73" s="587"/>
      <c r="X73" s="587"/>
      <c r="Y73" s="587"/>
      <c r="Z73" s="587"/>
      <c r="AA73" s="587"/>
      <c r="AB73" s="587"/>
      <c r="AC73" s="587"/>
      <c r="AD73" s="587"/>
      <c r="AE73" s="587"/>
      <c r="AF73" s="587"/>
      <c r="AG73" s="587"/>
      <c r="AH73" s="587"/>
      <c r="AI73" s="587"/>
      <c r="AJ73" s="587"/>
      <c r="AK73" s="587"/>
      <c r="AL73" s="587"/>
      <c r="AM73" s="587"/>
      <c r="AX73" s="587"/>
      <c r="AY73" s="587"/>
      <c r="AZ73" s="587"/>
      <c r="BA73" s="587"/>
      <c r="BB73" s="587"/>
      <c r="BC73" s="587"/>
    </row>
    <row r="74" spans="1:55" x14ac:dyDescent="0.2">
      <c r="A74" s="587"/>
      <c r="B74" s="587"/>
      <c r="C74" s="587"/>
      <c r="D74" s="587"/>
      <c r="E74" s="587"/>
      <c r="F74" s="587"/>
      <c r="G74" s="587"/>
      <c r="H74" s="587"/>
      <c r="I74" s="587"/>
      <c r="J74" s="587"/>
      <c r="K74" s="587"/>
      <c r="L74" s="587"/>
      <c r="M74" s="587"/>
      <c r="N74" s="587"/>
      <c r="O74" s="587"/>
      <c r="P74" s="587"/>
      <c r="Q74" s="587"/>
      <c r="R74" s="587"/>
      <c r="S74" s="587"/>
      <c r="T74" s="587"/>
      <c r="U74" s="587"/>
      <c r="V74" s="587"/>
      <c r="W74" s="587"/>
      <c r="X74" s="587"/>
      <c r="Y74" s="587"/>
      <c r="Z74" s="587"/>
      <c r="AA74" s="587"/>
      <c r="AB74" s="587"/>
      <c r="AC74" s="587"/>
      <c r="AD74" s="587"/>
      <c r="AE74" s="587"/>
      <c r="AF74" s="587"/>
      <c r="AG74" s="587"/>
      <c r="AH74" s="587"/>
      <c r="AI74" s="587"/>
      <c r="AJ74" s="587"/>
      <c r="AK74" s="587"/>
      <c r="AL74" s="587"/>
      <c r="AM74" s="587"/>
      <c r="AX74" s="587"/>
      <c r="AY74" s="587"/>
      <c r="AZ74" s="587"/>
      <c r="BA74" s="587"/>
      <c r="BB74" s="587"/>
      <c r="BC74" s="587"/>
    </row>
    <row r="75" spans="1:55" x14ac:dyDescent="0.2">
      <c r="A75" s="587"/>
      <c r="B75" s="587"/>
      <c r="C75" s="587"/>
      <c r="D75" s="587"/>
      <c r="E75" s="587"/>
      <c r="F75" s="587"/>
      <c r="G75" s="587"/>
      <c r="H75" s="587"/>
      <c r="I75" s="587"/>
      <c r="J75" s="587"/>
      <c r="K75" s="587"/>
      <c r="L75" s="587"/>
      <c r="M75" s="587"/>
      <c r="N75" s="587"/>
      <c r="O75" s="587"/>
      <c r="P75" s="587"/>
      <c r="Q75" s="587"/>
      <c r="R75" s="587"/>
      <c r="S75" s="587"/>
      <c r="T75" s="587"/>
      <c r="U75" s="587"/>
      <c r="V75" s="587"/>
      <c r="W75" s="587"/>
      <c r="X75" s="587"/>
      <c r="Y75" s="587"/>
      <c r="Z75" s="587"/>
      <c r="AA75" s="587"/>
      <c r="AB75" s="587"/>
      <c r="AC75" s="587"/>
      <c r="AD75" s="587"/>
      <c r="AE75" s="587"/>
      <c r="AF75" s="587"/>
      <c r="AG75" s="587"/>
      <c r="AH75" s="587"/>
      <c r="AI75" s="587"/>
      <c r="AJ75" s="587"/>
      <c r="AK75" s="587"/>
      <c r="AL75" s="587"/>
      <c r="AM75" s="587"/>
      <c r="AX75" s="587"/>
      <c r="AY75" s="587"/>
      <c r="AZ75" s="587"/>
      <c r="BA75" s="587"/>
      <c r="BB75" s="587"/>
      <c r="BC75" s="587"/>
    </row>
    <row r="76" spans="1:55" x14ac:dyDescent="0.2">
      <c r="A76" s="587"/>
      <c r="B76" s="587"/>
      <c r="C76" s="587"/>
      <c r="D76" s="587"/>
      <c r="E76" s="587"/>
      <c r="F76" s="587"/>
      <c r="G76" s="587"/>
      <c r="H76" s="587"/>
      <c r="I76" s="587"/>
      <c r="J76" s="587"/>
      <c r="K76" s="587"/>
      <c r="L76" s="587"/>
      <c r="M76" s="587"/>
      <c r="N76" s="587"/>
      <c r="O76" s="587"/>
      <c r="P76" s="587"/>
      <c r="Q76" s="587"/>
      <c r="R76" s="587"/>
      <c r="S76" s="587"/>
      <c r="T76" s="587"/>
      <c r="U76" s="587"/>
      <c r="V76" s="587"/>
      <c r="W76" s="587"/>
      <c r="X76" s="587"/>
      <c r="Y76" s="587"/>
      <c r="Z76" s="587"/>
      <c r="AA76" s="587"/>
      <c r="AB76" s="587"/>
      <c r="AC76" s="587"/>
      <c r="AD76" s="587"/>
      <c r="AE76" s="587"/>
      <c r="AF76" s="587"/>
      <c r="AG76" s="587"/>
      <c r="AH76" s="587"/>
      <c r="AI76" s="587"/>
      <c r="AJ76" s="587"/>
      <c r="AK76" s="587"/>
      <c r="AL76" s="587"/>
      <c r="AM76" s="587"/>
      <c r="AX76" s="587"/>
      <c r="AY76" s="587"/>
      <c r="AZ76" s="587"/>
      <c r="BA76" s="587"/>
      <c r="BB76" s="587"/>
      <c r="BC76" s="587"/>
    </row>
    <row r="77" spans="1:55" x14ac:dyDescent="0.2">
      <c r="A77" s="587"/>
      <c r="B77" s="587"/>
      <c r="C77" s="587"/>
      <c r="D77" s="587"/>
      <c r="E77" s="587"/>
      <c r="F77" s="587"/>
      <c r="G77" s="587"/>
      <c r="H77" s="587"/>
      <c r="I77" s="587"/>
      <c r="J77" s="587"/>
      <c r="K77" s="587"/>
      <c r="L77" s="587"/>
      <c r="M77" s="587"/>
      <c r="N77" s="587"/>
      <c r="O77" s="587"/>
      <c r="P77" s="587"/>
      <c r="Q77" s="587"/>
      <c r="R77" s="587"/>
      <c r="S77" s="587"/>
      <c r="T77" s="587"/>
      <c r="U77" s="587"/>
      <c r="V77" s="587"/>
      <c r="W77" s="587"/>
      <c r="X77" s="587"/>
      <c r="Y77" s="587"/>
      <c r="Z77" s="587"/>
      <c r="AA77" s="587"/>
      <c r="AB77" s="587"/>
      <c r="AC77" s="587"/>
      <c r="AD77" s="587"/>
      <c r="AE77" s="587"/>
      <c r="AF77" s="587"/>
      <c r="AG77" s="587"/>
      <c r="AH77" s="587"/>
      <c r="AI77" s="587"/>
      <c r="AJ77" s="587"/>
      <c r="AK77" s="587"/>
      <c r="AL77" s="587"/>
      <c r="AM77" s="587"/>
      <c r="AX77" s="587"/>
      <c r="AY77" s="587"/>
      <c r="AZ77" s="587"/>
      <c r="BA77" s="587"/>
      <c r="BB77" s="587"/>
      <c r="BC77" s="587"/>
    </row>
    <row r="78" spans="1:55" x14ac:dyDescent="0.2">
      <c r="A78" s="587"/>
      <c r="B78" s="587"/>
      <c r="C78" s="587"/>
      <c r="D78" s="587"/>
      <c r="E78" s="587"/>
      <c r="F78" s="587"/>
      <c r="G78" s="587"/>
      <c r="H78" s="587"/>
      <c r="I78" s="587"/>
      <c r="J78" s="587"/>
      <c r="K78" s="587"/>
      <c r="L78" s="587"/>
      <c r="M78" s="587"/>
      <c r="N78" s="587"/>
      <c r="O78" s="587"/>
      <c r="P78" s="587"/>
      <c r="Q78" s="587"/>
      <c r="R78" s="587"/>
      <c r="S78" s="587"/>
      <c r="T78" s="587"/>
      <c r="U78" s="587"/>
      <c r="V78" s="587"/>
      <c r="W78" s="587"/>
      <c r="X78" s="587"/>
      <c r="Y78" s="587"/>
      <c r="Z78" s="587"/>
      <c r="AA78" s="587"/>
      <c r="AB78" s="587"/>
      <c r="AC78" s="587"/>
      <c r="AD78" s="587"/>
      <c r="AE78" s="587"/>
      <c r="AF78" s="587"/>
      <c r="AG78" s="587"/>
      <c r="AH78" s="587"/>
      <c r="AI78" s="587"/>
      <c r="AJ78" s="587"/>
      <c r="AK78" s="587"/>
      <c r="AL78" s="587"/>
      <c r="AM78" s="587"/>
      <c r="AX78" s="587"/>
      <c r="AY78" s="587"/>
      <c r="AZ78" s="587"/>
      <c r="BA78" s="587"/>
      <c r="BB78" s="587"/>
      <c r="BC78" s="587"/>
    </row>
    <row r="79" spans="1:55" x14ac:dyDescent="0.2">
      <c r="A79" s="587"/>
      <c r="B79" s="587"/>
      <c r="C79" s="587"/>
      <c r="D79" s="587"/>
      <c r="E79" s="587"/>
      <c r="F79" s="587"/>
      <c r="G79" s="587"/>
      <c r="H79" s="587"/>
      <c r="I79" s="587"/>
      <c r="J79" s="587"/>
      <c r="K79" s="587"/>
      <c r="L79" s="587"/>
      <c r="M79" s="587"/>
      <c r="N79" s="587"/>
      <c r="O79" s="587"/>
      <c r="P79" s="587"/>
      <c r="Q79" s="587"/>
      <c r="R79" s="587"/>
      <c r="S79" s="587"/>
      <c r="T79" s="587"/>
      <c r="U79" s="587"/>
      <c r="V79" s="587"/>
      <c r="W79" s="587"/>
      <c r="X79" s="587"/>
      <c r="Y79" s="587"/>
      <c r="Z79" s="587"/>
      <c r="AA79" s="587"/>
      <c r="AB79" s="587"/>
      <c r="AC79" s="587"/>
      <c r="AD79" s="587"/>
      <c r="AE79" s="587"/>
      <c r="AF79" s="587"/>
      <c r="AG79" s="587"/>
      <c r="AH79" s="587"/>
      <c r="AI79" s="587"/>
      <c r="AJ79" s="587"/>
      <c r="AK79" s="587"/>
      <c r="AL79" s="587"/>
      <c r="AM79" s="587"/>
      <c r="AX79" s="587"/>
      <c r="AY79" s="587"/>
      <c r="AZ79" s="587"/>
      <c r="BA79" s="587"/>
      <c r="BB79" s="587"/>
      <c r="BC79" s="587"/>
    </row>
    <row r="80" spans="1:55" x14ac:dyDescent="0.2">
      <c r="A80" s="587"/>
      <c r="B80" s="587"/>
      <c r="C80" s="587"/>
      <c r="D80" s="587"/>
      <c r="E80" s="587"/>
      <c r="F80" s="587"/>
      <c r="G80" s="587"/>
      <c r="H80" s="587"/>
      <c r="I80" s="587"/>
      <c r="J80" s="587"/>
      <c r="K80" s="587"/>
      <c r="L80" s="587"/>
      <c r="M80" s="587"/>
      <c r="N80" s="587"/>
      <c r="O80" s="587"/>
      <c r="P80" s="587"/>
      <c r="Q80" s="587"/>
      <c r="R80" s="587"/>
      <c r="S80" s="587"/>
      <c r="T80" s="587"/>
      <c r="U80" s="587"/>
      <c r="V80" s="587"/>
      <c r="W80" s="587"/>
      <c r="X80" s="587"/>
      <c r="Y80" s="587"/>
      <c r="Z80" s="587"/>
      <c r="AA80" s="587"/>
      <c r="AB80" s="587"/>
      <c r="AC80" s="587"/>
      <c r="AD80" s="587"/>
      <c r="AE80" s="587"/>
      <c r="AF80" s="587"/>
      <c r="AG80" s="587"/>
      <c r="AH80" s="587"/>
      <c r="AI80" s="587"/>
      <c r="AJ80" s="587"/>
      <c r="AK80" s="587"/>
      <c r="AL80" s="587"/>
      <c r="AM80" s="587"/>
      <c r="AX80" s="587"/>
      <c r="AY80" s="587"/>
      <c r="AZ80" s="587"/>
      <c r="BA80" s="587"/>
      <c r="BB80" s="587"/>
      <c r="BC80" s="587"/>
    </row>
    <row r="81" spans="1:55" x14ac:dyDescent="0.2">
      <c r="A81" s="587"/>
      <c r="B81" s="587"/>
      <c r="C81" s="587"/>
      <c r="D81" s="587"/>
      <c r="E81" s="587"/>
      <c r="F81" s="587"/>
      <c r="G81" s="587"/>
      <c r="H81" s="587"/>
      <c r="I81" s="587"/>
      <c r="J81" s="587"/>
      <c r="K81" s="587"/>
      <c r="L81" s="587"/>
      <c r="M81" s="587"/>
      <c r="N81" s="587"/>
      <c r="O81" s="587"/>
      <c r="P81" s="587"/>
      <c r="Q81" s="587"/>
      <c r="R81" s="587"/>
      <c r="S81" s="587"/>
      <c r="T81" s="587"/>
      <c r="U81" s="587"/>
      <c r="V81" s="587"/>
      <c r="W81" s="587"/>
      <c r="X81" s="587"/>
      <c r="Y81" s="587"/>
      <c r="Z81" s="587"/>
      <c r="AA81" s="587"/>
      <c r="AB81" s="587"/>
      <c r="AC81" s="587"/>
      <c r="AD81" s="587"/>
      <c r="AE81" s="587"/>
      <c r="AF81" s="587"/>
      <c r="AG81" s="587"/>
      <c r="AH81" s="587"/>
      <c r="AI81" s="587"/>
      <c r="AJ81" s="587"/>
      <c r="AK81" s="587"/>
      <c r="AL81" s="587"/>
      <c r="AM81" s="587"/>
      <c r="AX81" s="587"/>
      <c r="AY81" s="587"/>
      <c r="AZ81" s="587"/>
      <c r="BA81" s="587"/>
      <c r="BB81" s="587"/>
      <c r="BC81" s="587"/>
    </row>
    <row r="82" spans="1:55" x14ac:dyDescent="0.2">
      <c r="A82" s="587"/>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587"/>
      <c r="AB82" s="587"/>
      <c r="AC82" s="587"/>
      <c r="AD82" s="587"/>
      <c r="AE82" s="587"/>
      <c r="AF82" s="587"/>
      <c r="AG82" s="587"/>
      <c r="AH82" s="587"/>
      <c r="AI82" s="587"/>
      <c r="AJ82" s="587"/>
      <c r="AK82" s="587"/>
      <c r="AL82" s="587"/>
      <c r="AM82" s="587"/>
      <c r="AX82" s="587"/>
      <c r="AY82" s="587"/>
      <c r="AZ82" s="587"/>
      <c r="BA82" s="587"/>
      <c r="BB82" s="587"/>
      <c r="BC82" s="587"/>
    </row>
    <row r="83" spans="1:55" x14ac:dyDescent="0.2">
      <c r="A83" s="587"/>
      <c r="B83" s="587"/>
      <c r="C83" s="587"/>
      <c r="D83" s="587"/>
      <c r="E83" s="587"/>
      <c r="F83" s="587"/>
      <c r="G83" s="587"/>
      <c r="H83" s="587"/>
      <c r="I83" s="587"/>
      <c r="J83" s="587"/>
      <c r="K83" s="587"/>
      <c r="L83" s="587"/>
      <c r="M83" s="587"/>
      <c r="N83" s="587"/>
      <c r="O83" s="587"/>
      <c r="P83" s="587"/>
      <c r="Q83" s="587"/>
      <c r="R83" s="587"/>
      <c r="S83" s="587"/>
      <c r="T83" s="587"/>
      <c r="U83" s="587"/>
      <c r="V83" s="587"/>
      <c r="W83" s="587"/>
      <c r="X83" s="587"/>
      <c r="Y83" s="587"/>
      <c r="Z83" s="587"/>
      <c r="AA83" s="587"/>
      <c r="AB83" s="587"/>
      <c r="AC83" s="587"/>
      <c r="AD83" s="587"/>
      <c r="AE83" s="587"/>
      <c r="AF83" s="587"/>
      <c r="AG83" s="587"/>
      <c r="AH83" s="587"/>
      <c r="AI83" s="587"/>
      <c r="AJ83" s="587"/>
      <c r="AK83" s="587"/>
      <c r="AL83" s="587"/>
      <c r="AM83" s="587"/>
      <c r="AX83" s="587"/>
      <c r="AY83" s="587"/>
      <c r="AZ83" s="587"/>
      <c r="BA83" s="587"/>
      <c r="BB83" s="587"/>
      <c r="BC83" s="587"/>
    </row>
    <row r="84" spans="1:55" x14ac:dyDescent="0.2">
      <c r="A84" s="587"/>
      <c r="B84" s="587"/>
      <c r="C84" s="587"/>
      <c r="D84" s="587"/>
      <c r="E84" s="587"/>
      <c r="F84" s="587"/>
      <c r="G84" s="587"/>
      <c r="H84" s="587"/>
      <c r="I84" s="587"/>
      <c r="J84" s="587"/>
      <c r="K84" s="587"/>
      <c r="L84" s="587"/>
      <c r="M84" s="587"/>
      <c r="N84" s="587"/>
      <c r="O84" s="587"/>
      <c r="P84" s="587"/>
      <c r="Q84" s="587"/>
      <c r="R84" s="587"/>
      <c r="S84" s="587"/>
      <c r="T84" s="587"/>
      <c r="U84" s="587"/>
      <c r="V84" s="587"/>
      <c r="W84" s="587"/>
      <c r="X84" s="587"/>
      <c r="Y84" s="587"/>
      <c r="Z84" s="587"/>
      <c r="AA84" s="587"/>
      <c r="AB84" s="587"/>
      <c r="AC84" s="587"/>
      <c r="AD84" s="587"/>
      <c r="AE84" s="587"/>
      <c r="AF84" s="587"/>
      <c r="AG84" s="587"/>
      <c r="AH84" s="587"/>
      <c r="AI84" s="587"/>
      <c r="AJ84" s="587"/>
      <c r="AK84" s="587"/>
      <c r="AL84" s="587"/>
      <c r="AM84" s="587"/>
      <c r="AX84" s="587"/>
      <c r="AY84" s="587"/>
      <c r="AZ84" s="587"/>
      <c r="BA84" s="587"/>
      <c r="BB84" s="587"/>
      <c r="BC84" s="587"/>
    </row>
    <row r="85" spans="1:55" x14ac:dyDescent="0.2">
      <c r="A85" s="587"/>
      <c r="B85" s="587"/>
      <c r="C85" s="587"/>
      <c r="D85" s="587"/>
      <c r="E85" s="587"/>
      <c r="F85" s="587"/>
      <c r="G85" s="587"/>
      <c r="H85" s="587"/>
      <c r="I85" s="587"/>
      <c r="J85" s="587"/>
      <c r="K85" s="587"/>
      <c r="L85" s="587"/>
      <c r="M85" s="587"/>
      <c r="N85" s="587"/>
      <c r="O85" s="587"/>
      <c r="P85" s="587"/>
      <c r="Q85" s="587"/>
      <c r="R85" s="587"/>
      <c r="S85" s="587"/>
      <c r="T85" s="587"/>
      <c r="U85" s="587"/>
      <c r="V85" s="587"/>
      <c r="W85" s="587"/>
      <c r="X85" s="587"/>
      <c r="Y85" s="587"/>
      <c r="Z85" s="587"/>
      <c r="AA85" s="587"/>
      <c r="AB85" s="587"/>
      <c r="AC85" s="587"/>
      <c r="AD85" s="587"/>
      <c r="AE85" s="587"/>
      <c r="AF85" s="587"/>
      <c r="AG85" s="587"/>
      <c r="AH85" s="587"/>
      <c r="AI85" s="587"/>
      <c r="AJ85" s="587"/>
      <c r="AK85" s="587"/>
      <c r="AL85" s="587"/>
      <c r="AM85" s="587"/>
      <c r="AX85" s="587"/>
      <c r="AY85" s="587"/>
      <c r="AZ85" s="587"/>
      <c r="BA85" s="587"/>
      <c r="BB85" s="587"/>
      <c r="BC85" s="587"/>
    </row>
    <row r="86" spans="1:55" x14ac:dyDescent="0.2">
      <c r="A86" s="587"/>
      <c r="B86" s="587"/>
      <c r="C86" s="587"/>
      <c r="D86" s="587"/>
      <c r="E86" s="587"/>
      <c r="F86" s="587"/>
      <c r="G86" s="587"/>
      <c r="H86" s="587"/>
      <c r="I86" s="587"/>
      <c r="J86" s="587"/>
      <c r="K86" s="587"/>
      <c r="L86" s="587"/>
      <c r="M86" s="587"/>
      <c r="N86" s="587"/>
      <c r="O86" s="587"/>
      <c r="P86" s="587"/>
      <c r="Q86" s="587"/>
      <c r="R86" s="587"/>
      <c r="S86" s="587"/>
      <c r="T86" s="587"/>
      <c r="U86" s="587"/>
      <c r="V86" s="587"/>
      <c r="W86" s="587"/>
      <c r="X86" s="587"/>
      <c r="Y86" s="587"/>
      <c r="Z86" s="587"/>
      <c r="AA86" s="587"/>
      <c r="AB86" s="587"/>
      <c r="AC86" s="587"/>
      <c r="AD86" s="587"/>
      <c r="AE86" s="587"/>
      <c r="AF86" s="587"/>
      <c r="AG86" s="587"/>
      <c r="AH86" s="587"/>
      <c r="AI86" s="587"/>
      <c r="AJ86" s="587"/>
      <c r="AK86" s="587"/>
      <c r="AL86" s="587"/>
      <c r="AM86" s="587"/>
      <c r="AX86" s="587"/>
      <c r="AY86" s="587"/>
      <c r="AZ86" s="587"/>
      <c r="BA86" s="587"/>
      <c r="BB86" s="587"/>
      <c r="BC86" s="587"/>
    </row>
    <row r="87" spans="1:55" x14ac:dyDescent="0.2">
      <c r="A87" s="587"/>
      <c r="B87" s="587"/>
      <c r="C87" s="587"/>
      <c r="D87" s="587"/>
      <c r="E87" s="587"/>
      <c r="F87" s="587"/>
      <c r="G87" s="587"/>
      <c r="H87" s="587"/>
      <c r="I87" s="587"/>
      <c r="J87" s="587"/>
      <c r="K87" s="587"/>
      <c r="L87" s="587"/>
      <c r="M87" s="587"/>
      <c r="N87" s="587"/>
      <c r="O87" s="587"/>
      <c r="P87" s="587"/>
      <c r="Q87" s="587"/>
      <c r="R87" s="587"/>
      <c r="S87" s="587"/>
      <c r="T87" s="587"/>
      <c r="U87" s="587"/>
      <c r="V87" s="587"/>
      <c r="W87" s="587"/>
      <c r="X87" s="587"/>
      <c r="Y87" s="587"/>
      <c r="Z87" s="587"/>
      <c r="AA87" s="587"/>
      <c r="AB87" s="587"/>
      <c r="AC87" s="587"/>
      <c r="AD87" s="587"/>
      <c r="AE87" s="587"/>
      <c r="AF87" s="587"/>
      <c r="AG87" s="587"/>
      <c r="AH87" s="587"/>
      <c r="AI87" s="587"/>
      <c r="AJ87" s="587"/>
      <c r="AK87" s="587"/>
      <c r="AL87" s="587"/>
      <c r="AM87" s="587"/>
      <c r="AX87" s="587"/>
      <c r="AY87" s="587"/>
      <c r="AZ87" s="587"/>
      <c r="BA87" s="587"/>
      <c r="BB87" s="587"/>
      <c r="BC87" s="587"/>
    </row>
    <row r="88" spans="1:55" x14ac:dyDescent="0.2">
      <c r="A88" s="587"/>
      <c r="B88" s="587"/>
      <c r="C88" s="587"/>
      <c r="D88" s="587"/>
      <c r="E88" s="587"/>
      <c r="F88" s="587"/>
      <c r="G88" s="587"/>
      <c r="H88" s="587"/>
      <c r="I88" s="587"/>
      <c r="J88" s="587"/>
      <c r="K88" s="587"/>
      <c r="L88" s="587"/>
      <c r="M88" s="587"/>
      <c r="N88" s="587"/>
      <c r="O88" s="587"/>
      <c r="P88" s="587"/>
      <c r="Q88" s="587"/>
      <c r="R88" s="587"/>
      <c r="S88" s="587"/>
      <c r="T88" s="587"/>
      <c r="U88" s="587"/>
      <c r="V88" s="587"/>
      <c r="W88" s="587"/>
      <c r="X88" s="587"/>
      <c r="Y88" s="587"/>
      <c r="Z88" s="587"/>
      <c r="AA88" s="587"/>
      <c r="AB88" s="587"/>
      <c r="AC88" s="587"/>
      <c r="AD88" s="587"/>
      <c r="AE88" s="587"/>
      <c r="AF88" s="587"/>
      <c r="AG88" s="587"/>
      <c r="AH88" s="587"/>
      <c r="AI88" s="587"/>
      <c r="AJ88" s="587"/>
      <c r="AK88" s="587"/>
      <c r="AL88" s="587"/>
      <c r="AM88" s="587"/>
      <c r="AX88" s="587"/>
      <c r="AY88" s="587"/>
      <c r="AZ88" s="587"/>
      <c r="BA88" s="587"/>
      <c r="BB88" s="587"/>
      <c r="BC88" s="587"/>
    </row>
    <row r="89" spans="1:55" x14ac:dyDescent="0.2">
      <c r="A89" s="587"/>
      <c r="B89" s="587"/>
      <c r="C89" s="587"/>
      <c r="D89" s="587"/>
      <c r="E89" s="587"/>
      <c r="F89" s="587"/>
      <c r="G89" s="587"/>
      <c r="H89" s="587"/>
      <c r="I89" s="587"/>
      <c r="J89" s="587"/>
      <c r="K89" s="587"/>
      <c r="L89" s="587"/>
      <c r="M89" s="587"/>
      <c r="N89" s="587"/>
      <c r="O89" s="587"/>
      <c r="P89" s="587"/>
      <c r="Q89" s="587"/>
      <c r="R89" s="587"/>
      <c r="S89" s="587"/>
      <c r="T89" s="587"/>
      <c r="U89" s="587"/>
      <c r="V89" s="587"/>
      <c r="W89" s="587"/>
      <c r="X89" s="587"/>
      <c r="Y89" s="587"/>
      <c r="Z89" s="587"/>
      <c r="AA89" s="587"/>
      <c r="AB89" s="587"/>
      <c r="AC89" s="587"/>
      <c r="AD89" s="587"/>
      <c r="AE89" s="587"/>
      <c r="AF89" s="587"/>
      <c r="AG89" s="587"/>
      <c r="AH89" s="587"/>
      <c r="AI89" s="587"/>
      <c r="AJ89" s="587"/>
      <c r="AK89" s="587"/>
      <c r="AL89" s="587"/>
      <c r="AM89" s="587"/>
      <c r="AX89" s="587"/>
      <c r="AY89" s="587"/>
      <c r="AZ89" s="587"/>
      <c r="BA89" s="587"/>
      <c r="BB89" s="587"/>
      <c r="BC89" s="587"/>
    </row>
    <row r="90" spans="1:55" x14ac:dyDescent="0.2">
      <c r="A90" s="587"/>
      <c r="B90" s="587"/>
      <c r="C90" s="587"/>
      <c r="D90" s="587"/>
      <c r="E90" s="587"/>
      <c r="F90" s="587"/>
      <c r="G90" s="587"/>
      <c r="H90" s="587"/>
      <c r="I90" s="587"/>
      <c r="J90" s="587"/>
      <c r="K90" s="587"/>
      <c r="L90" s="587"/>
      <c r="M90" s="587"/>
      <c r="N90" s="587"/>
      <c r="O90" s="587"/>
      <c r="P90" s="587"/>
      <c r="Q90" s="587"/>
      <c r="R90" s="587"/>
      <c r="S90" s="587"/>
      <c r="T90" s="587"/>
      <c r="U90" s="587"/>
      <c r="V90" s="587"/>
      <c r="W90" s="587"/>
      <c r="X90" s="587"/>
      <c r="Y90" s="587"/>
      <c r="Z90" s="587"/>
      <c r="AA90" s="587"/>
      <c r="AB90" s="587"/>
      <c r="AC90" s="587"/>
      <c r="AD90" s="587"/>
      <c r="AE90" s="587"/>
      <c r="AF90" s="587"/>
      <c r="AG90" s="587"/>
      <c r="AH90" s="587"/>
      <c r="AI90" s="587"/>
      <c r="AJ90" s="587"/>
      <c r="AK90" s="587"/>
      <c r="AL90" s="587"/>
      <c r="AM90" s="587"/>
      <c r="AX90" s="587"/>
      <c r="AY90" s="587"/>
      <c r="AZ90" s="587"/>
      <c r="BA90" s="587"/>
      <c r="BB90" s="587"/>
      <c r="BC90" s="587"/>
    </row>
    <row r="91" spans="1:55" x14ac:dyDescent="0.2">
      <c r="A91" s="587"/>
      <c r="B91" s="587"/>
      <c r="C91" s="587"/>
      <c r="D91" s="587"/>
      <c r="E91" s="587"/>
      <c r="F91" s="587"/>
      <c r="G91" s="587"/>
      <c r="H91" s="587"/>
      <c r="I91" s="587"/>
      <c r="J91" s="587"/>
      <c r="K91" s="587"/>
      <c r="L91" s="587"/>
      <c r="M91" s="587"/>
      <c r="N91" s="587"/>
      <c r="O91" s="587"/>
      <c r="P91" s="587"/>
      <c r="Q91" s="587"/>
      <c r="R91" s="587"/>
      <c r="S91" s="587"/>
      <c r="T91" s="587"/>
      <c r="U91" s="587"/>
      <c r="V91" s="587"/>
      <c r="W91" s="587"/>
      <c r="X91" s="587"/>
      <c r="Y91" s="587"/>
      <c r="Z91" s="587"/>
      <c r="AA91" s="587"/>
      <c r="AB91" s="587"/>
      <c r="AC91" s="587"/>
      <c r="AD91" s="587"/>
      <c r="AE91" s="587"/>
      <c r="AF91" s="587"/>
      <c r="AG91" s="587"/>
      <c r="AH91" s="587"/>
      <c r="AI91" s="587"/>
      <c r="AJ91" s="587"/>
      <c r="AK91" s="587"/>
      <c r="AL91" s="587"/>
      <c r="AM91" s="587"/>
      <c r="AX91" s="587"/>
      <c r="AY91" s="587"/>
      <c r="AZ91" s="587"/>
      <c r="BA91" s="587"/>
      <c r="BB91" s="587"/>
      <c r="BC91" s="587"/>
    </row>
    <row r="92" spans="1:55" x14ac:dyDescent="0.2">
      <c r="A92" s="587"/>
      <c r="B92" s="587"/>
      <c r="C92" s="587"/>
      <c r="D92" s="587"/>
      <c r="E92" s="587"/>
      <c r="F92" s="587"/>
      <c r="G92" s="587"/>
      <c r="H92" s="587"/>
      <c r="I92" s="587"/>
      <c r="J92" s="587"/>
      <c r="K92" s="587"/>
      <c r="L92" s="587"/>
      <c r="M92" s="587"/>
      <c r="N92" s="587"/>
      <c r="O92" s="587"/>
      <c r="P92" s="587"/>
      <c r="Q92" s="587"/>
      <c r="R92" s="587"/>
      <c r="S92" s="587"/>
      <c r="T92" s="587"/>
      <c r="U92" s="587"/>
      <c r="V92" s="587"/>
      <c r="W92" s="587"/>
      <c r="X92" s="587"/>
      <c r="Y92" s="587"/>
      <c r="Z92" s="587"/>
      <c r="AA92" s="587"/>
      <c r="AB92" s="587"/>
      <c r="AC92" s="587"/>
      <c r="AD92" s="587"/>
      <c r="AE92" s="587"/>
      <c r="AF92" s="587"/>
      <c r="AG92" s="587"/>
      <c r="AH92" s="587"/>
      <c r="AI92" s="587"/>
      <c r="AJ92" s="587"/>
      <c r="AK92" s="587"/>
      <c r="AL92" s="587"/>
      <c r="AM92" s="587"/>
      <c r="AX92" s="587"/>
      <c r="AY92" s="587"/>
      <c r="AZ92" s="587"/>
      <c r="BA92" s="587"/>
      <c r="BB92" s="587"/>
      <c r="BC92" s="587"/>
    </row>
    <row r="93" spans="1:55" x14ac:dyDescent="0.2">
      <c r="A93" s="587"/>
      <c r="B93" s="587"/>
      <c r="C93" s="587"/>
      <c r="D93" s="587"/>
      <c r="E93" s="587"/>
      <c r="F93" s="587"/>
      <c r="G93" s="587"/>
      <c r="H93" s="587"/>
      <c r="I93" s="587"/>
      <c r="J93" s="587"/>
      <c r="K93" s="587"/>
      <c r="L93" s="587"/>
      <c r="M93" s="587"/>
      <c r="N93" s="587"/>
      <c r="O93" s="587"/>
      <c r="P93" s="587"/>
      <c r="Q93" s="587"/>
      <c r="R93" s="587"/>
      <c r="S93" s="587"/>
      <c r="T93" s="587"/>
      <c r="U93" s="587"/>
      <c r="V93" s="587"/>
      <c r="W93" s="587"/>
      <c r="X93" s="587"/>
      <c r="Y93" s="587"/>
      <c r="Z93" s="587"/>
      <c r="AA93" s="587"/>
      <c r="AB93" s="587"/>
      <c r="AC93" s="587"/>
      <c r="AD93" s="587"/>
      <c r="AE93" s="587"/>
      <c r="AF93" s="587"/>
      <c r="AG93" s="587"/>
      <c r="AH93" s="587"/>
      <c r="AI93" s="587"/>
      <c r="AJ93" s="587"/>
      <c r="AK93" s="587"/>
      <c r="AL93" s="587"/>
      <c r="AM93" s="587"/>
      <c r="AX93" s="587"/>
      <c r="AY93" s="587"/>
      <c r="AZ93" s="587"/>
      <c r="BA93" s="587"/>
      <c r="BB93" s="587"/>
      <c r="BC93" s="587"/>
    </row>
    <row r="94" spans="1:55" x14ac:dyDescent="0.2">
      <c r="A94" s="587"/>
      <c r="B94" s="587"/>
      <c r="C94" s="587"/>
      <c r="D94" s="587"/>
      <c r="E94" s="587"/>
      <c r="F94" s="587"/>
      <c r="G94" s="587"/>
      <c r="H94" s="587"/>
      <c r="I94" s="587"/>
      <c r="J94" s="587"/>
      <c r="K94" s="587"/>
      <c r="L94" s="587"/>
      <c r="M94" s="587"/>
      <c r="N94" s="587"/>
      <c r="O94" s="587"/>
      <c r="P94" s="587"/>
      <c r="Q94" s="587"/>
      <c r="R94" s="587"/>
      <c r="S94" s="587"/>
      <c r="T94" s="587"/>
      <c r="U94" s="587"/>
      <c r="V94" s="587"/>
      <c r="W94" s="587"/>
      <c r="X94" s="587"/>
      <c r="Y94" s="587"/>
      <c r="Z94" s="587"/>
      <c r="AA94" s="587"/>
      <c r="AB94" s="587"/>
      <c r="AC94" s="587"/>
      <c r="AD94" s="587"/>
      <c r="AE94" s="587"/>
      <c r="AF94" s="587"/>
      <c r="AG94" s="587"/>
      <c r="AH94" s="587"/>
      <c r="AI94" s="587"/>
      <c r="AJ94" s="587"/>
      <c r="AK94" s="587"/>
      <c r="AL94" s="587"/>
      <c r="AM94" s="587"/>
      <c r="AX94" s="587"/>
      <c r="AY94" s="587"/>
      <c r="AZ94" s="587"/>
      <c r="BA94" s="587"/>
      <c r="BB94" s="587"/>
      <c r="BC94" s="587"/>
    </row>
    <row r="95" spans="1:55" x14ac:dyDescent="0.2">
      <c r="A95" s="587"/>
      <c r="B95" s="587"/>
      <c r="C95" s="587"/>
      <c r="D95" s="587"/>
      <c r="E95" s="587"/>
      <c r="F95" s="587"/>
      <c r="G95" s="587"/>
      <c r="H95" s="587"/>
      <c r="I95" s="587"/>
      <c r="J95" s="587"/>
      <c r="K95" s="587"/>
      <c r="L95" s="587"/>
      <c r="M95" s="587"/>
      <c r="N95" s="587"/>
      <c r="O95" s="587"/>
      <c r="P95" s="587"/>
      <c r="Q95" s="587"/>
      <c r="R95" s="587"/>
      <c r="S95" s="587"/>
      <c r="T95" s="587"/>
      <c r="U95" s="587"/>
      <c r="V95" s="587"/>
      <c r="W95" s="587"/>
      <c r="X95" s="587"/>
      <c r="Y95" s="587"/>
      <c r="Z95" s="587"/>
      <c r="AA95" s="587"/>
      <c r="AB95" s="587"/>
      <c r="AC95" s="587"/>
      <c r="AD95" s="587"/>
      <c r="AE95" s="587"/>
      <c r="AF95" s="587"/>
      <c r="AG95" s="587"/>
      <c r="AH95" s="587"/>
      <c r="AI95" s="587"/>
      <c r="AJ95" s="587"/>
      <c r="AK95" s="587"/>
      <c r="AL95" s="587"/>
      <c r="AM95" s="587"/>
      <c r="AX95" s="587"/>
      <c r="AY95" s="587"/>
      <c r="AZ95" s="587"/>
      <c r="BA95" s="587"/>
      <c r="BB95" s="587"/>
      <c r="BC95" s="587"/>
    </row>
    <row r="96" spans="1:55" x14ac:dyDescent="0.2">
      <c r="A96" s="587"/>
      <c r="B96" s="587"/>
      <c r="C96" s="587"/>
      <c r="D96" s="587"/>
      <c r="E96" s="587"/>
      <c r="F96" s="587"/>
      <c r="G96" s="587"/>
      <c r="H96" s="587"/>
      <c r="I96" s="587"/>
      <c r="J96" s="587"/>
      <c r="K96" s="587"/>
      <c r="L96" s="587"/>
      <c r="M96" s="587"/>
      <c r="N96" s="587"/>
      <c r="O96" s="587"/>
      <c r="P96" s="587"/>
      <c r="Q96" s="587"/>
      <c r="R96" s="587"/>
      <c r="S96" s="587"/>
      <c r="T96" s="587"/>
      <c r="U96" s="587"/>
      <c r="V96" s="587"/>
      <c r="W96" s="587"/>
      <c r="X96" s="587"/>
      <c r="Y96" s="587"/>
      <c r="Z96" s="587"/>
      <c r="AA96" s="587"/>
      <c r="AB96" s="587"/>
      <c r="AC96" s="587"/>
      <c r="AD96" s="587"/>
      <c r="AE96" s="587"/>
      <c r="AF96" s="587"/>
      <c r="AG96" s="587"/>
      <c r="AH96" s="587"/>
      <c r="AI96" s="587"/>
      <c r="AJ96" s="587"/>
      <c r="AK96" s="587"/>
      <c r="AL96" s="587"/>
      <c r="AM96" s="587"/>
      <c r="AX96" s="587"/>
      <c r="AY96" s="587"/>
      <c r="AZ96" s="587"/>
      <c r="BA96" s="587"/>
      <c r="BB96" s="587"/>
      <c r="BC96" s="587"/>
    </row>
    <row r="97" spans="1:55" x14ac:dyDescent="0.2">
      <c r="A97" s="587"/>
      <c r="B97" s="587"/>
      <c r="C97" s="587"/>
      <c r="D97" s="587"/>
      <c r="E97" s="587"/>
      <c r="F97" s="587"/>
      <c r="G97" s="587"/>
      <c r="H97" s="587"/>
      <c r="I97" s="587"/>
      <c r="J97" s="587"/>
      <c r="K97" s="587"/>
      <c r="L97" s="587"/>
      <c r="M97" s="587"/>
      <c r="N97" s="587"/>
      <c r="O97" s="587"/>
      <c r="P97" s="587"/>
      <c r="Q97" s="587"/>
      <c r="R97" s="587"/>
      <c r="S97" s="587"/>
      <c r="T97" s="587"/>
      <c r="U97" s="587"/>
      <c r="V97" s="587"/>
      <c r="W97" s="587"/>
      <c r="X97" s="587"/>
      <c r="Y97" s="587"/>
      <c r="Z97" s="587"/>
      <c r="AA97" s="587"/>
      <c r="AB97" s="587"/>
      <c r="AC97" s="587"/>
      <c r="AD97" s="587"/>
      <c r="AE97" s="587"/>
      <c r="AF97" s="587"/>
      <c r="AG97" s="587"/>
      <c r="AH97" s="587"/>
      <c r="AI97" s="587"/>
      <c r="AJ97" s="587"/>
      <c r="AK97" s="587"/>
      <c r="AL97" s="587"/>
      <c r="AM97" s="587"/>
      <c r="AX97" s="587"/>
      <c r="AY97" s="587"/>
      <c r="AZ97" s="587"/>
      <c r="BA97" s="587"/>
      <c r="BB97" s="587"/>
      <c r="BC97" s="587"/>
    </row>
    <row r="98" spans="1:55" x14ac:dyDescent="0.2">
      <c r="A98" s="587"/>
      <c r="B98" s="587"/>
      <c r="C98" s="587"/>
      <c r="D98" s="587"/>
      <c r="E98" s="587"/>
      <c r="F98" s="587"/>
      <c r="G98" s="587"/>
      <c r="H98" s="587"/>
      <c r="I98" s="587"/>
      <c r="J98" s="587"/>
      <c r="K98" s="587"/>
      <c r="L98" s="587"/>
      <c r="M98" s="587"/>
      <c r="N98" s="587"/>
      <c r="O98" s="587"/>
      <c r="P98" s="587"/>
      <c r="Q98" s="587"/>
      <c r="R98" s="587"/>
      <c r="S98" s="587"/>
      <c r="T98" s="587"/>
      <c r="U98" s="587"/>
      <c r="V98" s="587"/>
      <c r="W98" s="587"/>
      <c r="X98" s="587"/>
      <c r="Y98" s="587"/>
      <c r="Z98" s="587"/>
      <c r="AA98" s="587"/>
      <c r="AB98" s="587"/>
      <c r="AC98" s="587"/>
      <c r="AD98" s="587"/>
      <c r="AE98" s="587"/>
      <c r="AF98" s="587"/>
      <c r="AG98" s="587"/>
      <c r="AH98" s="587"/>
      <c r="AI98" s="587"/>
      <c r="AJ98" s="587"/>
      <c r="AK98" s="587"/>
      <c r="AL98" s="587"/>
      <c r="AM98" s="587"/>
      <c r="AX98" s="587"/>
      <c r="AY98" s="587"/>
      <c r="AZ98" s="587"/>
      <c r="BA98" s="587"/>
      <c r="BB98" s="587"/>
      <c r="BC98" s="587"/>
    </row>
    <row r="99" spans="1:55" x14ac:dyDescent="0.2">
      <c r="A99" s="587"/>
      <c r="B99" s="587"/>
      <c r="C99" s="587"/>
      <c r="D99" s="587"/>
      <c r="E99" s="587"/>
      <c r="F99" s="587"/>
      <c r="G99" s="587"/>
      <c r="H99" s="587"/>
      <c r="I99" s="587"/>
      <c r="J99" s="587"/>
      <c r="K99" s="587"/>
      <c r="L99" s="587"/>
      <c r="M99" s="587"/>
      <c r="N99" s="587"/>
      <c r="O99" s="587"/>
      <c r="P99" s="587"/>
      <c r="Q99" s="587"/>
      <c r="R99" s="587"/>
      <c r="S99" s="587"/>
      <c r="T99" s="587"/>
      <c r="U99" s="587"/>
      <c r="V99" s="587"/>
      <c r="W99" s="587"/>
      <c r="X99" s="587"/>
      <c r="Y99" s="587"/>
      <c r="Z99" s="587"/>
      <c r="AA99" s="587"/>
      <c r="AB99" s="587"/>
      <c r="AC99" s="587"/>
      <c r="AD99" s="587"/>
      <c r="AE99" s="587"/>
      <c r="AF99" s="587"/>
      <c r="AG99" s="587"/>
      <c r="AH99" s="587"/>
      <c r="AI99" s="587"/>
      <c r="AJ99" s="587"/>
      <c r="AK99" s="587"/>
      <c r="AL99" s="587"/>
      <c r="AM99" s="587"/>
      <c r="AX99" s="587"/>
      <c r="AY99" s="587"/>
      <c r="AZ99" s="587"/>
      <c r="BA99" s="587"/>
      <c r="BB99" s="587"/>
      <c r="BC99" s="587"/>
    </row>
    <row r="100" spans="1:55" x14ac:dyDescent="0.2">
      <c r="A100" s="587"/>
      <c r="B100" s="587"/>
      <c r="C100" s="587"/>
      <c r="D100" s="587"/>
      <c r="E100" s="587"/>
      <c r="F100" s="587"/>
      <c r="G100" s="587"/>
      <c r="H100" s="587"/>
      <c r="I100" s="587"/>
      <c r="J100" s="587"/>
      <c r="K100" s="587"/>
      <c r="L100" s="587"/>
      <c r="M100" s="587"/>
      <c r="N100" s="587"/>
      <c r="O100" s="587"/>
      <c r="P100" s="587"/>
      <c r="Q100" s="587"/>
      <c r="R100" s="587"/>
      <c r="S100" s="587"/>
      <c r="T100" s="587"/>
      <c r="U100" s="587"/>
      <c r="V100" s="587"/>
      <c r="W100" s="587"/>
      <c r="X100" s="587"/>
      <c r="Y100" s="587"/>
      <c r="Z100" s="587"/>
      <c r="AA100" s="587"/>
      <c r="AB100" s="587"/>
      <c r="AC100" s="587"/>
      <c r="AD100" s="587"/>
      <c r="AE100" s="587"/>
      <c r="AF100" s="587"/>
      <c r="AG100" s="587"/>
      <c r="AH100" s="587"/>
      <c r="AI100" s="587"/>
      <c r="AJ100" s="587"/>
      <c r="AK100" s="587"/>
      <c r="AL100" s="587"/>
      <c r="AM100" s="587"/>
      <c r="AX100" s="587"/>
      <c r="AY100" s="587"/>
      <c r="AZ100" s="587"/>
      <c r="BA100" s="587"/>
      <c r="BB100" s="587"/>
      <c r="BC100" s="587"/>
    </row>
    <row r="101" spans="1:55" x14ac:dyDescent="0.2">
      <c r="A101" s="587"/>
      <c r="B101" s="587"/>
      <c r="C101" s="587"/>
      <c r="D101" s="587"/>
      <c r="E101" s="587"/>
      <c r="F101" s="587"/>
      <c r="G101" s="587"/>
      <c r="H101" s="587"/>
      <c r="I101" s="587"/>
      <c r="J101" s="587"/>
      <c r="K101" s="587"/>
      <c r="L101" s="587"/>
      <c r="M101" s="587"/>
      <c r="N101" s="587"/>
      <c r="O101" s="587"/>
      <c r="P101" s="587"/>
      <c r="Q101" s="587"/>
      <c r="R101" s="587"/>
      <c r="S101" s="587"/>
      <c r="T101" s="587"/>
      <c r="U101" s="587"/>
      <c r="V101" s="587"/>
      <c r="W101" s="587"/>
      <c r="X101" s="587"/>
      <c r="Y101" s="587"/>
      <c r="Z101" s="587"/>
      <c r="AA101" s="587"/>
      <c r="AB101" s="587"/>
      <c r="AC101" s="587"/>
      <c r="AD101" s="587"/>
      <c r="AE101" s="587"/>
      <c r="AF101" s="587"/>
      <c r="AG101" s="587"/>
      <c r="AH101" s="587"/>
      <c r="AI101" s="587"/>
      <c r="AJ101" s="587"/>
      <c r="AK101" s="587"/>
      <c r="AL101" s="587"/>
      <c r="AM101" s="587"/>
      <c r="AX101" s="587"/>
      <c r="AY101" s="587"/>
      <c r="AZ101" s="587"/>
      <c r="BA101" s="587"/>
      <c r="BB101" s="587"/>
      <c r="BC101" s="587"/>
    </row>
    <row r="102" spans="1:55" x14ac:dyDescent="0.2">
      <c r="A102" s="587"/>
      <c r="B102" s="587"/>
      <c r="C102" s="587"/>
      <c r="D102" s="587"/>
      <c r="E102" s="587"/>
      <c r="F102" s="587"/>
      <c r="G102" s="587"/>
      <c r="H102" s="587"/>
      <c r="I102" s="587"/>
      <c r="J102" s="587"/>
      <c r="K102" s="587"/>
      <c r="L102" s="587"/>
      <c r="M102" s="587"/>
      <c r="N102" s="587"/>
      <c r="O102" s="587"/>
      <c r="P102" s="587"/>
      <c r="Q102" s="587"/>
      <c r="R102" s="587"/>
      <c r="S102" s="587"/>
      <c r="T102" s="587"/>
      <c r="U102" s="587"/>
      <c r="V102" s="587"/>
      <c r="W102" s="587"/>
      <c r="X102" s="587"/>
      <c r="Y102" s="587"/>
      <c r="Z102" s="587"/>
      <c r="AA102" s="587"/>
      <c r="AB102" s="587"/>
      <c r="AC102" s="587"/>
      <c r="AD102" s="587"/>
      <c r="AE102" s="587"/>
      <c r="AF102" s="587"/>
      <c r="AG102" s="587"/>
      <c r="AH102" s="587"/>
      <c r="AI102" s="587"/>
      <c r="AJ102" s="587"/>
      <c r="AK102" s="587"/>
      <c r="AL102" s="587"/>
      <c r="AM102" s="587"/>
      <c r="AX102" s="587"/>
      <c r="AY102" s="587"/>
      <c r="AZ102" s="587"/>
      <c r="BA102" s="587"/>
      <c r="BB102" s="587"/>
      <c r="BC102" s="587"/>
    </row>
    <row r="103" spans="1:55" x14ac:dyDescent="0.2">
      <c r="A103" s="587"/>
      <c r="B103" s="587"/>
      <c r="C103" s="587"/>
      <c r="D103" s="587"/>
      <c r="E103" s="587"/>
      <c r="F103" s="587"/>
      <c r="G103" s="587"/>
      <c r="H103" s="587"/>
      <c r="I103" s="587"/>
      <c r="J103" s="587"/>
      <c r="K103" s="587"/>
      <c r="L103" s="587"/>
      <c r="M103" s="587"/>
      <c r="N103" s="587"/>
      <c r="O103" s="587"/>
      <c r="P103" s="587"/>
      <c r="Q103" s="587"/>
      <c r="R103" s="587"/>
      <c r="S103" s="587"/>
      <c r="T103" s="587"/>
      <c r="U103" s="587"/>
      <c r="V103" s="587"/>
      <c r="W103" s="587"/>
      <c r="X103" s="587"/>
      <c r="Y103" s="587"/>
      <c r="Z103" s="587"/>
      <c r="AA103" s="587"/>
      <c r="AB103" s="587"/>
      <c r="AC103" s="587"/>
      <c r="AD103" s="587"/>
      <c r="AE103" s="587"/>
      <c r="AF103" s="587"/>
      <c r="AG103" s="587"/>
      <c r="AH103" s="587"/>
      <c r="AI103" s="587"/>
      <c r="AJ103" s="587"/>
      <c r="AK103" s="587"/>
      <c r="AL103" s="587"/>
      <c r="AM103" s="587"/>
      <c r="AX103" s="587"/>
      <c r="AY103" s="587"/>
      <c r="AZ103" s="587"/>
      <c r="BA103" s="587"/>
      <c r="BB103" s="587"/>
      <c r="BC103" s="587"/>
    </row>
    <row r="104" spans="1:55" x14ac:dyDescent="0.2">
      <c r="A104" s="587"/>
      <c r="B104" s="587"/>
      <c r="C104" s="587"/>
      <c r="D104" s="587"/>
      <c r="E104" s="587"/>
      <c r="F104" s="587"/>
      <c r="G104" s="587"/>
      <c r="H104" s="587"/>
      <c r="I104" s="587"/>
      <c r="J104" s="587"/>
      <c r="K104" s="587"/>
      <c r="L104" s="587"/>
      <c r="M104" s="587"/>
      <c r="N104" s="587"/>
      <c r="O104" s="587"/>
      <c r="P104" s="587"/>
      <c r="Q104" s="587"/>
      <c r="R104" s="587"/>
      <c r="S104" s="587"/>
      <c r="T104" s="587"/>
      <c r="U104" s="587"/>
      <c r="V104" s="587"/>
      <c r="W104" s="587"/>
      <c r="X104" s="587"/>
      <c r="Y104" s="587"/>
      <c r="Z104" s="587"/>
      <c r="AA104" s="587"/>
      <c r="AB104" s="587"/>
      <c r="AC104" s="587"/>
      <c r="AD104" s="587"/>
      <c r="AE104" s="587"/>
      <c r="AF104" s="587"/>
      <c r="AG104" s="587"/>
      <c r="AH104" s="587"/>
      <c r="AI104" s="587"/>
      <c r="AJ104" s="587"/>
      <c r="AK104" s="587"/>
      <c r="AL104" s="587"/>
      <c r="AM104" s="587"/>
      <c r="AX104" s="587"/>
      <c r="AY104" s="587"/>
      <c r="AZ104" s="587"/>
      <c r="BA104" s="587"/>
      <c r="BB104" s="587"/>
      <c r="BC104" s="587"/>
    </row>
    <row r="105" spans="1:55" x14ac:dyDescent="0.2">
      <c r="A105" s="587"/>
      <c r="B105" s="587"/>
      <c r="C105" s="587"/>
      <c r="D105" s="587"/>
      <c r="E105" s="587"/>
      <c r="F105" s="587"/>
      <c r="G105" s="587"/>
      <c r="H105" s="587"/>
      <c r="I105" s="587"/>
      <c r="J105" s="587"/>
      <c r="K105" s="587"/>
      <c r="L105" s="587"/>
      <c r="M105" s="587"/>
      <c r="N105" s="587"/>
      <c r="O105" s="587"/>
      <c r="P105" s="587"/>
      <c r="Q105" s="587"/>
      <c r="R105" s="587"/>
      <c r="S105" s="587"/>
      <c r="T105" s="587"/>
      <c r="U105" s="587"/>
      <c r="V105" s="587"/>
      <c r="W105" s="587"/>
      <c r="X105" s="587"/>
      <c r="Y105" s="587"/>
      <c r="Z105" s="587"/>
      <c r="AA105" s="587"/>
      <c r="AB105" s="587"/>
      <c r="AC105" s="587"/>
      <c r="AD105" s="587"/>
      <c r="AE105" s="587"/>
      <c r="AF105" s="587"/>
      <c r="AG105" s="587"/>
      <c r="AH105" s="587"/>
      <c r="AI105" s="587"/>
      <c r="AJ105" s="587"/>
      <c r="AK105" s="587"/>
      <c r="AL105" s="587"/>
      <c r="AM105" s="587"/>
      <c r="AX105" s="587"/>
      <c r="AY105" s="587"/>
      <c r="AZ105" s="587"/>
      <c r="BA105" s="587"/>
      <c r="BB105" s="587"/>
      <c r="BC105" s="587"/>
    </row>
    <row r="106" spans="1:55" x14ac:dyDescent="0.2">
      <c r="A106" s="587"/>
      <c r="B106" s="587"/>
      <c r="C106" s="587"/>
      <c r="D106" s="587"/>
      <c r="E106" s="587"/>
      <c r="F106" s="587"/>
      <c r="G106" s="587"/>
      <c r="H106" s="587"/>
      <c r="I106" s="587"/>
      <c r="J106" s="587"/>
      <c r="K106" s="587"/>
      <c r="L106" s="587"/>
      <c r="M106" s="587"/>
      <c r="N106" s="587"/>
      <c r="O106" s="587"/>
      <c r="P106" s="587"/>
      <c r="Q106" s="587"/>
      <c r="R106" s="587"/>
      <c r="S106" s="587"/>
      <c r="T106" s="587"/>
      <c r="U106" s="587"/>
      <c r="V106" s="587"/>
      <c r="W106" s="587"/>
      <c r="X106" s="587"/>
      <c r="Y106" s="587"/>
      <c r="Z106" s="587"/>
      <c r="AA106" s="587"/>
      <c r="AB106" s="587"/>
      <c r="AC106" s="587"/>
      <c r="AD106" s="587"/>
      <c r="AE106" s="587"/>
      <c r="AF106" s="587"/>
      <c r="AG106" s="587"/>
      <c r="AH106" s="587"/>
      <c r="AI106" s="587"/>
      <c r="AJ106" s="587"/>
      <c r="AK106" s="587"/>
      <c r="AL106" s="587"/>
      <c r="AM106" s="587"/>
      <c r="AX106" s="587"/>
      <c r="AY106" s="587"/>
      <c r="AZ106" s="587"/>
      <c r="BA106" s="587"/>
      <c r="BB106" s="587"/>
      <c r="BC106" s="587"/>
    </row>
    <row r="107" spans="1:55" x14ac:dyDescent="0.2">
      <c r="A107" s="587"/>
      <c r="B107" s="587"/>
      <c r="C107" s="587"/>
      <c r="D107" s="587"/>
      <c r="E107" s="587"/>
      <c r="F107" s="587"/>
      <c r="G107" s="587"/>
      <c r="H107" s="587"/>
      <c r="I107" s="587"/>
      <c r="J107" s="587"/>
      <c r="K107" s="587"/>
      <c r="L107" s="587"/>
      <c r="M107" s="587"/>
      <c r="N107" s="587"/>
      <c r="O107" s="587"/>
      <c r="P107" s="587"/>
      <c r="Q107" s="587"/>
      <c r="R107" s="587"/>
      <c r="S107" s="587"/>
      <c r="T107" s="587"/>
      <c r="U107" s="587"/>
      <c r="V107" s="587"/>
      <c r="W107" s="587"/>
      <c r="X107" s="587"/>
      <c r="Y107" s="587"/>
      <c r="Z107" s="587"/>
      <c r="AA107" s="587"/>
      <c r="AB107" s="587"/>
      <c r="AC107" s="587"/>
      <c r="AD107" s="587"/>
      <c r="AE107" s="587"/>
      <c r="AF107" s="587"/>
      <c r="AG107" s="587"/>
      <c r="AH107" s="587"/>
      <c r="AI107" s="587"/>
      <c r="AJ107" s="587"/>
      <c r="AK107" s="587"/>
      <c r="AL107" s="587"/>
      <c r="AM107" s="587"/>
      <c r="AX107" s="587"/>
      <c r="AY107" s="587"/>
      <c r="AZ107" s="587"/>
      <c r="BA107" s="587"/>
      <c r="BB107" s="587"/>
      <c r="BC107" s="587"/>
    </row>
    <row r="108" spans="1:55" x14ac:dyDescent="0.2">
      <c r="A108" s="587"/>
      <c r="B108" s="587"/>
      <c r="C108" s="587"/>
      <c r="D108" s="587"/>
      <c r="E108" s="587"/>
      <c r="F108" s="587"/>
      <c r="G108" s="587"/>
      <c r="H108" s="587"/>
      <c r="I108" s="587"/>
      <c r="J108" s="587"/>
      <c r="K108" s="587"/>
      <c r="L108" s="587"/>
      <c r="M108" s="587"/>
      <c r="N108" s="587"/>
      <c r="O108" s="587"/>
      <c r="P108" s="587"/>
      <c r="Q108" s="587"/>
      <c r="R108" s="587"/>
      <c r="S108" s="587"/>
      <c r="T108" s="587"/>
      <c r="U108" s="587"/>
      <c r="V108" s="587"/>
      <c r="W108" s="587"/>
      <c r="X108" s="587"/>
      <c r="Y108" s="587"/>
      <c r="Z108" s="587"/>
      <c r="AA108" s="587"/>
      <c r="AB108" s="587"/>
      <c r="AC108" s="587"/>
      <c r="AD108" s="587"/>
      <c r="AE108" s="587"/>
      <c r="AF108" s="587"/>
      <c r="AG108" s="587"/>
      <c r="AH108" s="587"/>
      <c r="AI108" s="587"/>
      <c r="AJ108" s="587"/>
      <c r="AK108" s="587"/>
      <c r="AL108" s="587"/>
      <c r="AM108" s="587"/>
      <c r="AX108" s="587"/>
      <c r="AY108" s="587"/>
      <c r="AZ108" s="587"/>
      <c r="BA108" s="587"/>
      <c r="BB108" s="587"/>
      <c r="BC108" s="587"/>
    </row>
    <row r="109" spans="1:55" x14ac:dyDescent="0.2">
      <c r="A109" s="587"/>
      <c r="B109" s="587"/>
      <c r="C109" s="587"/>
      <c r="D109" s="587"/>
      <c r="E109" s="587"/>
      <c r="F109" s="587"/>
      <c r="G109" s="587"/>
      <c r="H109" s="587"/>
      <c r="I109" s="587"/>
      <c r="J109" s="587"/>
      <c r="K109" s="587"/>
      <c r="L109" s="587"/>
      <c r="M109" s="587"/>
      <c r="N109" s="587"/>
      <c r="O109" s="587"/>
      <c r="P109" s="587"/>
      <c r="Q109" s="587"/>
      <c r="R109" s="587"/>
      <c r="S109" s="587"/>
      <c r="T109" s="587"/>
      <c r="U109" s="587"/>
      <c r="V109" s="587"/>
      <c r="W109" s="587"/>
      <c r="X109" s="587"/>
      <c r="Y109" s="587"/>
      <c r="Z109" s="587"/>
      <c r="AA109" s="587"/>
      <c r="AB109" s="587"/>
      <c r="AC109" s="587"/>
      <c r="AD109" s="587"/>
      <c r="AE109" s="587"/>
      <c r="AF109" s="587"/>
      <c r="AG109" s="587"/>
      <c r="AH109" s="587"/>
      <c r="AI109" s="587"/>
      <c r="AJ109" s="587"/>
      <c r="AK109" s="587"/>
      <c r="AL109" s="587"/>
      <c r="AM109" s="587"/>
      <c r="AX109" s="587"/>
      <c r="AY109" s="587"/>
      <c r="AZ109" s="587"/>
      <c r="BA109" s="587"/>
      <c r="BB109" s="587"/>
      <c r="BC109" s="587"/>
    </row>
    <row r="110" spans="1:55" x14ac:dyDescent="0.2">
      <c r="A110" s="587"/>
      <c r="B110" s="587"/>
      <c r="C110" s="587"/>
      <c r="D110" s="587"/>
      <c r="E110" s="587"/>
      <c r="F110" s="587"/>
      <c r="G110" s="587"/>
      <c r="H110" s="587"/>
      <c r="I110" s="587"/>
      <c r="J110" s="587"/>
      <c r="K110" s="587"/>
      <c r="L110" s="587"/>
      <c r="M110" s="587"/>
      <c r="N110" s="587"/>
      <c r="O110" s="587"/>
      <c r="P110" s="587"/>
      <c r="Q110" s="587"/>
      <c r="R110" s="587"/>
      <c r="S110" s="587"/>
      <c r="T110" s="587"/>
      <c r="U110" s="587"/>
      <c r="V110" s="587"/>
      <c r="W110" s="587"/>
      <c r="X110" s="587"/>
      <c r="Y110" s="587"/>
      <c r="Z110" s="587"/>
      <c r="AA110" s="587"/>
      <c r="AB110" s="587"/>
      <c r="AC110" s="587"/>
      <c r="AD110" s="587"/>
      <c r="AE110" s="587"/>
      <c r="AF110" s="587"/>
      <c r="AG110" s="587"/>
      <c r="AH110" s="587"/>
      <c r="AI110" s="587"/>
      <c r="AJ110" s="587"/>
      <c r="AK110" s="587"/>
      <c r="AL110" s="587"/>
      <c r="AM110" s="587"/>
      <c r="AX110" s="587"/>
      <c r="AY110" s="587"/>
      <c r="AZ110" s="587"/>
      <c r="BA110" s="587"/>
      <c r="BB110" s="587"/>
      <c r="BC110" s="587"/>
    </row>
    <row r="111" spans="1:55" x14ac:dyDescent="0.2">
      <c r="A111" s="587"/>
      <c r="B111" s="587"/>
      <c r="C111" s="587"/>
      <c r="D111" s="587"/>
      <c r="E111" s="587"/>
      <c r="F111" s="587"/>
      <c r="G111" s="587"/>
      <c r="H111" s="587"/>
      <c r="I111" s="587"/>
      <c r="J111" s="587"/>
      <c r="K111" s="587"/>
      <c r="L111" s="587"/>
      <c r="M111" s="587"/>
      <c r="N111" s="587"/>
      <c r="O111" s="587"/>
      <c r="P111" s="587"/>
      <c r="Q111" s="587"/>
      <c r="R111" s="587"/>
      <c r="S111" s="587"/>
      <c r="T111" s="587"/>
      <c r="U111" s="587"/>
      <c r="V111" s="587"/>
      <c r="W111" s="587"/>
      <c r="X111" s="587"/>
      <c r="Y111" s="587"/>
      <c r="Z111" s="587"/>
      <c r="AA111" s="587"/>
      <c r="AB111" s="587"/>
      <c r="AC111" s="587"/>
      <c r="AD111" s="587"/>
      <c r="AE111" s="587"/>
      <c r="AF111" s="587"/>
      <c r="AG111" s="587"/>
      <c r="AH111" s="587"/>
      <c r="AI111" s="587"/>
      <c r="AJ111" s="587"/>
      <c r="AK111" s="587"/>
      <c r="AL111" s="587"/>
      <c r="AM111" s="587"/>
      <c r="AX111" s="587"/>
      <c r="AY111" s="587"/>
      <c r="AZ111" s="587"/>
      <c r="BA111" s="587"/>
      <c r="BB111" s="587"/>
      <c r="BC111" s="587"/>
    </row>
    <row r="112" spans="1:55" x14ac:dyDescent="0.2">
      <c r="A112" s="587"/>
      <c r="B112" s="587"/>
      <c r="C112" s="587"/>
      <c r="D112" s="587"/>
      <c r="E112" s="587"/>
      <c r="F112" s="587"/>
      <c r="G112" s="587"/>
      <c r="H112" s="587"/>
      <c r="I112" s="587"/>
      <c r="J112" s="587"/>
      <c r="K112" s="587"/>
      <c r="L112" s="587"/>
      <c r="M112" s="587"/>
      <c r="N112" s="587"/>
      <c r="O112" s="587"/>
      <c r="P112" s="587"/>
      <c r="Q112" s="587"/>
      <c r="R112" s="587"/>
      <c r="S112" s="587"/>
      <c r="T112" s="587"/>
      <c r="U112" s="587"/>
      <c r="V112" s="587"/>
      <c r="W112" s="587"/>
      <c r="X112" s="587"/>
      <c r="Y112" s="587"/>
      <c r="Z112" s="587"/>
      <c r="AA112" s="587"/>
      <c r="AB112" s="587"/>
      <c r="AC112" s="587"/>
      <c r="AD112" s="587"/>
      <c r="AE112" s="587"/>
      <c r="AF112" s="587"/>
      <c r="AG112" s="587"/>
      <c r="AH112" s="587"/>
      <c r="AI112" s="587"/>
      <c r="AJ112" s="587"/>
      <c r="AK112" s="587"/>
      <c r="AL112" s="587"/>
      <c r="AM112" s="587"/>
      <c r="AX112" s="587"/>
      <c r="AY112" s="587"/>
      <c r="AZ112" s="587"/>
      <c r="BA112" s="587"/>
      <c r="BB112" s="587"/>
      <c r="BC112" s="587"/>
    </row>
    <row r="113" spans="1:55" x14ac:dyDescent="0.2">
      <c r="A113" s="587"/>
      <c r="B113" s="587"/>
      <c r="C113" s="587"/>
      <c r="D113" s="587"/>
      <c r="E113" s="587"/>
      <c r="F113" s="587"/>
      <c r="G113" s="587"/>
      <c r="H113" s="587"/>
      <c r="I113" s="587"/>
      <c r="J113" s="587"/>
      <c r="K113" s="587"/>
      <c r="L113" s="587"/>
      <c r="M113" s="587"/>
      <c r="N113" s="587"/>
      <c r="O113" s="587"/>
      <c r="P113" s="587"/>
      <c r="Q113" s="587"/>
      <c r="R113" s="587"/>
      <c r="S113" s="587"/>
      <c r="T113" s="587"/>
      <c r="U113" s="587"/>
      <c r="V113" s="587"/>
      <c r="W113" s="587"/>
      <c r="X113" s="587"/>
      <c r="Y113" s="587"/>
      <c r="Z113" s="587"/>
      <c r="AA113" s="587"/>
      <c r="AB113" s="587"/>
      <c r="AC113" s="587"/>
      <c r="AD113" s="587"/>
      <c r="AE113" s="587"/>
      <c r="AF113" s="587"/>
      <c r="AG113" s="587"/>
      <c r="AH113" s="587"/>
      <c r="AI113" s="587"/>
      <c r="AJ113" s="587"/>
      <c r="AK113" s="587"/>
      <c r="AL113" s="587"/>
      <c r="AM113" s="587"/>
      <c r="AX113" s="587"/>
      <c r="AY113" s="587"/>
      <c r="AZ113" s="587"/>
      <c r="BA113" s="587"/>
      <c r="BB113" s="587"/>
      <c r="BC113" s="587"/>
    </row>
    <row r="114" spans="1:55" x14ac:dyDescent="0.2">
      <c r="A114" s="587"/>
      <c r="B114" s="587"/>
      <c r="C114" s="587"/>
      <c r="D114" s="587"/>
      <c r="E114" s="587"/>
      <c r="F114" s="587"/>
      <c r="G114" s="587"/>
      <c r="H114" s="587"/>
      <c r="I114" s="587"/>
      <c r="J114" s="587"/>
      <c r="K114" s="587"/>
      <c r="L114" s="587"/>
      <c r="M114" s="587"/>
      <c r="N114" s="587"/>
      <c r="O114" s="587"/>
      <c r="P114" s="587"/>
      <c r="Q114" s="587"/>
      <c r="R114" s="587"/>
      <c r="S114" s="587"/>
      <c r="T114" s="587"/>
      <c r="U114" s="587"/>
      <c r="V114" s="587"/>
      <c r="W114" s="587"/>
      <c r="X114" s="587"/>
      <c r="Y114" s="587"/>
      <c r="Z114" s="587"/>
      <c r="AA114" s="587"/>
      <c r="AB114" s="587"/>
      <c r="AC114" s="587"/>
      <c r="AD114" s="587"/>
      <c r="AE114" s="587"/>
      <c r="AF114" s="587"/>
      <c r="AG114" s="587"/>
      <c r="AH114" s="587"/>
      <c r="AI114" s="587"/>
      <c r="AJ114" s="587"/>
      <c r="AK114" s="587"/>
      <c r="AL114" s="587"/>
      <c r="AM114" s="587"/>
      <c r="AX114" s="587"/>
      <c r="AY114" s="587"/>
      <c r="AZ114" s="587"/>
      <c r="BA114" s="587"/>
      <c r="BB114" s="587"/>
      <c r="BC114" s="587"/>
    </row>
    <row r="115" spans="1:55" x14ac:dyDescent="0.2">
      <c r="A115" s="587"/>
      <c r="B115" s="587"/>
      <c r="C115" s="587"/>
      <c r="D115" s="587"/>
      <c r="E115" s="587"/>
      <c r="F115" s="587"/>
      <c r="G115" s="587"/>
      <c r="H115" s="587"/>
      <c r="I115" s="587"/>
      <c r="J115" s="587"/>
      <c r="K115" s="587"/>
      <c r="L115" s="587"/>
      <c r="M115" s="587"/>
      <c r="N115" s="587"/>
      <c r="O115" s="587"/>
      <c r="P115" s="587"/>
      <c r="Q115" s="587"/>
      <c r="R115" s="587"/>
      <c r="S115" s="587"/>
      <c r="T115" s="587"/>
      <c r="U115" s="587"/>
      <c r="V115" s="587"/>
      <c r="W115" s="587"/>
      <c r="X115" s="587"/>
      <c r="Y115" s="587"/>
      <c r="Z115" s="587"/>
      <c r="AA115" s="587"/>
      <c r="AB115" s="587"/>
      <c r="AC115" s="587"/>
      <c r="AD115" s="587"/>
      <c r="AE115" s="587"/>
      <c r="AF115" s="587"/>
      <c r="AG115" s="587"/>
      <c r="AH115" s="587"/>
      <c r="AI115" s="587"/>
      <c r="AJ115" s="587"/>
      <c r="AK115" s="587"/>
      <c r="AL115" s="587"/>
      <c r="AM115" s="587"/>
      <c r="AX115" s="587"/>
      <c r="AY115" s="587"/>
      <c r="AZ115" s="587"/>
      <c r="BA115" s="587"/>
      <c r="BB115" s="587"/>
      <c r="BC115" s="587"/>
    </row>
    <row r="116" spans="1:55" x14ac:dyDescent="0.2">
      <c r="A116" s="587"/>
      <c r="B116" s="587"/>
      <c r="C116" s="587"/>
      <c r="D116" s="587"/>
      <c r="E116" s="587"/>
      <c r="F116" s="587"/>
      <c r="G116" s="587"/>
      <c r="H116" s="587"/>
      <c r="I116" s="587"/>
      <c r="J116" s="587"/>
      <c r="K116" s="587"/>
      <c r="L116" s="587"/>
      <c r="M116" s="587"/>
      <c r="N116" s="587"/>
      <c r="O116" s="587"/>
      <c r="P116" s="587"/>
      <c r="Q116" s="587"/>
      <c r="R116" s="587"/>
      <c r="S116" s="587"/>
      <c r="T116" s="587"/>
      <c r="U116" s="587"/>
      <c r="V116" s="587"/>
      <c r="W116" s="587"/>
      <c r="X116" s="587"/>
      <c r="Y116" s="587"/>
      <c r="Z116" s="587"/>
      <c r="AA116" s="587"/>
      <c r="AB116" s="587"/>
      <c r="AC116" s="587"/>
      <c r="AD116" s="587"/>
      <c r="AE116" s="587"/>
      <c r="AF116" s="587"/>
      <c r="AG116" s="587"/>
      <c r="AH116" s="587"/>
      <c r="AI116" s="587"/>
      <c r="AJ116" s="587"/>
      <c r="AK116" s="587"/>
      <c r="AL116" s="587"/>
      <c r="AM116" s="587"/>
      <c r="AX116" s="587"/>
      <c r="AY116" s="587"/>
      <c r="AZ116" s="587"/>
      <c r="BA116" s="587"/>
      <c r="BB116" s="587"/>
      <c r="BC116" s="587"/>
    </row>
    <row r="117" spans="1:55" x14ac:dyDescent="0.2">
      <c r="A117" s="587"/>
      <c r="B117" s="587"/>
      <c r="C117" s="587"/>
      <c r="D117" s="587"/>
      <c r="E117" s="587"/>
      <c r="F117" s="587"/>
      <c r="G117" s="587"/>
      <c r="H117" s="587"/>
      <c r="I117" s="587"/>
      <c r="J117" s="587"/>
      <c r="K117" s="587"/>
      <c r="L117" s="587"/>
      <c r="M117" s="587"/>
      <c r="N117" s="587"/>
      <c r="O117" s="587"/>
      <c r="P117" s="587"/>
      <c r="Q117" s="587"/>
      <c r="R117" s="587"/>
      <c r="S117" s="587"/>
      <c r="T117" s="587"/>
      <c r="U117" s="587"/>
      <c r="V117" s="587"/>
      <c r="W117" s="587"/>
      <c r="X117" s="587"/>
      <c r="Y117" s="587"/>
      <c r="Z117" s="587"/>
      <c r="AA117" s="587"/>
      <c r="AB117" s="587"/>
      <c r="AC117" s="587"/>
      <c r="AD117" s="587"/>
      <c r="AE117" s="587"/>
      <c r="AF117" s="587"/>
      <c r="AG117" s="587"/>
      <c r="AH117" s="587"/>
      <c r="AI117" s="587"/>
      <c r="AJ117" s="587"/>
      <c r="AK117" s="587"/>
      <c r="AL117" s="587"/>
      <c r="AM117" s="587"/>
      <c r="AX117" s="587"/>
      <c r="AY117" s="587"/>
      <c r="AZ117" s="587"/>
      <c r="BA117" s="587"/>
      <c r="BB117" s="587"/>
      <c r="BC117" s="587"/>
    </row>
    <row r="118" spans="1:55" x14ac:dyDescent="0.2">
      <c r="A118" s="587"/>
      <c r="B118" s="587"/>
      <c r="C118" s="587"/>
      <c r="D118" s="587"/>
      <c r="E118" s="587"/>
      <c r="F118" s="587"/>
      <c r="G118" s="587"/>
      <c r="H118" s="587"/>
      <c r="I118" s="587"/>
      <c r="J118" s="587"/>
      <c r="K118" s="587"/>
      <c r="L118" s="587"/>
      <c r="M118" s="587"/>
      <c r="N118" s="587"/>
      <c r="O118" s="587"/>
      <c r="P118" s="587"/>
      <c r="Q118" s="587"/>
      <c r="R118" s="587"/>
      <c r="S118" s="587"/>
      <c r="T118" s="587"/>
      <c r="U118" s="587"/>
      <c r="V118" s="587"/>
      <c r="W118" s="587"/>
      <c r="X118" s="587"/>
      <c r="Y118" s="587"/>
      <c r="Z118" s="587"/>
      <c r="AA118" s="587"/>
      <c r="AB118" s="587"/>
      <c r="AC118" s="587"/>
      <c r="AD118" s="587"/>
      <c r="AE118" s="587"/>
      <c r="AF118" s="587"/>
      <c r="AG118" s="587"/>
      <c r="AH118" s="587"/>
      <c r="AI118" s="587"/>
      <c r="AJ118" s="587"/>
      <c r="AK118" s="587"/>
      <c r="AL118" s="587"/>
      <c r="AM118" s="587"/>
      <c r="AX118" s="587"/>
      <c r="AY118" s="587"/>
      <c r="AZ118" s="587"/>
      <c r="BA118" s="587"/>
      <c r="BB118" s="587"/>
      <c r="BC118" s="587"/>
    </row>
    <row r="119" spans="1:55" x14ac:dyDescent="0.2">
      <c r="A119" s="587"/>
      <c r="B119" s="587"/>
      <c r="C119" s="587"/>
      <c r="D119" s="587"/>
      <c r="E119" s="587"/>
      <c r="F119" s="587"/>
      <c r="G119" s="587"/>
      <c r="H119" s="587"/>
      <c r="I119" s="587"/>
      <c r="J119" s="587"/>
      <c r="K119" s="587"/>
      <c r="L119" s="587"/>
      <c r="M119" s="587"/>
      <c r="N119" s="587"/>
      <c r="O119" s="587"/>
      <c r="P119" s="587"/>
      <c r="Q119" s="587"/>
      <c r="R119" s="587"/>
      <c r="S119" s="587"/>
      <c r="T119" s="587"/>
      <c r="U119" s="587"/>
      <c r="V119" s="587"/>
      <c r="W119" s="587"/>
      <c r="X119" s="587"/>
      <c r="Y119" s="587"/>
      <c r="Z119" s="587"/>
      <c r="AA119" s="587"/>
      <c r="AB119" s="587"/>
      <c r="AC119" s="587"/>
      <c r="AD119" s="587"/>
      <c r="AE119" s="587"/>
      <c r="AF119" s="587"/>
      <c r="AG119" s="587"/>
      <c r="AH119" s="587"/>
      <c r="AI119" s="587"/>
      <c r="AJ119" s="587"/>
      <c r="AK119" s="587"/>
      <c r="AL119" s="587"/>
      <c r="AM119" s="587"/>
      <c r="AX119" s="587"/>
      <c r="AY119" s="587"/>
      <c r="AZ119" s="587"/>
      <c r="BA119" s="587"/>
      <c r="BB119" s="587"/>
      <c r="BC119" s="587"/>
    </row>
    <row r="120" spans="1:55" x14ac:dyDescent="0.2">
      <c r="A120" s="587"/>
      <c r="B120" s="587"/>
      <c r="C120" s="587"/>
      <c r="D120" s="587"/>
      <c r="E120" s="587"/>
      <c r="F120" s="587"/>
      <c r="G120" s="587"/>
      <c r="H120" s="587"/>
      <c r="I120" s="587"/>
      <c r="J120" s="587"/>
      <c r="K120" s="587"/>
      <c r="L120" s="587"/>
      <c r="M120" s="587"/>
      <c r="N120" s="587"/>
      <c r="O120" s="587"/>
      <c r="P120" s="587"/>
      <c r="Q120" s="587"/>
      <c r="R120" s="587"/>
      <c r="S120" s="587"/>
      <c r="T120" s="587"/>
      <c r="U120" s="587"/>
      <c r="V120" s="587"/>
      <c r="W120" s="587"/>
      <c r="X120" s="587"/>
      <c r="Y120" s="587"/>
      <c r="Z120" s="587"/>
      <c r="AA120" s="587"/>
      <c r="AB120" s="587"/>
      <c r="AC120" s="587"/>
      <c r="AD120" s="587"/>
      <c r="AE120" s="587"/>
      <c r="AF120" s="587"/>
      <c r="AG120" s="587"/>
      <c r="AH120" s="587"/>
      <c r="AI120" s="587"/>
      <c r="AJ120" s="587"/>
      <c r="AK120" s="587"/>
      <c r="AL120" s="587"/>
      <c r="AM120" s="587"/>
      <c r="AX120" s="587"/>
      <c r="AY120" s="587"/>
      <c r="AZ120" s="587"/>
      <c r="BA120" s="587"/>
      <c r="BB120" s="587"/>
      <c r="BC120" s="587"/>
    </row>
    <row r="121" spans="1:55" x14ac:dyDescent="0.2">
      <c r="A121" s="587"/>
      <c r="B121" s="587"/>
      <c r="C121" s="587"/>
      <c r="D121" s="587"/>
      <c r="E121" s="587"/>
      <c r="F121" s="587"/>
      <c r="G121" s="587"/>
      <c r="H121" s="587"/>
      <c r="I121" s="587"/>
      <c r="J121" s="587"/>
      <c r="K121" s="587"/>
      <c r="L121" s="587"/>
      <c r="M121" s="587"/>
      <c r="N121" s="587"/>
      <c r="O121" s="587"/>
      <c r="P121" s="587"/>
      <c r="Q121" s="587"/>
      <c r="R121" s="587"/>
      <c r="S121" s="587"/>
      <c r="T121" s="587"/>
      <c r="U121" s="587"/>
      <c r="V121" s="587"/>
      <c r="W121" s="587"/>
      <c r="X121" s="587"/>
      <c r="Y121" s="587"/>
      <c r="Z121" s="587"/>
      <c r="AA121" s="587"/>
      <c r="AB121" s="587"/>
      <c r="AC121" s="587"/>
      <c r="AD121" s="587"/>
      <c r="AE121" s="587"/>
      <c r="AF121" s="587"/>
      <c r="AG121" s="587"/>
      <c r="AH121" s="587"/>
      <c r="AI121" s="587"/>
      <c r="AJ121" s="587"/>
      <c r="AK121" s="587"/>
      <c r="AL121" s="587"/>
      <c r="AM121" s="587"/>
      <c r="AX121" s="587"/>
      <c r="AY121" s="587"/>
      <c r="AZ121" s="587"/>
      <c r="BA121" s="587"/>
      <c r="BB121" s="587"/>
      <c r="BC121" s="587"/>
    </row>
    <row r="122" spans="1:55" x14ac:dyDescent="0.2">
      <c r="A122" s="587"/>
      <c r="B122" s="587"/>
      <c r="C122" s="587"/>
      <c r="D122" s="587"/>
      <c r="E122" s="587"/>
      <c r="F122" s="587"/>
      <c r="G122" s="587"/>
      <c r="H122" s="587"/>
      <c r="I122" s="587"/>
      <c r="J122" s="587"/>
      <c r="K122" s="587"/>
      <c r="L122" s="587"/>
      <c r="M122" s="587"/>
      <c r="N122" s="587"/>
      <c r="O122" s="587"/>
      <c r="P122" s="587"/>
      <c r="Q122" s="587"/>
      <c r="R122" s="587"/>
      <c r="S122" s="587"/>
      <c r="T122" s="587"/>
      <c r="U122" s="587"/>
      <c r="V122" s="587"/>
      <c r="W122" s="587"/>
      <c r="X122" s="587"/>
      <c r="Y122" s="587"/>
      <c r="Z122" s="587"/>
      <c r="AA122" s="587"/>
      <c r="AB122" s="587"/>
      <c r="AC122" s="587"/>
      <c r="AD122" s="587"/>
      <c r="AE122" s="587"/>
      <c r="AF122" s="587"/>
      <c r="AG122" s="587"/>
      <c r="AH122" s="587"/>
      <c r="AI122" s="587"/>
      <c r="AJ122" s="587"/>
      <c r="AK122" s="587"/>
      <c r="AL122" s="587"/>
      <c r="AM122" s="587"/>
      <c r="AX122" s="587"/>
      <c r="AY122" s="587"/>
      <c r="AZ122" s="587"/>
      <c r="BA122" s="587"/>
      <c r="BB122" s="587"/>
      <c r="BC122" s="587"/>
    </row>
    <row r="123" spans="1:55" x14ac:dyDescent="0.2">
      <c r="A123" s="587"/>
      <c r="B123" s="587"/>
      <c r="C123" s="587"/>
      <c r="D123" s="587"/>
      <c r="E123" s="587"/>
      <c r="F123" s="587"/>
      <c r="G123" s="587"/>
      <c r="H123" s="587"/>
      <c r="I123" s="587"/>
      <c r="J123" s="587"/>
      <c r="K123" s="587"/>
      <c r="L123" s="587"/>
      <c r="M123" s="587"/>
      <c r="N123" s="587"/>
      <c r="O123" s="587"/>
      <c r="P123" s="587"/>
      <c r="Q123" s="587"/>
      <c r="R123" s="587"/>
      <c r="S123" s="587"/>
      <c r="T123" s="587"/>
      <c r="U123" s="587"/>
      <c r="V123" s="587"/>
      <c r="W123" s="587"/>
      <c r="X123" s="587"/>
      <c r="Y123" s="587"/>
      <c r="Z123" s="587"/>
      <c r="AA123" s="587"/>
      <c r="AB123" s="587"/>
      <c r="AC123" s="587"/>
      <c r="AD123" s="587"/>
      <c r="AE123" s="587"/>
      <c r="AF123" s="587"/>
      <c r="AG123" s="587"/>
      <c r="AH123" s="587"/>
      <c r="AI123" s="587"/>
      <c r="AJ123" s="587"/>
      <c r="AK123" s="587"/>
      <c r="AL123" s="587"/>
      <c r="AM123" s="587"/>
      <c r="AX123" s="587"/>
      <c r="AY123" s="587"/>
      <c r="AZ123" s="587"/>
      <c r="BA123" s="587"/>
      <c r="BB123" s="587"/>
      <c r="BC123" s="587"/>
    </row>
    <row r="124" spans="1:55" x14ac:dyDescent="0.2">
      <c r="A124" s="587"/>
      <c r="B124" s="587"/>
      <c r="C124" s="587"/>
      <c r="D124" s="587"/>
      <c r="E124" s="587"/>
      <c r="F124" s="587"/>
      <c r="G124" s="587"/>
      <c r="H124" s="587"/>
      <c r="I124" s="587"/>
      <c r="J124" s="587"/>
      <c r="K124" s="587"/>
      <c r="L124" s="587"/>
      <c r="M124" s="587"/>
      <c r="N124" s="587"/>
      <c r="O124" s="587"/>
      <c r="P124" s="587"/>
      <c r="Q124" s="587"/>
      <c r="R124" s="587"/>
      <c r="S124" s="587"/>
      <c r="T124" s="587"/>
      <c r="U124" s="587"/>
      <c r="V124" s="587"/>
      <c r="W124" s="587"/>
      <c r="X124" s="587"/>
      <c r="Y124" s="587"/>
      <c r="Z124" s="587"/>
      <c r="AA124" s="587"/>
      <c r="AB124" s="587"/>
      <c r="AC124" s="587"/>
      <c r="AD124" s="587"/>
      <c r="AE124" s="587"/>
      <c r="AF124" s="587"/>
      <c r="AG124" s="587"/>
      <c r="AH124" s="587"/>
      <c r="AI124" s="587"/>
      <c r="AJ124" s="587"/>
      <c r="AK124" s="587"/>
      <c r="AL124" s="587"/>
      <c r="AM124" s="587"/>
      <c r="AX124" s="587"/>
      <c r="AY124" s="587"/>
      <c r="AZ124" s="587"/>
      <c r="BA124" s="587"/>
      <c r="BB124" s="587"/>
      <c r="BC124" s="587"/>
    </row>
    <row r="125" spans="1:55" x14ac:dyDescent="0.2">
      <c r="A125" s="587"/>
      <c r="B125" s="587"/>
      <c r="C125" s="587"/>
      <c r="D125" s="587"/>
      <c r="E125" s="587"/>
      <c r="F125" s="587"/>
      <c r="G125" s="587"/>
      <c r="H125" s="587"/>
      <c r="I125" s="587"/>
      <c r="J125" s="587"/>
      <c r="K125" s="587"/>
      <c r="L125" s="587"/>
      <c r="M125" s="587"/>
      <c r="N125" s="587"/>
      <c r="O125" s="587"/>
      <c r="P125" s="587"/>
      <c r="Q125" s="587"/>
      <c r="R125" s="587"/>
      <c r="S125" s="587"/>
      <c r="T125" s="587"/>
      <c r="U125" s="587"/>
      <c r="V125" s="587"/>
      <c r="W125" s="587"/>
      <c r="X125" s="587"/>
      <c r="Y125" s="587"/>
      <c r="Z125" s="587"/>
      <c r="AA125" s="587"/>
      <c r="AB125" s="587"/>
      <c r="AC125" s="587"/>
      <c r="AD125" s="587"/>
      <c r="AE125" s="587"/>
      <c r="AF125" s="587"/>
      <c r="AG125" s="587"/>
      <c r="AH125" s="587"/>
      <c r="AI125" s="587"/>
      <c r="AJ125" s="587"/>
      <c r="AK125" s="587"/>
      <c r="AL125" s="587"/>
      <c r="AM125" s="587"/>
      <c r="AX125" s="587"/>
      <c r="AY125" s="587"/>
      <c r="AZ125" s="587"/>
      <c r="BA125" s="587"/>
      <c r="BB125" s="587"/>
      <c r="BC125" s="587"/>
    </row>
    <row r="126" spans="1:55" x14ac:dyDescent="0.2">
      <c r="A126" s="587"/>
      <c r="B126" s="587"/>
      <c r="C126" s="587"/>
      <c r="D126" s="587"/>
      <c r="E126" s="587"/>
      <c r="F126" s="587"/>
      <c r="G126" s="587"/>
      <c r="H126" s="587"/>
      <c r="I126" s="587"/>
      <c r="J126" s="587"/>
      <c r="K126" s="587"/>
      <c r="L126" s="587"/>
      <c r="M126" s="587"/>
      <c r="N126" s="587"/>
      <c r="O126" s="587"/>
      <c r="P126" s="587"/>
      <c r="Q126" s="587"/>
      <c r="R126" s="587"/>
      <c r="S126" s="587"/>
      <c r="T126" s="587"/>
      <c r="U126" s="587"/>
      <c r="V126" s="587"/>
      <c r="W126" s="587"/>
      <c r="X126" s="587"/>
      <c r="Y126" s="587"/>
      <c r="Z126" s="587"/>
      <c r="AA126" s="587"/>
      <c r="AB126" s="587"/>
      <c r="AC126" s="587"/>
      <c r="AD126" s="587"/>
      <c r="AE126" s="587"/>
      <c r="AF126" s="587"/>
      <c r="AG126" s="587"/>
      <c r="AH126" s="587"/>
      <c r="AI126" s="587"/>
      <c r="AJ126" s="587"/>
      <c r="AK126" s="587"/>
      <c r="AL126" s="587"/>
      <c r="AM126" s="587"/>
      <c r="AX126" s="587"/>
      <c r="AY126" s="587"/>
      <c r="AZ126" s="587"/>
      <c r="BA126" s="587"/>
      <c r="BB126" s="587"/>
      <c r="BC126" s="587"/>
    </row>
    <row r="127" spans="1:55" x14ac:dyDescent="0.2">
      <c r="A127" s="587"/>
      <c r="B127" s="587"/>
      <c r="C127" s="587"/>
      <c r="D127" s="587"/>
      <c r="E127" s="587"/>
      <c r="F127" s="587"/>
      <c r="G127" s="587"/>
      <c r="H127" s="587"/>
      <c r="I127" s="587"/>
      <c r="J127" s="587"/>
      <c r="K127" s="587"/>
      <c r="L127" s="587"/>
      <c r="M127" s="587"/>
      <c r="N127" s="587"/>
      <c r="O127" s="587"/>
      <c r="P127" s="587"/>
      <c r="Q127" s="587"/>
      <c r="R127" s="587"/>
      <c r="S127" s="587"/>
      <c r="T127" s="587"/>
      <c r="U127" s="587"/>
      <c r="V127" s="587"/>
      <c r="W127" s="587"/>
      <c r="X127" s="587"/>
      <c r="Y127" s="587"/>
      <c r="Z127" s="587"/>
      <c r="AA127" s="587"/>
      <c r="AB127" s="587"/>
      <c r="AC127" s="587"/>
      <c r="AD127" s="587"/>
      <c r="AE127" s="587"/>
      <c r="AF127" s="587"/>
      <c r="AG127" s="587"/>
      <c r="AH127" s="587"/>
      <c r="AI127" s="587"/>
      <c r="AJ127" s="587"/>
      <c r="AK127" s="587"/>
      <c r="AL127" s="587"/>
      <c r="AM127" s="587"/>
      <c r="AX127" s="587"/>
      <c r="AY127" s="587"/>
      <c r="AZ127" s="587"/>
      <c r="BA127" s="587"/>
      <c r="BB127" s="587"/>
      <c r="BC127" s="587"/>
    </row>
    <row r="128" spans="1:55" x14ac:dyDescent="0.2">
      <c r="A128" s="587"/>
      <c r="B128" s="587"/>
      <c r="C128" s="587"/>
      <c r="D128" s="587"/>
      <c r="E128" s="587"/>
      <c r="F128" s="587"/>
      <c r="G128" s="587"/>
      <c r="H128" s="587"/>
      <c r="I128" s="587"/>
      <c r="J128" s="587"/>
      <c r="K128" s="587"/>
      <c r="L128" s="587"/>
      <c r="M128" s="587"/>
      <c r="N128" s="587"/>
      <c r="O128" s="587"/>
      <c r="P128" s="587"/>
      <c r="Q128" s="587"/>
      <c r="R128" s="587"/>
      <c r="S128" s="587"/>
      <c r="T128" s="587"/>
      <c r="U128" s="587"/>
      <c r="V128" s="587"/>
      <c r="W128" s="587"/>
      <c r="X128" s="587"/>
      <c r="Y128" s="587"/>
      <c r="Z128" s="587"/>
      <c r="AA128" s="587"/>
      <c r="AB128" s="587"/>
      <c r="AC128" s="587"/>
      <c r="AD128" s="587"/>
      <c r="AE128" s="587"/>
      <c r="AF128" s="587"/>
      <c r="AG128" s="587"/>
      <c r="AH128" s="587"/>
      <c r="AI128" s="587"/>
      <c r="AJ128" s="587"/>
      <c r="AK128" s="587"/>
      <c r="AL128" s="587"/>
      <c r="AM128" s="587"/>
      <c r="AX128" s="587"/>
      <c r="AY128" s="587"/>
      <c r="AZ128" s="587"/>
      <c r="BA128" s="587"/>
      <c r="BB128" s="587"/>
      <c r="BC128" s="587"/>
    </row>
    <row r="129" spans="1:55" x14ac:dyDescent="0.2">
      <c r="A129" s="587"/>
      <c r="B129" s="587"/>
      <c r="C129" s="587"/>
      <c r="D129" s="587"/>
      <c r="E129" s="587"/>
      <c r="F129" s="587"/>
      <c r="G129" s="587"/>
      <c r="H129" s="587"/>
      <c r="I129" s="587"/>
      <c r="J129" s="587"/>
      <c r="K129" s="587"/>
      <c r="L129" s="587"/>
      <c r="M129" s="587"/>
      <c r="N129" s="587"/>
      <c r="O129" s="587"/>
      <c r="P129" s="587"/>
      <c r="Q129" s="587"/>
      <c r="R129" s="587"/>
      <c r="S129" s="587"/>
      <c r="T129" s="587"/>
      <c r="U129" s="587"/>
      <c r="V129" s="587"/>
      <c r="W129" s="587"/>
      <c r="X129" s="587"/>
      <c r="Y129" s="587"/>
      <c r="Z129" s="587"/>
      <c r="AA129" s="587"/>
      <c r="AB129" s="587"/>
      <c r="AC129" s="587"/>
      <c r="AD129" s="587"/>
      <c r="AE129" s="587"/>
      <c r="AF129" s="587"/>
      <c r="AG129" s="587"/>
      <c r="AH129" s="587"/>
      <c r="AI129" s="587"/>
      <c r="AJ129" s="587"/>
      <c r="AK129" s="587"/>
      <c r="AL129" s="587"/>
      <c r="AM129" s="587"/>
      <c r="AX129" s="587"/>
      <c r="AY129" s="587"/>
      <c r="AZ129" s="587"/>
      <c r="BA129" s="587"/>
      <c r="BB129" s="587"/>
      <c r="BC129" s="587"/>
    </row>
    <row r="130" spans="1:55" x14ac:dyDescent="0.2">
      <c r="A130" s="587"/>
      <c r="B130" s="587"/>
      <c r="C130" s="587"/>
      <c r="D130" s="587"/>
      <c r="E130" s="587"/>
      <c r="F130" s="587"/>
      <c r="G130" s="587"/>
      <c r="H130" s="587"/>
      <c r="I130" s="587"/>
      <c r="J130" s="587"/>
      <c r="K130" s="587"/>
      <c r="L130" s="587"/>
      <c r="M130" s="587"/>
      <c r="N130" s="587"/>
      <c r="O130" s="587"/>
      <c r="P130" s="587"/>
      <c r="Q130" s="587"/>
      <c r="R130" s="587"/>
      <c r="S130" s="587"/>
      <c r="T130" s="587"/>
      <c r="U130" s="587"/>
      <c r="V130" s="587"/>
      <c r="W130" s="587"/>
      <c r="X130" s="587"/>
      <c r="Y130" s="587"/>
      <c r="Z130" s="587"/>
      <c r="AA130" s="587"/>
      <c r="AB130" s="587"/>
      <c r="AC130" s="587"/>
      <c r="AD130" s="587"/>
      <c r="AE130" s="587"/>
      <c r="AF130" s="587"/>
      <c r="AG130" s="587"/>
      <c r="AH130" s="587"/>
      <c r="AI130" s="587"/>
      <c r="AJ130" s="587"/>
      <c r="AK130" s="587"/>
      <c r="AL130" s="587"/>
      <c r="AM130" s="587"/>
      <c r="AX130" s="587"/>
      <c r="AY130" s="587"/>
      <c r="AZ130" s="587"/>
      <c r="BA130" s="587"/>
      <c r="BB130" s="587"/>
      <c r="BC130" s="587"/>
    </row>
    <row r="131" spans="1:55" x14ac:dyDescent="0.2">
      <c r="A131" s="587"/>
      <c r="B131" s="587"/>
      <c r="C131" s="587"/>
      <c r="D131" s="587"/>
      <c r="E131" s="587"/>
      <c r="F131" s="587"/>
      <c r="G131" s="587"/>
      <c r="H131" s="587"/>
      <c r="I131" s="587"/>
      <c r="J131" s="587"/>
      <c r="K131" s="587"/>
      <c r="L131" s="587"/>
      <c r="M131" s="587"/>
      <c r="N131" s="587"/>
      <c r="O131" s="587"/>
      <c r="P131" s="587"/>
      <c r="Q131" s="587"/>
      <c r="R131" s="587"/>
      <c r="S131" s="587"/>
      <c r="T131" s="587"/>
      <c r="U131" s="587"/>
      <c r="V131" s="587"/>
      <c r="W131" s="587"/>
      <c r="X131" s="587"/>
      <c r="Y131" s="587"/>
      <c r="Z131" s="587"/>
      <c r="AA131" s="587"/>
      <c r="AB131" s="587"/>
      <c r="AC131" s="587"/>
      <c r="AD131" s="587"/>
      <c r="AE131" s="587"/>
      <c r="AF131" s="587"/>
      <c r="AG131" s="587"/>
      <c r="AH131" s="587"/>
      <c r="AI131" s="587"/>
      <c r="AJ131" s="587"/>
      <c r="AK131" s="587"/>
      <c r="AL131" s="587"/>
      <c r="AM131" s="587"/>
      <c r="AX131" s="587"/>
      <c r="AY131" s="587"/>
      <c r="AZ131" s="587"/>
      <c r="BA131" s="587"/>
      <c r="BB131" s="587"/>
      <c r="BC131" s="587"/>
    </row>
    <row r="132" spans="1:55" x14ac:dyDescent="0.2">
      <c r="A132" s="587"/>
      <c r="B132" s="587"/>
      <c r="C132" s="587"/>
      <c r="D132" s="587"/>
      <c r="E132" s="587"/>
      <c r="F132" s="587"/>
      <c r="G132" s="587"/>
      <c r="H132" s="587"/>
      <c r="I132" s="587"/>
      <c r="J132" s="587"/>
      <c r="K132" s="587"/>
      <c r="L132" s="587"/>
      <c r="M132" s="587"/>
      <c r="N132" s="587"/>
      <c r="O132" s="587"/>
      <c r="P132" s="587"/>
      <c r="Q132" s="587"/>
      <c r="R132" s="587"/>
      <c r="S132" s="587"/>
      <c r="T132" s="587"/>
      <c r="U132" s="587"/>
      <c r="V132" s="587"/>
      <c r="W132" s="587"/>
      <c r="X132" s="587"/>
      <c r="Y132" s="587"/>
      <c r="Z132" s="587"/>
      <c r="AA132" s="587"/>
      <c r="AB132" s="587"/>
      <c r="AC132" s="587"/>
      <c r="AD132" s="587"/>
      <c r="AE132" s="587"/>
      <c r="AF132" s="587"/>
      <c r="AG132" s="587"/>
      <c r="AH132" s="587"/>
      <c r="AI132" s="587"/>
      <c r="AJ132" s="587"/>
      <c r="AK132" s="587"/>
      <c r="AL132" s="587"/>
      <c r="AM132" s="587"/>
      <c r="AX132" s="587"/>
      <c r="AY132" s="587"/>
      <c r="AZ132" s="587"/>
      <c r="BA132" s="587"/>
      <c r="BB132" s="587"/>
      <c r="BC132" s="587"/>
    </row>
    <row r="133" spans="1:55" x14ac:dyDescent="0.2">
      <c r="A133" s="587"/>
      <c r="B133" s="587"/>
      <c r="C133" s="587"/>
      <c r="D133" s="587"/>
      <c r="E133" s="587"/>
      <c r="F133" s="587"/>
      <c r="G133" s="587"/>
      <c r="H133" s="587"/>
      <c r="I133" s="587"/>
      <c r="J133" s="587"/>
      <c r="K133" s="587"/>
      <c r="L133" s="587"/>
      <c r="M133" s="587"/>
      <c r="N133" s="587"/>
      <c r="O133" s="587"/>
      <c r="P133" s="587"/>
      <c r="Q133" s="587"/>
      <c r="R133" s="587"/>
      <c r="S133" s="587"/>
      <c r="T133" s="587"/>
      <c r="U133" s="587"/>
      <c r="V133" s="587"/>
      <c r="W133" s="587"/>
      <c r="X133" s="587"/>
      <c r="Y133" s="587"/>
      <c r="Z133" s="587"/>
      <c r="AA133" s="587"/>
      <c r="AB133" s="587"/>
      <c r="AC133" s="587"/>
      <c r="AD133" s="587"/>
      <c r="AE133" s="587"/>
      <c r="AF133" s="587"/>
      <c r="AG133" s="587"/>
      <c r="AH133" s="587"/>
      <c r="AI133" s="587"/>
      <c r="AJ133" s="587"/>
      <c r="AK133" s="587"/>
      <c r="AL133" s="587"/>
      <c r="AM133" s="587"/>
      <c r="AX133" s="587"/>
      <c r="AY133" s="587"/>
      <c r="AZ133" s="587"/>
      <c r="BA133" s="587"/>
      <c r="BB133" s="587"/>
      <c r="BC133" s="587"/>
    </row>
    <row r="134" spans="1:55" x14ac:dyDescent="0.2">
      <c r="A134" s="587"/>
      <c r="B134" s="587"/>
      <c r="C134" s="587"/>
      <c r="D134" s="587"/>
      <c r="E134" s="587"/>
      <c r="F134" s="587"/>
      <c r="G134" s="587"/>
      <c r="H134" s="587"/>
      <c r="I134" s="587"/>
      <c r="J134" s="587"/>
      <c r="K134" s="587"/>
      <c r="L134" s="587"/>
      <c r="M134" s="587"/>
      <c r="N134" s="587"/>
      <c r="O134" s="587"/>
      <c r="P134" s="587"/>
      <c r="Q134" s="587"/>
      <c r="R134" s="587"/>
      <c r="S134" s="587"/>
      <c r="T134" s="587"/>
      <c r="U134" s="587"/>
      <c r="V134" s="587"/>
      <c r="W134" s="587"/>
      <c r="X134" s="587"/>
      <c r="Y134" s="587"/>
      <c r="Z134" s="587"/>
      <c r="AA134" s="587"/>
      <c r="AB134" s="587"/>
      <c r="AC134" s="587"/>
      <c r="AD134" s="587"/>
      <c r="AE134" s="587"/>
      <c r="AF134" s="587"/>
      <c r="AG134" s="587"/>
      <c r="AH134" s="587"/>
      <c r="AI134" s="587"/>
      <c r="AJ134" s="587"/>
      <c r="AK134" s="587"/>
      <c r="AL134" s="587"/>
      <c r="AM134" s="587"/>
      <c r="AX134" s="587"/>
      <c r="AY134" s="587"/>
      <c r="AZ134" s="587"/>
      <c r="BA134" s="587"/>
      <c r="BB134" s="587"/>
      <c r="BC134" s="587"/>
    </row>
    <row r="135" spans="1:55" x14ac:dyDescent="0.2">
      <c r="A135" s="587"/>
      <c r="B135" s="587"/>
      <c r="C135" s="587"/>
      <c r="D135" s="587"/>
      <c r="E135" s="587"/>
      <c r="F135" s="587"/>
      <c r="G135" s="587"/>
      <c r="H135" s="587"/>
      <c r="I135" s="587"/>
      <c r="J135" s="587"/>
      <c r="K135" s="587"/>
      <c r="L135" s="587"/>
      <c r="M135" s="587"/>
      <c r="N135" s="587"/>
      <c r="O135" s="587"/>
      <c r="P135" s="587"/>
      <c r="Q135" s="587"/>
      <c r="R135" s="587"/>
      <c r="S135" s="587"/>
      <c r="T135" s="587"/>
      <c r="U135" s="587"/>
      <c r="V135" s="587"/>
      <c r="W135" s="587"/>
      <c r="X135" s="587"/>
      <c r="Y135" s="587"/>
      <c r="Z135" s="587"/>
      <c r="AA135" s="587"/>
      <c r="AB135" s="587"/>
      <c r="AC135" s="587"/>
      <c r="AD135" s="587"/>
      <c r="AE135" s="587"/>
      <c r="AF135" s="587"/>
      <c r="AG135" s="587"/>
      <c r="AH135" s="587"/>
      <c r="AI135" s="587"/>
      <c r="AJ135" s="587"/>
      <c r="AK135" s="587"/>
      <c r="AL135" s="587"/>
      <c r="AM135" s="587"/>
      <c r="AX135" s="587"/>
      <c r="AY135" s="587"/>
      <c r="AZ135" s="587"/>
      <c r="BA135" s="587"/>
      <c r="BB135" s="587"/>
      <c r="BC135" s="587"/>
    </row>
    <row r="136" spans="1:55" x14ac:dyDescent="0.2">
      <c r="A136" s="587"/>
      <c r="B136" s="587"/>
      <c r="C136" s="587"/>
      <c r="D136" s="587"/>
      <c r="E136" s="587"/>
      <c r="F136" s="587"/>
      <c r="G136" s="587"/>
      <c r="H136" s="587"/>
      <c r="I136" s="587"/>
      <c r="J136" s="587"/>
      <c r="K136" s="587"/>
      <c r="L136" s="587"/>
      <c r="M136" s="587"/>
      <c r="N136" s="587"/>
      <c r="O136" s="587"/>
      <c r="P136" s="587"/>
      <c r="Q136" s="587"/>
      <c r="R136" s="587"/>
      <c r="S136" s="587"/>
      <c r="T136" s="587"/>
      <c r="U136" s="587"/>
      <c r="V136" s="587"/>
      <c r="W136" s="587"/>
      <c r="X136" s="587"/>
      <c r="Y136" s="587"/>
      <c r="Z136" s="587"/>
      <c r="AA136" s="587"/>
      <c r="AB136" s="587"/>
      <c r="AC136" s="587"/>
      <c r="AD136" s="587"/>
      <c r="AE136" s="587"/>
      <c r="AF136" s="587"/>
      <c r="AG136" s="587"/>
      <c r="AH136" s="587"/>
      <c r="AI136" s="587"/>
      <c r="AJ136" s="587"/>
      <c r="AK136" s="587"/>
      <c r="AL136" s="587"/>
      <c r="AM136" s="587"/>
      <c r="AX136" s="587"/>
      <c r="AY136" s="587"/>
      <c r="AZ136" s="587"/>
      <c r="BA136" s="587"/>
      <c r="BB136" s="587"/>
      <c r="BC136" s="587"/>
    </row>
    <row r="137" spans="1:55" x14ac:dyDescent="0.2">
      <c r="A137" s="587"/>
      <c r="B137" s="587"/>
      <c r="C137" s="587"/>
      <c r="D137" s="587"/>
      <c r="E137" s="587"/>
      <c r="F137" s="587"/>
      <c r="G137" s="587"/>
      <c r="H137" s="587"/>
      <c r="I137" s="587"/>
      <c r="J137" s="587"/>
      <c r="K137" s="587"/>
      <c r="L137" s="587"/>
      <c r="M137" s="587"/>
      <c r="N137" s="587"/>
      <c r="O137" s="587"/>
      <c r="P137" s="587"/>
      <c r="Q137" s="587"/>
      <c r="R137" s="587"/>
      <c r="S137" s="587"/>
      <c r="T137" s="587"/>
      <c r="U137" s="587"/>
      <c r="V137" s="587"/>
      <c r="W137" s="587"/>
      <c r="X137" s="587"/>
      <c r="Y137" s="587"/>
      <c r="Z137" s="587"/>
      <c r="AA137" s="587"/>
      <c r="AB137" s="587"/>
      <c r="AC137" s="587"/>
      <c r="AD137" s="587"/>
      <c r="AE137" s="587"/>
      <c r="AF137" s="587"/>
      <c r="AG137" s="587"/>
      <c r="AH137" s="587"/>
      <c r="AI137" s="587"/>
      <c r="AJ137" s="587"/>
      <c r="AK137" s="587"/>
      <c r="AL137" s="587"/>
      <c r="AM137" s="587"/>
      <c r="AX137" s="587"/>
      <c r="AY137" s="587"/>
      <c r="AZ137" s="587"/>
      <c r="BA137" s="587"/>
      <c r="BB137" s="587"/>
      <c r="BC137" s="587"/>
    </row>
    <row r="138" spans="1:55" x14ac:dyDescent="0.2">
      <c r="A138" s="587"/>
      <c r="B138" s="587"/>
      <c r="C138" s="587"/>
      <c r="D138" s="587"/>
      <c r="E138" s="587"/>
      <c r="F138" s="587"/>
      <c r="G138" s="587"/>
      <c r="H138" s="587"/>
      <c r="I138" s="587"/>
      <c r="J138" s="587"/>
      <c r="K138" s="587"/>
      <c r="L138" s="587"/>
      <c r="M138" s="587"/>
      <c r="N138" s="587"/>
      <c r="O138" s="587"/>
      <c r="P138" s="587"/>
      <c r="Q138" s="587"/>
      <c r="R138" s="587"/>
      <c r="S138" s="587"/>
      <c r="T138" s="587"/>
      <c r="U138" s="587"/>
      <c r="V138" s="587"/>
      <c r="W138" s="587"/>
      <c r="X138" s="587"/>
      <c r="Y138" s="587"/>
      <c r="Z138" s="587"/>
      <c r="AA138" s="587"/>
      <c r="AB138" s="587"/>
      <c r="AC138" s="587"/>
      <c r="AD138" s="587"/>
      <c r="AE138" s="587"/>
      <c r="AF138" s="587"/>
      <c r="AG138" s="587"/>
      <c r="AH138" s="587"/>
      <c r="AI138" s="587"/>
      <c r="AJ138" s="587"/>
      <c r="AK138" s="587"/>
      <c r="AL138" s="587"/>
      <c r="AM138" s="587"/>
      <c r="AX138" s="587"/>
      <c r="AY138" s="587"/>
      <c r="AZ138" s="587"/>
      <c r="BA138" s="587"/>
      <c r="BB138" s="587"/>
      <c r="BC138" s="587"/>
    </row>
    <row r="139" spans="1:55" x14ac:dyDescent="0.2">
      <c r="A139" s="587"/>
      <c r="B139" s="587"/>
      <c r="C139" s="587"/>
      <c r="D139" s="587"/>
      <c r="E139" s="587"/>
      <c r="F139" s="587"/>
      <c r="G139" s="587"/>
      <c r="H139" s="587"/>
      <c r="I139" s="587"/>
      <c r="J139" s="587"/>
      <c r="K139" s="587"/>
      <c r="L139" s="587"/>
      <c r="M139" s="587"/>
      <c r="N139" s="587"/>
      <c r="O139" s="587"/>
      <c r="P139" s="587"/>
      <c r="Q139" s="587"/>
      <c r="R139" s="587"/>
      <c r="S139" s="587"/>
      <c r="T139" s="587"/>
      <c r="U139" s="587"/>
      <c r="V139" s="587"/>
      <c r="W139" s="587"/>
      <c r="X139" s="587"/>
      <c r="Y139" s="587"/>
      <c r="Z139" s="587"/>
      <c r="AA139" s="587"/>
      <c r="AB139" s="587"/>
      <c r="AC139" s="587"/>
      <c r="AD139" s="587"/>
      <c r="AE139" s="587"/>
      <c r="AF139" s="587"/>
      <c r="AG139" s="587"/>
      <c r="AH139" s="587"/>
      <c r="AI139" s="587"/>
      <c r="AJ139" s="587"/>
      <c r="AK139" s="587"/>
      <c r="AL139" s="587"/>
      <c r="AM139" s="587"/>
      <c r="AX139" s="587"/>
      <c r="AY139" s="587"/>
      <c r="AZ139" s="587"/>
      <c r="BA139" s="587"/>
      <c r="BB139" s="587"/>
      <c r="BC139" s="587"/>
    </row>
    <row r="140" spans="1:55" x14ac:dyDescent="0.2">
      <c r="A140" s="587"/>
      <c r="B140" s="587"/>
      <c r="C140" s="587"/>
      <c r="D140" s="587"/>
      <c r="E140" s="587"/>
      <c r="F140" s="587"/>
      <c r="G140" s="587"/>
      <c r="H140" s="587"/>
      <c r="I140" s="587"/>
      <c r="J140" s="587"/>
      <c r="K140" s="587"/>
      <c r="L140" s="587"/>
      <c r="M140" s="587"/>
      <c r="N140" s="587"/>
      <c r="O140" s="587"/>
      <c r="P140" s="587"/>
      <c r="Q140" s="587"/>
      <c r="R140" s="587"/>
      <c r="S140" s="587"/>
      <c r="T140" s="587"/>
      <c r="U140" s="587"/>
      <c r="V140" s="587"/>
      <c r="W140" s="587"/>
      <c r="X140" s="587"/>
      <c r="Y140" s="587"/>
      <c r="Z140" s="587"/>
      <c r="AA140" s="587"/>
      <c r="AB140" s="587"/>
      <c r="AC140" s="587"/>
      <c r="AD140" s="587"/>
      <c r="AE140" s="587"/>
      <c r="AF140" s="587"/>
      <c r="AG140" s="587"/>
      <c r="AH140" s="587"/>
      <c r="AI140" s="587"/>
      <c r="AJ140" s="587"/>
      <c r="AK140" s="587"/>
      <c r="AL140" s="587"/>
      <c r="AM140" s="587"/>
      <c r="AX140" s="587"/>
      <c r="AY140" s="587"/>
      <c r="AZ140" s="587"/>
      <c r="BA140" s="587"/>
      <c r="BB140" s="587"/>
      <c r="BC140" s="587"/>
    </row>
    <row r="141" spans="1:55" x14ac:dyDescent="0.2">
      <c r="A141" s="587"/>
      <c r="B141" s="587"/>
      <c r="C141" s="587"/>
      <c r="D141" s="587"/>
      <c r="E141" s="587"/>
      <c r="F141" s="587"/>
      <c r="G141" s="587"/>
      <c r="H141" s="587"/>
      <c r="I141" s="587"/>
      <c r="J141" s="587"/>
      <c r="K141" s="587"/>
      <c r="L141" s="587"/>
      <c r="M141" s="587"/>
      <c r="N141" s="587"/>
      <c r="O141" s="587"/>
      <c r="P141" s="587"/>
      <c r="Q141" s="587"/>
      <c r="R141" s="587"/>
      <c r="S141" s="587"/>
      <c r="T141" s="587"/>
      <c r="U141" s="587"/>
      <c r="V141" s="587"/>
      <c r="W141" s="587"/>
      <c r="X141" s="587"/>
      <c r="Y141" s="587"/>
      <c r="Z141" s="587"/>
      <c r="AA141" s="587"/>
      <c r="AB141" s="587"/>
      <c r="AC141" s="587"/>
      <c r="AD141" s="587"/>
      <c r="AE141" s="587"/>
      <c r="AF141" s="587"/>
      <c r="AG141" s="587"/>
      <c r="AH141" s="587"/>
      <c r="AI141" s="587"/>
      <c r="AJ141" s="587"/>
      <c r="AK141" s="587"/>
      <c r="AL141" s="587"/>
      <c r="AM141" s="587"/>
      <c r="AX141" s="587"/>
      <c r="AY141" s="587"/>
      <c r="AZ141" s="587"/>
      <c r="BA141" s="587"/>
      <c r="BB141" s="587"/>
      <c r="BC141" s="587"/>
    </row>
    <row r="142" spans="1:55" x14ac:dyDescent="0.2">
      <c r="A142" s="587"/>
      <c r="B142" s="587"/>
      <c r="C142" s="587"/>
      <c r="D142" s="587"/>
      <c r="E142" s="587"/>
      <c r="F142" s="587"/>
      <c r="G142" s="587"/>
      <c r="H142" s="587"/>
      <c r="I142" s="587"/>
      <c r="J142" s="587"/>
      <c r="K142" s="587"/>
      <c r="L142" s="587"/>
      <c r="M142" s="587"/>
      <c r="N142" s="587"/>
      <c r="O142" s="587"/>
      <c r="P142" s="587"/>
      <c r="Q142" s="587"/>
      <c r="R142" s="587"/>
      <c r="S142" s="587"/>
      <c r="T142" s="587"/>
      <c r="U142" s="587"/>
      <c r="V142" s="587"/>
      <c r="W142" s="587"/>
      <c r="X142" s="587"/>
      <c r="Y142" s="587"/>
      <c r="Z142" s="587"/>
      <c r="AA142" s="587"/>
      <c r="AB142" s="587"/>
      <c r="AC142" s="587"/>
      <c r="AD142" s="587"/>
      <c r="AE142" s="587"/>
      <c r="AF142" s="587"/>
      <c r="AG142" s="587"/>
      <c r="AH142" s="587"/>
      <c r="AI142" s="587"/>
      <c r="AJ142" s="587"/>
      <c r="AK142" s="587"/>
      <c r="AL142" s="587"/>
      <c r="AM142" s="587"/>
      <c r="AX142" s="587"/>
      <c r="AY142" s="587"/>
      <c r="AZ142" s="587"/>
      <c r="BA142" s="587"/>
      <c r="BB142" s="587"/>
      <c r="BC142" s="587"/>
    </row>
    <row r="143" spans="1:55" x14ac:dyDescent="0.2">
      <c r="A143" s="587"/>
      <c r="B143" s="587"/>
      <c r="C143" s="587"/>
      <c r="D143" s="587"/>
      <c r="E143" s="587"/>
      <c r="F143" s="587"/>
      <c r="G143" s="587"/>
      <c r="H143" s="587"/>
      <c r="I143" s="587"/>
      <c r="J143" s="587"/>
      <c r="K143" s="587"/>
      <c r="L143" s="587"/>
      <c r="M143" s="587"/>
      <c r="N143" s="587"/>
      <c r="O143" s="587"/>
      <c r="P143" s="587"/>
      <c r="Q143" s="587"/>
      <c r="R143" s="587"/>
      <c r="S143" s="587"/>
      <c r="T143" s="587"/>
      <c r="U143" s="587"/>
      <c r="V143" s="587"/>
      <c r="W143" s="587"/>
      <c r="X143" s="587"/>
      <c r="Y143" s="587"/>
      <c r="Z143" s="587"/>
      <c r="AA143" s="587"/>
      <c r="AB143" s="587"/>
      <c r="AC143" s="587"/>
      <c r="AD143" s="587"/>
      <c r="AE143" s="587"/>
      <c r="AF143" s="587"/>
      <c r="AG143" s="587"/>
      <c r="AH143" s="587"/>
      <c r="AI143" s="587"/>
      <c r="AJ143" s="587"/>
      <c r="AK143" s="587"/>
      <c r="AL143" s="587"/>
      <c r="AM143" s="587"/>
      <c r="AX143" s="587"/>
      <c r="AY143" s="587"/>
      <c r="AZ143" s="587"/>
      <c r="BA143" s="587"/>
      <c r="BB143" s="587"/>
      <c r="BC143" s="587"/>
    </row>
    <row r="144" spans="1:55" x14ac:dyDescent="0.2">
      <c r="A144" s="587"/>
      <c r="B144" s="587"/>
      <c r="C144" s="587"/>
      <c r="D144" s="587"/>
      <c r="E144" s="587"/>
      <c r="F144" s="587"/>
      <c r="G144" s="587"/>
      <c r="H144" s="587"/>
      <c r="I144" s="587"/>
      <c r="J144" s="587"/>
      <c r="K144" s="587"/>
      <c r="L144" s="587"/>
      <c r="M144" s="587"/>
      <c r="N144" s="587"/>
      <c r="O144" s="587"/>
      <c r="P144" s="587"/>
      <c r="Q144" s="587"/>
      <c r="R144" s="587"/>
      <c r="S144" s="587"/>
      <c r="T144" s="587"/>
      <c r="U144" s="587"/>
      <c r="V144" s="587"/>
      <c r="W144" s="587"/>
      <c r="X144" s="587"/>
      <c r="Y144" s="587"/>
      <c r="Z144" s="587"/>
      <c r="AA144" s="587"/>
      <c r="AB144" s="587"/>
      <c r="AC144" s="587"/>
      <c r="AD144" s="587"/>
      <c r="AE144" s="587"/>
      <c r="AF144" s="587"/>
      <c r="AG144" s="587"/>
      <c r="AH144" s="587"/>
      <c r="AI144" s="587"/>
      <c r="AJ144" s="587"/>
      <c r="AK144" s="587"/>
      <c r="AL144" s="587"/>
      <c r="AM144" s="587"/>
      <c r="AX144" s="587"/>
      <c r="AY144" s="587"/>
      <c r="AZ144" s="587"/>
      <c r="BA144" s="587"/>
      <c r="BB144" s="587"/>
      <c r="BC144" s="587"/>
    </row>
    <row r="145" spans="1:55" x14ac:dyDescent="0.2">
      <c r="A145" s="587"/>
      <c r="B145" s="587"/>
      <c r="C145" s="587"/>
      <c r="D145" s="587"/>
      <c r="E145" s="587"/>
      <c r="F145" s="587"/>
      <c r="G145" s="587"/>
      <c r="H145" s="587"/>
      <c r="I145" s="587"/>
      <c r="J145" s="587"/>
      <c r="K145" s="587"/>
      <c r="L145" s="587"/>
      <c r="M145" s="587"/>
      <c r="N145" s="587"/>
      <c r="O145" s="587"/>
      <c r="P145" s="587"/>
      <c r="Q145" s="587"/>
      <c r="R145" s="587"/>
      <c r="S145" s="587"/>
      <c r="T145" s="587"/>
      <c r="U145" s="587"/>
      <c r="V145" s="587"/>
      <c r="W145" s="587"/>
      <c r="X145" s="587"/>
      <c r="Y145" s="587"/>
      <c r="Z145" s="587"/>
      <c r="AA145" s="587"/>
      <c r="AB145" s="587"/>
      <c r="AC145" s="587"/>
      <c r="AD145" s="587"/>
      <c r="AE145" s="587"/>
      <c r="AF145" s="587"/>
      <c r="AG145" s="587"/>
      <c r="AH145" s="587"/>
      <c r="AI145" s="587"/>
      <c r="AJ145" s="587"/>
      <c r="AK145" s="587"/>
      <c r="AL145" s="587"/>
      <c r="AM145" s="587"/>
      <c r="AX145" s="587"/>
      <c r="AY145" s="587"/>
      <c r="AZ145" s="587"/>
      <c r="BA145" s="587"/>
      <c r="BB145" s="587"/>
      <c r="BC145" s="587"/>
    </row>
    <row r="146" spans="1:55" x14ac:dyDescent="0.2">
      <c r="A146" s="587"/>
      <c r="B146" s="587"/>
      <c r="C146" s="587"/>
      <c r="D146" s="587"/>
      <c r="E146" s="587"/>
      <c r="F146" s="587"/>
      <c r="G146" s="587"/>
      <c r="H146" s="587"/>
      <c r="I146" s="587"/>
      <c r="J146" s="587"/>
      <c r="K146" s="587"/>
      <c r="L146" s="587"/>
      <c r="M146" s="587"/>
      <c r="N146" s="587"/>
      <c r="O146" s="587"/>
      <c r="P146" s="587"/>
      <c r="Q146" s="587"/>
      <c r="R146" s="587"/>
      <c r="S146" s="587"/>
      <c r="T146" s="587"/>
      <c r="U146" s="587"/>
      <c r="V146" s="587"/>
      <c r="W146" s="587"/>
      <c r="X146" s="587"/>
      <c r="Y146" s="587"/>
      <c r="Z146" s="587"/>
      <c r="AA146" s="587"/>
      <c r="AB146" s="587"/>
      <c r="AC146" s="587"/>
      <c r="AD146" s="587"/>
      <c r="AE146" s="587"/>
      <c r="AF146" s="587"/>
      <c r="AG146" s="587"/>
      <c r="AH146" s="587"/>
      <c r="AI146" s="587"/>
      <c r="AJ146" s="587"/>
      <c r="AK146" s="587"/>
      <c r="AL146" s="587"/>
      <c r="AM146" s="587"/>
      <c r="AX146" s="587"/>
      <c r="AY146" s="587"/>
      <c r="AZ146" s="587"/>
      <c r="BA146" s="587"/>
      <c r="BB146" s="587"/>
      <c r="BC146" s="587"/>
    </row>
    <row r="147" spans="1:55" x14ac:dyDescent="0.2">
      <c r="A147" s="587"/>
      <c r="B147" s="587"/>
      <c r="C147" s="587"/>
      <c r="D147" s="587"/>
      <c r="E147" s="587"/>
      <c r="F147" s="587"/>
      <c r="G147" s="587"/>
      <c r="H147" s="587"/>
      <c r="I147" s="587"/>
      <c r="J147" s="587"/>
      <c r="K147" s="587"/>
      <c r="L147" s="587"/>
      <c r="M147" s="587"/>
      <c r="N147" s="587"/>
      <c r="O147" s="587"/>
      <c r="P147" s="587"/>
      <c r="Q147" s="587"/>
      <c r="R147" s="587"/>
      <c r="S147" s="587"/>
      <c r="T147" s="587"/>
      <c r="U147" s="587"/>
      <c r="V147" s="587"/>
      <c r="W147" s="587"/>
      <c r="X147" s="587"/>
      <c r="Y147" s="587"/>
      <c r="Z147" s="587"/>
      <c r="AA147" s="587"/>
      <c r="AB147" s="587"/>
      <c r="AC147" s="587"/>
      <c r="AD147" s="587"/>
      <c r="AE147" s="587"/>
      <c r="AF147" s="587"/>
      <c r="AG147" s="587"/>
      <c r="AH147" s="587"/>
      <c r="AI147" s="587"/>
      <c r="AJ147" s="587"/>
      <c r="AK147" s="587"/>
      <c r="AL147" s="587"/>
      <c r="AM147" s="587"/>
      <c r="AX147" s="587"/>
      <c r="AY147" s="587"/>
      <c r="AZ147" s="587"/>
      <c r="BA147" s="587"/>
      <c r="BB147" s="587"/>
      <c r="BC147" s="587"/>
    </row>
    <row r="148" spans="1:55" x14ac:dyDescent="0.2">
      <c r="A148" s="587"/>
      <c r="B148" s="587"/>
      <c r="C148" s="587"/>
      <c r="D148" s="587"/>
      <c r="E148" s="587"/>
      <c r="F148" s="587"/>
      <c r="G148" s="587"/>
      <c r="H148" s="587"/>
      <c r="I148" s="587"/>
      <c r="J148" s="587"/>
      <c r="K148" s="587"/>
      <c r="L148" s="587"/>
      <c r="M148" s="587"/>
      <c r="N148" s="587"/>
      <c r="O148" s="587"/>
      <c r="P148" s="587"/>
      <c r="Q148" s="587"/>
      <c r="R148" s="587"/>
      <c r="S148" s="587"/>
      <c r="T148" s="587"/>
      <c r="U148" s="587"/>
      <c r="V148" s="587"/>
      <c r="W148" s="587"/>
      <c r="X148" s="587"/>
      <c r="Y148" s="587"/>
      <c r="Z148" s="587"/>
      <c r="AA148" s="587"/>
      <c r="AB148" s="587"/>
      <c r="AC148" s="587"/>
      <c r="AD148" s="587"/>
      <c r="AE148" s="587"/>
      <c r="AF148" s="587"/>
      <c r="AG148" s="587"/>
      <c r="AH148" s="587"/>
      <c r="AI148" s="587"/>
      <c r="AJ148" s="587"/>
      <c r="AK148" s="587"/>
      <c r="AL148" s="587"/>
      <c r="AM148" s="587"/>
      <c r="AX148" s="587"/>
      <c r="AY148" s="587"/>
      <c r="AZ148" s="587"/>
      <c r="BA148" s="587"/>
      <c r="BB148" s="587"/>
      <c r="BC148" s="587"/>
    </row>
    <row r="149" spans="1:55" x14ac:dyDescent="0.2">
      <c r="A149" s="587"/>
      <c r="B149" s="587"/>
      <c r="C149" s="587"/>
      <c r="D149" s="587"/>
      <c r="E149" s="587"/>
      <c r="F149" s="587"/>
      <c r="G149" s="587"/>
      <c r="H149" s="587"/>
      <c r="I149" s="587"/>
      <c r="J149" s="587"/>
      <c r="K149" s="587"/>
      <c r="L149" s="587"/>
      <c r="M149" s="587"/>
      <c r="N149" s="587"/>
      <c r="O149" s="587"/>
      <c r="P149" s="587"/>
      <c r="Q149" s="587"/>
      <c r="R149" s="587"/>
      <c r="S149" s="587"/>
      <c r="T149" s="587"/>
      <c r="U149" s="587"/>
      <c r="V149" s="587"/>
      <c r="W149" s="587"/>
      <c r="X149" s="587"/>
      <c r="Y149" s="587"/>
      <c r="Z149" s="587"/>
      <c r="AA149" s="587"/>
      <c r="AB149" s="587"/>
      <c r="AC149" s="587"/>
      <c r="AD149" s="587"/>
      <c r="AE149" s="587"/>
      <c r="AF149" s="587"/>
      <c r="AG149" s="587"/>
      <c r="AH149" s="587"/>
      <c r="AI149" s="587"/>
      <c r="AJ149" s="587"/>
      <c r="AK149" s="587"/>
      <c r="AL149" s="587"/>
      <c r="AM149" s="587"/>
      <c r="AX149" s="587"/>
      <c r="AY149" s="587"/>
      <c r="AZ149" s="587"/>
      <c r="BA149" s="587"/>
      <c r="BB149" s="587"/>
      <c r="BC149" s="587"/>
    </row>
    <row r="150" spans="1:55" x14ac:dyDescent="0.2">
      <c r="A150" s="587"/>
      <c r="B150" s="587"/>
      <c r="C150" s="587"/>
      <c r="D150" s="587"/>
      <c r="E150" s="587"/>
      <c r="F150" s="587"/>
      <c r="G150" s="587"/>
      <c r="H150" s="587"/>
      <c r="I150" s="587"/>
      <c r="J150" s="587"/>
      <c r="K150" s="587"/>
      <c r="L150" s="587"/>
      <c r="M150" s="587"/>
      <c r="N150" s="587"/>
      <c r="O150" s="587"/>
      <c r="P150" s="587"/>
      <c r="Q150" s="587"/>
      <c r="R150" s="587"/>
      <c r="S150" s="587"/>
      <c r="T150" s="587"/>
      <c r="U150" s="587"/>
      <c r="V150" s="587"/>
      <c r="W150" s="587"/>
      <c r="X150" s="587"/>
      <c r="Y150" s="587"/>
      <c r="Z150" s="587"/>
      <c r="AA150" s="587"/>
      <c r="AB150" s="587"/>
      <c r="AC150" s="587"/>
      <c r="AD150" s="587"/>
      <c r="AE150" s="587"/>
      <c r="AF150" s="587"/>
      <c r="AG150" s="587"/>
      <c r="AH150" s="587"/>
      <c r="AI150" s="587"/>
      <c r="AJ150" s="587"/>
      <c r="AK150" s="587"/>
      <c r="AL150" s="587"/>
      <c r="AM150" s="587"/>
      <c r="AX150" s="587"/>
      <c r="AY150" s="587"/>
      <c r="AZ150" s="587"/>
      <c r="BA150" s="587"/>
      <c r="BB150" s="587"/>
      <c r="BC150" s="587"/>
    </row>
    <row r="151" spans="1:55" x14ac:dyDescent="0.2">
      <c r="A151" s="587"/>
      <c r="B151" s="587"/>
      <c r="C151" s="587"/>
      <c r="D151" s="587"/>
      <c r="E151" s="587"/>
      <c r="F151" s="587"/>
      <c r="G151" s="587"/>
      <c r="H151" s="587"/>
      <c r="I151" s="587"/>
      <c r="J151" s="587"/>
      <c r="K151" s="587"/>
      <c r="L151" s="587"/>
      <c r="M151" s="587"/>
      <c r="N151" s="587"/>
      <c r="O151" s="587"/>
      <c r="P151" s="587"/>
      <c r="Q151" s="587"/>
      <c r="R151" s="587"/>
      <c r="S151" s="587"/>
      <c r="T151" s="587"/>
      <c r="U151" s="587"/>
      <c r="V151" s="587"/>
      <c r="W151" s="587"/>
      <c r="X151" s="587"/>
      <c r="Y151" s="587"/>
      <c r="Z151" s="587"/>
      <c r="AA151" s="587"/>
      <c r="AB151" s="587"/>
      <c r="AC151" s="587"/>
      <c r="AD151" s="587"/>
      <c r="AE151" s="587"/>
      <c r="AF151" s="587"/>
      <c r="AG151" s="587"/>
      <c r="AH151" s="587"/>
      <c r="AI151" s="587"/>
      <c r="AJ151" s="587"/>
      <c r="AK151" s="587"/>
      <c r="AL151" s="587"/>
      <c r="AM151" s="587"/>
      <c r="AX151" s="587"/>
      <c r="AY151" s="587"/>
      <c r="AZ151" s="587"/>
      <c r="BA151" s="587"/>
      <c r="BB151" s="587"/>
      <c r="BC151" s="587"/>
    </row>
    <row r="152" spans="1:55" x14ac:dyDescent="0.2">
      <c r="A152" s="587"/>
      <c r="B152" s="587"/>
      <c r="C152" s="587"/>
      <c r="D152" s="587"/>
      <c r="E152" s="587"/>
      <c r="F152" s="587"/>
      <c r="G152" s="587"/>
      <c r="H152" s="587"/>
      <c r="I152" s="587"/>
      <c r="J152" s="587"/>
      <c r="K152" s="587"/>
      <c r="L152" s="587"/>
      <c r="M152" s="587"/>
      <c r="N152" s="587"/>
      <c r="O152" s="587"/>
      <c r="P152" s="587"/>
      <c r="Q152" s="587"/>
      <c r="R152" s="587"/>
      <c r="S152" s="587"/>
      <c r="T152" s="587"/>
      <c r="U152" s="587"/>
      <c r="V152" s="587"/>
      <c r="W152" s="587"/>
      <c r="X152" s="587"/>
      <c r="Y152" s="587"/>
      <c r="Z152" s="587"/>
      <c r="AA152" s="587"/>
      <c r="AB152" s="587"/>
      <c r="AC152" s="587"/>
      <c r="AD152" s="587"/>
      <c r="AE152" s="587"/>
      <c r="AF152" s="587"/>
      <c r="AG152" s="587"/>
      <c r="AH152" s="587"/>
      <c r="AI152" s="587"/>
      <c r="AJ152" s="587"/>
      <c r="AK152" s="587"/>
      <c r="AL152" s="587"/>
      <c r="AM152" s="587"/>
      <c r="AX152" s="587"/>
      <c r="AY152" s="587"/>
      <c r="AZ152" s="587"/>
      <c r="BA152" s="587"/>
      <c r="BB152" s="587"/>
      <c r="BC152" s="587"/>
    </row>
    <row r="153" spans="1:55" x14ac:dyDescent="0.2">
      <c r="A153" s="587"/>
      <c r="B153" s="587"/>
      <c r="C153" s="587"/>
      <c r="D153" s="587"/>
      <c r="E153" s="587"/>
      <c r="F153" s="587"/>
      <c r="G153" s="587"/>
      <c r="H153" s="587"/>
      <c r="I153" s="587"/>
      <c r="J153" s="587"/>
      <c r="K153" s="587"/>
      <c r="L153" s="587"/>
      <c r="M153" s="587"/>
      <c r="N153" s="587"/>
      <c r="O153" s="587"/>
      <c r="P153" s="587"/>
      <c r="Q153" s="587"/>
      <c r="R153" s="587"/>
      <c r="S153" s="587"/>
      <c r="T153" s="587"/>
      <c r="U153" s="587"/>
      <c r="V153" s="587"/>
      <c r="W153" s="587"/>
      <c r="X153" s="587"/>
      <c r="Y153" s="587"/>
      <c r="Z153" s="587"/>
      <c r="AA153" s="587"/>
      <c r="AB153" s="587"/>
      <c r="AC153" s="587"/>
      <c r="AD153" s="587"/>
      <c r="AE153" s="587"/>
      <c r="AF153" s="587"/>
      <c r="AG153" s="587"/>
      <c r="AH153" s="587"/>
      <c r="AI153" s="587"/>
      <c r="AJ153" s="587"/>
      <c r="AK153" s="587"/>
      <c r="AL153" s="587"/>
      <c r="AM153" s="587"/>
      <c r="AX153" s="587"/>
      <c r="AY153" s="587"/>
      <c r="AZ153" s="587"/>
      <c r="BA153" s="587"/>
      <c r="BB153" s="587"/>
      <c r="BC153" s="587"/>
    </row>
    <row r="154" spans="1:55" x14ac:dyDescent="0.2">
      <c r="A154" s="587"/>
      <c r="B154" s="587"/>
      <c r="C154" s="587"/>
      <c r="D154" s="587"/>
      <c r="E154" s="587"/>
      <c r="F154" s="587"/>
      <c r="G154" s="587"/>
      <c r="H154" s="587"/>
      <c r="I154" s="587"/>
      <c r="J154" s="587"/>
      <c r="K154" s="587"/>
      <c r="L154" s="587"/>
      <c r="M154" s="587"/>
      <c r="N154" s="587"/>
      <c r="O154" s="587"/>
      <c r="P154" s="587"/>
      <c r="Q154" s="587"/>
      <c r="R154" s="587"/>
      <c r="S154" s="587"/>
      <c r="T154" s="587"/>
      <c r="U154" s="587"/>
      <c r="V154" s="587"/>
      <c r="W154" s="587"/>
      <c r="X154" s="587"/>
      <c r="Y154" s="587"/>
      <c r="Z154" s="587"/>
      <c r="AA154" s="587"/>
      <c r="AB154" s="587"/>
      <c r="AC154" s="587"/>
      <c r="AD154" s="587"/>
      <c r="AE154" s="587"/>
      <c r="AF154" s="587"/>
      <c r="AG154" s="587"/>
      <c r="AH154" s="587"/>
      <c r="AI154" s="587"/>
      <c r="AJ154" s="587"/>
      <c r="AK154" s="587"/>
      <c r="AL154" s="587"/>
      <c r="AM154" s="587"/>
      <c r="AX154" s="587"/>
      <c r="AY154" s="587"/>
      <c r="AZ154" s="587"/>
      <c r="BA154" s="587"/>
      <c r="BB154" s="587"/>
      <c r="BC154" s="587"/>
    </row>
    <row r="155" spans="1:55" x14ac:dyDescent="0.2">
      <c r="A155" s="587"/>
      <c r="B155" s="587"/>
      <c r="C155" s="587"/>
      <c r="D155" s="587"/>
      <c r="E155" s="587"/>
      <c r="F155" s="587"/>
      <c r="G155" s="587"/>
      <c r="H155" s="587"/>
      <c r="I155" s="587"/>
      <c r="J155" s="587"/>
      <c r="K155" s="587"/>
      <c r="L155" s="587"/>
      <c r="M155" s="587"/>
      <c r="N155" s="587"/>
      <c r="O155" s="587"/>
      <c r="P155" s="587"/>
      <c r="Q155" s="587"/>
      <c r="R155" s="587"/>
      <c r="S155" s="587"/>
      <c r="T155" s="587"/>
      <c r="U155" s="587"/>
      <c r="V155" s="587"/>
      <c r="W155" s="587"/>
      <c r="X155" s="587"/>
      <c r="Y155" s="587"/>
      <c r="Z155" s="587"/>
      <c r="AA155" s="587"/>
      <c r="AB155" s="587"/>
      <c r="AC155" s="587"/>
      <c r="AD155" s="587"/>
      <c r="AE155" s="587"/>
      <c r="AF155" s="587"/>
      <c r="AG155" s="587"/>
      <c r="AH155" s="587"/>
      <c r="AI155" s="587"/>
      <c r="AJ155" s="587"/>
      <c r="AK155" s="587"/>
      <c r="AL155" s="587"/>
      <c r="AM155" s="587"/>
      <c r="AX155" s="587"/>
      <c r="AY155" s="587"/>
      <c r="AZ155" s="587"/>
      <c r="BA155" s="587"/>
      <c r="BB155" s="587"/>
      <c r="BC155" s="587"/>
    </row>
    <row r="156" spans="1:55" x14ac:dyDescent="0.2">
      <c r="A156" s="587"/>
      <c r="B156" s="587"/>
      <c r="C156" s="587"/>
      <c r="D156" s="587"/>
      <c r="E156" s="587"/>
      <c r="F156" s="587"/>
      <c r="G156" s="587"/>
      <c r="H156" s="587"/>
      <c r="I156" s="587"/>
      <c r="J156" s="587"/>
      <c r="K156" s="587"/>
      <c r="L156" s="587"/>
      <c r="M156" s="587"/>
      <c r="N156" s="587"/>
      <c r="O156" s="587"/>
      <c r="P156" s="587"/>
      <c r="Q156" s="587"/>
      <c r="R156" s="587"/>
      <c r="S156" s="587"/>
      <c r="T156" s="587"/>
      <c r="U156" s="587"/>
      <c r="V156" s="587"/>
      <c r="W156" s="587"/>
      <c r="X156" s="587"/>
      <c r="Y156" s="587"/>
      <c r="Z156" s="587"/>
      <c r="AA156" s="587"/>
      <c r="AB156" s="587"/>
      <c r="AC156" s="587"/>
      <c r="AD156" s="587"/>
      <c r="AE156" s="587"/>
      <c r="AF156" s="587"/>
      <c r="AG156" s="587"/>
      <c r="AH156" s="587"/>
      <c r="AI156" s="587"/>
      <c r="AJ156" s="587"/>
      <c r="AK156" s="587"/>
      <c r="AL156" s="587"/>
      <c r="AM156" s="587"/>
      <c r="AX156" s="587"/>
      <c r="AY156" s="587"/>
      <c r="AZ156" s="587"/>
      <c r="BA156" s="587"/>
      <c r="BB156" s="587"/>
      <c r="BC156" s="587"/>
    </row>
    <row r="157" spans="1:55" x14ac:dyDescent="0.2">
      <c r="A157" s="587"/>
      <c r="B157" s="587"/>
      <c r="C157" s="587"/>
      <c r="D157" s="587"/>
      <c r="E157" s="587"/>
      <c r="F157" s="587"/>
      <c r="G157" s="587"/>
      <c r="H157" s="587"/>
      <c r="I157" s="587"/>
      <c r="J157" s="587"/>
      <c r="K157" s="587"/>
      <c r="L157" s="587"/>
      <c r="M157" s="587"/>
      <c r="N157" s="587"/>
      <c r="O157" s="587"/>
      <c r="P157" s="587"/>
      <c r="Q157" s="587"/>
      <c r="R157" s="587"/>
      <c r="S157" s="587"/>
      <c r="T157" s="587"/>
      <c r="U157" s="587"/>
      <c r="V157" s="587"/>
      <c r="W157" s="587"/>
      <c r="X157" s="587"/>
      <c r="Y157" s="587"/>
      <c r="Z157" s="587"/>
      <c r="AA157" s="587"/>
      <c r="AB157" s="587"/>
      <c r="AC157" s="587"/>
      <c r="AD157" s="587"/>
      <c r="AE157" s="587"/>
      <c r="AF157" s="587"/>
      <c r="AG157" s="587"/>
      <c r="AH157" s="587"/>
      <c r="AI157" s="587"/>
      <c r="AJ157" s="587"/>
      <c r="AK157" s="587"/>
      <c r="AL157" s="587"/>
      <c r="AM157" s="587"/>
      <c r="AX157" s="587"/>
      <c r="AY157" s="587"/>
      <c r="AZ157" s="587"/>
      <c r="BA157" s="587"/>
      <c r="BB157" s="587"/>
      <c r="BC157" s="587"/>
    </row>
    <row r="158" spans="1:55" x14ac:dyDescent="0.2">
      <c r="A158" s="587"/>
      <c r="B158" s="587"/>
      <c r="C158" s="587"/>
      <c r="D158" s="587"/>
      <c r="E158" s="587"/>
      <c r="F158" s="587"/>
      <c r="G158" s="587"/>
      <c r="H158" s="587"/>
      <c r="I158" s="587"/>
      <c r="J158" s="587"/>
      <c r="K158" s="587"/>
      <c r="L158" s="587"/>
      <c r="M158" s="587"/>
      <c r="N158" s="587"/>
      <c r="O158" s="587"/>
      <c r="P158" s="587"/>
      <c r="Q158" s="587"/>
      <c r="R158" s="587"/>
      <c r="S158" s="587"/>
      <c r="T158" s="587"/>
      <c r="U158" s="587"/>
      <c r="V158" s="587"/>
      <c r="W158" s="587"/>
      <c r="X158" s="587"/>
      <c r="Y158" s="587"/>
      <c r="Z158" s="587"/>
      <c r="AA158" s="587"/>
      <c r="AB158" s="587"/>
      <c r="AC158" s="587"/>
      <c r="AD158" s="587"/>
      <c r="AE158" s="587"/>
      <c r="AF158" s="587"/>
      <c r="AG158" s="587"/>
      <c r="AH158" s="587"/>
      <c r="AI158" s="587"/>
      <c r="AJ158" s="587"/>
      <c r="AK158" s="587"/>
      <c r="AL158" s="587"/>
      <c r="AM158" s="587"/>
      <c r="AX158" s="587"/>
      <c r="AY158" s="587"/>
      <c r="AZ158" s="587"/>
      <c r="BA158" s="587"/>
      <c r="BB158" s="587"/>
      <c r="BC158" s="587"/>
    </row>
    <row r="159" spans="1:55" x14ac:dyDescent="0.2">
      <c r="A159" s="587"/>
      <c r="B159" s="587"/>
      <c r="C159" s="587"/>
      <c r="D159" s="587"/>
      <c r="E159" s="587"/>
      <c r="F159" s="587"/>
      <c r="G159" s="587"/>
      <c r="H159" s="587"/>
      <c r="I159" s="587"/>
      <c r="J159" s="587"/>
      <c r="K159" s="587"/>
      <c r="L159" s="587"/>
      <c r="M159" s="587"/>
      <c r="N159" s="587"/>
      <c r="O159" s="587"/>
      <c r="P159" s="587"/>
      <c r="Q159" s="587"/>
      <c r="R159" s="587"/>
      <c r="S159" s="587"/>
      <c r="T159" s="587"/>
      <c r="U159" s="587"/>
      <c r="V159" s="587"/>
      <c r="W159" s="587"/>
      <c r="X159" s="587"/>
      <c r="Y159" s="587"/>
      <c r="Z159" s="587"/>
      <c r="AA159" s="587"/>
      <c r="AB159" s="587"/>
      <c r="AC159" s="587"/>
      <c r="AD159" s="587"/>
      <c r="AE159" s="587"/>
      <c r="AF159" s="587"/>
      <c r="AG159" s="587"/>
      <c r="AH159" s="587"/>
      <c r="AI159" s="587"/>
      <c r="AJ159" s="587"/>
      <c r="AK159" s="587"/>
      <c r="AL159" s="587"/>
      <c r="AM159" s="587"/>
      <c r="AX159" s="587"/>
      <c r="AY159" s="587"/>
      <c r="AZ159" s="587"/>
      <c r="BA159" s="587"/>
      <c r="BB159" s="587"/>
      <c r="BC159" s="587"/>
    </row>
    <row r="160" spans="1:55" x14ac:dyDescent="0.2">
      <c r="A160" s="587"/>
      <c r="B160" s="587"/>
      <c r="C160" s="587"/>
      <c r="D160" s="587"/>
      <c r="E160" s="587"/>
      <c r="F160" s="587"/>
      <c r="G160" s="587"/>
      <c r="H160" s="587"/>
      <c r="I160" s="587"/>
      <c r="J160" s="587"/>
      <c r="K160" s="587"/>
      <c r="L160" s="587"/>
      <c r="M160" s="587"/>
      <c r="N160" s="587"/>
      <c r="O160" s="587"/>
      <c r="P160" s="587"/>
      <c r="Q160" s="587"/>
      <c r="R160" s="587"/>
      <c r="S160" s="587"/>
      <c r="T160" s="587"/>
      <c r="U160" s="587"/>
      <c r="V160" s="587"/>
      <c r="W160" s="587"/>
      <c r="X160" s="587"/>
      <c r="Y160" s="587"/>
      <c r="Z160" s="587"/>
      <c r="AA160" s="587"/>
      <c r="AB160" s="587"/>
      <c r="AC160" s="587"/>
      <c r="AD160" s="587"/>
      <c r="AE160" s="587"/>
      <c r="AF160" s="587"/>
      <c r="AG160" s="587"/>
      <c r="AH160" s="587"/>
      <c r="AI160" s="587"/>
      <c r="AJ160" s="587"/>
      <c r="AK160" s="587"/>
      <c r="AL160" s="587"/>
      <c r="AM160" s="587"/>
      <c r="AX160" s="587"/>
      <c r="AY160" s="587"/>
      <c r="AZ160" s="587"/>
      <c r="BA160" s="587"/>
      <c r="BB160" s="587"/>
      <c r="BC160" s="587"/>
    </row>
    <row r="161" spans="1:55" x14ac:dyDescent="0.2">
      <c r="A161" s="587"/>
      <c r="B161" s="587"/>
      <c r="C161" s="587"/>
      <c r="D161" s="587"/>
      <c r="E161" s="587"/>
      <c r="F161" s="587"/>
      <c r="G161" s="587"/>
      <c r="H161" s="587"/>
      <c r="I161" s="587"/>
      <c r="J161" s="587"/>
      <c r="K161" s="587"/>
      <c r="L161" s="587"/>
      <c r="M161" s="587"/>
      <c r="N161" s="587"/>
      <c r="O161" s="587"/>
      <c r="P161" s="587"/>
      <c r="Q161" s="587"/>
      <c r="R161" s="587"/>
      <c r="S161" s="587"/>
      <c r="T161" s="587"/>
      <c r="U161" s="587"/>
      <c r="V161" s="587"/>
      <c r="W161" s="587"/>
      <c r="X161" s="587"/>
      <c r="Y161" s="587"/>
      <c r="Z161" s="587"/>
      <c r="AA161" s="587"/>
      <c r="AB161" s="587"/>
      <c r="AC161" s="587"/>
      <c r="AD161" s="587"/>
      <c r="AE161" s="587"/>
      <c r="AF161" s="587"/>
      <c r="AG161" s="587"/>
      <c r="AH161" s="587"/>
      <c r="AI161" s="587"/>
      <c r="AJ161" s="587"/>
      <c r="AK161" s="587"/>
      <c r="AL161" s="587"/>
      <c r="AM161" s="587"/>
      <c r="AX161" s="587"/>
      <c r="AY161" s="587"/>
      <c r="AZ161" s="587"/>
      <c r="BA161" s="587"/>
      <c r="BB161" s="587"/>
      <c r="BC161" s="587"/>
    </row>
    <row r="162" spans="1:55" x14ac:dyDescent="0.2">
      <c r="A162" s="587"/>
      <c r="B162" s="587"/>
      <c r="C162" s="587"/>
      <c r="D162" s="587"/>
      <c r="E162" s="587"/>
      <c r="F162" s="587"/>
      <c r="G162" s="587"/>
      <c r="H162" s="587"/>
      <c r="I162" s="587"/>
      <c r="J162" s="587"/>
      <c r="K162" s="587"/>
      <c r="L162" s="587"/>
      <c r="M162" s="587"/>
      <c r="N162" s="587"/>
      <c r="O162" s="587"/>
      <c r="P162" s="587"/>
      <c r="Q162" s="587"/>
      <c r="R162" s="587"/>
      <c r="S162" s="587"/>
      <c r="T162" s="587"/>
      <c r="U162" s="587"/>
      <c r="V162" s="587"/>
      <c r="W162" s="587"/>
      <c r="X162" s="587"/>
      <c r="Y162" s="587"/>
      <c r="Z162" s="587"/>
      <c r="AA162" s="587"/>
      <c r="AB162" s="587"/>
      <c r="AC162" s="587"/>
      <c r="AD162" s="587"/>
      <c r="AE162" s="587"/>
      <c r="AF162" s="587"/>
      <c r="AG162" s="587"/>
      <c r="AH162" s="587"/>
      <c r="AI162" s="587"/>
      <c r="AJ162" s="587"/>
      <c r="AK162" s="587"/>
      <c r="AL162" s="587"/>
      <c r="AM162" s="587"/>
      <c r="AX162" s="587"/>
      <c r="AY162" s="587"/>
      <c r="AZ162" s="587"/>
      <c r="BA162" s="587"/>
      <c r="BB162" s="587"/>
      <c r="BC162" s="587"/>
    </row>
    <row r="163" spans="1:55" x14ac:dyDescent="0.2">
      <c r="A163" s="587"/>
      <c r="B163" s="587"/>
      <c r="C163" s="587"/>
      <c r="D163" s="587"/>
      <c r="E163" s="587"/>
      <c r="F163" s="587"/>
      <c r="G163" s="587"/>
      <c r="H163" s="587"/>
      <c r="I163" s="587"/>
      <c r="J163" s="587"/>
      <c r="K163" s="587"/>
      <c r="L163" s="587"/>
      <c r="M163" s="587"/>
      <c r="N163" s="587"/>
      <c r="O163" s="587"/>
      <c r="P163" s="587"/>
      <c r="Q163" s="587"/>
      <c r="R163" s="587"/>
      <c r="S163" s="587"/>
      <c r="T163" s="587"/>
      <c r="U163" s="587"/>
      <c r="V163" s="587"/>
      <c r="W163" s="587"/>
      <c r="X163" s="587"/>
      <c r="Y163" s="587"/>
      <c r="Z163" s="587"/>
      <c r="AA163" s="587"/>
      <c r="AB163" s="587"/>
      <c r="AC163" s="587"/>
      <c r="AD163" s="587"/>
      <c r="AE163" s="587"/>
      <c r="AF163" s="587"/>
      <c r="AG163" s="587"/>
      <c r="AH163" s="587"/>
      <c r="AI163" s="587"/>
      <c r="AJ163" s="587"/>
      <c r="AK163" s="587"/>
      <c r="AL163" s="587"/>
      <c r="AM163" s="587"/>
      <c r="AX163" s="587"/>
      <c r="AY163" s="587"/>
      <c r="AZ163" s="587"/>
      <c r="BA163" s="587"/>
      <c r="BB163" s="587"/>
      <c r="BC163" s="587"/>
    </row>
    <row r="164" spans="1:55" x14ac:dyDescent="0.2">
      <c r="A164" s="587"/>
      <c r="B164" s="587"/>
      <c r="C164" s="587"/>
      <c r="D164" s="587"/>
      <c r="E164" s="587"/>
      <c r="F164" s="587"/>
      <c r="G164" s="587"/>
      <c r="H164" s="587"/>
      <c r="I164" s="587"/>
      <c r="J164" s="587"/>
      <c r="K164" s="587"/>
      <c r="L164" s="587"/>
      <c r="M164" s="587"/>
      <c r="N164" s="587"/>
      <c r="O164" s="587"/>
      <c r="P164" s="587"/>
      <c r="Q164" s="587"/>
      <c r="R164" s="587"/>
      <c r="S164" s="587"/>
      <c r="T164" s="587"/>
      <c r="U164" s="587"/>
      <c r="V164" s="587"/>
      <c r="W164" s="587"/>
      <c r="X164" s="587"/>
      <c r="Y164" s="587"/>
      <c r="Z164" s="587"/>
      <c r="AA164" s="587"/>
      <c r="AB164" s="587"/>
      <c r="AC164" s="587"/>
      <c r="AD164" s="587"/>
      <c r="AE164" s="587"/>
      <c r="AF164" s="587"/>
      <c r="AG164" s="587"/>
      <c r="AH164" s="587"/>
      <c r="AI164" s="587"/>
      <c r="AJ164" s="587"/>
      <c r="AK164" s="587"/>
      <c r="AL164" s="587"/>
      <c r="AM164" s="587"/>
      <c r="AX164" s="587"/>
      <c r="AY164" s="587"/>
      <c r="AZ164" s="587"/>
      <c r="BA164" s="587"/>
      <c r="BB164" s="587"/>
      <c r="BC164" s="587"/>
    </row>
    <row r="165" spans="1:55" x14ac:dyDescent="0.2">
      <c r="A165" s="587"/>
      <c r="B165" s="587"/>
      <c r="C165" s="587"/>
      <c r="D165" s="587"/>
      <c r="E165" s="587"/>
      <c r="F165" s="587"/>
      <c r="G165" s="587"/>
      <c r="H165" s="587"/>
      <c r="I165" s="587"/>
      <c r="J165" s="587"/>
      <c r="K165" s="587"/>
      <c r="L165" s="587"/>
      <c r="M165" s="587"/>
      <c r="N165" s="587"/>
      <c r="O165" s="587"/>
      <c r="P165" s="587"/>
      <c r="Q165" s="587"/>
      <c r="R165" s="587"/>
      <c r="S165" s="587"/>
      <c r="T165" s="587"/>
      <c r="U165" s="587"/>
      <c r="V165" s="587"/>
      <c r="W165" s="587"/>
      <c r="X165" s="587"/>
      <c r="Y165" s="587"/>
      <c r="Z165" s="587"/>
      <c r="AA165" s="587"/>
      <c r="AB165" s="587"/>
      <c r="AC165" s="587"/>
      <c r="AD165" s="587"/>
      <c r="AE165" s="587"/>
      <c r="AF165" s="587"/>
      <c r="AG165" s="587"/>
      <c r="AH165" s="587"/>
      <c r="AI165" s="587"/>
      <c r="AJ165" s="587"/>
      <c r="AK165" s="587"/>
      <c r="AL165" s="587"/>
      <c r="AM165" s="587"/>
      <c r="AX165" s="587"/>
      <c r="AY165" s="587"/>
      <c r="AZ165" s="587"/>
      <c r="BA165" s="587"/>
      <c r="BB165" s="587"/>
      <c r="BC165" s="587"/>
    </row>
    <row r="166" spans="1:55" x14ac:dyDescent="0.2">
      <c r="A166" s="587"/>
      <c r="B166" s="587"/>
      <c r="C166" s="587"/>
      <c r="D166" s="587"/>
      <c r="E166" s="587"/>
      <c r="F166" s="587"/>
      <c r="G166" s="587"/>
      <c r="H166" s="587"/>
      <c r="I166" s="587"/>
      <c r="J166" s="587"/>
      <c r="K166" s="587"/>
      <c r="L166" s="587"/>
      <c r="M166" s="587"/>
      <c r="N166" s="587"/>
      <c r="O166" s="587"/>
      <c r="P166" s="587"/>
      <c r="Q166" s="587"/>
      <c r="R166" s="587"/>
      <c r="S166" s="587"/>
      <c r="T166" s="587"/>
      <c r="U166" s="587"/>
      <c r="V166" s="587"/>
      <c r="W166" s="587"/>
      <c r="X166" s="587"/>
      <c r="Y166" s="587"/>
      <c r="Z166" s="587"/>
      <c r="AA166" s="587"/>
      <c r="AB166" s="587"/>
      <c r="AC166" s="587"/>
      <c r="AD166" s="587"/>
      <c r="AE166" s="587"/>
      <c r="AF166" s="587"/>
      <c r="AG166" s="587"/>
      <c r="AH166" s="587"/>
      <c r="AI166" s="587"/>
      <c r="AJ166" s="587"/>
      <c r="AK166" s="587"/>
      <c r="AL166" s="587"/>
      <c r="AM166" s="587"/>
      <c r="AX166" s="587"/>
      <c r="AY166" s="587"/>
      <c r="AZ166" s="587"/>
      <c r="BA166" s="587"/>
      <c r="BB166" s="587"/>
      <c r="BC166" s="587"/>
    </row>
    <row r="167" spans="1:55" x14ac:dyDescent="0.2">
      <c r="A167" s="587"/>
      <c r="B167" s="587"/>
      <c r="C167" s="587"/>
      <c r="D167" s="587"/>
      <c r="E167" s="587"/>
      <c r="F167" s="587"/>
      <c r="G167" s="587"/>
      <c r="H167" s="587"/>
      <c r="I167" s="587"/>
      <c r="J167" s="587"/>
      <c r="K167" s="587"/>
      <c r="L167" s="587"/>
      <c r="M167" s="587"/>
      <c r="N167" s="587"/>
      <c r="O167" s="587"/>
      <c r="P167" s="587"/>
      <c r="Q167" s="587"/>
      <c r="R167" s="587"/>
      <c r="S167" s="587"/>
      <c r="T167" s="587"/>
      <c r="U167" s="587"/>
      <c r="V167" s="587"/>
      <c r="W167" s="587"/>
      <c r="X167" s="587"/>
      <c r="Y167" s="587"/>
      <c r="Z167" s="587"/>
      <c r="AA167" s="587"/>
      <c r="AB167" s="587"/>
      <c r="AC167" s="587"/>
      <c r="AD167" s="587"/>
      <c r="AE167" s="587"/>
      <c r="AF167" s="587"/>
      <c r="AG167" s="587"/>
      <c r="AH167" s="587"/>
      <c r="AI167" s="587"/>
      <c r="AJ167" s="587"/>
      <c r="AK167" s="587"/>
      <c r="AL167" s="587"/>
      <c r="AM167" s="587"/>
      <c r="AX167" s="587"/>
      <c r="AY167" s="587"/>
      <c r="AZ167" s="587"/>
      <c r="BA167" s="587"/>
      <c r="BB167" s="587"/>
      <c r="BC167" s="587"/>
    </row>
    <row r="168" spans="1:55" x14ac:dyDescent="0.2">
      <c r="A168" s="587"/>
      <c r="B168" s="587"/>
      <c r="C168" s="587"/>
      <c r="D168" s="587"/>
      <c r="E168" s="587"/>
      <c r="F168" s="587"/>
      <c r="G168" s="587"/>
      <c r="H168" s="587"/>
      <c r="I168" s="587"/>
      <c r="J168" s="587"/>
      <c r="K168" s="587"/>
      <c r="L168" s="587"/>
      <c r="M168" s="587"/>
      <c r="N168" s="587"/>
      <c r="O168" s="587"/>
      <c r="P168" s="587"/>
      <c r="Q168" s="587"/>
      <c r="R168" s="587"/>
      <c r="S168" s="587"/>
      <c r="T168" s="587"/>
      <c r="U168" s="587"/>
      <c r="V168" s="587"/>
      <c r="W168" s="587"/>
      <c r="X168" s="587"/>
      <c r="Y168" s="587"/>
      <c r="Z168" s="587"/>
      <c r="AA168" s="587"/>
      <c r="AB168" s="587"/>
      <c r="AC168" s="587"/>
      <c r="AD168" s="587"/>
      <c r="AE168" s="587"/>
      <c r="AF168" s="587"/>
      <c r="AG168" s="587"/>
      <c r="AH168" s="587"/>
      <c r="AI168" s="587"/>
      <c r="AJ168" s="587"/>
      <c r="AK168" s="587"/>
      <c r="AL168" s="587"/>
      <c r="AM168" s="587"/>
      <c r="AX168" s="587"/>
      <c r="AY168" s="587"/>
      <c r="AZ168" s="587"/>
      <c r="BA168" s="587"/>
      <c r="BB168" s="587"/>
      <c r="BC168" s="587"/>
    </row>
    <row r="169" spans="1:55" x14ac:dyDescent="0.2">
      <c r="A169" s="587"/>
      <c r="B169" s="587"/>
      <c r="C169" s="587"/>
      <c r="D169" s="587"/>
      <c r="E169" s="587"/>
      <c r="F169" s="587"/>
      <c r="G169" s="587"/>
      <c r="H169" s="587"/>
      <c r="I169" s="587"/>
      <c r="J169" s="587"/>
      <c r="K169" s="587"/>
      <c r="L169" s="587"/>
      <c r="M169" s="587"/>
      <c r="N169" s="587"/>
      <c r="O169" s="587"/>
      <c r="P169" s="587"/>
      <c r="Q169" s="587"/>
      <c r="R169" s="587"/>
      <c r="S169" s="587"/>
      <c r="T169" s="587"/>
      <c r="U169" s="587"/>
      <c r="V169" s="587"/>
      <c r="W169" s="587"/>
      <c r="X169" s="587"/>
      <c r="Y169" s="587"/>
      <c r="Z169" s="587"/>
      <c r="AA169" s="587"/>
      <c r="AB169" s="587"/>
      <c r="AC169" s="587"/>
      <c r="AD169" s="587"/>
      <c r="AE169" s="587"/>
      <c r="AF169" s="587"/>
      <c r="AG169" s="587"/>
      <c r="AH169" s="587"/>
      <c r="AI169" s="587"/>
      <c r="AJ169" s="587"/>
      <c r="AK169" s="587"/>
      <c r="AL169" s="587"/>
      <c r="AM169" s="587"/>
      <c r="AX169" s="587"/>
      <c r="AY169" s="587"/>
      <c r="AZ169" s="587"/>
      <c r="BA169" s="587"/>
      <c r="BB169" s="587"/>
      <c r="BC169" s="587"/>
    </row>
    <row r="170" spans="1:55" x14ac:dyDescent="0.2">
      <c r="A170" s="587"/>
      <c r="B170" s="587"/>
      <c r="C170" s="587"/>
      <c r="D170" s="587"/>
      <c r="E170" s="587"/>
      <c r="F170" s="587"/>
      <c r="G170" s="587"/>
      <c r="H170" s="587"/>
      <c r="I170" s="587"/>
      <c r="J170" s="587"/>
      <c r="K170" s="587"/>
      <c r="L170" s="587"/>
      <c r="M170" s="587"/>
      <c r="N170" s="587"/>
      <c r="O170" s="587"/>
      <c r="P170" s="587"/>
      <c r="Q170" s="587"/>
      <c r="R170" s="587"/>
      <c r="S170" s="587"/>
      <c r="T170" s="587"/>
      <c r="U170" s="587"/>
      <c r="V170" s="587"/>
      <c r="W170" s="587"/>
      <c r="X170" s="587"/>
      <c r="Y170" s="587"/>
      <c r="Z170" s="587"/>
      <c r="AA170" s="587"/>
      <c r="AB170" s="587"/>
      <c r="AC170" s="587"/>
      <c r="AD170" s="587"/>
      <c r="AE170" s="587"/>
      <c r="AF170" s="587"/>
      <c r="AG170" s="587"/>
      <c r="AH170" s="587"/>
      <c r="AI170" s="587"/>
      <c r="AJ170" s="587"/>
      <c r="AK170" s="587"/>
      <c r="AL170" s="587"/>
      <c r="AM170" s="587"/>
      <c r="AX170" s="587"/>
      <c r="AY170" s="587"/>
      <c r="AZ170" s="587"/>
      <c r="BA170" s="587"/>
      <c r="BB170" s="587"/>
      <c r="BC170" s="587"/>
    </row>
    <row r="171" spans="1:55" x14ac:dyDescent="0.2">
      <c r="A171" s="587"/>
      <c r="B171" s="587"/>
      <c r="C171" s="587"/>
      <c r="D171" s="587"/>
      <c r="E171" s="587"/>
      <c r="F171" s="587"/>
      <c r="G171" s="587"/>
      <c r="H171" s="587"/>
      <c r="I171" s="587"/>
      <c r="J171" s="587"/>
      <c r="K171" s="587"/>
      <c r="L171" s="587"/>
      <c r="M171" s="587"/>
      <c r="N171" s="587"/>
      <c r="O171" s="587"/>
      <c r="P171" s="587"/>
      <c r="Q171" s="587"/>
      <c r="R171" s="587"/>
      <c r="S171" s="587"/>
      <c r="T171" s="587"/>
      <c r="U171" s="587"/>
      <c r="V171" s="587"/>
      <c r="W171" s="587"/>
      <c r="X171" s="587"/>
      <c r="Y171" s="587"/>
      <c r="Z171" s="587"/>
      <c r="AA171" s="587"/>
      <c r="AB171" s="587"/>
      <c r="AC171" s="587"/>
      <c r="AD171" s="587"/>
      <c r="AE171" s="587"/>
      <c r="AF171" s="587"/>
      <c r="AG171" s="587"/>
      <c r="AH171" s="587"/>
      <c r="AI171" s="587"/>
      <c r="AJ171" s="587"/>
      <c r="AK171" s="587"/>
      <c r="AL171" s="587"/>
      <c r="AM171" s="587"/>
      <c r="AX171" s="587"/>
      <c r="AY171" s="587"/>
      <c r="AZ171" s="587"/>
      <c r="BA171" s="587"/>
      <c r="BB171" s="587"/>
      <c r="BC171" s="587"/>
    </row>
    <row r="172" spans="1:55" x14ac:dyDescent="0.2">
      <c r="A172" s="587"/>
      <c r="B172" s="587"/>
      <c r="C172" s="587"/>
      <c r="D172" s="587"/>
      <c r="E172" s="587"/>
      <c r="F172" s="587"/>
      <c r="G172" s="587"/>
      <c r="H172" s="587"/>
      <c r="I172" s="587"/>
      <c r="J172" s="587"/>
      <c r="K172" s="587"/>
      <c r="L172" s="587"/>
      <c r="M172" s="587"/>
      <c r="N172" s="587"/>
      <c r="O172" s="587"/>
      <c r="P172" s="587"/>
      <c r="Q172" s="587"/>
      <c r="R172" s="587"/>
      <c r="S172" s="587"/>
      <c r="T172" s="587"/>
      <c r="U172" s="587"/>
      <c r="V172" s="587"/>
      <c r="W172" s="587"/>
      <c r="X172" s="587"/>
      <c r="Y172" s="587"/>
      <c r="Z172" s="587"/>
      <c r="AA172" s="587"/>
      <c r="AB172" s="587"/>
      <c r="AC172" s="587"/>
      <c r="AD172" s="587"/>
      <c r="AE172" s="587"/>
      <c r="AF172" s="587"/>
      <c r="AG172" s="587"/>
      <c r="AH172" s="587"/>
      <c r="AI172" s="587"/>
      <c r="AJ172" s="587"/>
      <c r="AK172" s="587"/>
      <c r="AL172" s="587"/>
      <c r="AM172" s="587"/>
      <c r="AX172" s="587"/>
      <c r="AY172" s="587"/>
      <c r="AZ172" s="587"/>
      <c r="BA172" s="587"/>
      <c r="BB172" s="587"/>
      <c r="BC172" s="587"/>
    </row>
    <row r="173" spans="1:55" x14ac:dyDescent="0.2">
      <c r="A173" s="587"/>
      <c r="B173" s="587"/>
      <c r="C173" s="587"/>
      <c r="D173" s="587"/>
      <c r="E173" s="587"/>
      <c r="F173" s="587"/>
      <c r="G173" s="587"/>
      <c r="H173" s="587"/>
      <c r="I173" s="587"/>
      <c r="J173" s="587"/>
      <c r="K173" s="587"/>
      <c r="L173" s="587"/>
      <c r="M173" s="587"/>
      <c r="N173" s="587"/>
      <c r="O173" s="587"/>
      <c r="P173" s="587"/>
      <c r="Q173" s="587"/>
      <c r="R173" s="587"/>
      <c r="S173" s="587"/>
      <c r="T173" s="587"/>
      <c r="U173" s="587"/>
      <c r="V173" s="587"/>
      <c r="W173" s="587"/>
      <c r="X173" s="587"/>
      <c r="Y173" s="587"/>
      <c r="Z173" s="587"/>
      <c r="AA173" s="587"/>
      <c r="AB173" s="587"/>
      <c r="AC173" s="587"/>
      <c r="AD173" s="587"/>
      <c r="AE173" s="587"/>
      <c r="AF173" s="587"/>
      <c r="AG173" s="587"/>
      <c r="AH173" s="587"/>
      <c r="AI173" s="587"/>
      <c r="AJ173" s="587"/>
      <c r="AK173" s="587"/>
      <c r="AL173" s="587"/>
      <c r="AM173" s="587"/>
      <c r="AX173" s="587"/>
      <c r="AY173" s="587"/>
      <c r="AZ173" s="587"/>
      <c r="BA173" s="587"/>
      <c r="BB173" s="587"/>
      <c r="BC173" s="587"/>
    </row>
    <row r="174" spans="1:55" x14ac:dyDescent="0.2">
      <c r="A174" s="587"/>
      <c r="B174" s="587"/>
      <c r="C174" s="587"/>
      <c r="D174" s="587"/>
      <c r="E174" s="587"/>
      <c r="F174" s="587"/>
      <c r="G174" s="587"/>
      <c r="H174" s="587"/>
      <c r="I174" s="587"/>
      <c r="J174" s="587"/>
      <c r="K174" s="587"/>
      <c r="L174" s="587"/>
      <c r="M174" s="587"/>
      <c r="N174" s="587"/>
      <c r="O174" s="587"/>
      <c r="P174" s="587"/>
      <c r="Q174" s="587"/>
      <c r="R174" s="587"/>
      <c r="S174" s="587"/>
      <c r="T174" s="587"/>
      <c r="U174" s="587"/>
      <c r="V174" s="587"/>
      <c r="W174" s="587"/>
      <c r="X174" s="587"/>
      <c r="Y174" s="587"/>
      <c r="Z174" s="587"/>
      <c r="AA174" s="587"/>
      <c r="AB174" s="587"/>
      <c r="AC174" s="587"/>
      <c r="AD174" s="587"/>
      <c r="AE174" s="587"/>
      <c r="AF174" s="587"/>
      <c r="AG174" s="587"/>
      <c r="AH174" s="587"/>
      <c r="AI174" s="587"/>
      <c r="AJ174" s="587"/>
      <c r="AK174" s="587"/>
      <c r="AL174" s="587"/>
      <c r="AM174" s="587"/>
      <c r="AX174" s="587"/>
      <c r="AY174" s="587"/>
      <c r="AZ174" s="587"/>
      <c r="BA174" s="587"/>
      <c r="BB174" s="587"/>
      <c r="BC174" s="587"/>
    </row>
    <row r="175" spans="1:55" x14ac:dyDescent="0.2">
      <c r="A175" s="587"/>
      <c r="B175" s="587"/>
      <c r="C175" s="587"/>
      <c r="D175" s="587"/>
      <c r="E175" s="587"/>
      <c r="F175" s="587"/>
      <c r="G175" s="587"/>
      <c r="H175" s="587"/>
      <c r="I175" s="587"/>
      <c r="J175" s="587"/>
      <c r="K175" s="587"/>
      <c r="L175" s="587"/>
      <c r="M175" s="587"/>
      <c r="N175" s="587"/>
      <c r="O175" s="587"/>
      <c r="P175" s="587"/>
      <c r="Q175" s="587"/>
      <c r="R175" s="587"/>
      <c r="S175" s="587"/>
      <c r="T175" s="587"/>
      <c r="U175" s="587"/>
      <c r="V175" s="587"/>
      <c r="W175" s="587"/>
      <c r="X175" s="587"/>
      <c r="Y175" s="587"/>
      <c r="Z175" s="587"/>
      <c r="AA175" s="587"/>
      <c r="AB175" s="587"/>
      <c r="AC175" s="587"/>
      <c r="AD175" s="587"/>
      <c r="AE175" s="587"/>
      <c r="AF175" s="587"/>
      <c r="AG175" s="587"/>
      <c r="AH175" s="587"/>
      <c r="AI175" s="587"/>
      <c r="AJ175" s="587"/>
      <c r="AK175" s="587"/>
      <c r="AL175" s="587"/>
      <c r="AM175" s="587"/>
      <c r="AX175" s="587"/>
      <c r="AY175" s="587"/>
      <c r="AZ175" s="587"/>
      <c r="BA175" s="587"/>
      <c r="BB175" s="587"/>
      <c r="BC175" s="587"/>
    </row>
    <row r="176" spans="1:55" x14ac:dyDescent="0.2">
      <c r="A176" s="587"/>
      <c r="B176" s="587"/>
      <c r="C176" s="587"/>
      <c r="D176" s="587"/>
      <c r="E176" s="587"/>
      <c r="F176" s="587"/>
      <c r="G176" s="587"/>
      <c r="H176" s="587"/>
      <c r="I176" s="587"/>
      <c r="J176" s="587"/>
      <c r="K176" s="587"/>
      <c r="L176" s="587"/>
      <c r="M176" s="587"/>
      <c r="N176" s="587"/>
      <c r="O176" s="587"/>
      <c r="P176" s="587"/>
      <c r="Q176" s="587"/>
      <c r="R176" s="587"/>
      <c r="S176" s="587"/>
      <c r="T176" s="587"/>
      <c r="U176" s="587"/>
      <c r="V176" s="587"/>
      <c r="W176" s="587"/>
      <c r="X176" s="587"/>
      <c r="Y176" s="587"/>
      <c r="Z176" s="587"/>
      <c r="AA176" s="587"/>
      <c r="AB176" s="587"/>
      <c r="AC176" s="587"/>
      <c r="AD176" s="587"/>
      <c r="AE176" s="587"/>
      <c r="AF176" s="587"/>
      <c r="AG176" s="587"/>
      <c r="AH176" s="587"/>
      <c r="AI176" s="587"/>
      <c r="AJ176" s="587"/>
      <c r="AK176" s="587"/>
      <c r="AL176" s="587"/>
      <c r="AM176" s="587"/>
      <c r="AX176" s="587"/>
      <c r="AY176" s="587"/>
      <c r="AZ176" s="587"/>
      <c r="BA176" s="587"/>
      <c r="BB176" s="587"/>
      <c r="BC176" s="587"/>
    </row>
    <row r="177" spans="1:55" x14ac:dyDescent="0.2">
      <c r="A177" s="587"/>
      <c r="B177" s="587"/>
      <c r="C177" s="587"/>
      <c r="D177" s="587"/>
      <c r="E177" s="587"/>
      <c r="F177" s="587"/>
      <c r="G177" s="587"/>
      <c r="H177" s="587"/>
      <c r="I177" s="587"/>
      <c r="J177" s="587"/>
      <c r="K177" s="587"/>
      <c r="L177" s="587"/>
      <c r="M177" s="587"/>
      <c r="N177" s="587"/>
      <c r="O177" s="587"/>
      <c r="P177" s="587"/>
      <c r="Q177" s="587"/>
      <c r="R177" s="587"/>
      <c r="S177" s="587"/>
      <c r="T177" s="587"/>
      <c r="U177" s="587"/>
      <c r="V177" s="587"/>
      <c r="W177" s="587"/>
      <c r="X177" s="587"/>
      <c r="Y177" s="587"/>
      <c r="Z177" s="587"/>
      <c r="AA177" s="587"/>
      <c r="AB177" s="587"/>
      <c r="AC177" s="587"/>
      <c r="AD177" s="587"/>
      <c r="AE177" s="587"/>
      <c r="AF177" s="587"/>
      <c r="AG177" s="587"/>
      <c r="AH177" s="587"/>
      <c r="AI177" s="587"/>
      <c r="AJ177" s="587"/>
      <c r="AK177" s="587"/>
      <c r="AL177" s="587"/>
      <c r="AM177" s="587"/>
      <c r="AX177" s="587"/>
      <c r="AY177" s="587"/>
      <c r="AZ177" s="587"/>
      <c r="BA177" s="587"/>
      <c r="BB177" s="587"/>
      <c r="BC177" s="587"/>
    </row>
    <row r="178" spans="1:55" x14ac:dyDescent="0.2">
      <c r="A178" s="587"/>
      <c r="B178" s="587"/>
      <c r="C178" s="587"/>
      <c r="D178" s="587"/>
      <c r="E178" s="587"/>
      <c r="F178" s="587"/>
      <c r="G178" s="587"/>
      <c r="H178" s="587"/>
      <c r="I178" s="587"/>
      <c r="J178" s="587"/>
      <c r="K178" s="587"/>
      <c r="L178" s="587"/>
      <c r="M178" s="587"/>
      <c r="N178" s="587"/>
      <c r="O178" s="587"/>
      <c r="P178" s="587"/>
      <c r="Q178" s="587"/>
      <c r="R178" s="587"/>
      <c r="S178" s="587"/>
      <c r="T178" s="587"/>
      <c r="U178" s="587"/>
      <c r="V178" s="587"/>
      <c r="W178" s="587"/>
      <c r="X178" s="587"/>
      <c r="Y178" s="587"/>
      <c r="Z178" s="587"/>
      <c r="AA178" s="587"/>
      <c r="AB178" s="587"/>
      <c r="AC178" s="587"/>
      <c r="AD178" s="587"/>
      <c r="AE178" s="587"/>
      <c r="AF178" s="587"/>
      <c r="AG178" s="587"/>
      <c r="AH178" s="587"/>
      <c r="AI178" s="587"/>
      <c r="AJ178" s="587"/>
      <c r="AK178" s="587"/>
      <c r="AL178" s="587"/>
      <c r="AM178" s="587"/>
      <c r="AX178" s="587"/>
      <c r="AY178" s="587"/>
      <c r="AZ178" s="587"/>
      <c r="BA178" s="587"/>
      <c r="BB178" s="587"/>
      <c r="BC178" s="587"/>
    </row>
    <row r="179" spans="1:55" x14ac:dyDescent="0.2">
      <c r="A179" s="587"/>
      <c r="B179" s="587"/>
      <c r="C179" s="587"/>
      <c r="D179" s="587"/>
      <c r="E179" s="587"/>
      <c r="F179" s="587"/>
      <c r="G179" s="587"/>
      <c r="H179" s="587"/>
      <c r="I179" s="587"/>
      <c r="J179" s="587"/>
      <c r="K179" s="587"/>
      <c r="L179" s="587"/>
      <c r="M179" s="587"/>
      <c r="N179" s="587"/>
      <c r="O179" s="587"/>
      <c r="P179" s="587"/>
      <c r="Q179" s="587"/>
      <c r="R179" s="587"/>
      <c r="S179" s="587"/>
      <c r="T179" s="587"/>
      <c r="U179" s="587"/>
      <c r="V179" s="587"/>
      <c r="W179" s="587"/>
      <c r="X179" s="587"/>
      <c r="Y179" s="587"/>
      <c r="Z179" s="587"/>
      <c r="AA179" s="587"/>
      <c r="AB179" s="587"/>
      <c r="AC179" s="587"/>
      <c r="AD179" s="587"/>
      <c r="AE179" s="587"/>
      <c r="AF179" s="587"/>
      <c r="AG179" s="587"/>
      <c r="AH179" s="587"/>
      <c r="AI179" s="587"/>
      <c r="AJ179" s="587"/>
      <c r="AK179" s="587"/>
      <c r="AL179" s="587"/>
      <c r="AM179" s="587"/>
      <c r="AX179" s="587"/>
      <c r="AY179" s="587"/>
      <c r="AZ179" s="587"/>
      <c r="BA179" s="587"/>
      <c r="BB179" s="587"/>
      <c r="BC179" s="587"/>
    </row>
    <row r="180" spans="1:55" x14ac:dyDescent="0.2">
      <c r="A180" s="587"/>
      <c r="B180" s="587"/>
      <c r="C180" s="587"/>
      <c r="D180" s="587"/>
      <c r="E180" s="587"/>
      <c r="F180" s="587"/>
      <c r="G180" s="587"/>
      <c r="H180" s="587"/>
      <c r="I180" s="587"/>
      <c r="J180" s="587"/>
      <c r="K180" s="587"/>
      <c r="L180" s="587"/>
      <c r="M180" s="587"/>
      <c r="N180" s="587"/>
      <c r="O180" s="587"/>
      <c r="P180" s="587"/>
      <c r="Q180" s="587"/>
      <c r="R180" s="587"/>
      <c r="S180" s="587"/>
      <c r="T180" s="587"/>
      <c r="U180" s="587"/>
      <c r="V180" s="587"/>
      <c r="W180" s="587"/>
      <c r="X180" s="587"/>
      <c r="Y180" s="587"/>
      <c r="Z180" s="587"/>
      <c r="AA180" s="587"/>
      <c r="AB180" s="587"/>
      <c r="AC180" s="587"/>
      <c r="AD180" s="587"/>
      <c r="AE180" s="587"/>
      <c r="AF180" s="587"/>
      <c r="AG180" s="587"/>
      <c r="AH180" s="587"/>
      <c r="AI180" s="587"/>
      <c r="AJ180" s="587"/>
      <c r="AK180" s="587"/>
      <c r="AL180" s="587"/>
      <c r="AM180" s="587"/>
      <c r="AX180" s="587"/>
      <c r="AY180" s="587"/>
      <c r="AZ180" s="587"/>
      <c r="BA180" s="587"/>
      <c r="BB180" s="587"/>
      <c r="BC180" s="587"/>
    </row>
    <row r="181" spans="1:55" x14ac:dyDescent="0.2">
      <c r="A181" s="587"/>
      <c r="B181" s="587"/>
      <c r="C181" s="587"/>
      <c r="D181" s="587"/>
      <c r="E181" s="587"/>
      <c r="F181" s="587"/>
      <c r="G181" s="587"/>
      <c r="H181" s="587"/>
      <c r="I181" s="587"/>
      <c r="J181" s="587"/>
      <c r="K181" s="587"/>
      <c r="L181" s="587"/>
      <c r="M181" s="587"/>
      <c r="N181" s="587"/>
      <c r="O181" s="587"/>
      <c r="P181" s="587"/>
      <c r="Q181" s="587"/>
      <c r="R181" s="587"/>
      <c r="S181" s="587"/>
      <c r="T181" s="587"/>
      <c r="U181" s="587"/>
      <c r="V181" s="587"/>
      <c r="W181" s="587"/>
      <c r="X181" s="587"/>
      <c r="Y181" s="587"/>
      <c r="Z181" s="587"/>
      <c r="AA181" s="587"/>
      <c r="AB181" s="587"/>
      <c r="AC181" s="587"/>
      <c r="AD181" s="587"/>
      <c r="AE181" s="587"/>
      <c r="AF181" s="587"/>
      <c r="AG181" s="587"/>
      <c r="AH181" s="587"/>
      <c r="AI181" s="587"/>
      <c r="AJ181" s="587"/>
      <c r="AK181" s="587"/>
      <c r="AL181" s="587"/>
      <c r="AM181" s="587"/>
      <c r="AX181" s="587"/>
      <c r="AY181" s="587"/>
      <c r="AZ181" s="587"/>
      <c r="BA181" s="587"/>
      <c r="BB181" s="587"/>
      <c r="BC181" s="587"/>
    </row>
    <row r="182" spans="1:55" x14ac:dyDescent="0.2">
      <c r="A182" s="587"/>
      <c r="B182" s="587"/>
      <c r="C182" s="587"/>
      <c r="D182" s="587"/>
      <c r="E182" s="587"/>
      <c r="F182" s="587"/>
      <c r="G182" s="587"/>
      <c r="H182" s="587"/>
      <c r="I182" s="587"/>
      <c r="J182" s="587"/>
      <c r="K182" s="587"/>
      <c r="L182" s="587"/>
      <c r="M182" s="587"/>
      <c r="N182" s="587"/>
      <c r="O182" s="587"/>
      <c r="P182" s="587"/>
      <c r="Q182" s="587"/>
      <c r="R182" s="587"/>
      <c r="S182" s="587"/>
      <c r="T182" s="587"/>
      <c r="U182" s="587"/>
      <c r="V182" s="587"/>
      <c r="W182" s="587"/>
      <c r="X182" s="587"/>
      <c r="Y182" s="587"/>
      <c r="Z182" s="587"/>
      <c r="AA182" s="587"/>
      <c r="AB182" s="587"/>
      <c r="AC182" s="587"/>
      <c r="AD182" s="587"/>
      <c r="AE182" s="587"/>
      <c r="AF182" s="587"/>
      <c r="AG182" s="587"/>
      <c r="AH182" s="587"/>
      <c r="AI182" s="587"/>
      <c r="AJ182" s="587"/>
      <c r="AK182" s="587"/>
      <c r="AL182" s="587"/>
      <c r="AM182" s="587"/>
      <c r="AX182" s="587"/>
      <c r="AY182" s="587"/>
      <c r="AZ182" s="587"/>
      <c r="BA182" s="587"/>
      <c r="BB182" s="587"/>
      <c r="BC182" s="587"/>
    </row>
    <row r="183" spans="1:55" x14ac:dyDescent="0.2">
      <c r="A183" s="587"/>
      <c r="B183" s="587"/>
      <c r="C183" s="587"/>
      <c r="D183" s="587"/>
      <c r="E183" s="587"/>
      <c r="F183" s="587"/>
      <c r="G183" s="587"/>
      <c r="H183" s="587"/>
      <c r="I183" s="587"/>
      <c r="J183" s="587"/>
      <c r="K183" s="587"/>
      <c r="L183" s="587"/>
      <c r="M183" s="587"/>
      <c r="N183" s="587"/>
      <c r="O183" s="587"/>
      <c r="P183" s="587"/>
      <c r="Q183" s="587"/>
      <c r="R183" s="587"/>
      <c r="S183" s="587"/>
      <c r="T183" s="587"/>
      <c r="U183" s="587"/>
      <c r="V183" s="587"/>
      <c r="W183" s="587"/>
      <c r="X183" s="587"/>
      <c r="Y183" s="587"/>
      <c r="Z183" s="587"/>
      <c r="AA183" s="587"/>
      <c r="AB183" s="587"/>
      <c r="AC183" s="587"/>
      <c r="AD183" s="587"/>
      <c r="AE183" s="587"/>
      <c r="AF183" s="587"/>
      <c r="AG183" s="587"/>
      <c r="AH183" s="587"/>
      <c r="AI183" s="587"/>
      <c r="AJ183" s="587"/>
      <c r="AK183" s="587"/>
      <c r="AL183" s="587"/>
      <c r="AM183" s="587"/>
      <c r="AX183" s="587"/>
      <c r="AY183" s="587"/>
      <c r="AZ183" s="587"/>
      <c r="BA183" s="587"/>
      <c r="BB183" s="587"/>
      <c r="BC183" s="587"/>
    </row>
    <row r="184" spans="1:55" x14ac:dyDescent="0.2">
      <c r="A184" s="587"/>
      <c r="B184" s="587"/>
      <c r="C184" s="587"/>
      <c r="D184" s="587"/>
      <c r="E184" s="587"/>
      <c r="F184" s="587"/>
      <c r="G184" s="587"/>
      <c r="H184" s="587"/>
      <c r="I184" s="587"/>
      <c r="J184" s="587"/>
      <c r="K184" s="587"/>
      <c r="L184" s="587"/>
      <c r="M184" s="587"/>
      <c r="N184" s="587"/>
      <c r="O184" s="587"/>
      <c r="P184" s="587"/>
      <c r="Q184" s="587"/>
      <c r="R184" s="587"/>
      <c r="S184" s="587"/>
      <c r="T184" s="587"/>
      <c r="U184" s="587"/>
      <c r="V184" s="587"/>
      <c r="W184" s="587"/>
      <c r="X184" s="587"/>
      <c r="Y184" s="587"/>
      <c r="Z184" s="587"/>
      <c r="AA184" s="587"/>
      <c r="AB184" s="587"/>
      <c r="AC184" s="587"/>
      <c r="AD184" s="587"/>
      <c r="AE184" s="587"/>
      <c r="AF184" s="587"/>
      <c r="AG184" s="587"/>
      <c r="AH184" s="587"/>
      <c r="AI184" s="587"/>
      <c r="AJ184" s="587"/>
      <c r="AK184" s="587"/>
      <c r="AL184" s="587"/>
      <c r="AM184" s="587"/>
      <c r="AX184" s="587"/>
      <c r="AY184" s="587"/>
      <c r="AZ184" s="587"/>
      <c r="BA184" s="587"/>
      <c r="BB184" s="587"/>
      <c r="BC184" s="587"/>
    </row>
    <row r="185" spans="1:55" x14ac:dyDescent="0.2">
      <c r="A185" s="587"/>
      <c r="B185" s="587"/>
      <c r="C185" s="587"/>
      <c r="D185" s="587"/>
      <c r="E185" s="587"/>
      <c r="F185" s="587"/>
      <c r="G185" s="587"/>
      <c r="H185" s="587"/>
      <c r="I185" s="587"/>
      <c r="J185" s="587"/>
      <c r="K185" s="587"/>
      <c r="L185" s="587"/>
      <c r="M185" s="587"/>
      <c r="N185" s="587"/>
      <c r="O185" s="587"/>
      <c r="P185" s="587"/>
      <c r="Q185" s="587"/>
      <c r="R185" s="587"/>
      <c r="S185" s="587"/>
      <c r="T185" s="587"/>
      <c r="U185" s="587"/>
      <c r="V185" s="587"/>
      <c r="W185" s="587"/>
      <c r="X185" s="587"/>
      <c r="Y185" s="587"/>
      <c r="Z185" s="587"/>
      <c r="AA185" s="587"/>
      <c r="AB185" s="587"/>
      <c r="AC185" s="587"/>
      <c r="AD185" s="587"/>
      <c r="AE185" s="587"/>
      <c r="AF185" s="587"/>
      <c r="AG185" s="587"/>
      <c r="AH185" s="587"/>
      <c r="AI185" s="587"/>
      <c r="AJ185" s="587"/>
      <c r="AK185" s="587"/>
      <c r="AL185" s="587"/>
      <c r="AM185" s="587"/>
      <c r="AX185" s="587"/>
      <c r="AY185" s="587"/>
      <c r="AZ185" s="587"/>
      <c r="BA185" s="587"/>
      <c r="BB185" s="587"/>
      <c r="BC185" s="587"/>
    </row>
    <row r="186" spans="1:55" x14ac:dyDescent="0.2">
      <c r="A186" s="587"/>
      <c r="B186" s="587"/>
      <c r="C186" s="587"/>
      <c r="D186" s="587"/>
      <c r="E186" s="587"/>
      <c r="F186" s="587"/>
      <c r="G186" s="587"/>
      <c r="H186" s="587"/>
      <c r="I186" s="587"/>
      <c r="J186" s="587"/>
      <c r="K186" s="587"/>
      <c r="L186" s="587"/>
      <c r="M186" s="587"/>
      <c r="N186" s="587"/>
      <c r="O186" s="587"/>
      <c r="P186" s="587"/>
      <c r="Q186" s="587"/>
      <c r="R186" s="587"/>
      <c r="S186" s="587"/>
      <c r="T186" s="587"/>
      <c r="U186" s="587"/>
      <c r="V186" s="587"/>
      <c r="W186" s="587"/>
      <c r="X186" s="587"/>
      <c r="Y186" s="587"/>
      <c r="Z186" s="587"/>
      <c r="AA186" s="587"/>
      <c r="AB186" s="587"/>
      <c r="AC186" s="587"/>
      <c r="AD186" s="587"/>
      <c r="AE186" s="587"/>
      <c r="AF186" s="587"/>
      <c r="AG186" s="587"/>
      <c r="AH186" s="587"/>
      <c r="AI186" s="587"/>
      <c r="AJ186" s="587"/>
      <c r="AK186" s="587"/>
      <c r="AL186" s="587"/>
      <c r="AM186" s="587"/>
      <c r="AX186" s="587"/>
      <c r="AY186" s="587"/>
      <c r="AZ186" s="587"/>
      <c r="BA186" s="587"/>
      <c r="BB186" s="587"/>
      <c r="BC186" s="587"/>
    </row>
    <row r="187" spans="1:55" x14ac:dyDescent="0.2">
      <c r="A187" s="587"/>
      <c r="B187" s="587"/>
      <c r="C187" s="587"/>
      <c r="D187" s="587"/>
      <c r="E187" s="587"/>
      <c r="F187" s="587"/>
      <c r="G187" s="587"/>
      <c r="H187" s="587"/>
      <c r="I187" s="587"/>
      <c r="J187" s="587"/>
      <c r="K187" s="587"/>
      <c r="L187" s="587"/>
      <c r="M187" s="587"/>
      <c r="N187" s="587"/>
      <c r="O187" s="587"/>
      <c r="P187" s="587"/>
      <c r="Q187" s="587"/>
      <c r="R187" s="587"/>
      <c r="S187" s="587"/>
      <c r="T187" s="587"/>
      <c r="U187" s="587"/>
      <c r="V187" s="587"/>
      <c r="W187" s="587"/>
      <c r="X187" s="587"/>
      <c r="Y187" s="587"/>
      <c r="Z187" s="587"/>
      <c r="AA187" s="587"/>
      <c r="AB187" s="587"/>
      <c r="AC187" s="587"/>
      <c r="AD187" s="587"/>
      <c r="AE187" s="587"/>
      <c r="AF187" s="587"/>
      <c r="AG187" s="587"/>
      <c r="AH187" s="587"/>
      <c r="AI187" s="587"/>
      <c r="AJ187" s="587"/>
      <c r="AK187" s="587"/>
      <c r="AL187" s="587"/>
      <c r="AM187" s="587"/>
      <c r="AX187" s="587"/>
      <c r="AY187" s="587"/>
      <c r="AZ187" s="587"/>
      <c r="BA187" s="587"/>
      <c r="BB187" s="587"/>
      <c r="BC187" s="587"/>
    </row>
    <row r="188" spans="1:55" x14ac:dyDescent="0.2">
      <c r="A188" s="587"/>
      <c r="B188" s="587"/>
      <c r="C188" s="587"/>
      <c r="D188" s="587"/>
      <c r="E188" s="587"/>
      <c r="F188" s="587"/>
      <c r="G188" s="587"/>
      <c r="H188" s="587"/>
      <c r="I188" s="587"/>
      <c r="J188" s="587"/>
      <c r="K188" s="587"/>
      <c r="L188" s="587"/>
      <c r="M188" s="587"/>
      <c r="N188" s="587"/>
      <c r="O188" s="587"/>
      <c r="P188" s="587"/>
      <c r="Q188" s="587"/>
      <c r="R188" s="587"/>
      <c r="S188" s="587"/>
      <c r="T188" s="587"/>
      <c r="U188" s="587"/>
      <c r="V188" s="587"/>
      <c r="W188" s="587"/>
      <c r="X188" s="587"/>
      <c r="Y188" s="587"/>
      <c r="Z188" s="587"/>
      <c r="AA188" s="587"/>
      <c r="AB188" s="587"/>
      <c r="AC188" s="587"/>
      <c r="AD188" s="587"/>
      <c r="AE188" s="587"/>
      <c r="AF188" s="587"/>
      <c r="AG188" s="587"/>
      <c r="AH188" s="587"/>
      <c r="AI188" s="587"/>
      <c r="AJ188" s="587"/>
      <c r="AK188" s="587"/>
      <c r="AL188" s="587"/>
      <c r="AM188" s="587"/>
      <c r="AX188" s="587"/>
      <c r="AY188" s="587"/>
      <c r="AZ188" s="587"/>
      <c r="BA188" s="587"/>
      <c r="BB188" s="587"/>
      <c r="BC188" s="587"/>
    </row>
    <row r="189" spans="1:55" x14ac:dyDescent="0.2">
      <c r="A189" s="587"/>
      <c r="B189" s="587"/>
      <c r="C189" s="587"/>
      <c r="D189" s="587"/>
      <c r="E189" s="587"/>
      <c r="F189" s="587"/>
      <c r="G189" s="587"/>
      <c r="H189" s="587"/>
      <c r="I189" s="587"/>
      <c r="J189" s="587"/>
      <c r="K189" s="587"/>
      <c r="L189" s="587"/>
      <c r="M189" s="587"/>
      <c r="N189" s="587"/>
      <c r="O189" s="587"/>
      <c r="P189" s="587"/>
      <c r="Q189" s="587"/>
      <c r="R189" s="587"/>
      <c r="S189" s="587"/>
      <c r="T189" s="587"/>
      <c r="U189" s="587"/>
      <c r="V189" s="587"/>
      <c r="W189" s="587"/>
      <c r="X189" s="587"/>
      <c r="Y189" s="587"/>
      <c r="Z189" s="587"/>
      <c r="AA189" s="587"/>
      <c r="AB189" s="587"/>
      <c r="AC189" s="587"/>
      <c r="AD189" s="587"/>
      <c r="AE189" s="587"/>
      <c r="AF189" s="587"/>
      <c r="AG189" s="587"/>
      <c r="AH189" s="587"/>
      <c r="AI189" s="587"/>
      <c r="AJ189" s="587"/>
      <c r="AK189" s="587"/>
      <c r="AL189" s="587"/>
      <c r="AM189" s="587"/>
      <c r="AX189" s="587"/>
      <c r="AY189" s="587"/>
      <c r="AZ189" s="587"/>
      <c r="BA189" s="587"/>
      <c r="BB189" s="587"/>
      <c r="BC189" s="587"/>
    </row>
    <row r="190" spans="1:55" x14ac:dyDescent="0.2">
      <c r="A190" s="587"/>
      <c r="B190" s="587"/>
      <c r="C190" s="587"/>
      <c r="D190" s="587"/>
      <c r="E190" s="587"/>
      <c r="F190" s="587"/>
      <c r="G190" s="587"/>
      <c r="H190" s="587"/>
      <c r="I190" s="587"/>
      <c r="J190" s="587"/>
      <c r="K190" s="587"/>
      <c r="L190" s="587"/>
      <c r="M190" s="587"/>
      <c r="N190" s="587"/>
      <c r="O190" s="587"/>
      <c r="P190" s="587"/>
      <c r="Q190" s="587"/>
      <c r="R190" s="587"/>
      <c r="S190" s="587"/>
      <c r="T190" s="587"/>
      <c r="U190" s="587"/>
      <c r="V190" s="587"/>
      <c r="W190" s="587"/>
      <c r="X190" s="587"/>
      <c r="Y190" s="587"/>
      <c r="Z190" s="587"/>
      <c r="AA190" s="587"/>
      <c r="AB190" s="587"/>
      <c r="AC190" s="587"/>
      <c r="AD190" s="587"/>
      <c r="AE190" s="587"/>
      <c r="AF190" s="587"/>
      <c r="AG190" s="587"/>
      <c r="AH190" s="587"/>
      <c r="AI190" s="587"/>
      <c r="AJ190" s="587"/>
      <c r="AK190" s="587"/>
      <c r="AL190" s="587"/>
      <c r="AM190" s="587"/>
      <c r="AX190" s="587"/>
      <c r="AY190" s="587"/>
      <c r="AZ190" s="587"/>
      <c r="BA190" s="587"/>
      <c r="BB190" s="587"/>
      <c r="BC190" s="587"/>
    </row>
    <row r="191" spans="1:55" x14ac:dyDescent="0.2">
      <c r="A191" s="587"/>
      <c r="B191" s="587"/>
      <c r="C191" s="587"/>
      <c r="D191" s="587"/>
      <c r="E191" s="587"/>
      <c r="F191" s="587"/>
      <c r="G191" s="587"/>
      <c r="H191" s="587"/>
      <c r="I191" s="587"/>
      <c r="J191" s="587"/>
      <c r="K191" s="587"/>
      <c r="L191" s="587"/>
      <c r="M191" s="587"/>
      <c r="N191" s="587"/>
      <c r="O191" s="587"/>
      <c r="P191" s="587"/>
      <c r="Q191" s="587"/>
      <c r="R191" s="587"/>
      <c r="S191" s="587"/>
      <c r="T191" s="587"/>
      <c r="U191" s="587"/>
      <c r="V191" s="587"/>
      <c r="W191" s="587"/>
      <c r="X191" s="587"/>
      <c r="Y191" s="587"/>
      <c r="Z191" s="587"/>
      <c r="AA191" s="587"/>
      <c r="AB191" s="587"/>
      <c r="AC191" s="587"/>
      <c r="AD191" s="587"/>
      <c r="AE191" s="587"/>
      <c r="AF191" s="587"/>
      <c r="AG191" s="587"/>
      <c r="AH191" s="587"/>
      <c r="AI191" s="587"/>
      <c r="AJ191" s="587"/>
      <c r="AK191" s="587"/>
      <c r="AL191" s="587"/>
      <c r="AM191" s="587"/>
      <c r="AX191" s="587"/>
      <c r="AY191" s="587"/>
      <c r="AZ191" s="587"/>
      <c r="BA191" s="587"/>
      <c r="BB191" s="587"/>
      <c r="BC191" s="587"/>
    </row>
    <row r="192" spans="1:55" x14ac:dyDescent="0.2">
      <c r="A192" s="587"/>
      <c r="B192" s="587"/>
      <c r="C192" s="587"/>
      <c r="D192" s="587"/>
      <c r="E192" s="587"/>
      <c r="F192" s="587"/>
      <c r="G192" s="587"/>
      <c r="H192" s="587"/>
      <c r="I192" s="587"/>
      <c r="J192" s="587"/>
      <c r="K192" s="587"/>
      <c r="L192" s="587"/>
      <c r="M192" s="587"/>
      <c r="N192" s="587"/>
      <c r="O192" s="587"/>
      <c r="P192" s="587"/>
      <c r="Q192" s="587"/>
      <c r="R192" s="587"/>
      <c r="S192" s="587"/>
      <c r="T192" s="587"/>
      <c r="U192" s="587"/>
      <c r="V192" s="587"/>
      <c r="W192" s="587"/>
      <c r="X192" s="587"/>
      <c r="Y192" s="587"/>
      <c r="Z192" s="587"/>
      <c r="AA192" s="587"/>
      <c r="AB192" s="587"/>
      <c r="AC192" s="587"/>
      <c r="AD192" s="587"/>
      <c r="AE192" s="587"/>
      <c r="AF192" s="587"/>
      <c r="AG192" s="587"/>
      <c r="AH192" s="587"/>
      <c r="AI192" s="587"/>
      <c r="AJ192" s="587"/>
      <c r="AK192" s="587"/>
      <c r="AL192" s="587"/>
      <c r="AM192" s="587"/>
      <c r="AX192" s="587"/>
      <c r="AY192" s="587"/>
      <c r="AZ192" s="587"/>
      <c r="BA192" s="587"/>
      <c r="BB192" s="587"/>
      <c r="BC192" s="587"/>
    </row>
    <row r="193" spans="1:55" x14ac:dyDescent="0.2">
      <c r="A193" s="587"/>
      <c r="B193" s="587"/>
      <c r="C193" s="587"/>
      <c r="D193" s="587"/>
      <c r="E193" s="587"/>
      <c r="F193" s="587"/>
      <c r="G193" s="587"/>
      <c r="H193" s="587"/>
      <c r="I193" s="587"/>
      <c r="J193" s="587"/>
      <c r="K193" s="587"/>
      <c r="L193" s="587"/>
      <c r="M193" s="587"/>
      <c r="N193" s="587"/>
      <c r="O193" s="587"/>
      <c r="P193" s="587"/>
      <c r="Q193" s="587"/>
      <c r="R193" s="587"/>
      <c r="S193" s="587"/>
      <c r="T193" s="587"/>
      <c r="U193" s="587"/>
      <c r="V193" s="587"/>
      <c r="W193" s="587"/>
      <c r="X193" s="587"/>
      <c r="Y193" s="587"/>
      <c r="Z193" s="587"/>
      <c r="AA193" s="587"/>
      <c r="AB193" s="587"/>
      <c r="AC193" s="587"/>
      <c r="AD193" s="587"/>
      <c r="AE193" s="587"/>
      <c r="AF193" s="587"/>
      <c r="AG193" s="587"/>
      <c r="AH193" s="587"/>
      <c r="AI193" s="587"/>
      <c r="AJ193" s="587"/>
      <c r="AK193" s="587"/>
      <c r="AL193" s="587"/>
      <c r="AM193" s="587"/>
      <c r="AX193" s="587"/>
      <c r="AY193" s="587"/>
      <c r="AZ193" s="587"/>
      <c r="BA193" s="587"/>
      <c r="BB193" s="587"/>
      <c r="BC193" s="587"/>
    </row>
    <row r="194" spans="1:55" x14ac:dyDescent="0.2">
      <c r="A194" s="587"/>
      <c r="B194" s="587"/>
      <c r="C194" s="587"/>
      <c r="D194" s="587"/>
      <c r="E194" s="587"/>
      <c r="F194" s="587"/>
      <c r="G194" s="587"/>
      <c r="H194" s="587"/>
      <c r="I194" s="587"/>
      <c r="J194" s="587"/>
      <c r="K194" s="587"/>
      <c r="L194" s="587"/>
      <c r="M194" s="587"/>
      <c r="N194" s="587"/>
      <c r="O194" s="587"/>
      <c r="P194" s="587"/>
      <c r="Q194" s="587"/>
      <c r="R194" s="587"/>
      <c r="S194" s="587"/>
      <c r="T194" s="587"/>
      <c r="U194" s="587"/>
      <c r="V194" s="587"/>
      <c r="W194" s="587"/>
      <c r="X194" s="587"/>
      <c r="Y194" s="587"/>
      <c r="Z194" s="587"/>
      <c r="AA194" s="587"/>
      <c r="AB194" s="587"/>
      <c r="AC194" s="587"/>
      <c r="AD194" s="587"/>
      <c r="AE194" s="587"/>
      <c r="AF194" s="587"/>
      <c r="AG194" s="587"/>
      <c r="AH194" s="587"/>
      <c r="AI194" s="587"/>
      <c r="AJ194" s="587"/>
      <c r="AK194" s="587"/>
      <c r="AL194" s="587"/>
      <c r="AM194" s="587"/>
      <c r="AX194" s="587"/>
      <c r="AY194" s="587"/>
      <c r="AZ194" s="587"/>
      <c r="BA194" s="587"/>
      <c r="BB194" s="587"/>
      <c r="BC194" s="587"/>
    </row>
    <row r="195" spans="1:55" x14ac:dyDescent="0.2">
      <c r="A195" s="587"/>
      <c r="B195" s="587"/>
      <c r="C195" s="587"/>
      <c r="D195" s="587"/>
      <c r="E195" s="587"/>
      <c r="F195" s="587"/>
      <c r="G195" s="587"/>
      <c r="H195" s="587"/>
      <c r="I195" s="587"/>
      <c r="J195" s="587"/>
      <c r="K195" s="587"/>
      <c r="L195" s="587"/>
      <c r="M195" s="587"/>
      <c r="N195" s="587"/>
      <c r="O195" s="587"/>
      <c r="P195" s="587"/>
      <c r="Q195" s="587"/>
      <c r="R195" s="587"/>
      <c r="S195" s="587"/>
      <c r="T195" s="587"/>
      <c r="U195" s="587"/>
      <c r="V195" s="587"/>
      <c r="W195" s="587"/>
      <c r="X195" s="587"/>
      <c r="Y195" s="587"/>
      <c r="Z195" s="587"/>
      <c r="AA195" s="587"/>
      <c r="AB195" s="587"/>
      <c r="AC195" s="587"/>
      <c r="AD195" s="587"/>
      <c r="AE195" s="587"/>
      <c r="AF195" s="587"/>
      <c r="AG195" s="587"/>
      <c r="AH195" s="587"/>
      <c r="AI195" s="587"/>
      <c r="AJ195" s="587"/>
      <c r="AK195" s="587"/>
      <c r="AL195" s="587"/>
      <c r="AM195" s="587"/>
      <c r="AX195" s="587"/>
      <c r="AY195" s="587"/>
      <c r="AZ195" s="587"/>
      <c r="BA195" s="587"/>
      <c r="BB195" s="587"/>
      <c r="BC195" s="587"/>
    </row>
    <row r="196" spans="1:55" x14ac:dyDescent="0.2">
      <c r="A196" s="587"/>
      <c r="B196" s="587"/>
      <c r="C196" s="587"/>
      <c r="D196" s="587"/>
      <c r="E196" s="587"/>
      <c r="F196" s="587"/>
      <c r="G196" s="587"/>
      <c r="H196" s="587"/>
      <c r="I196" s="587"/>
      <c r="J196" s="587"/>
      <c r="K196" s="587"/>
      <c r="L196" s="587"/>
      <c r="M196" s="587"/>
      <c r="N196" s="587"/>
      <c r="O196" s="587"/>
      <c r="P196" s="587"/>
      <c r="Q196" s="587"/>
      <c r="R196" s="587"/>
      <c r="S196" s="587"/>
      <c r="T196" s="587"/>
      <c r="U196" s="587"/>
      <c r="V196" s="587"/>
      <c r="W196" s="587"/>
      <c r="X196" s="587"/>
      <c r="Y196" s="587"/>
      <c r="Z196" s="587"/>
      <c r="AA196" s="587"/>
      <c r="AB196" s="587"/>
      <c r="AC196" s="587"/>
      <c r="AD196" s="587"/>
      <c r="AE196" s="587"/>
      <c r="AF196" s="587"/>
      <c r="AG196" s="587"/>
      <c r="AH196" s="587"/>
      <c r="AI196" s="587"/>
      <c r="AJ196" s="587"/>
      <c r="AK196" s="587"/>
      <c r="AL196" s="587"/>
      <c r="AM196" s="587"/>
      <c r="AX196" s="587"/>
      <c r="AY196" s="587"/>
      <c r="AZ196" s="587"/>
      <c r="BA196" s="587"/>
      <c r="BB196" s="587"/>
      <c r="BC196" s="587"/>
    </row>
    <row r="197" spans="1:55" x14ac:dyDescent="0.2">
      <c r="A197" s="587"/>
      <c r="B197" s="587"/>
      <c r="C197" s="587"/>
      <c r="D197" s="587"/>
      <c r="E197" s="587"/>
      <c r="F197" s="587"/>
      <c r="G197" s="587"/>
      <c r="H197" s="587"/>
      <c r="I197" s="587"/>
      <c r="J197" s="587"/>
      <c r="K197" s="587"/>
      <c r="L197" s="587"/>
      <c r="M197" s="587"/>
      <c r="N197" s="587"/>
      <c r="O197" s="587"/>
      <c r="P197" s="587"/>
      <c r="Q197" s="587"/>
      <c r="R197" s="587"/>
      <c r="S197" s="587"/>
      <c r="T197" s="587"/>
      <c r="U197" s="587"/>
      <c r="V197" s="587"/>
      <c r="W197" s="587"/>
      <c r="X197" s="587"/>
      <c r="Y197" s="587"/>
      <c r="Z197" s="587"/>
      <c r="AA197" s="587"/>
      <c r="AB197" s="587"/>
      <c r="AC197" s="587"/>
      <c r="AD197" s="587"/>
      <c r="AE197" s="587"/>
      <c r="AF197" s="587"/>
      <c r="AG197" s="587"/>
      <c r="AH197" s="587"/>
      <c r="AI197" s="587"/>
      <c r="AJ197" s="587"/>
      <c r="AK197" s="587"/>
      <c r="AL197" s="587"/>
      <c r="AM197" s="587"/>
      <c r="AX197" s="587"/>
      <c r="AY197" s="587"/>
      <c r="AZ197" s="587"/>
      <c r="BA197" s="587"/>
      <c r="BB197" s="587"/>
      <c r="BC197" s="587"/>
    </row>
    <row r="198" spans="1:55" x14ac:dyDescent="0.2">
      <c r="A198" s="587"/>
      <c r="B198" s="587"/>
      <c r="C198" s="587"/>
      <c r="D198" s="587"/>
      <c r="E198" s="587"/>
      <c r="F198" s="587"/>
      <c r="G198" s="587"/>
      <c r="H198" s="587"/>
      <c r="I198" s="587"/>
      <c r="J198" s="587"/>
      <c r="K198" s="587"/>
      <c r="L198" s="587"/>
      <c r="M198" s="587"/>
      <c r="N198" s="587"/>
      <c r="O198" s="587"/>
      <c r="P198" s="587"/>
      <c r="Q198" s="587"/>
      <c r="R198" s="587"/>
      <c r="S198" s="587"/>
      <c r="T198" s="587"/>
      <c r="U198" s="587"/>
      <c r="V198" s="587"/>
      <c r="W198" s="587"/>
      <c r="X198" s="587"/>
      <c r="Y198" s="587"/>
      <c r="Z198" s="587"/>
      <c r="AA198" s="587"/>
      <c r="AB198" s="587"/>
      <c r="AC198" s="587"/>
      <c r="AD198" s="587"/>
      <c r="AE198" s="587"/>
      <c r="AF198" s="587"/>
      <c r="AG198" s="587"/>
      <c r="AH198" s="587"/>
      <c r="AI198" s="587"/>
      <c r="AJ198" s="587"/>
      <c r="AK198" s="587"/>
      <c r="AL198" s="587"/>
      <c r="AM198" s="587"/>
      <c r="AX198" s="587"/>
      <c r="AY198" s="587"/>
      <c r="AZ198" s="587"/>
      <c r="BA198" s="587"/>
      <c r="BB198" s="587"/>
      <c r="BC198" s="587"/>
    </row>
    <row r="199" spans="1:55" x14ac:dyDescent="0.2">
      <c r="A199" s="587"/>
      <c r="B199" s="587"/>
      <c r="C199" s="587"/>
      <c r="D199" s="587"/>
      <c r="E199" s="587"/>
      <c r="F199" s="587"/>
      <c r="G199" s="587"/>
      <c r="H199" s="587"/>
      <c r="I199" s="587"/>
      <c r="J199" s="587"/>
      <c r="K199" s="587"/>
      <c r="L199" s="587"/>
      <c r="M199" s="587"/>
      <c r="N199" s="587"/>
      <c r="O199" s="587"/>
      <c r="P199" s="587"/>
      <c r="Q199" s="587"/>
      <c r="R199" s="587"/>
      <c r="S199" s="587"/>
      <c r="T199" s="587"/>
      <c r="U199" s="587"/>
      <c r="V199" s="587"/>
      <c r="W199" s="587"/>
      <c r="X199" s="587"/>
      <c r="Y199" s="587"/>
      <c r="Z199" s="587"/>
      <c r="AA199" s="587"/>
      <c r="AB199" s="587"/>
      <c r="AC199" s="587"/>
      <c r="AD199" s="587"/>
      <c r="AE199" s="587"/>
      <c r="AF199" s="587"/>
      <c r="AG199" s="587"/>
      <c r="AH199" s="587"/>
      <c r="AI199" s="587"/>
      <c r="AJ199" s="587"/>
      <c r="AK199" s="587"/>
      <c r="AL199" s="587"/>
      <c r="AM199" s="587"/>
      <c r="AX199" s="587"/>
      <c r="AY199" s="587"/>
      <c r="AZ199" s="587"/>
      <c r="BA199" s="587"/>
      <c r="BB199" s="587"/>
      <c r="BC199" s="587"/>
    </row>
    <row r="200" spans="1:55" x14ac:dyDescent="0.2">
      <c r="A200" s="587"/>
      <c r="B200" s="587"/>
      <c r="C200" s="587"/>
      <c r="D200" s="587"/>
      <c r="E200" s="587"/>
      <c r="F200" s="587"/>
      <c r="G200" s="587"/>
      <c r="H200" s="587"/>
      <c r="I200" s="587"/>
      <c r="J200" s="587"/>
      <c r="K200" s="587"/>
      <c r="L200" s="587"/>
      <c r="M200" s="587"/>
      <c r="N200" s="587"/>
      <c r="O200" s="587"/>
      <c r="P200" s="587"/>
      <c r="Q200" s="587"/>
      <c r="R200" s="587"/>
      <c r="S200" s="587"/>
      <c r="T200" s="587"/>
      <c r="U200" s="587"/>
      <c r="V200" s="587"/>
      <c r="W200" s="587"/>
      <c r="X200" s="587"/>
      <c r="Y200" s="587"/>
      <c r="Z200" s="587"/>
      <c r="AA200" s="587"/>
      <c r="AB200" s="587"/>
      <c r="AC200" s="587"/>
      <c r="AD200" s="587"/>
      <c r="AE200" s="587"/>
      <c r="AF200" s="587"/>
      <c r="AG200" s="587"/>
      <c r="AH200" s="587"/>
      <c r="AI200" s="587"/>
      <c r="AJ200" s="587"/>
      <c r="AK200" s="587"/>
      <c r="AL200" s="587"/>
      <c r="AM200" s="587"/>
      <c r="AX200" s="587"/>
      <c r="AY200" s="587"/>
      <c r="AZ200" s="587"/>
      <c r="BA200" s="587"/>
      <c r="BB200" s="587"/>
      <c r="BC200" s="587"/>
    </row>
  </sheetData>
  <sheetProtection algorithmName="SHA-512" hashValue="0U88/+YIR2TuVi/0d4V0ZvHTyD1IOOHL8o6qFqR2ZUtk+CnRB7mewbS8i+36uZkpPgaVdItVTdrxafQsATNwoQ==" saltValue="/s10UMPWFfl2JHUfhR/umw==" spinCount="100000" sheet="1" objects="1" scenarios="1"/>
  <mergeCells count="26">
    <mergeCell ref="AN2:AW3"/>
    <mergeCell ref="B18:B19"/>
    <mergeCell ref="C3:H3"/>
    <mergeCell ref="D18:D19"/>
    <mergeCell ref="I3:N3"/>
    <mergeCell ref="B3:B4"/>
    <mergeCell ref="C18:C19"/>
    <mergeCell ref="G18:H19"/>
    <mergeCell ref="A2:AL2"/>
    <mergeCell ref="E18:E19"/>
    <mergeCell ref="AG3:AL3"/>
    <mergeCell ref="B17:H17"/>
    <mergeCell ref="O3:T3"/>
    <mergeCell ref="U3:Z3"/>
    <mergeCell ref="AA3:AF3"/>
    <mergeCell ref="F18:F19"/>
    <mergeCell ref="B29:G29"/>
    <mergeCell ref="G20:H20"/>
    <mergeCell ref="G21:H21"/>
    <mergeCell ref="G22:H22"/>
    <mergeCell ref="G23:H23"/>
    <mergeCell ref="G24:H24"/>
    <mergeCell ref="G25:H25"/>
    <mergeCell ref="G26:H26"/>
    <mergeCell ref="B28:G28"/>
    <mergeCell ref="D27:G27"/>
  </mergeCells>
  <pageMargins left="0.27" right="0.17" top="0.74803149606299213" bottom="0.74803149606299213" header="0.31496062992125984" footer="0.31496062992125984"/>
  <pageSetup paperSize="9" scale="36" orientation="landscape" r:id="rId1"/>
  <headerFooter>
    <oddFooter>&amp;C&amp;"arial unicode ms,Regular"For internal use only</oddFooter>
    <evenFooter>&amp;C&amp;"arial unicode ms,Regular"For internal use only</evenFooter>
    <firstFooter>&amp;C&amp;"arial unicode ms,Regular"For internal use only</firstFooter>
  </headerFooter>
  <ignoredErrors>
    <ignoredError sqref="E20:E25" formula="1"/>
  </ignoredError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3">
    <tabColor theme="3" tint="-0.499984740745262"/>
  </sheetPr>
  <dimension ref="A1:BD200"/>
  <sheetViews>
    <sheetView topLeftCell="A7" zoomScale="90" zoomScaleNormal="90" workbookViewId="0">
      <selection activeCell="E13" sqref="E13:G13"/>
    </sheetView>
  </sheetViews>
  <sheetFormatPr defaultColWidth="9.140625" defaultRowHeight="15" customHeight="1" outlineLevelRow="1" x14ac:dyDescent="0.2"/>
  <cols>
    <col min="1" max="1" width="1.7109375" style="334" customWidth="1"/>
    <col min="2" max="2" width="4.5703125" style="335" customWidth="1"/>
    <col min="3" max="3" width="22.5703125" style="335" customWidth="1"/>
    <col min="4" max="4" width="43.5703125" style="335" customWidth="1"/>
    <col min="5" max="5" width="14.140625" style="335" customWidth="1"/>
    <col min="6" max="7" width="11.7109375" style="335" customWidth="1"/>
    <col min="8" max="8" width="11.140625" style="335" customWidth="1"/>
    <col min="9" max="9" width="14.140625" style="335" customWidth="1"/>
    <col min="10" max="11" width="7.7109375" style="335" customWidth="1"/>
    <col min="12" max="12" width="4" style="335" customWidth="1"/>
    <col min="13" max="13" width="9.7109375" style="335" customWidth="1"/>
    <col min="14" max="14" width="12" style="335" customWidth="1"/>
    <col min="15" max="15" width="5.7109375" style="335" customWidth="1"/>
    <col min="16" max="16" width="7.28515625" style="335" customWidth="1"/>
    <col min="17" max="17" width="9.7109375" style="335" customWidth="1"/>
    <col min="18" max="18" width="13.7109375" style="335" customWidth="1"/>
    <col min="19" max="19" width="5.140625" style="335" customWidth="1"/>
    <col min="20" max="20" width="9.7109375" style="335" customWidth="1"/>
    <col min="21" max="21" width="12.5703125" style="335" customWidth="1"/>
    <col min="22" max="22" width="5.140625" style="335" customWidth="1"/>
    <col min="23" max="23" width="9.7109375" style="335" customWidth="1"/>
    <col min="24" max="24" width="12.7109375" style="335" customWidth="1"/>
    <col min="25" max="25" width="5.140625" style="335" customWidth="1"/>
    <col min="26" max="26" width="9.7109375" style="335" customWidth="1"/>
    <col min="27" max="27" width="12.7109375" style="335" customWidth="1"/>
    <col min="28" max="28" width="5.140625" style="335" customWidth="1"/>
    <col min="29" max="29" width="9.7109375" style="335" customWidth="1"/>
    <col min="30" max="30" width="12.7109375" style="335" customWidth="1"/>
    <col min="31" max="31" width="5.140625" style="335" customWidth="1"/>
    <col min="32" max="32" width="9.7109375" style="335" customWidth="1"/>
    <col min="33" max="33" width="12.7109375" style="335" customWidth="1"/>
    <col min="34" max="34" width="5.140625" style="335" customWidth="1"/>
    <col min="35" max="35" width="9.7109375" style="335" customWidth="1"/>
    <col min="36" max="36" width="12.7109375" style="335" customWidth="1"/>
    <col min="37" max="37" width="5.140625" style="335" customWidth="1"/>
    <col min="38" max="38" width="9.7109375" style="335" customWidth="1"/>
    <col min="39" max="39" width="12.7109375" style="335" customWidth="1"/>
    <col min="40" max="40" width="5.140625" style="335" customWidth="1"/>
    <col min="41" max="41" width="9.7109375" style="335" customWidth="1"/>
    <col min="42" max="42" width="12.7109375" style="335" customWidth="1"/>
    <col min="43" max="43" width="5.140625" style="335" customWidth="1"/>
    <col min="44" max="44" width="9.7109375" style="335" customWidth="1"/>
    <col min="45" max="45" width="12.7109375" style="335" customWidth="1"/>
    <col min="46" max="46" width="5.140625" style="335" customWidth="1"/>
    <col min="47" max="47" width="9.7109375" style="335" customWidth="1"/>
    <col min="48" max="48" width="12.7109375" style="335" customWidth="1"/>
    <col min="49" max="49" width="5.140625" style="335" customWidth="1"/>
    <col min="50" max="50" width="9.7109375" style="335" customWidth="1"/>
    <col min="51" max="51" width="12.7109375" style="335" customWidth="1"/>
    <col min="52" max="52" width="5.140625" style="335" customWidth="1"/>
    <col min="53" max="53" width="9.7109375" style="335" customWidth="1"/>
    <col min="54" max="54" width="12.7109375" style="335" customWidth="1"/>
    <col min="55" max="55" width="37.7109375" style="335" customWidth="1"/>
    <col min="56" max="56" width="9.140625" style="335"/>
    <col min="57" max="16384" width="9.140625" style="336"/>
  </cols>
  <sheetData>
    <row r="1" spans="1:56" ht="13.5" thickBot="1" x14ac:dyDescent="0.25">
      <c r="A1" s="1192">
        <v>130</v>
      </c>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row>
    <row r="2" spans="1:56" ht="18.75" customHeight="1" outlineLevel="1" thickBot="1" x14ac:dyDescent="0.25">
      <c r="A2" s="1192"/>
      <c r="B2" s="2684" t="s">
        <v>1300</v>
      </c>
      <c r="C2" s="2685"/>
      <c r="D2" s="2685"/>
      <c r="E2" s="2685"/>
      <c r="F2" s="2685"/>
      <c r="G2" s="2685"/>
      <c r="H2" s="2685"/>
      <c r="I2" s="2685"/>
      <c r="J2" s="2685"/>
      <c r="K2" s="2685"/>
      <c r="L2" s="2685"/>
      <c r="M2" s="2685"/>
      <c r="N2" s="2685"/>
      <c r="O2" s="2685"/>
      <c r="P2" s="2685"/>
      <c r="Q2" s="2685"/>
      <c r="R2" s="2685"/>
      <c r="S2" s="2685"/>
      <c r="T2" s="2685"/>
      <c r="U2" s="2685"/>
      <c r="V2" s="2685"/>
      <c r="W2" s="2685"/>
      <c r="X2" s="2685"/>
      <c r="Y2" s="2685"/>
      <c r="Z2" s="2686"/>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4"/>
      <c r="BD2" s="336"/>
    </row>
    <row r="3" spans="1:56" s="338" customFormat="1" ht="17.25" customHeight="1" outlineLevel="1" x14ac:dyDescent="0.2">
      <c r="A3" s="1195"/>
      <c r="B3" s="2687" t="s">
        <v>20</v>
      </c>
      <c r="C3" s="2688"/>
      <c r="D3" s="2688"/>
      <c r="E3" s="2689" t="s">
        <v>624</v>
      </c>
      <c r="F3" s="2689"/>
      <c r="G3" s="2689"/>
      <c r="H3" s="2689" t="s">
        <v>1301</v>
      </c>
      <c r="I3" s="2689"/>
      <c r="J3" s="2689"/>
      <c r="K3" s="2689" t="s">
        <v>1302</v>
      </c>
      <c r="L3" s="2689"/>
      <c r="M3" s="2689"/>
      <c r="N3" s="2689"/>
      <c r="O3" s="2689" t="s">
        <v>1303</v>
      </c>
      <c r="P3" s="2689"/>
      <c r="Q3" s="2689"/>
      <c r="R3" s="2689"/>
      <c r="S3" s="2689" t="s">
        <v>1822</v>
      </c>
      <c r="T3" s="2689"/>
      <c r="U3" s="2689"/>
      <c r="V3" s="2689"/>
      <c r="W3" s="2689" t="s">
        <v>1823</v>
      </c>
      <c r="X3" s="2689"/>
      <c r="Y3" s="2689"/>
      <c r="Z3" s="2690"/>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7"/>
    </row>
    <row r="4" spans="1:56" ht="15" customHeight="1" outlineLevel="1" x14ac:dyDescent="0.2">
      <c r="A4" s="1192"/>
      <c r="B4" s="2664" t="s">
        <v>1304</v>
      </c>
      <c r="C4" s="2665"/>
      <c r="D4" s="2665"/>
      <c r="E4" s="2289"/>
      <c r="F4" s="2289"/>
      <c r="G4" s="2289"/>
      <c r="H4" s="2289"/>
      <c r="I4" s="2289"/>
      <c r="J4" s="2289"/>
      <c r="K4" s="2289"/>
      <c r="L4" s="2289"/>
      <c r="M4" s="2289"/>
      <c r="N4" s="2289"/>
      <c r="O4" s="2289"/>
      <c r="P4" s="2289"/>
      <c r="Q4" s="2289"/>
      <c r="R4" s="2289"/>
      <c r="S4" s="2289"/>
      <c r="T4" s="2289"/>
      <c r="U4" s="2289"/>
      <c r="V4" s="2289"/>
      <c r="W4" s="2289"/>
      <c r="X4" s="2289"/>
      <c r="Y4" s="2289"/>
      <c r="Z4" s="2679"/>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4"/>
      <c r="BB4" s="1194"/>
      <c r="BC4" s="1194"/>
      <c r="BD4" s="336"/>
    </row>
    <row r="5" spans="1:56" ht="15" customHeight="1" outlineLevel="1" x14ac:dyDescent="0.2">
      <c r="A5" s="1192"/>
      <c r="B5" s="2664" t="s">
        <v>2</v>
      </c>
      <c r="C5" s="2665"/>
      <c r="D5" s="2665"/>
      <c r="E5" s="2289"/>
      <c r="F5" s="2289"/>
      <c r="G5" s="2289"/>
      <c r="H5" s="2289"/>
      <c r="I5" s="2289"/>
      <c r="J5" s="2289"/>
      <c r="K5" s="2289"/>
      <c r="L5" s="2289"/>
      <c r="M5" s="2289"/>
      <c r="N5" s="2289"/>
      <c r="O5" s="2289"/>
      <c r="P5" s="2289"/>
      <c r="Q5" s="2289"/>
      <c r="R5" s="2289"/>
      <c r="S5" s="2289"/>
      <c r="T5" s="2289"/>
      <c r="U5" s="2289"/>
      <c r="V5" s="2289"/>
      <c r="W5" s="2289"/>
      <c r="X5" s="2289"/>
      <c r="Y5" s="2289"/>
      <c r="Z5" s="2679"/>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4"/>
      <c r="BB5" s="1194"/>
      <c r="BC5" s="1194"/>
      <c r="BD5" s="336"/>
    </row>
    <row r="6" spans="1:56" ht="15" customHeight="1" outlineLevel="1" x14ac:dyDescent="0.2">
      <c r="A6" s="1192"/>
      <c r="B6" s="2664" t="s">
        <v>1824</v>
      </c>
      <c r="C6" s="2665"/>
      <c r="D6" s="2665"/>
      <c r="E6" s="2315"/>
      <c r="F6" s="2315"/>
      <c r="G6" s="2315"/>
      <c r="H6" s="2315"/>
      <c r="I6" s="2315"/>
      <c r="J6" s="2315"/>
      <c r="K6" s="2315"/>
      <c r="L6" s="2315"/>
      <c r="M6" s="2315"/>
      <c r="N6" s="2315"/>
      <c r="O6" s="2315"/>
      <c r="P6" s="2315"/>
      <c r="Q6" s="2315"/>
      <c r="R6" s="2315"/>
      <c r="S6" s="2315"/>
      <c r="T6" s="2315"/>
      <c r="U6" s="2315"/>
      <c r="V6" s="2315"/>
      <c r="W6" s="2315"/>
      <c r="X6" s="2315"/>
      <c r="Y6" s="2315"/>
      <c r="Z6" s="268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4"/>
      <c r="BB6" s="1194"/>
      <c r="BC6" s="1194"/>
      <c r="BD6" s="336"/>
    </row>
    <row r="7" spans="1:56" ht="15" customHeight="1" outlineLevel="1" x14ac:dyDescent="0.2">
      <c r="A7" s="1192"/>
      <c r="B7" s="2664" t="s">
        <v>1306</v>
      </c>
      <c r="C7" s="2665"/>
      <c r="D7" s="2665"/>
      <c r="E7" s="2289"/>
      <c r="F7" s="2289"/>
      <c r="G7" s="2289"/>
      <c r="H7" s="2289"/>
      <c r="I7" s="2289"/>
      <c r="J7" s="2289"/>
      <c r="K7" s="2289"/>
      <c r="L7" s="2289"/>
      <c r="M7" s="2289"/>
      <c r="N7" s="2289"/>
      <c r="O7" s="2289"/>
      <c r="P7" s="2289"/>
      <c r="Q7" s="2289"/>
      <c r="R7" s="2289"/>
      <c r="S7" s="2289"/>
      <c r="T7" s="2289"/>
      <c r="U7" s="2289"/>
      <c r="V7" s="2289"/>
      <c r="W7" s="2289"/>
      <c r="X7" s="2289"/>
      <c r="Y7" s="2289"/>
      <c r="Z7" s="2679"/>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4"/>
      <c r="BB7" s="1194"/>
      <c r="BC7" s="1194"/>
      <c r="BD7" s="336"/>
    </row>
    <row r="8" spans="1:56" s="339" customFormat="1" ht="21" customHeight="1" outlineLevel="1" x14ac:dyDescent="0.25">
      <c r="A8" s="1198"/>
      <c r="B8" s="2664" t="s">
        <v>1307</v>
      </c>
      <c r="C8" s="2665"/>
      <c r="D8" s="2665"/>
      <c r="E8" s="2291"/>
      <c r="F8" s="2291"/>
      <c r="G8" s="2291"/>
      <c r="H8" s="2291"/>
      <c r="I8" s="2291"/>
      <c r="J8" s="2291"/>
      <c r="K8" s="2291"/>
      <c r="L8" s="2291"/>
      <c r="M8" s="2291"/>
      <c r="N8" s="2291"/>
      <c r="O8" s="2291"/>
      <c r="P8" s="2291"/>
      <c r="Q8" s="2291"/>
      <c r="R8" s="2291"/>
      <c r="S8" s="2291"/>
      <c r="T8" s="2291"/>
      <c r="U8" s="2291"/>
      <c r="V8" s="2291"/>
      <c r="W8" s="2291"/>
      <c r="X8" s="2291"/>
      <c r="Y8" s="2291"/>
      <c r="Z8" s="2682"/>
      <c r="AA8" s="1199"/>
      <c r="AB8" s="1199"/>
      <c r="AC8" s="1199"/>
      <c r="AD8" s="1199"/>
      <c r="AE8" s="1199"/>
      <c r="AF8" s="1199"/>
      <c r="AG8" s="1199"/>
      <c r="AH8" s="1199"/>
      <c r="AI8" s="1199"/>
      <c r="AJ8" s="1199"/>
      <c r="AK8" s="1199"/>
      <c r="AL8" s="1199"/>
      <c r="AM8" s="1199"/>
      <c r="AN8" s="1199"/>
      <c r="AO8" s="1199"/>
      <c r="AP8" s="1199"/>
      <c r="AQ8" s="1199"/>
      <c r="AR8" s="1199"/>
      <c r="AS8" s="1199"/>
      <c r="AT8" s="1199"/>
      <c r="AU8" s="1199"/>
      <c r="AV8" s="1199"/>
      <c r="AW8" s="1199"/>
      <c r="AX8" s="1199"/>
      <c r="AY8" s="1199"/>
      <c r="AZ8" s="1199"/>
      <c r="BA8" s="1200"/>
      <c r="BB8" s="1200"/>
      <c r="BC8" s="1200"/>
    </row>
    <row r="9" spans="1:56" ht="15" customHeight="1" outlineLevel="1" x14ac:dyDescent="0.2">
      <c r="A9" s="1192"/>
      <c r="B9" s="2664" t="s">
        <v>1825</v>
      </c>
      <c r="C9" s="2665"/>
      <c r="D9" s="2665"/>
      <c r="E9" s="2289"/>
      <c r="F9" s="2289"/>
      <c r="G9" s="2289"/>
      <c r="H9" s="2289"/>
      <c r="I9" s="2289"/>
      <c r="J9" s="2289"/>
      <c r="K9" s="2289"/>
      <c r="L9" s="2289"/>
      <c r="M9" s="2289"/>
      <c r="N9" s="2289"/>
      <c r="O9" s="2289"/>
      <c r="P9" s="2289"/>
      <c r="Q9" s="2289"/>
      <c r="R9" s="2289"/>
      <c r="S9" s="2289"/>
      <c r="T9" s="2289"/>
      <c r="U9" s="2289"/>
      <c r="V9" s="2289"/>
      <c r="W9" s="2289"/>
      <c r="X9" s="2289"/>
      <c r="Y9" s="2289"/>
      <c r="Z9" s="2679"/>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4"/>
      <c r="BB9" s="1194"/>
      <c r="BC9" s="1194"/>
      <c r="BD9" s="336"/>
    </row>
    <row r="10" spans="1:56" ht="15" customHeight="1" outlineLevel="1" x14ac:dyDescent="0.2">
      <c r="A10" s="1192"/>
      <c r="B10" s="2664" t="s">
        <v>1826</v>
      </c>
      <c r="C10" s="2665"/>
      <c r="D10" s="2665"/>
      <c r="E10" s="2289"/>
      <c r="F10" s="2289"/>
      <c r="G10" s="2289"/>
      <c r="H10" s="2289"/>
      <c r="I10" s="2289"/>
      <c r="J10" s="2289"/>
      <c r="K10" s="2289"/>
      <c r="L10" s="2289"/>
      <c r="M10" s="2289"/>
      <c r="N10" s="2289"/>
      <c r="O10" s="2289"/>
      <c r="P10" s="2289"/>
      <c r="Q10" s="2289"/>
      <c r="R10" s="2289"/>
      <c r="S10" s="2289"/>
      <c r="T10" s="2289"/>
      <c r="U10" s="2289"/>
      <c r="V10" s="2289"/>
      <c r="W10" s="2289"/>
      <c r="X10" s="2289"/>
      <c r="Y10" s="2289"/>
      <c r="Z10" s="2679"/>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4"/>
      <c r="BB10" s="1194"/>
      <c r="BC10" s="1194"/>
      <c r="BD10" s="336"/>
    </row>
    <row r="11" spans="1:56" ht="15" customHeight="1" outlineLevel="1" x14ac:dyDescent="0.2">
      <c r="A11" s="1192"/>
      <c r="B11" s="2664" t="s">
        <v>1308</v>
      </c>
      <c r="C11" s="2665"/>
      <c r="D11" s="2665"/>
      <c r="E11" s="2314"/>
      <c r="F11" s="2314"/>
      <c r="G11" s="2314"/>
      <c r="H11" s="2314"/>
      <c r="I11" s="2314"/>
      <c r="J11" s="2314"/>
      <c r="K11" s="2314"/>
      <c r="L11" s="2314"/>
      <c r="M11" s="2314"/>
      <c r="N11" s="2314"/>
      <c r="O11" s="2314"/>
      <c r="P11" s="2314"/>
      <c r="Q11" s="2314"/>
      <c r="R11" s="2314"/>
      <c r="S11" s="2314"/>
      <c r="T11" s="2314"/>
      <c r="U11" s="2314"/>
      <c r="V11" s="2314"/>
      <c r="W11" s="2314"/>
      <c r="X11" s="2314"/>
      <c r="Y11" s="2314"/>
      <c r="Z11" s="2680"/>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4"/>
      <c r="BB11" s="1194"/>
      <c r="BC11" s="1194"/>
      <c r="BD11" s="336"/>
    </row>
    <row r="12" spans="1:56" ht="15" customHeight="1" outlineLevel="1" x14ac:dyDescent="0.2">
      <c r="A12" s="1192"/>
      <c r="B12" s="2664" t="s">
        <v>1309</v>
      </c>
      <c r="C12" s="2665"/>
      <c r="D12" s="2665"/>
      <c r="E12" s="2314"/>
      <c r="F12" s="2314"/>
      <c r="G12" s="2314"/>
      <c r="H12" s="2314"/>
      <c r="I12" s="2314"/>
      <c r="J12" s="2314"/>
      <c r="K12" s="2314"/>
      <c r="L12" s="2314"/>
      <c r="M12" s="2314"/>
      <c r="N12" s="2314"/>
      <c r="O12" s="2314"/>
      <c r="P12" s="2314"/>
      <c r="Q12" s="2314"/>
      <c r="R12" s="2314"/>
      <c r="S12" s="2314"/>
      <c r="T12" s="2314"/>
      <c r="U12" s="2314"/>
      <c r="V12" s="2314"/>
      <c r="W12" s="2314"/>
      <c r="X12" s="2314"/>
      <c r="Y12" s="2314"/>
      <c r="Z12" s="2680"/>
      <c r="AA12" s="1193"/>
      <c r="AB12" s="1193"/>
      <c r="AC12" s="1193"/>
      <c r="AD12" s="1193"/>
      <c r="AE12" s="1193"/>
      <c r="AF12" s="1193"/>
      <c r="AG12" s="1193"/>
      <c r="AH12" s="1193"/>
      <c r="AI12" s="1193"/>
      <c r="AJ12" s="1193"/>
      <c r="AK12" s="1193"/>
      <c r="AL12" s="1193"/>
      <c r="AM12" s="1193"/>
      <c r="AN12" s="1193"/>
      <c r="AO12" s="1193"/>
      <c r="AP12" s="1193"/>
      <c r="AQ12" s="1193"/>
      <c r="AR12" s="1193"/>
      <c r="AS12" s="1193"/>
      <c r="AT12" s="1193"/>
      <c r="AU12" s="1193"/>
      <c r="AV12" s="1193"/>
      <c r="AW12" s="1193"/>
      <c r="AX12" s="1193"/>
      <c r="AY12" s="1193"/>
      <c r="AZ12" s="1193"/>
      <c r="BA12" s="1194"/>
      <c r="BB12" s="1194"/>
      <c r="BC12" s="1194"/>
      <c r="BD12" s="336"/>
    </row>
    <row r="13" spans="1:56" ht="15" customHeight="1" outlineLevel="1" x14ac:dyDescent="0.2">
      <c r="A13" s="1192"/>
      <c r="B13" s="2664" t="s">
        <v>1310</v>
      </c>
      <c r="C13" s="2665"/>
      <c r="D13" s="2665"/>
      <c r="E13" s="2306" t="str">
        <f>IFERROR(E11/E12,"")</f>
        <v/>
      </c>
      <c r="F13" s="2306" t="str">
        <f>IFERROR(F11/F12,"")</f>
        <v/>
      </c>
      <c r="G13" s="2306" t="str">
        <f>IFERROR(G11/G12,"")</f>
        <v/>
      </c>
      <c r="H13" s="2306" t="str">
        <f>IFERROR(H11/H12,"")</f>
        <v/>
      </c>
      <c r="I13" s="2306"/>
      <c r="J13" s="2306"/>
      <c r="K13" s="2306" t="str">
        <f>IFERROR(K11/K12,"")</f>
        <v/>
      </c>
      <c r="L13" s="2306"/>
      <c r="M13" s="2306"/>
      <c r="N13" s="2306"/>
      <c r="O13" s="2306" t="str">
        <f>IFERROR(O11/O12,"")</f>
        <v/>
      </c>
      <c r="P13" s="2306"/>
      <c r="Q13" s="2306"/>
      <c r="R13" s="2306"/>
      <c r="S13" s="2306" t="str">
        <f>IFERROR(S11/S12,"")</f>
        <v/>
      </c>
      <c r="T13" s="2306"/>
      <c r="U13" s="2306"/>
      <c r="V13" s="2306"/>
      <c r="W13" s="2306" t="str">
        <f>IFERROR(W11/W12,"")</f>
        <v/>
      </c>
      <c r="X13" s="2306"/>
      <c r="Y13" s="2306"/>
      <c r="Z13" s="2681"/>
      <c r="AA13" s="1193"/>
      <c r="AB13" s="1193"/>
      <c r="AC13" s="1193"/>
      <c r="AD13" s="1193"/>
      <c r="AE13" s="1193"/>
      <c r="AF13" s="1193"/>
      <c r="AG13" s="1193"/>
      <c r="AH13" s="1193"/>
      <c r="AI13" s="1193"/>
      <c r="AJ13" s="1193"/>
      <c r="AK13" s="1193"/>
      <c r="AL13" s="1193"/>
      <c r="AM13" s="1193"/>
      <c r="AN13" s="1193"/>
      <c r="AO13" s="1193"/>
      <c r="AP13" s="1193"/>
      <c r="AQ13" s="1193"/>
      <c r="AR13" s="1193"/>
      <c r="AS13" s="1193"/>
      <c r="AT13" s="1193"/>
      <c r="AU13" s="1193"/>
      <c r="AV13" s="1193"/>
      <c r="AW13" s="1193"/>
      <c r="AX13" s="1193"/>
      <c r="AY13" s="1193"/>
      <c r="AZ13" s="1193"/>
      <c r="BA13" s="1194"/>
      <c r="BB13" s="1194"/>
      <c r="BC13" s="1194"/>
      <c r="BD13" s="336"/>
    </row>
    <row r="14" spans="1:56" ht="15" customHeight="1" outlineLevel="1" x14ac:dyDescent="0.2">
      <c r="A14" s="1192"/>
      <c r="B14" s="2664" t="s">
        <v>1827</v>
      </c>
      <c r="C14" s="2665"/>
      <c r="D14" s="2665"/>
      <c r="E14" s="2289"/>
      <c r="F14" s="2289"/>
      <c r="G14" s="2289"/>
      <c r="H14" s="2289"/>
      <c r="I14" s="2289"/>
      <c r="J14" s="2289"/>
      <c r="K14" s="2289"/>
      <c r="L14" s="2289"/>
      <c r="M14" s="2289"/>
      <c r="N14" s="2289"/>
      <c r="O14" s="2289"/>
      <c r="P14" s="2289"/>
      <c r="Q14" s="2289"/>
      <c r="R14" s="2289"/>
      <c r="S14" s="2289"/>
      <c r="T14" s="2289"/>
      <c r="U14" s="2289"/>
      <c r="V14" s="2289"/>
      <c r="W14" s="2289"/>
      <c r="X14" s="2289"/>
      <c r="Y14" s="2289"/>
      <c r="Z14" s="2679"/>
      <c r="AA14" s="1193"/>
      <c r="AB14" s="1193"/>
      <c r="AC14" s="1193"/>
      <c r="AD14" s="1193"/>
      <c r="AE14" s="1193"/>
      <c r="AF14" s="1193"/>
      <c r="AG14" s="1193"/>
      <c r="AH14" s="1193"/>
      <c r="AI14" s="1193"/>
      <c r="AJ14" s="1193"/>
      <c r="AK14" s="1193"/>
      <c r="AL14" s="1193"/>
      <c r="AM14" s="1193"/>
      <c r="AN14" s="1193"/>
      <c r="AO14" s="1193"/>
      <c r="AP14" s="1193"/>
      <c r="AQ14" s="1193"/>
      <c r="AR14" s="1193"/>
      <c r="AS14" s="1193"/>
      <c r="AT14" s="1193"/>
      <c r="AU14" s="1193"/>
      <c r="AV14" s="1193"/>
      <c r="AW14" s="1193"/>
      <c r="AX14" s="1193"/>
      <c r="AY14" s="1193"/>
      <c r="AZ14" s="1193"/>
      <c r="BA14" s="1194"/>
      <c r="BB14" s="1194"/>
      <c r="BC14" s="1194"/>
      <c r="BD14" s="336"/>
    </row>
    <row r="15" spans="1:56" ht="15" customHeight="1" outlineLevel="1" x14ac:dyDescent="0.2">
      <c r="A15" s="1192"/>
      <c r="B15" s="2664" t="s">
        <v>1828</v>
      </c>
      <c r="C15" s="2665"/>
      <c r="D15" s="2665"/>
      <c r="E15" s="2289"/>
      <c r="F15" s="2289"/>
      <c r="G15" s="2289"/>
      <c r="H15" s="2289"/>
      <c r="I15" s="2289"/>
      <c r="J15" s="2289"/>
      <c r="K15" s="2289"/>
      <c r="L15" s="2289"/>
      <c r="M15" s="2289"/>
      <c r="N15" s="2289"/>
      <c r="O15" s="2289"/>
      <c r="P15" s="2289"/>
      <c r="Q15" s="2289"/>
      <c r="R15" s="2289"/>
      <c r="S15" s="2289"/>
      <c r="T15" s="2289"/>
      <c r="U15" s="2289"/>
      <c r="V15" s="2289"/>
      <c r="W15" s="2289"/>
      <c r="X15" s="2289"/>
      <c r="Y15" s="2289"/>
      <c r="Z15" s="2679"/>
      <c r="AA15" s="1193"/>
      <c r="AB15" s="1193"/>
      <c r="AC15" s="1193"/>
      <c r="AD15" s="1193"/>
      <c r="AE15" s="1193"/>
      <c r="AF15" s="1193"/>
      <c r="AG15" s="1193"/>
      <c r="AH15" s="1193"/>
      <c r="AI15" s="1193"/>
      <c r="AJ15" s="1193"/>
      <c r="AK15" s="1193"/>
      <c r="AL15" s="1193"/>
      <c r="AM15" s="1193"/>
      <c r="AN15" s="1193"/>
      <c r="AO15" s="1193"/>
      <c r="AP15" s="1193"/>
      <c r="AQ15" s="1193"/>
      <c r="AR15" s="1193"/>
      <c r="AS15" s="1193"/>
      <c r="AT15" s="1193"/>
      <c r="AU15" s="1193"/>
      <c r="AV15" s="1193"/>
      <c r="AW15" s="1193"/>
      <c r="AX15" s="1193"/>
      <c r="AY15" s="1193"/>
      <c r="AZ15" s="1193"/>
      <c r="BA15" s="1194"/>
      <c r="BB15" s="1194"/>
      <c r="BC15" s="1194"/>
      <c r="BD15" s="336"/>
    </row>
    <row r="16" spans="1:56" ht="15" customHeight="1" outlineLevel="1" x14ac:dyDescent="0.2">
      <c r="A16" s="1192"/>
      <c r="B16" s="2664" t="s">
        <v>1829</v>
      </c>
      <c r="C16" s="2665"/>
      <c r="D16" s="2665"/>
      <c r="E16" s="2298"/>
      <c r="F16" s="2298"/>
      <c r="G16" s="2298"/>
      <c r="H16" s="2298"/>
      <c r="I16" s="2298"/>
      <c r="J16" s="2298"/>
      <c r="K16" s="2298"/>
      <c r="L16" s="2298"/>
      <c r="M16" s="2298"/>
      <c r="N16" s="2298"/>
      <c r="O16" s="2298"/>
      <c r="P16" s="2298"/>
      <c r="Q16" s="2298"/>
      <c r="R16" s="2298"/>
      <c r="S16" s="2298"/>
      <c r="T16" s="2298"/>
      <c r="U16" s="2298"/>
      <c r="V16" s="2298"/>
      <c r="W16" s="2298"/>
      <c r="X16" s="2298"/>
      <c r="Y16" s="2298"/>
      <c r="Z16" s="2675"/>
      <c r="AA16" s="1193"/>
      <c r="AB16" s="1193"/>
      <c r="AC16" s="1193"/>
      <c r="AD16" s="1193"/>
      <c r="AE16" s="1193"/>
      <c r="AF16" s="1193"/>
      <c r="AG16" s="1193"/>
      <c r="AH16" s="1193"/>
      <c r="AI16" s="1193"/>
      <c r="AJ16" s="1193"/>
      <c r="AK16" s="1193"/>
      <c r="AL16" s="1193"/>
      <c r="AM16" s="1193"/>
      <c r="AN16" s="1193"/>
      <c r="AO16" s="1193"/>
      <c r="AP16" s="1193"/>
      <c r="AQ16" s="1193"/>
      <c r="AR16" s="1193"/>
      <c r="AS16" s="1193"/>
      <c r="AT16" s="1193"/>
      <c r="AU16" s="1193"/>
      <c r="AV16" s="1193"/>
      <c r="AW16" s="1193"/>
      <c r="AX16" s="1193"/>
      <c r="AY16" s="1193"/>
      <c r="AZ16" s="1193"/>
      <c r="BA16" s="1194"/>
      <c r="BB16" s="1194"/>
      <c r="BC16" s="1194"/>
      <c r="BD16" s="336"/>
    </row>
    <row r="17" spans="1:56" ht="15" customHeight="1" outlineLevel="1" x14ac:dyDescent="0.2">
      <c r="A17" s="1192"/>
      <c r="B17" s="2664" t="s">
        <v>1830</v>
      </c>
      <c r="C17" s="2665"/>
      <c r="D17" s="2665"/>
      <c r="E17" s="2298"/>
      <c r="F17" s="2298"/>
      <c r="G17" s="2298"/>
      <c r="H17" s="2298"/>
      <c r="I17" s="2298"/>
      <c r="J17" s="2298"/>
      <c r="K17" s="2298"/>
      <c r="L17" s="2298"/>
      <c r="M17" s="2298"/>
      <c r="N17" s="2298"/>
      <c r="O17" s="2298"/>
      <c r="P17" s="2298"/>
      <c r="Q17" s="2298"/>
      <c r="R17" s="2298"/>
      <c r="S17" s="2298"/>
      <c r="T17" s="2298"/>
      <c r="U17" s="2298"/>
      <c r="V17" s="2298"/>
      <c r="W17" s="2298"/>
      <c r="X17" s="2298"/>
      <c r="Y17" s="2298"/>
      <c r="Z17" s="2675"/>
      <c r="AA17" s="1193"/>
      <c r="AB17" s="1193"/>
      <c r="AC17" s="1193"/>
      <c r="AD17" s="1193"/>
      <c r="AE17" s="1193"/>
      <c r="AF17" s="1193"/>
      <c r="AG17" s="1193"/>
      <c r="AH17" s="1193"/>
      <c r="AI17" s="1193"/>
      <c r="AJ17" s="1193"/>
      <c r="AK17" s="1193"/>
      <c r="AL17" s="1193"/>
      <c r="AM17" s="1193"/>
      <c r="AN17" s="1193"/>
      <c r="AO17" s="1193"/>
      <c r="AP17" s="1193"/>
      <c r="AQ17" s="1193"/>
      <c r="AR17" s="1193"/>
      <c r="AS17" s="1193"/>
      <c r="AT17" s="1193"/>
      <c r="AU17" s="1193"/>
      <c r="AV17" s="1193"/>
      <c r="AW17" s="1193"/>
      <c r="AX17" s="1193"/>
      <c r="AY17" s="1193"/>
      <c r="AZ17" s="1193"/>
      <c r="BA17" s="1194"/>
      <c r="BB17" s="1194"/>
      <c r="BC17" s="1194"/>
      <c r="BD17" s="336"/>
    </row>
    <row r="18" spans="1:56" ht="15" customHeight="1" outlineLevel="1" x14ac:dyDescent="0.2">
      <c r="A18" s="1192"/>
      <c r="B18" s="2664" t="s">
        <v>1831</v>
      </c>
      <c r="C18" s="2665"/>
      <c r="D18" s="2665"/>
      <c r="E18" s="2298"/>
      <c r="F18" s="2298"/>
      <c r="G18" s="2298"/>
      <c r="H18" s="2298"/>
      <c r="I18" s="2298"/>
      <c r="J18" s="2298"/>
      <c r="K18" s="2298"/>
      <c r="L18" s="2298"/>
      <c r="M18" s="2298"/>
      <c r="N18" s="2298"/>
      <c r="O18" s="2298"/>
      <c r="P18" s="2298"/>
      <c r="Q18" s="2298"/>
      <c r="R18" s="2298"/>
      <c r="S18" s="2298"/>
      <c r="T18" s="2298"/>
      <c r="U18" s="2298"/>
      <c r="V18" s="2298"/>
      <c r="W18" s="2298"/>
      <c r="X18" s="2298"/>
      <c r="Y18" s="2298"/>
      <c r="Z18" s="2675"/>
      <c r="AA18" s="1193"/>
      <c r="AB18" s="1193"/>
      <c r="AC18" s="1193"/>
      <c r="AD18" s="1193"/>
      <c r="AE18" s="1193"/>
      <c r="AF18" s="1193"/>
      <c r="AG18" s="1193"/>
      <c r="AH18" s="1193"/>
      <c r="AI18" s="1193"/>
      <c r="AJ18" s="1193"/>
      <c r="AK18" s="1193"/>
      <c r="AL18" s="1193"/>
      <c r="AM18" s="1193"/>
      <c r="AN18" s="1193"/>
      <c r="AO18" s="1193"/>
      <c r="AP18" s="1193"/>
      <c r="AQ18" s="1193"/>
      <c r="AR18" s="1193"/>
      <c r="AS18" s="1193"/>
      <c r="AT18" s="1193"/>
      <c r="AU18" s="1193"/>
      <c r="AV18" s="1193"/>
      <c r="AW18" s="1193"/>
      <c r="AX18" s="1193"/>
      <c r="AY18" s="1193"/>
      <c r="AZ18" s="1193"/>
      <c r="BA18" s="1194"/>
      <c r="BB18" s="1194"/>
      <c r="BC18" s="1194"/>
      <c r="BD18" s="336"/>
    </row>
    <row r="19" spans="1:56" ht="15" customHeight="1" outlineLevel="1" x14ac:dyDescent="0.2">
      <c r="A19" s="1192"/>
      <c r="B19" s="2664" t="s">
        <v>1832</v>
      </c>
      <c r="C19" s="2665"/>
      <c r="D19" s="2665"/>
      <c r="E19" s="2298"/>
      <c r="F19" s="2298"/>
      <c r="G19" s="2298"/>
      <c r="H19" s="2298"/>
      <c r="I19" s="2298"/>
      <c r="J19" s="2298"/>
      <c r="K19" s="2298"/>
      <c r="L19" s="2298"/>
      <c r="M19" s="2298"/>
      <c r="N19" s="2298"/>
      <c r="O19" s="2298"/>
      <c r="P19" s="2298"/>
      <c r="Q19" s="2298"/>
      <c r="R19" s="2298"/>
      <c r="S19" s="2298"/>
      <c r="T19" s="2298"/>
      <c r="U19" s="2298"/>
      <c r="V19" s="2298"/>
      <c r="W19" s="2298"/>
      <c r="X19" s="2298"/>
      <c r="Y19" s="2298"/>
      <c r="Z19" s="2675"/>
      <c r="AA19" s="1193"/>
      <c r="AB19" s="1193"/>
      <c r="AC19" s="1193"/>
      <c r="AD19" s="1193"/>
      <c r="AE19" s="1193"/>
      <c r="AF19" s="1193"/>
      <c r="AG19" s="1193"/>
      <c r="AH19" s="1193"/>
      <c r="AI19" s="1193"/>
      <c r="AJ19" s="1193"/>
      <c r="AK19" s="1193"/>
      <c r="AL19" s="1193"/>
      <c r="AM19" s="1193"/>
      <c r="AN19" s="1193"/>
      <c r="AO19" s="1193"/>
      <c r="AP19" s="1193"/>
      <c r="AQ19" s="1193"/>
      <c r="AR19" s="1193"/>
      <c r="AS19" s="1193"/>
      <c r="AT19" s="1193"/>
      <c r="AU19" s="1193"/>
      <c r="AV19" s="1193"/>
      <c r="AW19" s="1193"/>
      <c r="AX19" s="1193"/>
      <c r="AY19" s="1193"/>
      <c r="AZ19" s="1193"/>
      <c r="BA19" s="1194"/>
      <c r="BB19" s="1194"/>
      <c r="BC19" s="1194"/>
      <c r="BD19" s="336"/>
    </row>
    <row r="20" spans="1:56" ht="12.75" outlineLevel="1" x14ac:dyDescent="0.2">
      <c r="A20" s="1192"/>
      <c r="B20" s="2664" t="s">
        <v>1833</v>
      </c>
      <c r="C20" s="2665"/>
      <c r="D20" s="2665"/>
      <c r="E20" s="2298"/>
      <c r="F20" s="2298"/>
      <c r="G20" s="2298"/>
      <c r="H20" s="2298"/>
      <c r="I20" s="2298"/>
      <c r="J20" s="2298"/>
      <c r="K20" s="2298"/>
      <c r="L20" s="2298"/>
      <c r="M20" s="2298"/>
      <c r="N20" s="2298"/>
      <c r="O20" s="2298"/>
      <c r="P20" s="2298"/>
      <c r="Q20" s="2298"/>
      <c r="R20" s="2298"/>
      <c r="S20" s="2298"/>
      <c r="T20" s="2298"/>
      <c r="U20" s="2298"/>
      <c r="V20" s="2298"/>
      <c r="W20" s="2298"/>
      <c r="X20" s="2298"/>
      <c r="Y20" s="2298"/>
      <c r="Z20" s="2675"/>
      <c r="AA20" s="1193"/>
      <c r="AB20" s="1193"/>
      <c r="AC20" s="1193"/>
      <c r="AD20" s="1193"/>
      <c r="AE20" s="1193"/>
      <c r="AF20" s="1193"/>
      <c r="AG20" s="1193"/>
      <c r="AH20" s="1193"/>
      <c r="AI20" s="1193"/>
      <c r="AJ20" s="1193"/>
      <c r="AK20" s="1193"/>
      <c r="AL20" s="1193"/>
      <c r="AM20" s="1193"/>
      <c r="AN20" s="1193"/>
      <c r="AO20" s="1193"/>
      <c r="AP20" s="1193"/>
      <c r="AQ20" s="1193"/>
      <c r="AR20" s="1193"/>
      <c r="AS20" s="1193"/>
      <c r="AT20" s="1193"/>
      <c r="AU20" s="1193"/>
      <c r="AV20" s="1193"/>
      <c r="AW20" s="1193"/>
      <c r="AX20" s="1193"/>
      <c r="AY20" s="1193"/>
      <c r="AZ20" s="1193"/>
      <c r="BA20" s="1194"/>
      <c r="BB20" s="1194"/>
      <c r="BC20" s="1194"/>
      <c r="BD20" s="336"/>
    </row>
    <row r="21" spans="1:56" ht="15" customHeight="1" outlineLevel="1" thickBot="1" x14ac:dyDescent="0.25">
      <c r="A21" s="1192"/>
      <c r="B21" s="2676" t="s">
        <v>504</v>
      </c>
      <c r="C21" s="2677"/>
      <c r="D21" s="2677"/>
      <c r="E21" s="2296"/>
      <c r="F21" s="2296"/>
      <c r="G21" s="2296"/>
      <c r="H21" s="2296"/>
      <c r="I21" s="2296"/>
      <c r="J21" s="2296"/>
      <c r="K21" s="2296"/>
      <c r="L21" s="2296"/>
      <c r="M21" s="2296"/>
      <c r="N21" s="2296"/>
      <c r="O21" s="2296"/>
      <c r="P21" s="2296"/>
      <c r="Q21" s="2296"/>
      <c r="R21" s="2296"/>
      <c r="S21" s="2296"/>
      <c r="T21" s="2296"/>
      <c r="U21" s="2296"/>
      <c r="V21" s="2296"/>
      <c r="W21" s="2296"/>
      <c r="X21" s="2296"/>
      <c r="Y21" s="2296"/>
      <c r="Z21" s="2678"/>
      <c r="AA21" s="1193"/>
      <c r="AB21" s="1193"/>
      <c r="AC21" s="1193"/>
      <c r="AD21" s="1193"/>
      <c r="AE21" s="1193"/>
      <c r="AF21" s="1193"/>
      <c r="AG21" s="1193"/>
      <c r="AH21" s="1193"/>
      <c r="AI21" s="1193"/>
      <c r="AJ21" s="1193"/>
      <c r="AK21" s="1193"/>
      <c r="AL21" s="1193"/>
      <c r="AM21" s="1193"/>
      <c r="AN21" s="1193"/>
      <c r="AO21" s="1193"/>
      <c r="AP21" s="1193"/>
      <c r="AQ21" s="1193"/>
      <c r="AR21" s="1193"/>
      <c r="AS21" s="1193"/>
      <c r="AT21" s="1193"/>
      <c r="AU21" s="1193"/>
      <c r="AV21" s="1193"/>
      <c r="AW21" s="1193"/>
      <c r="AX21" s="1193"/>
      <c r="AY21" s="1193"/>
      <c r="AZ21" s="1193"/>
      <c r="BA21" s="1194"/>
      <c r="BB21" s="1194"/>
      <c r="BC21" s="1194"/>
      <c r="BD21" s="336"/>
    </row>
    <row r="22" spans="1:56" ht="13.5" outlineLevel="1" thickBot="1" x14ac:dyDescent="0.25">
      <c r="A22" s="1192"/>
      <c r="B22" s="1193"/>
      <c r="C22" s="1193"/>
      <c r="D22" s="1193"/>
      <c r="E22" s="1193"/>
      <c r="F22" s="1193"/>
      <c r="G22" s="1193"/>
      <c r="H22" s="1193"/>
      <c r="I22" s="1193"/>
      <c r="J22" s="1193"/>
      <c r="K22" s="1193"/>
      <c r="L22" s="1193"/>
      <c r="M22" s="1193"/>
      <c r="N22" s="1193"/>
      <c r="O22" s="1193"/>
      <c r="P22" s="1193"/>
      <c r="Q22" s="1193"/>
      <c r="R22" s="1193"/>
      <c r="S22" s="1193"/>
      <c r="T22" s="1193"/>
      <c r="U22" s="1193"/>
      <c r="V22" s="1193"/>
      <c r="W22" s="1193"/>
      <c r="X22" s="1193"/>
      <c r="Y22" s="1193"/>
      <c r="Z22" s="1193"/>
      <c r="AA22" s="1193"/>
      <c r="AB22" s="1193"/>
      <c r="AC22" s="1193"/>
      <c r="AD22" s="1193"/>
      <c r="AE22" s="1193"/>
      <c r="AF22" s="1193"/>
      <c r="AG22" s="1193"/>
      <c r="AH22" s="1193"/>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row>
    <row r="23" spans="1:56" ht="15" customHeight="1" thickBot="1" x14ac:dyDescent="0.25">
      <c r="A23" s="1193"/>
      <c r="B23" s="2672" t="s">
        <v>1713</v>
      </c>
      <c r="C23" s="2673"/>
      <c r="D23" s="2673"/>
      <c r="E23" s="2673"/>
      <c r="F23" s="2673"/>
      <c r="G23" s="2673"/>
      <c r="H23" s="2673"/>
      <c r="I23" s="2673"/>
      <c r="J23" s="2673"/>
      <c r="K23" s="2673"/>
      <c r="L23" s="2673"/>
      <c r="M23" s="2673"/>
      <c r="N23" s="2674"/>
      <c r="O23" s="2672" t="s">
        <v>1834</v>
      </c>
      <c r="P23" s="2673"/>
      <c r="Q23" s="2673"/>
      <c r="R23" s="2673"/>
      <c r="S23" s="2673"/>
      <c r="T23" s="2673"/>
      <c r="U23" s="2673"/>
      <c r="V23" s="2673"/>
      <c r="W23" s="2673"/>
      <c r="X23" s="2673"/>
      <c r="Y23" s="2673"/>
      <c r="Z23" s="2673"/>
      <c r="AA23" s="2673"/>
      <c r="AB23" s="2673"/>
      <c r="AC23" s="2673"/>
      <c r="AD23" s="2673"/>
      <c r="AE23" s="2673"/>
      <c r="AF23" s="2673"/>
      <c r="AG23" s="2673"/>
      <c r="AH23" s="2673"/>
      <c r="AI23" s="2673"/>
      <c r="AJ23" s="2673"/>
      <c r="AK23" s="2673"/>
      <c r="AL23" s="2673"/>
      <c r="AM23" s="2673"/>
      <c r="AN23" s="2673"/>
      <c r="AO23" s="2673"/>
      <c r="AP23" s="2673"/>
      <c r="AQ23" s="2673"/>
      <c r="AR23" s="2673"/>
      <c r="AS23" s="2673"/>
      <c r="AT23" s="2673"/>
      <c r="AU23" s="2673"/>
      <c r="AV23" s="2673"/>
      <c r="AW23" s="2673"/>
      <c r="AX23" s="2673"/>
      <c r="AY23" s="2673"/>
      <c r="AZ23" s="2673"/>
      <c r="BA23" s="2673"/>
      <c r="BB23" s="2673"/>
      <c r="BC23" s="2674"/>
    </row>
    <row r="24" spans="1:56" s="338" customFormat="1" x14ac:dyDescent="0.2">
      <c r="A24" s="1196"/>
      <c r="B24" s="2666" t="s">
        <v>1331</v>
      </c>
      <c r="C24" s="2652" t="s">
        <v>1835</v>
      </c>
      <c r="D24" s="2652" t="s">
        <v>1836</v>
      </c>
      <c r="E24" s="2654" t="s">
        <v>1837</v>
      </c>
      <c r="F24" s="2668" t="s">
        <v>1838</v>
      </c>
      <c r="G24" s="2668" t="s">
        <v>1839</v>
      </c>
      <c r="H24" s="2652" t="s">
        <v>1840</v>
      </c>
      <c r="I24" s="2670" t="s">
        <v>1841</v>
      </c>
      <c r="J24" s="2652" t="s">
        <v>202</v>
      </c>
      <c r="K24" s="2654" t="s">
        <v>1842</v>
      </c>
      <c r="L24" s="2656" t="s">
        <v>1843</v>
      </c>
      <c r="M24" s="2657"/>
      <c r="N24" s="2658" t="s">
        <v>1844</v>
      </c>
      <c r="O24" s="2660" t="s">
        <v>1845</v>
      </c>
      <c r="P24" s="2660"/>
      <c r="Q24" s="2661"/>
      <c r="R24" s="2662"/>
      <c r="S24" s="2663">
        <f>Banking!AP4</f>
        <v>44228</v>
      </c>
      <c r="T24" s="2649"/>
      <c r="U24" s="2650"/>
      <c r="V24" s="2648">
        <f>EDATE(S24,-1)</f>
        <v>44197</v>
      </c>
      <c r="W24" s="2649"/>
      <c r="X24" s="2650"/>
      <c r="Y24" s="2648">
        <f>EDATE(V24,-1)</f>
        <v>44166</v>
      </c>
      <c r="Z24" s="2649"/>
      <c r="AA24" s="2650"/>
      <c r="AB24" s="2648">
        <f>EDATE(Y24,-1)</f>
        <v>44136</v>
      </c>
      <c r="AC24" s="2649"/>
      <c r="AD24" s="2650"/>
      <c r="AE24" s="2648">
        <f>EDATE(AB24,-1)</f>
        <v>44105</v>
      </c>
      <c r="AF24" s="2649"/>
      <c r="AG24" s="2650"/>
      <c r="AH24" s="2648">
        <f>EDATE(AE24,-1)</f>
        <v>44075</v>
      </c>
      <c r="AI24" s="2649"/>
      <c r="AJ24" s="2650"/>
      <c r="AK24" s="2648">
        <f>EDATE(AH24,-1)</f>
        <v>44044</v>
      </c>
      <c r="AL24" s="2649"/>
      <c r="AM24" s="2650"/>
      <c r="AN24" s="2648">
        <f>EDATE(AK24,-1)</f>
        <v>44013</v>
      </c>
      <c r="AO24" s="2649"/>
      <c r="AP24" s="2650"/>
      <c r="AQ24" s="2648">
        <f>EDATE(AN24,-1)</f>
        <v>43983</v>
      </c>
      <c r="AR24" s="2649"/>
      <c r="AS24" s="2650"/>
      <c r="AT24" s="2648">
        <f>EDATE(AQ24,-1)</f>
        <v>43952</v>
      </c>
      <c r="AU24" s="2649"/>
      <c r="AV24" s="2650"/>
      <c r="AW24" s="2648">
        <f>EDATE(AT24,-1)</f>
        <v>43922</v>
      </c>
      <c r="AX24" s="2649"/>
      <c r="AY24" s="2650"/>
      <c r="AZ24" s="2648">
        <f>EDATE(AW24,-1)</f>
        <v>43891</v>
      </c>
      <c r="BA24" s="2649"/>
      <c r="BB24" s="2650"/>
      <c r="BC24" s="2651" t="s">
        <v>1846</v>
      </c>
      <c r="BD24" s="337"/>
    </row>
    <row r="25" spans="1:56" s="338" customFormat="1" ht="45" x14ac:dyDescent="0.2">
      <c r="A25" s="1196"/>
      <c r="B25" s="2667"/>
      <c r="C25" s="2653"/>
      <c r="D25" s="2653"/>
      <c r="E25" s="2655"/>
      <c r="F25" s="2669"/>
      <c r="G25" s="2669"/>
      <c r="H25" s="2653"/>
      <c r="I25" s="2671"/>
      <c r="J25" s="2653"/>
      <c r="K25" s="2655"/>
      <c r="L25" s="2656"/>
      <c r="M25" s="2657"/>
      <c r="N25" s="2659"/>
      <c r="O25" s="1201" t="s">
        <v>1847</v>
      </c>
      <c r="P25" s="1201" t="s">
        <v>1848</v>
      </c>
      <c r="Q25" s="1202" t="s">
        <v>1849</v>
      </c>
      <c r="R25" s="1203" t="s">
        <v>1850</v>
      </c>
      <c r="S25" s="1204" t="s">
        <v>505</v>
      </c>
      <c r="T25" s="1205" t="s">
        <v>1839</v>
      </c>
      <c r="U25" s="1203" t="s">
        <v>1851</v>
      </c>
      <c r="V25" s="1206" t="s">
        <v>505</v>
      </c>
      <c r="W25" s="1205" t="s">
        <v>1839</v>
      </c>
      <c r="X25" s="1203" t="s">
        <v>1851</v>
      </c>
      <c r="Y25" s="1206" t="s">
        <v>505</v>
      </c>
      <c r="Z25" s="1205" t="s">
        <v>1839</v>
      </c>
      <c r="AA25" s="1203" t="s">
        <v>1851</v>
      </c>
      <c r="AB25" s="1206" t="s">
        <v>505</v>
      </c>
      <c r="AC25" s="1205" t="s">
        <v>1839</v>
      </c>
      <c r="AD25" s="1203" t="s">
        <v>1851</v>
      </c>
      <c r="AE25" s="1206" t="s">
        <v>505</v>
      </c>
      <c r="AF25" s="1205" t="s">
        <v>1839</v>
      </c>
      <c r="AG25" s="1207" t="s">
        <v>1852</v>
      </c>
      <c r="AH25" s="1206" t="s">
        <v>505</v>
      </c>
      <c r="AI25" s="1205" t="s">
        <v>1839</v>
      </c>
      <c r="AJ25" s="1203" t="s">
        <v>1851</v>
      </c>
      <c r="AK25" s="1206" t="s">
        <v>505</v>
      </c>
      <c r="AL25" s="1205" t="s">
        <v>1839</v>
      </c>
      <c r="AM25" s="1203" t="s">
        <v>1851</v>
      </c>
      <c r="AN25" s="1206" t="s">
        <v>505</v>
      </c>
      <c r="AO25" s="1205" t="s">
        <v>1839</v>
      </c>
      <c r="AP25" s="1203" t="s">
        <v>1851</v>
      </c>
      <c r="AQ25" s="1206" t="s">
        <v>505</v>
      </c>
      <c r="AR25" s="1205" t="s">
        <v>1839</v>
      </c>
      <c r="AS25" s="1203" t="s">
        <v>1851</v>
      </c>
      <c r="AT25" s="1206" t="s">
        <v>505</v>
      </c>
      <c r="AU25" s="1205" t="s">
        <v>1839</v>
      </c>
      <c r="AV25" s="1203" t="s">
        <v>1851</v>
      </c>
      <c r="AW25" s="1206" t="s">
        <v>505</v>
      </c>
      <c r="AX25" s="1205" t="s">
        <v>1839</v>
      </c>
      <c r="AY25" s="1203" t="s">
        <v>1851</v>
      </c>
      <c r="AZ25" s="1206" t="s">
        <v>505</v>
      </c>
      <c r="BA25" s="1205" t="s">
        <v>1839</v>
      </c>
      <c r="BB25" s="1203" t="s">
        <v>1851</v>
      </c>
      <c r="BC25" s="2651"/>
      <c r="BD25" s="337"/>
    </row>
    <row r="26" spans="1:56" ht="15" customHeight="1" x14ac:dyDescent="0.2">
      <c r="A26" s="1192"/>
      <c r="B26" s="1208">
        <v>1</v>
      </c>
      <c r="C26" s="1209"/>
      <c r="D26" s="1210"/>
      <c r="E26" s="1211"/>
      <c r="F26" s="1212"/>
      <c r="G26" s="1213"/>
      <c r="H26" s="1214"/>
      <c r="I26" s="1211"/>
      <c r="J26" s="1209"/>
      <c r="K26" s="1520" t="str">
        <f t="shared" ref="K26:K29" ca="1" si="0">IFERROR(IF(J26&lt;(TODAY()-H26)/30,"",J26-((TODAY()-H26)/30)+1),"")</f>
        <v/>
      </c>
      <c r="L26" s="1215"/>
      <c r="M26" s="1521" t="str">
        <f t="shared" ref="M26:M29" ca="1" si="1">IF(OR(L26="Yes",AND(K26&gt;1,K26&lt;&gt;"")),G26,"")</f>
        <v/>
      </c>
      <c r="N26" s="1209"/>
      <c r="O26" s="1522" t="str">
        <f t="shared" ref="O26:O29" si="2">IF($G26&lt;&gt;"",COUNT($S26,$V26,$Y26,$AB26,$AE26,$AH26,$AK26,$AN26,$AQ26,$AT26,$AW26,$AZ26),"")</f>
        <v/>
      </c>
      <c r="P26" s="1216"/>
      <c r="Q26" s="1523" t="str">
        <f t="shared" ref="Q26:Q29" si="3">IF($G26&lt;&gt;"",SUM($T26,$W26,$Z26,$AC26,$AF26,$AI26,$AL26,$AO26,$AR26,$AU26,$AX26,$BA26),"")</f>
        <v/>
      </c>
      <c r="R26" s="1523" t="str">
        <f t="shared" ref="R26:R29" si="4">IF($G26&lt;&gt;"",IFERROR(AVERAGE($U26,$X26,$AA26,$AD26,$AG26,$AJ26,$AM26,$AP26,$AS26,$AV26,$AY26,$BB26),""),"")</f>
        <v/>
      </c>
      <c r="S26" s="1210"/>
      <c r="T26" s="1212"/>
      <c r="U26" s="1217" t="s">
        <v>2055</v>
      </c>
      <c r="V26" s="1210"/>
      <c r="W26" s="1212"/>
      <c r="X26" s="1217" t="s">
        <v>2055</v>
      </c>
      <c r="Y26" s="1210"/>
      <c r="Z26" s="1212"/>
      <c r="AA26" s="1217" t="s">
        <v>2055</v>
      </c>
      <c r="AB26" s="1210"/>
      <c r="AC26" s="1212"/>
      <c r="AD26" s="1217" t="s">
        <v>2055</v>
      </c>
      <c r="AE26" s="1210"/>
      <c r="AF26" s="1212"/>
      <c r="AG26" s="1217" t="s">
        <v>2055</v>
      </c>
      <c r="AH26" s="1210"/>
      <c r="AI26" s="1212"/>
      <c r="AJ26" s="1217" t="s">
        <v>2055</v>
      </c>
      <c r="AK26" s="1210"/>
      <c r="AL26" s="1212"/>
      <c r="AM26" s="1217" t="s">
        <v>2055</v>
      </c>
      <c r="AN26" s="1210"/>
      <c r="AO26" s="1212"/>
      <c r="AP26" s="1217" t="s">
        <v>2055</v>
      </c>
      <c r="AQ26" s="1210"/>
      <c r="AR26" s="1212"/>
      <c r="AS26" s="1217" t="s">
        <v>2055</v>
      </c>
      <c r="AT26" s="1210"/>
      <c r="AU26" s="1212"/>
      <c r="AV26" s="1217" t="s">
        <v>2055</v>
      </c>
      <c r="AW26" s="1210"/>
      <c r="AX26" s="1212"/>
      <c r="AY26" s="1217" t="s">
        <v>2055</v>
      </c>
      <c r="AZ26" s="1210"/>
      <c r="BA26" s="1212"/>
      <c r="BB26" s="1217" t="s">
        <v>2055</v>
      </c>
      <c r="BC26" s="1218"/>
    </row>
    <row r="27" spans="1:56" ht="15" customHeight="1" x14ac:dyDescent="0.2">
      <c r="A27" s="1192"/>
      <c r="B27" s="1208"/>
      <c r="C27" s="1209"/>
      <c r="D27" s="1210"/>
      <c r="E27" s="1211"/>
      <c r="F27" s="1212"/>
      <c r="G27" s="1213"/>
      <c r="H27" s="1214"/>
      <c r="I27" s="1211"/>
      <c r="J27" s="1209"/>
      <c r="K27" s="1520" t="str">
        <f t="shared" ca="1" si="0"/>
        <v/>
      </c>
      <c r="L27" s="1215"/>
      <c r="M27" s="1521" t="str">
        <f t="shared" ca="1" si="1"/>
        <v/>
      </c>
      <c r="N27" s="1209"/>
      <c r="O27" s="1522" t="str">
        <f t="shared" si="2"/>
        <v/>
      </c>
      <c r="P27" s="1216"/>
      <c r="Q27" s="1523" t="str">
        <f t="shared" si="3"/>
        <v/>
      </c>
      <c r="R27" s="1523" t="str">
        <f t="shared" si="4"/>
        <v/>
      </c>
      <c r="S27" s="1210"/>
      <c r="T27" s="1212"/>
      <c r="U27" s="1217" t="s">
        <v>2055</v>
      </c>
      <c r="V27" s="1210"/>
      <c r="W27" s="1212"/>
      <c r="X27" s="1217" t="s">
        <v>2055</v>
      </c>
      <c r="Y27" s="1210"/>
      <c r="Z27" s="1212"/>
      <c r="AA27" s="1217" t="s">
        <v>2055</v>
      </c>
      <c r="AB27" s="1210"/>
      <c r="AC27" s="1212"/>
      <c r="AD27" s="1217" t="s">
        <v>2055</v>
      </c>
      <c r="AE27" s="1210"/>
      <c r="AF27" s="1212"/>
      <c r="AG27" s="1217" t="s">
        <v>2055</v>
      </c>
      <c r="AH27" s="1210"/>
      <c r="AI27" s="1212"/>
      <c r="AJ27" s="1217" t="s">
        <v>2055</v>
      </c>
      <c r="AK27" s="1210"/>
      <c r="AL27" s="1212"/>
      <c r="AM27" s="1217" t="s">
        <v>2055</v>
      </c>
      <c r="AN27" s="1210"/>
      <c r="AO27" s="1212"/>
      <c r="AP27" s="1217" t="s">
        <v>2055</v>
      </c>
      <c r="AQ27" s="1210"/>
      <c r="AR27" s="1212"/>
      <c r="AS27" s="1217" t="s">
        <v>2055</v>
      </c>
      <c r="AT27" s="1210"/>
      <c r="AU27" s="1212"/>
      <c r="AV27" s="1217" t="s">
        <v>2055</v>
      </c>
      <c r="AW27" s="1210"/>
      <c r="AX27" s="1212"/>
      <c r="AY27" s="1217" t="s">
        <v>2055</v>
      </c>
      <c r="AZ27" s="1210"/>
      <c r="BA27" s="1212"/>
      <c r="BB27" s="1217" t="s">
        <v>2055</v>
      </c>
      <c r="BC27" s="1218"/>
    </row>
    <row r="28" spans="1:56" ht="15" customHeight="1" x14ac:dyDescent="0.2">
      <c r="A28" s="1192"/>
      <c r="B28" s="1208"/>
      <c r="C28" s="1209"/>
      <c r="D28" s="1210"/>
      <c r="E28" s="1211"/>
      <c r="F28" s="1212"/>
      <c r="G28" s="1213"/>
      <c r="H28" s="1214"/>
      <c r="I28" s="1211"/>
      <c r="J28" s="1209"/>
      <c r="K28" s="1520" t="str">
        <f t="shared" ca="1" si="0"/>
        <v/>
      </c>
      <c r="L28" s="1215"/>
      <c r="M28" s="1521" t="str">
        <f t="shared" ca="1" si="1"/>
        <v/>
      </c>
      <c r="N28" s="1209"/>
      <c r="O28" s="1522" t="str">
        <f t="shared" si="2"/>
        <v/>
      </c>
      <c r="P28" s="1216"/>
      <c r="Q28" s="1523" t="str">
        <f t="shared" si="3"/>
        <v/>
      </c>
      <c r="R28" s="1523" t="str">
        <f t="shared" si="4"/>
        <v/>
      </c>
      <c r="S28" s="1210"/>
      <c r="T28" s="1212"/>
      <c r="U28" s="1217" t="s">
        <v>2055</v>
      </c>
      <c r="V28" s="1210"/>
      <c r="W28" s="1212"/>
      <c r="X28" s="1217" t="s">
        <v>2055</v>
      </c>
      <c r="Y28" s="1210"/>
      <c r="Z28" s="1212"/>
      <c r="AA28" s="1217" t="s">
        <v>2055</v>
      </c>
      <c r="AB28" s="1210"/>
      <c r="AC28" s="1212"/>
      <c r="AD28" s="1217" t="s">
        <v>2055</v>
      </c>
      <c r="AE28" s="1210"/>
      <c r="AF28" s="1212"/>
      <c r="AG28" s="1217" t="s">
        <v>2055</v>
      </c>
      <c r="AH28" s="1210"/>
      <c r="AI28" s="1212"/>
      <c r="AJ28" s="1217" t="s">
        <v>2055</v>
      </c>
      <c r="AK28" s="1210"/>
      <c r="AL28" s="1212"/>
      <c r="AM28" s="1217" t="s">
        <v>2055</v>
      </c>
      <c r="AN28" s="1210"/>
      <c r="AO28" s="1212"/>
      <c r="AP28" s="1217" t="s">
        <v>2055</v>
      </c>
      <c r="AQ28" s="1210"/>
      <c r="AR28" s="1212"/>
      <c r="AS28" s="1217" t="s">
        <v>2055</v>
      </c>
      <c r="AT28" s="1210"/>
      <c r="AU28" s="1212"/>
      <c r="AV28" s="1217" t="s">
        <v>2055</v>
      </c>
      <c r="AW28" s="1210"/>
      <c r="AX28" s="1212"/>
      <c r="AY28" s="1217" t="s">
        <v>2055</v>
      </c>
      <c r="AZ28" s="1210"/>
      <c r="BA28" s="1212"/>
      <c r="BB28" s="1217" t="s">
        <v>2055</v>
      </c>
      <c r="BC28" s="1218"/>
    </row>
    <row r="29" spans="1:56" ht="15" customHeight="1" thickBot="1" x14ac:dyDescent="0.25">
      <c r="A29" s="1192"/>
      <c r="B29" s="1208"/>
      <c r="C29" s="1209"/>
      <c r="D29" s="1210"/>
      <c r="E29" s="1211"/>
      <c r="F29" s="1212"/>
      <c r="G29" s="1213"/>
      <c r="H29" s="1214"/>
      <c r="I29" s="1211"/>
      <c r="J29" s="1209"/>
      <c r="K29" s="1520" t="str">
        <f t="shared" ca="1" si="0"/>
        <v/>
      </c>
      <c r="L29" s="1215"/>
      <c r="M29" s="1521" t="str">
        <f t="shared" ca="1" si="1"/>
        <v/>
      </c>
      <c r="N29" s="1209"/>
      <c r="O29" s="1522" t="str">
        <f t="shared" si="2"/>
        <v/>
      </c>
      <c r="P29" s="1216"/>
      <c r="Q29" s="1523" t="str">
        <f t="shared" si="3"/>
        <v/>
      </c>
      <c r="R29" s="1523" t="str">
        <f t="shared" si="4"/>
        <v/>
      </c>
      <c r="S29" s="1210"/>
      <c r="T29" s="1212"/>
      <c r="U29" s="1217" t="s">
        <v>2055</v>
      </c>
      <c r="V29" s="1210"/>
      <c r="W29" s="1212"/>
      <c r="X29" s="1217" t="s">
        <v>2055</v>
      </c>
      <c r="Y29" s="1210"/>
      <c r="Z29" s="1212"/>
      <c r="AA29" s="1217" t="s">
        <v>2055</v>
      </c>
      <c r="AB29" s="1210"/>
      <c r="AC29" s="1212"/>
      <c r="AD29" s="1217" t="s">
        <v>2055</v>
      </c>
      <c r="AE29" s="1210"/>
      <c r="AF29" s="1212"/>
      <c r="AG29" s="1217" t="s">
        <v>2055</v>
      </c>
      <c r="AH29" s="1210"/>
      <c r="AI29" s="1212"/>
      <c r="AJ29" s="1217" t="s">
        <v>2055</v>
      </c>
      <c r="AK29" s="1210"/>
      <c r="AL29" s="1212"/>
      <c r="AM29" s="1217" t="s">
        <v>2055</v>
      </c>
      <c r="AN29" s="1210"/>
      <c r="AO29" s="1212"/>
      <c r="AP29" s="1217" t="s">
        <v>2055</v>
      </c>
      <c r="AQ29" s="1210"/>
      <c r="AR29" s="1212"/>
      <c r="AS29" s="1217" t="s">
        <v>2055</v>
      </c>
      <c r="AT29" s="1210"/>
      <c r="AU29" s="1212"/>
      <c r="AV29" s="1217" t="s">
        <v>2055</v>
      </c>
      <c r="AW29" s="1210"/>
      <c r="AX29" s="1212"/>
      <c r="AY29" s="1217" t="s">
        <v>2055</v>
      </c>
      <c r="AZ29" s="1210"/>
      <c r="BA29" s="1212"/>
      <c r="BB29" s="1217" t="s">
        <v>2055</v>
      </c>
      <c r="BC29" s="1218"/>
    </row>
    <row r="30" spans="1:56" ht="15" customHeight="1" thickBot="1" x14ac:dyDescent="0.25">
      <c r="A30" s="1192"/>
      <c r="B30" s="1219" t="s">
        <v>26</v>
      </c>
      <c r="C30" s="1220"/>
      <c r="D30" s="1524">
        <f>SUBTOTAL(103,LoanTrack[Column3])</f>
        <v>0</v>
      </c>
      <c r="E30" s="1525">
        <f>SUBTOTAL(109,LoanTrack[Column4])</f>
        <v>0</v>
      </c>
      <c r="F30" s="1525">
        <f>SUBTOTAL(109,LoanTrack[Column52])</f>
        <v>0</v>
      </c>
      <c r="G30" s="1526">
        <f>SUBTOTAL(109,LoanTrack[Column5])</f>
        <v>0</v>
      </c>
      <c r="H30" s="1220"/>
      <c r="I30" s="1525">
        <f>SUBTOTAL(109,LoanTrack[Column54])</f>
        <v>0</v>
      </c>
      <c r="J30" s="1220"/>
      <c r="K30" s="1220"/>
      <c r="L30" s="1527">
        <f>COUNTIF(L26:L29,"Yes")</f>
        <v>0</v>
      </c>
      <c r="M30" s="1525">
        <f ca="1">SUBTOTAL(109,LoanTrack[Column10])</f>
        <v>0</v>
      </c>
      <c r="N30" s="1524">
        <f>SUMPRODUCT((N26:N29&lt;&gt;"")/COUNTIF(N26:N29,N26:N29&amp;""))</f>
        <v>0</v>
      </c>
      <c r="O30" s="1525">
        <f>SUBTOTAL(109,LoanTrack[Column51])</f>
        <v>0</v>
      </c>
      <c r="P30" s="1525">
        <f>SUBTOTAL(109,LoanTrack[Column53])</f>
        <v>0</v>
      </c>
      <c r="Q30" s="1525">
        <f>SUBTOTAL(109,LoanTrack[Column50])</f>
        <v>0</v>
      </c>
      <c r="R30" s="1525" t="str">
        <f>IFERROR(SUBTOTAL(101,R26:R29),"")</f>
        <v/>
      </c>
      <c r="S30" s="1525">
        <f>SUBTOTAL(103,LoanTrack[Column12])</f>
        <v>0</v>
      </c>
      <c r="T30" s="1525">
        <f>SUBTOTAL(109,LoanTrack[Column13])</f>
        <v>0</v>
      </c>
      <c r="U30" s="1525" t="str">
        <f>IFERROR(SUBTOTAL(101,U26:U29),"")</f>
        <v/>
      </c>
      <c r="V30" s="1525">
        <f>SUBTOTAL(103,LoanTrack[Column15])</f>
        <v>0</v>
      </c>
      <c r="W30" s="1525">
        <f>SUBTOTAL(109,LoanTrack[Column16])</f>
        <v>0</v>
      </c>
      <c r="X30" s="1525" t="str">
        <f>IFERROR(SUBTOTAL(101,X26:X29),"")</f>
        <v/>
      </c>
      <c r="Y30" s="1525">
        <f>SUBTOTAL(103,LoanTrack[Column18])</f>
        <v>0</v>
      </c>
      <c r="Z30" s="1525">
        <f>SUBTOTAL(109,LoanTrack[Column19])</f>
        <v>0</v>
      </c>
      <c r="AA30" s="1525" t="str">
        <f>IFERROR(SUBTOTAL(101,AA26:AA29),"")</f>
        <v/>
      </c>
      <c r="AB30" s="1525">
        <f>SUBTOTAL(103,LoanTrack[Column21])</f>
        <v>0</v>
      </c>
      <c r="AC30" s="1525">
        <f>SUBTOTAL(109,LoanTrack[Column22])</f>
        <v>0</v>
      </c>
      <c r="AD30" s="1525" t="str">
        <f>IFERROR(SUBTOTAL(101,AD26:AD29),"")</f>
        <v/>
      </c>
      <c r="AE30" s="1525">
        <f>SUBTOTAL(103,LoanTrack[Column24])</f>
        <v>0</v>
      </c>
      <c r="AF30" s="1525">
        <f>SUBTOTAL(109,LoanTrack[Column25])</f>
        <v>0</v>
      </c>
      <c r="AG30" s="1525" t="str">
        <f>IFERROR(SUBTOTAL(101,AG26:AG29),"")</f>
        <v/>
      </c>
      <c r="AH30" s="1525">
        <f>SUBTOTAL(103,LoanTrack[Column27])</f>
        <v>0</v>
      </c>
      <c r="AI30" s="1525">
        <f>SUBTOTAL(109,LoanTrack[Column28])</f>
        <v>0</v>
      </c>
      <c r="AJ30" s="1525" t="str">
        <f>IFERROR(SUBTOTAL(101,AJ26:AJ29),"")</f>
        <v/>
      </c>
      <c r="AK30" s="1525">
        <f>SUBTOTAL(103,LoanTrack[Column30])</f>
        <v>0</v>
      </c>
      <c r="AL30" s="1525">
        <f>SUBTOTAL(109,LoanTrack[Column31])</f>
        <v>0</v>
      </c>
      <c r="AM30" s="1525" t="str">
        <f>IFERROR(SUBTOTAL(101,AM26:AM29),"")</f>
        <v/>
      </c>
      <c r="AN30" s="1525">
        <f>SUBTOTAL(103,LoanTrack[Column33])</f>
        <v>0</v>
      </c>
      <c r="AO30" s="1525">
        <f>SUBTOTAL(109,LoanTrack[Column34])</f>
        <v>0</v>
      </c>
      <c r="AP30" s="1525" t="str">
        <f>IFERROR(SUBTOTAL(101,AP26:AP29),"")</f>
        <v/>
      </c>
      <c r="AQ30" s="1525">
        <f>SUBTOTAL(103,LoanTrack[Column36])</f>
        <v>0</v>
      </c>
      <c r="AR30" s="1525">
        <f>SUBTOTAL(109,LoanTrack[Column37])</f>
        <v>0</v>
      </c>
      <c r="AS30" s="1525" t="str">
        <f>IFERROR(SUBTOTAL(101,AS26:AS29),"")</f>
        <v/>
      </c>
      <c r="AT30" s="1525">
        <f>SUBTOTAL(103,LoanTrack[Column39])</f>
        <v>0</v>
      </c>
      <c r="AU30" s="1525">
        <f>SUBTOTAL(109,LoanTrack[Column40])</f>
        <v>0</v>
      </c>
      <c r="AV30" s="1525" t="str">
        <f>IFERROR(SUBTOTAL(101,AV26:AV29),"")</f>
        <v/>
      </c>
      <c r="AW30" s="1525">
        <f>SUBTOTAL(103,LoanTrack[Column42])</f>
        <v>0</v>
      </c>
      <c r="AX30" s="1525">
        <f>SUBTOTAL(109,LoanTrack[Column43])</f>
        <v>0</v>
      </c>
      <c r="AY30" s="1525" t="str">
        <f>IFERROR(SUBTOTAL(101,AY26:AY29),"")</f>
        <v/>
      </c>
      <c r="AZ30" s="1525">
        <f>SUBTOTAL(103,LoanTrack[Column45])</f>
        <v>0</v>
      </c>
      <c r="BA30" s="1525">
        <f>SUBTOTAL(109,LoanTrack[Column46])</f>
        <v>0</v>
      </c>
      <c r="BB30" s="1525" t="str">
        <f>IFERROR(SUBTOTAL(101,BB26:BB29),"")</f>
        <v/>
      </c>
      <c r="BC30" s="1528">
        <f>SUBTOTAL(103,LoanTrack[Column48])</f>
        <v>0</v>
      </c>
    </row>
    <row r="31" spans="1:56" ht="15" customHeight="1" x14ac:dyDescent="0.2">
      <c r="A31" s="1192"/>
      <c r="B31" s="1193"/>
      <c r="C31" s="1193"/>
      <c r="D31" s="1193"/>
      <c r="E31" s="1193"/>
      <c r="F31" s="1193"/>
      <c r="G31" s="1193"/>
      <c r="H31" s="1193"/>
      <c r="I31" s="1193"/>
      <c r="J31" s="1193"/>
      <c r="K31" s="1193"/>
      <c r="L31" s="1193"/>
      <c r="M31" s="1193"/>
      <c r="N31" s="1193"/>
      <c r="O31" s="1193"/>
      <c r="P31" s="1193"/>
      <c r="Q31" s="1193"/>
      <c r="R31" s="1193"/>
      <c r="S31" s="1193"/>
      <c r="T31" s="1193"/>
      <c r="U31" s="1193"/>
      <c r="V31" s="1193"/>
      <c r="W31" s="1193"/>
      <c r="X31" s="1193"/>
      <c r="Y31" s="1193"/>
      <c r="Z31" s="1193"/>
      <c r="AA31" s="1193"/>
      <c r="AB31" s="1193"/>
      <c r="AC31" s="1193"/>
      <c r="AD31" s="1193"/>
      <c r="AE31" s="1193"/>
      <c r="AF31" s="1193"/>
      <c r="AG31" s="1193"/>
      <c r="AH31" s="1193"/>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row>
    <row r="32" spans="1:56" ht="15" customHeight="1" x14ac:dyDescent="0.2">
      <c r="A32" s="1192"/>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row>
    <row r="33" spans="1:55" ht="15" customHeight="1" x14ac:dyDescent="0.2">
      <c r="A33" s="1192"/>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row>
    <row r="34" spans="1:55" ht="15" customHeight="1" x14ac:dyDescent="0.2">
      <c r="A34" s="1192"/>
      <c r="B34" s="1193"/>
      <c r="C34" s="1193"/>
      <c r="D34" s="1193"/>
      <c r="E34" s="1193"/>
      <c r="F34" s="1193"/>
      <c r="G34" s="1193"/>
      <c r="H34" s="1193"/>
      <c r="I34" s="1193"/>
      <c r="J34" s="1193"/>
      <c r="K34" s="1193"/>
      <c r="L34" s="1193"/>
      <c r="M34" s="1193"/>
      <c r="N34" s="1193"/>
      <c r="O34" s="1193"/>
      <c r="P34" s="1193"/>
      <c r="Q34" s="1193"/>
      <c r="R34" s="1193"/>
      <c r="S34" s="1193"/>
      <c r="T34" s="1193"/>
      <c r="U34" s="1193"/>
      <c r="V34" s="1193"/>
      <c r="W34" s="1193"/>
      <c r="X34" s="1193"/>
      <c r="Y34" s="1193"/>
      <c r="Z34" s="1193"/>
      <c r="AA34" s="1193"/>
      <c r="AB34" s="1193"/>
      <c r="AC34" s="1193"/>
      <c r="AD34" s="1193"/>
      <c r="AE34" s="1193"/>
      <c r="AF34" s="1193"/>
      <c r="AG34" s="1193"/>
      <c r="AH34" s="1193"/>
      <c r="AI34" s="1193"/>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row>
    <row r="35" spans="1:55" ht="15" customHeight="1" x14ac:dyDescent="0.2">
      <c r="A35" s="1192"/>
      <c r="B35" s="1193"/>
      <c r="C35" s="1193"/>
      <c r="D35" s="1193"/>
      <c r="E35" s="1193"/>
      <c r="F35" s="1193"/>
      <c r="G35" s="1193"/>
      <c r="H35" s="1193"/>
      <c r="I35" s="1193"/>
      <c r="J35" s="1193"/>
      <c r="K35" s="1193"/>
      <c r="L35" s="1193"/>
      <c r="M35" s="1193"/>
      <c r="N35" s="1193"/>
      <c r="O35" s="1193"/>
      <c r="P35" s="1193"/>
      <c r="Q35" s="1193"/>
      <c r="R35" s="1193"/>
      <c r="S35" s="1193"/>
      <c r="T35" s="1193"/>
      <c r="U35" s="1193"/>
      <c r="V35" s="1193"/>
      <c r="W35" s="1193"/>
      <c r="X35" s="1193"/>
      <c r="Y35" s="1193"/>
      <c r="Z35" s="1193"/>
      <c r="AA35" s="1193"/>
      <c r="AB35" s="1193"/>
      <c r="AC35" s="1193"/>
      <c r="AD35" s="1193"/>
      <c r="AE35" s="1193"/>
      <c r="AF35" s="1193"/>
      <c r="AG35" s="1193"/>
      <c r="AH35" s="1193"/>
      <c r="AI35" s="1193"/>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row>
    <row r="36" spans="1:55" ht="15" customHeight="1" x14ac:dyDescent="0.2">
      <c r="A36" s="1192"/>
      <c r="B36" s="1193"/>
      <c r="C36" s="1193"/>
      <c r="D36" s="1193"/>
      <c r="E36" s="1193"/>
      <c r="F36" s="1193"/>
      <c r="G36" s="1193"/>
      <c r="H36" s="1193"/>
      <c r="I36" s="1193"/>
      <c r="J36" s="1193"/>
      <c r="K36" s="1193"/>
      <c r="L36" s="1193"/>
      <c r="M36" s="1193"/>
      <c r="N36" s="1193"/>
      <c r="O36" s="1193"/>
      <c r="P36" s="1193"/>
      <c r="Q36" s="1193"/>
      <c r="R36" s="1193"/>
      <c r="S36" s="1193"/>
      <c r="T36" s="1193"/>
      <c r="U36" s="1193"/>
      <c r="V36" s="1193"/>
      <c r="W36" s="1193"/>
      <c r="X36" s="1193"/>
      <c r="Y36" s="1193"/>
      <c r="Z36" s="1193"/>
      <c r="AA36" s="1193"/>
      <c r="AB36" s="1193"/>
      <c r="AC36" s="1193"/>
      <c r="AD36" s="1193"/>
      <c r="AE36" s="1193"/>
      <c r="AF36" s="1193"/>
      <c r="AG36" s="1193"/>
      <c r="AH36" s="1193"/>
      <c r="AI36" s="1193"/>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row>
    <row r="37" spans="1:55" ht="15" customHeight="1" x14ac:dyDescent="0.2">
      <c r="A37" s="1192"/>
      <c r="B37" s="1193"/>
      <c r="C37" s="1193"/>
      <c r="D37" s="1193"/>
      <c r="E37" s="1193"/>
      <c r="F37" s="1193"/>
      <c r="G37" s="1193"/>
      <c r="H37" s="1193"/>
      <c r="I37" s="1193"/>
      <c r="J37" s="1193"/>
      <c r="K37" s="1193"/>
      <c r="L37" s="1193"/>
      <c r="M37" s="1193"/>
      <c r="N37" s="1193"/>
      <c r="O37" s="1193"/>
      <c r="P37" s="1193"/>
      <c r="Q37" s="1193"/>
      <c r="R37" s="1193"/>
      <c r="S37" s="1193"/>
      <c r="T37" s="1193"/>
      <c r="U37" s="1193"/>
      <c r="V37" s="1193"/>
      <c r="W37" s="1193"/>
      <c r="X37" s="1193"/>
      <c r="Y37" s="1193"/>
      <c r="Z37" s="1193"/>
      <c r="AA37" s="1193"/>
      <c r="AB37" s="1193"/>
      <c r="AC37" s="1193"/>
      <c r="AD37" s="1193"/>
      <c r="AE37" s="1193"/>
      <c r="AF37" s="1193"/>
      <c r="AG37" s="1193"/>
      <c r="AH37" s="1193"/>
      <c r="AI37" s="1193"/>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row>
    <row r="38" spans="1:55" ht="15" customHeight="1" x14ac:dyDescent="0.2">
      <c r="A38" s="1192"/>
      <c r="B38" s="1193"/>
      <c r="C38" s="1193"/>
      <c r="D38" s="1193"/>
      <c r="E38" s="1193"/>
      <c r="F38" s="1193"/>
      <c r="G38" s="1193"/>
      <c r="H38" s="1193"/>
      <c r="I38" s="1193"/>
      <c r="J38" s="1193"/>
      <c r="K38" s="1193"/>
      <c r="L38" s="1193"/>
      <c r="M38" s="1193"/>
      <c r="N38" s="1193"/>
      <c r="O38" s="1193"/>
      <c r="P38" s="1193"/>
      <c r="Q38" s="1193"/>
      <c r="R38" s="1193"/>
      <c r="S38" s="1193"/>
      <c r="T38" s="1193"/>
      <c r="U38" s="1193"/>
      <c r="V38" s="1193"/>
      <c r="W38" s="1193"/>
      <c r="X38" s="1193"/>
      <c r="Y38" s="1193"/>
      <c r="Z38" s="1193"/>
      <c r="AA38" s="1193"/>
      <c r="AB38" s="1193"/>
      <c r="AC38" s="1193"/>
      <c r="AD38" s="1193"/>
      <c r="AE38" s="1193"/>
      <c r="AF38" s="1193"/>
      <c r="AG38" s="1193"/>
      <c r="AH38" s="1193"/>
      <c r="AI38" s="119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row>
    <row r="39" spans="1:55" ht="15" customHeight="1" x14ac:dyDescent="0.2">
      <c r="A39" s="1192"/>
      <c r="B39" s="1193"/>
      <c r="C39" s="1193"/>
      <c r="D39" s="1193"/>
      <c r="E39" s="1193"/>
      <c r="F39" s="1193"/>
      <c r="G39" s="1193"/>
      <c r="H39" s="1193"/>
      <c r="I39" s="1193"/>
      <c r="J39" s="1193"/>
      <c r="K39" s="1193"/>
      <c r="L39" s="1193"/>
      <c r="M39" s="1193"/>
      <c r="N39" s="1193"/>
      <c r="O39" s="1193"/>
      <c r="P39" s="1193"/>
      <c r="Q39" s="1193"/>
      <c r="R39" s="1193"/>
      <c r="S39" s="1193"/>
      <c r="T39" s="1193"/>
      <c r="U39" s="1193"/>
      <c r="V39" s="1193"/>
      <c r="W39" s="1193"/>
      <c r="X39" s="1193"/>
      <c r="Y39" s="1193"/>
      <c r="Z39" s="1193"/>
      <c r="AA39" s="1193"/>
      <c r="AB39" s="1193"/>
      <c r="AC39" s="1193"/>
      <c r="AD39" s="1193"/>
      <c r="AE39" s="1193"/>
      <c r="AF39" s="1193"/>
      <c r="AG39" s="1193"/>
      <c r="AH39" s="1193"/>
      <c r="AI39" s="119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row>
    <row r="40" spans="1:55" ht="15" customHeight="1" x14ac:dyDescent="0.2">
      <c r="A40" s="1192"/>
      <c r="B40" s="1193"/>
      <c r="C40" s="1193"/>
      <c r="D40" s="1193"/>
      <c r="E40" s="1193"/>
      <c r="F40" s="1193"/>
      <c r="G40" s="1193"/>
      <c r="H40" s="1193"/>
      <c r="I40" s="1193"/>
      <c r="J40" s="1193"/>
      <c r="K40" s="1193"/>
      <c r="L40" s="1193"/>
      <c r="M40" s="1193"/>
      <c r="N40" s="1193"/>
      <c r="O40" s="1193"/>
      <c r="P40" s="1193"/>
      <c r="Q40" s="1193"/>
      <c r="R40" s="1193"/>
      <c r="S40" s="1193"/>
      <c r="T40" s="1193"/>
      <c r="U40" s="1193"/>
      <c r="V40" s="1193"/>
      <c r="W40" s="1193"/>
      <c r="X40" s="1193"/>
      <c r="Y40" s="1193"/>
      <c r="Z40" s="1193"/>
      <c r="AA40" s="1193"/>
      <c r="AB40" s="1193"/>
      <c r="AC40" s="1193"/>
      <c r="AD40" s="1193"/>
      <c r="AE40" s="1193"/>
      <c r="AF40" s="1193"/>
      <c r="AG40" s="1193"/>
      <c r="AH40" s="1193"/>
      <c r="AI40" s="119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row>
    <row r="41" spans="1:55" ht="15" customHeight="1" x14ac:dyDescent="0.2">
      <c r="A41" s="1192"/>
      <c r="B41" s="1193"/>
      <c r="C41" s="1193"/>
      <c r="D41" s="1193"/>
      <c r="E41" s="1193"/>
      <c r="F41" s="1193"/>
      <c r="G41" s="1193"/>
      <c r="H41" s="1193"/>
      <c r="I41" s="1193"/>
      <c r="J41" s="1193"/>
      <c r="K41" s="1193"/>
      <c r="L41" s="1193"/>
      <c r="M41" s="1193"/>
      <c r="N41" s="1193"/>
      <c r="O41" s="1193"/>
      <c r="P41" s="1193"/>
      <c r="Q41" s="1193"/>
      <c r="R41" s="1193"/>
      <c r="S41" s="1193"/>
      <c r="T41" s="1193"/>
      <c r="U41" s="1193"/>
      <c r="V41" s="1193"/>
      <c r="W41" s="1193"/>
      <c r="X41" s="1193"/>
      <c r="Y41" s="1193"/>
      <c r="Z41" s="1193"/>
      <c r="AA41" s="1193"/>
      <c r="AB41" s="1193"/>
      <c r="AC41" s="1193"/>
      <c r="AD41" s="1193"/>
      <c r="AE41" s="1193"/>
      <c r="AF41" s="1193"/>
      <c r="AG41" s="1193"/>
      <c r="AH41" s="1193"/>
      <c r="AI41" s="1193"/>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row>
    <row r="42" spans="1:55" ht="15" customHeight="1" x14ac:dyDescent="0.2">
      <c r="A42" s="1192"/>
      <c r="B42" s="1193"/>
      <c r="C42" s="1193"/>
      <c r="D42" s="1193"/>
      <c r="E42" s="1193"/>
      <c r="F42" s="1193"/>
      <c r="G42" s="1193"/>
      <c r="H42" s="1193"/>
      <c r="I42" s="1193"/>
      <c r="J42" s="1193"/>
      <c r="K42" s="1193"/>
      <c r="L42" s="1193"/>
      <c r="M42" s="1193"/>
      <c r="N42" s="1193"/>
      <c r="O42" s="1193"/>
      <c r="P42" s="1193"/>
      <c r="Q42" s="1193"/>
      <c r="R42" s="1193"/>
      <c r="S42" s="1193"/>
      <c r="T42" s="1193"/>
      <c r="U42" s="1193"/>
      <c r="V42" s="1193"/>
      <c r="W42" s="1193"/>
      <c r="X42" s="1193"/>
      <c r="Y42" s="1193"/>
      <c r="Z42" s="1193"/>
      <c r="AA42" s="1193"/>
      <c r="AB42" s="1193"/>
      <c r="AC42" s="1193"/>
      <c r="AD42" s="1193"/>
      <c r="AE42" s="1193"/>
      <c r="AF42" s="1193"/>
      <c r="AG42" s="1193"/>
      <c r="AH42" s="1193"/>
      <c r="AI42" s="1193"/>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row>
    <row r="43" spans="1:55" ht="15" customHeight="1" x14ac:dyDescent="0.2">
      <c r="A43" s="1192"/>
      <c r="B43" s="1193"/>
      <c r="C43" s="1193"/>
      <c r="D43" s="1193"/>
      <c r="E43" s="1193"/>
      <c r="F43" s="1193"/>
      <c r="G43" s="1193"/>
      <c r="H43" s="1193"/>
      <c r="I43" s="1193"/>
      <c r="J43" s="1193"/>
      <c r="K43" s="1193"/>
      <c r="L43" s="1193"/>
      <c r="M43" s="1193"/>
      <c r="N43" s="1193"/>
      <c r="O43" s="1193"/>
      <c r="P43" s="1193"/>
      <c r="Q43" s="1193"/>
      <c r="R43" s="1193"/>
      <c r="S43" s="1193"/>
      <c r="T43" s="1193"/>
      <c r="U43" s="1193"/>
      <c r="V43" s="1193"/>
      <c r="W43" s="1193"/>
      <c r="X43" s="1193"/>
      <c r="Y43" s="1193"/>
      <c r="Z43" s="1193"/>
      <c r="AA43" s="1193"/>
      <c r="AB43" s="1193"/>
      <c r="AC43" s="1193"/>
      <c r="AD43" s="1193"/>
      <c r="AE43" s="1193"/>
      <c r="AF43" s="1193"/>
      <c r="AG43" s="1193"/>
      <c r="AH43" s="1193"/>
      <c r="AI43" s="1193"/>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row>
    <row r="44" spans="1:55" ht="15" customHeight="1" x14ac:dyDescent="0.2">
      <c r="A44" s="1192"/>
      <c r="B44" s="1193"/>
      <c r="C44" s="1193"/>
      <c r="D44" s="1193"/>
      <c r="E44" s="1193"/>
      <c r="F44" s="1193"/>
      <c r="G44" s="1193"/>
      <c r="H44" s="1193"/>
      <c r="I44" s="1193"/>
      <c r="J44" s="1193"/>
      <c r="K44" s="1193"/>
      <c r="L44" s="1193"/>
      <c r="M44" s="1193"/>
      <c r="N44" s="1193"/>
      <c r="O44" s="1193"/>
      <c r="P44" s="1193"/>
      <c r="Q44" s="1193"/>
      <c r="R44" s="1193"/>
      <c r="S44" s="1193"/>
      <c r="T44" s="1193"/>
      <c r="U44" s="1193"/>
      <c r="V44" s="1193"/>
      <c r="W44" s="1193"/>
      <c r="X44" s="1193"/>
      <c r="Y44" s="1193"/>
      <c r="Z44" s="1193"/>
      <c r="AA44" s="1193"/>
      <c r="AB44" s="1193"/>
      <c r="AC44" s="1193"/>
      <c r="AD44" s="1193"/>
      <c r="AE44" s="1193"/>
      <c r="AF44" s="1193"/>
      <c r="AG44" s="1193"/>
      <c r="AH44" s="1193"/>
      <c r="AI44" s="1193"/>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row>
    <row r="45" spans="1:55" ht="15" customHeight="1" x14ac:dyDescent="0.2">
      <c r="A45" s="1192"/>
      <c r="B45" s="1193"/>
      <c r="C45" s="1193"/>
      <c r="D45" s="1193"/>
      <c r="E45" s="1193"/>
      <c r="F45" s="1193"/>
      <c r="G45" s="1193"/>
      <c r="H45" s="1193"/>
      <c r="I45" s="1193"/>
      <c r="J45" s="1193"/>
      <c r="K45" s="1193"/>
      <c r="L45" s="1193"/>
      <c r="M45" s="1193"/>
      <c r="N45" s="1193"/>
      <c r="O45" s="1193"/>
      <c r="P45" s="1193"/>
      <c r="Q45" s="1193"/>
      <c r="R45" s="1193"/>
      <c r="S45" s="1193"/>
      <c r="T45" s="1193"/>
      <c r="U45" s="1193"/>
      <c r="V45" s="1193"/>
      <c r="W45" s="1193"/>
      <c r="X45" s="1193"/>
      <c r="Y45" s="1193"/>
      <c r="Z45" s="1193"/>
      <c r="AA45" s="1193"/>
      <c r="AB45" s="1193"/>
      <c r="AC45" s="1193"/>
      <c r="AD45" s="1193"/>
      <c r="AE45" s="1193"/>
      <c r="AF45" s="1193"/>
      <c r="AG45" s="1193"/>
      <c r="AH45" s="1193"/>
      <c r="AI45" s="1193"/>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row>
    <row r="46" spans="1:55" ht="15" customHeight="1" x14ac:dyDescent="0.2">
      <c r="A46" s="1192"/>
      <c r="B46" s="1193"/>
      <c r="C46" s="1193"/>
      <c r="D46" s="1193"/>
      <c r="E46" s="1193"/>
      <c r="F46" s="1193"/>
      <c r="G46" s="1193"/>
      <c r="H46" s="1193"/>
      <c r="I46" s="1193"/>
      <c r="J46" s="1193"/>
      <c r="K46" s="1193"/>
      <c r="L46" s="1193"/>
      <c r="M46" s="1193"/>
      <c r="N46" s="1193"/>
      <c r="O46" s="1193"/>
      <c r="P46" s="1193"/>
      <c r="Q46" s="1193"/>
      <c r="R46" s="1193"/>
      <c r="S46" s="1193"/>
      <c r="T46" s="1193"/>
      <c r="U46" s="1193"/>
      <c r="V46" s="1193"/>
      <c r="W46" s="1193"/>
      <c r="X46" s="1193"/>
      <c r="Y46" s="1193"/>
      <c r="Z46" s="1193"/>
      <c r="AA46" s="1193"/>
      <c r="AB46" s="1193"/>
      <c r="AC46" s="1193"/>
      <c r="AD46" s="1193"/>
      <c r="AE46" s="1193"/>
      <c r="AF46" s="1193"/>
      <c r="AG46" s="1193"/>
      <c r="AH46" s="1193"/>
      <c r="AI46" s="1193"/>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row>
    <row r="47" spans="1:55" ht="15" customHeight="1" x14ac:dyDescent="0.2">
      <c r="A47" s="1192"/>
      <c r="B47" s="1193"/>
      <c r="C47" s="1193"/>
      <c r="D47" s="1193"/>
      <c r="E47" s="1193"/>
      <c r="F47" s="1193"/>
      <c r="G47" s="1193"/>
      <c r="H47" s="1193"/>
      <c r="I47" s="1193"/>
      <c r="J47" s="1193"/>
      <c r="K47" s="1193"/>
      <c r="L47" s="1193"/>
      <c r="M47" s="1193"/>
      <c r="N47" s="1193"/>
      <c r="O47" s="1193"/>
      <c r="P47" s="1193"/>
      <c r="Q47" s="1193"/>
      <c r="R47" s="1193"/>
      <c r="S47" s="1193"/>
      <c r="T47" s="1193"/>
      <c r="U47" s="1193"/>
      <c r="V47" s="1193"/>
      <c r="W47" s="1193"/>
      <c r="X47" s="1193"/>
      <c r="Y47" s="1193"/>
      <c r="Z47" s="1193"/>
      <c r="AA47" s="1193"/>
      <c r="AB47" s="1193"/>
      <c r="AC47" s="1193"/>
      <c r="AD47" s="1193"/>
      <c r="AE47" s="1193"/>
      <c r="AF47" s="1193"/>
      <c r="AG47" s="1193"/>
      <c r="AH47" s="1193"/>
      <c r="AI47" s="1193"/>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row>
    <row r="48" spans="1:55" ht="15" customHeight="1" x14ac:dyDescent="0.2">
      <c r="A48" s="1192"/>
      <c r="B48" s="1193"/>
      <c r="C48" s="1193"/>
      <c r="D48" s="1193"/>
      <c r="E48" s="1193"/>
      <c r="F48" s="1193"/>
      <c r="G48" s="1193"/>
      <c r="H48" s="1193"/>
      <c r="I48" s="1193"/>
      <c r="J48" s="1193"/>
      <c r="K48" s="1193"/>
      <c r="L48" s="1193"/>
      <c r="M48" s="1193"/>
      <c r="N48" s="1193"/>
      <c r="O48" s="1193"/>
      <c r="P48" s="1193"/>
      <c r="Q48" s="1193"/>
      <c r="R48" s="1193"/>
      <c r="S48" s="1193"/>
      <c r="T48" s="1193"/>
      <c r="U48" s="1193"/>
      <c r="V48" s="1193"/>
      <c r="W48" s="1193"/>
      <c r="X48" s="1193"/>
      <c r="Y48" s="1193"/>
      <c r="Z48" s="1193"/>
      <c r="AA48" s="1193"/>
      <c r="AB48" s="1193"/>
      <c r="AC48" s="1193"/>
      <c r="AD48" s="1193"/>
      <c r="AE48" s="1193"/>
      <c r="AF48" s="1193"/>
      <c r="AG48" s="1193"/>
      <c r="AH48" s="1193"/>
      <c r="AI48" s="1193"/>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row>
    <row r="49" spans="1:55" ht="15" customHeight="1" x14ac:dyDescent="0.2">
      <c r="A49" s="1192"/>
      <c r="B49" s="1193"/>
      <c r="C49" s="1193"/>
      <c r="D49" s="1193"/>
      <c r="E49" s="1193"/>
      <c r="F49" s="1193"/>
      <c r="G49" s="1193"/>
      <c r="H49" s="1193"/>
      <c r="I49" s="1193"/>
      <c r="J49" s="1193"/>
      <c r="K49" s="1193"/>
      <c r="L49" s="1193"/>
      <c r="M49" s="1193"/>
      <c r="N49" s="1193"/>
      <c r="O49" s="1193"/>
      <c r="P49" s="1193"/>
      <c r="Q49" s="1193"/>
      <c r="R49" s="1193"/>
      <c r="S49" s="1193"/>
      <c r="T49" s="1193"/>
      <c r="U49" s="1193"/>
      <c r="V49" s="1193"/>
      <c r="W49" s="1193"/>
      <c r="X49" s="1193"/>
      <c r="Y49" s="1193"/>
      <c r="Z49" s="1193"/>
      <c r="AA49" s="1193"/>
      <c r="AB49" s="1193"/>
      <c r="AC49" s="1193"/>
      <c r="AD49" s="1193"/>
      <c r="AE49" s="1193"/>
      <c r="AF49" s="1193"/>
      <c r="AG49" s="1193"/>
      <c r="AH49" s="1193"/>
      <c r="AI49" s="1193"/>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row>
    <row r="50" spans="1:55" ht="15" customHeight="1" x14ac:dyDescent="0.2">
      <c r="A50" s="1192"/>
      <c r="B50" s="1193"/>
      <c r="C50" s="1193"/>
      <c r="D50" s="1193"/>
      <c r="E50" s="1193"/>
      <c r="F50" s="1193"/>
      <c r="G50" s="1193"/>
      <c r="H50" s="1193"/>
      <c r="I50" s="1193"/>
      <c r="J50" s="1193"/>
      <c r="K50" s="1193"/>
      <c r="L50" s="1193"/>
      <c r="M50" s="1193"/>
      <c r="N50" s="1193"/>
      <c r="O50" s="1193"/>
      <c r="P50" s="1193"/>
      <c r="Q50" s="1193"/>
      <c r="R50" s="1193"/>
      <c r="S50" s="1193"/>
      <c r="T50" s="1193"/>
      <c r="U50" s="1193"/>
      <c r="V50" s="1193"/>
      <c r="W50" s="1193"/>
      <c r="X50" s="1193"/>
      <c r="Y50" s="1193"/>
      <c r="Z50" s="1193"/>
      <c r="AA50" s="1193"/>
      <c r="AB50" s="1193"/>
      <c r="AC50" s="1193"/>
      <c r="AD50" s="1193"/>
      <c r="AE50" s="1193"/>
      <c r="AF50" s="1193"/>
      <c r="AG50" s="1193"/>
      <c r="AH50" s="1193"/>
      <c r="AI50" s="1193"/>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row>
    <row r="51" spans="1:55" ht="15" customHeight="1" x14ac:dyDescent="0.2">
      <c r="A51" s="1192"/>
      <c r="B51" s="1193"/>
      <c r="C51" s="1193"/>
      <c r="D51" s="1193"/>
      <c r="E51" s="1193"/>
      <c r="F51" s="1193"/>
      <c r="G51" s="1193"/>
      <c r="H51" s="1193"/>
      <c r="I51" s="1193"/>
      <c r="J51" s="1193"/>
      <c r="K51" s="1193"/>
      <c r="L51" s="1193"/>
      <c r="M51" s="1193"/>
      <c r="N51" s="1193"/>
      <c r="O51" s="1193"/>
      <c r="P51" s="1193"/>
      <c r="Q51" s="1193"/>
      <c r="R51" s="1193"/>
      <c r="S51" s="1193"/>
      <c r="T51" s="1193"/>
      <c r="U51" s="1193"/>
      <c r="V51" s="1193"/>
      <c r="W51" s="1193"/>
      <c r="X51" s="1193"/>
      <c r="Y51" s="1193"/>
      <c r="Z51" s="1193"/>
      <c r="AA51" s="1193"/>
      <c r="AB51" s="1193"/>
      <c r="AC51" s="1193"/>
      <c r="AD51" s="1193"/>
      <c r="AE51" s="1193"/>
      <c r="AF51" s="1193"/>
      <c r="AG51" s="1193"/>
      <c r="AH51" s="1193"/>
      <c r="AI51" s="1193"/>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row>
    <row r="52" spans="1:55" ht="15" customHeight="1" x14ac:dyDescent="0.2">
      <c r="A52" s="1192"/>
      <c r="B52" s="1193"/>
      <c r="C52" s="1193"/>
      <c r="D52" s="1193"/>
      <c r="E52" s="1193"/>
      <c r="F52" s="1193"/>
      <c r="G52" s="1193"/>
      <c r="H52" s="1193"/>
      <c r="I52" s="1193"/>
      <c r="J52" s="1193"/>
      <c r="K52" s="1193"/>
      <c r="L52" s="1193"/>
      <c r="M52" s="1193"/>
      <c r="N52" s="1193"/>
      <c r="O52" s="1193"/>
      <c r="P52" s="1193"/>
      <c r="Q52" s="1193"/>
      <c r="R52" s="1193"/>
      <c r="S52" s="1193"/>
      <c r="T52" s="1193"/>
      <c r="U52" s="1193"/>
      <c r="V52" s="1193"/>
      <c r="W52" s="1193"/>
      <c r="X52" s="1193"/>
      <c r="Y52" s="1193"/>
      <c r="Z52" s="1193"/>
      <c r="AA52" s="1193"/>
      <c r="AB52" s="1193"/>
      <c r="AC52" s="1193"/>
      <c r="AD52" s="1193"/>
      <c r="AE52" s="1193"/>
      <c r="AF52" s="1193"/>
      <c r="AG52" s="1193"/>
      <c r="AH52" s="1193"/>
      <c r="AI52" s="1193"/>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row>
    <row r="53" spans="1:55" ht="15" customHeight="1" x14ac:dyDescent="0.2">
      <c r="A53" s="1192"/>
      <c r="B53" s="1193"/>
      <c r="C53" s="1193"/>
      <c r="D53" s="1193"/>
      <c r="E53" s="1193"/>
      <c r="F53" s="1193"/>
      <c r="G53" s="1193"/>
      <c r="H53" s="1193"/>
      <c r="I53" s="1193"/>
      <c r="J53" s="1193"/>
      <c r="K53" s="1193"/>
      <c r="L53" s="1193"/>
      <c r="M53" s="1193"/>
      <c r="N53" s="1193"/>
      <c r="O53" s="1193"/>
      <c r="P53" s="1193"/>
      <c r="Q53" s="1193"/>
      <c r="R53" s="1193"/>
      <c r="S53" s="1193"/>
      <c r="T53" s="1193"/>
      <c r="U53" s="1193"/>
      <c r="V53" s="1193"/>
      <c r="W53" s="1193"/>
      <c r="X53" s="1193"/>
      <c r="Y53" s="1193"/>
      <c r="Z53" s="1193"/>
      <c r="AA53" s="1193"/>
      <c r="AB53" s="1193"/>
      <c r="AC53" s="1193"/>
      <c r="AD53" s="1193"/>
      <c r="AE53" s="1193"/>
      <c r="AF53" s="1193"/>
      <c r="AG53" s="1193"/>
      <c r="AH53" s="1193"/>
      <c r="AI53" s="1193"/>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row>
    <row r="54" spans="1:55" ht="15" customHeight="1" x14ac:dyDescent="0.2">
      <c r="A54" s="1192"/>
      <c r="B54" s="1193"/>
      <c r="C54" s="1193"/>
      <c r="D54" s="1193"/>
      <c r="E54" s="1193"/>
      <c r="F54" s="1193"/>
      <c r="G54" s="1193"/>
      <c r="H54" s="1193"/>
      <c r="I54" s="1193"/>
      <c r="J54" s="1193"/>
      <c r="K54" s="1193"/>
      <c r="L54" s="1193"/>
      <c r="M54" s="1193"/>
      <c r="N54" s="1193"/>
      <c r="O54" s="1193"/>
      <c r="P54" s="1193"/>
      <c r="Q54" s="1193"/>
      <c r="R54" s="1193"/>
      <c r="S54" s="1193"/>
      <c r="T54" s="1193"/>
      <c r="U54" s="1193"/>
      <c r="V54" s="1193"/>
      <c r="W54" s="1193"/>
      <c r="X54" s="1193"/>
      <c r="Y54" s="1193"/>
      <c r="Z54" s="1193"/>
      <c r="AA54" s="1193"/>
      <c r="AB54" s="1193"/>
      <c r="AC54" s="1193"/>
      <c r="AD54" s="1193"/>
      <c r="AE54" s="1193"/>
      <c r="AF54" s="1193"/>
      <c r="AG54" s="1193"/>
      <c r="AH54" s="1193"/>
      <c r="AI54" s="1193"/>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row>
    <row r="55" spans="1:55" ht="15" customHeight="1" x14ac:dyDescent="0.2">
      <c r="A55" s="1192"/>
      <c r="B55" s="1193"/>
      <c r="C55" s="1193"/>
      <c r="D55" s="1193"/>
      <c r="E55" s="1193"/>
      <c r="F55" s="1193"/>
      <c r="G55" s="1193"/>
      <c r="H55" s="1193"/>
      <c r="I55" s="1193"/>
      <c r="J55" s="1193"/>
      <c r="K55" s="1193"/>
      <c r="L55" s="1193"/>
      <c r="M55" s="1193"/>
      <c r="N55" s="1193"/>
      <c r="O55" s="1193"/>
      <c r="P55" s="1193"/>
      <c r="Q55" s="1193"/>
      <c r="R55" s="1193"/>
      <c r="S55" s="1193"/>
      <c r="T55" s="1193"/>
      <c r="U55" s="1193"/>
      <c r="V55" s="1193"/>
      <c r="W55" s="1193"/>
      <c r="X55" s="1193"/>
      <c r="Y55" s="1193"/>
      <c r="Z55" s="1193"/>
      <c r="AA55" s="1193"/>
      <c r="AB55" s="1193"/>
      <c r="AC55" s="1193"/>
      <c r="AD55" s="1193"/>
      <c r="AE55" s="1193"/>
      <c r="AF55" s="1193"/>
      <c r="AG55" s="1193"/>
      <c r="AH55" s="1193"/>
      <c r="AI55" s="1193"/>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row>
    <row r="56" spans="1:55" ht="15" customHeight="1" x14ac:dyDescent="0.2">
      <c r="A56" s="1192"/>
      <c r="B56" s="1193"/>
      <c r="C56" s="1193"/>
      <c r="D56" s="1193"/>
      <c r="E56" s="1193"/>
      <c r="F56" s="1193"/>
      <c r="G56" s="1193"/>
      <c r="H56" s="1193"/>
      <c r="I56" s="1193"/>
      <c r="J56" s="1193"/>
      <c r="K56" s="1193"/>
      <c r="L56" s="1193"/>
      <c r="M56" s="1193"/>
      <c r="N56" s="1193"/>
      <c r="O56" s="1193"/>
      <c r="P56" s="1193"/>
      <c r="Q56" s="1193"/>
      <c r="R56" s="1193"/>
      <c r="S56" s="1193"/>
      <c r="T56" s="1193"/>
      <c r="U56" s="1193"/>
      <c r="V56" s="1193"/>
      <c r="W56" s="1193"/>
      <c r="X56" s="1193"/>
      <c r="Y56" s="1193"/>
      <c r="Z56" s="1193"/>
      <c r="AA56" s="1193"/>
      <c r="AB56" s="1193"/>
      <c r="AC56" s="1193"/>
      <c r="AD56" s="1193"/>
      <c r="AE56" s="1193"/>
      <c r="AF56" s="1193"/>
      <c r="AG56" s="1193"/>
      <c r="AH56" s="1193"/>
      <c r="AI56" s="1193"/>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row>
    <row r="57" spans="1:55" ht="15" customHeight="1" x14ac:dyDescent="0.2">
      <c r="A57" s="1192"/>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row>
    <row r="58" spans="1:55" ht="15" customHeight="1" x14ac:dyDescent="0.2">
      <c r="A58" s="1192"/>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row>
    <row r="59" spans="1:55" ht="15" customHeight="1" x14ac:dyDescent="0.2">
      <c r="A59" s="1192"/>
      <c r="B59" s="1193"/>
      <c r="C59" s="1193"/>
      <c r="D59" s="1193"/>
      <c r="E59" s="1193"/>
      <c r="F59" s="1193"/>
      <c r="G59" s="1193"/>
      <c r="H59" s="1193"/>
      <c r="I59" s="1193"/>
      <c r="J59" s="1193"/>
      <c r="K59" s="1193"/>
      <c r="L59" s="1193"/>
      <c r="M59" s="1193"/>
      <c r="N59" s="1193"/>
      <c r="O59" s="1193"/>
      <c r="P59" s="1193"/>
      <c r="Q59" s="1193"/>
      <c r="R59" s="1193"/>
      <c r="S59" s="1193"/>
      <c r="T59" s="1193"/>
      <c r="U59" s="1193"/>
      <c r="V59" s="1193"/>
      <c r="W59" s="1193"/>
      <c r="X59" s="1193"/>
      <c r="Y59" s="1193"/>
      <c r="Z59" s="1193"/>
      <c r="AA59" s="1193"/>
      <c r="AB59" s="1193"/>
      <c r="AC59" s="1193"/>
      <c r="AD59" s="1193"/>
      <c r="AE59" s="1193"/>
      <c r="AF59" s="1193"/>
      <c r="AG59" s="1193"/>
      <c r="AH59" s="1193"/>
      <c r="AI59" s="1193"/>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row>
    <row r="60" spans="1:55" ht="15" customHeight="1" x14ac:dyDescent="0.2">
      <c r="A60" s="1192"/>
      <c r="B60" s="1193"/>
      <c r="C60" s="1193"/>
      <c r="D60" s="1193"/>
      <c r="E60" s="1193"/>
      <c r="F60" s="1193"/>
      <c r="G60" s="1193"/>
      <c r="H60" s="1193"/>
      <c r="I60" s="1193"/>
      <c r="J60" s="1193"/>
      <c r="K60" s="1193"/>
      <c r="L60" s="1193"/>
      <c r="M60" s="1193"/>
      <c r="N60" s="1193"/>
      <c r="O60" s="1193"/>
      <c r="P60" s="1193"/>
      <c r="Q60" s="1193"/>
      <c r="R60" s="1193"/>
      <c r="S60" s="1193"/>
      <c r="T60" s="1193"/>
      <c r="U60" s="1193"/>
      <c r="V60" s="1193"/>
      <c r="W60" s="1193"/>
      <c r="X60" s="1193"/>
      <c r="Y60" s="1193"/>
      <c r="Z60" s="1193"/>
      <c r="AA60" s="1193"/>
      <c r="AB60" s="1193"/>
      <c r="AC60" s="1193"/>
      <c r="AD60" s="1193"/>
      <c r="AE60" s="1193"/>
      <c r="AF60" s="1193"/>
      <c r="AG60" s="1193"/>
      <c r="AH60" s="1193"/>
      <c r="AI60" s="1193"/>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row>
    <row r="61" spans="1:55" ht="15" customHeight="1" x14ac:dyDescent="0.2">
      <c r="A61" s="1192"/>
      <c r="B61" s="1193"/>
      <c r="C61" s="1193"/>
      <c r="D61" s="1193"/>
      <c r="E61" s="1193"/>
      <c r="F61" s="1193"/>
      <c r="G61" s="1193"/>
      <c r="H61" s="1193"/>
      <c r="I61" s="1193"/>
      <c r="J61" s="1193"/>
      <c r="K61" s="1193"/>
      <c r="L61" s="1193"/>
      <c r="M61" s="1193"/>
      <c r="N61" s="1193"/>
      <c r="O61" s="1193"/>
      <c r="P61" s="1193"/>
      <c r="Q61" s="1193"/>
      <c r="R61" s="1193"/>
      <c r="S61" s="1193"/>
      <c r="T61" s="1193"/>
      <c r="U61" s="1193"/>
      <c r="V61" s="1193"/>
      <c r="W61" s="1193"/>
      <c r="X61" s="1193"/>
      <c r="Y61" s="1193"/>
      <c r="Z61" s="1193"/>
      <c r="AA61" s="1193"/>
      <c r="AB61" s="1193"/>
      <c r="AC61" s="1193"/>
      <c r="AD61" s="1193"/>
      <c r="AE61" s="1193"/>
      <c r="AF61" s="1193"/>
      <c r="AG61" s="1193"/>
      <c r="AH61" s="1193"/>
      <c r="AI61" s="1193"/>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row>
    <row r="62" spans="1:55" ht="15" customHeight="1" x14ac:dyDescent="0.2">
      <c r="A62" s="1192"/>
      <c r="B62" s="1193"/>
      <c r="C62" s="1193"/>
      <c r="D62" s="1193"/>
      <c r="E62" s="1193"/>
      <c r="F62" s="1193"/>
      <c r="G62" s="1193"/>
      <c r="H62" s="1193"/>
      <c r="I62" s="1193"/>
      <c r="J62" s="1193"/>
      <c r="K62" s="1193"/>
      <c r="L62" s="1193"/>
      <c r="M62" s="1193"/>
      <c r="N62" s="1193"/>
      <c r="O62" s="1193"/>
      <c r="P62" s="1193"/>
      <c r="Q62" s="1193"/>
      <c r="R62" s="1193"/>
      <c r="S62" s="1193"/>
      <c r="T62" s="1193"/>
      <c r="U62" s="1193"/>
      <c r="V62" s="1193"/>
      <c r="W62" s="1193"/>
      <c r="X62" s="1193"/>
      <c r="Y62" s="1193"/>
      <c r="Z62" s="1193"/>
      <c r="AA62" s="1193"/>
      <c r="AB62" s="1193"/>
      <c r="AC62" s="1193"/>
      <c r="AD62" s="1193"/>
      <c r="AE62" s="1193"/>
      <c r="AF62" s="1193"/>
      <c r="AG62" s="1193"/>
      <c r="AH62" s="1193"/>
      <c r="AI62" s="1193"/>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row>
    <row r="63" spans="1:55" ht="15" customHeight="1" x14ac:dyDescent="0.2">
      <c r="A63" s="1192"/>
      <c r="B63" s="1193"/>
      <c r="C63" s="1193"/>
      <c r="D63" s="1193"/>
      <c r="E63" s="1193"/>
      <c r="F63" s="1193"/>
      <c r="G63" s="1193"/>
      <c r="H63" s="1193"/>
      <c r="I63" s="1193"/>
      <c r="J63" s="1193"/>
      <c r="K63" s="1193"/>
      <c r="L63" s="1193"/>
      <c r="M63" s="1193"/>
      <c r="N63" s="1193"/>
      <c r="O63" s="1193"/>
      <c r="P63" s="1193"/>
      <c r="Q63" s="1193"/>
      <c r="R63" s="1193"/>
      <c r="S63" s="1193"/>
      <c r="T63" s="1193"/>
      <c r="U63" s="1193"/>
      <c r="V63" s="1193"/>
      <c r="W63" s="1193"/>
      <c r="X63" s="1193"/>
      <c r="Y63" s="1193"/>
      <c r="Z63" s="1193"/>
      <c r="AA63" s="1193"/>
      <c r="AB63" s="1193"/>
      <c r="AC63" s="1193"/>
      <c r="AD63" s="1193"/>
      <c r="AE63" s="1193"/>
      <c r="AF63" s="1193"/>
      <c r="AG63" s="1193"/>
      <c r="AH63" s="1193"/>
      <c r="AI63" s="119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row>
    <row r="64" spans="1:55" ht="15" customHeight="1" x14ac:dyDescent="0.2">
      <c r="A64" s="1192"/>
      <c r="B64" s="1193"/>
      <c r="C64" s="1193"/>
      <c r="D64" s="1193"/>
      <c r="E64" s="1193"/>
      <c r="F64" s="1193"/>
      <c r="G64" s="1193"/>
      <c r="H64" s="1193"/>
      <c r="I64" s="1193"/>
      <c r="J64" s="1193"/>
      <c r="K64" s="1193"/>
      <c r="L64" s="1193"/>
      <c r="M64" s="1193"/>
      <c r="N64" s="1193"/>
      <c r="O64" s="1193"/>
      <c r="P64" s="1193"/>
      <c r="Q64" s="1193"/>
      <c r="R64" s="1193"/>
      <c r="S64" s="1193"/>
      <c r="T64" s="1193"/>
      <c r="U64" s="1193"/>
      <c r="V64" s="1193"/>
      <c r="W64" s="1193"/>
      <c r="X64" s="1193"/>
      <c r="Y64" s="1193"/>
      <c r="Z64" s="1193"/>
      <c r="AA64" s="1193"/>
      <c r="AB64" s="1193"/>
      <c r="AC64" s="1193"/>
      <c r="AD64" s="1193"/>
      <c r="AE64" s="1193"/>
      <c r="AF64" s="1193"/>
      <c r="AG64" s="1193"/>
      <c r="AH64" s="1193"/>
      <c r="AI64" s="119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row>
    <row r="65" spans="1:55" ht="15" customHeight="1" x14ac:dyDescent="0.2">
      <c r="A65" s="1192"/>
      <c r="B65" s="1193"/>
      <c r="C65" s="1193"/>
      <c r="D65" s="1193"/>
      <c r="E65" s="1193"/>
      <c r="F65" s="1193"/>
      <c r="G65" s="1193"/>
      <c r="H65" s="1193"/>
      <c r="I65" s="1193"/>
      <c r="J65" s="1193"/>
      <c r="K65" s="1193"/>
      <c r="L65" s="1193"/>
      <c r="M65" s="1193"/>
      <c r="N65" s="1193"/>
      <c r="O65" s="1193"/>
      <c r="P65" s="1193"/>
      <c r="Q65" s="1193"/>
      <c r="R65" s="1193"/>
      <c r="S65" s="1193"/>
      <c r="T65" s="1193"/>
      <c r="U65" s="1193"/>
      <c r="V65" s="1193"/>
      <c r="W65" s="1193"/>
      <c r="X65" s="1193"/>
      <c r="Y65" s="1193"/>
      <c r="Z65" s="1193"/>
      <c r="AA65" s="1193"/>
      <c r="AB65" s="1193"/>
      <c r="AC65" s="1193"/>
      <c r="AD65" s="1193"/>
      <c r="AE65" s="1193"/>
      <c r="AF65" s="1193"/>
      <c r="AG65" s="1193"/>
      <c r="AH65" s="1193"/>
      <c r="AI65" s="119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row>
    <row r="66" spans="1:55" ht="15" customHeight="1" x14ac:dyDescent="0.2">
      <c r="A66" s="1192"/>
      <c r="B66" s="1193"/>
      <c r="C66" s="1193"/>
      <c r="D66" s="1193"/>
      <c r="E66" s="1193"/>
      <c r="F66" s="1193"/>
      <c r="G66" s="1193"/>
      <c r="H66" s="1193"/>
      <c r="I66" s="1193"/>
      <c r="J66" s="1193"/>
      <c r="K66" s="1193"/>
      <c r="L66" s="1193"/>
      <c r="M66" s="1193"/>
      <c r="N66" s="1193"/>
      <c r="O66" s="1193"/>
      <c r="P66" s="1193"/>
      <c r="Q66" s="1193"/>
      <c r="R66" s="1193"/>
      <c r="S66" s="1193"/>
      <c r="T66" s="1193"/>
      <c r="U66" s="1193"/>
      <c r="V66" s="1193"/>
      <c r="W66" s="1193"/>
      <c r="X66" s="1193"/>
      <c r="Y66" s="1193"/>
      <c r="Z66" s="1193"/>
      <c r="AA66" s="1193"/>
      <c r="AB66" s="1193"/>
      <c r="AC66" s="1193"/>
      <c r="AD66" s="1193"/>
      <c r="AE66" s="1193"/>
      <c r="AF66" s="1193"/>
      <c r="AG66" s="1193"/>
      <c r="AH66" s="1193"/>
      <c r="AI66" s="119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row>
    <row r="67" spans="1:55" ht="15" customHeight="1" x14ac:dyDescent="0.2">
      <c r="A67" s="1192"/>
      <c r="B67" s="1193"/>
      <c r="C67" s="1193"/>
      <c r="D67" s="1193"/>
      <c r="E67" s="1193"/>
      <c r="F67" s="1193"/>
      <c r="G67" s="1193"/>
      <c r="H67" s="1193"/>
      <c r="I67" s="1193"/>
      <c r="J67" s="1193"/>
      <c r="K67" s="1193"/>
      <c r="L67" s="1193"/>
      <c r="M67" s="1193"/>
      <c r="N67" s="1193"/>
      <c r="O67" s="1193"/>
      <c r="P67" s="1193"/>
      <c r="Q67" s="1193"/>
      <c r="R67" s="1193"/>
      <c r="S67" s="1193"/>
      <c r="T67" s="1193"/>
      <c r="U67" s="1193"/>
      <c r="V67" s="1193"/>
      <c r="W67" s="1193"/>
      <c r="X67" s="1193"/>
      <c r="Y67" s="1193"/>
      <c r="Z67" s="1193"/>
      <c r="AA67" s="1193"/>
      <c r="AB67" s="1193"/>
      <c r="AC67" s="1193"/>
      <c r="AD67" s="1193"/>
      <c r="AE67" s="1193"/>
      <c r="AF67" s="1193"/>
      <c r="AG67" s="1193"/>
      <c r="AH67" s="1193"/>
      <c r="AI67" s="119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row>
    <row r="68" spans="1:55" ht="15" customHeight="1" x14ac:dyDescent="0.2">
      <c r="A68" s="1192"/>
      <c r="B68" s="1193"/>
      <c r="C68" s="1193"/>
      <c r="D68" s="1193"/>
      <c r="E68" s="1193"/>
      <c r="F68" s="1193"/>
      <c r="G68" s="1193"/>
      <c r="H68" s="1193"/>
      <c r="I68" s="1193"/>
      <c r="J68" s="1193"/>
      <c r="K68" s="1193"/>
      <c r="L68" s="1193"/>
      <c r="M68" s="1193"/>
      <c r="N68" s="1193"/>
      <c r="O68" s="1193"/>
      <c r="P68" s="1193"/>
      <c r="Q68" s="1193"/>
      <c r="R68" s="1193"/>
      <c r="S68" s="1193"/>
      <c r="T68" s="1193"/>
      <c r="U68" s="1193"/>
      <c r="V68" s="1193"/>
      <c r="W68" s="1193"/>
      <c r="X68" s="1193"/>
      <c r="Y68" s="1193"/>
      <c r="Z68" s="1193"/>
      <c r="AA68" s="1193"/>
      <c r="AB68" s="1193"/>
      <c r="AC68" s="1193"/>
      <c r="AD68" s="1193"/>
      <c r="AE68" s="1193"/>
      <c r="AF68" s="1193"/>
      <c r="AG68" s="1193"/>
      <c r="AH68" s="1193"/>
      <c r="AI68" s="119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row>
    <row r="69" spans="1:55" ht="15" customHeight="1" x14ac:dyDescent="0.2">
      <c r="A69" s="1192"/>
      <c r="B69" s="1193"/>
      <c r="C69" s="1193"/>
      <c r="D69" s="1193"/>
      <c r="E69" s="1193"/>
      <c r="F69" s="1193"/>
      <c r="G69" s="1193"/>
      <c r="H69" s="1193"/>
      <c r="I69" s="1193"/>
      <c r="J69" s="1193"/>
      <c r="K69" s="1193"/>
      <c r="L69" s="1193"/>
      <c r="M69" s="1193"/>
      <c r="N69" s="1193"/>
      <c r="O69" s="1193"/>
      <c r="P69" s="1193"/>
      <c r="Q69" s="1193"/>
      <c r="R69" s="1193"/>
      <c r="S69" s="1193"/>
      <c r="T69" s="1193"/>
      <c r="U69" s="1193"/>
      <c r="V69" s="1193"/>
      <c r="W69" s="1193"/>
      <c r="X69" s="1193"/>
      <c r="Y69" s="1193"/>
      <c r="Z69" s="1193"/>
      <c r="AA69" s="1193"/>
      <c r="AB69" s="1193"/>
      <c r="AC69" s="1193"/>
      <c r="AD69" s="1193"/>
      <c r="AE69" s="1193"/>
      <c r="AF69" s="1193"/>
      <c r="AG69" s="1193"/>
      <c r="AH69" s="1193"/>
      <c r="AI69" s="119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row>
    <row r="70" spans="1:55" ht="15" customHeight="1" x14ac:dyDescent="0.2">
      <c r="A70" s="1192"/>
      <c r="B70" s="1193"/>
      <c r="C70" s="1193"/>
      <c r="D70" s="1193"/>
      <c r="E70" s="1193"/>
      <c r="F70" s="1193"/>
      <c r="G70" s="1193"/>
      <c r="H70" s="1193"/>
      <c r="I70" s="1193"/>
      <c r="J70" s="1193"/>
      <c r="K70" s="1193"/>
      <c r="L70" s="1193"/>
      <c r="M70" s="1193"/>
      <c r="N70" s="1193"/>
      <c r="O70" s="1193"/>
      <c r="P70" s="1193"/>
      <c r="Q70" s="1193"/>
      <c r="R70" s="1193"/>
      <c r="S70" s="1193"/>
      <c r="T70" s="1193"/>
      <c r="U70" s="1193"/>
      <c r="V70" s="1193"/>
      <c r="W70" s="1193"/>
      <c r="X70" s="1193"/>
      <c r="Y70" s="1193"/>
      <c r="Z70" s="1193"/>
      <c r="AA70" s="1193"/>
      <c r="AB70" s="1193"/>
      <c r="AC70" s="1193"/>
      <c r="AD70" s="1193"/>
      <c r="AE70" s="1193"/>
      <c r="AF70" s="1193"/>
      <c r="AG70" s="1193"/>
      <c r="AH70" s="1193"/>
      <c r="AI70" s="1193"/>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row>
    <row r="71" spans="1:55" ht="15" customHeight="1" x14ac:dyDescent="0.2">
      <c r="A71" s="1192"/>
      <c r="B71" s="1193"/>
      <c r="C71" s="1193"/>
      <c r="D71" s="1193"/>
      <c r="E71" s="1193"/>
      <c r="F71" s="1193"/>
      <c r="G71" s="1193"/>
      <c r="H71" s="1193"/>
      <c r="I71" s="1193"/>
      <c r="J71" s="1193"/>
      <c r="K71" s="1193"/>
      <c r="L71" s="1193"/>
      <c r="M71" s="1193"/>
      <c r="N71" s="1193"/>
      <c r="O71" s="1193"/>
      <c r="P71" s="1193"/>
      <c r="Q71" s="1193"/>
      <c r="R71" s="1193"/>
      <c r="S71" s="1193"/>
      <c r="T71" s="1193"/>
      <c r="U71" s="1193"/>
      <c r="V71" s="1193"/>
      <c r="W71" s="1193"/>
      <c r="X71" s="1193"/>
      <c r="Y71" s="1193"/>
      <c r="Z71" s="1193"/>
      <c r="AA71" s="1193"/>
      <c r="AB71" s="1193"/>
      <c r="AC71" s="1193"/>
      <c r="AD71" s="1193"/>
      <c r="AE71" s="1193"/>
      <c r="AF71" s="1193"/>
      <c r="AG71" s="1193"/>
      <c r="AH71" s="1193"/>
      <c r="AI71" s="1193"/>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row>
    <row r="72" spans="1:55" ht="15" customHeight="1" x14ac:dyDescent="0.2">
      <c r="A72" s="1192"/>
      <c r="B72" s="1193"/>
      <c r="C72" s="1193"/>
      <c r="D72" s="1193"/>
      <c r="E72" s="1193"/>
      <c r="F72" s="1193"/>
      <c r="G72" s="1193"/>
      <c r="H72" s="1193"/>
      <c r="I72" s="1193"/>
      <c r="J72" s="1193"/>
      <c r="K72" s="1193"/>
      <c r="L72" s="1193"/>
      <c r="M72" s="1193"/>
      <c r="N72" s="1193"/>
      <c r="O72" s="1193"/>
      <c r="P72" s="1193"/>
      <c r="Q72" s="1193"/>
      <c r="R72" s="1193"/>
      <c r="S72" s="1193"/>
      <c r="T72" s="1193"/>
      <c r="U72" s="1193"/>
      <c r="V72" s="1193"/>
      <c r="W72" s="1193"/>
      <c r="X72" s="1193"/>
      <c r="Y72" s="1193"/>
      <c r="Z72" s="1193"/>
      <c r="AA72" s="1193"/>
      <c r="AB72" s="1193"/>
      <c r="AC72" s="1193"/>
      <c r="AD72" s="1193"/>
      <c r="AE72" s="1193"/>
      <c r="AF72" s="1193"/>
      <c r="AG72" s="1193"/>
      <c r="AH72" s="1193"/>
      <c r="AI72" s="1193"/>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row>
    <row r="73" spans="1:55" ht="15" customHeight="1" x14ac:dyDescent="0.2">
      <c r="A73" s="1192"/>
      <c r="B73" s="1193"/>
      <c r="C73" s="1193"/>
      <c r="D73" s="1193"/>
      <c r="E73" s="1193"/>
      <c r="F73" s="1193"/>
      <c r="G73" s="1193"/>
      <c r="H73" s="1193"/>
      <c r="I73" s="1193"/>
      <c r="J73" s="1193"/>
      <c r="K73" s="1193"/>
      <c r="L73" s="1193"/>
      <c r="M73" s="1193"/>
      <c r="N73" s="1193"/>
      <c r="O73" s="1193"/>
      <c r="P73" s="1193"/>
      <c r="Q73" s="1193"/>
      <c r="R73" s="1193"/>
      <c r="S73" s="1193"/>
      <c r="T73" s="1193"/>
      <c r="U73" s="1193"/>
      <c r="V73" s="1193"/>
      <c r="W73" s="1193"/>
      <c r="X73" s="1193"/>
      <c r="Y73" s="1193"/>
      <c r="Z73" s="1193"/>
      <c r="AA73" s="1193"/>
      <c r="AB73" s="1193"/>
      <c r="AC73" s="1193"/>
      <c r="AD73" s="1193"/>
      <c r="AE73" s="1193"/>
      <c r="AF73" s="1193"/>
      <c r="AG73" s="1193"/>
      <c r="AH73" s="1193"/>
      <c r="AI73" s="1193"/>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row>
    <row r="74" spans="1:55" ht="15" customHeight="1" x14ac:dyDescent="0.2">
      <c r="A74" s="1192"/>
      <c r="B74" s="1193"/>
      <c r="C74" s="1193"/>
      <c r="D74" s="1193"/>
      <c r="E74" s="1193"/>
      <c r="F74" s="1193"/>
      <c r="G74" s="1193"/>
      <c r="H74" s="1193"/>
      <c r="I74" s="1193"/>
      <c r="J74" s="1193"/>
      <c r="K74" s="1193"/>
      <c r="L74" s="1193"/>
      <c r="M74" s="1193"/>
      <c r="N74" s="1193"/>
      <c r="O74" s="1193"/>
      <c r="P74" s="1193"/>
      <c r="Q74" s="1193"/>
      <c r="R74" s="1193"/>
      <c r="S74" s="1193"/>
      <c r="T74" s="1193"/>
      <c r="U74" s="1193"/>
      <c r="V74" s="1193"/>
      <c r="W74" s="1193"/>
      <c r="X74" s="1193"/>
      <c r="Y74" s="1193"/>
      <c r="Z74" s="1193"/>
      <c r="AA74" s="1193"/>
      <c r="AB74" s="1193"/>
      <c r="AC74" s="1193"/>
      <c r="AD74" s="1193"/>
      <c r="AE74" s="1193"/>
      <c r="AF74" s="1193"/>
      <c r="AG74" s="1193"/>
      <c r="AH74" s="1193"/>
      <c r="AI74" s="1193"/>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row>
    <row r="75" spans="1:55" ht="15" customHeight="1" x14ac:dyDescent="0.2">
      <c r="A75" s="1192"/>
      <c r="B75" s="1193"/>
      <c r="C75" s="1193"/>
      <c r="D75" s="1193"/>
      <c r="E75" s="1193"/>
      <c r="F75" s="1193"/>
      <c r="G75" s="1193"/>
      <c r="H75" s="1193"/>
      <c r="I75" s="1193"/>
      <c r="J75" s="1193"/>
      <c r="K75" s="1193"/>
      <c r="L75" s="1193"/>
      <c r="M75" s="1193"/>
      <c r="N75" s="1193"/>
      <c r="O75" s="1193"/>
      <c r="P75" s="1193"/>
      <c r="Q75" s="1193"/>
      <c r="R75" s="1193"/>
      <c r="S75" s="1193"/>
      <c r="T75" s="1193"/>
      <c r="U75" s="1193"/>
      <c r="V75" s="1193"/>
      <c r="W75" s="1193"/>
      <c r="X75" s="1193"/>
      <c r="Y75" s="1193"/>
      <c r="Z75" s="1193"/>
      <c r="AA75" s="1193"/>
      <c r="AB75" s="1193"/>
      <c r="AC75" s="1193"/>
      <c r="AD75" s="1193"/>
      <c r="AE75" s="1193"/>
      <c r="AF75" s="1193"/>
      <c r="AG75" s="1193"/>
      <c r="AH75" s="1193"/>
      <c r="AI75" s="1193"/>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row>
    <row r="76" spans="1:55" ht="15" customHeight="1" x14ac:dyDescent="0.2">
      <c r="A76" s="1192"/>
      <c r="B76" s="1193"/>
      <c r="C76" s="1193"/>
      <c r="D76" s="1193"/>
      <c r="E76" s="1193"/>
      <c r="F76" s="1193"/>
      <c r="G76" s="1193"/>
      <c r="H76" s="1193"/>
      <c r="I76" s="1193"/>
      <c r="J76" s="1193"/>
      <c r="K76" s="1193"/>
      <c r="L76" s="1193"/>
      <c r="M76" s="1193"/>
      <c r="N76" s="1193"/>
      <c r="O76" s="1193"/>
      <c r="P76" s="1193"/>
      <c r="Q76" s="1193"/>
      <c r="R76" s="1193"/>
      <c r="S76" s="1193"/>
      <c r="T76" s="1193"/>
      <c r="U76" s="1193"/>
      <c r="V76" s="1193"/>
      <c r="W76" s="1193"/>
      <c r="X76" s="1193"/>
      <c r="Y76" s="1193"/>
      <c r="Z76" s="1193"/>
      <c r="AA76" s="1193"/>
      <c r="AB76" s="1193"/>
      <c r="AC76" s="1193"/>
      <c r="AD76" s="1193"/>
      <c r="AE76" s="1193"/>
      <c r="AF76" s="1193"/>
      <c r="AG76" s="1193"/>
      <c r="AH76" s="1193"/>
      <c r="AI76" s="1193"/>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row>
    <row r="77" spans="1:55" ht="15" customHeight="1" x14ac:dyDescent="0.2">
      <c r="A77" s="1192"/>
      <c r="B77" s="1193"/>
      <c r="C77" s="1193"/>
      <c r="D77" s="1193"/>
      <c r="E77" s="1193"/>
      <c r="F77" s="1193"/>
      <c r="G77" s="1193"/>
      <c r="H77" s="1193"/>
      <c r="I77" s="1193"/>
      <c r="J77" s="1193"/>
      <c r="K77" s="1193"/>
      <c r="L77" s="1193"/>
      <c r="M77" s="1193"/>
      <c r="N77" s="1193"/>
      <c r="O77" s="1193"/>
      <c r="P77" s="1193"/>
      <c r="Q77" s="1193"/>
      <c r="R77" s="1193"/>
      <c r="S77" s="1193"/>
      <c r="T77" s="1193"/>
      <c r="U77" s="1193"/>
      <c r="V77" s="1193"/>
      <c r="W77" s="1193"/>
      <c r="X77" s="1193"/>
      <c r="Y77" s="1193"/>
      <c r="Z77" s="1193"/>
      <c r="AA77" s="1193"/>
      <c r="AB77" s="1193"/>
      <c r="AC77" s="1193"/>
      <c r="AD77" s="1193"/>
      <c r="AE77" s="1193"/>
      <c r="AF77" s="1193"/>
      <c r="AG77" s="1193"/>
      <c r="AH77" s="1193"/>
      <c r="AI77" s="1193"/>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row>
    <row r="78" spans="1:55" ht="15" customHeight="1" x14ac:dyDescent="0.2">
      <c r="A78" s="1192"/>
      <c r="B78" s="1193"/>
      <c r="C78" s="1193"/>
      <c r="D78" s="1193"/>
      <c r="E78" s="1193"/>
      <c r="F78" s="1193"/>
      <c r="G78" s="1193"/>
      <c r="H78" s="1193"/>
      <c r="I78" s="1193"/>
      <c r="J78" s="1193"/>
      <c r="K78" s="1193"/>
      <c r="L78" s="1193"/>
      <c r="M78" s="1193"/>
      <c r="N78" s="1193"/>
      <c r="O78" s="1193"/>
      <c r="P78" s="1193"/>
      <c r="Q78" s="1193"/>
      <c r="R78" s="1193"/>
      <c r="S78" s="1193"/>
      <c r="T78" s="1193"/>
      <c r="U78" s="1193"/>
      <c r="V78" s="1193"/>
      <c r="W78" s="1193"/>
      <c r="X78" s="1193"/>
      <c r="Y78" s="1193"/>
      <c r="Z78" s="1193"/>
      <c r="AA78" s="1193"/>
      <c r="AB78" s="1193"/>
      <c r="AC78" s="1193"/>
      <c r="AD78" s="1193"/>
      <c r="AE78" s="1193"/>
      <c r="AF78" s="1193"/>
      <c r="AG78" s="1193"/>
      <c r="AH78" s="1193"/>
      <c r="AI78" s="1193"/>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row>
    <row r="79" spans="1:55" ht="15" customHeight="1" x14ac:dyDescent="0.2">
      <c r="A79" s="1192"/>
      <c r="B79" s="1193"/>
      <c r="C79" s="1193"/>
      <c r="D79" s="1193"/>
      <c r="E79" s="1193"/>
      <c r="F79" s="1193"/>
      <c r="G79" s="1193"/>
      <c r="H79" s="1193"/>
      <c r="I79" s="1193"/>
      <c r="J79" s="1193"/>
      <c r="K79" s="1193"/>
      <c r="L79" s="1193"/>
      <c r="M79" s="1193"/>
      <c r="N79" s="1193"/>
      <c r="O79" s="1193"/>
      <c r="P79" s="1193"/>
      <c r="Q79" s="1193"/>
      <c r="R79" s="1193"/>
      <c r="S79" s="1193"/>
      <c r="T79" s="1193"/>
      <c r="U79" s="1193"/>
      <c r="V79" s="1193"/>
      <c r="W79" s="1193"/>
      <c r="X79" s="1193"/>
      <c r="Y79" s="1193"/>
      <c r="Z79" s="1193"/>
      <c r="AA79" s="1193"/>
      <c r="AB79" s="1193"/>
      <c r="AC79" s="1193"/>
      <c r="AD79" s="1193"/>
      <c r="AE79" s="1193"/>
      <c r="AF79" s="1193"/>
      <c r="AG79" s="1193"/>
      <c r="AH79" s="1193"/>
      <c r="AI79" s="1193"/>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row>
    <row r="80" spans="1:55" ht="15" customHeight="1" x14ac:dyDescent="0.2">
      <c r="A80" s="1192"/>
      <c r="B80" s="1193"/>
      <c r="C80" s="1193"/>
      <c r="D80" s="1193"/>
      <c r="E80" s="1193"/>
      <c r="F80" s="1193"/>
      <c r="G80" s="1193"/>
      <c r="H80" s="1193"/>
      <c r="I80" s="1193"/>
      <c r="J80" s="1193"/>
      <c r="K80" s="1193"/>
      <c r="L80" s="1193"/>
      <c r="M80" s="1193"/>
      <c r="N80" s="1193"/>
      <c r="O80" s="1193"/>
      <c r="P80" s="1193"/>
      <c r="Q80" s="1193"/>
      <c r="R80" s="1193"/>
      <c r="S80" s="1193"/>
      <c r="T80" s="1193"/>
      <c r="U80" s="1193"/>
      <c r="V80" s="1193"/>
      <c r="W80" s="1193"/>
      <c r="X80" s="1193"/>
      <c r="Y80" s="1193"/>
      <c r="Z80" s="1193"/>
      <c r="AA80" s="1193"/>
      <c r="AB80" s="1193"/>
      <c r="AC80" s="1193"/>
      <c r="AD80" s="1193"/>
      <c r="AE80" s="1193"/>
      <c r="AF80" s="1193"/>
      <c r="AG80" s="1193"/>
      <c r="AH80" s="1193"/>
      <c r="AI80" s="1193"/>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row>
    <row r="81" spans="1:55" ht="15" customHeight="1" x14ac:dyDescent="0.2">
      <c r="A81" s="1192"/>
      <c r="B81" s="1193"/>
      <c r="C81" s="1193"/>
      <c r="D81" s="1193"/>
      <c r="E81" s="1193"/>
      <c r="F81" s="1193"/>
      <c r="G81" s="1193"/>
      <c r="H81" s="1193"/>
      <c r="I81" s="1193"/>
      <c r="J81" s="1193"/>
      <c r="K81" s="1193"/>
      <c r="L81" s="1193"/>
      <c r="M81" s="1193"/>
      <c r="N81" s="1193"/>
      <c r="O81" s="1193"/>
      <c r="P81" s="1193"/>
      <c r="Q81" s="1193"/>
      <c r="R81" s="1193"/>
      <c r="S81" s="1193"/>
      <c r="T81" s="1193"/>
      <c r="U81" s="1193"/>
      <c r="V81" s="1193"/>
      <c r="W81" s="1193"/>
      <c r="X81" s="1193"/>
      <c r="Y81" s="1193"/>
      <c r="Z81" s="1193"/>
      <c r="AA81" s="1193"/>
      <c r="AB81" s="1193"/>
      <c r="AC81" s="1193"/>
      <c r="AD81" s="1193"/>
      <c r="AE81" s="1193"/>
      <c r="AF81" s="1193"/>
      <c r="AG81" s="1193"/>
      <c r="AH81" s="1193"/>
      <c r="AI81" s="1193"/>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row>
    <row r="82" spans="1:55" ht="15" customHeight="1" x14ac:dyDescent="0.2">
      <c r="A82" s="1192"/>
      <c r="B82" s="1193"/>
      <c r="C82" s="1193"/>
      <c r="D82" s="1193"/>
      <c r="E82" s="1193"/>
      <c r="F82" s="1193"/>
      <c r="G82" s="1193"/>
      <c r="H82" s="1193"/>
      <c r="I82" s="1193"/>
      <c r="J82" s="1193"/>
      <c r="K82" s="1193"/>
      <c r="L82" s="1193"/>
      <c r="M82" s="1193"/>
      <c r="N82" s="1193"/>
      <c r="O82" s="1193"/>
      <c r="P82" s="1193"/>
      <c r="Q82" s="1193"/>
      <c r="R82" s="1193"/>
      <c r="S82" s="1193"/>
      <c r="T82" s="1193"/>
      <c r="U82" s="1193"/>
      <c r="V82" s="1193"/>
      <c r="W82" s="1193"/>
      <c r="X82" s="1193"/>
      <c r="Y82" s="1193"/>
      <c r="Z82" s="1193"/>
      <c r="AA82" s="1193"/>
      <c r="AB82" s="1193"/>
      <c r="AC82" s="1193"/>
      <c r="AD82" s="1193"/>
      <c r="AE82" s="1193"/>
      <c r="AF82" s="1193"/>
      <c r="AG82" s="1193"/>
      <c r="AH82" s="1193"/>
      <c r="AI82" s="1193"/>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row>
    <row r="83" spans="1:55" ht="15" customHeight="1" x14ac:dyDescent="0.2">
      <c r="A83" s="1192"/>
      <c r="B83" s="1193"/>
      <c r="C83" s="1193"/>
      <c r="D83" s="1193"/>
      <c r="E83" s="1193"/>
      <c r="F83" s="1193"/>
      <c r="G83" s="1193"/>
      <c r="H83" s="1193"/>
      <c r="I83" s="1193"/>
      <c r="J83" s="1193"/>
      <c r="K83" s="1193"/>
      <c r="L83" s="1193"/>
      <c r="M83" s="1193"/>
      <c r="N83" s="1193"/>
      <c r="O83" s="1193"/>
      <c r="P83" s="1193"/>
      <c r="Q83" s="1193"/>
      <c r="R83" s="1193"/>
      <c r="S83" s="1193"/>
      <c r="T83" s="1193"/>
      <c r="U83" s="1193"/>
      <c r="V83" s="1193"/>
      <c r="W83" s="1193"/>
      <c r="X83" s="1193"/>
      <c r="Y83" s="1193"/>
      <c r="Z83" s="1193"/>
      <c r="AA83" s="1193"/>
      <c r="AB83" s="1193"/>
      <c r="AC83" s="1193"/>
      <c r="AD83" s="1193"/>
      <c r="AE83" s="1193"/>
      <c r="AF83" s="1193"/>
      <c r="AG83" s="1193"/>
      <c r="AH83" s="1193"/>
      <c r="AI83" s="1193"/>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row>
    <row r="84" spans="1:55" ht="15" customHeight="1" x14ac:dyDescent="0.2">
      <c r="A84" s="1192"/>
      <c r="B84" s="1193"/>
      <c r="C84" s="1193"/>
      <c r="D84" s="1193"/>
      <c r="E84" s="1193"/>
      <c r="F84" s="1193"/>
      <c r="G84" s="1193"/>
      <c r="H84" s="1193"/>
      <c r="I84" s="1193"/>
      <c r="J84" s="1193"/>
      <c r="K84" s="1193"/>
      <c r="L84" s="1193"/>
      <c r="M84" s="1193"/>
      <c r="N84" s="1193"/>
      <c r="O84" s="1193"/>
      <c r="P84" s="1193"/>
      <c r="Q84" s="1193"/>
      <c r="R84" s="1193"/>
      <c r="S84" s="1193"/>
      <c r="T84" s="1193"/>
      <c r="U84" s="1193"/>
      <c r="V84" s="1193"/>
      <c r="W84" s="1193"/>
      <c r="X84" s="1193"/>
      <c r="Y84" s="1193"/>
      <c r="Z84" s="1193"/>
      <c r="AA84" s="1193"/>
      <c r="AB84" s="1193"/>
      <c r="AC84" s="1193"/>
      <c r="AD84" s="1193"/>
      <c r="AE84" s="1193"/>
      <c r="AF84" s="1193"/>
      <c r="AG84" s="1193"/>
      <c r="AH84" s="1193"/>
      <c r="AI84" s="1193"/>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row>
    <row r="85" spans="1:55" ht="15" customHeight="1" x14ac:dyDescent="0.2">
      <c r="A85" s="1192"/>
      <c r="B85" s="1193"/>
      <c r="C85" s="1193"/>
      <c r="D85" s="1193"/>
      <c r="E85" s="1193"/>
      <c r="F85" s="1193"/>
      <c r="G85" s="1193"/>
      <c r="H85" s="1193"/>
      <c r="I85" s="1193"/>
      <c r="J85" s="1193"/>
      <c r="K85" s="1193"/>
      <c r="L85" s="1193"/>
      <c r="M85" s="1193"/>
      <c r="N85" s="1193"/>
      <c r="O85" s="1193"/>
      <c r="P85" s="1193"/>
      <c r="Q85" s="1193"/>
      <c r="R85" s="1193"/>
      <c r="S85" s="1193"/>
      <c r="T85" s="1193"/>
      <c r="U85" s="1193"/>
      <c r="V85" s="1193"/>
      <c r="W85" s="1193"/>
      <c r="X85" s="1193"/>
      <c r="Y85" s="1193"/>
      <c r="Z85" s="1193"/>
      <c r="AA85" s="1193"/>
      <c r="AB85" s="1193"/>
      <c r="AC85" s="1193"/>
      <c r="AD85" s="1193"/>
      <c r="AE85" s="1193"/>
      <c r="AF85" s="1193"/>
      <c r="AG85" s="1193"/>
      <c r="AH85" s="1193"/>
      <c r="AI85" s="1193"/>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row>
    <row r="86" spans="1:55" ht="15" customHeight="1" x14ac:dyDescent="0.2">
      <c r="A86" s="1192"/>
      <c r="B86" s="1193"/>
      <c r="C86" s="1193"/>
      <c r="D86" s="1193"/>
      <c r="E86" s="1193"/>
      <c r="F86" s="1193"/>
      <c r="G86" s="1193"/>
      <c r="H86" s="1193"/>
      <c r="I86" s="1193"/>
      <c r="J86" s="1193"/>
      <c r="K86" s="1193"/>
      <c r="L86" s="1193"/>
      <c r="M86" s="1193"/>
      <c r="N86" s="1193"/>
      <c r="O86" s="1193"/>
      <c r="P86" s="1193"/>
      <c r="Q86" s="1193"/>
      <c r="R86" s="1193"/>
      <c r="S86" s="1193"/>
      <c r="T86" s="1193"/>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row>
    <row r="87" spans="1:55" ht="15" customHeight="1" x14ac:dyDescent="0.2">
      <c r="A87" s="1192"/>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row>
    <row r="88" spans="1:55" ht="15" customHeight="1" x14ac:dyDescent="0.2">
      <c r="A88" s="1192"/>
      <c r="B88" s="1193"/>
      <c r="C88" s="1193"/>
      <c r="D88" s="1193"/>
      <c r="E88" s="1193"/>
      <c r="F88" s="1193"/>
      <c r="G88" s="1193"/>
      <c r="H88" s="1193"/>
      <c r="I88" s="1193"/>
      <c r="J88" s="1193"/>
      <c r="K88" s="1193"/>
      <c r="L88" s="1193"/>
      <c r="M88" s="1193"/>
      <c r="N88" s="1193"/>
      <c r="O88" s="1193"/>
      <c r="P88" s="1193"/>
      <c r="Q88" s="1193"/>
      <c r="R88" s="1193"/>
      <c r="S88" s="1193"/>
      <c r="T88" s="1193"/>
      <c r="U88" s="1193"/>
      <c r="V88" s="1193"/>
      <c r="W88" s="1193"/>
      <c r="X88" s="1193"/>
      <c r="Y88" s="1193"/>
      <c r="Z88" s="1193"/>
      <c r="AA88" s="1193"/>
      <c r="AB88" s="1193"/>
      <c r="AC88" s="1193"/>
      <c r="AD88" s="1193"/>
      <c r="AE88" s="1193"/>
      <c r="AF88" s="1193"/>
      <c r="AG88" s="1193"/>
      <c r="AH88" s="1193"/>
      <c r="AI88" s="1193"/>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row>
    <row r="89" spans="1:55" ht="15" customHeight="1" x14ac:dyDescent="0.2">
      <c r="A89" s="1192"/>
      <c r="B89" s="1193"/>
      <c r="C89" s="1193"/>
      <c r="D89" s="1193"/>
      <c r="E89" s="1193"/>
      <c r="F89" s="1193"/>
      <c r="G89" s="1193"/>
      <c r="H89" s="1193"/>
      <c r="I89" s="1193"/>
      <c r="J89" s="1193"/>
      <c r="K89" s="1193"/>
      <c r="L89" s="1193"/>
      <c r="M89" s="1193"/>
      <c r="N89" s="1193"/>
      <c r="O89" s="1193"/>
      <c r="P89" s="1193"/>
      <c r="Q89" s="1193"/>
      <c r="R89" s="1193"/>
      <c r="S89" s="1193"/>
      <c r="T89" s="1193"/>
      <c r="U89" s="1193"/>
      <c r="V89" s="1193"/>
      <c r="W89" s="1193"/>
      <c r="X89" s="1193"/>
      <c r="Y89" s="1193"/>
      <c r="Z89" s="1193"/>
      <c r="AA89" s="1193"/>
      <c r="AB89" s="1193"/>
      <c r="AC89" s="1193"/>
      <c r="AD89" s="1193"/>
      <c r="AE89" s="1193"/>
      <c r="AF89" s="1193"/>
      <c r="AG89" s="1193"/>
      <c r="AH89" s="1193"/>
      <c r="AI89" s="1193"/>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row>
    <row r="90" spans="1:55" ht="15" customHeight="1" x14ac:dyDescent="0.2">
      <c r="A90" s="1192"/>
      <c r="B90" s="1193"/>
      <c r="C90" s="1193"/>
      <c r="D90" s="1193"/>
      <c r="E90" s="1193"/>
      <c r="F90" s="1193"/>
      <c r="G90" s="1193"/>
      <c r="H90" s="1193"/>
      <c r="I90" s="1193"/>
      <c r="J90" s="1193"/>
      <c r="K90" s="1193"/>
      <c r="L90" s="1193"/>
      <c r="M90" s="1193"/>
      <c r="N90" s="1193"/>
      <c r="O90" s="1193"/>
      <c r="P90" s="1193"/>
      <c r="Q90" s="1193"/>
      <c r="R90" s="1193"/>
      <c r="S90" s="1193"/>
      <c r="T90" s="1193"/>
      <c r="U90" s="1193"/>
      <c r="V90" s="1193"/>
      <c r="W90" s="1193"/>
      <c r="X90" s="1193"/>
      <c r="Y90" s="1193"/>
      <c r="Z90" s="1193"/>
      <c r="AA90" s="1193"/>
      <c r="AB90" s="1193"/>
      <c r="AC90" s="1193"/>
      <c r="AD90" s="1193"/>
      <c r="AE90" s="1193"/>
      <c r="AF90" s="1193"/>
      <c r="AG90" s="1193"/>
      <c r="AH90" s="1193"/>
      <c r="AI90" s="1193"/>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row>
    <row r="91" spans="1:55" ht="15" customHeight="1" x14ac:dyDescent="0.2">
      <c r="A91" s="1192"/>
      <c r="B91" s="1193"/>
      <c r="C91" s="1193"/>
      <c r="D91" s="1193"/>
      <c r="E91" s="1193"/>
      <c r="F91" s="1193"/>
      <c r="G91" s="1193"/>
      <c r="H91" s="1193"/>
      <c r="I91" s="1193"/>
      <c r="J91" s="1193"/>
      <c r="K91" s="1193"/>
      <c r="L91" s="1193"/>
      <c r="M91" s="1193"/>
      <c r="N91" s="1193"/>
      <c r="O91" s="1193"/>
      <c r="P91" s="1193"/>
      <c r="Q91" s="1193"/>
      <c r="R91" s="1193"/>
      <c r="S91" s="1193"/>
      <c r="T91" s="1193"/>
      <c r="U91" s="1193"/>
      <c r="V91" s="1193"/>
      <c r="W91" s="1193"/>
      <c r="X91" s="1193"/>
      <c r="Y91" s="1193"/>
      <c r="Z91" s="1193"/>
      <c r="AA91" s="1193"/>
      <c r="AB91" s="1193"/>
      <c r="AC91" s="1193"/>
      <c r="AD91" s="1193"/>
      <c r="AE91" s="1193"/>
      <c r="AF91" s="1193"/>
      <c r="AG91" s="1193"/>
      <c r="AH91" s="1193"/>
      <c r="AI91" s="1193"/>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row>
    <row r="92" spans="1:55" ht="15" customHeight="1" x14ac:dyDescent="0.2">
      <c r="A92" s="1192"/>
      <c r="B92" s="1193"/>
      <c r="C92" s="1193"/>
      <c r="D92" s="1193"/>
      <c r="E92" s="1193"/>
      <c r="F92" s="1193"/>
      <c r="G92" s="1193"/>
      <c r="H92" s="1193"/>
      <c r="I92" s="1193"/>
      <c r="J92" s="1193"/>
      <c r="K92" s="1193"/>
      <c r="L92" s="1193"/>
      <c r="M92" s="1193"/>
      <c r="N92" s="1193"/>
      <c r="O92" s="1193"/>
      <c r="P92" s="1193"/>
      <c r="Q92" s="1193"/>
      <c r="R92" s="1193"/>
      <c r="S92" s="1193"/>
      <c r="T92" s="1193"/>
      <c r="U92" s="1193"/>
      <c r="V92" s="1193"/>
      <c r="W92" s="1193"/>
      <c r="X92" s="1193"/>
      <c r="Y92" s="1193"/>
      <c r="Z92" s="1193"/>
      <c r="AA92" s="1193"/>
      <c r="AB92" s="1193"/>
      <c r="AC92" s="1193"/>
      <c r="AD92" s="1193"/>
      <c r="AE92" s="1193"/>
      <c r="AF92" s="1193"/>
      <c r="AG92" s="1193"/>
      <c r="AH92" s="1193"/>
      <c r="AI92" s="119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row>
    <row r="93" spans="1:55" ht="15" customHeight="1" x14ac:dyDescent="0.2">
      <c r="A93" s="1192"/>
      <c r="B93" s="1193"/>
      <c r="C93" s="1193"/>
      <c r="D93" s="1193"/>
      <c r="E93" s="1193"/>
      <c r="F93" s="1193"/>
      <c r="G93" s="1193"/>
      <c r="H93" s="1193"/>
      <c r="I93" s="1193"/>
      <c r="J93" s="1193"/>
      <c r="K93" s="1193"/>
      <c r="L93" s="1193"/>
      <c r="M93" s="1193"/>
      <c r="N93" s="1193"/>
      <c r="O93" s="1193"/>
      <c r="P93" s="1193"/>
      <c r="Q93" s="1193"/>
      <c r="R93" s="1193"/>
      <c r="S93" s="1193"/>
      <c r="T93" s="1193"/>
      <c r="U93" s="1193"/>
      <c r="V93" s="1193"/>
      <c r="W93" s="1193"/>
      <c r="X93" s="1193"/>
      <c r="Y93" s="1193"/>
      <c r="Z93" s="1193"/>
      <c r="AA93" s="1193"/>
      <c r="AB93" s="1193"/>
      <c r="AC93" s="1193"/>
      <c r="AD93" s="1193"/>
      <c r="AE93" s="1193"/>
      <c r="AF93" s="1193"/>
      <c r="AG93" s="1193"/>
      <c r="AH93" s="1193"/>
      <c r="AI93" s="119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row>
    <row r="94" spans="1:55" ht="15" customHeight="1" x14ac:dyDescent="0.2">
      <c r="A94" s="1192"/>
      <c r="B94" s="1193"/>
      <c r="C94" s="1193"/>
      <c r="D94" s="1193"/>
      <c r="E94" s="1193"/>
      <c r="F94" s="1193"/>
      <c r="G94" s="1193"/>
      <c r="H94" s="1193"/>
      <c r="I94" s="1193"/>
      <c r="J94" s="1193"/>
      <c r="K94" s="1193"/>
      <c r="L94" s="1193"/>
      <c r="M94" s="1193"/>
      <c r="N94" s="1193"/>
      <c r="O94" s="1193"/>
      <c r="P94" s="1193"/>
      <c r="Q94" s="1193"/>
      <c r="R94" s="1193"/>
      <c r="S94" s="1193"/>
      <c r="T94" s="1193"/>
      <c r="U94" s="1193"/>
      <c r="V94" s="1193"/>
      <c r="W94" s="1193"/>
      <c r="X94" s="1193"/>
      <c r="Y94" s="1193"/>
      <c r="Z94" s="1193"/>
      <c r="AA94" s="1193"/>
      <c r="AB94" s="1193"/>
      <c r="AC94" s="1193"/>
      <c r="AD94" s="1193"/>
      <c r="AE94" s="1193"/>
      <c r="AF94" s="1193"/>
      <c r="AG94" s="1193"/>
      <c r="AH94" s="1193"/>
      <c r="AI94" s="119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row>
    <row r="95" spans="1:55" ht="15" customHeight="1" x14ac:dyDescent="0.2">
      <c r="A95" s="1192"/>
      <c r="B95" s="1193"/>
      <c r="C95" s="1193"/>
      <c r="D95" s="1193"/>
      <c r="E95" s="1193"/>
      <c r="F95" s="1193"/>
      <c r="G95" s="1193"/>
      <c r="H95" s="1193"/>
      <c r="I95" s="1193"/>
      <c r="J95" s="1193"/>
      <c r="K95" s="1193"/>
      <c r="L95" s="1193"/>
      <c r="M95" s="1193"/>
      <c r="N95" s="1193"/>
      <c r="O95" s="1193"/>
      <c r="P95" s="1193"/>
      <c r="Q95" s="1193"/>
      <c r="R95" s="1193"/>
      <c r="S95" s="1193"/>
      <c r="T95" s="1193"/>
      <c r="U95" s="1193"/>
      <c r="V95" s="1193"/>
      <c r="W95" s="1193"/>
      <c r="X95" s="1193"/>
      <c r="Y95" s="1193"/>
      <c r="Z95" s="1193"/>
      <c r="AA95" s="1193"/>
      <c r="AB95" s="1193"/>
      <c r="AC95" s="1193"/>
      <c r="AD95" s="1193"/>
      <c r="AE95" s="1193"/>
      <c r="AF95" s="1193"/>
      <c r="AG95" s="1193"/>
      <c r="AH95" s="1193"/>
      <c r="AI95" s="1193"/>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row>
    <row r="96" spans="1:55" ht="15" customHeight="1" x14ac:dyDescent="0.2">
      <c r="A96" s="1192"/>
      <c r="B96" s="1193"/>
      <c r="C96" s="1193"/>
      <c r="D96" s="1193"/>
      <c r="E96" s="1193"/>
      <c r="F96" s="1193"/>
      <c r="G96" s="1193"/>
      <c r="H96" s="1193"/>
      <c r="I96" s="1193"/>
      <c r="J96" s="1193"/>
      <c r="K96" s="1193"/>
      <c r="L96" s="1193"/>
      <c r="M96" s="1193"/>
      <c r="N96" s="1193"/>
      <c r="O96" s="1193"/>
      <c r="P96" s="1193"/>
      <c r="Q96" s="1193"/>
      <c r="R96" s="1193"/>
      <c r="S96" s="1193"/>
      <c r="T96" s="1193"/>
      <c r="U96" s="1193"/>
      <c r="V96" s="1193"/>
      <c r="W96" s="1193"/>
      <c r="X96" s="1193"/>
      <c r="Y96" s="1193"/>
      <c r="Z96" s="1193"/>
      <c r="AA96" s="1193"/>
      <c r="AB96" s="1193"/>
      <c r="AC96" s="1193"/>
      <c r="AD96" s="1193"/>
      <c r="AE96" s="1193"/>
      <c r="AF96" s="1193"/>
      <c r="AG96" s="1193"/>
      <c r="AH96" s="1193"/>
      <c r="AI96" s="1193"/>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row>
    <row r="97" spans="1:55" ht="15" customHeight="1" x14ac:dyDescent="0.2">
      <c r="A97" s="1192"/>
      <c r="B97" s="1193"/>
      <c r="C97" s="1193"/>
      <c r="D97" s="1193"/>
      <c r="E97" s="1193"/>
      <c r="F97" s="1193"/>
      <c r="G97" s="1193"/>
      <c r="H97" s="1193"/>
      <c r="I97" s="1193"/>
      <c r="J97" s="1193"/>
      <c r="K97" s="1193"/>
      <c r="L97" s="1193"/>
      <c r="M97" s="1193"/>
      <c r="N97" s="1193"/>
      <c r="O97" s="1193"/>
      <c r="P97" s="1193"/>
      <c r="Q97" s="1193"/>
      <c r="R97" s="1193"/>
      <c r="S97" s="1193"/>
      <c r="T97" s="1193"/>
      <c r="U97" s="1193"/>
      <c r="V97" s="1193"/>
      <c r="W97" s="1193"/>
      <c r="X97" s="1193"/>
      <c r="Y97" s="1193"/>
      <c r="Z97" s="1193"/>
      <c r="AA97" s="1193"/>
      <c r="AB97" s="1193"/>
      <c r="AC97" s="1193"/>
      <c r="AD97" s="1193"/>
      <c r="AE97" s="1193"/>
      <c r="AF97" s="1193"/>
      <c r="AG97" s="1193"/>
      <c r="AH97" s="1193"/>
      <c r="AI97" s="1193"/>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row>
    <row r="98" spans="1:55" ht="15" customHeight="1" x14ac:dyDescent="0.2">
      <c r="A98" s="1192"/>
      <c r="B98" s="1193"/>
      <c r="C98" s="1193"/>
      <c r="D98" s="1193"/>
      <c r="E98" s="1193"/>
      <c r="F98" s="1193"/>
      <c r="G98" s="1193"/>
      <c r="H98" s="1193"/>
      <c r="I98" s="1193"/>
      <c r="J98" s="1193"/>
      <c r="K98" s="1193"/>
      <c r="L98" s="1193"/>
      <c r="M98" s="1193"/>
      <c r="N98" s="1193"/>
      <c r="O98" s="1193"/>
      <c r="P98" s="1193"/>
      <c r="Q98" s="1193"/>
      <c r="R98" s="1193"/>
      <c r="S98" s="1193"/>
      <c r="T98" s="1193"/>
      <c r="U98" s="1193"/>
      <c r="V98" s="1193"/>
      <c r="W98" s="1193"/>
      <c r="X98" s="1193"/>
      <c r="Y98" s="1193"/>
      <c r="Z98" s="1193"/>
      <c r="AA98" s="1193"/>
      <c r="AB98" s="1193"/>
      <c r="AC98" s="1193"/>
      <c r="AD98" s="1193"/>
      <c r="AE98" s="1193"/>
      <c r="AF98" s="1193"/>
      <c r="AG98" s="1193"/>
      <c r="AH98" s="1193"/>
      <c r="AI98" s="1193"/>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row>
    <row r="99" spans="1:55" ht="15" customHeight="1" x14ac:dyDescent="0.2">
      <c r="A99" s="1192"/>
      <c r="B99" s="1193"/>
      <c r="C99" s="1193"/>
      <c r="D99" s="1193"/>
      <c r="E99" s="1193"/>
      <c r="F99" s="1193"/>
      <c r="G99" s="1193"/>
      <c r="H99" s="1193"/>
      <c r="I99" s="1193"/>
      <c r="J99" s="1193"/>
      <c r="K99" s="1193"/>
      <c r="L99" s="1193"/>
      <c r="M99" s="1193"/>
      <c r="N99" s="1193"/>
      <c r="O99" s="1193"/>
      <c r="P99" s="1193"/>
      <c r="Q99" s="1193"/>
      <c r="R99" s="1193"/>
      <c r="S99" s="1193"/>
      <c r="T99" s="1193"/>
      <c r="U99" s="1193"/>
      <c r="V99" s="1193"/>
      <c r="W99" s="1193"/>
      <c r="X99" s="1193"/>
      <c r="Y99" s="1193"/>
      <c r="Z99" s="1193"/>
      <c r="AA99" s="1193"/>
      <c r="AB99" s="1193"/>
      <c r="AC99" s="1193"/>
      <c r="AD99" s="1193"/>
      <c r="AE99" s="1193"/>
      <c r="AF99" s="1193"/>
      <c r="AG99" s="1193"/>
      <c r="AH99" s="1193"/>
      <c r="AI99" s="1193"/>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row>
    <row r="100" spans="1:55" ht="15" customHeight="1" x14ac:dyDescent="0.2">
      <c r="A100" s="1192"/>
      <c r="B100" s="1193"/>
      <c r="C100" s="1193"/>
      <c r="D100" s="1193"/>
      <c r="E100" s="1193"/>
      <c r="F100" s="1193"/>
      <c r="G100" s="1193"/>
      <c r="H100" s="1193"/>
      <c r="I100" s="1193"/>
      <c r="J100" s="1193"/>
      <c r="K100" s="1193"/>
      <c r="L100" s="1193"/>
      <c r="M100" s="1193"/>
      <c r="N100" s="1193"/>
      <c r="O100" s="1193"/>
      <c r="P100" s="1193"/>
      <c r="Q100" s="1193"/>
      <c r="R100" s="1193"/>
      <c r="S100" s="1193"/>
      <c r="T100" s="1193"/>
      <c r="U100" s="1193"/>
      <c r="V100" s="1193"/>
      <c r="W100" s="1193"/>
      <c r="X100" s="1193"/>
      <c r="Y100" s="1193"/>
      <c r="Z100" s="1193"/>
      <c r="AA100" s="1193"/>
      <c r="AB100" s="1193"/>
      <c r="AC100" s="1193"/>
      <c r="AD100" s="1193"/>
      <c r="AE100" s="1193"/>
      <c r="AF100" s="1193"/>
      <c r="AG100" s="1193"/>
      <c r="AH100" s="1193"/>
      <c r="AI100" s="1193"/>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row>
    <row r="101" spans="1:55" ht="15" customHeight="1" x14ac:dyDescent="0.2">
      <c r="A101" s="1192"/>
      <c r="B101" s="1193"/>
      <c r="C101" s="1193"/>
      <c r="D101" s="1193"/>
      <c r="E101" s="1193"/>
      <c r="F101" s="1193"/>
      <c r="G101" s="1193"/>
      <c r="H101" s="1193"/>
      <c r="I101" s="1193"/>
      <c r="J101" s="1193"/>
      <c r="K101" s="1193"/>
      <c r="L101" s="1193"/>
      <c r="M101" s="1193"/>
      <c r="N101" s="1193"/>
      <c r="O101" s="1193"/>
      <c r="P101" s="1193"/>
      <c r="Q101" s="1193"/>
      <c r="R101" s="1193"/>
      <c r="S101" s="1193"/>
      <c r="T101" s="1193"/>
      <c r="U101" s="1193"/>
      <c r="V101" s="1193"/>
      <c r="W101" s="1193"/>
      <c r="X101" s="1193"/>
      <c r="Y101" s="1193"/>
      <c r="Z101" s="1193"/>
      <c r="AA101" s="1193"/>
      <c r="AB101" s="1193"/>
      <c r="AC101" s="1193"/>
      <c r="AD101" s="1193"/>
      <c r="AE101" s="1193"/>
      <c r="AF101" s="1193"/>
      <c r="AG101" s="1193"/>
      <c r="AH101" s="1193"/>
      <c r="AI101" s="1193"/>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row>
    <row r="102" spans="1:55" ht="15" customHeight="1" x14ac:dyDescent="0.2">
      <c r="A102" s="1192"/>
      <c r="B102" s="1193"/>
      <c r="C102" s="1193"/>
      <c r="D102" s="1193"/>
      <c r="E102" s="1193"/>
      <c r="F102" s="1193"/>
      <c r="G102" s="1193"/>
      <c r="H102" s="1193"/>
      <c r="I102" s="1193"/>
      <c r="J102" s="1193"/>
      <c r="K102" s="1193"/>
      <c r="L102" s="1193"/>
      <c r="M102" s="1193"/>
      <c r="N102" s="1193"/>
      <c r="O102" s="1193"/>
      <c r="P102" s="1193"/>
      <c r="Q102" s="1193"/>
      <c r="R102" s="1193"/>
      <c r="S102" s="1193"/>
      <c r="T102" s="1193"/>
      <c r="U102" s="1193"/>
      <c r="V102" s="1193"/>
      <c r="W102" s="1193"/>
      <c r="X102" s="1193"/>
      <c r="Y102" s="1193"/>
      <c r="Z102" s="1193"/>
      <c r="AA102" s="1193"/>
      <c r="AB102" s="1193"/>
      <c r="AC102" s="1193"/>
      <c r="AD102" s="1193"/>
      <c r="AE102" s="1193"/>
      <c r="AF102" s="1193"/>
      <c r="AG102" s="1193"/>
      <c r="AH102" s="1193"/>
      <c r="AI102" s="1193"/>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row>
    <row r="103" spans="1:55" ht="15" customHeight="1" x14ac:dyDescent="0.2">
      <c r="A103" s="1192"/>
      <c r="B103" s="1193"/>
      <c r="C103" s="1193"/>
      <c r="D103" s="1193"/>
      <c r="E103" s="1193"/>
      <c r="F103" s="1193"/>
      <c r="G103" s="1193"/>
      <c r="H103" s="1193"/>
      <c r="I103" s="1193"/>
      <c r="J103" s="1193"/>
      <c r="K103" s="1193"/>
      <c r="L103" s="1193"/>
      <c r="M103" s="1193"/>
      <c r="N103" s="1193"/>
      <c r="O103" s="1193"/>
      <c r="P103" s="1193"/>
      <c r="Q103" s="1193"/>
      <c r="R103" s="1193"/>
      <c r="S103" s="1193"/>
      <c r="T103" s="1193"/>
      <c r="U103" s="1193"/>
      <c r="V103" s="1193"/>
      <c r="W103" s="1193"/>
      <c r="X103" s="1193"/>
      <c r="Y103" s="1193"/>
      <c r="Z103" s="1193"/>
      <c r="AA103" s="1193"/>
      <c r="AB103" s="1193"/>
      <c r="AC103" s="1193"/>
      <c r="AD103" s="1193"/>
      <c r="AE103" s="1193"/>
      <c r="AF103" s="1193"/>
      <c r="AG103" s="1193"/>
      <c r="AH103" s="1193"/>
      <c r="AI103" s="1193"/>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row>
    <row r="104" spans="1:55" ht="15" customHeight="1" x14ac:dyDescent="0.2">
      <c r="A104" s="1192"/>
      <c r="B104" s="1193"/>
      <c r="C104" s="1193"/>
      <c r="D104" s="1193"/>
      <c r="E104" s="1193"/>
      <c r="F104" s="1193"/>
      <c r="G104" s="1193"/>
      <c r="H104" s="1193"/>
      <c r="I104" s="1193"/>
      <c r="J104" s="1193"/>
      <c r="K104" s="1193"/>
      <c r="L104" s="1193"/>
      <c r="M104" s="1193"/>
      <c r="N104" s="1193"/>
      <c r="O104" s="1193"/>
      <c r="P104" s="1193"/>
      <c r="Q104" s="1193"/>
      <c r="R104" s="1193"/>
      <c r="S104" s="1193"/>
      <c r="T104" s="1193"/>
      <c r="U104" s="1193"/>
      <c r="V104" s="1193"/>
      <c r="W104" s="1193"/>
      <c r="X104" s="1193"/>
      <c r="Y104" s="1193"/>
      <c r="Z104" s="1193"/>
      <c r="AA104" s="1193"/>
      <c r="AB104" s="1193"/>
      <c r="AC104" s="1193"/>
      <c r="AD104" s="1193"/>
      <c r="AE104" s="1193"/>
      <c r="AF104" s="1193"/>
      <c r="AG104" s="1193"/>
      <c r="AH104" s="1193"/>
      <c r="AI104" s="1193"/>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row>
    <row r="105" spans="1:55" ht="15" customHeight="1" x14ac:dyDescent="0.2">
      <c r="A105" s="1192"/>
      <c r="B105" s="1193"/>
      <c r="C105" s="1193"/>
      <c r="D105" s="1193"/>
      <c r="E105" s="1193"/>
      <c r="F105" s="1193"/>
      <c r="G105" s="1193"/>
      <c r="H105" s="1193"/>
      <c r="I105" s="1193"/>
      <c r="J105" s="1193"/>
      <c r="K105" s="1193"/>
      <c r="L105" s="1193"/>
      <c r="M105" s="1193"/>
      <c r="N105" s="1193"/>
      <c r="O105" s="1193"/>
      <c r="P105" s="1193"/>
      <c r="Q105" s="1193"/>
      <c r="R105" s="1193"/>
      <c r="S105" s="1193"/>
      <c r="T105" s="1193"/>
      <c r="U105" s="1193"/>
      <c r="V105" s="1193"/>
      <c r="W105" s="1193"/>
      <c r="X105" s="1193"/>
      <c r="Y105" s="1193"/>
      <c r="Z105" s="1193"/>
      <c r="AA105" s="1193"/>
      <c r="AB105" s="1193"/>
      <c r="AC105" s="1193"/>
      <c r="AD105" s="1193"/>
      <c r="AE105" s="1193"/>
      <c r="AF105" s="1193"/>
      <c r="AG105" s="1193"/>
      <c r="AH105" s="1193"/>
      <c r="AI105" s="1193"/>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row>
    <row r="106" spans="1:55" ht="15" customHeight="1" x14ac:dyDescent="0.2">
      <c r="A106" s="1192"/>
      <c r="B106" s="1193"/>
      <c r="C106" s="1193"/>
      <c r="D106" s="1193"/>
      <c r="E106" s="1193"/>
      <c r="F106" s="1193"/>
      <c r="G106" s="1193"/>
      <c r="H106" s="1193"/>
      <c r="I106" s="1193"/>
      <c r="J106" s="1193"/>
      <c r="K106" s="1193"/>
      <c r="L106" s="1193"/>
      <c r="M106" s="1193"/>
      <c r="N106" s="1193"/>
      <c r="O106" s="1193"/>
      <c r="P106" s="1193"/>
      <c r="Q106" s="1193"/>
      <c r="R106" s="1193"/>
      <c r="S106" s="1193"/>
      <c r="T106" s="1193"/>
      <c r="U106" s="1193"/>
      <c r="V106" s="1193"/>
      <c r="W106" s="1193"/>
      <c r="X106" s="1193"/>
      <c r="Y106" s="1193"/>
      <c r="Z106" s="1193"/>
      <c r="AA106" s="1193"/>
      <c r="AB106" s="1193"/>
      <c r="AC106" s="1193"/>
      <c r="AD106" s="1193"/>
      <c r="AE106" s="1193"/>
      <c r="AF106" s="1193"/>
      <c r="AG106" s="1193"/>
      <c r="AH106" s="1193"/>
      <c r="AI106" s="1193"/>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row>
    <row r="107" spans="1:55" ht="15" customHeight="1" x14ac:dyDescent="0.2">
      <c r="A107" s="1192"/>
      <c r="B107" s="1193"/>
      <c r="C107" s="1193"/>
      <c r="D107" s="1193"/>
      <c r="E107" s="1193"/>
      <c r="F107" s="1193"/>
      <c r="G107" s="1193"/>
      <c r="H107" s="1193"/>
      <c r="I107" s="1193"/>
      <c r="J107" s="1193"/>
      <c r="K107" s="1193"/>
      <c r="L107" s="1193"/>
      <c r="M107" s="1193"/>
      <c r="N107" s="1193"/>
      <c r="O107" s="1193"/>
      <c r="P107" s="1193"/>
      <c r="Q107" s="1193"/>
      <c r="R107" s="1193"/>
      <c r="S107" s="1193"/>
      <c r="T107" s="1193"/>
      <c r="U107" s="1193"/>
      <c r="V107" s="1193"/>
      <c r="W107" s="1193"/>
      <c r="X107" s="1193"/>
      <c r="Y107" s="1193"/>
      <c r="Z107" s="1193"/>
      <c r="AA107" s="1193"/>
      <c r="AB107" s="1193"/>
      <c r="AC107" s="1193"/>
      <c r="AD107" s="1193"/>
      <c r="AE107" s="1193"/>
      <c r="AF107" s="1193"/>
      <c r="AG107" s="1193"/>
      <c r="AH107" s="1193"/>
      <c r="AI107" s="1193"/>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row>
    <row r="108" spans="1:55" ht="15" customHeight="1" x14ac:dyDescent="0.2">
      <c r="A108" s="1192"/>
      <c r="B108" s="1193"/>
      <c r="C108" s="1193"/>
      <c r="D108" s="1193"/>
      <c r="E108" s="1193"/>
      <c r="F108" s="1193"/>
      <c r="G108" s="1193"/>
      <c r="H108" s="1193"/>
      <c r="I108" s="1193"/>
      <c r="J108" s="1193"/>
      <c r="K108" s="1193"/>
      <c r="L108" s="1193"/>
      <c r="M108" s="1193"/>
      <c r="N108" s="1193"/>
      <c r="O108" s="1193"/>
      <c r="P108" s="1193"/>
      <c r="Q108" s="1193"/>
      <c r="R108" s="1193"/>
      <c r="S108" s="1193"/>
      <c r="T108" s="1193"/>
      <c r="U108" s="1193"/>
      <c r="V108" s="1193"/>
      <c r="W108" s="1193"/>
      <c r="X108" s="1193"/>
      <c r="Y108" s="1193"/>
      <c r="Z108" s="1193"/>
      <c r="AA108" s="1193"/>
      <c r="AB108" s="1193"/>
      <c r="AC108" s="1193"/>
      <c r="AD108" s="1193"/>
      <c r="AE108" s="1193"/>
      <c r="AF108" s="1193"/>
      <c r="AG108" s="1193"/>
      <c r="AH108" s="1193"/>
      <c r="AI108" s="1193"/>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row>
    <row r="109" spans="1:55" ht="15" customHeight="1" x14ac:dyDescent="0.2">
      <c r="A109" s="1192"/>
      <c r="B109" s="1193"/>
      <c r="C109" s="1193"/>
      <c r="D109" s="1193"/>
      <c r="E109" s="1193"/>
      <c r="F109" s="1193"/>
      <c r="G109" s="1193"/>
      <c r="H109" s="1193"/>
      <c r="I109" s="1193"/>
      <c r="J109" s="1193"/>
      <c r="K109" s="1193"/>
      <c r="L109" s="1193"/>
      <c r="M109" s="1193"/>
      <c r="N109" s="1193"/>
      <c r="O109" s="1193"/>
      <c r="P109" s="1193"/>
      <c r="Q109" s="1193"/>
      <c r="R109" s="1193"/>
      <c r="S109" s="1193"/>
      <c r="T109" s="1193"/>
      <c r="U109" s="1193"/>
      <c r="V109" s="1193"/>
      <c r="W109" s="1193"/>
      <c r="X109" s="1193"/>
      <c r="Y109" s="1193"/>
      <c r="Z109" s="1193"/>
      <c r="AA109" s="1193"/>
      <c r="AB109" s="1193"/>
      <c r="AC109" s="1193"/>
      <c r="AD109" s="1193"/>
      <c r="AE109" s="1193"/>
      <c r="AF109" s="1193"/>
      <c r="AG109" s="1193"/>
      <c r="AH109" s="1193"/>
      <c r="AI109" s="1193"/>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row>
    <row r="110" spans="1:55" ht="15" customHeight="1" x14ac:dyDescent="0.2">
      <c r="A110" s="1192"/>
      <c r="B110" s="1193"/>
      <c r="C110" s="1193"/>
      <c r="D110" s="1193"/>
      <c r="E110" s="1193"/>
      <c r="F110" s="1193"/>
      <c r="G110" s="1193"/>
      <c r="H110" s="1193"/>
      <c r="I110" s="1193"/>
      <c r="J110" s="1193"/>
      <c r="K110" s="1193"/>
      <c r="L110" s="1193"/>
      <c r="M110" s="1193"/>
      <c r="N110" s="1193"/>
      <c r="O110" s="1193"/>
      <c r="P110" s="1193"/>
      <c r="Q110" s="1193"/>
      <c r="R110" s="1193"/>
      <c r="S110" s="1193"/>
      <c r="T110" s="1193"/>
      <c r="U110" s="1193"/>
      <c r="V110" s="1193"/>
      <c r="W110" s="1193"/>
      <c r="X110" s="1193"/>
      <c r="Y110" s="1193"/>
      <c r="Z110" s="1193"/>
      <c r="AA110" s="1193"/>
      <c r="AB110" s="1193"/>
      <c r="AC110" s="1193"/>
      <c r="AD110" s="1193"/>
      <c r="AE110" s="1193"/>
      <c r="AF110" s="1193"/>
      <c r="AG110" s="1193"/>
      <c r="AH110" s="1193"/>
      <c r="AI110" s="1193"/>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row>
    <row r="111" spans="1:55" ht="15" customHeight="1" x14ac:dyDescent="0.2">
      <c r="A111" s="1192"/>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row>
    <row r="112" spans="1:55" ht="15" customHeight="1" x14ac:dyDescent="0.2">
      <c r="A112" s="1192"/>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row>
    <row r="113" spans="1:55" ht="15" customHeight="1" x14ac:dyDescent="0.2">
      <c r="A113" s="1192"/>
      <c r="B113" s="1193"/>
      <c r="C113" s="1193"/>
      <c r="D113" s="1193"/>
      <c r="E113" s="1193"/>
      <c r="F113" s="1193"/>
      <c r="G113" s="1193"/>
      <c r="H113" s="1193"/>
      <c r="I113" s="1193"/>
      <c r="J113" s="1193"/>
      <c r="K113" s="1193"/>
      <c r="L113" s="1193"/>
      <c r="M113" s="1193"/>
      <c r="N113" s="1193"/>
      <c r="O113" s="1193"/>
      <c r="P113" s="1193"/>
      <c r="Q113" s="1193"/>
      <c r="R113" s="1193"/>
      <c r="S113" s="1193"/>
      <c r="T113" s="1193"/>
      <c r="U113" s="1193"/>
      <c r="V113" s="1193"/>
      <c r="W113" s="1193"/>
      <c r="X113" s="1193"/>
      <c r="Y113" s="1193"/>
      <c r="Z113" s="1193"/>
      <c r="AA113" s="1193"/>
      <c r="AB113" s="1193"/>
      <c r="AC113" s="1193"/>
      <c r="AD113" s="1193"/>
      <c r="AE113" s="1193"/>
      <c r="AF113" s="1193"/>
      <c r="AG113" s="1193"/>
      <c r="AH113" s="1193"/>
      <c r="AI113" s="1193"/>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row>
    <row r="114" spans="1:55" ht="15" customHeight="1" x14ac:dyDescent="0.2">
      <c r="A114" s="1192"/>
      <c r="B114" s="1193"/>
      <c r="C114" s="1193"/>
      <c r="D114" s="1193"/>
      <c r="E114" s="1193"/>
      <c r="F114" s="1193"/>
      <c r="G114" s="1193"/>
      <c r="H114" s="1193"/>
      <c r="I114" s="1193"/>
      <c r="J114" s="1193"/>
      <c r="K114" s="1193"/>
      <c r="L114" s="1193"/>
      <c r="M114" s="1193"/>
      <c r="N114" s="1193"/>
      <c r="O114" s="1193"/>
      <c r="P114" s="1193"/>
      <c r="Q114" s="1193"/>
      <c r="R114" s="1193"/>
      <c r="S114" s="1193"/>
      <c r="T114" s="1193"/>
      <c r="U114" s="1193"/>
      <c r="V114" s="1193"/>
      <c r="W114" s="1193"/>
      <c r="X114" s="1193"/>
      <c r="Y114" s="1193"/>
      <c r="Z114" s="1193"/>
      <c r="AA114" s="1193"/>
      <c r="AB114" s="1193"/>
      <c r="AC114" s="1193"/>
      <c r="AD114" s="1193"/>
      <c r="AE114" s="1193"/>
      <c r="AF114" s="1193"/>
      <c r="AG114" s="1193"/>
      <c r="AH114" s="1193"/>
      <c r="AI114" s="1193"/>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row>
    <row r="115" spans="1:55" ht="15" customHeight="1" x14ac:dyDescent="0.2">
      <c r="A115" s="1192"/>
      <c r="B115" s="1193"/>
      <c r="C115" s="1193"/>
      <c r="D115" s="1193"/>
      <c r="E115" s="1193"/>
      <c r="F115" s="1193"/>
      <c r="G115" s="1193"/>
      <c r="H115" s="1193"/>
      <c r="I115" s="1193"/>
      <c r="J115" s="1193"/>
      <c r="K115" s="1193"/>
      <c r="L115" s="1193"/>
      <c r="M115" s="1193"/>
      <c r="N115" s="1193"/>
      <c r="O115" s="1193"/>
      <c r="P115" s="1193"/>
      <c r="Q115" s="1193"/>
      <c r="R115" s="1193"/>
      <c r="S115" s="1193"/>
      <c r="T115" s="1193"/>
      <c r="U115" s="1193"/>
      <c r="V115" s="1193"/>
      <c r="W115" s="1193"/>
      <c r="X115" s="1193"/>
      <c r="Y115" s="1193"/>
      <c r="Z115" s="1193"/>
      <c r="AA115" s="1193"/>
      <c r="AB115" s="1193"/>
      <c r="AC115" s="1193"/>
      <c r="AD115" s="1193"/>
      <c r="AE115" s="1193"/>
      <c r="AF115" s="1193"/>
      <c r="AG115" s="1193"/>
      <c r="AH115" s="1193"/>
      <c r="AI115" s="1193"/>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row>
    <row r="116" spans="1:55" ht="15" customHeight="1" x14ac:dyDescent="0.2">
      <c r="A116" s="1192"/>
      <c r="B116" s="1193"/>
      <c r="C116" s="1193"/>
      <c r="D116" s="1193"/>
      <c r="E116" s="1193"/>
      <c r="F116" s="1193"/>
      <c r="G116" s="1193"/>
      <c r="H116" s="1193"/>
      <c r="I116" s="1193"/>
      <c r="J116" s="1193"/>
      <c r="K116" s="1193"/>
      <c r="L116" s="1193"/>
      <c r="M116" s="1193"/>
      <c r="N116" s="1193"/>
      <c r="O116" s="1193"/>
      <c r="P116" s="1193"/>
      <c r="Q116" s="1193"/>
      <c r="R116" s="1193"/>
      <c r="S116" s="1193"/>
      <c r="T116" s="1193"/>
      <c r="U116" s="1193"/>
      <c r="V116" s="1193"/>
      <c r="W116" s="1193"/>
      <c r="X116" s="1193"/>
      <c r="Y116" s="1193"/>
      <c r="Z116" s="1193"/>
      <c r="AA116" s="1193"/>
      <c r="AB116" s="1193"/>
      <c r="AC116" s="1193"/>
      <c r="AD116" s="1193"/>
      <c r="AE116" s="1193"/>
      <c r="AF116" s="1193"/>
      <c r="AG116" s="1193"/>
      <c r="AH116" s="1193"/>
      <c r="AI116" s="1193"/>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row>
    <row r="117" spans="1:55" ht="15" customHeight="1" x14ac:dyDescent="0.2">
      <c r="A117" s="1192"/>
      <c r="B117" s="1193"/>
      <c r="C117" s="1193"/>
      <c r="D117" s="1193"/>
      <c r="E117" s="1193"/>
      <c r="F117" s="1193"/>
      <c r="G117" s="1193"/>
      <c r="H117" s="1193"/>
      <c r="I117" s="1193"/>
      <c r="J117" s="1193"/>
      <c r="K117" s="1193"/>
      <c r="L117" s="1193"/>
      <c r="M117" s="1193"/>
      <c r="N117" s="1193"/>
      <c r="O117" s="1193"/>
      <c r="P117" s="1193"/>
      <c r="Q117" s="1193"/>
      <c r="R117" s="1193"/>
      <c r="S117" s="1193"/>
      <c r="T117" s="1193"/>
      <c r="U117" s="1193"/>
      <c r="V117" s="1193"/>
      <c r="W117" s="1193"/>
      <c r="X117" s="1193"/>
      <c r="Y117" s="1193"/>
      <c r="Z117" s="1193"/>
      <c r="AA117" s="1193"/>
      <c r="AB117" s="1193"/>
      <c r="AC117" s="1193"/>
      <c r="AD117" s="1193"/>
      <c r="AE117" s="1193"/>
      <c r="AF117" s="1193"/>
      <c r="AG117" s="1193"/>
      <c r="AH117" s="1193"/>
      <c r="AI117" s="119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row>
    <row r="118" spans="1:55" ht="15" customHeight="1" x14ac:dyDescent="0.2">
      <c r="A118" s="1192"/>
      <c r="B118" s="1193"/>
      <c r="C118" s="1193"/>
      <c r="D118" s="1193"/>
      <c r="E118" s="1193"/>
      <c r="F118" s="1193"/>
      <c r="G118" s="1193"/>
      <c r="H118" s="1193"/>
      <c r="I118" s="1193"/>
      <c r="J118" s="1193"/>
      <c r="K118" s="1193"/>
      <c r="L118" s="1193"/>
      <c r="M118" s="1193"/>
      <c r="N118" s="1193"/>
      <c r="O118" s="1193"/>
      <c r="P118" s="1193"/>
      <c r="Q118" s="1193"/>
      <c r="R118" s="1193"/>
      <c r="S118" s="1193"/>
      <c r="T118" s="1193"/>
      <c r="U118" s="1193"/>
      <c r="V118" s="1193"/>
      <c r="W118" s="1193"/>
      <c r="X118" s="1193"/>
      <c r="Y118" s="1193"/>
      <c r="Z118" s="1193"/>
      <c r="AA118" s="1193"/>
      <c r="AB118" s="1193"/>
      <c r="AC118" s="1193"/>
      <c r="AD118" s="1193"/>
      <c r="AE118" s="1193"/>
      <c r="AF118" s="1193"/>
      <c r="AG118" s="1193"/>
      <c r="AH118" s="1193"/>
      <c r="AI118" s="119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row>
    <row r="119" spans="1:55" ht="15" customHeight="1" x14ac:dyDescent="0.2">
      <c r="A119" s="1192"/>
      <c r="B119" s="1193"/>
      <c r="C119" s="1193"/>
      <c r="D119" s="1193"/>
      <c r="E119" s="1193"/>
      <c r="F119" s="1193"/>
      <c r="G119" s="1193"/>
      <c r="H119" s="1193"/>
      <c r="I119" s="1193"/>
      <c r="J119" s="1193"/>
      <c r="K119" s="1193"/>
      <c r="L119" s="1193"/>
      <c r="M119" s="1193"/>
      <c r="N119" s="1193"/>
      <c r="O119" s="1193"/>
      <c r="P119" s="1193"/>
      <c r="Q119" s="1193"/>
      <c r="R119" s="1193"/>
      <c r="S119" s="1193"/>
      <c r="T119" s="1193"/>
      <c r="U119" s="1193"/>
      <c r="V119" s="1193"/>
      <c r="W119" s="1193"/>
      <c r="X119" s="1193"/>
      <c r="Y119" s="1193"/>
      <c r="Z119" s="1193"/>
      <c r="AA119" s="1193"/>
      <c r="AB119" s="1193"/>
      <c r="AC119" s="1193"/>
      <c r="AD119" s="1193"/>
      <c r="AE119" s="1193"/>
      <c r="AF119" s="1193"/>
      <c r="AG119" s="1193"/>
      <c r="AH119" s="1193"/>
      <c r="AI119" s="119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row>
    <row r="120" spans="1:55" ht="15" customHeight="1" x14ac:dyDescent="0.2">
      <c r="A120" s="1192"/>
      <c r="B120" s="1193"/>
      <c r="C120" s="1193"/>
      <c r="D120" s="1193"/>
      <c r="E120" s="1193"/>
      <c r="F120" s="1193"/>
      <c r="G120" s="1193"/>
      <c r="H120" s="1193"/>
      <c r="I120" s="1193"/>
      <c r="J120" s="1193"/>
      <c r="K120" s="1193"/>
      <c r="L120" s="1193"/>
      <c r="M120" s="1193"/>
      <c r="N120" s="1193"/>
      <c r="O120" s="1193"/>
      <c r="P120" s="1193"/>
      <c r="Q120" s="1193"/>
      <c r="R120" s="1193"/>
      <c r="S120" s="1193"/>
      <c r="T120" s="1193"/>
      <c r="U120" s="1193"/>
      <c r="V120" s="1193"/>
      <c r="W120" s="1193"/>
      <c r="X120" s="1193"/>
      <c r="Y120" s="1193"/>
      <c r="Z120" s="1193"/>
      <c r="AA120" s="1193"/>
      <c r="AB120" s="1193"/>
      <c r="AC120" s="1193"/>
      <c r="AD120" s="1193"/>
      <c r="AE120" s="1193"/>
      <c r="AF120" s="1193"/>
      <c r="AG120" s="1193"/>
      <c r="AH120" s="1193"/>
      <c r="AI120" s="119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row>
    <row r="121" spans="1:55" ht="15" customHeight="1" x14ac:dyDescent="0.2">
      <c r="A121" s="1192"/>
      <c r="B121" s="1193"/>
      <c r="C121" s="1193"/>
      <c r="D121" s="1193"/>
      <c r="E121" s="1193"/>
      <c r="F121" s="1193"/>
      <c r="G121" s="1193"/>
      <c r="H121" s="1193"/>
      <c r="I121" s="1193"/>
      <c r="J121" s="1193"/>
      <c r="K121" s="1193"/>
      <c r="L121" s="1193"/>
      <c r="M121" s="1193"/>
      <c r="N121" s="1193"/>
      <c r="O121" s="1193"/>
      <c r="P121" s="1193"/>
      <c r="Q121" s="1193"/>
      <c r="R121" s="1193"/>
      <c r="S121" s="1193"/>
      <c r="T121" s="1193"/>
      <c r="U121" s="1193"/>
      <c r="V121" s="1193"/>
      <c r="W121" s="1193"/>
      <c r="X121" s="1193"/>
      <c r="Y121" s="1193"/>
      <c r="Z121" s="1193"/>
      <c r="AA121" s="1193"/>
      <c r="AB121" s="1193"/>
      <c r="AC121" s="1193"/>
      <c r="AD121" s="1193"/>
      <c r="AE121" s="1193"/>
      <c r="AF121" s="1193"/>
      <c r="AG121" s="1193"/>
      <c r="AH121" s="1193"/>
      <c r="AI121" s="119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row>
    <row r="122" spans="1:55" ht="15" customHeight="1" x14ac:dyDescent="0.2">
      <c r="A122" s="1192"/>
      <c r="B122" s="1193"/>
      <c r="C122" s="1193"/>
      <c r="D122" s="1193"/>
      <c r="E122" s="1193"/>
      <c r="F122" s="1193"/>
      <c r="G122" s="1193"/>
      <c r="H122" s="1193"/>
      <c r="I122" s="1193"/>
      <c r="J122" s="1193"/>
      <c r="K122" s="1193"/>
      <c r="L122" s="1193"/>
      <c r="M122" s="1193"/>
      <c r="N122" s="1193"/>
      <c r="O122" s="1193"/>
      <c r="P122" s="1193"/>
      <c r="Q122" s="1193"/>
      <c r="R122" s="1193"/>
      <c r="S122" s="1193"/>
      <c r="T122" s="1193"/>
      <c r="U122" s="1193"/>
      <c r="V122" s="1193"/>
      <c r="W122" s="1193"/>
      <c r="X122" s="1193"/>
      <c r="Y122" s="1193"/>
      <c r="Z122" s="1193"/>
      <c r="AA122" s="1193"/>
      <c r="AB122" s="1193"/>
      <c r="AC122" s="1193"/>
      <c r="AD122" s="1193"/>
      <c r="AE122" s="1193"/>
      <c r="AF122" s="1193"/>
      <c r="AG122" s="1193"/>
      <c r="AH122" s="1193"/>
      <c r="AI122" s="119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row>
    <row r="123" spans="1:55" ht="15" customHeight="1" x14ac:dyDescent="0.2">
      <c r="A123" s="1192"/>
      <c r="B123" s="1193"/>
      <c r="C123" s="1193"/>
      <c r="D123" s="1193"/>
      <c r="E123" s="1193"/>
      <c r="F123" s="1193"/>
      <c r="G123" s="1193"/>
      <c r="H123" s="1193"/>
      <c r="I123" s="1193"/>
      <c r="J123" s="1193"/>
      <c r="K123" s="1193"/>
      <c r="L123" s="1193"/>
      <c r="M123" s="1193"/>
      <c r="N123" s="1193"/>
      <c r="O123" s="1193"/>
      <c r="P123" s="1193"/>
      <c r="Q123" s="1193"/>
      <c r="R123" s="1193"/>
      <c r="S123" s="1193"/>
      <c r="T123" s="1193"/>
      <c r="U123" s="1193"/>
      <c r="V123" s="1193"/>
      <c r="W123" s="1193"/>
      <c r="X123" s="1193"/>
      <c r="Y123" s="1193"/>
      <c r="Z123" s="1193"/>
      <c r="AA123" s="1193"/>
      <c r="AB123" s="1193"/>
      <c r="AC123" s="1193"/>
      <c r="AD123" s="1193"/>
      <c r="AE123" s="1193"/>
      <c r="AF123" s="1193"/>
      <c r="AG123" s="1193"/>
      <c r="AH123" s="1193"/>
      <c r="AI123" s="119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row>
    <row r="124" spans="1:55" ht="15" customHeight="1" x14ac:dyDescent="0.2">
      <c r="A124" s="1192"/>
      <c r="B124" s="1193"/>
      <c r="C124" s="1193"/>
      <c r="D124" s="1193"/>
      <c r="E124" s="1193"/>
      <c r="F124" s="1193"/>
      <c r="G124" s="1193"/>
      <c r="H124" s="1193"/>
      <c r="I124" s="1193"/>
      <c r="J124" s="1193"/>
      <c r="K124" s="1193"/>
      <c r="L124" s="1193"/>
      <c r="M124" s="1193"/>
      <c r="N124" s="1193"/>
      <c r="O124" s="1193"/>
      <c r="P124" s="1193"/>
      <c r="Q124" s="1193"/>
      <c r="R124" s="1193"/>
      <c r="S124" s="1193"/>
      <c r="T124" s="1193"/>
      <c r="U124" s="1193"/>
      <c r="V124" s="1193"/>
      <c r="W124" s="1193"/>
      <c r="X124" s="1193"/>
      <c r="Y124" s="1193"/>
      <c r="Z124" s="1193"/>
      <c r="AA124" s="1193"/>
      <c r="AB124" s="1193"/>
      <c r="AC124" s="1193"/>
      <c r="AD124" s="1193"/>
      <c r="AE124" s="1193"/>
      <c r="AF124" s="1193"/>
      <c r="AG124" s="1193"/>
      <c r="AH124" s="1193"/>
      <c r="AI124" s="1193"/>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row>
    <row r="125" spans="1:55" ht="15" customHeight="1" x14ac:dyDescent="0.2">
      <c r="A125" s="1192"/>
      <c r="B125" s="1193"/>
      <c r="C125" s="1193"/>
      <c r="D125" s="1193"/>
      <c r="E125" s="1193"/>
      <c r="F125" s="1193"/>
      <c r="G125" s="1193"/>
      <c r="H125" s="1193"/>
      <c r="I125" s="1193"/>
      <c r="J125" s="1193"/>
      <c r="K125" s="1193"/>
      <c r="L125" s="1193"/>
      <c r="M125" s="1193"/>
      <c r="N125" s="1193"/>
      <c r="O125" s="1193"/>
      <c r="P125" s="1193"/>
      <c r="Q125" s="1193"/>
      <c r="R125" s="1193"/>
      <c r="S125" s="1193"/>
      <c r="T125" s="1193"/>
      <c r="U125" s="1193"/>
      <c r="V125" s="1193"/>
      <c r="W125" s="1193"/>
      <c r="X125" s="1193"/>
      <c r="Y125" s="1193"/>
      <c r="Z125" s="1193"/>
      <c r="AA125" s="1193"/>
      <c r="AB125" s="1193"/>
      <c r="AC125" s="1193"/>
      <c r="AD125" s="1193"/>
      <c r="AE125" s="1193"/>
      <c r="AF125" s="1193"/>
      <c r="AG125" s="1193"/>
      <c r="AH125" s="1193"/>
      <c r="AI125" s="1193"/>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row>
    <row r="126" spans="1:55" ht="15" customHeight="1" x14ac:dyDescent="0.2">
      <c r="A126" s="1192"/>
      <c r="B126" s="1193"/>
      <c r="C126" s="1193"/>
      <c r="D126" s="1193"/>
      <c r="E126" s="1193"/>
      <c r="F126" s="1193"/>
      <c r="G126" s="1193"/>
      <c r="H126" s="1193"/>
      <c r="I126" s="1193"/>
      <c r="J126" s="1193"/>
      <c r="K126" s="1193"/>
      <c r="L126" s="1193"/>
      <c r="M126" s="1193"/>
      <c r="N126" s="1193"/>
      <c r="O126" s="1193"/>
      <c r="P126" s="1193"/>
      <c r="Q126" s="1193"/>
      <c r="R126" s="1193"/>
      <c r="S126" s="1193"/>
      <c r="T126" s="1193"/>
      <c r="U126" s="1193"/>
      <c r="V126" s="1193"/>
      <c r="W126" s="1193"/>
      <c r="X126" s="1193"/>
      <c r="Y126" s="1193"/>
      <c r="Z126" s="1193"/>
      <c r="AA126" s="1193"/>
      <c r="AB126" s="1193"/>
      <c r="AC126" s="1193"/>
      <c r="AD126" s="1193"/>
      <c r="AE126" s="1193"/>
      <c r="AF126" s="1193"/>
      <c r="AG126" s="1193"/>
      <c r="AH126" s="1193"/>
      <c r="AI126" s="1193"/>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row>
    <row r="127" spans="1:55" ht="15" customHeight="1" x14ac:dyDescent="0.2">
      <c r="A127" s="1192"/>
      <c r="B127" s="1193"/>
      <c r="C127" s="1193"/>
      <c r="D127" s="1193"/>
      <c r="E127" s="1193"/>
      <c r="F127" s="1193"/>
      <c r="G127" s="1193"/>
      <c r="H127" s="1193"/>
      <c r="I127" s="1193"/>
      <c r="J127" s="1193"/>
      <c r="K127" s="1193"/>
      <c r="L127" s="1193"/>
      <c r="M127" s="1193"/>
      <c r="N127" s="1193"/>
      <c r="O127" s="1193"/>
      <c r="P127" s="1193"/>
      <c r="Q127" s="1193"/>
      <c r="R127" s="1193"/>
      <c r="S127" s="1193"/>
      <c r="T127" s="1193"/>
      <c r="U127" s="1193"/>
      <c r="V127" s="1193"/>
      <c r="W127" s="1193"/>
      <c r="X127" s="1193"/>
      <c r="Y127" s="1193"/>
      <c r="Z127" s="1193"/>
      <c r="AA127" s="1193"/>
      <c r="AB127" s="1193"/>
      <c r="AC127" s="1193"/>
      <c r="AD127" s="1193"/>
      <c r="AE127" s="1193"/>
      <c r="AF127" s="1193"/>
      <c r="AG127" s="1193"/>
      <c r="AH127" s="1193"/>
      <c r="AI127" s="1193"/>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row>
    <row r="128" spans="1:55" ht="15" customHeight="1" x14ac:dyDescent="0.2">
      <c r="A128" s="1192"/>
      <c r="B128" s="1193"/>
      <c r="C128" s="1193"/>
      <c r="D128" s="1193"/>
      <c r="E128" s="1193"/>
      <c r="F128" s="1193"/>
      <c r="G128" s="1193"/>
      <c r="H128" s="1193"/>
      <c r="I128" s="1193"/>
      <c r="J128" s="1193"/>
      <c r="K128" s="1193"/>
      <c r="L128" s="1193"/>
      <c r="M128" s="1193"/>
      <c r="N128" s="1193"/>
      <c r="O128" s="1193"/>
      <c r="P128" s="1193"/>
      <c r="Q128" s="1193"/>
      <c r="R128" s="1193"/>
      <c r="S128" s="1193"/>
      <c r="T128" s="1193"/>
      <c r="U128" s="1193"/>
      <c r="V128" s="1193"/>
      <c r="W128" s="1193"/>
      <c r="X128" s="1193"/>
      <c r="Y128" s="1193"/>
      <c r="Z128" s="1193"/>
      <c r="AA128" s="1193"/>
      <c r="AB128" s="1193"/>
      <c r="AC128" s="1193"/>
      <c r="AD128" s="1193"/>
      <c r="AE128" s="1193"/>
      <c r="AF128" s="1193"/>
      <c r="AG128" s="1193"/>
      <c r="AH128" s="1193"/>
      <c r="AI128" s="1193"/>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row>
    <row r="129" spans="1:55" ht="15" customHeight="1" x14ac:dyDescent="0.2">
      <c r="A129" s="1192"/>
      <c r="B129" s="1193"/>
      <c r="C129" s="1193"/>
      <c r="D129" s="1193"/>
      <c r="E129" s="1193"/>
      <c r="F129" s="1193"/>
      <c r="G129" s="1193"/>
      <c r="H129" s="1193"/>
      <c r="I129" s="1193"/>
      <c r="J129" s="1193"/>
      <c r="K129" s="1193"/>
      <c r="L129" s="1193"/>
      <c r="M129" s="1193"/>
      <c r="N129" s="1193"/>
      <c r="O129" s="1193"/>
      <c r="P129" s="1193"/>
      <c r="Q129" s="1193"/>
      <c r="R129" s="1193"/>
      <c r="S129" s="1193"/>
      <c r="T129" s="1193"/>
      <c r="U129" s="1193"/>
      <c r="V129" s="1193"/>
      <c r="W129" s="1193"/>
      <c r="X129" s="1193"/>
      <c r="Y129" s="1193"/>
      <c r="Z129" s="1193"/>
      <c r="AA129" s="1193"/>
      <c r="AB129" s="1193"/>
      <c r="AC129" s="1193"/>
      <c r="AD129" s="1193"/>
      <c r="AE129" s="1193"/>
      <c r="AF129" s="1193"/>
      <c r="AG129" s="1193"/>
      <c r="AH129" s="1193"/>
      <c r="AI129" s="1193"/>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row>
    <row r="130" spans="1:55" ht="15" customHeight="1" x14ac:dyDescent="0.2">
      <c r="A130" s="1192"/>
      <c r="B130" s="1193"/>
      <c r="C130" s="1193"/>
      <c r="D130" s="1193"/>
      <c r="E130" s="1193"/>
      <c r="F130" s="1193"/>
      <c r="G130" s="1193"/>
      <c r="H130" s="1193"/>
      <c r="I130" s="1193"/>
      <c r="J130" s="1193"/>
      <c r="K130" s="1193"/>
      <c r="L130" s="1193"/>
      <c r="M130" s="1193"/>
      <c r="N130" s="1193"/>
      <c r="O130" s="1193"/>
      <c r="P130" s="1193"/>
      <c r="Q130" s="1193"/>
      <c r="R130" s="1193"/>
      <c r="S130" s="1193"/>
      <c r="T130" s="1193"/>
      <c r="U130" s="1193"/>
      <c r="V130" s="1193"/>
      <c r="W130" s="1193"/>
      <c r="X130" s="1193"/>
      <c r="Y130" s="1193"/>
      <c r="Z130" s="1193"/>
      <c r="AA130" s="1193"/>
      <c r="AB130" s="1193"/>
      <c r="AC130" s="1193"/>
      <c r="AD130" s="1193"/>
      <c r="AE130" s="1193"/>
      <c r="AF130" s="1193"/>
      <c r="AG130" s="1193"/>
      <c r="AH130" s="1193"/>
      <c r="AI130" s="1193"/>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row>
    <row r="131" spans="1:55" ht="15" customHeight="1" x14ac:dyDescent="0.2">
      <c r="A131" s="1192"/>
      <c r="B131" s="1193"/>
      <c r="C131" s="1193"/>
      <c r="D131" s="1193"/>
      <c r="E131" s="1193"/>
      <c r="F131" s="1193"/>
      <c r="G131" s="1193"/>
      <c r="H131" s="1193"/>
      <c r="I131" s="1193"/>
      <c r="J131" s="1193"/>
      <c r="K131" s="1193"/>
      <c r="L131" s="1193"/>
      <c r="M131" s="1193"/>
      <c r="N131" s="1193"/>
      <c r="O131" s="1193"/>
      <c r="P131" s="1193"/>
      <c r="Q131" s="1193"/>
      <c r="R131" s="1193"/>
      <c r="S131" s="1193"/>
      <c r="T131" s="1193"/>
      <c r="U131" s="1193"/>
      <c r="V131" s="1193"/>
      <c r="W131" s="1193"/>
      <c r="X131" s="1193"/>
      <c r="Y131" s="1193"/>
      <c r="Z131" s="1193"/>
      <c r="AA131" s="1193"/>
      <c r="AB131" s="1193"/>
      <c r="AC131" s="1193"/>
      <c r="AD131" s="1193"/>
      <c r="AE131" s="1193"/>
      <c r="AF131" s="1193"/>
      <c r="AG131" s="1193"/>
      <c r="AH131" s="1193"/>
      <c r="AI131" s="1193"/>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row>
    <row r="132" spans="1:55" ht="15" customHeight="1" x14ac:dyDescent="0.2">
      <c r="A132" s="1192"/>
      <c r="B132" s="1193"/>
      <c r="C132" s="1193"/>
      <c r="D132" s="1193"/>
      <c r="E132" s="1193"/>
      <c r="F132" s="1193"/>
      <c r="G132" s="1193"/>
      <c r="H132" s="1193"/>
      <c r="I132" s="1193"/>
      <c r="J132" s="1193"/>
      <c r="K132" s="1193"/>
      <c r="L132" s="1193"/>
      <c r="M132" s="1193"/>
      <c r="N132" s="1193"/>
      <c r="O132" s="1193"/>
      <c r="P132" s="1193"/>
      <c r="Q132" s="1193"/>
      <c r="R132" s="1193"/>
      <c r="S132" s="1193"/>
      <c r="T132" s="1193"/>
      <c r="U132" s="1193"/>
      <c r="V132" s="1193"/>
      <c r="W132" s="1193"/>
      <c r="X132" s="1193"/>
      <c r="Y132" s="1193"/>
      <c r="Z132" s="1193"/>
      <c r="AA132" s="1193"/>
      <c r="AB132" s="1193"/>
      <c r="AC132" s="1193"/>
      <c r="AD132" s="1193"/>
      <c r="AE132" s="1193"/>
      <c r="AF132" s="1193"/>
      <c r="AG132" s="1193"/>
      <c r="AH132" s="1193"/>
      <c r="AI132" s="1193"/>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row>
    <row r="133" spans="1:55" ht="15" customHeight="1" x14ac:dyDescent="0.2">
      <c r="A133" s="1192"/>
      <c r="B133" s="1193"/>
      <c r="C133" s="1193"/>
      <c r="D133" s="1193"/>
      <c r="E133" s="1193"/>
      <c r="F133" s="1193"/>
      <c r="G133" s="1193"/>
      <c r="H133" s="1193"/>
      <c r="I133" s="1193"/>
      <c r="J133" s="1193"/>
      <c r="K133" s="1193"/>
      <c r="L133" s="1193"/>
      <c r="M133" s="1193"/>
      <c r="N133" s="1193"/>
      <c r="O133" s="1193"/>
      <c r="P133" s="1193"/>
      <c r="Q133" s="1193"/>
      <c r="R133" s="1193"/>
      <c r="S133" s="1193"/>
      <c r="T133" s="1193"/>
      <c r="U133" s="1193"/>
      <c r="V133" s="1193"/>
      <c r="W133" s="1193"/>
      <c r="X133" s="1193"/>
      <c r="Y133" s="1193"/>
      <c r="Z133" s="1193"/>
      <c r="AA133" s="1193"/>
      <c r="AB133" s="1193"/>
      <c r="AC133" s="1193"/>
      <c r="AD133" s="1193"/>
      <c r="AE133" s="1193"/>
      <c r="AF133" s="1193"/>
      <c r="AG133" s="1193"/>
      <c r="AH133" s="1193"/>
      <c r="AI133" s="1193"/>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row>
    <row r="134" spans="1:55" ht="15" customHeight="1" x14ac:dyDescent="0.2">
      <c r="A134" s="1192"/>
      <c r="B134" s="1193"/>
      <c r="C134" s="1193"/>
      <c r="D134" s="1193"/>
      <c r="E134" s="1193"/>
      <c r="F134" s="1193"/>
      <c r="G134" s="1193"/>
      <c r="H134" s="1193"/>
      <c r="I134" s="1193"/>
      <c r="J134" s="1193"/>
      <c r="K134" s="1193"/>
      <c r="L134" s="1193"/>
      <c r="M134" s="1193"/>
      <c r="N134" s="1193"/>
      <c r="O134" s="1193"/>
      <c r="P134" s="1193"/>
      <c r="Q134" s="1193"/>
      <c r="R134" s="1193"/>
      <c r="S134" s="1193"/>
      <c r="T134" s="1193"/>
      <c r="U134" s="1193"/>
      <c r="V134" s="1193"/>
      <c r="W134" s="1193"/>
      <c r="X134" s="1193"/>
      <c r="Y134" s="1193"/>
      <c r="Z134" s="1193"/>
      <c r="AA134" s="1193"/>
      <c r="AB134" s="1193"/>
      <c r="AC134" s="1193"/>
      <c r="AD134" s="1193"/>
      <c r="AE134" s="1193"/>
      <c r="AF134" s="1193"/>
      <c r="AG134" s="1193"/>
      <c r="AH134" s="1193"/>
      <c r="AI134" s="1193"/>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row>
    <row r="135" spans="1:55" ht="15" customHeight="1" x14ac:dyDescent="0.2">
      <c r="A135" s="1192"/>
      <c r="B135" s="1193"/>
      <c r="C135" s="1193"/>
      <c r="D135" s="1193"/>
      <c r="E135" s="1193"/>
      <c r="F135" s="1193"/>
      <c r="G135" s="1193"/>
      <c r="H135" s="1193"/>
      <c r="I135" s="1193"/>
      <c r="J135" s="1193"/>
      <c r="K135" s="1193"/>
      <c r="L135" s="1193"/>
      <c r="M135" s="1193"/>
      <c r="N135" s="1193"/>
      <c r="O135" s="1193"/>
      <c r="P135" s="1193"/>
      <c r="Q135" s="1193"/>
      <c r="R135" s="1193"/>
      <c r="S135" s="1193"/>
      <c r="T135" s="1193"/>
      <c r="U135" s="1193"/>
      <c r="V135" s="1193"/>
      <c r="W135" s="1193"/>
      <c r="X135" s="1193"/>
      <c r="Y135" s="1193"/>
      <c r="Z135" s="1193"/>
      <c r="AA135" s="1193"/>
      <c r="AB135" s="1193"/>
      <c r="AC135" s="1193"/>
      <c r="AD135" s="1193"/>
      <c r="AE135" s="1193"/>
      <c r="AF135" s="1193"/>
      <c r="AG135" s="1193"/>
      <c r="AH135" s="1193"/>
      <c r="AI135" s="1193"/>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row>
    <row r="136" spans="1:55" ht="15" customHeight="1" x14ac:dyDescent="0.2">
      <c r="A136" s="1192"/>
      <c r="B136" s="1193"/>
      <c r="C136" s="1193"/>
      <c r="D136" s="1193"/>
      <c r="E136" s="1193"/>
      <c r="F136" s="1193"/>
      <c r="G136" s="1193"/>
      <c r="H136" s="1193"/>
      <c r="I136" s="1193"/>
      <c r="J136" s="1193"/>
      <c r="K136" s="1193"/>
      <c r="L136" s="1193"/>
      <c r="M136" s="1193"/>
      <c r="N136" s="1193"/>
      <c r="O136" s="1193"/>
      <c r="P136" s="1193"/>
      <c r="Q136" s="1193"/>
      <c r="R136" s="1193"/>
      <c r="S136" s="1193"/>
      <c r="T136" s="1193"/>
      <c r="U136" s="1193"/>
      <c r="V136" s="1193"/>
      <c r="W136" s="1193"/>
      <c r="X136" s="1193"/>
      <c r="Y136" s="1193"/>
      <c r="Z136" s="1193"/>
      <c r="AA136" s="1193"/>
      <c r="AB136" s="1193"/>
      <c r="AC136" s="1193"/>
      <c r="AD136" s="1193"/>
      <c r="AE136" s="1193"/>
      <c r="AF136" s="1193"/>
      <c r="AG136" s="1193"/>
      <c r="AH136" s="1193"/>
      <c r="AI136" s="1193"/>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row>
    <row r="137" spans="1:55" ht="15" customHeight="1" x14ac:dyDescent="0.2">
      <c r="A137" s="1192"/>
      <c r="B137" s="1193"/>
      <c r="C137" s="1193"/>
      <c r="D137" s="1193"/>
      <c r="E137" s="1193"/>
      <c r="F137" s="1193"/>
      <c r="G137" s="1193"/>
      <c r="H137" s="1193"/>
      <c r="I137" s="1193"/>
      <c r="J137" s="1193"/>
      <c r="K137" s="1193"/>
      <c r="L137" s="1193"/>
      <c r="M137" s="1193"/>
      <c r="N137" s="1193"/>
      <c r="O137" s="1193"/>
      <c r="P137" s="1193"/>
      <c r="Q137" s="1193"/>
      <c r="R137" s="1193"/>
      <c r="S137" s="1193"/>
      <c r="T137" s="1193"/>
      <c r="U137" s="1193"/>
      <c r="V137" s="1193"/>
      <c r="W137" s="1193"/>
      <c r="X137" s="1193"/>
      <c r="Y137" s="1193"/>
      <c r="Z137" s="1193"/>
      <c r="AA137" s="1193"/>
      <c r="AB137" s="1193"/>
      <c r="AC137" s="1193"/>
      <c r="AD137" s="1193"/>
      <c r="AE137" s="1193"/>
      <c r="AF137" s="1193"/>
      <c r="AG137" s="1193"/>
      <c r="AH137" s="1193"/>
      <c r="AI137" s="1193"/>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row>
    <row r="138" spans="1:55" ht="15" customHeight="1" x14ac:dyDescent="0.2">
      <c r="A138" s="1192"/>
      <c r="B138" s="1193"/>
      <c r="C138" s="1193"/>
      <c r="D138" s="1193"/>
      <c r="E138" s="1193"/>
      <c r="F138" s="1193"/>
      <c r="G138" s="1193"/>
      <c r="H138" s="1193"/>
      <c r="I138" s="1193"/>
      <c r="J138" s="1193"/>
      <c r="K138" s="1193"/>
      <c r="L138" s="1193"/>
      <c r="M138" s="1193"/>
      <c r="N138" s="1193"/>
      <c r="O138" s="1193"/>
      <c r="P138" s="1193"/>
      <c r="Q138" s="1193"/>
      <c r="R138" s="1193"/>
      <c r="S138" s="1193"/>
      <c r="T138" s="1193"/>
      <c r="U138" s="1193"/>
      <c r="V138" s="1193"/>
      <c r="W138" s="1193"/>
      <c r="X138" s="1193"/>
      <c r="Y138" s="1193"/>
      <c r="Z138" s="1193"/>
      <c r="AA138" s="1193"/>
      <c r="AB138" s="1193"/>
      <c r="AC138" s="1193"/>
      <c r="AD138" s="1193"/>
      <c r="AE138" s="1193"/>
      <c r="AF138" s="1193"/>
      <c r="AG138" s="1193"/>
      <c r="AH138" s="1193"/>
      <c r="AI138" s="1193"/>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row>
    <row r="139" spans="1:55" ht="15" customHeight="1" x14ac:dyDescent="0.2">
      <c r="A139" s="1192"/>
      <c r="B139" s="1193"/>
      <c r="C139" s="1193"/>
      <c r="D139" s="1193"/>
      <c r="E139" s="1193"/>
      <c r="F139" s="1193"/>
      <c r="G139" s="1193"/>
      <c r="H139" s="1193"/>
      <c r="I139" s="1193"/>
      <c r="J139" s="1193"/>
      <c r="K139" s="1193"/>
      <c r="L139" s="1193"/>
      <c r="M139" s="1193"/>
      <c r="N139" s="1193"/>
      <c r="O139" s="1193"/>
      <c r="P139" s="1193"/>
      <c r="Q139" s="1193"/>
      <c r="R139" s="1193"/>
      <c r="S139" s="1193"/>
      <c r="T139" s="1193"/>
      <c r="U139" s="1193"/>
      <c r="V139" s="1193"/>
      <c r="W139" s="1193"/>
      <c r="X139" s="1193"/>
      <c r="Y139" s="1193"/>
      <c r="Z139" s="1193"/>
      <c r="AA139" s="1193"/>
      <c r="AB139" s="1193"/>
      <c r="AC139" s="1193"/>
      <c r="AD139" s="1193"/>
      <c r="AE139" s="1193"/>
      <c r="AF139" s="1193"/>
      <c r="AG139" s="1193"/>
      <c r="AH139" s="1193"/>
      <c r="AI139" s="1193"/>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row>
    <row r="140" spans="1:55" ht="15" customHeight="1" x14ac:dyDescent="0.2">
      <c r="A140" s="1192"/>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row>
    <row r="141" spans="1:55" ht="15" customHeight="1" x14ac:dyDescent="0.2">
      <c r="A141" s="1192"/>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row>
    <row r="142" spans="1:55" ht="15" customHeight="1" x14ac:dyDescent="0.2">
      <c r="A142" s="1192"/>
      <c r="B142" s="1193"/>
      <c r="C142" s="1193"/>
      <c r="D142" s="1193"/>
      <c r="E142" s="1193"/>
      <c r="F142" s="1193"/>
      <c r="G142" s="1193"/>
      <c r="H142" s="1193"/>
      <c r="I142" s="1193"/>
      <c r="J142" s="1193"/>
      <c r="K142" s="1193"/>
      <c r="L142" s="1193"/>
      <c r="M142" s="1193"/>
      <c r="N142" s="1193"/>
      <c r="O142" s="1193"/>
      <c r="P142" s="1193"/>
      <c r="Q142" s="1193"/>
      <c r="R142" s="1193"/>
      <c r="S142" s="1193"/>
      <c r="T142" s="1193"/>
      <c r="U142" s="1193"/>
      <c r="V142" s="1193"/>
      <c r="W142" s="1193"/>
      <c r="X142" s="1193"/>
      <c r="Y142" s="1193"/>
      <c r="Z142" s="1193"/>
      <c r="AA142" s="1193"/>
      <c r="AB142" s="1193"/>
      <c r="AC142" s="1193"/>
      <c r="AD142" s="1193"/>
      <c r="AE142" s="1193"/>
      <c r="AF142" s="1193"/>
      <c r="AG142" s="1193"/>
      <c r="AH142" s="1193"/>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row>
    <row r="143" spans="1:55" ht="15" customHeight="1" x14ac:dyDescent="0.2">
      <c r="A143" s="1192"/>
      <c r="B143" s="1193"/>
      <c r="C143" s="1193"/>
      <c r="D143" s="1193"/>
      <c r="E143" s="1193"/>
      <c r="F143" s="1193"/>
      <c r="G143" s="1193"/>
      <c r="H143" s="1193"/>
      <c r="I143" s="1193"/>
      <c r="J143" s="1193"/>
      <c r="K143" s="1193"/>
      <c r="L143" s="1193"/>
      <c r="M143" s="1193"/>
      <c r="N143" s="1193"/>
      <c r="O143" s="1193"/>
      <c r="P143" s="1193"/>
      <c r="Q143" s="1193"/>
      <c r="R143" s="1193"/>
      <c r="S143" s="1193"/>
      <c r="T143" s="1193"/>
      <c r="U143" s="1193"/>
      <c r="V143" s="1193"/>
      <c r="W143" s="1193"/>
      <c r="X143" s="1193"/>
      <c r="Y143" s="1193"/>
      <c r="Z143" s="1193"/>
      <c r="AA143" s="1193"/>
      <c r="AB143" s="1193"/>
      <c r="AC143" s="1193"/>
      <c r="AD143" s="1193"/>
      <c r="AE143" s="1193"/>
      <c r="AF143" s="1193"/>
      <c r="AG143" s="1193"/>
      <c r="AH143" s="1193"/>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row>
    <row r="144" spans="1:55" ht="15" customHeight="1" x14ac:dyDescent="0.2">
      <c r="A144" s="1192"/>
      <c r="B144" s="1193"/>
      <c r="C144" s="1193"/>
      <c r="D144" s="1193"/>
      <c r="E144" s="1193"/>
      <c r="F144" s="1193"/>
      <c r="G144" s="1193"/>
      <c r="H144" s="1193"/>
      <c r="I144" s="1193"/>
      <c r="J144" s="1193"/>
      <c r="K144" s="1193"/>
      <c r="L144" s="1193"/>
      <c r="M144" s="1193"/>
      <c r="N144" s="1193"/>
      <c r="O144" s="1193"/>
      <c r="P144" s="1193"/>
      <c r="Q144" s="1193"/>
      <c r="R144" s="1193"/>
      <c r="S144" s="1193"/>
      <c r="T144" s="1193"/>
      <c r="U144" s="1193"/>
      <c r="V144" s="1193"/>
      <c r="W144" s="1193"/>
      <c r="X144" s="1193"/>
      <c r="Y144" s="1193"/>
      <c r="Z144" s="1193"/>
      <c r="AA144" s="1193"/>
      <c r="AB144" s="1193"/>
      <c r="AC144" s="1193"/>
      <c r="AD144" s="1193"/>
      <c r="AE144" s="1193"/>
      <c r="AF144" s="1193"/>
      <c r="AG144" s="1193"/>
      <c r="AH144" s="119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row>
    <row r="145" spans="1:55" ht="15" customHeight="1" x14ac:dyDescent="0.2">
      <c r="A145" s="1192"/>
      <c r="B145" s="1193"/>
      <c r="C145" s="1193"/>
      <c r="D145" s="1193"/>
      <c r="E145" s="1193"/>
      <c r="F145" s="1193"/>
      <c r="G145" s="1193"/>
      <c r="H145" s="1193"/>
      <c r="I145" s="1193"/>
      <c r="J145" s="1193"/>
      <c r="K145" s="1193"/>
      <c r="L145" s="1193"/>
      <c r="M145" s="1193"/>
      <c r="N145" s="1193"/>
      <c r="O145" s="1193"/>
      <c r="P145" s="1193"/>
      <c r="Q145" s="1193"/>
      <c r="R145" s="1193"/>
      <c r="S145" s="1193"/>
      <c r="T145" s="1193"/>
      <c r="U145" s="1193"/>
      <c r="V145" s="1193"/>
      <c r="W145" s="1193"/>
      <c r="X145" s="1193"/>
      <c r="Y145" s="1193"/>
      <c r="Z145" s="1193"/>
      <c r="AA145" s="1193"/>
      <c r="AB145" s="1193"/>
      <c r="AC145" s="1193"/>
      <c r="AD145" s="1193"/>
      <c r="AE145" s="1193"/>
      <c r="AF145" s="1193"/>
      <c r="AG145" s="1193"/>
      <c r="AH145" s="119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row>
    <row r="146" spans="1:55" ht="15" customHeight="1" x14ac:dyDescent="0.2">
      <c r="A146" s="1192"/>
      <c r="B146" s="1193"/>
      <c r="C146" s="1193"/>
      <c r="D146" s="1193"/>
      <c r="E146" s="1193"/>
      <c r="F146" s="1193"/>
      <c r="G146" s="1193"/>
      <c r="H146" s="1193"/>
      <c r="I146" s="1193"/>
      <c r="J146" s="1193"/>
      <c r="K146" s="1193"/>
      <c r="L146" s="1193"/>
      <c r="M146" s="1193"/>
      <c r="N146" s="1193"/>
      <c r="O146" s="1193"/>
      <c r="P146" s="1193"/>
      <c r="Q146" s="1193"/>
      <c r="R146" s="1193"/>
      <c r="S146" s="1193"/>
      <c r="T146" s="1193"/>
      <c r="U146" s="1193"/>
      <c r="V146" s="1193"/>
      <c r="W146" s="1193"/>
      <c r="X146" s="1193"/>
      <c r="Y146" s="1193"/>
      <c r="Z146" s="1193"/>
      <c r="AA146" s="1193"/>
      <c r="AB146" s="1193"/>
      <c r="AC146" s="1193"/>
      <c r="AD146" s="1193"/>
      <c r="AE146" s="1193"/>
      <c r="AF146" s="1193"/>
      <c r="AG146" s="1193"/>
      <c r="AH146" s="1193"/>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row>
    <row r="147" spans="1:55" ht="15" customHeight="1" x14ac:dyDescent="0.2">
      <c r="A147" s="1192"/>
      <c r="B147" s="1193"/>
      <c r="C147" s="1193"/>
      <c r="D147" s="1193"/>
      <c r="E147" s="1193"/>
      <c r="F147" s="1193"/>
      <c r="G147" s="1193"/>
      <c r="H147" s="1193"/>
      <c r="I147" s="1193"/>
      <c r="J147" s="1193"/>
      <c r="K147" s="1193"/>
      <c r="L147" s="1193"/>
      <c r="M147" s="1193"/>
      <c r="N147" s="1193"/>
      <c r="O147" s="1193"/>
      <c r="P147" s="1193"/>
      <c r="Q147" s="1193"/>
      <c r="R147" s="1193"/>
      <c r="S147" s="1193"/>
      <c r="T147" s="1193"/>
      <c r="U147" s="1193"/>
      <c r="V147" s="1193"/>
      <c r="W147" s="1193"/>
      <c r="X147" s="1193"/>
      <c r="Y147" s="1193"/>
      <c r="Z147" s="1193"/>
      <c r="AA147" s="1193"/>
      <c r="AB147" s="1193"/>
      <c r="AC147" s="1193"/>
      <c r="AD147" s="1193"/>
      <c r="AE147" s="1193"/>
      <c r="AF147" s="1193"/>
      <c r="AG147" s="1193"/>
      <c r="AH147" s="1193"/>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row>
    <row r="148" spans="1:55" ht="15" customHeight="1" x14ac:dyDescent="0.2">
      <c r="A148" s="1192"/>
      <c r="B148" s="1193"/>
      <c r="C148" s="1193"/>
      <c r="D148" s="1193"/>
      <c r="E148" s="1193"/>
      <c r="F148" s="1193"/>
      <c r="G148" s="1193"/>
      <c r="H148" s="1193"/>
      <c r="I148" s="1193"/>
      <c r="J148" s="1193"/>
      <c r="K148" s="1193"/>
      <c r="L148" s="1193"/>
      <c r="M148" s="1193"/>
      <c r="N148" s="1193"/>
      <c r="O148" s="1193"/>
      <c r="P148" s="1193"/>
      <c r="Q148" s="1193"/>
      <c r="R148" s="1193"/>
      <c r="S148" s="1193"/>
      <c r="T148" s="1193"/>
      <c r="U148" s="1193"/>
      <c r="V148" s="1193"/>
      <c r="W148" s="1193"/>
      <c r="X148" s="1193"/>
      <c r="Y148" s="1193"/>
      <c r="Z148" s="1193"/>
      <c r="AA148" s="1193"/>
      <c r="AB148" s="1193"/>
      <c r="AC148" s="1193"/>
      <c r="AD148" s="1193"/>
      <c r="AE148" s="1193"/>
      <c r="AF148" s="1193"/>
      <c r="AG148" s="1193"/>
      <c r="AH148" s="1193"/>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row>
    <row r="149" spans="1:55" ht="15" customHeight="1" x14ac:dyDescent="0.2">
      <c r="A149" s="1192"/>
      <c r="B149" s="1193"/>
      <c r="C149" s="1193"/>
      <c r="D149" s="1193"/>
      <c r="E149" s="1193"/>
      <c r="F149" s="1193"/>
      <c r="G149" s="1193"/>
      <c r="H149" s="1193"/>
      <c r="I149" s="1193"/>
      <c r="J149" s="1193"/>
      <c r="K149" s="1193"/>
      <c r="L149" s="1193"/>
      <c r="M149" s="1193"/>
      <c r="N149" s="1193"/>
      <c r="O149" s="1193"/>
      <c r="P149" s="1193"/>
      <c r="Q149" s="1193"/>
      <c r="R149" s="1193"/>
      <c r="S149" s="1193"/>
      <c r="T149" s="1193"/>
      <c r="U149" s="1193"/>
      <c r="V149" s="1193"/>
      <c r="W149" s="1193"/>
      <c r="X149" s="1193"/>
      <c r="Y149" s="1193"/>
      <c r="Z149" s="1193"/>
      <c r="AA149" s="1193"/>
      <c r="AB149" s="1193"/>
      <c r="AC149" s="1193"/>
      <c r="AD149" s="1193"/>
      <c r="AE149" s="1193"/>
      <c r="AF149" s="1193"/>
      <c r="AG149" s="1193"/>
      <c r="AH149" s="1193"/>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row>
    <row r="150" spans="1:55" ht="15" customHeight="1" x14ac:dyDescent="0.2">
      <c r="A150" s="1192"/>
      <c r="B150" s="1193"/>
      <c r="C150" s="1193"/>
      <c r="D150" s="1193"/>
      <c r="E150" s="1193"/>
      <c r="F150" s="1193"/>
      <c r="G150" s="1193"/>
      <c r="H150" s="1193"/>
      <c r="I150" s="1193"/>
      <c r="J150" s="1193"/>
      <c r="K150" s="1193"/>
      <c r="L150" s="1193"/>
      <c r="M150" s="1193"/>
      <c r="N150" s="1193"/>
      <c r="O150" s="1193"/>
      <c r="P150" s="1193"/>
      <c r="Q150" s="1193"/>
      <c r="R150" s="1193"/>
      <c r="S150" s="1193"/>
      <c r="T150" s="1193"/>
      <c r="U150" s="1193"/>
      <c r="V150" s="1193"/>
      <c r="W150" s="1193"/>
      <c r="X150" s="1193"/>
      <c r="Y150" s="1193"/>
      <c r="Z150" s="1193"/>
      <c r="AA150" s="1193"/>
      <c r="AB150" s="1193"/>
      <c r="AC150" s="1193"/>
      <c r="AD150" s="1193"/>
      <c r="AE150" s="1193"/>
      <c r="AF150" s="1193"/>
      <c r="AG150" s="1193"/>
      <c r="AH150" s="1193"/>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row>
    <row r="151" spans="1:55" ht="15" customHeight="1" x14ac:dyDescent="0.2">
      <c r="A151" s="1192"/>
      <c r="B151" s="1193"/>
      <c r="C151" s="1193"/>
      <c r="D151" s="1193"/>
      <c r="E151" s="1193"/>
      <c r="F151" s="1193"/>
      <c r="G151" s="1193"/>
      <c r="H151" s="1193"/>
      <c r="I151" s="1193"/>
      <c r="J151" s="1193"/>
      <c r="K151" s="1193"/>
      <c r="L151" s="1193"/>
      <c r="M151" s="1193"/>
      <c r="N151" s="1193"/>
      <c r="O151" s="1193"/>
      <c r="P151" s="1193"/>
      <c r="Q151" s="1193"/>
      <c r="R151" s="1193"/>
      <c r="S151" s="1193"/>
      <c r="T151" s="1193"/>
      <c r="U151" s="1193"/>
      <c r="V151" s="1193"/>
      <c r="W151" s="1193"/>
      <c r="X151" s="1193"/>
      <c r="Y151" s="1193"/>
      <c r="Z151" s="1193"/>
      <c r="AA151" s="1193"/>
      <c r="AB151" s="1193"/>
      <c r="AC151" s="1193"/>
      <c r="AD151" s="1193"/>
      <c r="AE151" s="1193"/>
      <c r="AF151" s="1193"/>
      <c r="AG151" s="1193"/>
      <c r="AH151" s="1193"/>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row>
    <row r="152" spans="1:55" ht="15" customHeight="1" x14ac:dyDescent="0.2">
      <c r="A152" s="1192"/>
      <c r="B152" s="1193"/>
      <c r="C152" s="1193"/>
      <c r="D152" s="1193"/>
      <c r="E152" s="1193"/>
      <c r="F152" s="1193"/>
      <c r="G152" s="1193"/>
      <c r="H152" s="1193"/>
      <c r="I152" s="1193"/>
      <c r="J152" s="1193"/>
      <c r="K152" s="1193"/>
      <c r="L152" s="1193"/>
      <c r="M152" s="1193"/>
      <c r="N152" s="1193"/>
      <c r="O152" s="1193"/>
      <c r="P152" s="1193"/>
      <c r="Q152" s="1193"/>
      <c r="R152" s="1193"/>
      <c r="S152" s="1193"/>
      <c r="T152" s="1193"/>
      <c r="U152" s="1193"/>
      <c r="V152" s="1193"/>
      <c r="W152" s="1193"/>
      <c r="X152" s="1193"/>
      <c r="Y152" s="1193"/>
      <c r="Z152" s="1193"/>
      <c r="AA152" s="1193"/>
      <c r="AB152" s="1193"/>
      <c r="AC152" s="1193"/>
      <c r="AD152" s="1193"/>
      <c r="AE152" s="1193"/>
      <c r="AF152" s="1193"/>
      <c r="AG152" s="1193"/>
      <c r="AH152" s="1193"/>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row>
    <row r="153" spans="1:55" ht="15" customHeight="1" x14ac:dyDescent="0.2">
      <c r="A153" s="1192"/>
      <c r="B153" s="1193"/>
      <c r="C153" s="1193"/>
      <c r="D153" s="1193"/>
      <c r="E153" s="1193"/>
      <c r="F153" s="1193"/>
      <c r="G153" s="1193"/>
      <c r="H153" s="1193"/>
      <c r="I153" s="1193"/>
      <c r="J153" s="1193"/>
      <c r="K153" s="1193"/>
      <c r="L153" s="1193"/>
      <c r="M153" s="1193"/>
      <c r="N153" s="1193"/>
      <c r="O153" s="1193"/>
      <c r="P153" s="1193"/>
      <c r="Q153" s="1193"/>
      <c r="R153" s="1193"/>
      <c r="S153" s="1193"/>
      <c r="T153" s="1193"/>
      <c r="U153" s="1193"/>
      <c r="V153" s="1193"/>
      <c r="W153" s="1193"/>
      <c r="X153" s="1193"/>
      <c r="Y153" s="1193"/>
      <c r="Z153" s="1193"/>
      <c r="AA153" s="1193"/>
      <c r="AB153" s="1193"/>
      <c r="AC153" s="1193"/>
      <c r="AD153" s="1193"/>
      <c r="AE153" s="1193"/>
      <c r="AF153" s="1193"/>
      <c r="AG153" s="1193"/>
      <c r="AH153" s="1193"/>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row>
    <row r="154" spans="1:55" ht="15" customHeight="1" x14ac:dyDescent="0.2">
      <c r="A154" s="1192"/>
      <c r="B154" s="1193"/>
      <c r="C154" s="1193"/>
      <c r="D154" s="1193"/>
      <c r="E154" s="1193"/>
      <c r="F154" s="1193"/>
      <c r="G154" s="1193"/>
      <c r="H154" s="1193"/>
      <c r="I154" s="1193"/>
      <c r="J154" s="1193"/>
      <c r="K154" s="1193"/>
      <c r="L154" s="1193"/>
      <c r="M154" s="1193"/>
      <c r="N154" s="1193"/>
      <c r="O154" s="1193"/>
      <c r="P154" s="1193"/>
      <c r="Q154" s="1193"/>
      <c r="R154" s="1193"/>
      <c r="S154" s="1193"/>
      <c r="T154" s="1193"/>
      <c r="U154" s="1193"/>
      <c r="V154" s="1193"/>
      <c r="W154" s="1193"/>
      <c r="X154" s="1193"/>
      <c r="Y154" s="1193"/>
      <c r="Z154" s="1193"/>
      <c r="AA154" s="1193"/>
      <c r="AB154" s="1193"/>
      <c r="AC154" s="1193"/>
      <c r="AD154" s="1193"/>
      <c r="AE154" s="1193"/>
      <c r="AF154" s="1193"/>
      <c r="AG154" s="1193"/>
      <c r="AH154" s="1193"/>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row>
    <row r="155" spans="1:55" ht="15" customHeight="1" x14ac:dyDescent="0.2">
      <c r="A155" s="1192"/>
      <c r="B155" s="1193"/>
      <c r="C155" s="1193"/>
      <c r="D155" s="1193"/>
      <c r="E155" s="1193"/>
      <c r="F155" s="1193"/>
      <c r="G155" s="1193"/>
      <c r="H155" s="1193"/>
      <c r="I155" s="1193"/>
      <c r="J155" s="1193"/>
      <c r="K155" s="1193"/>
      <c r="L155" s="1193"/>
      <c r="M155" s="1193"/>
      <c r="N155" s="1193"/>
      <c r="O155" s="1193"/>
      <c r="P155" s="1193"/>
      <c r="Q155" s="1193"/>
      <c r="R155" s="1193"/>
      <c r="S155" s="1193"/>
      <c r="T155" s="1193"/>
      <c r="U155" s="1193"/>
      <c r="V155" s="1193"/>
      <c r="W155" s="1193"/>
      <c r="X155" s="1193"/>
      <c r="Y155" s="1193"/>
      <c r="Z155" s="1193"/>
      <c r="AA155" s="1193"/>
      <c r="AB155" s="1193"/>
      <c r="AC155" s="1193"/>
      <c r="AD155" s="1193"/>
      <c r="AE155" s="1193"/>
      <c r="AF155" s="1193"/>
      <c r="AG155" s="1193"/>
      <c r="AH155" s="1193"/>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row>
    <row r="156" spans="1:55" ht="15" customHeight="1" x14ac:dyDescent="0.2">
      <c r="A156" s="1192"/>
      <c r="B156" s="1193"/>
      <c r="C156" s="1193"/>
      <c r="D156" s="1193"/>
      <c r="E156" s="1193"/>
      <c r="F156" s="1193"/>
      <c r="G156" s="1193"/>
      <c r="H156" s="1193"/>
      <c r="I156" s="1193"/>
      <c r="J156" s="1193"/>
      <c r="K156" s="1193"/>
      <c r="L156" s="1193"/>
      <c r="M156" s="1193"/>
      <c r="N156" s="1193"/>
      <c r="O156" s="1193"/>
      <c r="P156" s="1193"/>
      <c r="Q156" s="1193"/>
      <c r="R156" s="1193"/>
      <c r="S156" s="1193"/>
      <c r="T156" s="1193"/>
      <c r="U156" s="1193"/>
      <c r="V156" s="1193"/>
      <c r="W156" s="1193"/>
      <c r="X156" s="1193"/>
      <c r="Y156" s="1193"/>
      <c r="Z156" s="1193"/>
      <c r="AA156" s="1193"/>
      <c r="AB156" s="1193"/>
      <c r="AC156" s="1193"/>
      <c r="AD156" s="1193"/>
      <c r="AE156" s="1193"/>
      <c r="AF156" s="1193"/>
      <c r="AG156" s="1193"/>
      <c r="AH156" s="1193"/>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row>
    <row r="157" spans="1:55" ht="15" customHeight="1" x14ac:dyDescent="0.2">
      <c r="A157" s="1192"/>
      <c r="B157" s="1193"/>
      <c r="C157" s="1193"/>
      <c r="D157" s="1193"/>
      <c r="E157" s="1193"/>
      <c r="F157" s="1193"/>
      <c r="G157" s="1193"/>
      <c r="H157" s="1193"/>
      <c r="I157" s="1193"/>
      <c r="J157" s="1193"/>
      <c r="K157" s="1193"/>
      <c r="L157" s="1193"/>
      <c r="M157" s="1193"/>
      <c r="N157" s="1193"/>
      <c r="O157" s="1193"/>
      <c r="P157" s="1193"/>
      <c r="Q157" s="1193"/>
      <c r="R157" s="1193"/>
      <c r="S157" s="1193"/>
      <c r="T157" s="1193"/>
      <c r="U157" s="1193"/>
      <c r="V157" s="1193"/>
      <c r="W157" s="1193"/>
      <c r="X157" s="1193"/>
      <c r="Y157" s="1193"/>
      <c r="Z157" s="1193"/>
      <c r="AA157" s="1193"/>
      <c r="AB157" s="1193"/>
      <c r="AC157" s="1193"/>
      <c r="AD157" s="1193"/>
      <c r="AE157" s="1193"/>
      <c r="AF157" s="1193"/>
      <c r="AG157" s="1193"/>
      <c r="AH157" s="1193"/>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row>
    <row r="158" spans="1:55" ht="15" customHeight="1" x14ac:dyDescent="0.2">
      <c r="A158" s="1192"/>
      <c r="B158" s="1193"/>
      <c r="C158" s="1193"/>
      <c r="D158" s="1193"/>
      <c r="E158" s="1193"/>
      <c r="F158" s="1193"/>
      <c r="G158" s="1193"/>
      <c r="H158" s="1193"/>
      <c r="I158" s="1193"/>
      <c r="J158" s="1193"/>
      <c r="K158" s="1193"/>
      <c r="L158" s="1193"/>
      <c r="M158" s="1193"/>
      <c r="N158" s="1193"/>
      <c r="O158" s="1193"/>
      <c r="P158" s="1193"/>
      <c r="Q158" s="1193"/>
      <c r="R158" s="1193"/>
      <c r="S158" s="1193"/>
      <c r="T158" s="1193"/>
      <c r="U158" s="1193"/>
      <c r="V158" s="1193"/>
      <c r="W158" s="1193"/>
      <c r="X158" s="1193"/>
      <c r="Y158" s="1193"/>
      <c r="Z158" s="1193"/>
      <c r="AA158" s="1193"/>
      <c r="AB158" s="1193"/>
      <c r="AC158" s="1193"/>
      <c r="AD158" s="1193"/>
      <c r="AE158" s="1193"/>
      <c r="AF158" s="1193"/>
      <c r="AG158" s="1193"/>
      <c r="AH158" s="1193"/>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row>
    <row r="159" spans="1:55" ht="15" customHeight="1" x14ac:dyDescent="0.2">
      <c r="A159" s="1192"/>
      <c r="B159" s="1193"/>
      <c r="C159" s="1193"/>
      <c r="D159" s="1193"/>
      <c r="E159" s="1193"/>
      <c r="F159" s="1193"/>
      <c r="G159" s="1193"/>
      <c r="H159" s="1193"/>
      <c r="I159" s="1193"/>
      <c r="J159" s="1193"/>
      <c r="K159" s="1193"/>
      <c r="L159" s="1193"/>
      <c r="M159" s="1193"/>
      <c r="N159" s="1193"/>
      <c r="O159" s="1193"/>
      <c r="P159" s="1193"/>
      <c r="Q159" s="1193"/>
      <c r="R159" s="1193"/>
      <c r="S159" s="1193"/>
      <c r="T159" s="1193"/>
      <c r="U159" s="1193"/>
      <c r="V159" s="1193"/>
      <c r="W159" s="1193"/>
      <c r="X159" s="1193"/>
      <c r="Y159" s="1193"/>
      <c r="Z159" s="1193"/>
      <c r="AA159" s="1193"/>
      <c r="AB159" s="1193"/>
      <c r="AC159" s="1193"/>
      <c r="AD159" s="1193"/>
      <c r="AE159" s="1193"/>
      <c r="AF159" s="1193"/>
      <c r="AG159" s="1193"/>
      <c r="AH159" s="1193"/>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row>
    <row r="160" spans="1:55" ht="15" customHeight="1" x14ac:dyDescent="0.2">
      <c r="A160" s="1192"/>
      <c r="B160" s="1193"/>
      <c r="C160" s="1193"/>
      <c r="D160" s="1193"/>
      <c r="E160" s="1193"/>
      <c r="F160" s="1193"/>
      <c r="G160" s="1193"/>
      <c r="H160" s="1193"/>
      <c r="I160" s="1193"/>
      <c r="J160" s="1193"/>
      <c r="K160" s="1193"/>
      <c r="L160" s="1193"/>
      <c r="M160" s="1193"/>
      <c r="N160" s="1193"/>
      <c r="O160" s="1193"/>
      <c r="P160" s="1193"/>
      <c r="Q160" s="1193"/>
      <c r="R160" s="1193"/>
      <c r="S160" s="1193"/>
      <c r="T160" s="1193"/>
      <c r="U160" s="1193"/>
      <c r="V160" s="1193"/>
      <c r="W160" s="1193"/>
      <c r="X160" s="1193"/>
      <c r="Y160" s="1193"/>
      <c r="Z160" s="1193"/>
      <c r="AA160" s="1193"/>
      <c r="AB160" s="1193"/>
      <c r="AC160" s="1193"/>
      <c r="AD160" s="1193"/>
      <c r="AE160" s="1193"/>
      <c r="AF160" s="1193"/>
      <c r="AG160" s="1193"/>
      <c r="AH160" s="1193"/>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row>
    <row r="161" spans="1:55" ht="15" customHeight="1" x14ac:dyDescent="0.2">
      <c r="A161" s="1192"/>
      <c r="B161" s="1193"/>
      <c r="C161" s="1193"/>
      <c r="D161" s="1193"/>
      <c r="E161" s="1193"/>
      <c r="F161" s="1193"/>
      <c r="G161" s="1193"/>
      <c r="H161" s="1193"/>
      <c r="I161" s="1193"/>
      <c r="J161" s="1193"/>
      <c r="K161" s="1193"/>
      <c r="L161" s="1193"/>
      <c r="M161" s="1193"/>
      <c r="N161" s="1193"/>
      <c r="O161" s="1193"/>
      <c r="P161" s="1193"/>
      <c r="Q161" s="1193"/>
      <c r="R161" s="1193"/>
      <c r="S161" s="1193"/>
      <c r="T161" s="1193"/>
      <c r="U161" s="1193"/>
      <c r="V161" s="1193"/>
      <c r="W161" s="1193"/>
      <c r="X161" s="1193"/>
      <c r="Y161" s="1193"/>
      <c r="Z161" s="1193"/>
      <c r="AA161" s="1193"/>
      <c r="AB161" s="1193"/>
      <c r="AC161" s="1193"/>
      <c r="AD161" s="1193"/>
      <c r="AE161" s="1193"/>
      <c r="AF161" s="1193"/>
      <c r="AG161" s="1193"/>
      <c r="AH161" s="1193"/>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row>
    <row r="162" spans="1:55" ht="15" customHeight="1" x14ac:dyDescent="0.2">
      <c r="A162" s="1192"/>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row>
    <row r="163" spans="1:55" ht="15" customHeight="1" x14ac:dyDescent="0.2">
      <c r="A163" s="1192"/>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row>
    <row r="164" spans="1:55" ht="15" customHeight="1" x14ac:dyDescent="0.2">
      <c r="A164" s="1192"/>
      <c r="B164" s="1193"/>
      <c r="C164" s="1193"/>
      <c r="D164" s="1193"/>
      <c r="E164" s="1193"/>
      <c r="F164" s="1193"/>
      <c r="G164" s="1193"/>
      <c r="H164" s="1193"/>
      <c r="I164" s="1193"/>
      <c r="J164" s="1193"/>
      <c r="K164" s="1193"/>
      <c r="L164" s="1193"/>
      <c r="M164" s="1193"/>
      <c r="N164" s="1193"/>
      <c r="O164" s="1193"/>
      <c r="P164" s="1193"/>
      <c r="Q164" s="1193"/>
      <c r="R164" s="1193"/>
      <c r="S164" s="1193"/>
      <c r="T164" s="1193"/>
      <c r="U164" s="1193"/>
      <c r="V164" s="1193"/>
      <c r="W164" s="1193"/>
      <c r="X164" s="1193"/>
      <c r="Y164" s="1193"/>
      <c r="Z164" s="1193"/>
      <c r="AA164" s="1193"/>
      <c r="AB164" s="1193"/>
      <c r="AC164" s="1193"/>
      <c r="AD164" s="1193"/>
      <c r="AE164" s="1193"/>
      <c r="AF164" s="1193"/>
      <c r="AG164" s="1193"/>
      <c r="AH164" s="1193"/>
      <c r="AI164" s="1193"/>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row>
    <row r="165" spans="1:55" ht="15" customHeight="1" x14ac:dyDescent="0.2">
      <c r="A165" s="1192"/>
      <c r="B165" s="1193"/>
      <c r="C165" s="1193"/>
      <c r="D165" s="1193"/>
      <c r="E165" s="1193"/>
      <c r="F165" s="1193"/>
      <c r="G165" s="1193"/>
      <c r="H165" s="1193"/>
      <c r="I165" s="1193"/>
      <c r="J165" s="1193"/>
      <c r="K165" s="1193"/>
      <c r="L165" s="1193"/>
      <c r="M165" s="1193"/>
      <c r="N165" s="1193"/>
      <c r="O165" s="1193"/>
      <c r="P165" s="1193"/>
      <c r="Q165" s="1193"/>
      <c r="R165" s="1193"/>
      <c r="S165" s="1193"/>
      <c r="T165" s="1193"/>
      <c r="U165" s="1193"/>
      <c r="V165" s="1193"/>
      <c r="W165" s="1193"/>
      <c r="X165" s="1193"/>
      <c r="Y165" s="1193"/>
      <c r="Z165" s="1193"/>
      <c r="AA165" s="1193"/>
      <c r="AB165" s="1193"/>
      <c r="AC165" s="1193"/>
      <c r="AD165" s="1193"/>
      <c r="AE165" s="1193"/>
      <c r="AF165" s="1193"/>
      <c r="AG165" s="1193"/>
      <c r="AH165" s="1193"/>
      <c r="AI165" s="1193"/>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row>
    <row r="166" spans="1:55" ht="15" customHeight="1" x14ac:dyDescent="0.2">
      <c r="A166" s="1192"/>
      <c r="B166" s="1193"/>
      <c r="C166" s="1193"/>
      <c r="D166" s="1193"/>
      <c r="E166" s="1193"/>
      <c r="F166" s="1193"/>
      <c r="G166" s="1193"/>
      <c r="H166" s="1193"/>
      <c r="I166" s="1193"/>
      <c r="J166" s="1193"/>
      <c r="K166" s="1193"/>
      <c r="L166" s="1193"/>
      <c r="M166" s="1193"/>
      <c r="N166" s="1193"/>
      <c r="O166" s="1193"/>
      <c r="P166" s="1193"/>
      <c r="Q166" s="1193"/>
      <c r="R166" s="1193"/>
      <c r="S166" s="1193"/>
      <c r="T166" s="1193"/>
      <c r="U166" s="1193"/>
      <c r="V166" s="1193"/>
      <c r="W166" s="1193"/>
      <c r="X166" s="1193"/>
      <c r="Y166" s="1193"/>
      <c r="Z166" s="1193"/>
      <c r="AA166" s="1193"/>
      <c r="AB166" s="1193"/>
      <c r="AC166" s="1193"/>
      <c r="AD166" s="1193"/>
      <c r="AE166" s="1193"/>
      <c r="AF166" s="1193"/>
      <c r="AG166" s="1193"/>
      <c r="AH166" s="1193"/>
      <c r="AI166" s="1193"/>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row>
    <row r="167" spans="1:55" ht="15" customHeight="1" x14ac:dyDescent="0.2">
      <c r="A167" s="1192"/>
      <c r="B167" s="1193"/>
      <c r="C167" s="1193"/>
      <c r="D167" s="1193"/>
      <c r="E167" s="1193"/>
      <c r="F167" s="1193"/>
      <c r="G167" s="1193"/>
      <c r="H167" s="1193"/>
      <c r="I167" s="1193"/>
      <c r="J167" s="1193"/>
      <c r="K167" s="1193"/>
      <c r="L167" s="1193"/>
      <c r="M167" s="1193"/>
      <c r="N167" s="1193"/>
      <c r="O167" s="1193"/>
      <c r="P167" s="1193"/>
      <c r="Q167" s="1193"/>
      <c r="R167" s="1193"/>
      <c r="S167" s="1193"/>
      <c r="T167" s="1193"/>
      <c r="U167" s="1193"/>
      <c r="V167" s="1193"/>
      <c r="W167" s="1193"/>
      <c r="X167" s="1193"/>
      <c r="Y167" s="1193"/>
      <c r="Z167" s="1193"/>
      <c r="AA167" s="1193"/>
      <c r="AB167" s="1193"/>
      <c r="AC167" s="1193"/>
      <c r="AD167" s="1193"/>
      <c r="AE167" s="1193"/>
      <c r="AF167" s="1193"/>
      <c r="AG167" s="1193"/>
      <c r="AH167" s="1193"/>
      <c r="AI167" s="1193"/>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row>
    <row r="168" spans="1:55" ht="15" customHeight="1" x14ac:dyDescent="0.2">
      <c r="A168" s="1192"/>
      <c r="B168" s="1193"/>
      <c r="C168" s="1193"/>
      <c r="D168" s="1193"/>
      <c r="E168" s="1193"/>
      <c r="F168" s="1193"/>
      <c r="G168" s="1193"/>
      <c r="H168" s="1193"/>
      <c r="I168" s="1193"/>
      <c r="J168" s="1193"/>
      <c r="K168" s="1193"/>
      <c r="L168" s="1193"/>
      <c r="M168" s="1193"/>
      <c r="N168" s="1193"/>
      <c r="O168" s="1193"/>
      <c r="P168" s="1193"/>
      <c r="Q168" s="1193"/>
      <c r="R168" s="1193"/>
      <c r="S168" s="1193"/>
      <c r="T168" s="1193"/>
      <c r="U168" s="1193"/>
      <c r="V168" s="1193"/>
      <c r="W168" s="1193"/>
      <c r="X168" s="1193"/>
      <c r="Y168" s="1193"/>
      <c r="Z168" s="1193"/>
      <c r="AA168" s="1193"/>
      <c r="AB168" s="1193"/>
      <c r="AC168" s="1193"/>
      <c r="AD168" s="1193"/>
      <c r="AE168" s="1193"/>
      <c r="AF168" s="1193"/>
      <c r="AG168" s="1193"/>
      <c r="AH168" s="1193"/>
      <c r="AI168" s="119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row>
    <row r="169" spans="1:55" ht="15" customHeight="1" x14ac:dyDescent="0.2">
      <c r="A169" s="1192"/>
      <c r="B169" s="1193"/>
      <c r="C169" s="1193"/>
      <c r="D169" s="1193"/>
      <c r="E169" s="1193"/>
      <c r="F169" s="1193"/>
      <c r="G169" s="1193"/>
      <c r="H169" s="1193"/>
      <c r="I169" s="1193"/>
      <c r="J169" s="1193"/>
      <c r="K169" s="1193"/>
      <c r="L169" s="1193"/>
      <c r="M169" s="1193"/>
      <c r="N169" s="1193"/>
      <c r="O169" s="1193"/>
      <c r="P169" s="1193"/>
      <c r="Q169" s="1193"/>
      <c r="R169" s="1193"/>
      <c r="S169" s="1193"/>
      <c r="T169" s="1193"/>
      <c r="U169" s="1193"/>
      <c r="V169" s="1193"/>
      <c r="W169" s="1193"/>
      <c r="X169" s="1193"/>
      <c r="Y169" s="1193"/>
      <c r="Z169" s="1193"/>
      <c r="AA169" s="1193"/>
      <c r="AB169" s="1193"/>
      <c r="AC169" s="1193"/>
      <c r="AD169" s="1193"/>
      <c r="AE169" s="1193"/>
      <c r="AF169" s="1193"/>
      <c r="AG169" s="1193"/>
      <c r="AH169" s="1193"/>
      <c r="AI169" s="119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row>
    <row r="170" spans="1:55" ht="15" customHeight="1" x14ac:dyDescent="0.2">
      <c r="A170" s="1192"/>
      <c r="B170" s="1193"/>
      <c r="C170" s="1193"/>
      <c r="D170" s="1193"/>
      <c r="E170" s="1193"/>
      <c r="F170" s="1193"/>
      <c r="G170" s="1193"/>
      <c r="H170" s="1193"/>
      <c r="I170" s="1193"/>
      <c r="J170" s="1193"/>
      <c r="K170" s="1193"/>
      <c r="L170" s="1193"/>
      <c r="M170" s="1193"/>
      <c r="N170" s="1193"/>
      <c r="O170" s="1193"/>
      <c r="P170" s="1193"/>
      <c r="Q170" s="1193"/>
      <c r="R170" s="1193"/>
      <c r="S170" s="1193"/>
      <c r="T170" s="1193"/>
      <c r="U170" s="1193"/>
      <c r="V170" s="1193"/>
      <c r="W170" s="1193"/>
      <c r="X170" s="1193"/>
      <c r="Y170" s="1193"/>
      <c r="Z170" s="1193"/>
      <c r="AA170" s="1193"/>
      <c r="AB170" s="1193"/>
      <c r="AC170" s="1193"/>
      <c r="AD170" s="1193"/>
      <c r="AE170" s="1193"/>
      <c r="AF170" s="1193"/>
      <c r="AG170" s="1193"/>
      <c r="AH170" s="1193"/>
      <c r="AI170" s="119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row>
    <row r="171" spans="1:55" ht="15" customHeight="1" x14ac:dyDescent="0.2">
      <c r="A171" s="1192"/>
      <c r="B171" s="1193"/>
      <c r="C171" s="1193"/>
      <c r="D171" s="1193"/>
      <c r="E171" s="1193"/>
      <c r="F171" s="1193"/>
      <c r="G171" s="1193"/>
      <c r="H171" s="1193"/>
      <c r="I171" s="1193"/>
      <c r="J171" s="1193"/>
      <c r="K171" s="1193"/>
      <c r="L171" s="1193"/>
      <c r="M171" s="1193"/>
      <c r="N171" s="1193"/>
      <c r="O171" s="1193"/>
      <c r="P171" s="1193"/>
      <c r="Q171" s="1193"/>
      <c r="R171" s="1193"/>
      <c r="S171" s="1193"/>
      <c r="T171" s="1193"/>
      <c r="U171" s="1193"/>
      <c r="V171" s="1193"/>
      <c r="W171" s="1193"/>
      <c r="X171" s="1193"/>
      <c r="Y171" s="1193"/>
      <c r="Z171" s="1193"/>
      <c r="AA171" s="1193"/>
      <c r="AB171" s="1193"/>
      <c r="AC171" s="1193"/>
      <c r="AD171" s="1193"/>
      <c r="AE171" s="1193"/>
      <c r="AF171" s="1193"/>
      <c r="AG171" s="1193"/>
      <c r="AH171" s="1193"/>
      <c r="AI171" s="1193"/>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row>
    <row r="172" spans="1:55" ht="15" customHeight="1" x14ac:dyDescent="0.2">
      <c r="A172" s="1192"/>
      <c r="B172" s="1193"/>
      <c r="C172" s="1193"/>
      <c r="D172" s="1193"/>
      <c r="E172" s="1193"/>
      <c r="F172" s="1193"/>
      <c r="G172" s="1193"/>
      <c r="H172" s="1193"/>
      <c r="I172" s="1193"/>
      <c r="J172" s="1193"/>
      <c r="K172" s="1193"/>
      <c r="L172" s="1193"/>
      <c r="M172" s="1193"/>
      <c r="N172" s="1193"/>
      <c r="O172" s="1193"/>
      <c r="P172" s="1193"/>
      <c r="Q172" s="1193"/>
      <c r="R172" s="1193"/>
      <c r="S172" s="1193"/>
      <c r="T172" s="1193"/>
      <c r="U172" s="1193"/>
      <c r="V172" s="1193"/>
      <c r="W172" s="1193"/>
      <c r="X172" s="1193"/>
      <c r="Y172" s="1193"/>
      <c r="Z172" s="1193"/>
      <c r="AA172" s="1193"/>
      <c r="AB172" s="1193"/>
      <c r="AC172" s="1193"/>
      <c r="AD172" s="1193"/>
      <c r="AE172" s="1193"/>
      <c r="AF172" s="1193"/>
      <c r="AG172" s="1193"/>
      <c r="AH172" s="1193"/>
      <c r="AI172" s="1193"/>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row>
    <row r="173" spans="1:55" ht="15" customHeight="1" x14ac:dyDescent="0.2">
      <c r="A173" s="1192"/>
      <c r="B173" s="1193"/>
      <c r="C173" s="1193"/>
      <c r="D173" s="1193"/>
      <c r="E173" s="1193"/>
      <c r="F173" s="1193"/>
      <c r="G173" s="1193"/>
      <c r="H173" s="1193"/>
      <c r="I173" s="1193"/>
      <c r="J173" s="1193"/>
      <c r="K173" s="1193"/>
      <c r="L173" s="1193"/>
      <c r="M173" s="1193"/>
      <c r="N173" s="1193"/>
      <c r="O173" s="1193"/>
      <c r="P173" s="1193"/>
      <c r="Q173" s="1193"/>
      <c r="R173" s="1193"/>
      <c r="S173" s="1193"/>
      <c r="T173" s="1193"/>
      <c r="U173" s="1193"/>
      <c r="V173" s="1193"/>
      <c r="W173" s="1193"/>
      <c r="X173" s="1193"/>
      <c r="Y173" s="1193"/>
      <c r="Z173" s="1193"/>
      <c r="AA173" s="1193"/>
      <c r="AB173" s="1193"/>
      <c r="AC173" s="1193"/>
      <c r="AD173" s="1193"/>
      <c r="AE173" s="1193"/>
      <c r="AF173" s="1193"/>
      <c r="AG173" s="1193"/>
      <c r="AH173" s="1193"/>
      <c r="AI173" s="1193"/>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row>
    <row r="174" spans="1:55" ht="15" customHeight="1" x14ac:dyDescent="0.2">
      <c r="A174" s="1192"/>
      <c r="B174" s="1193"/>
      <c r="C174" s="1193"/>
      <c r="D174" s="1193"/>
      <c r="E174" s="1193"/>
      <c r="F174" s="1193"/>
      <c r="G174" s="1193"/>
      <c r="H174" s="1193"/>
      <c r="I174" s="1193"/>
      <c r="J174" s="1193"/>
      <c r="K174" s="1193"/>
      <c r="L174" s="1193"/>
      <c r="M174" s="1193"/>
      <c r="N174" s="1193"/>
      <c r="O174" s="1193"/>
      <c r="P174" s="1193"/>
      <c r="Q174" s="1193"/>
      <c r="R174" s="1193"/>
      <c r="S174" s="1193"/>
      <c r="T174" s="1193"/>
      <c r="U174" s="1193"/>
      <c r="V174" s="1193"/>
      <c r="W174" s="1193"/>
      <c r="X174" s="1193"/>
      <c r="Y174" s="1193"/>
      <c r="Z174" s="1193"/>
      <c r="AA174" s="1193"/>
      <c r="AB174" s="1193"/>
      <c r="AC174" s="1193"/>
      <c r="AD174" s="1193"/>
      <c r="AE174" s="1193"/>
      <c r="AF174" s="1193"/>
      <c r="AG174" s="1193"/>
      <c r="AH174" s="1193"/>
      <c r="AI174" s="1193"/>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row>
    <row r="175" spans="1:55" ht="15" customHeight="1" x14ac:dyDescent="0.2">
      <c r="A175" s="1192"/>
      <c r="B175" s="1193"/>
      <c r="C175" s="1193"/>
      <c r="D175" s="1193"/>
      <c r="E175" s="1193"/>
      <c r="F175" s="1193"/>
      <c r="G175" s="1193"/>
      <c r="H175" s="1193"/>
      <c r="I175" s="1193"/>
      <c r="J175" s="1193"/>
      <c r="K175" s="1193"/>
      <c r="L175" s="1193"/>
      <c r="M175" s="1193"/>
      <c r="N175" s="1193"/>
      <c r="O175" s="1193"/>
      <c r="P175" s="1193"/>
      <c r="Q175" s="1193"/>
      <c r="R175" s="1193"/>
      <c r="S175" s="1193"/>
      <c r="T175" s="1193"/>
      <c r="U175" s="1193"/>
      <c r="V175" s="1193"/>
      <c r="W175" s="1193"/>
      <c r="X175" s="1193"/>
      <c r="Y175" s="1193"/>
      <c r="Z175" s="1193"/>
      <c r="AA175" s="1193"/>
      <c r="AB175" s="1193"/>
      <c r="AC175" s="1193"/>
      <c r="AD175" s="1193"/>
      <c r="AE175" s="1193"/>
      <c r="AF175" s="1193"/>
      <c r="AG175" s="1193"/>
      <c r="AH175" s="1193"/>
      <c r="AI175" s="1193"/>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row>
    <row r="176" spans="1:55" ht="15" customHeight="1" x14ac:dyDescent="0.2">
      <c r="A176" s="1192"/>
      <c r="B176" s="1193"/>
      <c r="C176" s="1193"/>
      <c r="D176" s="1193"/>
      <c r="E176" s="1193"/>
      <c r="F176" s="1193"/>
      <c r="G176" s="1193"/>
      <c r="H176" s="1193"/>
      <c r="I176" s="1193"/>
      <c r="J176" s="1193"/>
      <c r="K176" s="1193"/>
      <c r="L176" s="1193"/>
      <c r="M176" s="1193"/>
      <c r="N176" s="1193"/>
      <c r="O176" s="1193"/>
      <c r="P176" s="1193"/>
      <c r="Q176" s="1193"/>
      <c r="R176" s="1193"/>
      <c r="S176" s="1193"/>
      <c r="T176" s="1193"/>
      <c r="U176" s="1193"/>
      <c r="V176" s="1193"/>
      <c r="W176" s="1193"/>
      <c r="X176" s="1193"/>
      <c r="Y176" s="1193"/>
      <c r="Z176" s="1193"/>
      <c r="AA176" s="1193"/>
      <c r="AB176" s="1193"/>
      <c r="AC176" s="1193"/>
      <c r="AD176" s="1193"/>
      <c r="AE176" s="1193"/>
      <c r="AF176" s="1193"/>
      <c r="AG176" s="1193"/>
      <c r="AH176" s="1193"/>
      <c r="AI176" s="1193"/>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row>
    <row r="177" spans="1:55" ht="15" customHeight="1" x14ac:dyDescent="0.2">
      <c r="A177" s="1192"/>
      <c r="B177" s="1193"/>
      <c r="C177" s="1193"/>
      <c r="D177" s="1193"/>
      <c r="E177" s="1193"/>
      <c r="F177" s="1193"/>
      <c r="G177" s="1193"/>
      <c r="H177" s="1193"/>
      <c r="I177" s="1193"/>
      <c r="J177" s="1193"/>
      <c r="K177" s="1193"/>
      <c r="L177" s="1193"/>
      <c r="M177" s="1193"/>
      <c r="N177" s="1193"/>
      <c r="O177" s="1193"/>
      <c r="P177" s="1193"/>
      <c r="Q177" s="1193"/>
      <c r="R177" s="1193"/>
      <c r="S177" s="1193"/>
      <c r="T177" s="1193"/>
      <c r="U177" s="1193"/>
      <c r="V177" s="1193"/>
      <c r="W177" s="1193"/>
      <c r="X177" s="1193"/>
      <c r="Y177" s="1193"/>
      <c r="Z177" s="1193"/>
      <c r="AA177" s="1193"/>
      <c r="AB177" s="1193"/>
      <c r="AC177" s="1193"/>
      <c r="AD177" s="1193"/>
      <c r="AE177" s="1193"/>
      <c r="AF177" s="1193"/>
      <c r="AG177" s="1193"/>
      <c r="AH177" s="1193"/>
      <c r="AI177" s="1193"/>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row>
    <row r="178" spans="1:55" ht="15" customHeight="1" x14ac:dyDescent="0.2">
      <c r="A178" s="1192"/>
      <c r="B178" s="1193"/>
      <c r="C178" s="1193"/>
      <c r="D178" s="1193"/>
      <c r="E178" s="1193"/>
      <c r="F178" s="1193"/>
      <c r="G178" s="1193"/>
      <c r="H178" s="1193"/>
      <c r="I178" s="1193"/>
      <c r="J178" s="1193"/>
      <c r="K178" s="1193"/>
      <c r="L178" s="1193"/>
      <c r="M178" s="1193"/>
      <c r="N178" s="1193"/>
      <c r="O178" s="1193"/>
      <c r="P178" s="1193"/>
      <c r="Q178" s="1193"/>
      <c r="R178" s="1193"/>
      <c r="S178" s="1193"/>
      <c r="T178" s="1193"/>
      <c r="U178" s="1193"/>
      <c r="V178" s="1193"/>
      <c r="W178" s="1193"/>
      <c r="X178" s="1193"/>
      <c r="Y178" s="1193"/>
      <c r="Z178" s="1193"/>
      <c r="AA178" s="1193"/>
      <c r="AB178" s="1193"/>
      <c r="AC178" s="1193"/>
      <c r="AD178" s="1193"/>
      <c r="AE178" s="1193"/>
      <c r="AF178" s="1193"/>
      <c r="AG178" s="1193"/>
      <c r="AH178" s="1193"/>
      <c r="AI178" s="1193"/>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row>
    <row r="179" spans="1:55" ht="15" customHeight="1" x14ac:dyDescent="0.2">
      <c r="A179" s="1192"/>
      <c r="B179" s="1193"/>
      <c r="C179" s="1193"/>
      <c r="D179" s="1193"/>
      <c r="E179" s="1193"/>
      <c r="F179" s="1193"/>
      <c r="G179" s="1193"/>
      <c r="H179" s="1193"/>
      <c r="I179" s="1193"/>
      <c r="J179" s="1193"/>
      <c r="K179" s="1193"/>
      <c r="L179" s="1193"/>
      <c r="M179" s="1193"/>
      <c r="N179" s="1193"/>
      <c r="O179" s="1193"/>
      <c r="P179" s="1193"/>
      <c r="Q179" s="1193"/>
      <c r="R179" s="1193"/>
      <c r="S179" s="1193"/>
      <c r="T179" s="1193"/>
      <c r="U179" s="1193"/>
      <c r="V179" s="1193"/>
      <c r="W179" s="1193"/>
      <c r="X179" s="1193"/>
      <c r="Y179" s="1193"/>
      <c r="Z179" s="1193"/>
      <c r="AA179" s="1193"/>
      <c r="AB179" s="1193"/>
      <c r="AC179" s="1193"/>
      <c r="AD179" s="1193"/>
      <c r="AE179" s="1193"/>
      <c r="AF179" s="1193"/>
      <c r="AG179" s="1193"/>
      <c r="AH179" s="1193"/>
      <c r="AI179" s="1193"/>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row>
    <row r="180" spans="1:55" ht="15" customHeight="1" x14ac:dyDescent="0.2">
      <c r="A180" s="1192"/>
      <c r="B180" s="1193"/>
      <c r="C180" s="1193"/>
      <c r="D180" s="1193"/>
      <c r="E180" s="1193"/>
      <c r="F180" s="1193"/>
      <c r="G180" s="1193"/>
      <c r="H180" s="1193"/>
      <c r="I180" s="1193"/>
      <c r="J180" s="1193"/>
      <c r="K180" s="1193"/>
      <c r="L180" s="1193"/>
      <c r="M180" s="1193"/>
      <c r="N180" s="1193"/>
      <c r="O180" s="1193"/>
      <c r="P180" s="1193"/>
      <c r="Q180" s="1193"/>
      <c r="R180" s="1193"/>
      <c r="S180" s="1193"/>
      <c r="T180" s="1193"/>
      <c r="U180" s="1193"/>
      <c r="V180" s="1193"/>
      <c r="W180" s="1193"/>
      <c r="X180" s="1193"/>
      <c r="Y180" s="1193"/>
      <c r="Z180" s="1193"/>
      <c r="AA180" s="1193"/>
      <c r="AB180" s="1193"/>
      <c r="AC180" s="1193"/>
      <c r="AD180" s="1193"/>
      <c r="AE180" s="1193"/>
      <c r="AF180" s="1193"/>
      <c r="AG180" s="1193"/>
      <c r="AH180" s="1193"/>
      <c r="AI180" s="1193"/>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row>
    <row r="181" spans="1:55" ht="15" customHeight="1" x14ac:dyDescent="0.2">
      <c r="A181" s="1192"/>
      <c r="B181" s="1193"/>
      <c r="C181" s="1193"/>
      <c r="D181" s="1193"/>
      <c r="E181" s="1193"/>
      <c r="F181" s="1193"/>
      <c r="G181" s="1193"/>
      <c r="H181" s="1193"/>
      <c r="I181" s="1193"/>
      <c r="J181" s="1193"/>
      <c r="K181" s="1193"/>
      <c r="L181" s="1193"/>
      <c r="M181" s="1193"/>
      <c r="N181" s="1193"/>
      <c r="O181" s="1193"/>
      <c r="P181" s="1193"/>
      <c r="Q181" s="1193"/>
      <c r="R181" s="1193"/>
      <c r="S181" s="1193"/>
      <c r="T181" s="1193"/>
      <c r="U181" s="1193"/>
      <c r="V181" s="1193"/>
      <c r="W181" s="1193"/>
      <c r="X181" s="1193"/>
      <c r="Y181" s="1193"/>
      <c r="Z181" s="1193"/>
      <c r="AA181" s="1193"/>
      <c r="AB181" s="1193"/>
      <c r="AC181" s="1193"/>
      <c r="AD181" s="1193"/>
      <c r="AE181" s="1193"/>
      <c r="AF181" s="1193"/>
      <c r="AG181" s="1193"/>
      <c r="AH181" s="1193"/>
      <c r="AI181" s="1193"/>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row>
    <row r="182" spans="1:55" ht="15" customHeight="1" x14ac:dyDescent="0.2">
      <c r="A182" s="1192"/>
      <c r="B182" s="1193"/>
      <c r="C182" s="1193"/>
      <c r="D182" s="1193"/>
      <c r="E182" s="1193"/>
      <c r="F182" s="1193"/>
      <c r="G182" s="1193"/>
      <c r="H182" s="1193"/>
      <c r="I182" s="1193"/>
      <c r="J182" s="1193"/>
      <c r="K182" s="1193"/>
      <c r="L182" s="1193"/>
      <c r="M182" s="1193"/>
      <c r="N182" s="1193"/>
      <c r="O182" s="1193"/>
      <c r="P182" s="1193"/>
      <c r="Q182" s="1193"/>
      <c r="R182" s="1193"/>
      <c r="S182" s="1193"/>
      <c r="T182" s="1193"/>
      <c r="U182" s="1193"/>
      <c r="V182" s="1193"/>
      <c r="W182" s="1193"/>
      <c r="X182" s="1193"/>
      <c r="Y182" s="1193"/>
      <c r="Z182" s="1193"/>
      <c r="AA182" s="1193"/>
      <c r="AB182" s="1193"/>
      <c r="AC182" s="1193"/>
      <c r="AD182" s="1193"/>
      <c r="AE182" s="1193"/>
      <c r="AF182" s="1193"/>
      <c r="AG182" s="1193"/>
      <c r="AH182" s="1193"/>
      <c r="AI182" s="1193"/>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row>
    <row r="183" spans="1:55" ht="15" customHeight="1" x14ac:dyDescent="0.2">
      <c r="A183" s="1192"/>
      <c r="B183" s="1193"/>
      <c r="C183" s="1193"/>
      <c r="D183" s="1193"/>
      <c r="E183" s="1193"/>
      <c r="F183" s="1193"/>
      <c r="G183" s="1193"/>
      <c r="H183" s="1193"/>
      <c r="I183" s="1193"/>
      <c r="J183" s="1193"/>
      <c r="K183" s="1193"/>
      <c r="L183" s="1193"/>
      <c r="M183" s="1193"/>
      <c r="N183" s="1193"/>
      <c r="O183" s="1193"/>
      <c r="P183" s="1193"/>
      <c r="Q183" s="1193"/>
      <c r="R183" s="1193"/>
      <c r="S183" s="1193"/>
      <c r="T183" s="1193"/>
      <c r="U183" s="1193"/>
      <c r="V183" s="1193"/>
      <c r="W183" s="1193"/>
      <c r="X183" s="1193"/>
      <c r="Y183" s="1193"/>
      <c r="Z183" s="1193"/>
      <c r="AA183" s="1193"/>
      <c r="AB183" s="1193"/>
      <c r="AC183" s="1193"/>
      <c r="AD183" s="1193"/>
      <c r="AE183" s="1193"/>
      <c r="AF183" s="1193"/>
      <c r="AG183" s="1193"/>
      <c r="AH183" s="1193"/>
      <c r="AI183" s="1193"/>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row>
    <row r="184" spans="1:55" ht="15" customHeight="1" x14ac:dyDescent="0.2">
      <c r="A184" s="1192"/>
      <c r="B184" s="1193"/>
      <c r="C184" s="1193"/>
      <c r="D184" s="1193"/>
      <c r="E184" s="1193"/>
      <c r="F184" s="1193"/>
      <c r="G184" s="1193"/>
      <c r="H184" s="1193"/>
      <c r="I184" s="1193"/>
      <c r="J184" s="1193"/>
      <c r="K184" s="1193"/>
      <c r="L184" s="1193"/>
      <c r="M184" s="1193"/>
      <c r="N184" s="1193"/>
      <c r="O184" s="1193"/>
      <c r="P184" s="1193"/>
      <c r="Q184" s="1193"/>
      <c r="R184" s="1193"/>
      <c r="S184" s="1193"/>
      <c r="T184" s="1193"/>
      <c r="U184" s="1193"/>
      <c r="V184" s="1193"/>
      <c r="W184" s="1193"/>
      <c r="X184" s="1193"/>
      <c r="Y184" s="1193"/>
      <c r="Z184" s="1193"/>
      <c r="AA184" s="1193"/>
      <c r="AB184" s="1193"/>
      <c r="AC184" s="1193"/>
      <c r="AD184" s="1193"/>
      <c r="AE184" s="1193"/>
      <c r="AF184" s="1193"/>
      <c r="AG184" s="1193"/>
      <c r="AH184" s="1193"/>
      <c r="AI184" s="1193"/>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row>
    <row r="185" spans="1:55" ht="15" customHeight="1" x14ac:dyDescent="0.2">
      <c r="A185" s="1192"/>
      <c r="B185" s="1193"/>
      <c r="C185" s="1193"/>
      <c r="D185" s="1193"/>
      <c r="E185" s="1193"/>
      <c r="F185" s="1193"/>
      <c r="G185" s="1193"/>
      <c r="H185" s="1193"/>
      <c r="I185" s="1193"/>
      <c r="J185" s="1193"/>
      <c r="K185" s="1193"/>
      <c r="L185" s="1193"/>
      <c r="M185" s="1193"/>
      <c r="N185" s="1193"/>
      <c r="O185" s="1193"/>
      <c r="P185" s="1193"/>
      <c r="Q185" s="1193"/>
      <c r="R185" s="1193"/>
      <c r="S185" s="1193"/>
      <c r="T185" s="1193"/>
      <c r="U185" s="1193"/>
      <c r="V185" s="1193"/>
      <c r="W185" s="1193"/>
      <c r="X185" s="1193"/>
      <c r="Y185" s="1193"/>
      <c r="Z185" s="1193"/>
      <c r="AA185" s="1193"/>
      <c r="AB185" s="1193"/>
      <c r="AC185" s="1193"/>
      <c r="AD185" s="1193"/>
      <c r="AE185" s="1193"/>
      <c r="AF185" s="1193"/>
      <c r="AG185" s="1193"/>
      <c r="AH185" s="1193"/>
      <c r="AI185" s="1193"/>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row>
    <row r="186" spans="1:55" ht="15" customHeight="1" x14ac:dyDescent="0.2">
      <c r="A186" s="1192"/>
      <c r="B186" s="1193"/>
      <c r="C186" s="1193"/>
      <c r="D186" s="1193"/>
      <c r="E186" s="1193"/>
      <c r="F186" s="1193"/>
      <c r="G186" s="1193"/>
      <c r="H186" s="1193"/>
      <c r="I186" s="1193"/>
      <c r="J186" s="1193"/>
      <c r="K186" s="1193"/>
      <c r="L186" s="1193"/>
      <c r="M186" s="1193"/>
      <c r="N186" s="1193"/>
      <c r="O186" s="1193"/>
      <c r="P186" s="1193"/>
      <c r="Q186" s="1193"/>
      <c r="R186" s="1193"/>
      <c r="S186" s="1193"/>
      <c r="T186" s="1193"/>
      <c r="U186" s="1193"/>
      <c r="V186" s="1193"/>
      <c r="W186" s="1193"/>
      <c r="X186" s="1193"/>
      <c r="Y186" s="1193"/>
      <c r="Z186" s="1193"/>
      <c r="AA186" s="1193"/>
      <c r="AB186" s="1193"/>
      <c r="AC186" s="1193"/>
      <c r="AD186" s="1193"/>
      <c r="AE186" s="1193"/>
      <c r="AF186" s="1193"/>
      <c r="AG186" s="1193"/>
      <c r="AH186" s="1193"/>
      <c r="AI186" s="1193"/>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row>
    <row r="187" spans="1:55" ht="15" customHeight="1" x14ac:dyDescent="0.2">
      <c r="A187" s="1192"/>
      <c r="B187" s="1193"/>
      <c r="C187" s="1193"/>
      <c r="D187" s="1193"/>
      <c r="E187" s="1193"/>
      <c r="F187" s="1193"/>
      <c r="G187" s="1193"/>
      <c r="H187" s="1193"/>
      <c r="I187" s="1193"/>
      <c r="J187" s="1193"/>
      <c r="K187" s="1193"/>
      <c r="L187" s="1193"/>
      <c r="M187" s="1193"/>
      <c r="N187" s="1193"/>
      <c r="O187" s="1193"/>
      <c r="P187" s="1193"/>
      <c r="Q187" s="1193"/>
      <c r="R187" s="1193"/>
      <c r="S187" s="1193"/>
      <c r="T187" s="1193"/>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row>
    <row r="188" spans="1:55" ht="15" customHeight="1" x14ac:dyDescent="0.2">
      <c r="A188" s="1192"/>
      <c r="B188" s="1193"/>
      <c r="C188" s="1193"/>
      <c r="D188" s="1193"/>
      <c r="E188" s="1193"/>
      <c r="F188" s="1193"/>
      <c r="G188" s="1193"/>
      <c r="H188" s="1193"/>
      <c r="I188" s="1193"/>
      <c r="J188" s="1193"/>
      <c r="K188" s="1193"/>
      <c r="L188" s="1193"/>
      <c r="M188" s="1193"/>
      <c r="N188" s="1193"/>
      <c r="O188" s="1193"/>
      <c r="P188" s="1193"/>
      <c r="Q188" s="1193"/>
      <c r="R188" s="1193"/>
      <c r="S188" s="1193"/>
      <c r="T188" s="1193"/>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row>
    <row r="189" spans="1:55" ht="15" customHeight="1" x14ac:dyDescent="0.2">
      <c r="A189" s="1192"/>
      <c r="B189" s="1193"/>
      <c r="C189" s="1193"/>
      <c r="D189" s="1193"/>
      <c r="E189" s="1193"/>
      <c r="F189" s="1193"/>
      <c r="G189" s="1193"/>
      <c r="H189" s="1193"/>
      <c r="I189" s="1193"/>
      <c r="J189" s="1193"/>
      <c r="K189" s="1193"/>
      <c r="L189" s="1193"/>
      <c r="M189" s="1193"/>
      <c r="N189" s="1193"/>
      <c r="O189" s="1193"/>
      <c r="P189" s="1193"/>
      <c r="Q189" s="1193"/>
      <c r="R189" s="1193"/>
      <c r="S189" s="1193"/>
      <c r="T189" s="1193"/>
      <c r="U189" s="1193"/>
      <c r="V189" s="1193"/>
      <c r="W189" s="1193"/>
      <c r="X189" s="1193"/>
      <c r="Y189" s="1193"/>
      <c r="Z189" s="1193"/>
      <c r="AA189" s="1193"/>
      <c r="AB189" s="1193"/>
      <c r="AC189" s="1193"/>
      <c r="AD189" s="1193"/>
      <c r="AE189" s="1193"/>
      <c r="AF189" s="1193"/>
      <c r="AG189" s="1193"/>
      <c r="AH189" s="1193"/>
      <c r="AI189" s="1193"/>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row>
    <row r="190" spans="1:55" ht="15" customHeight="1" x14ac:dyDescent="0.2">
      <c r="A190" s="1192"/>
      <c r="B190" s="1193"/>
      <c r="C190" s="1193"/>
      <c r="D190" s="1193"/>
      <c r="E190" s="1193"/>
      <c r="F190" s="1193"/>
      <c r="G190" s="1193"/>
      <c r="H190" s="1193"/>
      <c r="I190" s="1193"/>
      <c r="J190" s="1193"/>
      <c r="K190" s="1193"/>
      <c r="L190" s="1193"/>
      <c r="M190" s="1193"/>
      <c r="N190" s="1193"/>
      <c r="O190" s="1193"/>
      <c r="P190" s="1193"/>
      <c r="Q190" s="1193"/>
      <c r="R190" s="1193"/>
      <c r="S190" s="1193"/>
      <c r="T190" s="1193"/>
      <c r="U190" s="1193"/>
      <c r="V190" s="1193"/>
      <c r="W190" s="1193"/>
      <c r="X190" s="1193"/>
      <c r="Y190" s="1193"/>
      <c r="Z190" s="1193"/>
      <c r="AA190" s="1193"/>
      <c r="AB190" s="1193"/>
      <c r="AC190" s="1193"/>
      <c r="AD190" s="1193"/>
      <c r="AE190" s="1193"/>
      <c r="AF190" s="1193"/>
      <c r="AG190" s="1193"/>
      <c r="AH190" s="1193"/>
      <c r="AI190" s="1193"/>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row>
    <row r="191" spans="1:55" ht="15" customHeight="1" x14ac:dyDescent="0.2">
      <c r="A191" s="1192"/>
      <c r="B191" s="1193"/>
      <c r="C191" s="1193"/>
      <c r="D191" s="1193"/>
      <c r="E191" s="1193"/>
      <c r="F191" s="1193"/>
      <c r="G191" s="1193"/>
      <c r="H191" s="1193"/>
      <c r="I191" s="1193"/>
      <c r="J191" s="1193"/>
      <c r="K191" s="1193"/>
      <c r="L191" s="1193"/>
      <c r="M191" s="1193"/>
      <c r="N191" s="1193"/>
      <c r="O191" s="1193"/>
      <c r="P191" s="1193"/>
      <c r="Q191" s="1193"/>
      <c r="R191" s="1193"/>
      <c r="S191" s="1193"/>
      <c r="T191" s="1193"/>
      <c r="U191" s="1193"/>
      <c r="V191" s="1193"/>
      <c r="W191" s="1193"/>
      <c r="X191" s="1193"/>
      <c r="Y191" s="1193"/>
      <c r="Z191" s="1193"/>
      <c r="AA191" s="1193"/>
      <c r="AB191" s="1193"/>
      <c r="AC191" s="1193"/>
      <c r="AD191" s="1193"/>
      <c r="AE191" s="1193"/>
      <c r="AF191" s="1193"/>
      <c r="AG191" s="1193"/>
      <c r="AH191" s="1193"/>
      <c r="AI191" s="1193"/>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row>
    <row r="192" spans="1:55" ht="15" customHeight="1" x14ac:dyDescent="0.2">
      <c r="A192" s="1192"/>
      <c r="B192" s="1193"/>
      <c r="C192" s="1193"/>
      <c r="D192" s="1193"/>
      <c r="E192" s="1193"/>
      <c r="F192" s="1193"/>
      <c r="G192" s="1193"/>
      <c r="H192" s="1193"/>
      <c r="I192" s="1193"/>
      <c r="J192" s="1193"/>
      <c r="K192" s="1193"/>
      <c r="L192" s="1193"/>
      <c r="M192" s="1193"/>
      <c r="N192" s="1193"/>
      <c r="O192" s="1193"/>
      <c r="P192" s="1193"/>
      <c r="Q192" s="1193"/>
      <c r="R192" s="1193"/>
      <c r="S192" s="1193"/>
      <c r="T192" s="1193"/>
      <c r="U192" s="1193"/>
      <c r="V192" s="1193"/>
      <c r="W192" s="1193"/>
      <c r="X192" s="1193"/>
      <c r="Y192" s="1193"/>
      <c r="Z192" s="1193"/>
      <c r="AA192" s="1193"/>
      <c r="AB192" s="1193"/>
      <c r="AC192" s="1193"/>
      <c r="AD192" s="1193"/>
      <c r="AE192" s="1193"/>
      <c r="AF192" s="1193"/>
      <c r="AG192" s="1193"/>
      <c r="AH192" s="1193"/>
      <c r="AI192" s="1193"/>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row>
    <row r="193" spans="1:55" ht="15" customHeight="1" x14ac:dyDescent="0.2">
      <c r="A193" s="1192"/>
      <c r="B193" s="1193"/>
      <c r="C193" s="1193"/>
      <c r="D193" s="1193"/>
      <c r="E193" s="1193"/>
      <c r="F193" s="1193"/>
      <c r="G193" s="1193"/>
      <c r="H193" s="1193"/>
      <c r="I193" s="1193"/>
      <c r="J193" s="1193"/>
      <c r="K193" s="1193"/>
      <c r="L193" s="1193"/>
      <c r="M193" s="1193"/>
      <c r="N193" s="1193"/>
      <c r="O193" s="1193"/>
      <c r="P193" s="1193"/>
      <c r="Q193" s="1193"/>
      <c r="R193" s="1193"/>
      <c r="S193" s="1193"/>
      <c r="T193" s="1193"/>
      <c r="U193" s="1193"/>
      <c r="V193" s="1193"/>
      <c r="W193" s="1193"/>
      <c r="X193" s="1193"/>
      <c r="Y193" s="1193"/>
      <c r="Z193" s="1193"/>
      <c r="AA193" s="1193"/>
      <c r="AB193" s="1193"/>
      <c r="AC193" s="1193"/>
      <c r="AD193" s="1193"/>
      <c r="AE193" s="1193"/>
      <c r="AF193" s="1193"/>
      <c r="AG193" s="1193"/>
      <c r="AH193" s="1193"/>
      <c r="AI193" s="119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row>
    <row r="194" spans="1:55" ht="15" customHeight="1" x14ac:dyDescent="0.2">
      <c r="A194" s="1192"/>
      <c r="B194" s="1193"/>
      <c r="C194" s="1193"/>
      <c r="D194" s="1193"/>
      <c r="E194" s="1193"/>
      <c r="F194" s="1193"/>
      <c r="G194" s="1193"/>
      <c r="H194" s="1193"/>
      <c r="I194" s="1193"/>
      <c r="J194" s="1193"/>
      <c r="K194" s="1193"/>
      <c r="L194" s="1193"/>
      <c r="M194" s="1193"/>
      <c r="N194" s="1193"/>
      <c r="O194" s="1193"/>
      <c r="P194" s="1193"/>
      <c r="Q194" s="1193"/>
      <c r="R194" s="1193"/>
      <c r="S194" s="1193"/>
      <c r="T194" s="1193"/>
      <c r="U194" s="1193"/>
      <c r="V194" s="1193"/>
      <c r="W194" s="1193"/>
      <c r="X194" s="1193"/>
      <c r="Y194" s="1193"/>
      <c r="Z194" s="1193"/>
      <c r="AA194" s="1193"/>
      <c r="AB194" s="1193"/>
      <c r="AC194" s="1193"/>
      <c r="AD194" s="1193"/>
      <c r="AE194" s="1193"/>
      <c r="AF194" s="1193"/>
      <c r="AG194" s="1193"/>
      <c r="AH194" s="1193"/>
      <c r="AI194" s="119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row>
    <row r="195" spans="1:55" ht="15" customHeight="1" x14ac:dyDescent="0.2">
      <c r="A195" s="1192"/>
      <c r="B195" s="1193"/>
      <c r="C195" s="1193"/>
      <c r="D195" s="1193"/>
      <c r="E195" s="1193"/>
      <c r="F195" s="1193"/>
      <c r="G195" s="1193"/>
      <c r="H195" s="1193"/>
      <c r="I195" s="1193"/>
      <c r="J195" s="1193"/>
      <c r="K195" s="1193"/>
      <c r="L195" s="1193"/>
      <c r="M195" s="1193"/>
      <c r="N195" s="1193"/>
      <c r="O195" s="1193"/>
      <c r="P195" s="1193"/>
      <c r="Q195" s="1193"/>
      <c r="R195" s="1193"/>
      <c r="S195" s="1193"/>
      <c r="T195" s="1193"/>
      <c r="U195" s="1193"/>
      <c r="V195" s="1193"/>
      <c r="W195" s="1193"/>
      <c r="X195" s="1193"/>
      <c r="Y195" s="1193"/>
      <c r="Z195" s="1193"/>
      <c r="AA195" s="1193"/>
      <c r="AB195" s="1193"/>
      <c r="AC195" s="1193"/>
      <c r="AD195" s="1193"/>
      <c r="AE195" s="1193"/>
      <c r="AF195" s="1193"/>
      <c r="AG195" s="1193"/>
      <c r="AH195" s="1193"/>
      <c r="AI195" s="119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row>
    <row r="196" spans="1:55" ht="15" customHeight="1" x14ac:dyDescent="0.2">
      <c r="A196" s="1192"/>
      <c r="B196" s="1193"/>
      <c r="C196" s="1193"/>
      <c r="D196" s="1193"/>
      <c r="E196" s="1193"/>
      <c r="F196" s="1193"/>
      <c r="G196" s="1193"/>
      <c r="H196" s="1193"/>
      <c r="I196" s="1193"/>
      <c r="J196" s="1193"/>
      <c r="K196" s="1193"/>
      <c r="L196" s="1193"/>
      <c r="M196" s="1193"/>
      <c r="N196" s="1193"/>
      <c r="O196" s="1193"/>
      <c r="P196" s="1193"/>
      <c r="Q196" s="1193"/>
      <c r="R196" s="1193"/>
      <c r="S196" s="1193"/>
      <c r="T196" s="1193"/>
      <c r="U196" s="1193"/>
      <c r="V196" s="1193"/>
      <c r="W196" s="1193"/>
      <c r="X196" s="1193"/>
      <c r="Y196" s="1193"/>
      <c r="Z196" s="1193"/>
      <c r="AA196" s="1193"/>
      <c r="AB196" s="1193"/>
      <c r="AC196" s="1193"/>
      <c r="AD196" s="1193"/>
      <c r="AE196" s="1193"/>
      <c r="AF196" s="1193"/>
      <c r="AG196" s="1193"/>
      <c r="AH196" s="1193"/>
      <c r="AI196" s="119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row>
    <row r="197" spans="1:55" ht="15" customHeight="1" x14ac:dyDescent="0.2">
      <c r="A197" s="1192"/>
      <c r="B197" s="1193"/>
      <c r="C197" s="1193"/>
      <c r="D197" s="1193"/>
      <c r="E197" s="1193"/>
      <c r="F197" s="1193"/>
      <c r="G197" s="1193"/>
      <c r="H197" s="1193"/>
      <c r="I197" s="1193"/>
      <c r="J197" s="1193"/>
      <c r="K197" s="1193"/>
      <c r="L197" s="1193"/>
      <c r="M197" s="1193"/>
      <c r="N197" s="1193"/>
      <c r="O197" s="1193"/>
      <c r="P197" s="1193"/>
      <c r="Q197" s="1193"/>
      <c r="R197" s="1193"/>
      <c r="S197" s="1193"/>
      <c r="T197" s="1193"/>
      <c r="U197" s="1193"/>
      <c r="V197" s="1193"/>
      <c r="W197" s="1193"/>
      <c r="X197" s="1193"/>
      <c r="Y197" s="1193"/>
      <c r="Z197" s="1193"/>
      <c r="AA197" s="1193"/>
      <c r="AB197" s="1193"/>
      <c r="AC197" s="1193"/>
      <c r="AD197" s="1193"/>
      <c r="AE197" s="1193"/>
      <c r="AF197" s="1193"/>
      <c r="AG197" s="1193"/>
      <c r="AH197" s="1193"/>
      <c r="AI197" s="119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row>
    <row r="198" spans="1:55" ht="15" customHeight="1" x14ac:dyDescent="0.2">
      <c r="A198" s="1192"/>
      <c r="B198" s="1193"/>
      <c r="C198" s="1193"/>
      <c r="D198" s="1193"/>
      <c r="E198" s="1193"/>
      <c r="F198" s="1193"/>
      <c r="G198" s="1193"/>
      <c r="H198" s="1193"/>
      <c r="I198" s="1193"/>
      <c r="J198" s="1193"/>
      <c r="K198" s="1193"/>
      <c r="L198" s="1193"/>
      <c r="M198" s="1193"/>
      <c r="N198" s="1193"/>
      <c r="O198" s="1193"/>
      <c r="P198" s="1193"/>
      <c r="Q198" s="1193"/>
      <c r="R198" s="1193"/>
      <c r="S198" s="1193"/>
      <c r="T198" s="1193"/>
      <c r="U198" s="1193"/>
      <c r="V198" s="1193"/>
      <c r="W198" s="1193"/>
      <c r="X198" s="1193"/>
      <c r="Y198" s="1193"/>
      <c r="Z198" s="1193"/>
      <c r="AA198" s="1193"/>
      <c r="AB198" s="1193"/>
      <c r="AC198" s="1193"/>
      <c r="AD198" s="1193"/>
      <c r="AE198" s="1193"/>
      <c r="AF198" s="1193"/>
      <c r="AG198" s="1193"/>
      <c r="AH198" s="1193"/>
      <c r="AI198" s="119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row>
    <row r="199" spans="1:55" ht="15" customHeight="1" x14ac:dyDescent="0.2">
      <c r="A199" s="1192"/>
      <c r="B199" s="1193"/>
      <c r="C199" s="1193"/>
      <c r="D199" s="1193"/>
      <c r="E199" s="1193"/>
      <c r="F199" s="1193"/>
      <c r="G199" s="1193"/>
      <c r="H199" s="1193"/>
      <c r="I199" s="1193"/>
      <c r="J199" s="1193"/>
      <c r="K199" s="1193"/>
      <c r="L199" s="1193"/>
      <c r="M199" s="1193"/>
      <c r="N199" s="1193"/>
      <c r="O199" s="1193"/>
      <c r="P199" s="1193"/>
      <c r="Q199" s="1193"/>
      <c r="R199" s="1193"/>
      <c r="S199" s="1193"/>
      <c r="T199" s="1193"/>
      <c r="U199" s="1193"/>
      <c r="V199" s="1193"/>
      <c r="W199" s="1193"/>
      <c r="X199" s="1193"/>
      <c r="Y199" s="1193"/>
      <c r="Z199" s="1193"/>
      <c r="AA199" s="1193"/>
      <c r="AB199" s="1193"/>
      <c r="AC199" s="1193"/>
      <c r="AD199" s="1193"/>
      <c r="AE199" s="1193"/>
      <c r="AF199" s="1193"/>
      <c r="AG199" s="1193"/>
      <c r="AH199" s="1193"/>
      <c r="AI199" s="119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row>
    <row r="200" spans="1:55" ht="15" customHeight="1" x14ac:dyDescent="0.2">
      <c r="A200" s="1192"/>
      <c r="B200" s="1193"/>
      <c r="C200" s="1193"/>
      <c r="D200" s="1193"/>
      <c r="E200" s="1193"/>
      <c r="F200" s="1193"/>
      <c r="G200" s="1193"/>
      <c r="H200" s="1193"/>
      <c r="I200" s="1193"/>
      <c r="J200" s="1193"/>
      <c r="K200" s="1193"/>
      <c r="L200" s="1193"/>
      <c r="M200" s="1193"/>
      <c r="N200" s="1193"/>
      <c r="O200" s="1193"/>
      <c r="P200" s="1193"/>
      <c r="Q200" s="1193"/>
      <c r="R200" s="1193"/>
      <c r="S200" s="1193"/>
      <c r="T200" s="1193"/>
      <c r="U200" s="1193"/>
      <c r="V200" s="1193"/>
      <c r="W200" s="1193"/>
      <c r="X200" s="1193"/>
      <c r="Y200" s="1193"/>
      <c r="Z200" s="1193"/>
      <c r="AA200" s="1193"/>
      <c r="AB200" s="1193"/>
      <c r="AC200" s="1193"/>
      <c r="AD200" s="1193"/>
      <c r="AE200" s="1193"/>
      <c r="AF200" s="1193"/>
      <c r="AG200" s="1193"/>
      <c r="AH200" s="1193"/>
      <c r="AI200" s="1193"/>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row>
  </sheetData>
  <sheetProtection algorithmName="SHA-512" hashValue="XvGTDTbQdehS5RjwV9ZAamwvvfBgrQN/nE/70t6hjSa5ZWKJfM+a2dfwKuptqy3XYp4FKh6h/xJ+KneWXrLKsA==" saltValue="j+L9nmL/PxIYys1oRfLsEg==" spinCount="100000" sheet="1" objects="1" scenarios="1"/>
  <mergeCells count="162">
    <mergeCell ref="B2:Z2"/>
    <mergeCell ref="B3:D3"/>
    <mergeCell ref="E3:G3"/>
    <mergeCell ref="H3:J3"/>
    <mergeCell ref="K3:N3"/>
    <mergeCell ref="O3:R3"/>
    <mergeCell ref="S3:V3"/>
    <mergeCell ref="W3:Z3"/>
    <mergeCell ref="W4:Z4"/>
    <mergeCell ref="B5:D5"/>
    <mergeCell ref="E5:G5"/>
    <mergeCell ref="H5:J5"/>
    <mergeCell ref="K5:N5"/>
    <mergeCell ref="O5:R5"/>
    <mergeCell ref="S5:V5"/>
    <mergeCell ref="W5:Z5"/>
    <mergeCell ref="B4:D4"/>
    <mergeCell ref="E4:G4"/>
    <mergeCell ref="H4:J4"/>
    <mergeCell ref="K4:N4"/>
    <mergeCell ref="O4:R4"/>
    <mergeCell ref="S4:V4"/>
    <mergeCell ref="W6:Z6"/>
    <mergeCell ref="B7:D7"/>
    <mergeCell ref="E7:G7"/>
    <mergeCell ref="H7:J7"/>
    <mergeCell ref="K7:N7"/>
    <mergeCell ref="O7:R7"/>
    <mergeCell ref="S7:V7"/>
    <mergeCell ref="W7:Z7"/>
    <mergeCell ref="B6:D6"/>
    <mergeCell ref="E6:G6"/>
    <mergeCell ref="H6:J6"/>
    <mergeCell ref="K6:N6"/>
    <mergeCell ref="O6:R6"/>
    <mergeCell ref="S6:V6"/>
    <mergeCell ref="W8:Z8"/>
    <mergeCell ref="B9:D9"/>
    <mergeCell ref="E9:G9"/>
    <mergeCell ref="H9:J9"/>
    <mergeCell ref="K9:N9"/>
    <mergeCell ref="O9:R9"/>
    <mergeCell ref="S9:V9"/>
    <mergeCell ref="W9:Z9"/>
    <mergeCell ref="B8:D8"/>
    <mergeCell ref="E8:G8"/>
    <mergeCell ref="H8:J8"/>
    <mergeCell ref="K8:N8"/>
    <mergeCell ref="O8:R8"/>
    <mergeCell ref="S8:V8"/>
    <mergeCell ref="W10:Z10"/>
    <mergeCell ref="B11:D11"/>
    <mergeCell ref="E11:G11"/>
    <mergeCell ref="H11:J11"/>
    <mergeCell ref="K11:N11"/>
    <mergeCell ref="O11:R11"/>
    <mergeCell ref="S11:V11"/>
    <mergeCell ref="W11:Z11"/>
    <mergeCell ref="B10:D10"/>
    <mergeCell ref="E10:G10"/>
    <mergeCell ref="H10:J10"/>
    <mergeCell ref="K10:N10"/>
    <mergeCell ref="O10:R10"/>
    <mergeCell ref="S10:V10"/>
    <mergeCell ref="W12:Z12"/>
    <mergeCell ref="B13:D13"/>
    <mergeCell ref="E13:G13"/>
    <mergeCell ref="H13:J13"/>
    <mergeCell ref="K13:N13"/>
    <mergeCell ref="O13:R13"/>
    <mergeCell ref="S13:V13"/>
    <mergeCell ref="W13:Z13"/>
    <mergeCell ref="B12:D12"/>
    <mergeCell ref="E12:G12"/>
    <mergeCell ref="H12:J12"/>
    <mergeCell ref="K12:N12"/>
    <mergeCell ref="O12:R12"/>
    <mergeCell ref="S12:V12"/>
    <mergeCell ref="W14:Z14"/>
    <mergeCell ref="B15:D15"/>
    <mergeCell ref="E15:G15"/>
    <mergeCell ref="H15:J15"/>
    <mergeCell ref="K15:N15"/>
    <mergeCell ref="O15:R15"/>
    <mergeCell ref="S15:V15"/>
    <mergeCell ref="W15:Z15"/>
    <mergeCell ref="B14:D14"/>
    <mergeCell ref="E14:G14"/>
    <mergeCell ref="H14:J14"/>
    <mergeCell ref="K14:N14"/>
    <mergeCell ref="O14:R14"/>
    <mergeCell ref="S14:V14"/>
    <mergeCell ref="E21:G21"/>
    <mergeCell ref="H21:J21"/>
    <mergeCell ref="K21:N21"/>
    <mergeCell ref="O21:R21"/>
    <mergeCell ref="S21:V21"/>
    <mergeCell ref="W21:Z21"/>
    <mergeCell ref="W16:Z16"/>
    <mergeCell ref="B17:D17"/>
    <mergeCell ref="E17:G17"/>
    <mergeCell ref="H17:J17"/>
    <mergeCell ref="K17:N17"/>
    <mergeCell ref="O17:R17"/>
    <mergeCell ref="S17:V17"/>
    <mergeCell ref="W17:Z17"/>
    <mergeCell ref="B16:D16"/>
    <mergeCell ref="E16:G16"/>
    <mergeCell ref="H16:J16"/>
    <mergeCell ref="K16:N16"/>
    <mergeCell ref="O16:R16"/>
    <mergeCell ref="S16:V16"/>
    <mergeCell ref="W18:Z18"/>
    <mergeCell ref="B19:D19"/>
    <mergeCell ref="E19:G19"/>
    <mergeCell ref="H19:J19"/>
    <mergeCell ref="K19:N19"/>
    <mergeCell ref="O19:R19"/>
    <mergeCell ref="S19:V19"/>
    <mergeCell ref="W19:Z19"/>
    <mergeCell ref="B18:D18"/>
    <mergeCell ref="E18:G18"/>
    <mergeCell ref="H18:J18"/>
    <mergeCell ref="K18:N18"/>
    <mergeCell ref="O18:R18"/>
    <mergeCell ref="S18:V18"/>
    <mergeCell ref="J24:J25"/>
    <mergeCell ref="K24:K25"/>
    <mergeCell ref="L24:M25"/>
    <mergeCell ref="N24:N25"/>
    <mergeCell ref="O24:R24"/>
    <mergeCell ref="S24:U24"/>
    <mergeCell ref="B20:D20"/>
    <mergeCell ref="E20:G20"/>
    <mergeCell ref="H20:J20"/>
    <mergeCell ref="K20:N20"/>
    <mergeCell ref="O20:R20"/>
    <mergeCell ref="S20:V20"/>
    <mergeCell ref="B24:B25"/>
    <mergeCell ref="C24:C25"/>
    <mergeCell ref="D24:D25"/>
    <mergeCell ref="E24:E25"/>
    <mergeCell ref="F24:F25"/>
    <mergeCell ref="G24:G25"/>
    <mergeCell ref="H24:H25"/>
    <mergeCell ref="I24:I25"/>
    <mergeCell ref="B23:N23"/>
    <mergeCell ref="O23:BC23"/>
    <mergeCell ref="W20:Z20"/>
    <mergeCell ref="B21:D21"/>
    <mergeCell ref="AQ24:AS24"/>
    <mergeCell ref="AT24:AV24"/>
    <mergeCell ref="AW24:AY24"/>
    <mergeCell ref="AZ24:BB24"/>
    <mergeCell ref="BC24:BC25"/>
    <mergeCell ref="V24:X24"/>
    <mergeCell ref="Y24:AA24"/>
    <mergeCell ref="AB24:AD24"/>
    <mergeCell ref="AE24:AG24"/>
    <mergeCell ref="AN24:AP24"/>
    <mergeCell ref="AH24:AJ24"/>
    <mergeCell ref="AK24:AM24"/>
  </mergeCells>
  <dataValidations count="2">
    <dataValidation type="whole" allowBlank="1" showInputMessage="1" showErrorMessage="1" errorTitle="Error" error="Not a valid Date" promptTitle="Date" prompt="Insert a date (DD)" sqref="S65504:S65509 S131040:S131045 S196576:S196581 S262112:S262117 S327648:S327653 S393184:S393189 S458720:S458725 S524256:S524261 S589792:S589797 S655328:S655333 S720864:S720869 S786400:S786405 S851936:S851941 S917472:S917477 S983008:S983013 V65504:V65509 V131040:V131045 V196576:V196581 V262112:V262117 V327648:V327653 V393184:V393189 V458720:V458725 V524256:V524261 V589792:V589797 V655328:V655333 V720864:V720869 V786400:V786405 V851936:V851941 V917472:V917477 V983008:V983013 Y65504:Y65509 Y131040:Y131045 Y196576:Y196581 Y262112:Y262117 Y327648:Y327653 Y393184:Y393189 Y458720:Y458725 Y524256:Y524261 Y589792:Y589797 Y655328:Y655333 Y720864:Y720869 Y786400:Y786405 Y851936:Y851941 Y917472:Y917477 Y983008:Y983013 AB65504:AB65509 AB131040:AB131045 AB196576:AB196581 AB262112:AB262117 AB327648:AB327653 AB393184:AB393189 AB458720:AB458725 AB524256:AB524261 AB589792:AB589797 AB655328:AB655333 AB720864:AB720869 AB786400:AB786405 AB851936:AB851941 AB917472:AB917477 AB983008:AB983013 AE65504:AE65509 AE131040:AE131045 AE196576:AE196581 AE262112:AE262117 AE327648:AE327653 AE393184:AE393189 AE458720:AE458725 AE524256:AE524261 AE589792:AE589797 AE655328:AE655333 AE720864:AE720869 AE786400:AE786405 AE851936:AE851941 AE917472:AE917477 AE983008:AE983013 AH65504:AH65509 AH131040:AH131045 AH196576:AH196581 AH262112:AH262117 AH327648:AH327653 AH393184:AH393189 AH458720:AH458725 AH524256:AH524261 AH589792:AH589797 AH655328:AH655333 AH720864:AH720869 AH786400:AH786405 AH851936:AH851941 AH917472:AH917477 AH983008:AH983013 AK65504:AK65509 AK131040:AK131045 AK196576:AK196581 AK262112:AK262117 AK327648:AK327653 AK393184:AK393189 AK458720:AK458725 AK524256:AK524261 AK589792:AK589797 AK655328:AK655333 AK720864:AK720869 AK786400:AK786405 AK851936:AK851941 AK917472:AK917477 AK983008:AK983013 AN65504:AN65509 AN131040:AN131045 AN196576:AN196581 AN262112:AN262117 AN327648:AN327653 AN393184:AN393189 AN458720:AN458725 AN524256:AN524261 AN589792:AN589797 AN655328:AN655333 AN720864:AN720869 AN786400:AN786405 AN851936:AN851941 AN917472:AN917477 AN983008:AN983013 AQ65504:AQ65509 AQ131040:AQ131045 AQ196576:AQ196581 AQ262112:AQ262117 AQ327648:AQ327653 AQ393184:AQ393189 AQ458720:AQ458725 AQ524256:AQ524261 AQ589792:AQ589797 AQ655328:AQ655333 AQ720864:AQ720869 AQ786400:AQ786405 AQ851936:AQ851941 AQ917472:AQ917477 AQ983008:AQ983013 AT65504:AT65509 AT131040:AT131045 AT196576:AT196581 AT262112:AT262117 AT327648:AT327653 AT393184:AT393189 AT458720:AT458725 AT524256:AT524261 AT589792:AT589797 AT655328:AT655333 AT720864:AT720869 AT786400:AT786405 AT851936:AT851941 AT917472:AT917477 AT983008:AT983013 AW65504:AW65509 AW131040:AW131045 AW196576:AW196581 AW262112:AW262117 AW327648:AW327653 AW393184:AW393189 AW458720:AW458725 AW524256:AW524261 AW589792:AW589797 AW655328:AW655333 AW720864:AW720869 AW786400:AW786405 AW851936:AW851941 AW917472:AW917477 AW983008:AW983013 AZ65504:AZ65509 AZ131040:AZ131045 AZ196576:AZ196581 AZ262112:AZ262117 AZ327648:AZ327653 AZ393184:AZ393189 AZ458720:AZ458725 AZ524256:AZ524261 AZ589792:AZ589797 AZ655328:AZ655333 AZ720864:AZ720869 AZ786400:AZ786405 AZ851936:AZ851941 AZ917472:AZ917477 AZ983008:AZ983013 AZ26:AZ29 AW26:AW29 AT26:AT29 AQ26:AQ29 AN26:AN29 AK26:AK29 S26:S29 V26:V29 Y26:Y29 AB26:AB29 AE26:AE29 AH26:AH29" xr:uid="{00000000-0002-0000-2F00-000000000000}">
      <formula1>1</formula1>
      <formula2>31</formula2>
    </dataValidation>
    <dataValidation type="list" allowBlank="1" showInputMessage="1" showErrorMessage="1" sqref="C65504:C65509 C131040:C131045 C196576:C196581 C262112:C262117 C327648:C327653 C393184:C393189 C458720:C458725 C524256:C524261 C589792:C589797 C655328:C655333 C720864:C720869 C786400:C786405 C851936:C851941 C917472:C917477 C983008:C983013" xr:uid="{00000000-0002-0000-2F00-000001000000}">
      <formula1>"Home Loan, LAP,Vehicle Loan,CVL, Personal Loan,Business Loan, CC/OD,Term Loan,Machinery Loan,Education Loan"</formula1>
    </dataValidation>
  </dataValidations>
  <pageMargins left="0.7" right="0.7" top="0.75" bottom="0.75" header="0.3" footer="0.3"/>
  <pageSetup paperSize="9" scale="45" fitToWidth="0" fitToHeight="0" orientation="landscape" r:id="rId1"/>
  <rowBreaks count="1" manualBreakCount="1">
    <brk id="22" min="1" max="54" man="1"/>
  </rowBreaks>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0">
    <pageSetUpPr fitToPage="1"/>
  </sheetPr>
  <dimension ref="A1:BC200"/>
  <sheetViews>
    <sheetView topLeftCell="B4" workbookViewId="0">
      <selection activeCell="D4" sqref="D4:F4"/>
    </sheetView>
  </sheetViews>
  <sheetFormatPr defaultColWidth="9.140625" defaultRowHeight="12.75" zeroHeight="1" x14ac:dyDescent="0.2"/>
  <cols>
    <col min="1" max="1" width="1.28515625" style="107" customWidth="1"/>
    <col min="2" max="2" width="37.7109375" style="107" customWidth="1"/>
    <col min="3" max="3" width="26.7109375" style="107" customWidth="1"/>
    <col min="4" max="4" width="25.42578125" style="107" customWidth="1"/>
    <col min="5" max="5" width="28.140625" style="107" customWidth="1"/>
    <col min="6" max="6" width="22.42578125" style="107" customWidth="1"/>
    <col min="7" max="7" width="9.140625" style="108"/>
    <col min="8" max="8" width="11" style="108" customWidth="1"/>
    <col min="9" max="9" width="24.5703125" style="108" customWidth="1"/>
    <col min="10" max="10" width="14.140625" style="108" customWidth="1"/>
    <col min="11" max="11" width="19" style="108" customWidth="1"/>
    <col min="12" max="12" width="11.5703125" style="108" customWidth="1"/>
    <col min="13" max="17" width="9.140625" style="108"/>
    <col min="18" max="16384" width="9.140625" style="107"/>
  </cols>
  <sheetData>
    <row r="1" spans="1:55" ht="13.5" thickBot="1" x14ac:dyDescent="0.25">
      <c r="A1" s="1529"/>
      <c r="B1" s="1529"/>
      <c r="C1" s="1529"/>
      <c r="D1" s="1529"/>
      <c r="E1" s="1529"/>
      <c r="F1" s="1529"/>
      <c r="G1" s="1530"/>
      <c r="H1" s="1530"/>
      <c r="I1" s="1530"/>
      <c r="J1" s="1530"/>
      <c r="K1" s="1530"/>
      <c r="L1" s="1530"/>
      <c r="M1" s="1530"/>
      <c r="N1" s="1530"/>
      <c r="O1" s="1530"/>
      <c r="P1" s="1530"/>
      <c r="Q1" s="1530"/>
      <c r="R1" s="1529"/>
      <c r="S1" s="1529"/>
      <c r="T1" s="1529"/>
      <c r="U1" s="1529"/>
      <c r="V1" s="1529"/>
      <c r="W1" s="1529"/>
      <c r="X1" s="1529"/>
      <c r="Y1" s="1529"/>
      <c r="Z1" s="1529"/>
      <c r="AA1" s="1529"/>
      <c r="AB1" s="1529"/>
      <c r="AC1" s="1529"/>
      <c r="AD1" s="1529"/>
      <c r="AE1" s="1529"/>
      <c r="AF1" s="1529"/>
      <c r="AG1" s="1529"/>
      <c r="AH1" s="1529"/>
      <c r="AI1" s="1529"/>
      <c r="AJ1" s="1529"/>
      <c r="AK1" s="1529"/>
      <c r="AL1" s="1529"/>
      <c r="AM1" s="1529"/>
      <c r="AN1" s="1529"/>
      <c r="AO1" s="1529"/>
      <c r="AP1" s="1529"/>
      <c r="AQ1" s="1529"/>
      <c r="AR1" s="1529"/>
      <c r="AS1" s="1529"/>
      <c r="AT1" s="1529"/>
      <c r="AU1" s="1529"/>
      <c r="AV1" s="1529"/>
      <c r="AW1" s="1529"/>
      <c r="AX1" s="1529"/>
      <c r="AY1" s="1529"/>
      <c r="AZ1" s="1529"/>
      <c r="BA1" s="1529"/>
      <c r="BB1" s="1529"/>
      <c r="BC1" s="1529"/>
    </row>
    <row r="2" spans="1:55" ht="27" customHeight="1" thickBot="1" x14ac:dyDescent="0.25">
      <c r="A2" s="1529"/>
      <c r="B2" s="1534" t="str">
        <f>'Borrower Details'!A2</f>
        <v>Mortgage-Magnus</v>
      </c>
      <c r="C2" s="2736" t="s">
        <v>1401</v>
      </c>
      <c r="D2" s="2737"/>
      <c r="E2" s="2737"/>
      <c r="F2" s="645" t="s">
        <v>3</v>
      </c>
      <c r="G2" s="1530"/>
      <c r="H2" s="1530"/>
      <c r="I2" s="1530"/>
      <c r="J2" s="1530"/>
      <c r="K2" s="1530"/>
      <c r="L2" s="1530"/>
      <c r="M2" s="1530"/>
      <c r="N2" s="1530"/>
      <c r="O2" s="1530"/>
      <c r="P2" s="1530"/>
      <c r="Q2" s="1530"/>
      <c r="R2" s="1529"/>
      <c r="S2" s="1529"/>
      <c r="T2" s="1529"/>
      <c r="U2" s="1529"/>
      <c r="V2" s="1529"/>
      <c r="W2" s="1529"/>
      <c r="X2" s="1529"/>
      <c r="Y2" s="1529"/>
      <c r="Z2" s="1529"/>
      <c r="AA2" s="1529"/>
      <c r="AB2" s="1529"/>
      <c r="AC2" s="1529"/>
      <c r="AD2" s="1529"/>
      <c r="AE2" s="1529"/>
      <c r="AF2" s="1529"/>
      <c r="AG2" s="1529"/>
      <c r="AH2" s="1529"/>
      <c r="AI2" s="1529"/>
      <c r="AJ2" s="1529"/>
      <c r="AK2" s="1529"/>
      <c r="AL2" s="1529"/>
      <c r="AM2" s="1529"/>
      <c r="AN2" s="1529"/>
      <c r="AO2" s="1529"/>
      <c r="AP2" s="1529"/>
      <c r="AQ2" s="1529"/>
      <c r="AR2" s="1529"/>
      <c r="AS2" s="1529"/>
      <c r="AT2" s="1529"/>
      <c r="AU2" s="1529"/>
      <c r="AV2" s="1529"/>
      <c r="AW2" s="1529"/>
      <c r="AX2" s="1529"/>
      <c r="AY2" s="1529"/>
      <c r="AZ2" s="1529"/>
      <c r="BA2" s="1529"/>
      <c r="BB2" s="1529"/>
      <c r="BC2" s="1529"/>
    </row>
    <row r="3" spans="1:55" ht="13.5" thickBot="1" x14ac:dyDescent="0.25">
      <c r="A3" s="1529"/>
      <c r="B3" s="2738" t="s">
        <v>2522</v>
      </c>
      <c r="C3" s="2739"/>
      <c r="D3" s="2739"/>
      <c r="E3" s="2739"/>
      <c r="F3" s="2740"/>
      <c r="G3" s="1530"/>
      <c r="H3" s="1530"/>
      <c r="I3" s="1530"/>
      <c r="J3" s="1530"/>
      <c r="K3" s="1530"/>
      <c r="L3" s="1530"/>
      <c r="M3" s="1530"/>
      <c r="N3" s="1530"/>
      <c r="O3" s="1530"/>
      <c r="P3" s="1530"/>
      <c r="Q3" s="1530"/>
      <c r="R3" s="1529"/>
      <c r="S3" s="1529"/>
      <c r="T3" s="1529"/>
      <c r="U3" s="1529"/>
      <c r="V3" s="1529"/>
      <c r="W3" s="1529"/>
      <c r="X3" s="1529"/>
      <c r="Y3" s="1529"/>
      <c r="Z3" s="1529"/>
      <c r="AA3" s="1529"/>
      <c r="AB3" s="1529"/>
      <c r="AC3" s="1529"/>
      <c r="AD3" s="1529"/>
      <c r="AE3" s="1529"/>
      <c r="AF3" s="1529"/>
      <c r="AG3" s="1529"/>
      <c r="AH3" s="1529"/>
      <c r="AI3" s="1529"/>
      <c r="AJ3" s="1529"/>
      <c r="AK3" s="1529"/>
      <c r="AL3" s="1529"/>
      <c r="AM3" s="1529"/>
      <c r="AN3" s="1529"/>
      <c r="AO3" s="1529"/>
      <c r="AP3" s="1529"/>
      <c r="AQ3" s="1529"/>
      <c r="AR3" s="1529"/>
      <c r="AS3" s="1529"/>
      <c r="AT3" s="1529"/>
      <c r="AU3" s="1529"/>
      <c r="AV3" s="1529"/>
      <c r="AW3" s="1529"/>
      <c r="AX3" s="1529"/>
      <c r="AY3" s="1529"/>
      <c r="AZ3" s="1529"/>
      <c r="BA3" s="1529"/>
      <c r="BB3" s="1529"/>
      <c r="BC3" s="1529"/>
    </row>
    <row r="4" spans="1:55" ht="15" customHeight="1" x14ac:dyDescent="0.2">
      <c r="A4" s="1529"/>
      <c r="B4" s="2744" t="s">
        <v>1346</v>
      </c>
      <c r="C4" s="2745"/>
      <c r="D4" s="2746">
        <f>'Borrower Details'!B8</f>
        <v>0</v>
      </c>
      <c r="E4" s="2747"/>
      <c r="F4" s="2748"/>
      <c r="G4" s="1530"/>
      <c r="H4" s="1530"/>
      <c r="I4" s="1530"/>
      <c r="J4" s="1530"/>
      <c r="K4" s="1530"/>
      <c r="L4" s="1530"/>
      <c r="M4" s="1530"/>
      <c r="N4" s="1530"/>
      <c r="O4" s="1530"/>
      <c r="P4" s="1530"/>
      <c r="Q4" s="1530"/>
      <c r="R4" s="1529"/>
      <c r="S4" s="1529"/>
      <c r="T4" s="1529"/>
      <c r="U4" s="1529"/>
      <c r="V4" s="1529"/>
      <c r="W4" s="1529"/>
      <c r="X4" s="1529"/>
      <c r="Y4" s="1529"/>
      <c r="Z4" s="1529"/>
      <c r="AA4" s="1529"/>
      <c r="AB4" s="1529"/>
      <c r="AC4" s="1529"/>
      <c r="AD4" s="1529"/>
      <c r="AE4" s="1529"/>
      <c r="AF4" s="1529"/>
      <c r="AG4" s="1529"/>
      <c r="AH4" s="1529"/>
      <c r="AI4" s="1529"/>
      <c r="AJ4" s="1529"/>
      <c r="AK4" s="1529"/>
      <c r="AL4" s="1529"/>
      <c r="AM4" s="1529"/>
      <c r="AN4" s="1529"/>
      <c r="AO4" s="1529"/>
      <c r="AP4" s="1529"/>
      <c r="AQ4" s="1529"/>
      <c r="AR4" s="1529"/>
      <c r="AS4" s="1529"/>
      <c r="AT4" s="1529"/>
      <c r="AU4" s="1529"/>
      <c r="AV4" s="1529"/>
      <c r="AW4" s="1529"/>
      <c r="AX4" s="1529"/>
      <c r="AY4" s="1529"/>
      <c r="AZ4" s="1529"/>
      <c r="BA4" s="1529"/>
      <c r="BB4" s="1529"/>
      <c r="BC4" s="1529"/>
    </row>
    <row r="5" spans="1:55" ht="16.5" customHeight="1" x14ac:dyDescent="0.2">
      <c r="A5" s="1529"/>
      <c r="B5" s="646" t="s">
        <v>1095</v>
      </c>
      <c r="C5" s="109"/>
      <c r="D5" s="2749" t="s">
        <v>1096</v>
      </c>
      <c r="E5" s="2749"/>
      <c r="F5" s="110">
        <v>36</v>
      </c>
      <c r="G5" s="1530"/>
      <c r="H5" s="1530" t="s">
        <v>1347</v>
      </c>
      <c r="I5" s="1530"/>
      <c r="J5" s="1530"/>
      <c r="K5" s="1530"/>
      <c r="L5" s="1530"/>
      <c r="M5" s="1530"/>
      <c r="N5" s="1530" t="s">
        <v>1348</v>
      </c>
      <c r="O5" s="1530"/>
      <c r="P5" s="1530"/>
      <c r="Q5" s="1530"/>
      <c r="R5" s="1529"/>
      <c r="S5" s="1529"/>
      <c r="T5" s="1529"/>
      <c r="U5" s="1529"/>
      <c r="V5" s="1529"/>
      <c r="W5" s="1529"/>
      <c r="X5" s="1529"/>
      <c r="Y5" s="1529"/>
      <c r="Z5" s="1529"/>
      <c r="AA5" s="1529"/>
      <c r="AB5" s="1529"/>
      <c r="AC5" s="1529"/>
      <c r="AD5" s="1529"/>
      <c r="AE5" s="1529"/>
      <c r="AF5" s="1529"/>
      <c r="AG5" s="1529"/>
      <c r="AH5" s="1529"/>
      <c r="AI5" s="1529"/>
      <c r="AJ5" s="1529"/>
      <c r="AK5" s="1529"/>
      <c r="AL5" s="1529"/>
      <c r="AM5" s="1529"/>
      <c r="AN5" s="1529"/>
      <c r="AO5" s="1529"/>
      <c r="AP5" s="1529"/>
      <c r="AQ5" s="1529"/>
      <c r="AR5" s="1529"/>
      <c r="AS5" s="1529"/>
      <c r="AT5" s="1529"/>
      <c r="AU5" s="1529"/>
      <c r="AV5" s="1529"/>
      <c r="AW5" s="1529"/>
      <c r="AX5" s="1529"/>
      <c r="AY5" s="1529"/>
      <c r="AZ5" s="1529"/>
      <c r="BA5" s="1529"/>
      <c r="BB5" s="1529"/>
      <c r="BC5" s="1529"/>
    </row>
    <row r="6" spans="1:55" ht="9" customHeight="1" thickBot="1" x14ac:dyDescent="0.25">
      <c r="A6" s="1529"/>
      <c r="B6" s="2750"/>
      <c r="C6" s="2751"/>
      <c r="D6" s="2751"/>
      <c r="E6" s="2751"/>
      <c r="F6" s="2752"/>
      <c r="G6" s="1530"/>
      <c r="H6" s="1530"/>
      <c r="I6" s="1530"/>
      <c r="J6" s="1530"/>
      <c r="K6" s="1530"/>
      <c r="L6" s="1530"/>
      <c r="M6" s="1530"/>
      <c r="N6" s="1530"/>
      <c r="O6" s="1530"/>
      <c r="P6" s="1530"/>
      <c r="Q6" s="1530"/>
      <c r="R6" s="1529"/>
      <c r="S6" s="1529"/>
      <c r="T6" s="1529"/>
      <c r="U6" s="1529"/>
      <c r="V6" s="1529"/>
      <c r="W6" s="1529"/>
      <c r="X6" s="1529"/>
      <c r="Y6" s="1529"/>
      <c r="Z6" s="1529"/>
      <c r="AA6" s="1529"/>
      <c r="AB6" s="1529"/>
      <c r="AC6" s="1529"/>
      <c r="AD6" s="1529"/>
      <c r="AE6" s="1529"/>
      <c r="AF6" s="1529"/>
      <c r="AG6" s="1529"/>
      <c r="AH6" s="1529"/>
      <c r="AI6" s="1529"/>
      <c r="AJ6" s="1529"/>
      <c r="AK6" s="1529"/>
      <c r="AL6" s="1529"/>
      <c r="AM6" s="1529"/>
      <c r="AN6" s="1529"/>
      <c r="AO6" s="1529"/>
      <c r="AP6" s="1529"/>
      <c r="AQ6" s="1529"/>
      <c r="AR6" s="1529"/>
      <c r="AS6" s="1529"/>
      <c r="AT6" s="1529"/>
      <c r="AU6" s="1529"/>
      <c r="AV6" s="1529"/>
      <c r="AW6" s="1529"/>
      <c r="AX6" s="1529"/>
      <c r="AY6" s="1529"/>
      <c r="AZ6" s="1529"/>
      <c r="BA6" s="1529"/>
      <c r="BB6" s="1529"/>
      <c r="BC6" s="1529"/>
    </row>
    <row r="7" spans="1:55" ht="20.25" customHeight="1" thickBot="1" x14ac:dyDescent="0.25">
      <c r="A7" s="1529"/>
      <c r="B7" s="2718" t="s">
        <v>1349</v>
      </c>
      <c r="C7" s="2753"/>
      <c r="D7" s="2753"/>
      <c r="E7" s="2753"/>
      <c r="F7" s="2754"/>
      <c r="G7" s="1530"/>
      <c r="H7" s="1530"/>
      <c r="I7" s="1530"/>
      <c r="J7" s="1530"/>
      <c r="K7" s="1530"/>
      <c r="L7" s="1530"/>
      <c r="M7" s="1530"/>
      <c r="N7" s="1530"/>
      <c r="O7" s="1530"/>
      <c r="P7" s="1530"/>
      <c r="Q7" s="1530"/>
      <c r="R7" s="1529"/>
      <c r="S7" s="1529"/>
      <c r="T7" s="1529"/>
      <c r="U7" s="1529"/>
      <c r="V7" s="1529"/>
      <c r="W7" s="1529"/>
      <c r="X7" s="1529"/>
      <c r="Y7" s="1529"/>
      <c r="Z7" s="1529"/>
      <c r="AA7" s="1529"/>
      <c r="AB7" s="1529"/>
      <c r="AC7" s="1529"/>
      <c r="AD7" s="1529"/>
      <c r="AE7" s="1529"/>
      <c r="AF7" s="1529"/>
      <c r="AG7" s="1529"/>
      <c r="AH7" s="1529"/>
      <c r="AI7" s="1529"/>
      <c r="AJ7" s="1529"/>
      <c r="AK7" s="1529"/>
      <c r="AL7" s="1529"/>
      <c r="AM7" s="1529"/>
      <c r="AN7" s="1529"/>
      <c r="AO7" s="1529"/>
      <c r="AP7" s="1529"/>
      <c r="AQ7" s="1529"/>
      <c r="AR7" s="1529"/>
      <c r="AS7" s="1529"/>
      <c r="AT7" s="1529"/>
      <c r="AU7" s="1529"/>
      <c r="AV7" s="1529"/>
      <c r="AW7" s="1529"/>
      <c r="AX7" s="1529"/>
      <c r="AY7" s="1529"/>
      <c r="AZ7" s="1529"/>
      <c r="BA7" s="1529"/>
      <c r="BB7" s="1529"/>
      <c r="BC7" s="1529"/>
    </row>
    <row r="8" spans="1:55" x14ac:dyDescent="0.2">
      <c r="A8" s="1529"/>
      <c r="B8" s="111" t="s">
        <v>1350</v>
      </c>
      <c r="C8" s="112">
        <v>6</v>
      </c>
      <c r="D8" s="2755" t="s">
        <v>1351</v>
      </c>
      <c r="E8" s="1535">
        <f>Banking!G20*100000</f>
        <v>0</v>
      </c>
      <c r="F8" s="1536">
        <f>Banking!G23*100000</f>
        <v>0</v>
      </c>
      <c r="G8" s="1530"/>
      <c r="H8" s="1530"/>
      <c r="I8" s="1530"/>
      <c r="J8" s="1530"/>
      <c r="K8" s="1530"/>
      <c r="L8" s="1530"/>
      <c r="M8" s="1530"/>
      <c r="N8" s="1530"/>
      <c r="O8" s="1530"/>
      <c r="P8" s="1530"/>
      <c r="Q8" s="1530"/>
      <c r="R8" s="1529"/>
      <c r="S8" s="1529"/>
      <c r="T8" s="1529"/>
      <c r="U8" s="1529"/>
      <c r="V8" s="1529"/>
      <c r="W8" s="1529"/>
      <c r="X8" s="1529"/>
      <c r="Y8" s="1529"/>
      <c r="Z8" s="1529"/>
      <c r="AA8" s="1529"/>
      <c r="AB8" s="1529"/>
      <c r="AC8" s="1529"/>
      <c r="AD8" s="1529"/>
      <c r="AE8" s="1529"/>
      <c r="AF8" s="1529"/>
      <c r="AG8" s="1529"/>
      <c r="AH8" s="1529"/>
      <c r="AI8" s="1529"/>
      <c r="AJ8" s="1529"/>
      <c r="AK8" s="1529"/>
      <c r="AL8" s="1529"/>
      <c r="AM8" s="1529"/>
      <c r="AN8" s="1529"/>
      <c r="AO8" s="1529"/>
      <c r="AP8" s="1529"/>
      <c r="AQ8" s="1529"/>
      <c r="AR8" s="1529"/>
      <c r="AS8" s="1529"/>
      <c r="AT8" s="1529"/>
      <c r="AU8" s="1529"/>
      <c r="AV8" s="1529"/>
      <c r="AW8" s="1529"/>
      <c r="AX8" s="1529"/>
      <c r="AY8" s="1529"/>
      <c r="AZ8" s="1529"/>
      <c r="BA8" s="1529"/>
      <c r="BB8" s="1529"/>
      <c r="BC8" s="1529"/>
    </row>
    <row r="9" spans="1:55" ht="12.75" customHeight="1" x14ac:dyDescent="0.2">
      <c r="A9" s="1529"/>
      <c r="B9" s="113" t="s">
        <v>1352</v>
      </c>
      <c r="C9" s="1537">
        <f>Banking!E26</f>
        <v>0</v>
      </c>
      <c r="D9" s="2756"/>
      <c r="E9" s="1538">
        <f>Banking!G21*100000</f>
        <v>0</v>
      </c>
      <c r="F9" s="1539">
        <f>Banking!G24*100000</f>
        <v>0</v>
      </c>
      <c r="G9" s="1530"/>
      <c r="H9" s="1530"/>
      <c r="I9" s="1530"/>
      <c r="J9" s="1530"/>
      <c r="K9" s="1530"/>
      <c r="L9" s="1530"/>
      <c r="M9" s="1530"/>
      <c r="N9" s="1530"/>
      <c r="O9" s="1530"/>
      <c r="P9" s="1530"/>
      <c r="Q9" s="1530"/>
      <c r="R9" s="1529"/>
      <c r="S9" s="1529"/>
      <c r="T9" s="1529"/>
      <c r="U9" s="1529"/>
      <c r="V9" s="1529"/>
      <c r="W9" s="1529"/>
      <c r="X9" s="1529"/>
      <c r="Y9" s="1529"/>
      <c r="Z9" s="1529"/>
      <c r="AA9" s="1529"/>
      <c r="AB9" s="1529"/>
      <c r="AC9" s="1529"/>
      <c r="AD9" s="1529"/>
      <c r="AE9" s="1529"/>
      <c r="AF9" s="1529"/>
      <c r="AG9" s="1529"/>
      <c r="AH9" s="1529"/>
      <c r="AI9" s="1529"/>
      <c r="AJ9" s="1529"/>
      <c r="AK9" s="1529"/>
      <c r="AL9" s="1529"/>
      <c r="AM9" s="1529"/>
      <c r="AN9" s="1529"/>
      <c r="AO9" s="1529"/>
      <c r="AP9" s="1529"/>
      <c r="AQ9" s="1529"/>
      <c r="AR9" s="1529"/>
      <c r="AS9" s="1529"/>
      <c r="AT9" s="1529"/>
      <c r="AU9" s="1529"/>
      <c r="AV9" s="1529"/>
      <c r="AW9" s="1529"/>
      <c r="AX9" s="1529"/>
      <c r="AY9" s="1529"/>
      <c r="AZ9" s="1529"/>
      <c r="BA9" s="1529"/>
      <c r="BB9" s="1529"/>
      <c r="BC9" s="1529"/>
    </row>
    <row r="10" spans="1:55" x14ac:dyDescent="0.2">
      <c r="A10" s="1529"/>
      <c r="B10" s="113" t="s">
        <v>1353</v>
      </c>
      <c r="C10" s="1537">
        <f>Banking!D26</f>
        <v>0</v>
      </c>
      <c r="D10" s="2756"/>
      <c r="E10" s="1538">
        <f>Banking!G22*100000</f>
        <v>0</v>
      </c>
      <c r="F10" s="1539">
        <f>Banking!G25*100000</f>
        <v>0</v>
      </c>
      <c r="G10" s="1530"/>
      <c r="H10" s="1530"/>
      <c r="I10" s="1530"/>
      <c r="J10" s="1530"/>
      <c r="K10" s="1530"/>
      <c r="L10" s="1530"/>
      <c r="M10" s="1530"/>
      <c r="N10" s="1530"/>
      <c r="O10" s="1530"/>
      <c r="P10" s="1530"/>
      <c r="Q10" s="1530"/>
      <c r="R10" s="1529"/>
      <c r="S10" s="1529"/>
      <c r="T10" s="1529"/>
      <c r="U10" s="1529"/>
      <c r="V10" s="1529"/>
      <c r="W10" s="1529"/>
      <c r="X10" s="1529"/>
      <c r="Y10" s="1529"/>
      <c r="Z10" s="1529"/>
      <c r="AA10" s="1529"/>
      <c r="AB10" s="1529"/>
      <c r="AC10" s="1529"/>
      <c r="AD10" s="1529"/>
      <c r="AE10" s="1529"/>
      <c r="AF10" s="1529"/>
      <c r="AG10" s="1529"/>
      <c r="AH10" s="1529"/>
      <c r="AI10" s="1529"/>
      <c r="AJ10" s="1529"/>
      <c r="AK10" s="1529"/>
      <c r="AL10" s="1529"/>
      <c r="AM10" s="1529"/>
      <c r="AN10" s="1529"/>
      <c r="AO10" s="1529"/>
      <c r="AP10" s="1529"/>
      <c r="AQ10" s="1529"/>
      <c r="AR10" s="1529"/>
      <c r="AS10" s="1529"/>
      <c r="AT10" s="1529"/>
      <c r="AU10" s="1529"/>
      <c r="AV10" s="1529"/>
      <c r="AW10" s="1529"/>
      <c r="AX10" s="1529"/>
      <c r="AY10" s="1529"/>
      <c r="AZ10" s="1529"/>
      <c r="BA10" s="1529"/>
      <c r="BB10" s="1529"/>
      <c r="BC10" s="1529"/>
    </row>
    <row r="11" spans="1:55" ht="13.5" customHeight="1" x14ac:dyDescent="0.2">
      <c r="A11" s="1529"/>
      <c r="B11" s="113" t="s">
        <v>1354</v>
      </c>
      <c r="C11" s="1540" t="e">
        <f>C10/C9</f>
        <v>#DIV/0!</v>
      </c>
      <c r="D11" s="2757"/>
      <c r="E11" s="115" t="s">
        <v>1355</v>
      </c>
      <c r="F11" s="1541">
        <f>SUM(E8:F10)</f>
        <v>0</v>
      </c>
      <c r="G11" s="1530"/>
      <c r="H11" s="1530"/>
      <c r="I11" s="1530"/>
      <c r="J11" s="1530"/>
      <c r="K11" s="1530"/>
      <c r="L11" s="1530"/>
      <c r="M11" s="1530"/>
      <c r="N11" s="1530"/>
      <c r="O11" s="1530"/>
      <c r="P11" s="1530"/>
      <c r="Q11" s="1530"/>
      <c r="R11" s="1529"/>
      <c r="S11" s="1529"/>
      <c r="T11" s="1529"/>
      <c r="U11" s="1529"/>
      <c r="V11" s="1529"/>
      <c r="W11" s="1529"/>
      <c r="X11" s="1529"/>
      <c r="Y11" s="1529"/>
      <c r="Z11" s="1529"/>
      <c r="AA11" s="1529"/>
      <c r="AB11" s="1529"/>
      <c r="AC11" s="1529"/>
      <c r="AD11" s="1529"/>
      <c r="AE11" s="1529"/>
      <c r="AF11" s="1529"/>
      <c r="AG11" s="1529"/>
      <c r="AH11" s="1529"/>
      <c r="AI11" s="1529"/>
      <c r="AJ11" s="1529"/>
      <c r="AK11" s="1529"/>
      <c r="AL11" s="1529"/>
      <c r="AM11" s="1529"/>
      <c r="AN11" s="1529"/>
      <c r="AO11" s="1529"/>
      <c r="AP11" s="1529"/>
      <c r="AQ11" s="1529"/>
      <c r="AR11" s="1529"/>
      <c r="AS11" s="1529"/>
      <c r="AT11" s="1529"/>
      <c r="AU11" s="1529"/>
      <c r="AV11" s="1529"/>
      <c r="AW11" s="1529"/>
      <c r="AX11" s="1529"/>
      <c r="AY11" s="1529"/>
      <c r="AZ11" s="1529"/>
      <c r="BA11" s="1529"/>
      <c r="BB11" s="1529"/>
      <c r="BC11" s="1529"/>
    </row>
    <row r="12" spans="1:55" ht="13.5" customHeight="1" x14ac:dyDescent="0.2">
      <c r="A12" s="1529"/>
      <c r="B12" s="113" t="s">
        <v>1356</v>
      </c>
      <c r="C12" s="1537">
        <f>Banking!F26</f>
        <v>0</v>
      </c>
      <c r="D12" s="2758"/>
      <c r="E12" s="2758"/>
      <c r="F12" s="2759"/>
      <c r="G12" s="1530"/>
      <c r="H12" s="1530"/>
      <c r="I12" s="1530"/>
      <c r="J12" s="1530"/>
      <c r="K12" s="1530"/>
      <c r="L12" s="1530"/>
      <c r="M12" s="1530"/>
      <c r="N12" s="1530"/>
      <c r="O12" s="1530"/>
      <c r="P12" s="1530"/>
      <c r="Q12" s="1530"/>
      <c r="R12" s="1529"/>
      <c r="S12" s="1529"/>
      <c r="T12" s="1529"/>
      <c r="U12" s="1529"/>
      <c r="V12" s="1529"/>
      <c r="W12" s="1529"/>
      <c r="X12" s="1529"/>
      <c r="Y12" s="1529"/>
      <c r="Z12" s="1529"/>
      <c r="AA12" s="1529"/>
      <c r="AB12" s="1529"/>
      <c r="AC12" s="1529"/>
      <c r="AD12" s="1529"/>
      <c r="AE12" s="1529"/>
      <c r="AF12" s="1529"/>
      <c r="AG12" s="1529"/>
      <c r="AH12" s="1529"/>
      <c r="AI12" s="1529"/>
      <c r="AJ12" s="1529"/>
      <c r="AK12" s="1529"/>
      <c r="AL12" s="1529"/>
      <c r="AM12" s="1529"/>
      <c r="AN12" s="1529"/>
      <c r="AO12" s="1529"/>
      <c r="AP12" s="1529"/>
      <c r="AQ12" s="1529"/>
      <c r="AR12" s="1529"/>
      <c r="AS12" s="1529"/>
      <c r="AT12" s="1529"/>
      <c r="AU12" s="1529"/>
      <c r="AV12" s="1529"/>
      <c r="AW12" s="1529"/>
      <c r="AX12" s="1529"/>
      <c r="AY12" s="1529"/>
      <c r="AZ12" s="1529"/>
      <c r="BA12" s="1529"/>
      <c r="BB12" s="1529"/>
      <c r="BC12" s="1529"/>
    </row>
    <row r="13" spans="1:55" ht="13.5" customHeight="1" x14ac:dyDescent="0.2">
      <c r="A13" s="1529"/>
      <c r="B13" s="113" t="s">
        <v>1357</v>
      </c>
      <c r="C13" s="1537">
        <f>Banking!C26</f>
        <v>0</v>
      </c>
      <c r="D13" s="2760" t="s">
        <v>1358</v>
      </c>
      <c r="E13" s="2760"/>
      <c r="F13" s="1542">
        <f>F11*12/C8</f>
        <v>0</v>
      </c>
      <c r="G13" s="1530"/>
      <c r="H13" s="1530"/>
      <c r="I13" s="1530"/>
      <c r="J13" s="1530"/>
      <c r="K13" s="1530"/>
      <c r="L13" s="1530"/>
      <c r="M13" s="1530"/>
      <c r="N13" s="1530"/>
      <c r="O13" s="1530"/>
      <c r="P13" s="1530"/>
      <c r="Q13" s="1530"/>
      <c r="R13" s="1529"/>
      <c r="S13" s="1529"/>
      <c r="T13" s="1529"/>
      <c r="U13" s="1529"/>
      <c r="V13" s="1529"/>
      <c r="W13" s="1529"/>
      <c r="X13" s="1529"/>
      <c r="Y13" s="1529"/>
      <c r="Z13" s="1529"/>
      <c r="AA13" s="1529"/>
      <c r="AB13" s="1529"/>
      <c r="AC13" s="1529"/>
      <c r="AD13" s="1529"/>
      <c r="AE13" s="1529"/>
      <c r="AF13" s="1529"/>
      <c r="AG13" s="1529"/>
      <c r="AH13" s="1529"/>
      <c r="AI13" s="1529"/>
      <c r="AJ13" s="1529"/>
      <c r="AK13" s="1529"/>
      <c r="AL13" s="1529"/>
      <c r="AM13" s="1529"/>
      <c r="AN13" s="1529"/>
      <c r="AO13" s="1529"/>
      <c r="AP13" s="1529"/>
      <c r="AQ13" s="1529"/>
      <c r="AR13" s="1529"/>
      <c r="AS13" s="1529"/>
      <c r="AT13" s="1529"/>
      <c r="AU13" s="1529"/>
      <c r="AV13" s="1529"/>
      <c r="AW13" s="1529"/>
      <c r="AX13" s="1529"/>
      <c r="AY13" s="1529"/>
      <c r="AZ13" s="1529"/>
      <c r="BA13" s="1529"/>
      <c r="BB13" s="1529"/>
      <c r="BC13" s="1529"/>
    </row>
    <row r="14" spans="1:55" ht="13.5" customHeight="1" x14ac:dyDescent="0.2">
      <c r="A14" s="1529"/>
      <c r="B14" s="113" t="s">
        <v>1359</v>
      </c>
      <c r="C14" s="114"/>
      <c r="D14" s="2760" t="s">
        <v>1360</v>
      </c>
      <c r="E14" s="2760"/>
      <c r="F14" s="1543" t="e">
        <f>F13/Financials_Consolidated!C11</f>
        <v>#DIV/0!</v>
      </c>
      <c r="G14" s="1530"/>
      <c r="H14" s="1530"/>
      <c r="I14" s="1530"/>
      <c r="J14" s="1530"/>
      <c r="K14" s="1530"/>
      <c r="L14" s="1530"/>
      <c r="M14" s="1530"/>
      <c r="N14" s="1530"/>
      <c r="O14" s="1530"/>
      <c r="P14" s="1530"/>
      <c r="Q14" s="1530"/>
      <c r="R14" s="1529"/>
      <c r="S14" s="1529"/>
      <c r="T14" s="1529"/>
      <c r="U14" s="1529"/>
      <c r="V14" s="1529"/>
      <c r="W14" s="1529"/>
      <c r="X14" s="1529"/>
      <c r="Y14" s="1529"/>
      <c r="Z14" s="1529"/>
      <c r="AA14" s="1529"/>
      <c r="AB14" s="1529"/>
      <c r="AC14" s="1529"/>
      <c r="AD14" s="1529"/>
      <c r="AE14" s="1529"/>
      <c r="AF14" s="1529"/>
      <c r="AG14" s="1529"/>
      <c r="AH14" s="1529"/>
      <c r="AI14" s="1529"/>
      <c r="AJ14" s="1529"/>
      <c r="AK14" s="1529"/>
      <c r="AL14" s="1529"/>
      <c r="AM14" s="1529"/>
      <c r="AN14" s="1529"/>
      <c r="AO14" s="1529"/>
      <c r="AP14" s="1529"/>
      <c r="AQ14" s="1529"/>
      <c r="AR14" s="1529"/>
      <c r="AS14" s="1529"/>
      <c r="AT14" s="1529"/>
      <c r="AU14" s="1529"/>
      <c r="AV14" s="1529"/>
      <c r="AW14" s="1529"/>
      <c r="AX14" s="1529"/>
      <c r="AY14" s="1529"/>
      <c r="AZ14" s="1529"/>
      <c r="BA14" s="1529"/>
      <c r="BB14" s="1529"/>
      <c r="BC14" s="1529"/>
    </row>
    <row r="15" spans="1:55" ht="13.5" customHeight="1" x14ac:dyDescent="0.2">
      <c r="A15" s="1529"/>
      <c r="B15" s="116" t="s">
        <v>1361</v>
      </c>
      <c r="C15" s="1544" t="e">
        <f>C13/C12</f>
        <v>#DIV/0!</v>
      </c>
      <c r="D15" s="2761" t="s">
        <v>1853</v>
      </c>
      <c r="E15" s="2762"/>
      <c r="F15" s="1545" t="e">
        <f>+SUM(F8:F10)*4/Financials_Consolidated!C11</f>
        <v>#DIV/0!</v>
      </c>
      <c r="G15" s="1530"/>
      <c r="H15" s="1530"/>
      <c r="I15" s="1530"/>
      <c r="J15" s="1530"/>
      <c r="K15" s="1530"/>
      <c r="L15" s="1530"/>
      <c r="M15" s="1530"/>
      <c r="N15" s="1530"/>
      <c r="O15" s="1530"/>
      <c r="P15" s="1530"/>
      <c r="Q15" s="1530"/>
      <c r="R15" s="1529"/>
      <c r="S15" s="1529"/>
      <c r="T15" s="1529"/>
      <c r="U15" s="1529"/>
      <c r="V15" s="1529"/>
      <c r="W15" s="1529"/>
      <c r="X15" s="1529"/>
      <c r="Y15" s="1529"/>
      <c r="Z15" s="1529"/>
      <c r="AA15" s="1529"/>
      <c r="AB15" s="1529"/>
      <c r="AC15" s="1529"/>
      <c r="AD15" s="1529"/>
      <c r="AE15" s="1529"/>
      <c r="AF15" s="1529"/>
      <c r="AG15" s="1529"/>
      <c r="AH15" s="1529"/>
      <c r="AI15" s="1529"/>
      <c r="AJ15" s="1529"/>
      <c r="AK15" s="1529"/>
      <c r="AL15" s="1529"/>
      <c r="AM15" s="1529"/>
      <c r="AN15" s="1529"/>
      <c r="AO15" s="1529"/>
      <c r="AP15" s="1529"/>
      <c r="AQ15" s="1529"/>
      <c r="AR15" s="1529"/>
      <c r="AS15" s="1529"/>
      <c r="AT15" s="1529"/>
      <c r="AU15" s="1529"/>
      <c r="AV15" s="1529"/>
      <c r="AW15" s="1529"/>
      <c r="AX15" s="1529"/>
      <c r="AY15" s="1529"/>
      <c r="AZ15" s="1529"/>
      <c r="BA15" s="1529"/>
      <c r="BB15" s="1529"/>
      <c r="BC15" s="1529"/>
    </row>
    <row r="16" spans="1:55" ht="13.5" customHeight="1" x14ac:dyDescent="0.2">
      <c r="A16" s="1529"/>
      <c r="B16" s="914" t="s">
        <v>1362</v>
      </c>
      <c r="C16" s="1544" t="e">
        <f>C14/F11</f>
        <v>#DIV/0!</v>
      </c>
      <c r="D16" s="2761" t="s">
        <v>1854</v>
      </c>
      <c r="E16" s="2762"/>
      <c r="F16" s="1545" t="e">
        <f>F13/GST!G48</f>
        <v>#DIV/0!</v>
      </c>
      <c r="G16" s="1530"/>
      <c r="H16" s="1530"/>
      <c r="I16" s="1530"/>
      <c r="J16" s="1530"/>
      <c r="K16" s="1530"/>
      <c r="L16" s="1530"/>
      <c r="M16" s="1530"/>
      <c r="N16" s="1530"/>
      <c r="O16" s="1530"/>
      <c r="P16" s="1530"/>
      <c r="Q16" s="1530"/>
      <c r="R16" s="1529"/>
      <c r="S16" s="1529"/>
      <c r="T16" s="1529"/>
      <c r="U16" s="1529"/>
      <c r="V16" s="1529"/>
      <c r="W16" s="1529"/>
      <c r="X16" s="1529"/>
      <c r="Y16" s="1529"/>
      <c r="Z16" s="1529"/>
      <c r="AA16" s="1529"/>
      <c r="AB16" s="1529"/>
      <c r="AC16" s="1529"/>
      <c r="AD16" s="1529"/>
      <c r="AE16" s="1529"/>
      <c r="AF16" s="1529"/>
      <c r="AG16" s="1529"/>
      <c r="AH16" s="1529"/>
      <c r="AI16" s="1529"/>
      <c r="AJ16" s="1529"/>
      <c r="AK16" s="1529"/>
      <c r="AL16" s="1529"/>
      <c r="AM16" s="1529"/>
      <c r="AN16" s="1529"/>
      <c r="AO16" s="1529"/>
      <c r="AP16" s="1529"/>
      <c r="AQ16" s="1529"/>
      <c r="AR16" s="1529"/>
      <c r="AS16" s="1529"/>
      <c r="AT16" s="1529"/>
      <c r="AU16" s="1529"/>
      <c r="AV16" s="1529"/>
      <c r="AW16" s="1529"/>
      <c r="AX16" s="1529"/>
      <c r="AY16" s="1529"/>
      <c r="AZ16" s="1529"/>
      <c r="BA16" s="1529"/>
      <c r="BB16" s="1529"/>
      <c r="BC16" s="1529"/>
    </row>
    <row r="17" spans="1:55" ht="33.75" customHeight="1" thickBot="1" x14ac:dyDescent="0.25">
      <c r="A17" s="1529"/>
      <c r="B17" s="117" t="s">
        <v>53</v>
      </c>
      <c r="C17" s="2741"/>
      <c r="D17" s="2742"/>
      <c r="E17" s="2742"/>
      <c r="F17" s="2743"/>
      <c r="G17" s="1530"/>
      <c r="H17" s="1530"/>
      <c r="I17" s="1530"/>
      <c r="J17" s="1530"/>
      <c r="K17" s="1530"/>
      <c r="L17" s="1530"/>
      <c r="M17" s="1530"/>
      <c r="N17" s="1530"/>
      <c r="O17" s="1530"/>
      <c r="P17" s="1530"/>
      <c r="Q17" s="1530"/>
      <c r="R17" s="1529"/>
      <c r="S17" s="1529"/>
      <c r="T17" s="1529"/>
      <c r="U17" s="1529"/>
      <c r="V17" s="1529"/>
      <c r="W17" s="1529"/>
      <c r="X17" s="1529"/>
      <c r="Y17" s="1529"/>
      <c r="Z17" s="1529"/>
      <c r="AA17" s="1529"/>
      <c r="AB17" s="1529"/>
      <c r="AC17" s="1529"/>
      <c r="AD17" s="1529"/>
      <c r="AE17" s="1529"/>
      <c r="AF17" s="1529"/>
      <c r="AG17" s="1529"/>
      <c r="AH17" s="1529"/>
      <c r="AI17" s="1529"/>
      <c r="AJ17" s="1529"/>
      <c r="AK17" s="1529"/>
      <c r="AL17" s="1529"/>
      <c r="AM17" s="1529"/>
      <c r="AN17" s="1529"/>
      <c r="AO17" s="1529"/>
      <c r="AP17" s="1529"/>
      <c r="AQ17" s="1529"/>
      <c r="AR17" s="1529"/>
      <c r="AS17" s="1529"/>
      <c r="AT17" s="1529"/>
      <c r="AU17" s="1529"/>
      <c r="AV17" s="1529"/>
      <c r="AW17" s="1529"/>
      <c r="AX17" s="1529"/>
      <c r="AY17" s="1529"/>
      <c r="AZ17" s="1529"/>
      <c r="BA17" s="1529"/>
      <c r="BB17" s="1529"/>
      <c r="BC17" s="1529"/>
    </row>
    <row r="18" spans="1:55" ht="18.75" customHeight="1" thickBot="1" x14ac:dyDescent="0.25">
      <c r="A18" s="1529"/>
      <c r="B18" s="2718" t="s">
        <v>1363</v>
      </c>
      <c r="C18" s="2719"/>
      <c r="D18" s="2719"/>
      <c r="E18" s="2719"/>
      <c r="F18" s="2720"/>
      <c r="G18" s="1530"/>
      <c r="H18" s="1530"/>
      <c r="I18" s="1531" t="s">
        <v>1364</v>
      </c>
      <c r="J18" s="1532"/>
      <c r="K18" s="1530"/>
      <c r="L18" s="1530"/>
      <c r="M18" s="1530"/>
      <c r="N18" s="1530"/>
      <c r="O18" s="1530"/>
      <c r="P18" s="1530"/>
      <c r="Q18" s="1530"/>
      <c r="R18" s="1529"/>
      <c r="S18" s="1529"/>
      <c r="T18" s="1529"/>
      <c r="U18" s="1529"/>
      <c r="V18" s="1529"/>
      <c r="W18" s="1529"/>
      <c r="X18" s="1529"/>
      <c r="Y18" s="1529"/>
      <c r="Z18" s="1529"/>
      <c r="AA18" s="1529"/>
      <c r="AB18" s="1529"/>
      <c r="AC18" s="1529"/>
      <c r="AD18" s="1529"/>
      <c r="AE18" s="1529"/>
      <c r="AF18" s="1529"/>
      <c r="AG18" s="1529"/>
      <c r="AH18" s="1529"/>
      <c r="AI18" s="1529"/>
      <c r="AJ18" s="1529"/>
      <c r="AK18" s="1529"/>
      <c r="AL18" s="1529"/>
      <c r="AM18" s="1529"/>
      <c r="AN18" s="1529"/>
      <c r="AO18" s="1529"/>
      <c r="AP18" s="1529"/>
      <c r="AQ18" s="1529"/>
      <c r="AR18" s="1529"/>
      <c r="AS18" s="1529"/>
      <c r="AT18" s="1529"/>
      <c r="AU18" s="1529"/>
      <c r="AV18" s="1529"/>
      <c r="AW18" s="1529"/>
      <c r="AX18" s="1529"/>
      <c r="AY18" s="1529"/>
      <c r="AZ18" s="1529"/>
      <c r="BA18" s="1529"/>
      <c r="BB18" s="1529"/>
      <c r="BC18" s="1529"/>
    </row>
    <row r="19" spans="1:55" ht="18.75" customHeight="1" x14ac:dyDescent="0.2">
      <c r="A19" s="1529"/>
      <c r="B19" s="118" t="s">
        <v>1365</v>
      </c>
      <c r="C19" s="2721"/>
      <c r="D19" s="2721"/>
      <c r="E19" s="2721"/>
      <c r="F19" s="2721"/>
      <c r="G19" s="1530"/>
      <c r="H19" s="1530"/>
      <c r="I19" s="1531"/>
      <c r="J19" s="1532"/>
      <c r="K19" s="1530"/>
      <c r="L19" s="1530"/>
      <c r="M19" s="1530"/>
      <c r="N19" s="1530"/>
      <c r="O19" s="1530"/>
      <c r="P19" s="1530"/>
      <c r="Q19" s="1530"/>
      <c r="R19" s="1529"/>
      <c r="S19" s="1529"/>
      <c r="T19" s="1529"/>
      <c r="U19" s="1529"/>
      <c r="V19" s="1529"/>
      <c r="W19" s="1529"/>
      <c r="X19" s="1529"/>
      <c r="Y19" s="1529"/>
      <c r="Z19" s="1529"/>
      <c r="AA19" s="1529"/>
      <c r="AB19" s="1529"/>
      <c r="AC19" s="1529"/>
      <c r="AD19" s="1529"/>
      <c r="AE19" s="1529"/>
      <c r="AF19" s="1529"/>
      <c r="AG19" s="1529"/>
      <c r="AH19" s="1529"/>
      <c r="AI19" s="1529"/>
      <c r="AJ19" s="1529"/>
      <c r="AK19" s="1529"/>
      <c r="AL19" s="1529"/>
      <c r="AM19" s="1529"/>
      <c r="AN19" s="1529"/>
      <c r="AO19" s="1529"/>
      <c r="AP19" s="1529"/>
      <c r="AQ19" s="1529"/>
      <c r="AR19" s="1529"/>
      <c r="AS19" s="1529"/>
      <c r="AT19" s="1529"/>
      <c r="AU19" s="1529"/>
      <c r="AV19" s="1529"/>
      <c r="AW19" s="1529"/>
      <c r="AX19" s="1529"/>
      <c r="AY19" s="1529"/>
      <c r="AZ19" s="1529"/>
      <c r="BA19" s="1529"/>
      <c r="BB19" s="1529"/>
      <c r="BC19" s="1529"/>
    </row>
    <row r="20" spans="1:55" ht="18.75" customHeight="1" x14ac:dyDescent="0.2">
      <c r="A20" s="1529"/>
      <c r="B20" s="119" t="s">
        <v>1366</v>
      </c>
      <c r="C20" s="2721"/>
      <c r="D20" s="2721"/>
      <c r="E20" s="2721"/>
      <c r="F20" s="2721"/>
      <c r="G20" s="1530"/>
      <c r="H20" s="1530"/>
      <c r="I20" s="1531"/>
      <c r="J20" s="1532"/>
      <c r="K20" s="1530"/>
      <c r="L20" s="1530"/>
      <c r="M20" s="1530"/>
      <c r="N20" s="1530"/>
      <c r="O20" s="1530"/>
      <c r="P20" s="1530"/>
      <c r="Q20" s="1530"/>
      <c r="R20" s="1529"/>
      <c r="S20" s="1529"/>
      <c r="T20" s="1529"/>
      <c r="U20" s="1529"/>
      <c r="V20" s="1529"/>
      <c r="W20" s="1529"/>
      <c r="X20" s="1529"/>
      <c r="Y20" s="1529"/>
      <c r="Z20" s="1529"/>
      <c r="AA20" s="1529"/>
      <c r="AB20" s="1529"/>
      <c r="AC20" s="1529"/>
      <c r="AD20" s="1529"/>
      <c r="AE20" s="1529"/>
      <c r="AF20" s="1529"/>
      <c r="AG20" s="1529"/>
      <c r="AH20" s="1529"/>
      <c r="AI20" s="1529"/>
      <c r="AJ20" s="1529"/>
      <c r="AK20" s="1529"/>
      <c r="AL20" s="1529"/>
      <c r="AM20" s="1529"/>
      <c r="AN20" s="1529"/>
      <c r="AO20" s="1529"/>
      <c r="AP20" s="1529"/>
      <c r="AQ20" s="1529"/>
      <c r="AR20" s="1529"/>
      <c r="AS20" s="1529"/>
      <c r="AT20" s="1529"/>
      <c r="AU20" s="1529"/>
      <c r="AV20" s="1529"/>
      <c r="AW20" s="1529"/>
      <c r="AX20" s="1529"/>
      <c r="AY20" s="1529"/>
      <c r="AZ20" s="1529"/>
      <c r="BA20" s="1529"/>
      <c r="BB20" s="1529"/>
      <c r="BC20" s="1529"/>
    </row>
    <row r="21" spans="1:55" ht="18.75" customHeight="1" x14ac:dyDescent="0.2">
      <c r="A21" s="1529"/>
      <c r="B21" s="120" t="s">
        <v>1367</v>
      </c>
      <c r="C21" s="2722"/>
      <c r="D21" s="2723"/>
      <c r="E21" s="2723"/>
      <c r="F21" s="2724"/>
      <c r="G21" s="1530"/>
      <c r="H21" s="1530"/>
      <c r="I21" s="1531"/>
      <c r="J21" s="1532"/>
      <c r="K21" s="1530"/>
      <c r="L21" s="1530"/>
      <c r="M21" s="1530"/>
      <c r="N21" s="1530"/>
      <c r="O21" s="1530"/>
      <c r="P21" s="1530"/>
      <c r="Q21" s="1530"/>
      <c r="R21" s="1529"/>
      <c r="S21" s="1529"/>
      <c r="T21" s="1529"/>
      <c r="U21" s="1529"/>
      <c r="V21" s="1529"/>
      <c r="W21" s="1529"/>
      <c r="X21" s="1529"/>
      <c r="Y21" s="1529"/>
      <c r="Z21" s="1529"/>
      <c r="AA21" s="1529"/>
      <c r="AB21" s="1529"/>
      <c r="AC21" s="1529"/>
      <c r="AD21" s="1529"/>
      <c r="AE21" s="1529"/>
      <c r="AF21" s="1529"/>
      <c r="AG21" s="1529"/>
      <c r="AH21" s="1529"/>
      <c r="AI21" s="1529"/>
      <c r="AJ21" s="1529"/>
      <c r="AK21" s="1529"/>
      <c r="AL21" s="1529"/>
      <c r="AM21" s="1529"/>
      <c r="AN21" s="1529"/>
      <c r="AO21" s="1529"/>
      <c r="AP21" s="1529"/>
      <c r="AQ21" s="1529"/>
      <c r="AR21" s="1529"/>
      <c r="AS21" s="1529"/>
      <c r="AT21" s="1529"/>
      <c r="AU21" s="1529"/>
      <c r="AV21" s="1529"/>
      <c r="AW21" s="1529"/>
      <c r="AX21" s="1529"/>
      <c r="AY21" s="1529"/>
      <c r="AZ21" s="1529"/>
      <c r="BA21" s="1529"/>
      <c r="BB21" s="1529"/>
      <c r="BC21" s="1529"/>
    </row>
    <row r="22" spans="1:55" ht="39.75" customHeight="1" x14ac:dyDescent="0.2">
      <c r="A22" s="1529"/>
      <c r="B22" s="120" t="s">
        <v>1368</v>
      </c>
      <c r="C22" s="2725"/>
      <c r="D22" s="2726"/>
      <c r="E22" s="2726"/>
      <c r="F22" s="2727"/>
      <c r="G22" s="1530"/>
      <c r="H22" s="1530"/>
      <c r="I22" s="1531" t="s">
        <v>1369</v>
      </c>
      <c r="J22" s="1532"/>
      <c r="K22" s="1530"/>
      <c r="L22" s="1530"/>
      <c r="M22" s="1530"/>
      <c r="N22" s="1530"/>
      <c r="O22" s="1530"/>
      <c r="P22" s="1530"/>
      <c r="Q22" s="1530"/>
      <c r="R22" s="1529"/>
      <c r="S22" s="1529"/>
      <c r="T22" s="1529"/>
      <c r="U22" s="1529"/>
      <c r="V22" s="1529"/>
      <c r="W22" s="1529"/>
      <c r="X22" s="1529"/>
      <c r="Y22" s="1529"/>
      <c r="Z22" s="1529"/>
      <c r="AA22" s="1529"/>
      <c r="AB22" s="1529"/>
      <c r="AC22" s="1529"/>
      <c r="AD22" s="1529"/>
      <c r="AE22" s="1529"/>
      <c r="AF22" s="1529"/>
      <c r="AG22" s="1529"/>
      <c r="AH22" s="1529"/>
      <c r="AI22" s="1529"/>
      <c r="AJ22" s="1529"/>
      <c r="AK22" s="1529"/>
      <c r="AL22" s="1529"/>
      <c r="AM22" s="1529"/>
      <c r="AN22" s="1529"/>
      <c r="AO22" s="1529"/>
      <c r="AP22" s="1529"/>
      <c r="AQ22" s="1529"/>
      <c r="AR22" s="1529"/>
      <c r="AS22" s="1529"/>
      <c r="AT22" s="1529"/>
      <c r="AU22" s="1529"/>
      <c r="AV22" s="1529"/>
      <c r="AW22" s="1529"/>
      <c r="AX22" s="1529"/>
      <c r="AY22" s="1529"/>
      <c r="AZ22" s="1529"/>
      <c r="BA22" s="1529"/>
      <c r="BB22" s="1529"/>
      <c r="BC22" s="1529"/>
    </row>
    <row r="23" spans="1:55" ht="18" customHeight="1" x14ac:dyDescent="0.2">
      <c r="A23" s="1529"/>
      <c r="B23" s="120" t="s">
        <v>1370</v>
      </c>
      <c r="C23" s="2728">
        <v>0</v>
      </c>
      <c r="D23" s="2729"/>
      <c r="E23" s="2729"/>
      <c r="F23" s="2730"/>
      <c r="G23" s="1530"/>
      <c r="H23" s="1530"/>
      <c r="I23" s="1531" t="s">
        <v>1371</v>
      </c>
      <c r="J23" s="1532"/>
      <c r="K23" s="1530"/>
      <c r="L23" s="1530"/>
      <c r="M23" s="1530"/>
      <c r="N23" s="1530"/>
      <c r="O23" s="1530"/>
      <c r="P23" s="1530"/>
      <c r="Q23" s="1530"/>
      <c r="R23" s="1529"/>
      <c r="S23" s="1529"/>
      <c r="T23" s="1529"/>
      <c r="U23" s="1529"/>
      <c r="V23" s="1529"/>
      <c r="W23" s="1529"/>
      <c r="X23" s="1529"/>
      <c r="Y23" s="1529"/>
      <c r="Z23" s="1529"/>
      <c r="AA23" s="1529"/>
      <c r="AB23" s="1529"/>
      <c r="AC23" s="1529"/>
      <c r="AD23" s="1529"/>
      <c r="AE23" s="1529"/>
      <c r="AF23" s="1529"/>
      <c r="AG23" s="1529"/>
      <c r="AH23" s="1529"/>
      <c r="AI23" s="1529"/>
      <c r="AJ23" s="1529"/>
      <c r="AK23" s="1529"/>
      <c r="AL23" s="1529"/>
      <c r="AM23" s="1529"/>
      <c r="AN23" s="1529"/>
      <c r="AO23" s="1529"/>
      <c r="AP23" s="1529"/>
      <c r="AQ23" s="1529"/>
      <c r="AR23" s="1529"/>
      <c r="AS23" s="1529"/>
      <c r="AT23" s="1529"/>
      <c r="AU23" s="1529"/>
      <c r="AV23" s="1529"/>
      <c r="AW23" s="1529"/>
      <c r="AX23" s="1529"/>
      <c r="AY23" s="1529"/>
      <c r="AZ23" s="1529"/>
      <c r="BA23" s="1529"/>
      <c r="BB23" s="1529"/>
      <c r="BC23" s="1529"/>
    </row>
    <row r="24" spans="1:55" ht="19.5" customHeight="1" x14ac:dyDescent="0.2">
      <c r="A24" s="1529"/>
      <c r="B24" s="120" t="s">
        <v>498</v>
      </c>
      <c r="C24" s="2731">
        <f>'Borrower Details'!J12</f>
        <v>0</v>
      </c>
      <c r="D24" s="2732"/>
      <c r="E24" s="2732"/>
      <c r="F24" s="2733"/>
      <c r="G24" s="1530"/>
      <c r="H24" s="1530"/>
      <c r="I24" s="1531" t="s">
        <v>1372</v>
      </c>
      <c r="J24" s="1532"/>
      <c r="K24" s="1530"/>
      <c r="L24" s="1530"/>
      <c r="M24" s="1530"/>
      <c r="N24" s="1530"/>
      <c r="O24" s="1530"/>
      <c r="P24" s="1530"/>
      <c r="Q24" s="1530"/>
      <c r="R24" s="1529"/>
      <c r="S24" s="1529"/>
      <c r="T24" s="1529"/>
      <c r="U24" s="1529"/>
      <c r="V24" s="1529"/>
      <c r="W24" s="1529"/>
      <c r="X24" s="1529"/>
      <c r="Y24" s="1529"/>
      <c r="Z24" s="1529"/>
      <c r="AA24" s="1529"/>
      <c r="AB24" s="1529"/>
      <c r="AC24" s="1529"/>
      <c r="AD24" s="1529"/>
      <c r="AE24" s="1529"/>
      <c r="AF24" s="1529"/>
      <c r="AG24" s="1529"/>
      <c r="AH24" s="1529"/>
      <c r="AI24" s="1529"/>
      <c r="AJ24" s="1529"/>
      <c r="AK24" s="1529"/>
      <c r="AL24" s="1529"/>
      <c r="AM24" s="1529"/>
      <c r="AN24" s="1529"/>
      <c r="AO24" s="1529"/>
      <c r="AP24" s="1529"/>
      <c r="AQ24" s="1529"/>
      <c r="AR24" s="1529"/>
      <c r="AS24" s="1529"/>
      <c r="AT24" s="1529"/>
      <c r="AU24" s="1529"/>
      <c r="AV24" s="1529"/>
      <c r="AW24" s="1529"/>
      <c r="AX24" s="1529"/>
      <c r="AY24" s="1529"/>
      <c r="AZ24" s="1529"/>
      <c r="BA24" s="1529"/>
      <c r="BB24" s="1529"/>
      <c r="BC24" s="1529"/>
    </row>
    <row r="25" spans="1:55" ht="18.75" customHeight="1" x14ac:dyDescent="0.2">
      <c r="A25" s="1529"/>
      <c r="B25" s="119" t="s">
        <v>1373</v>
      </c>
      <c r="C25" s="913"/>
      <c r="D25" s="121" t="s">
        <v>1374</v>
      </c>
      <c r="E25" s="2734"/>
      <c r="F25" s="2735"/>
      <c r="G25" s="1530"/>
      <c r="H25" s="1530"/>
      <c r="I25" s="1531" t="s">
        <v>1375</v>
      </c>
      <c r="J25" s="1532"/>
      <c r="K25" s="1530"/>
      <c r="L25" s="1530"/>
      <c r="M25" s="1530"/>
      <c r="N25" s="1530"/>
      <c r="O25" s="1530"/>
      <c r="P25" s="1530"/>
      <c r="Q25" s="1530"/>
      <c r="R25" s="1529"/>
      <c r="S25" s="1529"/>
      <c r="T25" s="1529"/>
      <c r="U25" s="1529"/>
      <c r="V25" s="1529"/>
      <c r="W25" s="1529"/>
      <c r="X25" s="1529"/>
      <c r="Y25" s="1529"/>
      <c r="Z25" s="1529"/>
      <c r="AA25" s="1529"/>
      <c r="AB25" s="1529"/>
      <c r="AC25" s="1529"/>
      <c r="AD25" s="1529"/>
      <c r="AE25" s="1529"/>
      <c r="AF25" s="1529"/>
      <c r="AG25" s="1529"/>
      <c r="AH25" s="1529"/>
      <c r="AI25" s="1529"/>
      <c r="AJ25" s="1529"/>
      <c r="AK25" s="1529"/>
      <c r="AL25" s="1529"/>
      <c r="AM25" s="1529"/>
      <c r="AN25" s="1529"/>
      <c r="AO25" s="1529"/>
      <c r="AP25" s="1529"/>
      <c r="AQ25" s="1529"/>
      <c r="AR25" s="1529"/>
      <c r="AS25" s="1529"/>
      <c r="AT25" s="1529"/>
      <c r="AU25" s="1529"/>
      <c r="AV25" s="1529"/>
      <c r="AW25" s="1529"/>
      <c r="AX25" s="1529"/>
      <c r="AY25" s="1529"/>
      <c r="AZ25" s="1529"/>
      <c r="BA25" s="1529"/>
      <c r="BB25" s="1529"/>
      <c r="BC25" s="1529"/>
    </row>
    <row r="26" spans="1:55" ht="20.25" customHeight="1" x14ac:dyDescent="0.2">
      <c r="A26" s="1529"/>
      <c r="B26" s="119" t="s">
        <v>1376</v>
      </c>
      <c r="C26" s="2703"/>
      <c r="D26" s="2704"/>
      <c r="E26" s="2704"/>
      <c r="F26" s="2705"/>
      <c r="G26" s="1530"/>
      <c r="H26" s="1530"/>
      <c r="I26" s="1531" t="s">
        <v>1377</v>
      </c>
      <c r="J26" s="1532"/>
      <c r="K26" s="1530"/>
      <c r="L26" s="1530"/>
      <c r="M26" s="1530"/>
      <c r="N26" s="1530"/>
      <c r="O26" s="1530"/>
      <c r="P26" s="1530"/>
      <c r="Q26" s="1530"/>
      <c r="R26" s="1529"/>
      <c r="S26" s="1529"/>
      <c r="T26" s="1529"/>
      <c r="U26" s="1529"/>
      <c r="V26" s="1529"/>
      <c r="W26" s="1529"/>
      <c r="X26" s="1529"/>
      <c r="Y26" s="1529"/>
      <c r="Z26" s="1529"/>
      <c r="AA26" s="1529"/>
      <c r="AB26" s="1529"/>
      <c r="AC26" s="1529"/>
      <c r="AD26" s="1529"/>
      <c r="AE26" s="1529"/>
      <c r="AF26" s="1529"/>
      <c r="AG26" s="1529"/>
      <c r="AH26" s="1529"/>
      <c r="AI26" s="1529"/>
      <c r="AJ26" s="1529"/>
      <c r="AK26" s="1529"/>
      <c r="AL26" s="1529"/>
      <c r="AM26" s="1529"/>
      <c r="AN26" s="1529"/>
      <c r="AO26" s="1529"/>
      <c r="AP26" s="1529"/>
      <c r="AQ26" s="1529"/>
      <c r="AR26" s="1529"/>
      <c r="AS26" s="1529"/>
      <c r="AT26" s="1529"/>
      <c r="AU26" s="1529"/>
      <c r="AV26" s="1529"/>
      <c r="AW26" s="1529"/>
      <c r="AX26" s="1529"/>
      <c r="AY26" s="1529"/>
      <c r="AZ26" s="1529"/>
      <c r="BA26" s="1529"/>
      <c r="BB26" s="1529"/>
      <c r="BC26" s="1529"/>
    </row>
    <row r="27" spans="1:55" ht="20.25" customHeight="1" x14ac:dyDescent="0.2">
      <c r="A27" s="1529"/>
      <c r="B27" s="119" t="s">
        <v>685</v>
      </c>
      <c r="C27" s="910"/>
      <c r="D27" s="911"/>
      <c r="E27" s="911"/>
      <c r="F27" s="912"/>
      <c r="G27" s="1530"/>
      <c r="H27" s="1530"/>
      <c r="I27" s="1531"/>
      <c r="J27" s="1532"/>
      <c r="K27" s="1530"/>
      <c r="L27" s="1530"/>
      <c r="M27" s="1530"/>
      <c r="N27" s="1530"/>
      <c r="O27" s="1530"/>
      <c r="P27" s="1530"/>
      <c r="Q27" s="1530"/>
      <c r="R27" s="1529"/>
      <c r="S27" s="1529"/>
      <c r="T27" s="1529"/>
      <c r="U27" s="1529"/>
      <c r="V27" s="1529"/>
      <c r="W27" s="1529"/>
      <c r="X27" s="1529"/>
      <c r="Y27" s="1529"/>
      <c r="Z27" s="1529"/>
      <c r="AA27" s="1529"/>
      <c r="AB27" s="1529"/>
      <c r="AC27" s="1529"/>
      <c r="AD27" s="1529"/>
      <c r="AE27" s="1529"/>
      <c r="AF27" s="1529"/>
      <c r="AG27" s="1529"/>
      <c r="AH27" s="1529"/>
      <c r="AI27" s="1529"/>
      <c r="AJ27" s="1529"/>
      <c r="AK27" s="1529"/>
      <c r="AL27" s="1529"/>
      <c r="AM27" s="1529"/>
      <c r="AN27" s="1529"/>
      <c r="AO27" s="1529"/>
      <c r="AP27" s="1529"/>
      <c r="AQ27" s="1529"/>
      <c r="AR27" s="1529"/>
      <c r="AS27" s="1529"/>
      <c r="AT27" s="1529"/>
      <c r="AU27" s="1529"/>
      <c r="AV27" s="1529"/>
      <c r="AW27" s="1529"/>
      <c r="AX27" s="1529"/>
      <c r="AY27" s="1529"/>
      <c r="AZ27" s="1529"/>
      <c r="BA27" s="1529"/>
      <c r="BB27" s="1529"/>
      <c r="BC27" s="1529"/>
    </row>
    <row r="28" spans="1:55" ht="19.5" customHeight="1" x14ac:dyDescent="0.2">
      <c r="A28" s="1529"/>
      <c r="B28" s="119" t="s">
        <v>1378</v>
      </c>
      <c r="C28" s="2703"/>
      <c r="D28" s="2704"/>
      <c r="E28" s="2704"/>
      <c r="F28" s="2705"/>
      <c r="G28" s="1530"/>
      <c r="H28" s="1530"/>
      <c r="I28" s="1531" t="s">
        <v>1379</v>
      </c>
      <c r="J28" s="1530"/>
      <c r="K28" s="1530"/>
      <c r="L28" s="1530"/>
      <c r="M28" s="1530"/>
      <c r="N28" s="1530"/>
      <c r="O28" s="1530"/>
      <c r="P28" s="1530"/>
      <c r="Q28" s="1530"/>
      <c r="R28" s="1529"/>
      <c r="S28" s="1529"/>
      <c r="T28" s="1529"/>
      <c r="U28" s="1529"/>
      <c r="V28" s="1529"/>
      <c r="W28" s="1529"/>
      <c r="X28" s="1529"/>
      <c r="Y28" s="1529"/>
      <c r="Z28" s="1529"/>
      <c r="AA28" s="1529"/>
      <c r="AB28" s="1529"/>
      <c r="AC28" s="1529"/>
      <c r="AD28" s="1529"/>
      <c r="AE28" s="1529"/>
      <c r="AF28" s="1529"/>
      <c r="AG28" s="1529"/>
      <c r="AH28" s="1529"/>
      <c r="AI28" s="1529"/>
      <c r="AJ28" s="1529"/>
      <c r="AK28" s="1529"/>
      <c r="AL28" s="1529"/>
      <c r="AM28" s="1529"/>
      <c r="AN28" s="1529"/>
      <c r="AO28" s="1529"/>
      <c r="AP28" s="1529"/>
      <c r="AQ28" s="1529"/>
      <c r="AR28" s="1529"/>
      <c r="AS28" s="1529"/>
      <c r="AT28" s="1529"/>
      <c r="AU28" s="1529"/>
      <c r="AV28" s="1529"/>
      <c r="AW28" s="1529"/>
      <c r="AX28" s="1529"/>
      <c r="AY28" s="1529"/>
      <c r="AZ28" s="1529"/>
      <c r="BA28" s="1529"/>
      <c r="BB28" s="1529"/>
      <c r="BC28" s="1529"/>
    </row>
    <row r="29" spans="1:55" ht="18" customHeight="1" x14ac:dyDescent="0.2">
      <c r="A29" s="1529"/>
      <c r="B29" s="119" t="s">
        <v>1380</v>
      </c>
      <c r="C29" s="2703"/>
      <c r="D29" s="2704"/>
      <c r="E29" s="2704"/>
      <c r="F29" s="2705"/>
      <c r="G29" s="1530"/>
      <c r="H29" s="1530"/>
      <c r="I29" s="1530" t="s">
        <v>1381</v>
      </c>
      <c r="J29" s="1530"/>
      <c r="K29" s="1530"/>
      <c r="L29" s="1530"/>
      <c r="M29" s="1530"/>
      <c r="N29" s="1530"/>
      <c r="O29" s="1530"/>
      <c r="P29" s="1530"/>
      <c r="Q29" s="1530"/>
      <c r="R29" s="1529"/>
      <c r="S29" s="1529"/>
      <c r="T29" s="1529"/>
      <c r="U29" s="1529"/>
      <c r="V29" s="1529"/>
      <c r="W29" s="1529"/>
      <c r="X29" s="1529"/>
      <c r="Y29" s="1529"/>
      <c r="Z29" s="1529"/>
      <c r="AA29" s="1529"/>
      <c r="AB29" s="1529"/>
      <c r="AC29" s="1529"/>
      <c r="AD29" s="1529"/>
      <c r="AE29" s="1529"/>
      <c r="AF29" s="1529"/>
      <c r="AG29" s="1529"/>
      <c r="AH29" s="1529"/>
      <c r="AI29" s="1529"/>
      <c r="AJ29" s="1529"/>
      <c r="AK29" s="1529"/>
      <c r="AL29" s="1529"/>
      <c r="AM29" s="1529"/>
      <c r="AN29" s="1529"/>
      <c r="AO29" s="1529"/>
      <c r="AP29" s="1529"/>
      <c r="AQ29" s="1529"/>
      <c r="AR29" s="1529"/>
      <c r="AS29" s="1529"/>
      <c r="AT29" s="1529"/>
      <c r="AU29" s="1529"/>
      <c r="AV29" s="1529"/>
      <c r="AW29" s="1529"/>
      <c r="AX29" s="1529"/>
      <c r="AY29" s="1529"/>
      <c r="AZ29" s="1529"/>
      <c r="BA29" s="1529"/>
      <c r="BB29" s="1529"/>
      <c r="BC29" s="1529"/>
    </row>
    <row r="30" spans="1:55" ht="18.75" customHeight="1" x14ac:dyDescent="0.2">
      <c r="A30" s="1529"/>
      <c r="B30" s="119" t="s">
        <v>1382</v>
      </c>
      <c r="C30" s="2703"/>
      <c r="D30" s="2704"/>
      <c r="E30" s="2704"/>
      <c r="F30" s="2705"/>
      <c r="G30" s="1530"/>
      <c r="H30" s="1530"/>
      <c r="I30" s="1530"/>
      <c r="J30" s="1530"/>
      <c r="K30" s="1530"/>
      <c r="L30" s="1530"/>
      <c r="M30" s="1530"/>
      <c r="N30" s="1530"/>
      <c r="O30" s="1530"/>
      <c r="P30" s="1530"/>
      <c r="Q30" s="1530"/>
      <c r="R30" s="1529"/>
      <c r="S30" s="1529"/>
      <c r="T30" s="1529"/>
      <c r="U30" s="1529"/>
      <c r="V30" s="1529"/>
      <c r="W30" s="1529"/>
      <c r="X30" s="1529"/>
      <c r="Y30" s="1529"/>
      <c r="Z30" s="1529"/>
      <c r="AA30" s="1529"/>
      <c r="AB30" s="1529"/>
      <c r="AC30" s="1529"/>
      <c r="AD30" s="1529"/>
      <c r="AE30" s="1529"/>
      <c r="AF30" s="1529"/>
      <c r="AG30" s="1529"/>
      <c r="AH30" s="1529"/>
      <c r="AI30" s="1529"/>
      <c r="AJ30" s="1529"/>
      <c r="AK30" s="1529"/>
      <c r="AL30" s="1529"/>
      <c r="AM30" s="1529"/>
      <c r="AN30" s="1529"/>
      <c r="AO30" s="1529"/>
      <c r="AP30" s="1529"/>
      <c r="AQ30" s="1529"/>
      <c r="AR30" s="1529"/>
      <c r="AS30" s="1529"/>
      <c r="AT30" s="1529"/>
      <c r="AU30" s="1529"/>
      <c r="AV30" s="1529"/>
      <c r="AW30" s="1529"/>
      <c r="AX30" s="1529"/>
      <c r="AY30" s="1529"/>
      <c r="AZ30" s="1529"/>
      <c r="BA30" s="1529"/>
      <c r="BB30" s="1529"/>
      <c r="BC30" s="1529"/>
    </row>
    <row r="31" spans="1:55" ht="18.75" customHeight="1" x14ac:dyDescent="0.2">
      <c r="A31" s="1529"/>
      <c r="B31" s="119" t="s">
        <v>1383</v>
      </c>
      <c r="C31" s="2703"/>
      <c r="D31" s="2704"/>
      <c r="E31" s="2704"/>
      <c r="F31" s="2705"/>
      <c r="G31" s="1530"/>
      <c r="H31" s="1530"/>
      <c r="I31" s="1530"/>
      <c r="J31" s="1530"/>
      <c r="K31" s="1530"/>
      <c r="L31" s="1530"/>
      <c r="M31" s="1530"/>
      <c r="N31" s="1530"/>
      <c r="O31" s="1530"/>
      <c r="P31" s="1530"/>
      <c r="Q31" s="1530"/>
      <c r="R31" s="1529"/>
      <c r="S31" s="1529"/>
      <c r="T31" s="1529"/>
      <c r="U31" s="1529"/>
      <c r="V31" s="1529"/>
      <c r="W31" s="1529"/>
      <c r="X31" s="1529"/>
      <c r="Y31" s="1529"/>
      <c r="Z31" s="1529"/>
      <c r="AA31" s="1529"/>
      <c r="AB31" s="1529"/>
      <c r="AC31" s="1529"/>
      <c r="AD31" s="1529"/>
      <c r="AE31" s="1529"/>
      <c r="AF31" s="1529"/>
      <c r="AG31" s="1529"/>
      <c r="AH31" s="1529"/>
      <c r="AI31" s="1529"/>
      <c r="AJ31" s="1529"/>
      <c r="AK31" s="1529"/>
      <c r="AL31" s="1529"/>
      <c r="AM31" s="1529"/>
      <c r="AN31" s="1529"/>
      <c r="AO31" s="1529"/>
      <c r="AP31" s="1529"/>
      <c r="AQ31" s="1529"/>
      <c r="AR31" s="1529"/>
      <c r="AS31" s="1529"/>
      <c r="AT31" s="1529"/>
      <c r="AU31" s="1529"/>
      <c r="AV31" s="1529"/>
      <c r="AW31" s="1529"/>
      <c r="AX31" s="1529"/>
      <c r="AY31" s="1529"/>
      <c r="AZ31" s="1529"/>
      <c r="BA31" s="1529"/>
      <c r="BB31" s="1529"/>
      <c r="BC31" s="1529"/>
    </row>
    <row r="32" spans="1:55" s="100" customFormat="1" ht="21" customHeight="1" x14ac:dyDescent="0.2">
      <c r="A32" s="98"/>
      <c r="B32" s="122" t="s">
        <v>1384</v>
      </c>
      <c r="C32" s="2706"/>
      <c r="D32" s="2707"/>
      <c r="E32" s="121" t="s">
        <v>1385</v>
      </c>
      <c r="F32" s="123"/>
      <c r="G32" s="1533"/>
      <c r="H32" s="1533"/>
      <c r="I32" s="1533"/>
      <c r="J32" s="1533"/>
      <c r="K32" s="1533"/>
      <c r="L32" s="1533"/>
      <c r="M32" s="1533"/>
      <c r="N32" s="1533"/>
      <c r="O32" s="1533"/>
      <c r="P32" s="1533"/>
      <c r="Q32" s="1533"/>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ht="25.5" x14ac:dyDescent="0.2">
      <c r="A33" s="1529"/>
      <c r="B33" s="124" t="s">
        <v>1400</v>
      </c>
      <c r="C33" s="2703"/>
      <c r="D33" s="2704"/>
      <c r="E33" s="2704"/>
      <c r="F33" s="2705"/>
      <c r="G33" s="1530"/>
      <c r="H33" s="1530"/>
      <c r="I33" s="1530"/>
      <c r="J33" s="1530"/>
      <c r="K33" s="1530"/>
      <c r="L33" s="1530"/>
      <c r="M33" s="1530"/>
      <c r="N33" s="1530"/>
      <c r="O33" s="1530"/>
      <c r="P33" s="1530"/>
      <c r="Q33" s="1530"/>
      <c r="R33" s="1529"/>
      <c r="S33" s="1529"/>
      <c r="T33" s="1529"/>
      <c r="U33" s="1529"/>
      <c r="V33" s="1529"/>
      <c r="W33" s="1529"/>
      <c r="X33" s="1529"/>
      <c r="Y33" s="1529"/>
      <c r="Z33" s="1529"/>
      <c r="AA33" s="1529"/>
      <c r="AB33" s="1529"/>
      <c r="AC33" s="1529"/>
      <c r="AD33" s="1529"/>
      <c r="AE33" s="1529"/>
      <c r="AF33" s="1529"/>
      <c r="AG33" s="1529"/>
      <c r="AH33" s="1529"/>
      <c r="AI33" s="1529"/>
      <c r="AJ33" s="1529"/>
      <c r="AK33" s="1529"/>
      <c r="AL33" s="1529"/>
      <c r="AM33" s="1529"/>
      <c r="AN33" s="1529"/>
      <c r="AO33" s="1529"/>
      <c r="AP33" s="1529"/>
      <c r="AQ33" s="1529"/>
      <c r="AR33" s="1529"/>
      <c r="AS33" s="1529"/>
      <c r="AT33" s="1529"/>
      <c r="AU33" s="1529"/>
      <c r="AV33" s="1529"/>
      <c r="AW33" s="1529"/>
      <c r="AX33" s="1529"/>
      <c r="AY33" s="1529"/>
      <c r="AZ33" s="1529"/>
      <c r="BA33" s="1529"/>
      <c r="BB33" s="1529"/>
      <c r="BC33" s="1529"/>
    </row>
    <row r="34" spans="1:55" x14ac:dyDescent="0.2">
      <c r="A34" s="1529"/>
      <c r="B34" s="2708" t="s">
        <v>1386</v>
      </c>
      <c r="C34" s="2711" t="s">
        <v>1387</v>
      </c>
      <c r="D34" s="2711"/>
      <c r="E34" s="2711"/>
      <c r="F34" s="647" t="s">
        <v>1388</v>
      </c>
      <c r="G34" s="1530"/>
      <c r="H34" s="1530"/>
      <c r="I34" s="1530"/>
      <c r="J34" s="1530"/>
      <c r="K34" s="1530"/>
      <c r="L34" s="1530"/>
      <c r="M34" s="1530"/>
      <c r="N34" s="1530"/>
      <c r="O34" s="1530"/>
      <c r="P34" s="1530"/>
      <c r="Q34" s="1530"/>
      <c r="R34" s="1529"/>
      <c r="S34" s="1529"/>
      <c r="T34" s="1529"/>
      <c r="U34" s="1529"/>
      <c r="V34" s="1529"/>
      <c r="W34" s="1529"/>
      <c r="X34" s="1529"/>
      <c r="Y34" s="1529"/>
      <c r="Z34" s="1529"/>
      <c r="AA34" s="1529"/>
      <c r="AB34" s="1529"/>
      <c r="AC34" s="1529"/>
      <c r="AD34" s="1529"/>
      <c r="AE34" s="1529"/>
      <c r="AF34" s="1529"/>
      <c r="AG34" s="1529"/>
      <c r="AH34" s="1529"/>
      <c r="AI34" s="1529"/>
      <c r="AJ34" s="1529"/>
      <c r="AK34" s="1529"/>
      <c r="AL34" s="1529"/>
      <c r="AM34" s="1529"/>
      <c r="AN34" s="1529"/>
      <c r="AO34" s="1529"/>
      <c r="AP34" s="1529"/>
      <c r="AQ34" s="1529"/>
      <c r="AR34" s="1529"/>
      <c r="AS34" s="1529"/>
      <c r="AT34" s="1529"/>
      <c r="AU34" s="1529"/>
      <c r="AV34" s="1529"/>
      <c r="AW34" s="1529"/>
      <c r="AX34" s="1529"/>
      <c r="AY34" s="1529"/>
      <c r="AZ34" s="1529"/>
      <c r="BA34" s="1529"/>
      <c r="BB34" s="1529"/>
      <c r="BC34" s="1529"/>
    </row>
    <row r="35" spans="1:55" x14ac:dyDescent="0.2">
      <c r="A35" s="1529"/>
      <c r="B35" s="2709"/>
      <c r="C35" s="2712" t="s">
        <v>1389</v>
      </c>
      <c r="D35" s="2713"/>
      <c r="E35" s="2714"/>
      <c r="F35" s="125"/>
      <c r="G35" s="1530"/>
      <c r="H35" s="1530"/>
      <c r="I35" s="1530"/>
      <c r="J35" s="1530"/>
      <c r="K35" s="1530"/>
      <c r="L35" s="1530"/>
      <c r="M35" s="1530"/>
      <c r="N35" s="1530"/>
      <c r="O35" s="1530"/>
      <c r="P35" s="1530"/>
      <c r="Q35" s="1530"/>
      <c r="R35" s="1529"/>
      <c r="S35" s="1529"/>
      <c r="T35" s="1529"/>
      <c r="U35" s="1529"/>
      <c r="V35" s="1529"/>
      <c r="W35" s="1529"/>
      <c r="X35" s="1529"/>
      <c r="Y35" s="1529"/>
      <c r="Z35" s="1529"/>
      <c r="AA35" s="1529"/>
      <c r="AB35" s="1529"/>
      <c r="AC35" s="1529"/>
      <c r="AD35" s="1529"/>
      <c r="AE35" s="1529"/>
      <c r="AF35" s="1529"/>
      <c r="AG35" s="1529"/>
      <c r="AH35" s="1529"/>
      <c r="AI35" s="1529"/>
      <c r="AJ35" s="1529"/>
      <c r="AK35" s="1529"/>
      <c r="AL35" s="1529"/>
      <c r="AM35" s="1529"/>
      <c r="AN35" s="1529"/>
      <c r="AO35" s="1529"/>
      <c r="AP35" s="1529"/>
      <c r="AQ35" s="1529"/>
      <c r="AR35" s="1529"/>
      <c r="AS35" s="1529"/>
      <c r="AT35" s="1529"/>
      <c r="AU35" s="1529"/>
      <c r="AV35" s="1529"/>
      <c r="AW35" s="1529"/>
      <c r="AX35" s="1529"/>
      <c r="AY35" s="1529"/>
      <c r="AZ35" s="1529"/>
      <c r="BA35" s="1529"/>
      <c r="BB35" s="1529"/>
      <c r="BC35" s="1529"/>
    </row>
    <row r="36" spans="1:55" x14ac:dyDescent="0.2">
      <c r="A36" s="1529"/>
      <c r="B36" s="2709"/>
      <c r="C36" s="2715" t="s">
        <v>1390</v>
      </c>
      <c r="D36" s="2716"/>
      <c r="E36" s="2717"/>
      <c r="F36" s="125"/>
      <c r="G36" s="1530"/>
      <c r="H36" s="1530"/>
      <c r="I36" s="1530"/>
      <c r="J36" s="1530"/>
      <c r="K36" s="1530"/>
      <c r="L36" s="1530"/>
      <c r="M36" s="1530"/>
      <c r="N36" s="1530"/>
      <c r="O36" s="1530"/>
      <c r="P36" s="1530"/>
      <c r="Q36" s="1530"/>
      <c r="R36" s="1529"/>
      <c r="S36" s="1529"/>
      <c r="T36" s="1529"/>
      <c r="U36" s="1529"/>
      <c r="V36" s="1529"/>
      <c r="W36" s="1529"/>
      <c r="X36" s="1529"/>
      <c r="Y36" s="1529"/>
      <c r="Z36" s="1529"/>
      <c r="AA36" s="1529"/>
      <c r="AB36" s="1529"/>
      <c r="AC36" s="1529"/>
      <c r="AD36" s="1529"/>
      <c r="AE36" s="1529"/>
      <c r="AF36" s="1529"/>
      <c r="AG36" s="1529"/>
      <c r="AH36" s="1529"/>
      <c r="AI36" s="1529"/>
      <c r="AJ36" s="1529"/>
      <c r="AK36" s="1529"/>
      <c r="AL36" s="1529"/>
      <c r="AM36" s="1529"/>
      <c r="AN36" s="1529"/>
      <c r="AO36" s="1529"/>
      <c r="AP36" s="1529"/>
      <c r="AQ36" s="1529"/>
      <c r="AR36" s="1529"/>
      <c r="AS36" s="1529"/>
      <c r="AT36" s="1529"/>
      <c r="AU36" s="1529"/>
      <c r="AV36" s="1529"/>
      <c r="AW36" s="1529"/>
      <c r="AX36" s="1529"/>
      <c r="AY36" s="1529"/>
      <c r="AZ36" s="1529"/>
      <c r="BA36" s="1529"/>
      <c r="BB36" s="1529"/>
      <c r="BC36" s="1529"/>
    </row>
    <row r="37" spans="1:55" x14ac:dyDescent="0.2">
      <c r="A37" s="1529"/>
      <c r="B37" s="2709"/>
      <c r="C37" s="2715" t="s">
        <v>1391</v>
      </c>
      <c r="D37" s="2716"/>
      <c r="E37" s="2717"/>
      <c r="F37" s="125"/>
      <c r="G37" s="1530"/>
      <c r="H37" s="1530"/>
      <c r="I37" s="1530"/>
      <c r="J37" s="1530"/>
      <c r="K37" s="1530"/>
      <c r="L37" s="1530"/>
      <c r="M37" s="1530"/>
      <c r="N37" s="1530"/>
      <c r="O37" s="1530"/>
      <c r="P37" s="1530"/>
      <c r="Q37" s="1530"/>
      <c r="R37" s="1529"/>
      <c r="S37" s="1529"/>
      <c r="T37" s="1529"/>
      <c r="U37" s="1529"/>
      <c r="V37" s="1529"/>
      <c r="W37" s="1529"/>
      <c r="X37" s="1529"/>
      <c r="Y37" s="1529"/>
      <c r="Z37" s="1529"/>
      <c r="AA37" s="1529"/>
      <c r="AB37" s="1529"/>
      <c r="AC37" s="1529"/>
      <c r="AD37" s="1529"/>
      <c r="AE37" s="1529"/>
      <c r="AF37" s="1529"/>
      <c r="AG37" s="1529"/>
      <c r="AH37" s="1529"/>
      <c r="AI37" s="1529"/>
      <c r="AJ37" s="1529"/>
      <c r="AK37" s="1529"/>
      <c r="AL37" s="1529"/>
      <c r="AM37" s="1529"/>
      <c r="AN37" s="1529"/>
      <c r="AO37" s="1529"/>
      <c r="AP37" s="1529"/>
      <c r="AQ37" s="1529"/>
      <c r="AR37" s="1529"/>
      <c r="AS37" s="1529"/>
      <c r="AT37" s="1529"/>
      <c r="AU37" s="1529"/>
      <c r="AV37" s="1529"/>
      <c r="AW37" s="1529"/>
      <c r="AX37" s="1529"/>
      <c r="AY37" s="1529"/>
      <c r="AZ37" s="1529"/>
      <c r="BA37" s="1529"/>
      <c r="BB37" s="1529"/>
      <c r="BC37" s="1529"/>
    </row>
    <row r="38" spans="1:55" x14ac:dyDescent="0.2">
      <c r="A38" s="1529"/>
      <c r="B38" s="2709"/>
      <c r="C38" s="2694" t="s">
        <v>1392</v>
      </c>
      <c r="D38" s="2695"/>
      <c r="E38" s="2696"/>
      <c r="F38" s="125"/>
      <c r="G38" s="1530"/>
      <c r="H38" s="1530"/>
      <c r="I38" s="1530"/>
      <c r="J38" s="1530"/>
      <c r="K38" s="1530"/>
      <c r="L38" s="1530"/>
      <c r="M38" s="1530"/>
      <c r="N38" s="1530"/>
      <c r="O38" s="1530"/>
      <c r="P38" s="1530"/>
      <c r="Q38" s="1530"/>
      <c r="R38" s="1529"/>
      <c r="S38" s="1529"/>
      <c r="T38" s="1529"/>
      <c r="U38" s="1529"/>
      <c r="V38" s="1529"/>
      <c r="W38" s="1529"/>
      <c r="X38" s="1529"/>
      <c r="Y38" s="1529"/>
      <c r="Z38" s="1529"/>
      <c r="AA38" s="1529"/>
      <c r="AB38" s="1529"/>
      <c r="AC38" s="1529"/>
      <c r="AD38" s="1529"/>
      <c r="AE38" s="1529"/>
      <c r="AF38" s="1529"/>
      <c r="AG38" s="1529"/>
      <c r="AH38" s="1529"/>
      <c r="AI38" s="1529"/>
      <c r="AJ38" s="1529"/>
      <c r="AK38" s="1529"/>
      <c r="AL38" s="1529"/>
      <c r="AM38" s="1529"/>
      <c r="AN38" s="1529"/>
      <c r="AO38" s="1529"/>
      <c r="AP38" s="1529"/>
      <c r="AQ38" s="1529"/>
      <c r="AR38" s="1529"/>
      <c r="AS38" s="1529"/>
      <c r="AT38" s="1529"/>
      <c r="AU38" s="1529"/>
      <c r="AV38" s="1529"/>
      <c r="AW38" s="1529"/>
      <c r="AX38" s="1529"/>
      <c r="AY38" s="1529"/>
      <c r="AZ38" s="1529"/>
      <c r="BA38" s="1529"/>
      <c r="BB38" s="1529"/>
      <c r="BC38" s="1529"/>
    </row>
    <row r="39" spans="1:55" x14ac:dyDescent="0.2">
      <c r="A39" s="1529"/>
      <c r="B39" s="2709"/>
      <c r="C39" s="2694" t="s">
        <v>1393</v>
      </c>
      <c r="D39" s="2695"/>
      <c r="E39" s="2696"/>
      <c r="F39" s="125"/>
      <c r="G39" s="1530"/>
      <c r="H39" s="1530"/>
      <c r="I39" s="1530"/>
      <c r="J39" s="1530"/>
      <c r="K39" s="1530"/>
      <c r="L39" s="1530"/>
      <c r="M39" s="1530"/>
      <c r="N39" s="1530"/>
      <c r="O39" s="1530"/>
      <c r="P39" s="1530"/>
      <c r="Q39" s="1530"/>
      <c r="R39" s="1529"/>
      <c r="S39" s="1529"/>
      <c r="T39" s="1529"/>
      <c r="U39" s="1529"/>
      <c r="V39" s="1529"/>
      <c r="W39" s="1529"/>
      <c r="X39" s="1529"/>
      <c r="Y39" s="1529"/>
      <c r="Z39" s="1529"/>
      <c r="AA39" s="1529"/>
      <c r="AB39" s="1529"/>
      <c r="AC39" s="1529"/>
      <c r="AD39" s="1529"/>
      <c r="AE39" s="1529"/>
      <c r="AF39" s="1529"/>
      <c r="AG39" s="1529"/>
      <c r="AH39" s="1529"/>
      <c r="AI39" s="1529"/>
      <c r="AJ39" s="1529"/>
      <c r="AK39" s="1529"/>
      <c r="AL39" s="1529"/>
      <c r="AM39" s="1529"/>
      <c r="AN39" s="1529"/>
      <c r="AO39" s="1529"/>
      <c r="AP39" s="1529"/>
      <c r="AQ39" s="1529"/>
      <c r="AR39" s="1529"/>
      <c r="AS39" s="1529"/>
      <c r="AT39" s="1529"/>
      <c r="AU39" s="1529"/>
      <c r="AV39" s="1529"/>
      <c r="AW39" s="1529"/>
      <c r="AX39" s="1529"/>
      <c r="AY39" s="1529"/>
      <c r="AZ39" s="1529"/>
      <c r="BA39" s="1529"/>
      <c r="BB39" s="1529"/>
      <c r="BC39" s="1529"/>
    </row>
    <row r="40" spans="1:55" x14ac:dyDescent="0.2">
      <c r="A40" s="1529"/>
      <c r="B40" s="2709"/>
      <c r="C40" s="2694" t="s">
        <v>1394</v>
      </c>
      <c r="D40" s="2695"/>
      <c r="E40" s="2696"/>
      <c r="F40" s="125"/>
      <c r="G40" s="1530"/>
      <c r="H40" s="1530"/>
      <c r="I40" s="1530"/>
      <c r="J40" s="1530"/>
      <c r="K40" s="1530"/>
      <c r="L40" s="1530"/>
      <c r="M40" s="1530"/>
      <c r="N40" s="1530"/>
      <c r="O40" s="1530"/>
      <c r="P40" s="1530"/>
      <c r="Q40" s="1530"/>
      <c r="R40" s="1529"/>
      <c r="S40" s="1529"/>
      <c r="T40" s="1529"/>
      <c r="U40" s="1529"/>
      <c r="V40" s="1529"/>
      <c r="W40" s="1529"/>
      <c r="X40" s="1529"/>
      <c r="Y40" s="1529"/>
      <c r="Z40" s="1529"/>
      <c r="AA40" s="1529"/>
      <c r="AB40" s="1529"/>
      <c r="AC40" s="1529"/>
      <c r="AD40" s="1529"/>
      <c r="AE40" s="1529"/>
      <c r="AF40" s="1529"/>
      <c r="AG40" s="1529"/>
      <c r="AH40" s="1529"/>
      <c r="AI40" s="1529"/>
      <c r="AJ40" s="1529"/>
      <c r="AK40" s="1529"/>
      <c r="AL40" s="1529"/>
      <c r="AM40" s="1529"/>
      <c r="AN40" s="1529"/>
      <c r="AO40" s="1529"/>
      <c r="AP40" s="1529"/>
      <c r="AQ40" s="1529"/>
      <c r="AR40" s="1529"/>
      <c r="AS40" s="1529"/>
      <c r="AT40" s="1529"/>
      <c r="AU40" s="1529"/>
      <c r="AV40" s="1529"/>
      <c r="AW40" s="1529"/>
      <c r="AX40" s="1529"/>
      <c r="AY40" s="1529"/>
      <c r="AZ40" s="1529"/>
      <c r="BA40" s="1529"/>
      <c r="BB40" s="1529"/>
      <c r="BC40" s="1529"/>
    </row>
    <row r="41" spans="1:55" x14ac:dyDescent="0.2">
      <c r="A41" s="1529"/>
      <c r="B41" s="2709"/>
      <c r="C41" s="2694" t="s">
        <v>1395</v>
      </c>
      <c r="D41" s="2695"/>
      <c r="E41" s="2696"/>
      <c r="F41" s="125"/>
      <c r="G41" s="1530"/>
      <c r="H41" s="1530"/>
      <c r="I41" s="1530"/>
      <c r="J41" s="1530"/>
      <c r="K41" s="1530"/>
      <c r="L41" s="1530"/>
      <c r="M41" s="1530"/>
      <c r="N41" s="1530"/>
      <c r="O41" s="1530"/>
      <c r="P41" s="1530"/>
      <c r="Q41" s="1530"/>
      <c r="R41" s="1529"/>
      <c r="S41" s="1529"/>
      <c r="T41" s="1529"/>
      <c r="U41" s="1529"/>
      <c r="V41" s="1529"/>
      <c r="W41" s="1529"/>
      <c r="X41" s="1529"/>
      <c r="Y41" s="1529"/>
      <c r="Z41" s="1529"/>
      <c r="AA41" s="1529"/>
      <c r="AB41" s="1529"/>
      <c r="AC41" s="1529"/>
      <c r="AD41" s="1529"/>
      <c r="AE41" s="1529"/>
      <c r="AF41" s="1529"/>
      <c r="AG41" s="1529"/>
      <c r="AH41" s="1529"/>
      <c r="AI41" s="1529"/>
      <c r="AJ41" s="1529"/>
      <c r="AK41" s="1529"/>
      <c r="AL41" s="1529"/>
      <c r="AM41" s="1529"/>
      <c r="AN41" s="1529"/>
      <c r="AO41" s="1529"/>
      <c r="AP41" s="1529"/>
      <c r="AQ41" s="1529"/>
      <c r="AR41" s="1529"/>
      <c r="AS41" s="1529"/>
      <c r="AT41" s="1529"/>
      <c r="AU41" s="1529"/>
      <c r="AV41" s="1529"/>
      <c r="AW41" s="1529"/>
      <c r="AX41" s="1529"/>
      <c r="AY41" s="1529"/>
      <c r="AZ41" s="1529"/>
      <c r="BA41" s="1529"/>
      <c r="BB41" s="1529"/>
      <c r="BC41" s="1529"/>
    </row>
    <row r="42" spans="1:55" x14ac:dyDescent="0.2">
      <c r="A42" s="1529"/>
      <c r="B42" s="2710"/>
      <c r="C42" s="2694" t="s">
        <v>1396</v>
      </c>
      <c r="D42" s="2695"/>
      <c r="E42" s="2696"/>
      <c r="F42" s="125"/>
      <c r="G42" s="1530"/>
      <c r="H42" s="1530"/>
      <c r="I42" s="1530"/>
      <c r="J42" s="1530"/>
      <c r="K42" s="1530"/>
      <c r="L42" s="1530"/>
      <c r="M42" s="1530"/>
      <c r="N42" s="1530"/>
      <c r="O42" s="1530"/>
      <c r="P42" s="1530"/>
      <c r="Q42" s="1530"/>
      <c r="R42" s="1529"/>
      <c r="S42" s="1529"/>
      <c r="T42" s="1529"/>
      <c r="U42" s="1529"/>
      <c r="V42" s="1529"/>
      <c r="W42" s="1529"/>
      <c r="X42" s="1529"/>
      <c r="Y42" s="1529"/>
      <c r="Z42" s="1529"/>
      <c r="AA42" s="1529"/>
      <c r="AB42" s="1529"/>
      <c r="AC42" s="1529"/>
      <c r="AD42" s="1529"/>
      <c r="AE42" s="1529"/>
      <c r="AF42" s="1529"/>
      <c r="AG42" s="1529"/>
      <c r="AH42" s="1529"/>
      <c r="AI42" s="1529"/>
      <c r="AJ42" s="1529"/>
      <c r="AK42" s="1529"/>
      <c r="AL42" s="1529"/>
      <c r="AM42" s="1529"/>
      <c r="AN42" s="1529"/>
      <c r="AO42" s="1529"/>
      <c r="AP42" s="1529"/>
      <c r="AQ42" s="1529"/>
      <c r="AR42" s="1529"/>
      <c r="AS42" s="1529"/>
      <c r="AT42" s="1529"/>
      <c r="AU42" s="1529"/>
      <c r="AV42" s="1529"/>
      <c r="AW42" s="1529"/>
      <c r="AX42" s="1529"/>
      <c r="AY42" s="1529"/>
      <c r="AZ42" s="1529"/>
      <c r="BA42" s="1529"/>
      <c r="BB42" s="1529"/>
      <c r="BC42" s="1529"/>
    </row>
    <row r="43" spans="1:55" ht="21.75" customHeight="1" x14ac:dyDescent="0.2">
      <c r="A43" s="1529"/>
      <c r="B43" s="2697"/>
      <c r="C43" s="2698"/>
      <c r="D43" s="2698"/>
      <c r="E43" s="2698"/>
      <c r="F43" s="2699"/>
      <c r="G43" s="1530"/>
      <c r="H43" s="1530"/>
      <c r="I43" s="1530"/>
      <c r="J43" s="1530"/>
      <c r="K43" s="1530"/>
      <c r="L43" s="1530"/>
      <c r="M43" s="1530"/>
      <c r="N43" s="1530"/>
      <c r="O43" s="1530"/>
      <c r="P43" s="1530"/>
      <c r="Q43" s="1530"/>
      <c r="R43" s="1529"/>
      <c r="S43" s="1529"/>
      <c r="T43" s="1529"/>
      <c r="U43" s="1529"/>
      <c r="V43" s="1529"/>
      <c r="W43" s="1529"/>
      <c r="X43" s="1529"/>
      <c r="Y43" s="1529"/>
      <c r="Z43" s="1529"/>
      <c r="AA43" s="1529"/>
      <c r="AB43" s="1529"/>
      <c r="AC43" s="1529"/>
      <c r="AD43" s="1529"/>
      <c r="AE43" s="1529"/>
      <c r="AF43" s="1529"/>
      <c r="AG43" s="1529"/>
      <c r="AH43" s="1529"/>
      <c r="AI43" s="1529"/>
      <c r="AJ43" s="1529"/>
      <c r="AK43" s="1529"/>
      <c r="AL43" s="1529"/>
      <c r="AM43" s="1529"/>
      <c r="AN43" s="1529"/>
      <c r="AO43" s="1529"/>
      <c r="AP43" s="1529"/>
      <c r="AQ43" s="1529"/>
      <c r="AR43" s="1529"/>
      <c r="AS43" s="1529"/>
      <c r="AT43" s="1529"/>
      <c r="AU43" s="1529"/>
      <c r="AV43" s="1529"/>
      <c r="AW43" s="1529"/>
      <c r="AX43" s="1529"/>
      <c r="AY43" s="1529"/>
      <c r="AZ43" s="1529"/>
      <c r="BA43" s="1529"/>
      <c r="BB43" s="1529"/>
      <c r="BC43" s="1529"/>
    </row>
    <row r="44" spans="1:55" ht="27.75" customHeight="1" x14ac:dyDescent="0.2">
      <c r="A44" s="1529"/>
      <c r="B44" s="648" t="s">
        <v>1397</v>
      </c>
      <c r="C44" s="2700" t="s">
        <v>1398</v>
      </c>
      <c r="D44" s="2700"/>
      <c r="E44" s="2701"/>
      <c r="F44" s="2702"/>
      <c r="G44" s="1530"/>
      <c r="H44" s="1530"/>
      <c r="I44" s="1530"/>
      <c r="J44" s="1530"/>
      <c r="K44" s="1530"/>
      <c r="L44" s="1530"/>
      <c r="M44" s="1530"/>
      <c r="N44" s="1530"/>
      <c r="O44" s="1530"/>
      <c r="P44" s="1530"/>
      <c r="Q44" s="1530"/>
      <c r="R44" s="1529"/>
      <c r="S44" s="1529"/>
      <c r="T44" s="1529"/>
      <c r="U44" s="1529"/>
      <c r="V44" s="1529"/>
      <c r="W44" s="1529"/>
      <c r="X44" s="1529"/>
      <c r="Y44" s="1529"/>
      <c r="Z44" s="1529"/>
      <c r="AA44" s="1529"/>
      <c r="AB44" s="1529"/>
      <c r="AC44" s="1529"/>
      <c r="AD44" s="1529"/>
      <c r="AE44" s="1529"/>
      <c r="AF44" s="1529"/>
      <c r="AG44" s="1529"/>
      <c r="AH44" s="1529"/>
      <c r="AI44" s="1529"/>
      <c r="AJ44" s="1529"/>
      <c r="AK44" s="1529"/>
      <c r="AL44" s="1529"/>
      <c r="AM44" s="1529"/>
      <c r="AN44" s="1529"/>
      <c r="AO44" s="1529"/>
      <c r="AP44" s="1529"/>
      <c r="AQ44" s="1529"/>
      <c r="AR44" s="1529"/>
      <c r="AS44" s="1529"/>
      <c r="AT44" s="1529"/>
      <c r="AU44" s="1529"/>
      <c r="AV44" s="1529"/>
      <c r="AW44" s="1529"/>
      <c r="AX44" s="1529"/>
      <c r="AY44" s="1529"/>
      <c r="AZ44" s="1529"/>
      <c r="BA44" s="1529"/>
      <c r="BB44" s="1529"/>
      <c r="BC44" s="1529"/>
    </row>
    <row r="45" spans="1:55" ht="27.75" customHeight="1" thickBot="1" x14ac:dyDescent="0.25">
      <c r="A45" s="1529"/>
      <c r="B45" s="649" t="s">
        <v>1399</v>
      </c>
      <c r="C45" s="2691"/>
      <c r="D45" s="2691"/>
      <c r="E45" s="2692"/>
      <c r="F45" s="2693"/>
      <c r="G45" s="1530"/>
      <c r="H45" s="1530"/>
      <c r="I45" s="1530"/>
      <c r="J45" s="1530"/>
      <c r="K45" s="1530"/>
      <c r="L45" s="1530"/>
      <c r="M45" s="1530"/>
      <c r="N45" s="1530"/>
      <c r="O45" s="1530"/>
      <c r="P45" s="1530"/>
      <c r="Q45" s="1530"/>
      <c r="R45" s="1529"/>
      <c r="S45" s="1529"/>
      <c r="T45" s="1529"/>
      <c r="U45" s="1529"/>
      <c r="V45" s="1529"/>
      <c r="W45" s="1529"/>
      <c r="X45" s="1529"/>
      <c r="Y45" s="1529"/>
      <c r="Z45" s="1529"/>
      <c r="AA45" s="1529"/>
      <c r="AB45" s="1529"/>
      <c r="AC45" s="1529"/>
      <c r="AD45" s="1529"/>
      <c r="AE45" s="1529"/>
      <c r="AF45" s="1529"/>
      <c r="AG45" s="1529"/>
      <c r="AH45" s="1529"/>
      <c r="AI45" s="1529"/>
      <c r="AJ45" s="1529"/>
      <c r="AK45" s="1529"/>
      <c r="AL45" s="1529"/>
      <c r="AM45" s="1529"/>
      <c r="AN45" s="1529"/>
      <c r="AO45" s="1529"/>
      <c r="AP45" s="1529"/>
      <c r="AQ45" s="1529"/>
      <c r="AR45" s="1529"/>
      <c r="AS45" s="1529"/>
      <c r="AT45" s="1529"/>
      <c r="AU45" s="1529"/>
      <c r="AV45" s="1529"/>
      <c r="AW45" s="1529"/>
      <c r="AX45" s="1529"/>
      <c r="AY45" s="1529"/>
      <c r="AZ45" s="1529"/>
      <c r="BA45" s="1529"/>
      <c r="BB45" s="1529"/>
      <c r="BC45" s="1529"/>
    </row>
    <row r="46" spans="1:55" x14ac:dyDescent="0.2">
      <c r="A46" s="1529"/>
      <c r="B46" s="1529"/>
      <c r="C46" s="1529"/>
      <c r="D46" s="1529"/>
      <c r="E46" s="1529"/>
      <c r="F46" s="1529"/>
      <c r="G46" s="1530"/>
      <c r="H46" s="1530"/>
      <c r="I46" s="1530"/>
      <c r="J46" s="1530"/>
      <c r="K46" s="1530"/>
      <c r="L46" s="1530"/>
      <c r="M46" s="1530"/>
      <c r="N46" s="1530"/>
      <c r="O46" s="1530"/>
      <c r="P46" s="1530"/>
      <c r="Q46" s="1530"/>
      <c r="R46" s="1529"/>
      <c r="S46" s="1529"/>
      <c r="T46" s="1529"/>
      <c r="U46" s="1529"/>
      <c r="V46" s="1529"/>
      <c r="W46" s="1529"/>
      <c r="X46" s="1529"/>
      <c r="Y46" s="1529"/>
      <c r="Z46" s="1529"/>
      <c r="AA46" s="1529"/>
      <c r="AB46" s="1529"/>
      <c r="AC46" s="1529"/>
      <c r="AD46" s="1529"/>
      <c r="AE46" s="1529"/>
      <c r="AF46" s="1529"/>
      <c r="AG46" s="1529"/>
      <c r="AH46" s="1529"/>
      <c r="AI46" s="1529"/>
      <c r="AJ46" s="1529"/>
      <c r="AK46" s="1529"/>
      <c r="AL46" s="1529"/>
      <c r="AM46" s="1529"/>
      <c r="AN46" s="1529"/>
      <c r="AO46" s="1529"/>
      <c r="AP46" s="1529"/>
      <c r="AQ46" s="1529"/>
      <c r="AR46" s="1529"/>
      <c r="AS46" s="1529"/>
      <c r="AT46" s="1529"/>
      <c r="AU46" s="1529"/>
      <c r="AV46" s="1529"/>
      <c r="AW46" s="1529"/>
      <c r="AX46" s="1529"/>
      <c r="AY46" s="1529"/>
      <c r="AZ46" s="1529"/>
      <c r="BA46" s="1529"/>
      <c r="BB46" s="1529"/>
      <c r="BC46" s="1529"/>
    </row>
    <row r="47" spans="1:55" x14ac:dyDescent="0.2">
      <c r="A47" s="1529"/>
      <c r="B47" s="1529"/>
      <c r="C47" s="1529"/>
      <c r="D47" s="1529"/>
      <c r="E47" s="1529"/>
      <c r="F47" s="1529"/>
      <c r="G47" s="1530"/>
      <c r="H47" s="1530"/>
      <c r="I47" s="1530"/>
      <c r="J47" s="1530"/>
      <c r="K47" s="1530"/>
      <c r="L47" s="1530"/>
      <c r="M47" s="1530"/>
      <c r="N47" s="1530"/>
      <c r="O47" s="1530"/>
      <c r="P47" s="1530"/>
      <c r="Q47" s="1530"/>
      <c r="R47" s="1529"/>
      <c r="S47" s="1529"/>
      <c r="T47" s="1529"/>
      <c r="U47" s="1529"/>
      <c r="V47" s="1529"/>
      <c r="W47" s="1529"/>
      <c r="X47" s="1529"/>
      <c r="Y47" s="1529"/>
      <c r="Z47" s="1529"/>
      <c r="AA47" s="1529"/>
      <c r="AB47" s="1529"/>
      <c r="AC47" s="1529"/>
      <c r="AD47" s="1529"/>
      <c r="AE47" s="1529"/>
      <c r="AF47" s="1529"/>
      <c r="AG47" s="1529"/>
      <c r="AH47" s="1529"/>
      <c r="AI47" s="1529"/>
      <c r="AJ47" s="1529"/>
      <c r="AK47" s="1529"/>
      <c r="AL47" s="1529"/>
      <c r="AM47" s="1529"/>
      <c r="AN47" s="1529"/>
      <c r="AO47" s="1529"/>
      <c r="AP47" s="1529"/>
      <c r="AQ47" s="1529"/>
      <c r="AR47" s="1529"/>
      <c r="AS47" s="1529"/>
      <c r="AT47" s="1529"/>
      <c r="AU47" s="1529"/>
      <c r="AV47" s="1529"/>
      <c r="AW47" s="1529"/>
      <c r="AX47" s="1529"/>
      <c r="AY47" s="1529"/>
      <c r="AZ47" s="1529"/>
      <c r="BA47" s="1529"/>
      <c r="BB47" s="1529"/>
      <c r="BC47" s="1529"/>
    </row>
    <row r="48" spans="1:55" x14ac:dyDescent="0.2">
      <c r="A48" s="1529"/>
      <c r="B48" s="1529"/>
      <c r="C48" s="1529"/>
      <c r="D48" s="1529"/>
      <c r="E48" s="1529"/>
      <c r="F48" s="1529"/>
      <c r="G48" s="1530"/>
      <c r="H48" s="1530"/>
      <c r="I48" s="1530"/>
      <c r="J48" s="1530"/>
      <c r="K48" s="1530"/>
      <c r="L48" s="1530"/>
      <c r="M48" s="1530"/>
      <c r="N48" s="1530"/>
      <c r="O48" s="1530"/>
      <c r="P48" s="1530"/>
      <c r="Q48" s="1530"/>
      <c r="R48" s="1529"/>
      <c r="S48" s="1529"/>
      <c r="T48" s="1529"/>
      <c r="U48" s="1529"/>
      <c r="V48" s="1529"/>
      <c r="W48" s="1529"/>
      <c r="X48" s="1529"/>
      <c r="Y48" s="1529"/>
      <c r="Z48" s="1529"/>
      <c r="AA48" s="1529"/>
      <c r="AB48" s="1529"/>
      <c r="AC48" s="1529"/>
      <c r="AD48" s="1529"/>
      <c r="AE48" s="1529"/>
      <c r="AF48" s="1529"/>
      <c r="AG48" s="1529"/>
      <c r="AH48" s="1529"/>
      <c r="AI48" s="1529"/>
      <c r="AJ48" s="1529"/>
      <c r="AK48" s="1529"/>
      <c r="AL48" s="1529"/>
      <c r="AM48" s="1529"/>
      <c r="AN48" s="1529"/>
      <c r="AO48" s="1529"/>
      <c r="AP48" s="1529"/>
      <c r="AQ48" s="1529"/>
      <c r="AR48" s="1529"/>
      <c r="AS48" s="1529"/>
      <c r="AT48" s="1529"/>
      <c r="AU48" s="1529"/>
      <c r="AV48" s="1529"/>
      <c r="AW48" s="1529"/>
      <c r="AX48" s="1529"/>
      <c r="AY48" s="1529"/>
      <c r="AZ48" s="1529"/>
      <c r="BA48" s="1529"/>
      <c r="BB48" s="1529"/>
      <c r="BC48" s="1529"/>
    </row>
    <row r="49" spans="1:55" x14ac:dyDescent="0.2">
      <c r="A49" s="1529"/>
      <c r="B49" s="1529"/>
      <c r="C49" s="1529"/>
      <c r="D49" s="1529"/>
      <c r="E49" s="1529"/>
      <c r="F49" s="1529"/>
      <c r="G49" s="1530"/>
      <c r="H49" s="1530"/>
      <c r="I49" s="1530"/>
      <c r="J49" s="1530"/>
      <c r="K49" s="1530"/>
      <c r="L49" s="1530"/>
      <c r="M49" s="1530"/>
      <c r="N49" s="1530"/>
      <c r="O49" s="1530"/>
      <c r="P49" s="1530"/>
      <c r="Q49" s="1530"/>
      <c r="R49" s="1529"/>
      <c r="S49" s="1529"/>
      <c r="T49" s="1529"/>
      <c r="U49" s="1529"/>
      <c r="V49" s="1529"/>
      <c r="W49" s="1529"/>
      <c r="X49" s="1529"/>
      <c r="Y49" s="1529"/>
      <c r="Z49" s="1529"/>
      <c r="AA49" s="1529"/>
      <c r="AB49" s="1529"/>
      <c r="AC49" s="1529"/>
      <c r="AD49" s="1529"/>
      <c r="AE49" s="1529"/>
      <c r="AF49" s="1529"/>
      <c r="AG49" s="1529"/>
      <c r="AH49" s="1529"/>
      <c r="AI49" s="1529"/>
      <c r="AJ49" s="1529"/>
      <c r="AK49" s="1529"/>
      <c r="AL49" s="1529"/>
      <c r="AM49" s="1529"/>
      <c r="AN49" s="1529"/>
      <c r="AO49" s="1529"/>
      <c r="AP49" s="1529"/>
      <c r="AQ49" s="1529"/>
      <c r="AR49" s="1529"/>
      <c r="AS49" s="1529"/>
      <c r="AT49" s="1529"/>
      <c r="AU49" s="1529"/>
      <c r="AV49" s="1529"/>
      <c r="AW49" s="1529"/>
      <c r="AX49" s="1529"/>
      <c r="AY49" s="1529"/>
      <c r="AZ49" s="1529"/>
      <c r="BA49" s="1529"/>
      <c r="BB49" s="1529"/>
      <c r="BC49" s="1529"/>
    </row>
    <row r="50" spans="1:55" x14ac:dyDescent="0.2">
      <c r="A50" s="1529"/>
      <c r="B50" s="1529"/>
      <c r="C50" s="1529"/>
      <c r="D50" s="1529"/>
      <c r="E50" s="1529"/>
      <c r="F50" s="1529"/>
      <c r="G50" s="1530"/>
      <c r="H50" s="1530"/>
      <c r="I50" s="1530"/>
      <c r="J50" s="1530"/>
      <c r="K50" s="1530"/>
      <c r="L50" s="1530"/>
      <c r="M50" s="1530"/>
      <c r="N50" s="1530"/>
      <c r="O50" s="1530"/>
      <c r="P50" s="1530"/>
      <c r="Q50" s="1530"/>
      <c r="R50" s="1529"/>
      <c r="S50" s="1529"/>
      <c r="T50" s="1529"/>
      <c r="U50" s="1529"/>
      <c r="V50" s="1529"/>
      <c r="W50" s="1529"/>
      <c r="X50" s="1529"/>
      <c r="Y50" s="1529"/>
      <c r="Z50" s="1529"/>
      <c r="AA50" s="1529"/>
      <c r="AB50" s="1529"/>
      <c r="AC50" s="1529"/>
      <c r="AD50" s="1529"/>
      <c r="AE50" s="1529"/>
      <c r="AF50" s="1529"/>
      <c r="AG50" s="1529"/>
      <c r="AH50" s="1529"/>
      <c r="AI50" s="1529"/>
      <c r="AJ50" s="1529"/>
      <c r="AK50" s="1529"/>
      <c r="AL50" s="1529"/>
      <c r="AM50" s="1529"/>
      <c r="AN50" s="1529"/>
      <c r="AO50" s="1529"/>
      <c r="AP50" s="1529"/>
      <c r="AQ50" s="1529"/>
      <c r="AR50" s="1529"/>
      <c r="AS50" s="1529"/>
      <c r="AT50" s="1529"/>
      <c r="AU50" s="1529"/>
      <c r="AV50" s="1529"/>
      <c r="AW50" s="1529"/>
      <c r="AX50" s="1529"/>
      <c r="AY50" s="1529"/>
      <c r="AZ50" s="1529"/>
      <c r="BA50" s="1529"/>
      <c r="BB50" s="1529"/>
      <c r="BC50" s="1529"/>
    </row>
    <row r="51" spans="1:55" x14ac:dyDescent="0.2">
      <c r="A51" s="1529"/>
      <c r="B51" s="1529"/>
      <c r="C51" s="1529"/>
      <c r="D51" s="1529"/>
      <c r="E51" s="1529"/>
      <c r="F51" s="1529"/>
      <c r="G51" s="1530"/>
      <c r="H51" s="1530"/>
      <c r="I51" s="1530"/>
      <c r="J51" s="1530"/>
      <c r="K51" s="1530"/>
      <c r="L51" s="1530"/>
      <c r="M51" s="1530"/>
      <c r="N51" s="1530"/>
      <c r="O51" s="1530"/>
      <c r="P51" s="1530"/>
      <c r="Q51" s="1530"/>
      <c r="R51" s="1529"/>
      <c r="S51" s="1529"/>
      <c r="T51" s="1529"/>
      <c r="U51" s="1529"/>
      <c r="V51" s="1529"/>
      <c r="W51" s="1529"/>
      <c r="X51" s="1529"/>
      <c r="Y51" s="1529"/>
      <c r="Z51" s="1529"/>
      <c r="AA51" s="1529"/>
      <c r="AB51" s="1529"/>
      <c r="AC51" s="1529"/>
      <c r="AD51" s="1529"/>
      <c r="AE51" s="1529"/>
      <c r="AF51" s="1529"/>
      <c r="AG51" s="1529"/>
      <c r="AH51" s="1529"/>
      <c r="AI51" s="1529"/>
      <c r="AJ51" s="1529"/>
      <c r="AK51" s="1529"/>
      <c r="AL51" s="1529"/>
      <c r="AM51" s="1529"/>
      <c r="AN51" s="1529"/>
      <c r="AO51" s="1529"/>
      <c r="AP51" s="1529"/>
      <c r="AQ51" s="1529"/>
      <c r="AR51" s="1529"/>
      <c r="AS51" s="1529"/>
      <c r="AT51" s="1529"/>
      <c r="AU51" s="1529"/>
      <c r="AV51" s="1529"/>
      <c r="AW51" s="1529"/>
      <c r="AX51" s="1529"/>
      <c r="AY51" s="1529"/>
      <c r="AZ51" s="1529"/>
      <c r="BA51" s="1529"/>
      <c r="BB51" s="1529"/>
      <c r="BC51" s="1529"/>
    </row>
    <row r="52" spans="1:55" x14ac:dyDescent="0.2">
      <c r="A52" s="1529"/>
      <c r="B52" s="1529"/>
      <c r="C52" s="1529"/>
      <c r="D52" s="1529"/>
      <c r="E52" s="1529"/>
      <c r="F52" s="1529"/>
      <c r="G52" s="1530"/>
      <c r="H52" s="1530"/>
      <c r="I52" s="1530"/>
      <c r="J52" s="1530"/>
      <c r="K52" s="1530"/>
      <c r="L52" s="1530"/>
      <c r="M52" s="1530"/>
      <c r="N52" s="1530"/>
      <c r="O52" s="1530"/>
      <c r="P52" s="1530"/>
      <c r="Q52" s="1530"/>
      <c r="R52" s="1529"/>
      <c r="S52" s="1529"/>
      <c r="T52" s="1529"/>
      <c r="U52" s="1529"/>
      <c r="V52" s="1529"/>
      <c r="W52" s="1529"/>
      <c r="X52" s="1529"/>
      <c r="Y52" s="1529"/>
      <c r="Z52" s="1529"/>
      <c r="AA52" s="1529"/>
      <c r="AB52" s="1529"/>
      <c r="AC52" s="1529"/>
      <c r="AD52" s="1529"/>
      <c r="AE52" s="1529"/>
      <c r="AF52" s="1529"/>
      <c r="AG52" s="1529"/>
      <c r="AH52" s="1529"/>
      <c r="AI52" s="1529"/>
      <c r="AJ52" s="1529"/>
      <c r="AK52" s="1529"/>
      <c r="AL52" s="1529"/>
      <c r="AM52" s="1529"/>
      <c r="AN52" s="1529"/>
      <c r="AO52" s="1529"/>
      <c r="AP52" s="1529"/>
      <c r="AQ52" s="1529"/>
      <c r="AR52" s="1529"/>
      <c r="AS52" s="1529"/>
      <c r="AT52" s="1529"/>
      <c r="AU52" s="1529"/>
      <c r="AV52" s="1529"/>
      <c r="AW52" s="1529"/>
      <c r="AX52" s="1529"/>
      <c r="AY52" s="1529"/>
      <c r="AZ52" s="1529"/>
      <c r="BA52" s="1529"/>
      <c r="BB52" s="1529"/>
      <c r="BC52" s="1529"/>
    </row>
    <row r="53" spans="1:55" x14ac:dyDescent="0.2">
      <c r="A53" s="1529"/>
      <c r="B53" s="1529"/>
      <c r="C53" s="1529"/>
      <c r="D53" s="1529"/>
      <c r="E53" s="1529"/>
      <c r="F53" s="1529"/>
      <c r="G53" s="1530"/>
      <c r="H53" s="1530"/>
      <c r="I53" s="1530"/>
      <c r="J53" s="1530"/>
      <c r="K53" s="1530"/>
      <c r="L53" s="1530"/>
      <c r="M53" s="1530"/>
      <c r="N53" s="1530"/>
      <c r="O53" s="1530"/>
      <c r="P53" s="1530"/>
      <c r="Q53" s="1530"/>
      <c r="R53" s="1529"/>
      <c r="S53" s="1529"/>
      <c r="T53" s="1529"/>
      <c r="U53" s="1529"/>
      <c r="V53" s="1529"/>
      <c r="W53" s="1529"/>
      <c r="X53" s="1529"/>
      <c r="Y53" s="1529"/>
      <c r="Z53" s="1529"/>
      <c r="AA53" s="1529"/>
      <c r="AB53" s="1529"/>
      <c r="AC53" s="1529"/>
      <c r="AD53" s="1529"/>
      <c r="AE53" s="1529"/>
      <c r="AF53" s="1529"/>
      <c r="AG53" s="1529"/>
      <c r="AH53" s="1529"/>
      <c r="AI53" s="1529"/>
      <c r="AJ53" s="1529"/>
      <c r="AK53" s="1529"/>
      <c r="AL53" s="1529"/>
      <c r="AM53" s="1529"/>
      <c r="AN53" s="1529"/>
      <c r="AO53" s="1529"/>
      <c r="AP53" s="1529"/>
      <c r="AQ53" s="1529"/>
      <c r="AR53" s="1529"/>
      <c r="AS53" s="1529"/>
      <c r="AT53" s="1529"/>
      <c r="AU53" s="1529"/>
      <c r="AV53" s="1529"/>
      <c r="AW53" s="1529"/>
      <c r="AX53" s="1529"/>
      <c r="AY53" s="1529"/>
      <c r="AZ53" s="1529"/>
      <c r="BA53" s="1529"/>
      <c r="BB53" s="1529"/>
      <c r="BC53" s="1529"/>
    </row>
    <row r="54" spans="1:55" x14ac:dyDescent="0.2">
      <c r="A54" s="1529"/>
      <c r="B54" s="1529"/>
      <c r="C54" s="1529"/>
      <c r="D54" s="1529"/>
      <c r="E54" s="1529"/>
      <c r="F54" s="1529"/>
      <c r="G54" s="1530"/>
      <c r="H54" s="1530"/>
      <c r="I54" s="1530"/>
      <c r="J54" s="1530"/>
      <c r="K54" s="1530"/>
      <c r="L54" s="1530"/>
      <c r="M54" s="1530"/>
      <c r="N54" s="1530"/>
      <c r="O54" s="1530"/>
      <c r="P54" s="1530"/>
      <c r="Q54" s="1530"/>
      <c r="R54" s="1529"/>
      <c r="S54" s="1529"/>
      <c r="T54" s="1529"/>
      <c r="U54" s="1529"/>
      <c r="V54" s="1529"/>
      <c r="W54" s="1529"/>
      <c r="X54" s="1529"/>
      <c r="Y54" s="1529"/>
      <c r="Z54" s="1529"/>
      <c r="AA54" s="1529"/>
      <c r="AB54" s="1529"/>
      <c r="AC54" s="1529"/>
      <c r="AD54" s="1529"/>
      <c r="AE54" s="1529"/>
      <c r="AF54" s="1529"/>
      <c r="AG54" s="1529"/>
      <c r="AH54" s="1529"/>
      <c r="AI54" s="1529"/>
      <c r="AJ54" s="1529"/>
      <c r="AK54" s="1529"/>
      <c r="AL54" s="1529"/>
      <c r="AM54" s="1529"/>
      <c r="AN54" s="1529"/>
      <c r="AO54" s="1529"/>
      <c r="AP54" s="1529"/>
      <c r="AQ54" s="1529"/>
      <c r="AR54" s="1529"/>
      <c r="AS54" s="1529"/>
      <c r="AT54" s="1529"/>
      <c r="AU54" s="1529"/>
      <c r="AV54" s="1529"/>
      <c r="AW54" s="1529"/>
      <c r="AX54" s="1529"/>
      <c r="AY54" s="1529"/>
      <c r="AZ54" s="1529"/>
      <c r="BA54" s="1529"/>
      <c r="BB54" s="1529"/>
      <c r="BC54" s="1529"/>
    </row>
    <row r="55" spans="1:55" x14ac:dyDescent="0.2">
      <c r="A55" s="1529"/>
      <c r="B55" s="1529"/>
      <c r="C55" s="1529"/>
      <c r="D55" s="1529"/>
      <c r="E55" s="1529"/>
      <c r="F55" s="1529"/>
      <c r="G55" s="1530"/>
      <c r="H55" s="1530"/>
      <c r="I55" s="1530"/>
      <c r="J55" s="1530"/>
      <c r="K55" s="1530"/>
      <c r="L55" s="1530"/>
      <c r="M55" s="1530"/>
      <c r="N55" s="1530"/>
      <c r="O55" s="1530"/>
      <c r="P55" s="1530"/>
      <c r="Q55" s="1530"/>
      <c r="R55" s="1529"/>
      <c r="S55" s="1529"/>
      <c r="T55" s="1529"/>
      <c r="U55" s="1529"/>
      <c r="V55" s="1529"/>
      <c r="W55" s="1529"/>
      <c r="X55" s="1529"/>
      <c r="Y55" s="1529"/>
      <c r="Z55" s="1529"/>
      <c r="AA55" s="1529"/>
      <c r="AB55" s="1529"/>
      <c r="AC55" s="1529"/>
      <c r="AD55" s="1529"/>
      <c r="AE55" s="1529"/>
      <c r="AF55" s="1529"/>
      <c r="AG55" s="1529"/>
      <c r="AH55" s="1529"/>
      <c r="AI55" s="1529"/>
      <c r="AJ55" s="1529"/>
      <c r="AK55" s="1529"/>
      <c r="AL55" s="1529"/>
      <c r="AM55" s="1529"/>
      <c r="AN55" s="1529"/>
      <c r="AO55" s="1529"/>
      <c r="AP55" s="1529"/>
      <c r="AQ55" s="1529"/>
      <c r="AR55" s="1529"/>
      <c r="AS55" s="1529"/>
      <c r="AT55" s="1529"/>
      <c r="AU55" s="1529"/>
      <c r="AV55" s="1529"/>
      <c r="AW55" s="1529"/>
      <c r="AX55" s="1529"/>
      <c r="AY55" s="1529"/>
      <c r="AZ55" s="1529"/>
      <c r="BA55" s="1529"/>
      <c r="BB55" s="1529"/>
      <c r="BC55" s="1529"/>
    </row>
    <row r="56" spans="1:55" x14ac:dyDescent="0.2">
      <c r="A56" s="1529"/>
      <c r="B56" s="1529"/>
      <c r="C56" s="1529"/>
      <c r="D56" s="1529"/>
      <c r="E56" s="1529"/>
      <c r="F56" s="1529"/>
      <c r="G56" s="1530"/>
      <c r="H56" s="1530"/>
      <c r="I56" s="1530"/>
      <c r="J56" s="1530"/>
      <c r="K56" s="1530"/>
      <c r="L56" s="1530"/>
      <c r="M56" s="1530"/>
      <c r="N56" s="1530"/>
      <c r="O56" s="1530"/>
      <c r="P56" s="1530"/>
      <c r="Q56" s="1530"/>
      <c r="R56" s="1529"/>
      <c r="S56" s="1529"/>
      <c r="T56" s="1529"/>
      <c r="U56" s="1529"/>
      <c r="V56" s="1529"/>
      <c r="W56" s="1529"/>
      <c r="X56" s="1529"/>
      <c r="Y56" s="1529"/>
      <c r="Z56" s="1529"/>
      <c r="AA56" s="1529"/>
      <c r="AB56" s="1529"/>
      <c r="AC56" s="1529"/>
      <c r="AD56" s="1529"/>
      <c r="AE56" s="1529"/>
      <c r="AF56" s="1529"/>
      <c r="AG56" s="1529"/>
      <c r="AH56" s="1529"/>
      <c r="AI56" s="1529"/>
      <c r="AJ56" s="1529"/>
      <c r="AK56" s="1529"/>
      <c r="AL56" s="1529"/>
      <c r="AM56" s="1529"/>
      <c r="AN56" s="1529"/>
      <c r="AO56" s="1529"/>
      <c r="AP56" s="1529"/>
      <c r="AQ56" s="1529"/>
      <c r="AR56" s="1529"/>
      <c r="AS56" s="1529"/>
      <c r="AT56" s="1529"/>
      <c r="AU56" s="1529"/>
      <c r="AV56" s="1529"/>
      <c r="AW56" s="1529"/>
      <c r="AX56" s="1529"/>
      <c r="AY56" s="1529"/>
      <c r="AZ56" s="1529"/>
      <c r="BA56" s="1529"/>
      <c r="BB56" s="1529"/>
      <c r="BC56" s="1529"/>
    </row>
    <row r="57" spans="1:55" x14ac:dyDescent="0.2">
      <c r="A57" s="1529"/>
      <c r="B57" s="1529"/>
      <c r="C57" s="1529"/>
      <c r="D57" s="1529"/>
      <c r="E57" s="1529"/>
      <c r="F57" s="1529"/>
      <c r="G57" s="1530"/>
      <c r="H57" s="1530"/>
      <c r="I57" s="1530"/>
      <c r="J57" s="1530"/>
      <c r="K57" s="1530"/>
      <c r="L57" s="1530"/>
      <c r="M57" s="1530"/>
      <c r="N57" s="1530"/>
      <c r="O57" s="1530"/>
      <c r="P57" s="1530"/>
      <c r="Q57" s="1530"/>
      <c r="R57" s="1529"/>
      <c r="S57" s="1529"/>
      <c r="T57" s="1529"/>
      <c r="U57" s="1529"/>
      <c r="V57" s="1529"/>
      <c r="W57" s="1529"/>
      <c r="X57" s="1529"/>
      <c r="Y57" s="1529"/>
      <c r="Z57" s="1529"/>
      <c r="AA57" s="1529"/>
      <c r="AB57" s="1529"/>
      <c r="AC57" s="1529"/>
      <c r="AD57" s="1529"/>
      <c r="AE57" s="1529"/>
      <c r="AF57" s="1529"/>
      <c r="AG57" s="1529"/>
      <c r="AH57" s="1529"/>
      <c r="AI57" s="1529"/>
      <c r="AJ57" s="1529"/>
      <c r="AK57" s="1529"/>
      <c r="AL57" s="1529"/>
      <c r="AM57" s="1529"/>
      <c r="AN57" s="1529"/>
      <c r="AO57" s="1529"/>
      <c r="AP57" s="1529"/>
      <c r="AQ57" s="1529"/>
      <c r="AR57" s="1529"/>
      <c r="AS57" s="1529"/>
      <c r="AT57" s="1529"/>
      <c r="AU57" s="1529"/>
      <c r="AV57" s="1529"/>
      <c r="AW57" s="1529"/>
      <c r="AX57" s="1529"/>
      <c r="AY57" s="1529"/>
      <c r="AZ57" s="1529"/>
      <c r="BA57" s="1529"/>
      <c r="BB57" s="1529"/>
      <c r="BC57" s="1529"/>
    </row>
    <row r="58" spans="1:55" hidden="1" x14ac:dyDescent="0.2">
      <c r="A58" s="1529"/>
      <c r="B58" s="1529"/>
      <c r="C58" s="1529"/>
      <c r="D58" s="1529"/>
      <c r="E58" s="1529"/>
      <c r="F58" s="1529"/>
      <c r="G58" s="1530"/>
      <c r="H58" s="1530"/>
      <c r="I58" s="1530"/>
      <c r="J58" s="1530"/>
      <c r="K58" s="1530"/>
      <c r="L58" s="1530"/>
      <c r="M58" s="1530"/>
      <c r="N58" s="1530"/>
      <c r="O58" s="1530"/>
      <c r="P58" s="1530"/>
      <c r="Q58" s="1530"/>
      <c r="R58" s="1529"/>
      <c r="S58" s="1529"/>
      <c r="T58" s="1529"/>
      <c r="U58" s="1529"/>
      <c r="V58" s="1529"/>
      <c r="W58" s="1529"/>
      <c r="X58" s="1529"/>
      <c r="Y58" s="1529"/>
      <c r="Z58" s="1529"/>
      <c r="AA58" s="1529"/>
      <c r="AB58" s="1529"/>
      <c r="AC58" s="1529"/>
      <c r="AD58" s="1529"/>
      <c r="AE58" s="1529"/>
      <c r="AF58" s="1529"/>
      <c r="AG58" s="1529"/>
      <c r="AH58" s="1529"/>
      <c r="AI58" s="1529"/>
      <c r="AJ58" s="1529"/>
      <c r="AK58" s="1529"/>
      <c r="AL58" s="1529"/>
      <c r="AM58" s="1529"/>
      <c r="AN58" s="1529"/>
      <c r="AO58" s="1529"/>
      <c r="AP58" s="1529"/>
      <c r="AQ58" s="1529"/>
      <c r="AR58" s="1529"/>
      <c r="AS58" s="1529"/>
      <c r="AT58" s="1529"/>
      <c r="AU58" s="1529"/>
      <c r="AV58" s="1529"/>
      <c r="AW58" s="1529"/>
      <c r="AX58" s="1529"/>
      <c r="AY58" s="1529"/>
      <c r="AZ58" s="1529"/>
      <c r="BA58" s="1529"/>
      <c r="BB58" s="1529"/>
      <c r="BC58" s="1529"/>
    </row>
    <row r="59" spans="1:55" hidden="1" x14ac:dyDescent="0.2">
      <c r="A59" s="1529"/>
      <c r="B59" s="1529"/>
      <c r="C59" s="1529"/>
      <c r="D59" s="1529"/>
      <c r="E59" s="1529"/>
      <c r="F59" s="1529"/>
      <c r="G59" s="1530"/>
      <c r="H59" s="1530"/>
      <c r="I59" s="1530"/>
      <c r="J59" s="1530"/>
      <c r="K59" s="1530"/>
      <c r="L59" s="1530"/>
      <c r="M59" s="1530"/>
      <c r="N59" s="1530"/>
      <c r="O59" s="1530"/>
      <c r="P59" s="1530"/>
      <c r="Q59" s="1530"/>
      <c r="R59" s="1529"/>
      <c r="S59" s="1529"/>
      <c r="T59" s="1529"/>
      <c r="U59" s="1529"/>
      <c r="V59" s="1529"/>
      <c r="W59" s="1529"/>
      <c r="X59" s="1529"/>
      <c r="Y59" s="1529"/>
      <c r="Z59" s="1529"/>
      <c r="AA59" s="1529"/>
      <c r="AB59" s="1529"/>
      <c r="AC59" s="1529"/>
      <c r="AD59" s="1529"/>
      <c r="AE59" s="1529"/>
      <c r="AF59" s="1529"/>
      <c r="AG59" s="1529"/>
      <c r="AH59" s="1529"/>
      <c r="AI59" s="1529"/>
      <c r="AJ59" s="1529"/>
      <c r="AK59" s="1529"/>
      <c r="AL59" s="1529"/>
      <c r="AM59" s="1529"/>
      <c r="AN59" s="1529"/>
      <c r="AO59" s="1529"/>
      <c r="AP59" s="1529"/>
      <c r="AQ59" s="1529"/>
      <c r="AR59" s="1529"/>
      <c r="AS59" s="1529"/>
      <c r="AT59" s="1529"/>
      <c r="AU59" s="1529"/>
      <c r="AV59" s="1529"/>
      <c r="AW59" s="1529"/>
      <c r="AX59" s="1529"/>
      <c r="AY59" s="1529"/>
      <c r="AZ59" s="1529"/>
      <c r="BA59" s="1529"/>
      <c r="BB59" s="1529"/>
      <c r="BC59" s="1529"/>
    </row>
    <row r="60" spans="1:55" hidden="1" x14ac:dyDescent="0.2">
      <c r="A60" s="1529"/>
      <c r="B60" s="1529"/>
      <c r="C60" s="1529"/>
      <c r="D60" s="1529"/>
      <c r="E60" s="1529"/>
      <c r="F60" s="1529"/>
      <c r="G60" s="1530"/>
      <c r="H60" s="1530"/>
      <c r="I60" s="1530"/>
      <c r="J60" s="1530"/>
      <c r="K60" s="1530"/>
      <c r="L60" s="1530"/>
      <c r="M60" s="1530"/>
      <c r="N60" s="1530"/>
      <c r="O60" s="1530"/>
      <c r="P60" s="1530"/>
      <c r="Q60" s="1530"/>
      <c r="R60" s="1529"/>
      <c r="S60" s="1529"/>
      <c r="T60" s="1529"/>
      <c r="U60" s="1529"/>
      <c r="V60" s="1529"/>
      <c r="W60" s="1529"/>
      <c r="X60" s="1529"/>
      <c r="Y60" s="1529"/>
      <c r="Z60" s="1529"/>
      <c r="AA60" s="1529"/>
      <c r="AB60" s="1529"/>
      <c r="AC60" s="1529"/>
      <c r="AD60" s="1529"/>
      <c r="AE60" s="1529"/>
      <c r="AF60" s="1529"/>
      <c r="AG60" s="1529"/>
      <c r="AH60" s="1529"/>
      <c r="AI60" s="1529"/>
      <c r="AJ60" s="1529"/>
      <c r="AK60" s="1529"/>
      <c r="AL60" s="1529"/>
      <c r="AM60" s="1529"/>
      <c r="AN60" s="1529"/>
      <c r="AO60" s="1529"/>
      <c r="AP60" s="1529"/>
      <c r="AQ60" s="1529"/>
      <c r="AR60" s="1529"/>
      <c r="AS60" s="1529"/>
      <c r="AT60" s="1529"/>
      <c r="AU60" s="1529"/>
      <c r="AV60" s="1529"/>
      <c r="AW60" s="1529"/>
      <c r="AX60" s="1529"/>
      <c r="AY60" s="1529"/>
      <c r="AZ60" s="1529"/>
      <c r="BA60" s="1529"/>
      <c r="BB60" s="1529"/>
      <c r="BC60" s="1529"/>
    </row>
    <row r="61" spans="1:55" hidden="1" x14ac:dyDescent="0.2">
      <c r="A61" s="1529"/>
      <c r="B61" s="1529"/>
      <c r="C61" s="1529"/>
      <c r="D61" s="1529"/>
      <c r="E61" s="1529"/>
      <c r="F61" s="1529"/>
      <c r="G61" s="1530"/>
      <c r="H61" s="1530"/>
      <c r="I61" s="1530"/>
      <c r="J61" s="1530"/>
      <c r="K61" s="1530"/>
      <c r="L61" s="1530"/>
      <c r="M61" s="1530"/>
      <c r="N61" s="1530"/>
      <c r="O61" s="1530"/>
      <c r="P61" s="1530"/>
      <c r="Q61" s="1530"/>
      <c r="R61" s="1529"/>
      <c r="S61" s="1529"/>
      <c r="T61" s="1529"/>
      <c r="U61" s="1529"/>
      <c r="V61" s="1529"/>
      <c r="W61" s="1529"/>
      <c r="X61" s="1529"/>
      <c r="Y61" s="1529"/>
      <c r="Z61" s="1529"/>
      <c r="AA61" s="1529"/>
      <c r="AB61" s="1529"/>
      <c r="AC61" s="1529"/>
      <c r="AD61" s="1529"/>
      <c r="AE61" s="1529"/>
      <c r="AF61" s="1529"/>
      <c r="AG61" s="1529"/>
      <c r="AH61" s="1529"/>
      <c r="AI61" s="1529"/>
      <c r="AJ61" s="1529"/>
      <c r="AK61" s="1529"/>
      <c r="AL61" s="1529"/>
      <c r="AM61" s="1529"/>
      <c r="AN61" s="1529"/>
      <c r="AO61" s="1529"/>
      <c r="AP61" s="1529"/>
      <c r="AQ61" s="1529"/>
      <c r="AR61" s="1529"/>
      <c r="AS61" s="1529"/>
      <c r="AT61" s="1529"/>
      <c r="AU61" s="1529"/>
      <c r="AV61" s="1529"/>
      <c r="AW61" s="1529"/>
      <c r="AX61" s="1529"/>
      <c r="AY61" s="1529"/>
      <c r="AZ61" s="1529"/>
      <c r="BA61" s="1529"/>
      <c r="BB61" s="1529"/>
      <c r="BC61" s="1529"/>
    </row>
    <row r="62" spans="1:55" hidden="1" x14ac:dyDescent="0.2">
      <c r="A62" s="1529"/>
      <c r="B62" s="1529"/>
      <c r="C62" s="1529"/>
      <c r="D62" s="1529"/>
      <c r="E62" s="1529"/>
      <c r="F62" s="1529"/>
      <c r="G62" s="1530"/>
      <c r="H62" s="1530"/>
      <c r="I62" s="1530"/>
      <c r="J62" s="1530"/>
      <c r="K62" s="1530"/>
      <c r="L62" s="1530"/>
      <c r="M62" s="1530"/>
      <c r="N62" s="1530"/>
      <c r="O62" s="1530"/>
      <c r="P62" s="1530"/>
      <c r="Q62" s="1530"/>
      <c r="R62" s="1529"/>
      <c r="S62" s="1529"/>
      <c r="T62" s="1529"/>
      <c r="U62" s="1529"/>
      <c r="V62" s="1529"/>
      <c r="W62" s="1529"/>
      <c r="X62" s="1529"/>
      <c r="Y62" s="1529"/>
      <c r="Z62" s="1529"/>
      <c r="AA62" s="1529"/>
      <c r="AB62" s="1529"/>
      <c r="AC62" s="1529"/>
      <c r="AD62" s="1529"/>
      <c r="AE62" s="1529"/>
      <c r="AF62" s="1529"/>
      <c r="AG62" s="1529"/>
      <c r="AH62" s="1529"/>
      <c r="AI62" s="1529"/>
      <c r="AJ62" s="1529"/>
      <c r="AK62" s="1529"/>
      <c r="AL62" s="1529"/>
      <c r="AM62" s="1529"/>
      <c r="AN62" s="1529"/>
      <c r="AO62" s="1529"/>
      <c r="AP62" s="1529"/>
      <c r="AQ62" s="1529"/>
      <c r="AR62" s="1529"/>
      <c r="AS62" s="1529"/>
      <c r="AT62" s="1529"/>
      <c r="AU62" s="1529"/>
      <c r="AV62" s="1529"/>
      <c r="AW62" s="1529"/>
      <c r="AX62" s="1529"/>
      <c r="AY62" s="1529"/>
      <c r="AZ62" s="1529"/>
      <c r="BA62" s="1529"/>
      <c r="BB62" s="1529"/>
      <c r="BC62" s="1529"/>
    </row>
    <row r="63" spans="1:55" hidden="1" x14ac:dyDescent="0.2">
      <c r="A63" s="1529"/>
      <c r="B63" s="1529"/>
      <c r="C63" s="1529"/>
      <c r="D63" s="1529"/>
      <c r="E63" s="1529"/>
      <c r="F63" s="1529"/>
      <c r="G63" s="1530"/>
      <c r="H63" s="1530"/>
      <c r="I63" s="1530"/>
      <c r="J63" s="1530"/>
      <c r="K63" s="1530"/>
      <c r="L63" s="1530"/>
      <c r="M63" s="1530"/>
      <c r="N63" s="1530"/>
      <c r="O63" s="1530"/>
      <c r="P63" s="1530"/>
      <c r="Q63" s="1530"/>
      <c r="R63" s="1529"/>
      <c r="S63" s="1529"/>
      <c r="T63" s="1529"/>
      <c r="U63" s="1529"/>
      <c r="V63" s="1529"/>
      <c r="W63" s="1529"/>
      <c r="X63" s="1529"/>
      <c r="Y63" s="1529"/>
      <c r="Z63" s="1529"/>
      <c r="AA63" s="1529"/>
      <c r="AB63" s="1529"/>
      <c r="AC63" s="1529"/>
      <c r="AD63" s="1529"/>
      <c r="AE63" s="1529"/>
      <c r="AF63" s="1529"/>
      <c r="AG63" s="1529"/>
      <c r="AH63" s="1529"/>
      <c r="AI63" s="1529"/>
      <c r="AJ63" s="1529"/>
      <c r="AK63" s="1529"/>
      <c r="AL63" s="1529"/>
      <c r="AM63" s="1529"/>
      <c r="AN63" s="1529"/>
      <c r="AO63" s="1529"/>
      <c r="AP63" s="1529"/>
      <c r="AQ63" s="1529"/>
      <c r="AR63" s="1529"/>
      <c r="AS63" s="1529"/>
      <c r="AT63" s="1529"/>
      <c r="AU63" s="1529"/>
      <c r="AV63" s="1529"/>
      <c r="AW63" s="1529"/>
      <c r="AX63" s="1529"/>
      <c r="AY63" s="1529"/>
      <c r="AZ63" s="1529"/>
      <c r="BA63" s="1529"/>
      <c r="BB63" s="1529"/>
      <c r="BC63" s="1529"/>
    </row>
    <row r="64" spans="1:55" hidden="1" x14ac:dyDescent="0.2">
      <c r="A64" s="1529"/>
      <c r="B64" s="1529"/>
      <c r="C64" s="1529"/>
      <c r="D64" s="1529"/>
      <c r="E64" s="1529"/>
      <c r="F64" s="1529"/>
      <c r="G64" s="1530"/>
      <c r="H64" s="1530"/>
      <c r="I64" s="1530"/>
      <c r="J64" s="1530"/>
      <c r="K64" s="1530"/>
      <c r="L64" s="1530"/>
      <c r="M64" s="1530"/>
      <c r="N64" s="1530"/>
      <c r="O64" s="1530"/>
      <c r="P64" s="1530"/>
      <c r="Q64" s="1530"/>
      <c r="R64" s="1529"/>
      <c r="S64" s="1529"/>
      <c r="T64" s="1529"/>
      <c r="U64" s="1529"/>
      <c r="V64" s="1529"/>
      <c r="W64" s="1529"/>
      <c r="X64" s="1529"/>
      <c r="Y64" s="1529"/>
      <c r="Z64" s="1529"/>
      <c r="AA64" s="1529"/>
      <c r="AB64" s="1529"/>
      <c r="AC64" s="1529"/>
      <c r="AD64" s="1529"/>
      <c r="AE64" s="1529"/>
      <c r="AF64" s="1529"/>
      <c r="AG64" s="1529"/>
      <c r="AH64" s="1529"/>
      <c r="AI64" s="1529"/>
      <c r="AJ64" s="1529"/>
      <c r="AK64" s="1529"/>
      <c r="AL64" s="1529"/>
      <c r="AM64" s="1529"/>
      <c r="AN64" s="1529"/>
      <c r="AO64" s="1529"/>
      <c r="AP64" s="1529"/>
      <c r="AQ64" s="1529"/>
      <c r="AR64" s="1529"/>
      <c r="AS64" s="1529"/>
      <c r="AT64" s="1529"/>
      <c r="AU64" s="1529"/>
      <c r="AV64" s="1529"/>
      <c r="AW64" s="1529"/>
      <c r="AX64" s="1529"/>
      <c r="AY64" s="1529"/>
      <c r="AZ64" s="1529"/>
      <c r="BA64" s="1529"/>
      <c r="BB64" s="1529"/>
      <c r="BC64" s="1529"/>
    </row>
    <row r="65" spans="1:55" hidden="1" x14ac:dyDescent="0.2">
      <c r="A65" s="1529"/>
      <c r="B65" s="1529"/>
      <c r="C65" s="1529"/>
      <c r="D65" s="1529"/>
      <c r="E65" s="1529"/>
      <c r="F65" s="1529"/>
      <c r="G65" s="1530"/>
      <c r="H65" s="1530"/>
      <c r="I65" s="1530"/>
      <c r="J65" s="1530"/>
      <c r="K65" s="1530"/>
      <c r="L65" s="1530"/>
      <c r="M65" s="1530"/>
      <c r="N65" s="1530"/>
      <c r="O65" s="1530"/>
      <c r="P65" s="1530"/>
      <c r="Q65" s="1530"/>
      <c r="R65" s="1529"/>
      <c r="S65" s="1529"/>
      <c r="T65" s="1529"/>
      <c r="U65" s="1529"/>
      <c r="V65" s="1529"/>
      <c r="W65" s="1529"/>
      <c r="X65" s="1529"/>
      <c r="Y65" s="1529"/>
      <c r="Z65" s="1529"/>
      <c r="AA65" s="1529"/>
      <c r="AB65" s="1529"/>
      <c r="AC65" s="1529"/>
      <c r="AD65" s="1529"/>
      <c r="AE65" s="1529"/>
      <c r="AF65" s="1529"/>
      <c r="AG65" s="1529"/>
      <c r="AH65" s="1529"/>
      <c r="AI65" s="1529"/>
      <c r="AJ65" s="1529"/>
      <c r="AK65" s="1529"/>
      <c r="AL65" s="1529"/>
      <c r="AM65" s="1529"/>
      <c r="AN65" s="1529"/>
      <c r="AO65" s="1529"/>
      <c r="AP65" s="1529"/>
      <c r="AQ65" s="1529"/>
      <c r="AR65" s="1529"/>
      <c r="AS65" s="1529"/>
      <c r="AT65" s="1529"/>
      <c r="AU65" s="1529"/>
      <c r="AV65" s="1529"/>
      <c r="AW65" s="1529"/>
      <c r="AX65" s="1529"/>
      <c r="AY65" s="1529"/>
      <c r="AZ65" s="1529"/>
      <c r="BA65" s="1529"/>
      <c r="BB65" s="1529"/>
      <c r="BC65" s="1529"/>
    </row>
    <row r="66" spans="1:55" hidden="1" x14ac:dyDescent="0.2">
      <c r="A66" s="1529"/>
      <c r="B66" s="1529"/>
      <c r="C66" s="1529"/>
      <c r="D66" s="1529"/>
      <c r="E66" s="1529"/>
      <c r="F66" s="1529"/>
      <c r="G66" s="1530"/>
      <c r="H66" s="1530"/>
      <c r="I66" s="1530"/>
      <c r="J66" s="1530"/>
      <c r="K66" s="1530"/>
      <c r="L66" s="1530"/>
      <c r="M66" s="1530"/>
      <c r="N66" s="1530"/>
      <c r="O66" s="1530"/>
      <c r="P66" s="1530"/>
      <c r="Q66" s="1530"/>
      <c r="R66" s="1529"/>
      <c r="S66" s="1529"/>
      <c r="T66" s="1529"/>
      <c r="U66" s="1529"/>
      <c r="V66" s="1529"/>
      <c r="W66" s="1529"/>
      <c r="X66" s="1529"/>
      <c r="Y66" s="1529"/>
      <c r="Z66" s="1529"/>
      <c r="AA66" s="1529"/>
      <c r="AB66" s="1529"/>
      <c r="AC66" s="1529"/>
      <c r="AD66" s="1529"/>
      <c r="AE66" s="1529"/>
      <c r="AF66" s="1529"/>
      <c r="AG66" s="1529"/>
      <c r="AH66" s="1529"/>
      <c r="AI66" s="1529"/>
      <c r="AJ66" s="1529"/>
      <c r="AK66" s="1529"/>
      <c r="AL66" s="1529"/>
      <c r="AM66" s="1529"/>
      <c r="AN66" s="1529"/>
      <c r="AO66" s="1529"/>
      <c r="AP66" s="1529"/>
      <c r="AQ66" s="1529"/>
      <c r="AR66" s="1529"/>
      <c r="AS66" s="1529"/>
      <c r="AT66" s="1529"/>
      <c r="AU66" s="1529"/>
      <c r="AV66" s="1529"/>
      <c r="AW66" s="1529"/>
      <c r="AX66" s="1529"/>
      <c r="AY66" s="1529"/>
      <c r="AZ66" s="1529"/>
      <c r="BA66" s="1529"/>
      <c r="BB66" s="1529"/>
      <c r="BC66" s="1529"/>
    </row>
    <row r="67" spans="1:55" hidden="1" x14ac:dyDescent="0.2">
      <c r="A67" s="1529"/>
      <c r="B67" s="1529"/>
      <c r="C67" s="1529"/>
      <c r="D67" s="1529"/>
      <c r="E67" s="1529"/>
      <c r="F67" s="1529"/>
      <c r="G67" s="1530"/>
      <c r="H67" s="1530"/>
      <c r="I67" s="1530"/>
      <c r="J67" s="1530"/>
      <c r="K67" s="1530"/>
      <c r="L67" s="1530"/>
      <c r="M67" s="1530"/>
      <c r="N67" s="1530"/>
      <c r="O67" s="1530"/>
      <c r="P67" s="1530"/>
      <c r="Q67" s="1530"/>
      <c r="R67" s="1529"/>
      <c r="S67" s="1529"/>
      <c r="T67" s="1529"/>
      <c r="U67" s="1529"/>
      <c r="V67" s="1529"/>
      <c r="W67" s="1529"/>
      <c r="X67" s="1529"/>
      <c r="Y67" s="1529"/>
      <c r="Z67" s="1529"/>
      <c r="AA67" s="1529"/>
      <c r="AB67" s="1529"/>
      <c r="AC67" s="1529"/>
      <c r="AD67" s="1529"/>
      <c r="AE67" s="1529"/>
      <c r="AF67" s="1529"/>
      <c r="AG67" s="1529"/>
      <c r="AH67" s="1529"/>
      <c r="AI67" s="1529"/>
      <c r="AJ67" s="1529"/>
      <c r="AK67" s="1529"/>
      <c r="AL67" s="1529"/>
      <c r="AM67" s="1529"/>
      <c r="AN67" s="1529"/>
      <c r="AO67" s="1529"/>
      <c r="AP67" s="1529"/>
      <c r="AQ67" s="1529"/>
      <c r="AR67" s="1529"/>
      <c r="AS67" s="1529"/>
      <c r="AT67" s="1529"/>
      <c r="AU67" s="1529"/>
      <c r="AV67" s="1529"/>
      <c r="AW67" s="1529"/>
      <c r="AX67" s="1529"/>
      <c r="AY67" s="1529"/>
      <c r="AZ67" s="1529"/>
      <c r="BA67" s="1529"/>
      <c r="BB67" s="1529"/>
      <c r="BC67" s="1529"/>
    </row>
    <row r="68" spans="1:55" hidden="1" x14ac:dyDescent="0.2">
      <c r="A68" s="1529"/>
      <c r="B68" s="1529"/>
      <c r="C68" s="1529"/>
      <c r="D68" s="1529"/>
      <c r="E68" s="1529"/>
      <c r="F68" s="1529"/>
      <c r="G68" s="1530"/>
      <c r="H68" s="1530"/>
      <c r="I68" s="1530"/>
      <c r="J68" s="1530"/>
      <c r="K68" s="1530"/>
      <c r="L68" s="1530"/>
      <c r="M68" s="1530"/>
      <c r="N68" s="1530"/>
      <c r="O68" s="1530"/>
      <c r="P68" s="1530"/>
      <c r="Q68" s="1530"/>
      <c r="R68" s="1529"/>
      <c r="S68" s="1529"/>
      <c r="T68" s="1529"/>
      <c r="U68" s="1529"/>
      <c r="V68" s="1529"/>
      <c r="W68" s="1529"/>
      <c r="X68" s="1529"/>
      <c r="Y68" s="1529"/>
      <c r="Z68" s="1529"/>
      <c r="AA68" s="1529"/>
      <c r="AB68" s="1529"/>
      <c r="AC68" s="1529"/>
      <c r="AD68" s="1529"/>
      <c r="AE68" s="1529"/>
      <c r="AF68" s="1529"/>
      <c r="AG68" s="1529"/>
      <c r="AH68" s="1529"/>
      <c r="AI68" s="1529"/>
      <c r="AJ68" s="1529"/>
      <c r="AK68" s="1529"/>
      <c r="AL68" s="1529"/>
      <c r="AM68" s="1529"/>
      <c r="AN68" s="1529"/>
      <c r="AO68" s="1529"/>
      <c r="AP68" s="1529"/>
      <c r="AQ68" s="1529"/>
      <c r="AR68" s="1529"/>
      <c r="AS68" s="1529"/>
      <c r="AT68" s="1529"/>
      <c r="AU68" s="1529"/>
      <c r="AV68" s="1529"/>
      <c r="AW68" s="1529"/>
      <c r="AX68" s="1529"/>
      <c r="AY68" s="1529"/>
      <c r="AZ68" s="1529"/>
      <c r="BA68" s="1529"/>
      <c r="BB68" s="1529"/>
      <c r="BC68" s="1529"/>
    </row>
    <row r="69" spans="1:55" hidden="1" x14ac:dyDescent="0.2">
      <c r="A69" s="1529"/>
      <c r="B69" s="1529"/>
      <c r="C69" s="1529"/>
      <c r="D69" s="1529"/>
      <c r="E69" s="1529"/>
      <c r="F69" s="1529"/>
      <c r="G69" s="1530"/>
      <c r="H69" s="1530"/>
      <c r="I69" s="1530"/>
      <c r="J69" s="1530"/>
      <c r="K69" s="1530"/>
      <c r="L69" s="1530"/>
      <c r="M69" s="1530"/>
      <c r="N69" s="1530"/>
      <c r="O69" s="1530"/>
      <c r="P69" s="1530"/>
      <c r="Q69" s="1530"/>
      <c r="R69" s="1529"/>
      <c r="S69" s="1529"/>
      <c r="T69" s="1529"/>
      <c r="U69" s="1529"/>
      <c r="V69" s="1529"/>
      <c r="W69" s="1529"/>
      <c r="X69" s="1529"/>
      <c r="Y69" s="1529"/>
      <c r="Z69" s="1529"/>
      <c r="AA69" s="1529"/>
      <c r="AB69" s="1529"/>
      <c r="AC69" s="1529"/>
      <c r="AD69" s="1529"/>
      <c r="AE69" s="1529"/>
      <c r="AF69" s="1529"/>
      <c r="AG69" s="1529"/>
      <c r="AH69" s="1529"/>
      <c r="AI69" s="1529"/>
      <c r="AJ69" s="1529"/>
      <c r="AK69" s="1529"/>
      <c r="AL69" s="1529"/>
      <c r="AM69" s="1529"/>
      <c r="AN69" s="1529"/>
      <c r="AO69" s="1529"/>
      <c r="AP69" s="1529"/>
      <c r="AQ69" s="1529"/>
      <c r="AR69" s="1529"/>
      <c r="AS69" s="1529"/>
      <c r="AT69" s="1529"/>
      <c r="AU69" s="1529"/>
      <c r="AV69" s="1529"/>
      <c r="AW69" s="1529"/>
      <c r="AX69" s="1529"/>
      <c r="AY69" s="1529"/>
      <c r="AZ69" s="1529"/>
      <c r="BA69" s="1529"/>
      <c r="BB69" s="1529"/>
      <c r="BC69" s="1529"/>
    </row>
    <row r="70" spans="1:55" hidden="1" x14ac:dyDescent="0.2">
      <c r="A70" s="1529"/>
      <c r="B70" s="1529"/>
      <c r="C70" s="1529"/>
      <c r="D70" s="1529"/>
      <c r="E70" s="1529"/>
      <c r="F70" s="1529"/>
      <c r="G70" s="1530"/>
      <c r="H70" s="1530"/>
      <c r="I70" s="1530"/>
      <c r="J70" s="1530"/>
      <c r="K70" s="1530"/>
      <c r="L70" s="1530"/>
      <c r="M70" s="1530"/>
      <c r="N70" s="1530"/>
      <c r="O70" s="1530"/>
      <c r="P70" s="1530"/>
      <c r="Q70" s="1530"/>
      <c r="R70" s="1529"/>
      <c r="S70" s="1529"/>
      <c r="T70" s="1529"/>
      <c r="U70" s="1529"/>
      <c r="V70" s="1529"/>
      <c r="W70" s="1529"/>
      <c r="X70" s="1529"/>
      <c r="Y70" s="1529"/>
      <c r="Z70" s="1529"/>
      <c r="AA70" s="1529"/>
      <c r="AB70" s="1529"/>
      <c r="AC70" s="1529"/>
      <c r="AD70" s="1529"/>
      <c r="AE70" s="1529"/>
      <c r="AF70" s="1529"/>
      <c r="AG70" s="1529"/>
      <c r="AH70" s="1529"/>
      <c r="AI70" s="1529"/>
      <c r="AJ70" s="1529"/>
      <c r="AK70" s="1529"/>
      <c r="AL70" s="1529"/>
      <c r="AM70" s="1529"/>
      <c r="AN70" s="1529"/>
      <c r="AO70" s="1529"/>
      <c r="AP70" s="1529"/>
      <c r="AQ70" s="1529"/>
      <c r="AR70" s="1529"/>
      <c r="AS70" s="1529"/>
      <c r="AT70" s="1529"/>
      <c r="AU70" s="1529"/>
      <c r="AV70" s="1529"/>
      <c r="AW70" s="1529"/>
      <c r="AX70" s="1529"/>
      <c r="AY70" s="1529"/>
      <c r="AZ70" s="1529"/>
      <c r="BA70" s="1529"/>
      <c r="BB70" s="1529"/>
      <c r="BC70" s="1529"/>
    </row>
    <row r="71" spans="1:55" hidden="1" x14ac:dyDescent="0.2">
      <c r="A71" s="1529"/>
      <c r="B71" s="1529"/>
      <c r="C71" s="1529"/>
      <c r="D71" s="1529"/>
      <c r="E71" s="1529"/>
      <c r="F71" s="1529"/>
      <c r="G71" s="1530"/>
      <c r="H71" s="1530"/>
      <c r="I71" s="1530"/>
      <c r="J71" s="1530"/>
      <c r="K71" s="1530"/>
      <c r="L71" s="1530"/>
      <c r="M71" s="1530"/>
      <c r="N71" s="1530"/>
      <c r="O71" s="1530"/>
      <c r="P71" s="1530"/>
      <c r="Q71" s="1530"/>
      <c r="R71" s="1529"/>
      <c r="S71" s="1529"/>
      <c r="T71" s="1529"/>
      <c r="U71" s="1529"/>
      <c r="V71" s="1529"/>
      <c r="W71" s="1529"/>
      <c r="X71" s="1529"/>
      <c r="Y71" s="1529"/>
      <c r="Z71" s="1529"/>
      <c r="AA71" s="1529"/>
      <c r="AB71" s="1529"/>
      <c r="AC71" s="1529"/>
      <c r="AD71" s="1529"/>
      <c r="AE71" s="1529"/>
      <c r="AF71" s="1529"/>
      <c r="AG71" s="1529"/>
      <c r="AH71" s="1529"/>
      <c r="AI71" s="1529"/>
      <c r="AJ71" s="1529"/>
      <c r="AK71" s="1529"/>
      <c r="AL71" s="1529"/>
      <c r="AM71" s="1529"/>
      <c r="AN71" s="1529"/>
      <c r="AO71" s="1529"/>
      <c r="AP71" s="1529"/>
      <c r="AQ71" s="1529"/>
      <c r="AR71" s="1529"/>
      <c r="AS71" s="1529"/>
      <c r="AT71" s="1529"/>
      <c r="AU71" s="1529"/>
      <c r="AV71" s="1529"/>
      <c r="AW71" s="1529"/>
      <c r="AX71" s="1529"/>
      <c r="AY71" s="1529"/>
      <c r="AZ71" s="1529"/>
      <c r="BA71" s="1529"/>
      <c r="BB71" s="1529"/>
      <c r="BC71" s="1529"/>
    </row>
    <row r="72" spans="1:55" hidden="1" x14ac:dyDescent="0.2">
      <c r="A72" s="1529"/>
      <c r="B72" s="1529"/>
      <c r="C72" s="1529"/>
      <c r="D72" s="1529"/>
      <c r="E72" s="1529"/>
      <c r="F72" s="1529"/>
      <c r="G72" s="1530"/>
      <c r="H72" s="1530"/>
      <c r="I72" s="1530"/>
      <c r="J72" s="1530"/>
      <c r="K72" s="1530"/>
      <c r="L72" s="1530"/>
      <c r="M72" s="1530"/>
      <c r="N72" s="1530"/>
      <c r="O72" s="1530"/>
      <c r="P72" s="1530"/>
      <c r="Q72" s="1530"/>
      <c r="R72" s="1529"/>
      <c r="S72" s="1529"/>
      <c r="T72" s="1529"/>
      <c r="U72" s="1529"/>
      <c r="V72" s="1529"/>
      <c r="W72" s="1529"/>
      <c r="X72" s="1529"/>
      <c r="Y72" s="1529"/>
      <c r="Z72" s="1529"/>
      <c r="AA72" s="1529"/>
      <c r="AB72" s="1529"/>
      <c r="AC72" s="1529"/>
      <c r="AD72" s="1529"/>
      <c r="AE72" s="1529"/>
      <c r="AF72" s="1529"/>
      <c r="AG72" s="1529"/>
      <c r="AH72" s="1529"/>
      <c r="AI72" s="1529"/>
      <c r="AJ72" s="1529"/>
      <c r="AK72" s="1529"/>
      <c r="AL72" s="1529"/>
      <c r="AM72" s="1529"/>
      <c r="AN72" s="1529"/>
      <c r="AO72" s="1529"/>
      <c r="AP72" s="1529"/>
      <c r="AQ72" s="1529"/>
      <c r="AR72" s="1529"/>
      <c r="AS72" s="1529"/>
      <c r="AT72" s="1529"/>
      <c r="AU72" s="1529"/>
      <c r="AV72" s="1529"/>
      <c r="AW72" s="1529"/>
      <c r="AX72" s="1529"/>
      <c r="AY72" s="1529"/>
      <c r="AZ72" s="1529"/>
      <c r="BA72" s="1529"/>
      <c r="BB72" s="1529"/>
      <c r="BC72" s="1529"/>
    </row>
    <row r="73" spans="1:55" hidden="1" x14ac:dyDescent="0.2">
      <c r="A73" s="1529"/>
      <c r="B73" s="1529"/>
      <c r="C73" s="1529"/>
      <c r="D73" s="1529"/>
      <c r="E73" s="1529"/>
      <c r="F73" s="1529"/>
      <c r="G73" s="1530"/>
      <c r="H73" s="1530"/>
      <c r="I73" s="1530"/>
      <c r="J73" s="1530"/>
      <c r="K73" s="1530"/>
      <c r="L73" s="1530"/>
      <c r="M73" s="1530"/>
      <c r="N73" s="1530"/>
      <c r="O73" s="1530"/>
      <c r="P73" s="1530"/>
      <c r="Q73" s="1530"/>
      <c r="R73" s="1529"/>
      <c r="S73" s="1529"/>
      <c r="T73" s="1529"/>
      <c r="U73" s="1529"/>
      <c r="V73" s="1529"/>
      <c r="W73" s="1529"/>
      <c r="X73" s="1529"/>
      <c r="Y73" s="1529"/>
      <c r="Z73" s="1529"/>
      <c r="AA73" s="1529"/>
      <c r="AB73" s="1529"/>
      <c r="AC73" s="1529"/>
      <c r="AD73" s="1529"/>
      <c r="AE73" s="1529"/>
      <c r="AF73" s="1529"/>
      <c r="AG73" s="1529"/>
      <c r="AH73" s="1529"/>
      <c r="AI73" s="1529"/>
      <c r="AJ73" s="1529"/>
      <c r="AK73" s="1529"/>
      <c r="AL73" s="1529"/>
      <c r="AM73" s="1529"/>
      <c r="AN73" s="1529"/>
      <c r="AO73" s="1529"/>
      <c r="AP73" s="1529"/>
      <c r="AQ73" s="1529"/>
      <c r="AR73" s="1529"/>
      <c r="AS73" s="1529"/>
      <c r="AT73" s="1529"/>
      <c r="AU73" s="1529"/>
      <c r="AV73" s="1529"/>
      <c r="AW73" s="1529"/>
      <c r="AX73" s="1529"/>
      <c r="AY73" s="1529"/>
      <c r="AZ73" s="1529"/>
      <c r="BA73" s="1529"/>
      <c r="BB73" s="1529"/>
      <c r="BC73" s="1529"/>
    </row>
    <row r="74" spans="1:55" hidden="1" x14ac:dyDescent="0.2">
      <c r="A74" s="1529"/>
      <c r="B74" s="1529"/>
      <c r="C74" s="1529"/>
      <c r="D74" s="1529"/>
      <c r="E74" s="1529"/>
      <c r="F74" s="1529"/>
      <c r="G74" s="1530"/>
      <c r="H74" s="1530"/>
      <c r="I74" s="1530"/>
      <c r="J74" s="1530"/>
      <c r="K74" s="1530"/>
      <c r="L74" s="1530"/>
      <c r="M74" s="1530"/>
      <c r="N74" s="1530"/>
      <c r="O74" s="1530"/>
      <c r="P74" s="1530"/>
      <c r="Q74" s="1530"/>
      <c r="R74" s="1529"/>
      <c r="S74" s="1529"/>
      <c r="T74" s="1529"/>
      <c r="U74" s="1529"/>
      <c r="V74" s="1529"/>
      <c r="W74" s="1529"/>
      <c r="X74" s="1529"/>
      <c r="Y74" s="1529"/>
      <c r="Z74" s="1529"/>
      <c r="AA74" s="1529"/>
      <c r="AB74" s="1529"/>
      <c r="AC74" s="1529"/>
      <c r="AD74" s="1529"/>
      <c r="AE74" s="1529"/>
      <c r="AF74" s="1529"/>
      <c r="AG74" s="1529"/>
      <c r="AH74" s="1529"/>
      <c r="AI74" s="1529"/>
      <c r="AJ74" s="1529"/>
      <c r="AK74" s="1529"/>
      <c r="AL74" s="1529"/>
      <c r="AM74" s="1529"/>
      <c r="AN74" s="1529"/>
      <c r="AO74" s="1529"/>
      <c r="AP74" s="1529"/>
      <c r="AQ74" s="1529"/>
      <c r="AR74" s="1529"/>
      <c r="AS74" s="1529"/>
      <c r="AT74" s="1529"/>
      <c r="AU74" s="1529"/>
      <c r="AV74" s="1529"/>
      <c r="AW74" s="1529"/>
      <c r="AX74" s="1529"/>
      <c r="AY74" s="1529"/>
      <c r="AZ74" s="1529"/>
      <c r="BA74" s="1529"/>
      <c r="BB74" s="1529"/>
      <c r="BC74" s="1529"/>
    </row>
    <row r="75" spans="1:55" hidden="1" x14ac:dyDescent="0.2">
      <c r="A75" s="1529"/>
      <c r="B75" s="1529"/>
      <c r="C75" s="1529"/>
      <c r="D75" s="1529"/>
      <c r="E75" s="1529"/>
      <c r="F75" s="1529"/>
      <c r="G75" s="1530"/>
      <c r="H75" s="1530"/>
      <c r="I75" s="1530"/>
      <c r="J75" s="1530"/>
      <c r="K75" s="1530"/>
      <c r="L75" s="1530"/>
      <c r="M75" s="1530"/>
      <c r="N75" s="1530"/>
      <c r="O75" s="1530"/>
      <c r="P75" s="1530"/>
      <c r="Q75" s="1530"/>
      <c r="R75" s="1529"/>
      <c r="S75" s="1529"/>
      <c r="T75" s="1529"/>
      <c r="U75" s="1529"/>
      <c r="V75" s="1529"/>
      <c r="W75" s="1529"/>
      <c r="X75" s="1529"/>
      <c r="Y75" s="1529"/>
      <c r="Z75" s="1529"/>
      <c r="AA75" s="1529"/>
      <c r="AB75" s="1529"/>
      <c r="AC75" s="1529"/>
      <c r="AD75" s="1529"/>
      <c r="AE75" s="1529"/>
      <c r="AF75" s="1529"/>
      <c r="AG75" s="1529"/>
      <c r="AH75" s="1529"/>
      <c r="AI75" s="1529"/>
      <c r="AJ75" s="1529"/>
      <c r="AK75" s="1529"/>
      <c r="AL75" s="1529"/>
      <c r="AM75" s="1529"/>
      <c r="AN75" s="1529"/>
      <c r="AO75" s="1529"/>
      <c r="AP75" s="1529"/>
      <c r="AQ75" s="1529"/>
      <c r="AR75" s="1529"/>
      <c r="AS75" s="1529"/>
      <c r="AT75" s="1529"/>
      <c r="AU75" s="1529"/>
      <c r="AV75" s="1529"/>
      <c r="AW75" s="1529"/>
      <c r="AX75" s="1529"/>
      <c r="AY75" s="1529"/>
      <c r="AZ75" s="1529"/>
      <c r="BA75" s="1529"/>
      <c r="BB75" s="1529"/>
      <c r="BC75" s="1529"/>
    </row>
    <row r="76" spans="1:55" hidden="1" x14ac:dyDescent="0.2">
      <c r="A76" s="1529"/>
      <c r="B76" s="1529"/>
      <c r="C76" s="1529"/>
      <c r="D76" s="1529"/>
      <c r="E76" s="1529"/>
      <c r="F76" s="1529"/>
      <c r="G76" s="1530"/>
      <c r="H76" s="1530"/>
      <c r="I76" s="1530"/>
      <c r="J76" s="1530"/>
      <c r="K76" s="1530"/>
      <c r="L76" s="1530"/>
      <c r="M76" s="1530"/>
      <c r="N76" s="1530"/>
      <c r="O76" s="1530"/>
      <c r="P76" s="1530"/>
      <c r="Q76" s="1530"/>
      <c r="R76" s="1529"/>
      <c r="S76" s="1529"/>
      <c r="T76" s="1529"/>
      <c r="U76" s="1529"/>
      <c r="V76" s="1529"/>
      <c r="W76" s="1529"/>
      <c r="X76" s="1529"/>
      <c r="Y76" s="1529"/>
      <c r="Z76" s="1529"/>
      <c r="AA76" s="1529"/>
      <c r="AB76" s="1529"/>
      <c r="AC76" s="1529"/>
      <c r="AD76" s="1529"/>
      <c r="AE76" s="1529"/>
      <c r="AF76" s="1529"/>
      <c r="AG76" s="1529"/>
      <c r="AH76" s="1529"/>
      <c r="AI76" s="1529"/>
      <c r="AJ76" s="1529"/>
      <c r="AK76" s="1529"/>
      <c r="AL76" s="1529"/>
      <c r="AM76" s="1529"/>
      <c r="AN76" s="1529"/>
      <c r="AO76" s="1529"/>
      <c r="AP76" s="1529"/>
      <c r="AQ76" s="1529"/>
      <c r="AR76" s="1529"/>
      <c r="AS76" s="1529"/>
      <c r="AT76" s="1529"/>
      <c r="AU76" s="1529"/>
      <c r="AV76" s="1529"/>
      <c r="AW76" s="1529"/>
      <c r="AX76" s="1529"/>
      <c r="AY76" s="1529"/>
      <c r="AZ76" s="1529"/>
      <c r="BA76" s="1529"/>
      <c r="BB76" s="1529"/>
      <c r="BC76" s="1529"/>
    </row>
    <row r="77" spans="1:55" hidden="1" x14ac:dyDescent="0.2">
      <c r="A77" s="1529"/>
      <c r="B77" s="1529"/>
      <c r="C77" s="1529"/>
      <c r="D77" s="1529"/>
      <c r="E77" s="1529"/>
      <c r="F77" s="1529"/>
      <c r="G77" s="1530"/>
      <c r="H77" s="1530"/>
      <c r="I77" s="1530"/>
      <c r="J77" s="1530"/>
      <c r="K77" s="1530"/>
      <c r="L77" s="1530"/>
      <c r="M77" s="1530"/>
      <c r="N77" s="1530"/>
      <c r="O77" s="1530"/>
      <c r="P77" s="1530"/>
      <c r="Q77" s="1530"/>
      <c r="R77" s="1529"/>
      <c r="S77" s="1529"/>
      <c r="T77" s="1529"/>
      <c r="U77" s="1529"/>
      <c r="V77" s="1529"/>
      <c r="W77" s="1529"/>
      <c r="X77" s="1529"/>
      <c r="Y77" s="1529"/>
      <c r="Z77" s="1529"/>
      <c r="AA77" s="1529"/>
      <c r="AB77" s="1529"/>
      <c r="AC77" s="1529"/>
      <c r="AD77" s="1529"/>
      <c r="AE77" s="1529"/>
      <c r="AF77" s="1529"/>
      <c r="AG77" s="1529"/>
      <c r="AH77" s="1529"/>
      <c r="AI77" s="1529"/>
      <c r="AJ77" s="1529"/>
      <c r="AK77" s="1529"/>
      <c r="AL77" s="1529"/>
      <c r="AM77" s="1529"/>
      <c r="AN77" s="1529"/>
      <c r="AO77" s="1529"/>
      <c r="AP77" s="1529"/>
      <c r="AQ77" s="1529"/>
      <c r="AR77" s="1529"/>
      <c r="AS77" s="1529"/>
      <c r="AT77" s="1529"/>
      <c r="AU77" s="1529"/>
      <c r="AV77" s="1529"/>
      <c r="AW77" s="1529"/>
      <c r="AX77" s="1529"/>
      <c r="AY77" s="1529"/>
      <c r="AZ77" s="1529"/>
      <c r="BA77" s="1529"/>
      <c r="BB77" s="1529"/>
      <c r="BC77" s="1529"/>
    </row>
    <row r="78" spans="1:55" hidden="1" x14ac:dyDescent="0.2">
      <c r="A78" s="1529"/>
      <c r="B78" s="1529"/>
      <c r="C78" s="1529"/>
      <c r="D78" s="1529"/>
      <c r="E78" s="1529"/>
      <c r="F78" s="1529"/>
      <c r="G78" s="1530"/>
      <c r="H78" s="1530"/>
      <c r="I78" s="1530"/>
      <c r="J78" s="1530"/>
      <c r="K78" s="1530"/>
      <c r="L78" s="1530"/>
      <c r="M78" s="1530"/>
      <c r="N78" s="1530"/>
      <c r="O78" s="1530"/>
      <c r="P78" s="1530"/>
      <c r="Q78" s="1530"/>
      <c r="R78" s="1529"/>
      <c r="S78" s="1529"/>
      <c r="T78" s="1529"/>
      <c r="U78" s="1529"/>
      <c r="V78" s="1529"/>
      <c r="W78" s="1529"/>
      <c r="X78" s="1529"/>
      <c r="Y78" s="1529"/>
      <c r="Z78" s="1529"/>
      <c r="AA78" s="1529"/>
      <c r="AB78" s="1529"/>
      <c r="AC78" s="1529"/>
      <c r="AD78" s="1529"/>
      <c r="AE78" s="1529"/>
      <c r="AF78" s="1529"/>
      <c r="AG78" s="1529"/>
      <c r="AH78" s="1529"/>
      <c r="AI78" s="1529"/>
      <c r="AJ78" s="1529"/>
      <c r="AK78" s="1529"/>
      <c r="AL78" s="1529"/>
      <c r="AM78" s="1529"/>
      <c r="AN78" s="1529"/>
      <c r="AO78" s="1529"/>
      <c r="AP78" s="1529"/>
      <c r="AQ78" s="1529"/>
      <c r="AR78" s="1529"/>
      <c r="AS78" s="1529"/>
      <c r="AT78" s="1529"/>
      <c r="AU78" s="1529"/>
      <c r="AV78" s="1529"/>
      <c r="AW78" s="1529"/>
      <c r="AX78" s="1529"/>
      <c r="AY78" s="1529"/>
      <c r="AZ78" s="1529"/>
      <c r="BA78" s="1529"/>
      <c r="BB78" s="1529"/>
      <c r="BC78" s="1529"/>
    </row>
    <row r="79" spans="1:55" hidden="1" x14ac:dyDescent="0.2">
      <c r="A79" s="1529"/>
      <c r="B79" s="1529"/>
      <c r="C79" s="1529"/>
      <c r="D79" s="1529"/>
      <c r="E79" s="1529"/>
      <c r="F79" s="1529"/>
      <c r="G79" s="1530"/>
      <c r="H79" s="1530"/>
      <c r="I79" s="1530"/>
      <c r="J79" s="1530"/>
      <c r="K79" s="1530"/>
      <c r="L79" s="1530"/>
      <c r="M79" s="1530"/>
      <c r="N79" s="1530"/>
      <c r="O79" s="1530"/>
      <c r="P79" s="1530"/>
      <c r="Q79" s="1530"/>
      <c r="R79" s="1529"/>
      <c r="S79" s="1529"/>
      <c r="T79" s="1529"/>
      <c r="U79" s="1529"/>
      <c r="V79" s="1529"/>
      <c r="W79" s="1529"/>
      <c r="X79" s="1529"/>
      <c r="Y79" s="1529"/>
      <c r="Z79" s="1529"/>
      <c r="AA79" s="1529"/>
      <c r="AB79" s="1529"/>
      <c r="AC79" s="1529"/>
      <c r="AD79" s="1529"/>
      <c r="AE79" s="1529"/>
      <c r="AF79" s="1529"/>
      <c r="AG79" s="1529"/>
      <c r="AH79" s="1529"/>
      <c r="AI79" s="1529"/>
      <c r="AJ79" s="1529"/>
      <c r="AK79" s="1529"/>
      <c r="AL79" s="1529"/>
      <c r="AM79" s="1529"/>
      <c r="AN79" s="1529"/>
      <c r="AO79" s="1529"/>
      <c r="AP79" s="1529"/>
      <c r="AQ79" s="1529"/>
      <c r="AR79" s="1529"/>
      <c r="AS79" s="1529"/>
      <c r="AT79" s="1529"/>
      <c r="AU79" s="1529"/>
      <c r="AV79" s="1529"/>
      <c r="AW79" s="1529"/>
      <c r="AX79" s="1529"/>
      <c r="AY79" s="1529"/>
      <c r="AZ79" s="1529"/>
      <c r="BA79" s="1529"/>
      <c r="BB79" s="1529"/>
      <c r="BC79" s="1529"/>
    </row>
    <row r="80" spans="1:55" hidden="1" x14ac:dyDescent="0.2">
      <c r="A80" s="1529"/>
      <c r="B80" s="1529"/>
      <c r="C80" s="1529"/>
      <c r="D80" s="1529"/>
      <c r="E80" s="1529"/>
      <c r="F80" s="1529"/>
      <c r="G80" s="1530"/>
      <c r="H80" s="1530"/>
      <c r="I80" s="1530"/>
      <c r="J80" s="1530"/>
      <c r="K80" s="1530"/>
      <c r="L80" s="1530"/>
      <c r="M80" s="1530"/>
      <c r="N80" s="1530"/>
      <c r="O80" s="1530"/>
      <c r="P80" s="1530"/>
      <c r="Q80" s="1530"/>
      <c r="R80" s="1529"/>
      <c r="S80" s="1529"/>
      <c r="T80" s="1529"/>
      <c r="U80" s="1529"/>
      <c r="V80" s="1529"/>
      <c r="W80" s="1529"/>
      <c r="X80" s="1529"/>
      <c r="Y80" s="1529"/>
      <c r="Z80" s="1529"/>
      <c r="AA80" s="1529"/>
      <c r="AB80" s="1529"/>
      <c r="AC80" s="1529"/>
      <c r="AD80" s="1529"/>
      <c r="AE80" s="1529"/>
      <c r="AF80" s="1529"/>
      <c r="AG80" s="1529"/>
      <c r="AH80" s="1529"/>
      <c r="AI80" s="1529"/>
      <c r="AJ80" s="1529"/>
      <c r="AK80" s="1529"/>
      <c r="AL80" s="1529"/>
      <c r="AM80" s="1529"/>
      <c r="AN80" s="1529"/>
      <c r="AO80" s="1529"/>
      <c r="AP80" s="1529"/>
      <c r="AQ80" s="1529"/>
      <c r="AR80" s="1529"/>
      <c r="AS80" s="1529"/>
      <c r="AT80" s="1529"/>
      <c r="AU80" s="1529"/>
      <c r="AV80" s="1529"/>
      <c r="AW80" s="1529"/>
      <c r="AX80" s="1529"/>
      <c r="AY80" s="1529"/>
      <c r="AZ80" s="1529"/>
      <c r="BA80" s="1529"/>
      <c r="BB80" s="1529"/>
      <c r="BC80" s="1529"/>
    </row>
    <row r="81" spans="1:55" hidden="1" x14ac:dyDescent="0.2">
      <c r="A81" s="1529"/>
      <c r="B81" s="1529"/>
      <c r="C81" s="1529"/>
      <c r="D81" s="1529"/>
      <c r="E81" s="1529"/>
      <c r="F81" s="1529"/>
      <c r="G81" s="1530"/>
      <c r="H81" s="1530"/>
      <c r="I81" s="1530"/>
      <c r="J81" s="1530"/>
      <c r="K81" s="1530"/>
      <c r="L81" s="1530"/>
      <c r="M81" s="1530"/>
      <c r="N81" s="1530"/>
      <c r="O81" s="1530"/>
      <c r="P81" s="1530"/>
      <c r="Q81" s="1530"/>
      <c r="R81" s="1529"/>
      <c r="S81" s="1529"/>
      <c r="T81" s="1529"/>
      <c r="U81" s="1529"/>
      <c r="V81" s="1529"/>
      <c r="W81" s="1529"/>
      <c r="X81" s="1529"/>
      <c r="Y81" s="1529"/>
      <c r="Z81" s="1529"/>
      <c r="AA81" s="1529"/>
      <c r="AB81" s="1529"/>
      <c r="AC81" s="1529"/>
      <c r="AD81" s="1529"/>
      <c r="AE81" s="1529"/>
      <c r="AF81" s="1529"/>
      <c r="AG81" s="1529"/>
      <c r="AH81" s="1529"/>
      <c r="AI81" s="1529"/>
      <c r="AJ81" s="1529"/>
      <c r="AK81" s="1529"/>
      <c r="AL81" s="1529"/>
      <c r="AM81" s="1529"/>
      <c r="AN81" s="1529"/>
      <c r="AO81" s="1529"/>
      <c r="AP81" s="1529"/>
      <c r="AQ81" s="1529"/>
      <c r="AR81" s="1529"/>
      <c r="AS81" s="1529"/>
      <c r="AT81" s="1529"/>
      <c r="AU81" s="1529"/>
      <c r="AV81" s="1529"/>
      <c r="AW81" s="1529"/>
      <c r="AX81" s="1529"/>
      <c r="AY81" s="1529"/>
      <c r="AZ81" s="1529"/>
      <c r="BA81" s="1529"/>
      <c r="BB81" s="1529"/>
      <c r="BC81" s="1529"/>
    </row>
    <row r="82" spans="1:55" hidden="1" x14ac:dyDescent="0.2">
      <c r="A82" s="1529"/>
      <c r="B82" s="1529"/>
      <c r="C82" s="1529"/>
      <c r="D82" s="1529"/>
      <c r="E82" s="1529"/>
      <c r="F82" s="1529"/>
      <c r="G82" s="1530"/>
      <c r="H82" s="1530"/>
      <c r="I82" s="1530"/>
      <c r="J82" s="1530"/>
      <c r="K82" s="1530"/>
      <c r="L82" s="1530"/>
      <c r="M82" s="1530"/>
      <c r="N82" s="1530"/>
      <c r="O82" s="1530"/>
      <c r="P82" s="1530"/>
      <c r="Q82" s="1530"/>
      <c r="R82" s="1529"/>
      <c r="S82" s="1529"/>
      <c r="T82" s="1529"/>
      <c r="U82" s="1529"/>
      <c r="V82" s="1529"/>
      <c r="W82" s="1529"/>
      <c r="X82" s="1529"/>
      <c r="Y82" s="1529"/>
      <c r="Z82" s="1529"/>
      <c r="AA82" s="1529"/>
      <c r="AB82" s="1529"/>
      <c r="AC82" s="1529"/>
      <c r="AD82" s="1529"/>
      <c r="AE82" s="1529"/>
      <c r="AF82" s="1529"/>
      <c r="AG82" s="1529"/>
      <c r="AH82" s="1529"/>
      <c r="AI82" s="1529"/>
      <c r="AJ82" s="1529"/>
      <c r="AK82" s="1529"/>
      <c r="AL82" s="1529"/>
      <c r="AM82" s="1529"/>
      <c r="AN82" s="1529"/>
      <c r="AO82" s="1529"/>
      <c r="AP82" s="1529"/>
      <c r="AQ82" s="1529"/>
      <c r="AR82" s="1529"/>
      <c r="AS82" s="1529"/>
      <c r="AT82" s="1529"/>
      <c r="AU82" s="1529"/>
      <c r="AV82" s="1529"/>
      <c r="AW82" s="1529"/>
      <c r="AX82" s="1529"/>
      <c r="AY82" s="1529"/>
      <c r="AZ82" s="1529"/>
      <c r="BA82" s="1529"/>
      <c r="BB82" s="1529"/>
      <c r="BC82" s="1529"/>
    </row>
    <row r="83" spans="1:55" hidden="1" x14ac:dyDescent="0.2">
      <c r="A83" s="1529"/>
      <c r="B83" s="1529"/>
      <c r="C83" s="1529"/>
      <c r="D83" s="1529"/>
      <c r="E83" s="1529"/>
      <c r="F83" s="1529"/>
      <c r="G83" s="1530"/>
      <c r="H83" s="1530"/>
      <c r="I83" s="1530"/>
      <c r="J83" s="1530"/>
      <c r="K83" s="1530"/>
      <c r="L83" s="1530"/>
      <c r="M83" s="1530"/>
      <c r="N83" s="1530"/>
      <c r="O83" s="1530"/>
      <c r="P83" s="1530"/>
      <c r="Q83" s="1530"/>
      <c r="R83" s="1529"/>
      <c r="S83" s="1529"/>
      <c r="T83" s="1529"/>
      <c r="U83" s="1529"/>
      <c r="V83" s="1529"/>
      <c r="W83" s="1529"/>
      <c r="X83" s="1529"/>
      <c r="Y83" s="1529"/>
      <c r="Z83" s="1529"/>
      <c r="AA83" s="1529"/>
      <c r="AB83" s="1529"/>
      <c r="AC83" s="1529"/>
      <c r="AD83" s="1529"/>
      <c r="AE83" s="1529"/>
      <c r="AF83" s="1529"/>
      <c r="AG83" s="1529"/>
      <c r="AH83" s="1529"/>
      <c r="AI83" s="1529"/>
      <c r="AJ83" s="1529"/>
      <c r="AK83" s="1529"/>
      <c r="AL83" s="1529"/>
      <c r="AM83" s="1529"/>
      <c r="AN83" s="1529"/>
      <c r="AO83" s="1529"/>
      <c r="AP83" s="1529"/>
      <c r="AQ83" s="1529"/>
      <c r="AR83" s="1529"/>
      <c r="AS83" s="1529"/>
      <c r="AT83" s="1529"/>
      <c r="AU83" s="1529"/>
      <c r="AV83" s="1529"/>
      <c r="AW83" s="1529"/>
      <c r="AX83" s="1529"/>
      <c r="AY83" s="1529"/>
      <c r="AZ83" s="1529"/>
      <c r="BA83" s="1529"/>
      <c r="BB83" s="1529"/>
      <c r="BC83" s="1529"/>
    </row>
    <row r="84" spans="1:55" hidden="1" x14ac:dyDescent="0.2">
      <c r="A84" s="1529"/>
      <c r="B84" s="1529"/>
      <c r="C84" s="1529"/>
      <c r="D84" s="1529"/>
      <c r="E84" s="1529"/>
      <c r="F84" s="1529"/>
      <c r="G84" s="1530"/>
      <c r="H84" s="1530"/>
      <c r="I84" s="1530"/>
      <c r="J84" s="1530"/>
      <c r="K84" s="1530"/>
      <c r="L84" s="1530"/>
      <c r="M84" s="1530"/>
      <c r="N84" s="1530"/>
      <c r="O84" s="1530"/>
      <c r="P84" s="1530"/>
      <c r="Q84" s="1530"/>
      <c r="R84" s="1529"/>
      <c r="S84" s="1529"/>
      <c r="T84" s="1529"/>
      <c r="U84" s="1529"/>
      <c r="V84" s="1529"/>
      <c r="W84" s="1529"/>
      <c r="X84" s="1529"/>
      <c r="Y84" s="1529"/>
      <c r="Z84" s="1529"/>
      <c r="AA84" s="1529"/>
      <c r="AB84" s="1529"/>
      <c r="AC84" s="1529"/>
      <c r="AD84" s="1529"/>
      <c r="AE84" s="1529"/>
      <c r="AF84" s="1529"/>
      <c r="AG84" s="1529"/>
      <c r="AH84" s="1529"/>
      <c r="AI84" s="1529"/>
      <c r="AJ84" s="1529"/>
      <c r="AK84" s="1529"/>
      <c r="AL84" s="1529"/>
      <c r="AM84" s="1529"/>
      <c r="AN84" s="1529"/>
      <c r="AO84" s="1529"/>
      <c r="AP84" s="1529"/>
      <c r="AQ84" s="1529"/>
      <c r="AR84" s="1529"/>
      <c r="AS84" s="1529"/>
      <c r="AT84" s="1529"/>
      <c r="AU84" s="1529"/>
      <c r="AV84" s="1529"/>
      <c r="AW84" s="1529"/>
      <c r="AX84" s="1529"/>
      <c r="AY84" s="1529"/>
      <c r="AZ84" s="1529"/>
      <c r="BA84" s="1529"/>
      <c r="BB84" s="1529"/>
      <c r="BC84" s="1529"/>
    </row>
    <row r="85" spans="1:55" hidden="1" x14ac:dyDescent="0.2">
      <c r="A85" s="1529"/>
      <c r="B85" s="1529"/>
      <c r="C85" s="1529"/>
      <c r="D85" s="1529"/>
      <c r="E85" s="1529"/>
      <c r="F85" s="1529"/>
      <c r="G85" s="1530"/>
      <c r="H85" s="1530"/>
      <c r="I85" s="1530"/>
      <c r="J85" s="1530"/>
      <c r="K85" s="1530"/>
      <c r="L85" s="1530"/>
      <c r="M85" s="1530"/>
      <c r="N85" s="1530"/>
      <c r="O85" s="1530"/>
      <c r="P85" s="1530"/>
      <c r="Q85" s="1530"/>
      <c r="R85" s="1529"/>
      <c r="S85" s="1529"/>
      <c r="T85" s="1529"/>
      <c r="U85" s="1529"/>
      <c r="V85" s="1529"/>
      <c r="W85" s="1529"/>
      <c r="X85" s="1529"/>
      <c r="Y85" s="1529"/>
      <c r="Z85" s="1529"/>
      <c r="AA85" s="1529"/>
      <c r="AB85" s="1529"/>
      <c r="AC85" s="1529"/>
      <c r="AD85" s="1529"/>
      <c r="AE85" s="1529"/>
      <c r="AF85" s="1529"/>
      <c r="AG85" s="1529"/>
      <c r="AH85" s="1529"/>
      <c r="AI85" s="1529"/>
      <c r="AJ85" s="1529"/>
      <c r="AK85" s="1529"/>
      <c r="AL85" s="1529"/>
      <c r="AM85" s="1529"/>
      <c r="AN85" s="1529"/>
      <c r="AO85" s="1529"/>
      <c r="AP85" s="1529"/>
      <c r="AQ85" s="1529"/>
      <c r="AR85" s="1529"/>
      <c r="AS85" s="1529"/>
      <c r="AT85" s="1529"/>
      <c r="AU85" s="1529"/>
      <c r="AV85" s="1529"/>
      <c r="AW85" s="1529"/>
      <c r="AX85" s="1529"/>
      <c r="AY85" s="1529"/>
      <c r="AZ85" s="1529"/>
      <c r="BA85" s="1529"/>
      <c r="BB85" s="1529"/>
      <c r="BC85" s="1529"/>
    </row>
    <row r="86" spans="1:55" hidden="1" x14ac:dyDescent="0.2">
      <c r="A86" s="1529"/>
      <c r="B86" s="1529"/>
      <c r="C86" s="1529"/>
      <c r="D86" s="1529"/>
      <c r="E86" s="1529"/>
      <c r="F86" s="1529"/>
      <c r="G86" s="1530"/>
      <c r="H86" s="1530"/>
      <c r="I86" s="1530"/>
      <c r="J86" s="1530"/>
      <c r="K86" s="1530"/>
      <c r="L86" s="1530"/>
      <c r="M86" s="1530"/>
      <c r="N86" s="1530"/>
      <c r="O86" s="1530"/>
      <c r="P86" s="1530"/>
      <c r="Q86" s="1530"/>
      <c r="R86" s="1529"/>
      <c r="S86" s="1529"/>
      <c r="T86" s="1529"/>
      <c r="U86" s="1529"/>
      <c r="V86" s="1529"/>
      <c r="W86" s="1529"/>
      <c r="X86" s="1529"/>
      <c r="Y86" s="1529"/>
      <c r="Z86" s="1529"/>
      <c r="AA86" s="1529"/>
      <c r="AB86" s="1529"/>
      <c r="AC86" s="1529"/>
      <c r="AD86" s="1529"/>
      <c r="AE86" s="1529"/>
      <c r="AF86" s="1529"/>
      <c r="AG86" s="1529"/>
      <c r="AH86" s="1529"/>
      <c r="AI86" s="1529"/>
      <c r="AJ86" s="1529"/>
      <c r="AK86" s="1529"/>
      <c r="AL86" s="1529"/>
      <c r="AM86" s="1529"/>
      <c r="AN86" s="1529"/>
      <c r="AO86" s="1529"/>
      <c r="AP86" s="1529"/>
      <c r="AQ86" s="1529"/>
      <c r="AR86" s="1529"/>
      <c r="AS86" s="1529"/>
      <c r="AT86" s="1529"/>
      <c r="AU86" s="1529"/>
      <c r="AV86" s="1529"/>
      <c r="AW86" s="1529"/>
      <c r="AX86" s="1529"/>
      <c r="AY86" s="1529"/>
      <c r="AZ86" s="1529"/>
      <c r="BA86" s="1529"/>
      <c r="BB86" s="1529"/>
      <c r="BC86" s="1529"/>
    </row>
    <row r="87" spans="1:55" hidden="1" x14ac:dyDescent="0.2">
      <c r="A87" s="1529"/>
      <c r="B87" s="1529"/>
      <c r="C87" s="1529"/>
      <c r="D87" s="1529"/>
      <c r="E87" s="1529"/>
      <c r="F87" s="1529"/>
      <c r="G87" s="1530"/>
      <c r="H87" s="1530"/>
      <c r="I87" s="1530"/>
      <c r="J87" s="1530"/>
      <c r="K87" s="1530"/>
      <c r="L87" s="1530"/>
      <c r="M87" s="1530"/>
      <c r="N87" s="1530"/>
      <c r="O87" s="1530"/>
      <c r="P87" s="1530"/>
      <c r="Q87" s="1530"/>
      <c r="R87" s="1529"/>
      <c r="S87" s="1529"/>
      <c r="T87" s="1529"/>
      <c r="U87" s="1529"/>
      <c r="V87" s="1529"/>
      <c r="W87" s="1529"/>
      <c r="X87" s="1529"/>
      <c r="Y87" s="1529"/>
      <c r="Z87" s="1529"/>
      <c r="AA87" s="1529"/>
      <c r="AB87" s="1529"/>
      <c r="AC87" s="1529"/>
      <c r="AD87" s="1529"/>
      <c r="AE87" s="1529"/>
      <c r="AF87" s="1529"/>
      <c r="AG87" s="1529"/>
      <c r="AH87" s="1529"/>
      <c r="AI87" s="1529"/>
      <c r="AJ87" s="1529"/>
      <c r="AK87" s="1529"/>
      <c r="AL87" s="1529"/>
      <c r="AM87" s="1529"/>
      <c r="AN87" s="1529"/>
      <c r="AO87" s="1529"/>
      <c r="AP87" s="1529"/>
      <c r="AQ87" s="1529"/>
      <c r="AR87" s="1529"/>
      <c r="AS87" s="1529"/>
      <c r="AT87" s="1529"/>
      <c r="AU87" s="1529"/>
      <c r="AV87" s="1529"/>
      <c r="AW87" s="1529"/>
      <c r="AX87" s="1529"/>
      <c r="AY87" s="1529"/>
      <c r="AZ87" s="1529"/>
      <c r="BA87" s="1529"/>
      <c r="BB87" s="1529"/>
      <c r="BC87" s="1529"/>
    </row>
    <row r="88" spans="1:55" hidden="1" x14ac:dyDescent="0.2">
      <c r="A88" s="1529"/>
      <c r="B88" s="1529"/>
      <c r="C88" s="1529"/>
      <c r="D88" s="1529"/>
      <c r="E88" s="1529"/>
      <c r="F88" s="1529"/>
      <c r="G88" s="1530"/>
      <c r="H88" s="1530"/>
      <c r="I88" s="1530"/>
      <c r="J88" s="1530"/>
      <c r="K88" s="1530"/>
      <c r="L88" s="1530"/>
      <c r="M88" s="1530"/>
      <c r="N88" s="1530"/>
      <c r="O88" s="1530"/>
      <c r="P88" s="1530"/>
      <c r="Q88" s="1530"/>
      <c r="R88" s="1529"/>
      <c r="S88" s="1529"/>
      <c r="T88" s="1529"/>
      <c r="U88" s="1529"/>
      <c r="V88" s="1529"/>
      <c r="W88" s="1529"/>
      <c r="X88" s="1529"/>
      <c r="Y88" s="1529"/>
      <c r="Z88" s="1529"/>
      <c r="AA88" s="1529"/>
      <c r="AB88" s="1529"/>
      <c r="AC88" s="1529"/>
      <c r="AD88" s="1529"/>
      <c r="AE88" s="1529"/>
      <c r="AF88" s="1529"/>
      <c r="AG88" s="1529"/>
      <c r="AH88" s="1529"/>
      <c r="AI88" s="1529"/>
      <c r="AJ88" s="1529"/>
      <c r="AK88" s="1529"/>
      <c r="AL88" s="1529"/>
      <c r="AM88" s="1529"/>
      <c r="AN88" s="1529"/>
      <c r="AO88" s="1529"/>
      <c r="AP88" s="1529"/>
      <c r="AQ88" s="1529"/>
      <c r="AR88" s="1529"/>
      <c r="AS88" s="1529"/>
      <c r="AT88" s="1529"/>
      <c r="AU88" s="1529"/>
      <c r="AV88" s="1529"/>
      <c r="AW88" s="1529"/>
      <c r="AX88" s="1529"/>
      <c r="AY88" s="1529"/>
      <c r="AZ88" s="1529"/>
      <c r="BA88" s="1529"/>
      <c r="BB88" s="1529"/>
      <c r="BC88" s="1529"/>
    </row>
    <row r="89" spans="1:55" hidden="1" x14ac:dyDescent="0.2">
      <c r="A89" s="1529"/>
      <c r="B89" s="1529"/>
      <c r="C89" s="1529"/>
      <c r="D89" s="1529"/>
      <c r="E89" s="1529"/>
      <c r="F89" s="1529"/>
      <c r="G89" s="1530"/>
      <c r="H89" s="1530"/>
      <c r="I89" s="1530"/>
      <c r="J89" s="1530"/>
      <c r="K89" s="1530"/>
      <c r="L89" s="1530"/>
      <c r="M89" s="1530"/>
      <c r="N89" s="1530"/>
      <c r="O89" s="1530"/>
      <c r="P89" s="1530"/>
      <c r="Q89" s="1530"/>
      <c r="R89" s="1529"/>
      <c r="S89" s="1529"/>
      <c r="T89" s="1529"/>
      <c r="U89" s="1529"/>
      <c r="V89" s="1529"/>
      <c r="W89" s="1529"/>
      <c r="X89" s="1529"/>
      <c r="Y89" s="1529"/>
      <c r="Z89" s="1529"/>
      <c r="AA89" s="1529"/>
      <c r="AB89" s="1529"/>
      <c r="AC89" s="1529"/>
      <c r="AD89" s="1529"/>
      <c r="AE89" s="1529"/>
      <c r="AF89" s="1529"/>
      <c r="AG89" s="1529"/>
      <c r="AH89" s="1529"/>
      <c r="AI89" s="1529"/>
      <c r="AJ89" s="1529"/>
      <c r="AK89" s="1529"/>
      <c r="AL89" s="1529"/>
      <c r="AM89" s="1529"/>
      <c r="AN89" s="1529"/>
      <c r="AO89" s="1529"/>
      <c r="AP89" s="1529"/>
      <c r="AQ89" s="1529"/>
      <c r="AR89" s="1529"/>
      <c r="AS89" s="1529"/>
      <c r="AT89" s="1529"/>
      <c r="AU89" s="1529"/>
      <c r="AV89" s="1529"/>
      <c r="AW89" s="1529"/>
      <c r="AX89" s="1529"/>
      <c r="AY89" s="1529"/>
      <c r="AZ89" s="1529"/>
      <c r="BA89" s="1529"/>
      <c r="BB89" s="1529"/>
      <c r="BC89" s="1529"/>
    </row>
    <row r="90" spans="1:55" hidden="1" x14ac:dyDescent="0.2">
      <c r="A90" s="1529"/>
      <c r="B90" s="1529"/>
      <c r="C90" s="1529"/>
      <c r="D90" s="1529"/>
      <c r="E90" s="1529"/>
      <c r="F90" s="1529"/>
      <c r="G90" s="1530"/>
      <c r="H90" s="1530"/>
      <c r="I90" s="1530"/>
      <c r="J90" s="1530"/>
      <c r="K90" s="1530"/>
      <c r="L90" s="1530"/>
      <c r="M90" s="1530"/>
      <c r="N90" s="1530"/>
      <c r="O90" s="1530"/>
      <c r="P90" s="1530"/>
      <c r="Q90" s="1530"/>
      <c r="R90" s="1529"/>
      <c r="S90" s="1529"/>
      <c r="T90" s="1529"/>
      <c r="U90" s="1529"/>
      <c r="V90" s="1529"/>
      <c r="W90" s="1529"/>
      <c r="X90" s="1529"/>
      <c r="Y90" s="1529"/>
      <c r="Z90" s="1529"/>
      <c r="AA90" s="1529"/>
      <c r="AB90" s="1529"/>
      <c r="AC90" s="1529"/>
      <c r="AD90" s="1529"/>
      <c r="AE90" s="1529"/>
      <c r="AF90" s="1529"/>
      <c r="AG90" s="1529"/>
      <c r="AH90" s="1529"/>
      <c r="AI90" s="1529"/>
      <c r="AJ90" s="1529"/>
      <c r="AK90" s="1529"/>
      <c r="AL90" s="1529"/>
      <c r="AM90" s="1529"/>
      <c r="AN90" s="1529"/>
      <c r="AO90" s="1529"/>
      <c r="AP90" s="1529"/>
      <c r="AQ90" s="1529"/>
      <c r="AR90" s="1529"/>
      <c r="AS90" s="1529"/>
      <c r="AT90" s="1529"/>
      <c r="AU90" s="1529"/>
      <c r="AV90" s="1529"/>
      <c r="AW90" s="1529"/>
      <c r="AX90" s="1529"/>
      <c r="AY90" s="1529"/>
      <c r="AZ90" s="1529"/>
      <c r="BA90" s="1529"/>
      <c r="BB90" s="1529"/>
      <c r="BC90" s="1529"/>
    </row>
    <row r="91" spans="1:55" hidden="1" x14ac:dyDescent="0.2">
      <c r="A91" s="1529"/>
      <c r="B91" s="1529"/>
      <c r="C91" s="1529"/>
      <c r="D91" s="1529"/>
      <c r="E91" s="1529"/>
      <c r="F91" s="1529"/>
      <c r="G91" s="1530"/>
      <c r="H91" s="1530"/>
      <c r="I91" s="1530"/>
      <c r="J91" s="1530"/>
      <c r="K91" s="1530"/>
      <c r="L91" s="1530"/>
      <c r="M91" s="1530"/>
      <c r="N91" s="1530"/>
      <c r="O91" s="1530"/>
      <c r="P91" s="1530"/>
      <c r="Q91" s="1530"/>
      <c r="R91" s="1529"/>
      <c r="S91" s="1529"/>
      <c r="T91" s="1529"/>
      <c r="U91" s="1529"/>
      <c r="V91" s="1529"/>
      <c r="W91" s="1529"/>
      <c r="X91" s="1529"/>
      <c r="Y91" s="1529"/>
      <c r="Z91" s="1529"/>
      <c r="AA91" s="1529"/>
      <c r="AB91" s="1529"/>
      <c r="AC91" s="1529"/>
      <c r="AD91" s="1529"/>
      <c r="AE91" s="1529"/>
      <c r="AF91" s="1529"/>
      <c r="AG91" s="1529"/>
      <c r="AH91" s="1529"/>
      <c r="AI91" s="1529"/>
      <c r="AJ91" s="1529"/>
      <c r="AK91" s="1529"/>
      <c r="AL91" s="1529"/>
      <c r="AM91" s="1529"/>
      <c r="AN91" s="1529"/>
      <c r="AO91" s="1529"/>
      <c r="AP91" s="1529"/>
      <c r="AQ91" s="1529"/>
      <c r="AR91" s="1529"/>
      <c r="AS91" s="1529"/>
      <c r="AT91" s="1529"/>
      <c r="AU91" s="1529"/>
      <c r="AV91" s="1529"/>
      <c r="AW91" s="1529"/>
      <c r="AX91" s="1529"/>
      <c r="AY91" s="1529"/>
      <c r="AZ91" s="1529"/>
      <c r="BA91" s="1529"/>
      <c r="BB91" s="1529"/>
      <c r="BC91" s="1529"/>
    </row>
    <row r="92" spans="1:55" hidden="1" x14ac:dyDescent="0.2">
      <c r="A92" s="1529"/>
      <c r="B92" s="1529"/>
      <c r="C92" s="1529"/>
      <c r="D92" s="1529"/>
      <c r="E92" s="1529"/>
      <c r="F92" s="1529"/>
      <c r="G92" s="1530"/>
      <c r="H92" s="1530"/>
      <c r="I92" s="1530"/>
      <c r="J92" s="1530"/>
      <c r="K92" s="1530"/>
      <c r="L92" s="1530"/>
      <c r="M92" s="1530"/>
      <c r="N92" s="1530"/>
      <c r="O92" s="1530"/>
      <c r="P92" s="1530"/>
      <c r="Q92" s="1530"/>
      <c r="R92" s="1529"/>
      <c r="S92" s="1529"/>
      <c r="T92" s="1529"/>
      <c r="U92" s="1529"/>
      <c r="V92" s="1529"/>
      <c r="W92" s="1529"/>
      <c r="X92" s="1529"/>
      <c r="Y92" s="1529"/>
      <c r="Z92" s="1529"/>
      <c r="AA92" s="1529"/>
      <c r="AB92" s="1529"/>
      <c r="AC92" s="1529"/>
      <c r="AD92" s="1529"/>
      <c r="AE92" s="1529"/>
      <c r="AF92" s="1529"/>
      <c r="AG92" s="1529"/>
      <c r="AH92" s="1529"/>
      <c r="AI92" s="1529"/>
      <c r="AJ92" s="1529"/>
      <c r="AK92" s="1529"/>
      <c r="AL92" s="1529"/>
      <c r="AM92" s="1529"/>
      <c r="AN92" s="1529"/>
      <c r="AO92" s="1529"/>
      <c r="AP92" s="1529"/>
      <c r="AQ92" s="1529"/>
      <c r="AR92" s="1529"/>
      <c r="AS92" s="1529"/>
      <c r="AT92" s="1529"/>
      <c r="AU92" s="1529"/>
      <c r="AV92" s="1529"/>
      <c r="AW92" s="1529"/>
      <c r="AX92" s="1529"/>
      <c r="AY92" s="1529"/>
      <c r="AZ92" s="1529"/>
      <c r="BA92" s="1529"/>
      <c r="BB92" s="1529"/>
      <c r="BC92" s="1529"/>
    </row>
    <row r="93" spans="1:55" hidden="1" x14ac:dyDescent="0.2">
      <c r="A93" s="1529"/>
      <c r="B93" s="1529"/>
      <c r="C93" s="1529"/>
      <c r="D93" s="1529"/>
      <c r="E93" s="1529"/>
      <c r="F93" s="1529"/>
      <c r="G93" s="1530"/>
      <c r="H93" s="1530"/>
      <c r="I93" s="1530"/>
      <c r="J93" s="1530"/>
      <c r="K93" s="1530"/>
      <c r="L93" s="1530"/>
      <c r="M93" s="1530"/>
      <c r="N93" s="1530"/>
      <c r="O93" s="1530"/>
      <c r="P93" s="1530"/>
      <c r="Q93" s="1530"/>
      <c r="R93" s="1529"/>
      <c r="S93" s="1529"/>
      <c r="T93" s="1529"/>
      <c r="U93" s="1529"/>
      <c r="V93" s="1529"/>
      <c r="W93" s="1529"/>
      <c r="X93" s="1529"/>
      <c r="Y93" s="1529"/>
      <c r="Z93" s="1529"/>
      <c r="AA93" s="1529"/>
      <c r="AB93" s="1529"/>
      <c r="AC93" s="1529"/>
      <c r="AD93" s="1529"/>
      <c r="AE93" s="1529"/>
      <c r="AF93" s="1529"/>
      <c r="AG93" s="1529"/>
      <c r="AH93" s="1529"/>
      <c r="AI93" s="1529"/>
      <c r="AJ93" s="1529"/>
      <c r="AK93" s="1529"/>
      <c r="AL93" s="1529"/>
      <c r="AM93" s="1529"/>
      <c r="AN93" s="1529"/>
      <c r="AO93" s="1529"/>
      <c r="AP93" s="1529"/>
      <c r="AQ93" s="1529"/>
      <c r="AR93" s="1529"/>
      <c r="AS93" s="1529"/>
      <c r="AT93" s="1529"/>
      <c r="AU93" s="1529"/>
      <c r="AV93" s="1529"/>
      <c r="AW93" s="1529"/>
      <c r="AX93" s="1529"/>
      <c r="AY93" s="1529"/>
      <c r="AZ93" s="1529"/>
      <c r="BA93" s="1529"/>
      <c r="BB93" s="1529"/>
      <c r="BC93" s="1529"/>
    </row>
    <row r="94" spans="1:55" hidden="1" x14ac:dyDescent="0.2">
      <c r="A94" s="1529"/>
      <c r="B94" s="1529"/>
      <c r="C94" s="1529"/>
      <c r="D94" s="1529"/>
      <c r="E94" s="1529"/>
      <c r="F94" s="1529"/>
      <c r="G94" s="1530"/>
      <c r="H94" s="1530"/>
      <c r="I94" s="1530"/>
      <c r="J94" s="1530"/>
      <c r="K94" s="1530"/>
      <c r="L94" s="1530"/>
      <c r="M94" s="1530"/>
      <c r="N94" s="1530"/>
      <c r="O94" s="1530"/>
      <c r="P94" s="1530"/>
      <c r="Q94" s="1530"/>
      <c r="R94" s="1529"/>
      <c r="S94" s="1529"/>
      <c r="T94" s="1529"/>
      <c r="U94" s="1529"/>
      <c r="V94" s="1529"/>
      <c r="W94" s="1529"/>
      <c r="X94" s="1529"/>
      <c r="Y94" s="1529"/>
      <c r="Z94" s="1529"/>
      <c r="AA94" s="1529"/>
      <c r="AB94" s="1529"/>
      <c r="AC94" s="1529"/>
      <c r="AD94" s="1529"/>
      <c r="AE94" s="1529"/>
      <c r="AF94" s="1529"/>
      <c r="AG94" s="1529"/>
      <c r="AH94" s="1529"/>
      <c r="AI94" s="1529"/>
      <c r="AJ94" s="1529"/>
      <c r="AK94" s="1529"/>
      <c r="AL94" s="1529"/>
      <c r="AM94" s="1529"/>
      <c r="AN94" s="1529"/>
      <c r="AO94" s="1529"/>
      <c r="AP94" s="1529"/>
      <c r="AQ94" s="1529"/>
      <c r="AR94" s="1529"/>
      <c r="AS94" s="1529"/>
      <c r="AT94" s="1529"/>
      <c r="AU94" s="1529"/>
      <c r="AV94" s="1529"/>
      <c r="AW94" s="1529"/>
      <c r="AX94" s="1529"/>
      <c r="AY94" s="1529"/>
      <c r="AZ94" s="1529"/>
      <c r="BA94" s="1529"/>
      <c r="BB94" s="1529"/>
      <c r="BC94" s="1529"/>
    </row>
    <row r="95" spans="1:55" hidden="1" x14ac:dyDescent="0.2">
      <c r="A95" s="1529"/>
      <c r="B95" s="1529"/>
      <c r="C95" s="1529"/>
      <c r="D95" s="1529"/>
      <c r="E95" s="1529"/>
      <c r="F95" s="1529"/>
      <c r="G95" s="1530"/>
      <c r="H95" s="1530"/>
      <c r="I95" s="1530"/>
      <c r="J95" s="1530"/>
      <c r="K95" s="1530"/>
      <c r="L95" s="1530"/>
      <c r="M95" s="1530"/>
      <c r="N95" s="1530"/>
      <c r="O95" s="1530"/>
      <c r="P95" s="1530"/>
      <c r="Q95" s="1530"/>
      <c r="R95" s="1529"/>
      <c r="S95" s="1529"/>
      <c r="T95" s="1529"/>
      <c r="U95" s="1529"/>
      <c r="V95" s="1529"/>
      <c r="W95" s="1529"/>
      <c r="X95" s="1529"/>
      <c r="Y95" s="1529"/>
      <c r="Z95" s="1529"/>
      <c r="AA95" s="1529"/>
      <c r="AB95" s="1529"/>
      <c r="AC95" s="1529"/>
      <c r="AD95" s="1529"/>
      <c r="AE95" s="1529"/>
      <c r="AF95" s="1529"/>
      <c r="AG95" s="1529"/>
      <c r="AH95" s="1529"/>
      <c r="AI95" s="1529"/>
      <c r="AJ95" s="1529"/>
      <c r="AK95" s="1529"/>
      <c r="AL95" s="1529"/>
      <c r="AM95" s="1529"/>
      <c r="AN95" s="1529"/>
      <c r="AO95" s="1529"/>
      <c r="AP95" s="1529"/>
      <c r="AQ95" s="1529"/>
      <c r="AR95" s="1529"/>
      <c r="AS95" s="1529"/>
      <c r="AT95" s="1529"/>
      <c r="AU95" s="1529"/>
      <c r="AV95" s="1529"/>
      <c r="AW95" s="1529"/>
      <c r="AX95" s="1529"/>
      <c r="AY95" s="1529"/>
      <c r="AZ95" s="1529"/>
      <c r="BA95" s="1529"/>
      <c r="BB95" s="1529"/>
      <c r="BC95" s="1529"/>
    </row>
    <row r="96" spans="1:55" hidden="1" x14ac:dyDescent="0.2">
      <c r="A96" s="1529"/>
      <c r="B96" s="1529"/>
      <c r="C96" s="1529"/>
      <c r="D96" s="1529"/>
      <c r="E96" s="1529"/>
      <c r="F96" s="1529"/>
      <c r="G96" s="1530"/>
      <c r="H96" s="1530"/>
      <c r="I96" s="1530"/>
      <c r="J96" s="1530"/>
      <c r="K96" s="1530"/>
      <c r="L96" s="1530"/>
      <c r="M96" s="1530"/>
      <c r="N96" s="1530"/>
      <c r="O96" s="1530"/>
      <c r="P96" s="1530"/>
      <c r="Q96" s="1530"/>
      <c r="R96" s="1529"/>
      <c r="S96" s="1529"/>
      <c r="T96" s="1529"/>
      <c r="U96" s="1529"/>
      <c r="V96" s="1529"/>
      <c r="W96" s="1529"/>
      <c r="X96" s="1529"/>
      <c r="Y96" s="1529"/>
      <c r="Z96" s="1529"/>
      <c r="AA96" s="1529"/>
      <c r="AB96" s="1529"/>
      <c r="AC96" s="1529"/>
      <c r="AD96" s="1529"/>
      <c r="AE96" s="1529"/>
      <c r="AF96" s="1529"/>
      <c r="AG96" s="1529"/>
      <c r="AH96" s="1529"/>
      <c r="AI96" s="1529"/>
      <c r="AJ96" s="1529"/>
      <c r="AK96" s="1529"/>
      <c r="AL96" s="1529"/>
      <c r="AM96" s="1529"/>
      <c r="AN96" s="1529"/>
      <c r="AO96" s="1529"/>
      <c r="AP96" s="1529"/>
      <c r="AQ96" s="1529"/>
      <c r="AR96" s="1529"/>
      <c r="AS96" s="1529"/>
      <c r="AT96" s="1529"/>
      <c r="AU96" s="1529"/>
      <c r="AV96" s="1529"/>
      <c r="AW96" s="1529"/>
      <c r="AX96" s="1529"/>
      <c r="AY96" s="1529"/>
      <c r="AZ96" s="1529"/>
      <c r="BA96" s="1529"/>
      <c r="BB96" s="1529"/>
      <c r="BC96" s="1529"/>
    </row>
    <row r="97" spans="1:55" hidden="1" x14ac:dyDescent="0.2">
      <c r="A97" s="1529"/>
      <c r="B97" s="1529"/>
      <c r="C97" s="1529"/>
      <c r="D97" s="1529"/>
      <c r="E97" s="1529"/>
      <c r="F97" s="1529"/>
      <c r="G97" s="1530"/>
      <c r="H97" s="1530"/>
      <c r="I97" s="1530"/>
      <c r="J97" s="1530"/>
      <c r="K97" s="1530"/>
      <c r="L97" s="1530"/>
      <c r="M97" s="1530"/>
      <c r="N97" s="1530"/>
      <c r="O97" s="1530"/>
      <c r="P97" s="1530"/>
      <c r="Q97" s="1530"/>
      <c r="R97" s="1529"/>
      <c r="S97" s="1529"/>
      <c r="T97" s="1529"/>
      <c r="U97" s="1529"/>
      <c r="V97" s="1529"/>
      <c r="W97" s="1529"/>
      <c r="X97" s="1529"/>
      <c r="Y97" s="1529"/>
      <c r="Z97" s="1529"/>
      <c r="AA97" s="1529"/>
      <c r="AB97" s="1529"/>
      <c r="AC97" s="1529"/>
      <c r="AD97" s="1529"/>
      <c r="AE97" s="1529"/>
      <c r="AF97" s="1529"/>
      <c r="AG97" s="1529"/>
      <c r="AH97" s="1529"/>
      <c r="AI97" s="1529"/>
      <c r="AJ97" s="1529"/>
      <c r="AK97" s="1529"/>
      <c r="AL97" s="1529"/>
      <c r="AM97" s="1529"/>
      <c r="AN97" s="1529"/>
      <c r="AO97" s="1529"/>
      <c r="AP97" s="1529"/>
      <c r="AQ97" s="1529"/>
      <c r="AR97" s="1529"/>
      <c r="AS97" s="1529"/>
      <c r="AT97" s="1529"/>
      <c r="AU97" s="1529"/>
      <c r="AV97" s="1529"/>
      <c r="AW97" s="1529"/>
      <c r="AX97" s="1529"/>
      <c r="AY97" s="1529"/>
      <c r="AZ97" s="1529"/>
      <c r="BA97" s="1529"/>
      <c r="BB97" s="1529"/>
      <c r="BC97" s="1529"/>
    </row>
    <row r="98" spans="1:55" hidden="1" x14ac:dyDescent="0.2">
      <c r="A98" s="1529"/>
      <c r="B98" s="1529"/>
      <c r="C98" s="1529"/>
      <c r="D98" s="1529"/>
      <c r="E98" s="1529"/>
      <c r="F98" s="1529"/>
      <c r="G98" s="1530"/>
      <c r="H98" s="1530"/>
      <c r="I98" s="1530"/>
      <c r="J98" s="1530"/>
      <c r="K98" s="1530"/>
      <c r="L98" s="1530"/>
      <c r="M98" s="1530"/>
      <c r="N98" s="1530"/>
      <c r="O98" s="1530"/>
      <c r="P98" s="1530"/>
      <c r="Q98" s="1530"/>
      <c r="R98" s="1529"/>
      <c r="S98" s="1529"/>
      <c r="T98" s="1529"/>
      <c r="U98" s="1529"/>
      <c r="V98" s="1529"/>
      <c r="W98" s="1529"/>
      <c r="X98" s="1529"/>
      <c r="Y98" s="1529"/>
      <c r="Z98" s="1529"/>
      <c r="AA98" s="1529"/>
      <c r="AB98" s="1529"/>
      <c r="AC98" s="1529"/>
      <c r="AD98" s="1529"/>
      <c r="AE98" s="1529"/>
      <c r="AF98" s="1529"/>
      <c r="AG98" s="1529"/>
      <c r="AH98" s="1529"/>
      <c r="AI98" s="1529"/>
      <c r="AJ98" s="1529"/>
      <c r="AK98" s="1529"/>
      <c r="AL98" s="1529"/>
      <c r="AM98" s="1529"/>
      <c r="AN98" s="1529"/>
      <c r="AO98" s="1529"/>
      <c r="AP98" s="1529"/>
      <c r="AQ98" s="1529"/>
      <c r="AR98" s="1529"/>
      <c r="AS98" s="1529"/>
      <c r="AT98" s="1529"/>
      <c r="AU98" s="1529"/>
      <c r="AV98" s="1529"/>
      <c r="AW98" s="1529"/>
      <c r="AX98" s="1529"/>
      <c r="AY98" s="1529"/>
      <c r="AZ98" s="1529"/>
      <c r="BA98" s="1529"/>
      <c r="BB98" s="1529"/>
      <c r="BC98" s="1529"/>
    </row>
    <row r="99" spans="1:55" hidden="1" x14ac:dyDescent="0.2">
      <c r="A99" s="1529"/>
      <c r="B99" s="1529"/>
      <c r="C99" s="1529"/>
      <c r="D99" s="1529"/>
      <c r="E99" s="1529"/>
      <c r="F99" s="1529"/>
      <c r="G99" s="1530"/>
      <c r="H99" s="1530"/>
      <c r="I99" s="1530"/>
      <c r="J99" s="1530"/>
      <c r="K99" s="1530"/>
      <c r="L99" s="1530"/>
      <c r="M99" s="1530"/>
      <c r="N99" s="1530"/>
      <c r="O99" s="1530"/>
      <c r="P99" s="1530"/>
      <c r="Q99" s="1530"/>
      <c r="R99" s="1529"/>
      <c r="S99" s="1529"/>
      <c r="T99" s="1529"/>
      <c r="U99" s="1529"/>
      <c r="V99" s="1529"/>
      <c r="W99" s="1529"/>
      <c r="X99" s="1529"/>
      <c r="Y99" s="1529"/>
      <c r="Z99" s="1529"/>
      <c r="AA99" s="1529"/>
      <c r="AB99" s="1529"/>
      <c r="AC99" s="1529"/>
      <c r="AD99" s="1529"/>
      <c r="AE99" s="1529"/>
      <c r="AF99" s="1529"/>
      <c r="AG99" s="1529"/>
      <c r="AH99" s="1529"/>
      <c r="AI99" s="1529"/>
      <c r="AJ99" s="1529"/>
      <c r="AK99" s="1529"/>
      <c r="AL99" s="1529"/>
      <c r="AM99" s="1529"/>
      <c r="AN99" s="1529"/>
      <c r="AO99" s="1529"/>
      <c r="AP99" s="1529"/>
      <c r="AQ99" s="1529"/>
      <c r="AR99" s="1529"/>
      <c r="AS99" s="1529"/>
      <c r="AT99" s="1529"/>
      <c r="AU99" s="1529"/>
      <c r="AV99" s="1529"/>
      <c r="AW99" s="1529"/>
      <c r="AX99" s="1529"/>
      <c r="AY99" s="1529"/>
      <c r="AZ99" s="1529"/>
      <c r="BA99" s="1529"/>
      <c r="BB99" s="1529"/>
      <c r="BC99" s="1529"/>
    </row>
    <row r="100" spans="1:55" hidden="1" x14ac:dyDescent="0.2">
      <c r="A100" s="1529"/>
      <c r="B100" s="1529"/>
      <c r="C100" s="1529"/>
      <c r="D100" s="1529"/>
      <c r="E100" s="1529"/>
      <c r="F100" s="1529"/>
      <c r="G100" s="1530"/>
      <c r="H100" s="1530"/>
      <c r="I100" s="1530"/>
      <c r="J100" s="1530"/>
      <c r="K100" s="1530"/>
      <c r="L100" s="1530"/>
      <c r="M100" s="1530"/>
      <c r="N100" s="1530"/>
      <c r="O100" s="1530"/>
      <c r="P100" s="1530"/>
      <c r="Q100" s="1530"/>
      <c r="R100" s="1529"/>
      <c r="S100" s="1529"/>
      <c r="T100" s="1529"/>
      <c r="U100" s="1529"/>
      <c r="V100" s="1529"/>
      <c r="W100" s="1529"/>
      <c r="X100" s="1529"/>
      <c r="Y100" s="1529"/>
      <c r="Z100" s="1529"/>
      <c r="AA100" s="1529"/>
      <c r="AB100" s="1529"/>
      <c r="AC100" s="1529"/>
      <c r="AD100" s="1529"/>
      <c r="AE100" s="1529"/>
      <c r="AF100" s="1529"/>
      <c r="AG100" s="1529"/>
      <c r="AH100" s="1529"/>
      <c r="AI100" s="1529"/>
      <c r="AJ100" s="1529"/>
      <c r="AK100" s="1529"/>
      <c r="AL100" s="1529"/>
      <c r="AM100" s="1529"/>
      <c r="AN100" s="1529"/>
      <c r="AO100" s="1529"/>
      <c r="AP100" s="1529"/>
      <c r="AQ100" s="1529"/>
      <c r="AR100" s="1529"/>
      <c r="AS100" s="1529"/>
      <c r="AT100" s="1529"/>
      <c r="AU100" s="1529"/>
      <c r="AV100" s="1529"/>
      <c r="AW100" s="1529"/>
      <c r="AX100" s="1529"/>
      <c r="AY100" s="1529"/>
      <c r="AZ100" s="1529"/>
      <c r="BA100" s="1529"/>
      <c r="BB100" s="1529"/>
      <c r="BC100" s="1529"/>
    </row>
    <row r="101" spans="1:55" hidden="1" x14ac:dyDescent="0.2">
      <c r="A101" s="1529"/>
      <c r="B101" s="1529"/>
      <c r="C101" s="1529"/>
      <c r="D101" s="1529"/>
      <c r="E101" s="1529"/>
      <c r="F101" s="1529"/>
      <c r="G101" s="1530"/>
      <c r="H101" s="1530"/>
      <c r="I101" s="1530"/>
      <c r="J101" s="1530"/>
      <c r="K101" s="1530"/>
      <c r="L101" s="1530"/>
      <c r="M101" s="1530"/>
      <c r="N101" s="1530"/>
      <c r="O101" s="1530"/>
      <c r="P101" s="1530"/>
      <c r="Q101" s="1530"/>
      <c r="R101" s="1529"/>
      <c r="S101" s="1529"/>
      <c r="T101" s="1529"/>
      <c r="U101" s="1529"/>
      <c r="V101" s="1529"/>
      <c r="W101" s="1529"/>
      <c r="X101" s="1529"/>
      <c r="Y101" s="1529"/>
      <c r="Z101" s="1529"/>
      <c r="AA101" s="1529"/>
      <c r="AB101" s="1529"/>
      <c r="AC101" s="1529"/>
      <c r="AD101" s="1529"/>
      <c r="AE101" s="1529"/>
      <c r="AF101" s="1529"/>
      <c r="AG101" s="1529"/>
      <c r="AH101" s="1529"/>
      <c r="AI101" s="1529"/>
      <c r="AJ101" s="1529"/>
      <c r="AK101" s="1529"/>
      <c r="AL101" s="1529"/>
      <c r="AM101" s="1529"/>
      <c r="AN101" s="1529"/>
      <c r="AO101" s="1529"/>
      <c r="AP101" s="1529"/>
      <c r="AQ101" s="1529"/>
      <c r="AR101" s="1529"/>
      <c r="AS101" s="1529"/>
      <c r="AT101" s="1529"/>
      <c r="AU101" s="1529"/>
      <c r="AV101" s="1529"/>
      <c r="AW101" s="1529"/>
      <c r="AX101" s="1529"/>
      <c r="AY101" s="1529"/>
      <c r="AZ101" s="1529"/>
      <c r="BA101" s="1529"/>
      <c r="BB101" s="1529"/>
      <c r="BC101" s="1529"/>
    </row>
    <row r="102" spans="1:55" hidden="1" x14ac:dyDescent="0.2">
      <c r="A102" s="1529"/>
      <c r="B102" s="1529"/>
      <c r="C102" s="1529"/>
      <c r="D102" s="1529"/>
      <c r="E102" s="1529"/>
      <c r="F102" s="1529"/>
      <c r="G102" s="1530"/>
      <c r="H102" s="1530"/>
      <c r="I102" s="1530"/>
      <c r="J102" s="1530"/>
      <c r="K102" s="1530"/>
      <c r="L102" s="1530"/>
      <c r="M102" s="1530"/>
      <c r="N102" s="1530"/>
      <c r="O102" s="1530"/>
      <c r="P102" s="1530"/>
      <c r="Q102" s="1530"/>
      <c r="R102" s="1529"/>
      <c r="S102" s="1529"/>
      <c r="T102" s="1529"/>
      <c r="U102" s="1529"/>
      <c r="V102" s="1529"/>
      <c r="W102" s="1529"/>
      <c r="X102" s="1529"/>
      <c r="Y102" s="1529"/>
      <c r="Z102" s="1529"/>
      <c r="AA102" s="1529"/>
      <c r="AB102" s="1529"/>
      <c r="AC102" s="1529"/>
      <c r="AD102" s="1529"/>
      <c r="AE102" s="1529"/>
      <c r="AF102" s="1529"/>
      <c r="AG102" s="1529"/>
      <c r="AH102" s="1529"/>
      <c r="AI102" s="1529"/>
      <c r="AJ102" s="1529"/>
      <c r="AK102" s="1529"/>
      <c r="AL102" s="1529"/>
      <c r="AM102" s="1529"/>
      <c r="AN102" s="1529"/>
      <c r="AO102" s="1529"/>
      <c r="AP102" s="1529"/>
      <c r="AQ102" s="1529"/>
      <c r="AR102" s="1529"/>
      <c r="AS102" s="1529"/>
      <c r="AT102" s="1529"/>
      <c r="AU102" s="1529"/>
      <c r="AV102" s="1529"/>
      <c r="AW102" s="1529"/>
      <c r="AX102" s="1529"/>
      <c r="AY102" s="1529"/>
      <c r="AZ102" s="1529"/>
      <c r="BA102" s="1529"/>
      <c r="BB102" s="1529"/>
      <c r="BC102" s="1529"/>
    </row>
    <row r="103" spans="1:55" hidden="1" x14ac:dyDescent="0.2">
      <c r="A103" s="1529"/>
      <c r="B103" s="1529"/>
      <c r="C103" s="1529"/>
      <c r="D103" s="1529"/>
      <c r="E103" s="1529"/>
      <c r="F103" s="1529"/>
      <c r="G103" s="1530"/>
      <c r="H103" s="1530"/>
      <c r="I103" s="1530"/>
      <c r="J103" s="1530"/>
      <c r="K103" s="1530"/>
      <c r="L103" s="1530"/>
      <c r="M103" s="1530"/>
      <c r="N103" s="1530"/>
      <c r="O103" s="1530"/>
      <c r="P103" s="1530"/>
      <c r="Q103" s="1530"/>
      <c r="R103" s="1529"/>
      <c r="S103" s="1529"/>
      <c r="T103" s="1529"/>
      <c r="U103" s="1529"/>
      <c r="V103" s="1529"/>
      <c r="W103" s="1529"/>
      <c r="X103" s="1529"/>
      <c r="Y103" s="1529"/>
      <c r="Z103" s="1529"/>
      <c r="AA103" s="1529"/>
      <c r="AB103" s="1529"/>
      <c r="AC103" s="1529"/>
      <c r="AD103" s="1529"/>
      <c r="AE103" s="1529"/>
      <c r="AF103" s="1529"/>
      <c r="AG103" s="1529"/>
      <c r="AH103" s="1529"/>
      <c r="AI103" s="1529"/>
      <c r="AJ103" s="1529"/>
      <c r="AK103" s="1529"/>
      <c r="AL103" s="1529"/>
      <c r="AM103" s="1529"/>
      <c r="AN103" s="1529"/>
      <c r="AO103" s="1529"/>
      <c r="AP103" s="1529"/>
      <c r="AQ103" s="1529"/>
      <c r="AR103" s="1529"/>
      <c r="AS103" s="1529"/>
      <c r="AT103" s="1529"/>
      <c r="AU103" s="1529"/>
      <c r="AV103" s="1529"/>
      <c r="AW103" s="1529"/>
      <c r="AX103" s="1529"/>
      <c r="AY103" s="1529"/>
      <c r="AZ103" s="1529"/>
      <c r="BA103" s="1529"/>
      <c r="BB103" s="1529"/>
      <c r="BC103" s="1529"/>
    </row>
    <row r="104" spans="1:55" hidden="1" x14ac:dyDescent="0.2">
      <c r="A104" s="1529"/>
      <c r="B104" s="1529"/>
      <c r="C104" s="1529"/>
      <c r="D104" s="1529"/>
      <c r="E104" s="1529"/>
      <c r="F104" s="1529"/>
      <c r="G104" s="1530"/>
      <c r="H104" s="1530"/>
      <c r="I104" s="1530"/>
      <c r="J104" s="1530"/>
      <c r="K104" s="1530"/>
      <c r="L104" s="1530"/>
      <c r="M104" s="1530"/>
      <c r="N104" s="1530"/>
      <c r="O104" s="1530"/>
      <c r="P104" s="1530"/>
      <c r="Q104" s="1530"/>
      <c r="R104" s="1529"/>
      <c r="S104" s="1529"/>
      <c r="T104" s="1529"/>
      <c r="U104" s="1529"/>
      <c r="V104" s="1529"/>
      <c r="W104" s="1529"/>
      <c r="X104" s="1529"/>
      <c r="Y104" s="1529"/>
      <c r="Z104" s="1529"/>
      <c r="AA104" s="1529"/>
      <c r="AB104" s="1529"/>
      <c r="AC104" s="1529"/>
      <c r="AD104" s="1529"/>
      <c r="AE104" s="1529"/>
      <c r="AF104" s="1529"/>
      <c r="AG104" s="1529"/>
      <c r="AH104" s="1529"/>
      <c r="AI104" s="1529"/>
      <c r="AJ104" s="1529"/>
      <c r="AK104" s="1529"/>
      <c r="AL104" s="1529"/>
      <c r="AM104" s="1529"/>
      <c r="AN104" s="1529"/>
      <c r="AO104" s="1529"/>
      <c r="AP104" s="1529"/>
      <c r="AQ104" s="1529"/>
      <c r="AR104" s="1529"/>
      <c r="AS104" s="1529"/>
      <c r="AT104" s="1529"/>
      <c r="AU104" s="1529"/>
      <c r="AV104" s="1529"/>
      <c r="AW104" s="1529"/>
      <c r="AX104" s="1529"/>
      <c r="AY104" s="1529"/>
      <c r="AZ104" s="1529"/>
      <c r="BA104" s="1529"/>
      <c r="BB104" s="1529"/>
      <c r="BC104" s="1529"/>
    </row>
    <row r="105" spans="1:55" hidden="1" x14ac:dyDescent="0.2">
      <c r="A105" s="1529"/>
      <c r="B105" s="1529"/>
      <c r="C105" s="1529"/>
      <c r="D105" s="1529"/>
      <c r="E105" s="1529"/>
      <c r="F105" s="1529"/>
      <c r="G105" s="1530"/>
      <c r="H105" s="1530"/>
      <c r="I105" s="1530"/>
      <c r="J105" s="1530"/>
      <c r="K105" s="1530"/>
      <c r="L105" s="1530"/>
      <c r="M105" s="1530"/>
      <c r="N105" s="1530"/>
      <c r="O105" s="1530"/>
      <c r="P105" s="1530"/>
      <c r="Q105" s="1530"/>
      <c r="R105" s="1529"/>
      <c r="S105" s="1529"/>
      <c r="T105" s="1529"/>
      <c r="U105" s="1529"/>
      <c r="V105" s="1529"/>
      <c r="W105" s="1529"/>
      <c r="X105" s="1529"/>
      <c r="Y105" s="1529"/>
      <c r="Z105" s="1529"/>
      <c r="AA105" s="1529"/>
      <c r="AB105" s="1529"/>
      <c r="AC105" s="1529"/>
      <c r="AD105" s="1529"/>
      <c r="AE105" s="1529"/>
      <c r="AF105" s="1529"/>
      <c r="AG105" s="1529"/>
      <c r="AH105" s="1529"/>
      <c r="AI105" s="1529"/>
      <c r="AJ105" s="1529"/>
      <c r="AK105" s="1529"/>
      <c r="AL105" s="1529"/>
      <c r="AM105" s="1529"/>
      <c r="AN105" s="1529"/>
      <c r="AO105" s="1529"/>
      <c r="AP105" s="1529"/>
      <c r="AQ105" s="1529"/>
      <c r="AR105" s="1529"/>
      <c r="AS105" s="1529"/>
      <c r="AT105" s="1529"/>
      <c r="AU105" s="1529"/>
      <c r="AV105" s="1529"/>
      <c r="AW105" s="1529"/>
      <c r="AX105" s="1529"/>
      <c r="AY105" s="1529"/>
      <c r="AZ105" s="1529"/>
      <c r="BA105" s="1529"/>
      <c r="BB105" s="1529"/>
      <c r="BC105" s="1529"/>
    </row>
    <row r="106" spans="1:55" hidden="1" x14ac:dyDescent="0.2">
      <c r="A106" s="1529"/>
      <c r="B106" s="1529"/>
      <c r="C106" s="1529"/>
      <c r="D106" s="1529"/>
      <c r="E106" s="1529"/>
      <c r="F106" s="1529"/>
      <c r="G106" s="1530"/>
      <c r="H106" s="1530"/>
      <c r="I106" s="1530"/>
      <c r="J106" s="1530"/>
      <c r="K106" s="1530"/>
      <c r="L106" s="1530"/>
      <c r="M106" s="1530"/>
      <c r="N106" s="1530"/>
      <c r="O106" s="1530"/>
      <c r="P106" s="1530"/>
      <c r="Q106" s="1530"/>
      <c r="R106" s="1529"/>
      <c r="S106" s="1529"/>
      <c r="T106" s="1529"/>
      <c r="U106" s="1529"/>
      <c r="V106" s="1529"/>
      <c r="W106" s="1529"/>
      <c r="X106" s="1529"/>
      <c r="Y106" s="1529"/>
      <c r="Z106" s="1529"/>
      <c r="AA106" s="1529"/>
      <c r="AB106" s="1529"/>
      <c r="AC106" s="1529"/>
      <c r="AD106" s="1529"/>
      <c r="AE106" s="1529"/>
      <c r="AF106" s="1529"/>
      <c r="AG106" s="1529"/>
      <c r="AH106" s="1529"/>
      <c r="AI106" s="1529"/>
      <c r="AJ106" s="1529"/>
      <c r="AK106" s="1529"/>
      <c r="AL106" s="1529"/>
      <c r="AM106" s="1529"/>
      <c r="AN106" s="1529"/>
      <c r="AO106" s="1529"/>
      <c r="AP106" s="1529"/>
      <c r="AQ106" s="1529"/>
      <c r="AR106" s="1529"/>
      <c r="AS106" s="1529"/>
      <c r="AT106" s="1529"/>
      <c r="AU106" s="1529"/>
      <c r="AV106" s="1529"/>
      <c r="AW106" s="1529"/>
      <c r="AX106" s="1529"/>
      <c r="AY106" s="1529"/>
      <c r="AZ106" s="1529"/>
      <c r="BA106" s="1529"/>
      <c r="BB106" s="1529"/>
      <c r="BC106" s="1529"/>
    </row>
    <row r="107" spans="1:55" hidden="1" x14ac:dyDescent="0.2">
      <c r="A107" s="1529"/>
      <c r="B107" s="1529"/>
      <c r="C107" s="1529"/>
      <c r="D107" s="1529"/>
      <c r="E107" s="1529"/>
      <c r="F107" s="1529"/>
      <c r="G107" s="1530"/>
      <c r="H107" s="1530"/>
      <c r="I107" s="1530"/>
      <c r="J107" s="1530"/>
      <c r="K107" s="1530"/>
      <c r="L107" s="1530"/>
      <c r="M107" s="1530"/>
      <c r="N107" s="1530"/>
      <c r="O107" s="1530"/>
      <c r="P107" s="1530"/>
      <c r="Q107" s="1530"/>
      <c r="R107" s="1529"/>
      <c r="S107" s="1529"/>
      <c r="T107" s="1529"/>
      <c r="U107" s="1529"/>
      <c r="V107" s="1529"/>
      <c r="W107" s="1529"/>
      <c r="X107" s="1529"/>
      <c r="Y107" s="1529"/>
      <c r="Z107" s="1529"/>
      <c r="AA107" s="1529"/>
      <c r="AB107" s="1529"/>
      <c r="AC107" s="1529"/>
      <c r="AD107" s="1529"/>
      <c r="AE107" s="1529"/>
      <c r="AF107" s="1529"/>
      <c r="AG107" s="1529"/>
      <c r="AH107" s="1529"/>
      <c r="AI107" s="1529"/>
      <c r="AJ107" s="1529"/>
      <c r="AK107" s="1529"/>
      <c r="AL107" s="1529"/>
      <c r="AM107" s="1529"/>
      <c r="AN107" s="1529"/>
      <c r="AO107" s="1529"/>
      <c r="AP107" s="1529"/>
      <c r="AQ107" s="1529"/>
      <c r="AR107" s="1529"/>
      <c r="AS107" s="1529"/>
      <c r="AT107" s="1529"/>
      <c r="AU107" s="1529"/>
      <c r="AV107" s="1529"/>
      <c r="AW107" s="1529"/>
      <c r="AX107" s="1529"/>
      <c r="AY107" s="1529"/>
      <c r="AZ107" s="1529"/>
      <c r="BA107" s="1529"/>
      <c r="BB107" s="1529"/>
      <c r="BC107" s="1529"/>
    </row>
    <row r="108" spans="1:55" hidden="1" x14ac:dyDescent="0.2">
      <c r="A108" s="1529"/>
      <c r="B108" s="1529"/>
      <c r="C108" s="1529"/>
      <c r="D108" s="1529"/>
      <c r="E108" s="1529"/>
      <c r="F108" s="1529"/>
      <c r="G108" s="1530"/>
      <c r="H108" s="1530"/>
      <c r="I108" s="1530"/>
      <c r="J108" s="1530"/>
      <c r="K108" s="1530"/>
      <c r="L108" s="1530"/>
      <c r="M108" s="1530"/>
      <c r="N108" s="1530"/>
      <c r="O108" s="1530"/>
      <c r="P108" s="1530"/>
      <c r="Q108" s="1530"/>
      <c r="R108" s="1529"/>
      <c r="S108" s="1529"/>
      <c r="T108" s="1529"/>
      <c r="U108" s="1529"/>
      <c r="V108" s="1529"/>
      <c r="W108" s="1529"/>
      <c r="X108" s="1529"/>
      <c r="Y108" s="1529"/>
      <c r="Z108" s="1529"/>
      <c r="AA108" s="1529"/>
      <c r="AB108" s="1529"/>
      <c r="AC108" s="1529"/>
      <c r="AD108" s="1529"/>
      <c r="AE108" s="1529"/>
      <c r="AF108" s="1529"/>
      <c r="AG108" s="1529"/>
      <c r="AH108" s="1529"/>
      <c r="AI108" s="1529"/>
      <c r="AJ108" s="1529"/>
      <c r="AK108" s="1529"/>
      <c r="AL108" s="1529"/>
      <c r="AM108" s="1529"/>
      <c r="AN108" s="1529"/>
      <c r="AO108" s="1529"/>
      <c r="AP108" s="1529"/>
      <c r="AQ108" s="1529"/>
      <c r="AR108" s="1529"/>
      <c r="AS108" s="1529"/>
      <c r="AT108" s="1529"/>
      <c r="AU108" s="1529"/>
      <c r="AV108" s="1529"/>
      <c r="AW108" s="1529"/>
      <c r="AX108" s="1529"/>
      <c r="AY108" s="1529"/>
      <c r="AZ108" s="1529"/>
      <c r="BA108" s="1529"/>
      <c r="BB108" s="1529"/>
      <c r="BC108" s="1529"/>
    </row>
    <row r="109" spans="1:55" hidden="1" x14ac:dyDescent="0.2">
      <c r="A109" s="1529"/>
      <c r="B109" s="1529"/>
      <c r="C109" s="1529"/>
      <c r="D109" s="1529"/>
      <c r="E109" s="1529"/>
      <c r="F109" s="1529"/>
      <c r="G109" s="1530"/>
      <c r="H109" s="1530"/>
      <c r="I109" s="1530"/>
      <c r="J109" s="1530"/>
      <c r="K109" s="1530"/>
      <c r="L109" s="1530"/>
      <c r="M109" s="1530"/>
      <c r="N109" s="1530"/>
      <c r="O109" s="1530"/>
      <c r="P109" s="1530"/>
      <c r="Q109" s="1530"/>
      <c r="R109" s="1529"/>
      <c r="S109" s="1529"/>
      <c r="T109" s="1529"/>
      <c r="U109" s="1529"/>
      <c r="V109" s="1529"/>
      <c r="W109" s="1529"/>
      <c r="X109" s="1529"/>
      <c r="Y109" s="1529"/>
      <c r="Z109" s="1529"/>
      <c r="AA109" s="1529"/>
      <c r="AB109" s="1529"/>
      <c r="AC109" s="1529"/>
      <c r="AD109" s="1529"/>
      <c r="AE109" s="1529"/>
      <c r="AF109" s="1529"/>
      <c r="AG109" s="1529"/>
      <c r="AH109" s="1529"/>
      <c r="AI109" s="1529"/>
      <c r="AJ109" s="1529"/>
      <c r="AK109" s="1529"/>
      <c r="AL109" s="1529"/>
      <c r="AM109" s="1529"/>
      <c r="AN109" s="1529"/>
      <c r="AO109" s="1529"/>
      <c r="AP109" s="1529"/>
      <c r="AQ109" s="1529"/>
      <c r="AR109" s="1529"/>
      <c r="AS109" s="1529"/>
      <c r="AT109" s="1529"/>
      <c r="AU109" s="1529"/>
      <c r="AV109" s="1529"/>
      <c r="AW109" s="1529"/>
      <c r="AX109" s="1529"/>
      <c r="AY109" s="1529"/>
      <c r="AZ109" s="1529"/>
      <c r="BA109" s="1529"/>
      <c r="BB109" s="1529"/>
      <c r="BC109" s="1529"/>
    </row>
    <row r="110" spans="1:55" hidden="1" x14ac:dyDescent="0.2">
      <c r="A110" s="1529"/>
      <c r="B110" s="1529"/>
      <c r="C110" s="1529"/>
      <c r="D110" s="1529"/>
      <c r="E110" s="1529"/>
      <c r="F110" s="1529"/>
      <c r="G110" s="1530"/>
      <c r="H110" s="1530"/>
      <c r="I110" s="1530"/>
      <c r="J110" s="1530"/>
      <c r="K110" s="1530"/>
      <c r="L110" s="1530"/>
      <c r="M110" s="1530"/>
      <c r="N110" s="1530"/>
      <c r="O110" s="1530"/>
      <c r="P110" s="1530"/>
      <c r="Q110" s="1530"/>
      <c r="R110" s="1529"/>
      <c r="S110" s="1529"/>
      <c r="T110" s="1529"/>
      <c r="U110" s="1529"/>
      <c r="V110" s="1529"/>
      <c r="W110" s="1529"/>
      <c r="X110" s="1529"/>
      <c r="Y110" s="1529"/>
      <c r="Z110" s="1529"/>
      <c r="AA110" s="1529"/>
      <c r="AB110" s="1529"/>
      <c r="AC110" s="1529"/>
      <c r="AD110" s="1529"/>
      <c r="AE110" s="1529"/>
      <c r="AF110" s="1529"/>
      <c r="AG110" s="1529"/>
      <c r="AH110" s="1529"/>
      <c r="AI110" s="1529"/>
      <c r="AJ110" s="1529"/>
      <c r="AK110" s="1529"/>
      <c r="AL110" s="1529"/>
      <c r="AM110" s="1529"/>
      <c r="AN110" s="1529"/>
      <c r="AO110" s="1529"/>
      <c r="AP110" s="1529"/>
      <c r="AQ110" s="1529"/>
      <c r="AR110" s="1529"/>
      <c r="AS110" s="1529"/>
      <c r="AT110" s="1529"/>
      <c r="AU110" s="1529"/>
      <c r="AV110" s="1529"/>
      <c r="AW110" s="1529"/>
      <c r="AX110" s="1529"/>
      <c r="AY110" s="1529"/>
      <c r="AZ110" s="1529"/>
      <c r="BA110" s="1529"/>
      <c r="BB110" s="1529"/>
      <c r="BC110" s="1529"/>
    </row>
    <row r="111" spans="1:55" hidden="1" x14ac:dyDescent="0.2">
      <c r="A111" s="1529"/>
      <c r="B111" s="1529"/>
      <c r="C111" s="1529"/>
      <c r="D111" s="1529"/>
      <c r="E111" s="1529"/>
      <c r="F111" s="1529"/>
      <c r="G111" s="1530"/>
      <c r="H111" s="1530"/>
      <c r="I111" s="1530"/>
      <c r="J111" s="1530"/>
      <c r="K111" s="1530"/>
      <c r="L111" s="1530"/>
      <c r="M111" s="1530"/>
      <c r="N111" s="1530"/>
      <c r="O111" s="1530"/>
      <c r="P111" s="1530"/>
      <c r="Q111" s="1530"/>
      <c r="R111" s="1529"/>
      <c r="S111" s="1529"/>
      <c r="T111" s="1529"/>
      <c r="U111" s="1529"/>
      <c r="V111" s="1529"/>
      <c r="W111" s="1529"/>
      <c r="X111" s="1529"/>
      <c r="Y111" s="1529"/>
      <c r="Z111" s="1529"/>
      <c r="AA111" s="1529"/>
      <c r="AB111" s="1529"/>
      <c r="AC111" s="1529"/>
      <c r="AD111" s="1529"/>
      <c r="AE111" s="1529"/>
      <c r="AF111" s="1529"/>
      <c r="AG111" s="1529"/>
      <c r="AH111" s="1529"/>
      <c r="AI111" s="1529"/>
      <c r="AJ111" s="1529"/>
      <c r="AK111" s="1529"/>
      <c r="AL111" s="1529"/>
      <c r="AM111" s="1529"/>
      <c r="AN111" s="1529"/>
      <c r="AO111" s="1529"/>
      <c r="AP111" s="1529"/>
      <c r="AQ111" s="1529"/>
      <c r="AR111" s="1529"/>
      <c r="AS111" s="1529"/>
      <c r="AT111" s="1529"/>
      <c r="AU111" s="1529"/>
      <c r="AV111" s="1529"/>
      <c r="AW111" s="1529"/>
      <c r="AX111" s="1529"/>
      <c r="AY111" s="1529"/>
      <c r="AZ111" s="1529"/>
      <c r="BA111" s="1529"/>
      <c r="BB111" s="1529"/>
      <c r="BC111" s="1529"/>
    </row>
    <row r="112" spans="1:55" hidden="1" x14ac:dyDescent="0.2">
      <c r="A112" s="1529"/>
      <c r="B112" s="1529"/>
      <c r="C112" s="1529"/>
      <c r="D112" s="1529"/>
      <c r="E112" s="1529"/>
      <c r="F112" s="1529"/>
      <c r="G112" s="1530"/>
      <c r="H112" s="1530"/>
      <c r="I112" s="1530"/>
      <c r="J112" s="1530"/>
      <c r="K112" s="1530"/>
      <c r="L112" s="1530"/>
      <c r="M112" s="1530"/>
      <c r="N112" s="1530"/>
      <c r="O112" s="1530"/>
      <c r="P112" s="1530"/>
      <c r="Q112" s="1530"/>
      <c r="R112" s="1529"/>
      <c r="S112" s="1529"/>
      <c r="T112" s="1529"/>
      <c r="U112" s="1529"/>
      <c r="V112" s="1529"/>
      <c r="W112" s="1529"/>
      <c r="X112" s="1529"/>
      <c r="Y112" s="1529"/>
      <c r="Z112" s="1529"/>
      <c r="AA112" s="1529"/>
      <c r="AB112" s="1529"/>
      <c r="AC112" s="1529"/>
      <c r="AD112" s="1529"/>
      <c r="AE112" s="1529"/>
      <c r="AF112" s="1529"/>
      <c r="AG112" s="1529"/>
      <c r="AH112" s="1529"/>
      <c r="AI112" s="1529"/>
      <c r="AJ112" s="1529"/>
      <c r="AK112" s="1529"/>
      <c r="AL112" s="1529"/>
      <c r="AM112" s="1529"/>
      <c r="AN112" s="1529"/>
      <c r="AO112" s="1529"/>
      <c r="AP112" s="1529"/>
      <c r="AQ112" s="1529"/>
      <c r="AR112" s="1529"/>
      <c r="AS112" s="1529"/>
      <c r="AT112" s="1529"/>
      <c r="AU112" s="1529"/>
      <c r="AV112" s="1529"/>
      <c r="AW112" s="1529"/>
      <c r="AX112" s="1529"/>
      <c r="AY112" s="1529"/>
      <c r="AZ112" s="1529"/>
      <c r="BA112" s="1529"/>
      <c r="BB112" s="1529"/>
      <c r="BC112" s="1529"/>
    </row>
    <row r="113" spans="1:55" hidden="1" x14ac:dyDescent="0.2">
      <c r="A113" s="1529"/>
      <c r="B113" s="1529"/>
      <c r="C113" s="1529"/>
      <c r="D113" s="1529"/>
      <c r="E113" s="1529"/>
      <c r="F113" s="1529"/>
      <c r="G113" s="1530"/>
      <c r="H113" s="1530"/>
      <c r="I113" s="1530"/>
      <c r="J113" s="1530"/>
      <c r="K113" s="1530"/>
      <c r="L113" s="1530"/>
      <c r="M113" s="1530"/>
      <c r="N113" s="1530"/>
      <c r="O113" s="1530"/>
      <c r="P113" s="1530"/>
      <c r="Q113" s="1530"/>
      <c r="R113" s="1529"/>
      <c r="S113" s="1529"/>
      <c r="T113" s="1529"/>
      <c r="U113" s="1529"/>
      <c r="V113" s="1529"/>
      <c r="W113" s="1529"/>
      <c r="X113" s="1529"/>
      <c r="Y113" s="1529"/>
      <c r="Z113" s="1529"/>
      <c r="AA113" s="1529"/>
      <c r="AB113" s="1529"/>
      <c r="AC113" s="1529"/>
      <c r="AD113" s="1529"/>
      <c r="AE113" s="1529"/>
      <c r="AF113" s="1529"/>
      <c r="AG113" s="1529"/>
      <c r="AH113" s="1529"/>
      <c r="AI113" s="1529"/>
      <c r="AJ113" s="1529"/>
      <c r="AK113" s="1529"/>
      <c r="AL113" s="1529"/>
      <c r="AM113" s="1529"/>
      <c r="AN113" s="1529"/>
      <c r="AO113" s="1529"/>
      <c r="AP113" s="1529"/>
      <c r="AQ113" s="1529"/>
      <c r="AR113" s="1529"/>
      <c r="AS113" s="1529"/>
      <c r="AT113" s="1529"/>
      <c r="AU113" s="1529"/>
      <c r="AV113" s="1529"/>
      <c r="AW113" s="1529"/>
      <c r="AX113" s="1529"/>
      <c r="AY113" s="1529"/>
      <c r="AZ113" s="1529"/>
      <c r="BA113" s="1529"/>
      <c r="BB113" s="1529"/>
      <c r="BC113" s="1529"/>
    </row>
    <row r="114" spans="1:55" hidden="1" x14ac:dyDescent="0.2">
      <c r="A114" s="1529"/>
      <c r="B114" s="1529"/>
      <c r="C114" s="1529"/>
      <c r="D114" s="1529"/>
      <c r="E114" s="1529"/>
      <c r="F114" s="1529"/>
      <c r="G114" s="1530"/>
      <c r="H114" s="1530"/>
      <c r="I114" s="1530"/>
      <c r="J114" s="1530"/>
      <c r="K114" s="1530"/>
      <c r="L114" s="1530"/>
      <c r="M114" s="1530"/>
      <c r="N114" s="1530"/>
      <c r="O114" s="1530"/>
      <c r="P114" s="1530"/>
      <c r="Q114" s="1530"/>
      <c r="R114" s="1529"/>
      <c r="S114" s="1529"/>
      <c r="T114" s="1529"/>
      <c r="U114" s="1529"/>
      <c r="V114" s="1529"/>
      <c r="W114" s="1529"/>
      <c r="X114" s="1529"/>
      <c r="Y114" s="1529"/>
      <c r="Z114" s="1529"/>
      <c r="AA114" s="1529"/>
      <c r="AB114" s="1529"/>
      <c r="AC114" s="1529"/>
      <c r="AD114" s="1529"/>
      <c r="AE114" s="1529"/>
      <c r="AF114" s="1529"/>
      <c r="AG114" s="1529"/>
      <c r="AH114" s="1529"/>
      <c r="AI114" s="1529"/>
      <c r="AJ114" s="1529"/>
      <c r="AK114" s="1529"/>
      <c r="AL114" s="1529"/>
      <c r="AM114" s="1529"/>
      <c r="AN114" s="1529"/>
      <c r="AO114" s="1529"/>
      <c r="AP114" s="1529"/>
      <c r="AQ114" s="1529"/>
      <c r="AR114" s="1529"/>
      <c r="AS114" s="1529"/>
      <c r="AT114" s="1529"/>
      <c r="AU114" s="1529"/>
      <c r="AV114" s="1529"/>
      <c r="AW114" s="1529"/>
      <c r="AX114" s="1529"/>
      <c r="AY114" s="1529"/>
      <c r="AZ114" s="1529"/>
      <c r="BA114" s="1529"/>
      <c r="BB114" s="1529"/>
      <c r="BC114" s="1529"/>
    </row>
    <row r="115" spans="1:55" hidden="1" x14ac:dyDescent="0.2">
      <c r="A115" s="1529"/>
      <c r="B115" s="1529"/>
      <c r="C115" s="1529"/>
      <c r="D115" s="1529"/>
      <c r="E115" s="1529"/>
      <c r="F115" s="1529"/>
      <c r="G115" s="1530"/>
      <c r="H115" s="1530"/>
      <c r="I115" s="1530"/>
      <c r="J115" s="1530"/>
      <c r="K115" s="1530"/>
      <c r="L115" s="1530"/>
      <c r="M115" s="1530"/>
      <c r="N115" s="1530"/>
      <c r="O115" s="1530"/>
      <c r="P115" s="1530"/>
      <c r="Q115" s="1530"/>
      <c r="R115" s="1529"/>
      <c r="S115" s="1529"/>
      <c r="T115" s="1529"/>
      <c r="U115" s="1529"/>
      <c r="V115" s="1529"/>
      <c r="W115" s="1529"/>
      <c r="X115" s="1529"/>
      <c r="Y115" s="1529"/>
      <c r="Z115" s="1529"/>
      <c r="AA115" s="1529"/>
      <c r="AB115" s="1529"/>
      <c r="AC115" s="1529"/>
      <c r="AD115" s="1529"/>
      <c r="AE115" s="1529"/>
      <c r="AF115" s="1529"/>
      <c r="AG115" s="1529"/>
      <c r="AH115" s="1529"/>
      <c r="AI115" s="1529"/>
      <c r="AJ115" s="1529"/>
      <c r="AK115" s="1529"/>
      <c r="AL115" s="1529"/>
      <c r="AM115" s="1529"/>
      <c r="AN115" s="1529"/>
      <c r="AO115" s="1529"/>
      <c r="AP115" s="1529"/>
      <c r="AQ115" s="1529"/>
      <c r="AR115" s="1529"/>
      <c r="AS115" s="1529"/>
      <c r="AT115" s="1529"/>
      <c r="AU115" s="1529"/>
      <c r="AV115" s="1529"/>
      <c r="AW115" s="1529"/>
      <c r="AX115" s="1529"/>
      <c r="AY115" s="1529"/>
      <c r="AZ115" s="1529"/>
      <c r="BA115" s="1529"/>
      <c r="BB115" s="1529"/>
      <c r="BC115" s="1529"/>
    </row>
    <row r="116" spans="1:55" hidden="1" x14ac:dyDescent="0.2">
      <c r="A116" s="1529"/>
      <c r="B116" s="1529"/>
      <c r="C116" s="1529"/>
      <c r="D116" s="1529"/>
      <c r="E116" s="1529"/>
      <c r="F116" s="1529"/>
      <c r="G116" s="1530"/>
      <c r="H116" s="1530"/>
      <c r="I116" s="1530"/>
      <c r="J116" s="1530"/>
      <c r="K116" s="1530"/>
      <c r="L116" s="1530"/>
      <c r="M116" s="1530"/>
      <c r="N116" s="1530"/>
      <c r="O116" s="1530"/>
      <c r="P116" s="1530"/>
      <c r="Q116" s="1530"/>
      <c r="R116" s="1529"/>
      <c r="S116" s="1529"/>
      <c r="T116" s="1529"/>
      <c r="U116" s="1529"/>
      <c r="V116" s="1529"/>
      <c r="W116" s="1529"/>
      <c r="X116" s="1529"/>
      <c r="Y116" s="1529"/>
      <c r="Z116" s="1529"/>
      <c r="AA116" s="1529"/>
      <c r="AB116" s="1529"/>
      <c r="AC116" s="1529"/>
      <c r="AD116" s="1529"/>
      <c r="AE116" s="1529"/>
      <c r="AF116" s="1529"/>
      <c r="AG116" s="1529"/>
      <c r="AH116" s="1529"/>
      <c r="AI116" s="1529"/>
      <c r="AJ116" s="1529"/>
      <c r="AK116" s="1529"/>
      <c r="AL116" s="1529"/>
      <c r="AM116" s="1529"/>
      <c r="AN116" s="1529"/>
      <c r="AO116" s="1529"/>
      <c r="AP116" s="1529"/>
      <c r="AQ116" s="1529"/>
      <c r="AR116" s="1529"/>
      <c r="AS116" s="1529"/>
      <c r="AT116" s="1529"/>
      <c r="AU116" s="1529"/>
      <c r="AV116" s="1529"/>
      <c r="AW116" s="1529"/>
      <c r="AX116" s="1529"/>
      <c r="AY116" s="1529"/>
      <c r="AZ116" s="1529"/>
      <c r="BA116" s="1529"/>
      <c r="BB116" s="1529"/>
      <c r="BC116" s="1529"/>
    </row>
    <row r="117" spans="1:55" hidden="1" x14ac:dyDescent="0.2">
      <c r="A117" s="1529"/>
      <c r="B117" s="1529"/>
      <c r="C117" s="1529"/>
      <c r="D117" s="1529"/>
      <c r="E117" s="1529"/>
      <c r="F117" s="1529"/>
      <c r="G117" s="1530"/>
      <c r="H117" s="1530"/>
      <c r="I117" s="1530"/>
      <c r="J117" s="1530"/>
      <c r="K117" s="1530"/>
      <c r="L117" s="1530"/>
      <c r="M117" s="1530"/>
      <c r="N117" s="1530"/>
      <c r="O117" s="1530"/>
      <c r="P117" s="1530"/>
      <c r="Q117" s="1530"/>
      <c r="R117" s="1529"/>
      <c r="S117" s="1529"/>
      <c r="T117" s="1529"/>
      <c r="U117" s="1529"/>
      <c r="V117" s="1529"/>
      <c r="W117" s="1529"/>
      <c r="X117" s="1529"/>
      <c r="Y117" s="1529"/>
      <c r="Z117" s="1529"/>
      <c r="AA117" s="1529"/>
      <c r="AB117" s="1529"/>
      <c r="AC117" s="1529"/>
      <c r="AD117" s="1529"/>
      <c r="AE117" s="1529"/>
      <c r="AF117" s="1529"/>
      <c r="AG117" s="1529"/>
      <c r="AH117" s="1529"/>
      <c r="AI117" s="1529"/>
      <c r="AJ117" s="1529"/>
      <c r="AK117" s="1529"/>
      <c r="AL117" s="1529"/>
      <c r="AM117" s="1529"/>
      <c r="AN117" s="1529"/>
      <c r="AO117" s="1529"/>
      <c r="AP117" s="1529"/>
      <c r="AQ117" s="1529"/>
      <c r="AR117" s="1529"/>
      <c r="AS117" s="1529"/>
      <c r="AT117" s="1529"/>
      <c r="AU117" s="1529"/>
      <c r="AV117" s="1529"/>
      <c r="AW117" s="1529"/>
      <c r="AX117" s="1529"/>
      <c r="AY117" s="1529"/>
      <c r="AZ117" s="1529"/>
      <c r="BA117" s="1529"/>
      <c r="BB117" s="1529"/>
      <c r="BC117" s="1529"/>
    </row>
    <row r="118" spans="1:55" hidden="1" x14ac:dyDescent="0.2">
      <c r="A118" s="1529"/>
      <c r="B118" s="1529"/>
      <c r="C118" s="1529"/>
      <c r="D118" s="1529"/>
      <c r="E118" s="1529"/>
      <c r="F118" s="1529"/>
      <c r="G118" s="1530"/>
      <c r="H118" s="1530"/>
      <c r="I118" s="1530"/>
      <c r="J118" s="1530"/>
      <c r="K118" s="1530"/>
      <c r="L118" s="1530"/>
      <c r="M118" s="1530"/>
      <c r="N118" s="1530"/>
      <c r="O118" s="1530"/>
      <c r="P118" s="1530"/>
      <c r="Q118" s="1530"/>
      <c r="R118" s="1529"/>
      <c r="S118" s="1529"/>
      <c r="T118" s="1529"/>
      <c r="U118" s="1529"/>
      <c r="V118" s="1529"/>
      <c r="W118" s="1529"/>
      <c r="X118" s="1529"/>
      <c r="Y118" s="1529"/>
      <c r="Z118" s="1529"/>
      <c r="AA118" s="1529"/>
      <c r="AB118" s="1529"/>
      <c r="AC118" s="1529"/>
      <c r="AD118" s="1529"/>
      <c r="AE118" s="1529"/>
      <c r="AF118" s="1529"/>
      <c r="AG118" s="1529"/>
      <c r="AH118" s="1529"/>
      <c r="AI118" s="1529"/>
      <c r="AJ118" s="1529"/>
      <c r="AK118" s="1529"/>
      <c r="AL118" s="1529"/>
      <c r="AM118" s="1529"/>
      <c r="AN118" s="1529"/>
      <c r="AO118" s="1529"/>
      <c r="AP118" s="1529"/>
      <c r="AQ118" s="1529"/>
      <c r="AR118" s="1529"/>
      <c r="AS118" s="1529"/>
      <c r="AT118" s="1529"/>
      <c r="AU118" s="1529"/>
      <c r="AV118" s="1529"/>
      <c r="AW118" s="1529"/>
      <c r="AX118" s="1529"/>
      <c r="AY118" s="1529"/>
      <c r="AZ118" s="1529"/>
      <c r="BA118" s="1529"/>
      <c r="BB118" s="1529"/>
      <c r="BC118" s="1529"/>
    </row>
    <row r="119" spans="1:55" hidden="1" x14ac:dyDescent="0.2">
      <c r="A119" s="1529"/>
      <c r="B119" s="1529"/>
      <c r="C119" s="1529"/>
      <c r="D119" s="1529"/>
      <c r="E119" s="1529"/>
      <c r="F119" s="1529"/>
      <c r="G119" s="1530"/>
      <c r="H119" s="1530"/>
      <c r="I119" s="1530"/>
      <c r="J119" s="1530"/>
      <c r="K119" s="1530"/>
      <c r="L119" s="1530"/>
      <c r="M119" s="1530"/>
      <c r="N119" s="1530"/>
      <c r="O119" s="1530"/>
      <c r="P119" s="1530"/>
      <c r="Q119" s="1530"/>
      <c r="R119" s="1529"/>
      <c r="S119" s="1529"/>
      <c r="T119" s="1529"/>
      <c r="U119" s="1529"/>
      <c r="V119" s="1529"/>
      <c r="W119" s="1529"/>
      <c r="X119" s="1529"/>
      <c r="Y119" s="1529"/>
      <c r="Z119" s="1529"/>
      <c r="AA119" s="1529"/>
      <c r="AB119" s="1529"/>
      <c r="AC119" s="1529"/>
      <c r="AD119" s="1529"/>
      <c r="AE119" s="1529"/>
      <c r="AF119" s="1529"/>
      <c r="AG119" s="1529"/>
      <c r="AH119" s="1529"/>
      <c r="AI119" s="1529"/>
      <c r="AJ119" s="1529"/>
      <c r="AK119" s="1529"/>
      <c r="AL119" s="1529"/>
      <c r="AM119" s="1529"/>
      <c r="AN119" s="1529"/>
      <c r="AO119" s="1529"/>
      <c r="AP119" s="1529"/>
      <c r="AQ119" s="1529"/>
      <c r="AR119" s="1529"/>
      <c r="AS119" s="1529"/>
      <c r="AT119" s="1529"/>
      <c r="AU119" s="1529"/>
      <c r="AV119" s="1529"/>
      <c r="AW119" s="1529"/>
      <c r="AX119" s="1529"/>
      <c r="AY119" s="1529"/>
      <c r="AZ119" s="1529"/>
      <c r="BA119" s="1529"/>
      <c r="BB119" s="1529"/>
      <c r="BC119" s="1529"/>
    </row>
    <row r="120" spans="1:55" hidden="1" x14ac:dyDescent="0.2">
      <c r="A120" s="1529"/>
      <c r="B120" s="1529"/>
      <c r="C120" s="1529"/>
      <c r="D120" s="1529"/>
      <c r="E120" s="1529"/>
      <c r="F120" s="1529"/>
      <c r="G120" s="1530"/>
      <c r="H120" s="1530"/>
      <c r="I120" s="1530"/>
      <c r="J120" s="1530"/>
      <c r="K120" s="1530"/>
      <c r="L120" s="1530"/>
      <c r="M120" s="1530"/>
      <c r="N120" s="1530"/>
      <c r="O120" s="1530"/>
      <c r="P120" s="1530"/>
      <c r="Q120" s="1530"/>
      <c r="R120" s="1529"/>
      <c r="S120" s="1529"/>
      <c r="T120" s="1529"/>
      <c r="U120" s="1529"/>
      <c r="V120" s="1529"/>
      <c r="W120" s="1529"/>
      <c r="X120" s="1529"/>
      <c r="Y120" s="1529"/>
      <c r="Z120" s="1529"/>
      <c r="AA120" s="1529"/>
      <c r="AB120" s="1529"/>
      <c r="AC120" s="1529"/>
      <c r="AD120" s="1529"/>
      <c r="AE120" s="1529"/>
      <c r="AF120" s="1529"/>
      <c r="AG120" s="1529"/>
      <c r="AH120" s="1529"/>
      <c r="AI120" s="1529"/>
      <c r="AJ120" s="1529"/>
      <c r="AK120" s="1529"/>
      <c r="AL120" s="1529"/>
      <c r="AM120" s="1529"/>
      <c r="AN120" s="1529"/>
      <c r="AO120" s="1529"/>
      <c r="AP120" s="1529"/>
      <c r="AQ120" s="1529"/>
      <c r="AR120" s="1529"/>
      <c r="AS120" s="1529"/>
      <c r="AT120" s="1529"/>
      <c r="AU120" s="1529"/>
      <c r="AV120" s="1529"/>
      <c r="AW120" s="1529"/>
      <c r="AX120" s="1529"/>
      <c r="AY120" s="1529"/>
      <c r="AZ120" s="1529"/>
      <c r="BA120" s="1529"/>
      <c r="BB120" s="1529"/>
      <c r="BC120" s="1529"/>
    </row>
    <row r="121" spans="1:55" hidden="1" x14ac:dyDescent="0.2">
      <c r="A121" s="1529"/>
      <c r="B121" s="1529"/>
      <c r="C121" s="1529"/>
      <c r="D121" s="1529"/>
      <c r="E121" s="1529"/>
      <c r="F121" s="1529"/>
      <c r="G121" s="1530"/>
      <c r="H121" s="1530"/>
      <c r="I121" s="1530"/>
      <c r="J121" s="1530"/>
      <c r="K121" s="1530"/>
      <c r="L121" s="1530"/>
      <c r="M121" s="1530"/>
      <c r="N121" s="1530"/>
      <c r="O121" s="1530"/>
      <c r="P121" s="1530"/>
      <c r="Q121" s="1530"/>
      <c r="R121" s="1529"/>
      <c r="S121" s="1529"/>
      <c r="T121" s="1529"/>
      <c r="U121" s="1529"/>
      <c r="V121" s="1529"/>
      <c r="W121" s="1529"/>
      <c r="X121" s="1529"/>
      <c r="Y121" s="1529"/>
      <c r="Z121" s="1529"/>
      <c r="AA121" s="1529"/>
      <c r="AB121" s="1529"/>
      <c r="AC121" s="1529"/>
      <c r="AD121" s="1529"/>
      <c r="AE121" s="1529"/>
      <c r="AF121" s="1529"/>
      <c r="AG121" s="1529"/>
      <c r="AH121" s="1529"/>
      <c r="AI121" s="1529"/>
      <c r="AJ121" s="1529"/>
      <c r="AK121" s="1529"/>
      <c r="AL121" s="1529"/>
      <c r="AM121" s="1529"/>
      <c r="AN121" s="1529"/>
      <c r="AO121" s="1529"/>
      <c r="AP121" s="1529"/>
      <c r="AQ121" s="1529"/>
      <c r="AR121" s="1529"/>
      <c r="AS121" s="1529"/>
      <c r="AT121" s="1529"/>
      <c r="AU121" s="1529"/>
      <c r="AV121" s="1529"/>
      <c r="AW121" s="1529"/>
      <c r="AX121" s="1529"/>
      <c r="AY121" s="1529"/>
      <c r="AZ121" s="1529"/>
      <c r="BA121" s="1529"/>
      <c r="BB121" s="1529"/>
      <c r="BC121" s="1529"/>
    </row>
    <row r="122" spans="1:55" hidden="1" x14ac:dyDescent="0.2">
      <c r="A122" s="1529"/>
      <c r="B122" s="1529"/>
      <c r="C122" s="1529"/>
      <c r="D122" s="1529"/>
      <c r="E122" s="1529"/>
      <c r="F122" s="1529"/>
      <c r="G122" s="1530"/>
      <c r="H122" s="1530"/>
      <c r="I122" s="1530"/>
      <c r="J122" s="1530"/>
      <c r="K122" s="1530"/>
      <c r="L122" s="1530"/>
      <c r="M122" s="1530"/>
      <c r="N122" s="1530"/>
      <c r="O122" s="1530"/>
      <c r="P122" s="1530"/>
      <c r="Q122" s="1530"/>
      <c r="R122" s="1529"/>
      <c r="S122" s="1529"/>
      <c r="T122" s="1529"/>
      <c r="U122" s="1529"/>
      <c r="V122" s="1529"/>
      <c r="W122" s="1529"/>
      <c r="X122" s="1529"/>
      <c r="Y122" s="1529"/>
      <c r="Z122" s="1529"/>
      <c r="AA122" s="1529"/>
      <c r="AB122" s="1529"/>
      <c r="AC122" s="1529"/>
      <c r="AD122" s="1529"/>
      <c r="AE122" s="1529"/>
      <c r="AF122" s="1529"/>
      <c r="AG122" s="1529"/>
      <c r="AH122" s="1529"/>
      <c r="AI122" s="1529"/>
      <c r="AJ122" s="1529"/>
      <c r="AK122" s="1529"/>
      <c r="AL122" s="1529"/>
      <c r="AM122" s="1529"/>
      <c r="AN122" s="1529"/>
      <c r="AO122" s="1529"/>
      <c r="AP122" s="1529"/>
      <c r="AQ122" s="1529"/>
      <c r="AR122" s="1529"/>
      <c r="AS122" s="1529"/>
      <c r="AT122" s="1529"/>
      <c r="AU122" s="1529"/>
      <c r="AV122" s="1529"/>
      <c r="AW122" s="1529"/>
      <c r="AX122" s="1529"/>
      <c r="AY122" s="1529"/>
      <c r="AZ122" s="1529"/>
      <c r="BA122" s="1529"/>
      <c r="BB122" s="1529"/>
      <c r="BC122" s="1529"/>
    </row>
    <row r="123" spans="1:55" hidden="1" x14ac:dyDescent="0.2">
      <c r="A123" s="1529"/>
      <c r="B123" s="1529"/>
      <c r="C123" s="1529"/>
      <c r="D123" s="1529"/>
      <c r="E123" s="1529"/>
      <c r="F123" s="1529"/>
      <c r="G123" s="1530"/>
      <c r="H123" s="1530"/>
      <c r="I123" s="1530"/>
      <c r="J123" s="1530"/>
      <c r="K123" s="1530"/>
      <c r="L123" s="1530"/>
      <c r="M123" s="1530"/>
      <c r="N123" s="1530"/>
      <c r="O123" s="1530"/>
      <c r="P123" s="1530"/>
      <c r="Q123" s="1530"/>
      <c r="R123" s="1529"/>
      <c r="S123" s="1529"/>
      <c r="T123" s="1529"/>
      <c r="U123" s="1529"/>
      <c r="V123" s="1529"/>
      <c r="W123" s="1529"/>
      <c r="X123" s="1529"/>
      <c r="Y123" s="1529"/>
      <c r="Z123" s="1529"/>
      <c r="AA123" s="1529"/>
      <c r="AB123" s="1529"/>
      <c r="AC123" s="1529"/>
      <c r="AD123" s="1529"/>
      <c r="AE123" s="1529"/>
      <c r="AF123" s="1529"/>
      <c r="AG123" s="1529"/>
      <c r="AH123" s="1529"/>
      <c r="AI123" s="1529"/>
      <c r="AJ123" s="1529"/>
      <c r="AK123" s="1529"/>
      <c r="AL123" s="1529"/>
      <c r="AM123" s="1529"/>
      <c r="AN123" s="1529"/>
      <c r="AO123" s="1529"/>
      <c r="AP123" s="1529"/>
      <c r="AQ123" s="1529"/>
      <c r="AR123" s="1529"/>
      <c r="AS123" s="1529"/>
      <c r="AT123" s="1529"/>
      <c r="AU123" s="1529"/>
      <c r="AV123" s="1529"/>
      <c r="AW123" s="1529"/>
      <c r="AX123" s="1529"/>
      <c r="AY123" s="1529"/>
      <c r="AZ123" s="1529"/>
      <c r="BA123" s="1529"/>
      <c r="BB123" s="1529"/>
      <c r="BC123" s="1529"/>
    </row>
    <row r="124" spans="1:55" hidden="1" x14ac:dyDescent="0.2">
      <c r="A124" s="1529"/>
      <c r="B124" s="1529"/>
      <c r="C124" s="1529"/>
      <c r="D124" s="1529"/>
      <c r="E124" s="1529"/>
      <c r="F124" s="1529"/>
      <c r="G124" s="1530"/>
      <c r="H124" s="1530"/>
      <c r="I124" s="1530"/>
      <c r="J124" s="1530"/>
      <c r="K124" s="1530"/>
      <c r="L124" s="1530"/>
      <c r="M124" s="1530"/>
      <c r="N124" s="1530"/>
      <c r="O124" s="1530"/>
      <c r="P124" s="1530"/>
      <c r="Q124" s="1530"/>
      <c r="R124" s="1529"/>
      <c r="S124" s="1529"/>
      <c r="T124" s="1529"/>
      <c r="U124" s="1529"/>
      <c r="V124" s="1529"/>
      <c r="W124" s="1529"/>
      <c r="X124" s="1529"/>
      <c r="Y124" s="1529"/>
      <c r="Z124" s="1529"/>
      <c r="AA124" s="1529"/>
      <c r="AB124" s="1529"/>
      <c r="AC124" s="1529"/>
      <c r="AD124" s="1529"/>
      <c r="AE124" s="1529"/>
      <c r="AF124" s="1529"/>
      <c r="AG124" s="1529"/>
      <c r="AH124" s="1529"/>
      <c r="AI124" s="1529"/>
      <c r="AJ124" s="1529"/>
      <c r="AK124" s="1529"/>
      <c r="AL124" s="1529"/>
      <c r="AM124" s="1529"/>
      <c r="AN124" s="1529"/>
      <c r="AO124" s="1529"/>
      <c r="AP124" s="1529"/>
      <c r="AQ124" s="1529"/>
      <c r="AR124" s="1529"/>
      <c r="AS124" s="1529"/>
      <c r="AT124" s="1529"/>
      <c r="AU124" s="1529"/>
      <c r="AV124" s="1529"/>
      <c r="AW124" s="1529"/>
      <c r="AX124" s="1529"/>
      <c r="AY124" s="1529"/>
      <c r="AZ124" s="1529"/>
      <c r="BA124" s="1529"/>
      <c r="BB124" s="1529"/>
      <c r="BC124" s="1529"/>
    </row>
    <row r="125" spans="1:55" hidden="1" x14ac:dyDescent="0.2">
      <c r="A125" s="1529"/>
      <c r="B125" s="1529"/>
      <c r="C125" s="1529"/>
      <c r="D125" s="1529"/>
      <c r="E125" s="1529"/>
      <c r="F125" s="1529"/>
      <c r="G125" s="1530"/>
      <c r="H125" s="1530"/>
      <c r="I125" s="1530"/>
      <c r="J125" s="1530"/>
      <c r="K125" s="1530"/>
      <c r="L125" s="1530"/>
      <c r="M125" s="1530"/>
      <c r="N125" s="1530"/>
      <c r="O125" s="1530"/>
      <c r="P125" s="1530"/>
      <c r="Q125" s="1530"/>
      <c r="R125" s="1529"/>
      <c r="S125" s="1529"/>
      <c r="T125" s="1529"/>
      <c r="U125" s="1529"/>
      <c r="V125" s="1529"/>
      <c r="W125" s="1529"/>
      <c r="X125" s="1529"/>
      <c r="Y125" s="1529"/>
      <c r="Z125" s="1529"/>
      <c r="AA125" s="1529"/>
      <c r="AB125" s="1529"/>
      <c r="AC125" s="1529"/>
      <c r="AD125" s="1529"/>
      <c r="AE125" s="1529"/>
      <c r="AF125" s="1529"/>
      <c r="AG125" s="1529"/>
      <c r="AH125" s="1529"/>
      <c r="AI125" s="1529"/>
      <c r="AJ125" s="1529"/>
      <c r="AK125" s="1529"/>
      <c r="AL125" s="1529"/>
      <c r="AM125" s="1529"/>
      <c r="AN125" s="1529"/>
      <c r="AO125" s="1529"/>
      <c r="AP125" s="1529"/>
      <c r="AQ125" s="1529"/>
      <c r="AR125" s="1529"/>
      <c r="AS125" s="1529"/>
      <c r="AT125" s="1529"/>
      <c r="AU125" s="1529"/>
      <c r="AV125" s="1529"/>
      <c r="AW125" s="1529"/>
      <c r="AX125" s="1529"/>
      <c r="AY125" s="1529"/>
      <c r="AZ125" s="1529"/>
      <c r="BA125" s="1529"/>
      <c r="BB125" s="1529"/>
      <c r="BC125" s="1529"/>
    </row>
    <row r="126" spans="1:55" hidden="1" x14ac:dyDescent="0.2">
      <c r="A126" s="1529"/>
      <c r="B126" s="1529"/>
      <c r="C126" s="1529"/>
      <c r="D126" s="1529"/>
      <c r="E126" s="1529"/>
      <c r="F126" s="1529"/>
      <c r="G126" s="1530"/>
      <c r="H126" s="1530"/>
      <c r="I126" s="1530"/>
      <c r="J126" s="1530"/>
      <c r="K126" s="1530"/>
      <c r="L126" s="1530"/>
      <c r="M126" s="1530"/>
      <c r="N126" s="1530"/>
      <c r="O126" s="1530"/>
      <c r="P126" s="1530"/>
      <c r="Q126" s="1530"/>
      <c r="R126" s="1529"/>
      <c r="S126" s="1529"/>
      <c r="T126" s="1529"/>
      <c r="U126" s="1529"/>
      <c r="V126" s="1529"/>
      <c r="W126" s="1529"/>
      <c r="X126" s="1529"/>
      <c r="Y126" s="1529"/>
      <c r="Z126" s="1529"/>
      <c r="AA126" s="1529"/>
      <c r="AB126" s="1529"/>
      <c r="AC126" s="1529"/>
      <c r="AD126" s="1529"/>
      <c r="AE126" s="1529"/>
      <c r="AF126" s="1529"/>
      <c r="AG126" s="1529"/>
      <c r="AH126" s="1529"/>
      <c r="AI126" s="1529"/>
      <c r="AJ126" s="1529"/>
      <c r="AK126" s="1529"/>
      <c r="AL126" s="1529"/>
      <c r="AM126" s="1529"/>
      <c r="AN126" s="1529"/>
      <c r="AO126" s="1529"/>
      <c r="AP126" s="1529"/>
      <c r="AQ126" s="1529"/>
      <c r="AR126" s="1529"/>
      <c r="AS126" s="1529"/>
      <c r="AT126" s="1529"/>
      <c r="AU126" s="1529"/>
      <c r="AV126" s="1529"/>
      <c r="AW126" s="1529"/>
      <c r="AX126" s="1529"/>
      <c r="AY126" s="1529"/>
      <c r="AZ126" s="1529"/>
      <c r="BA126" s="1529"/>
      <c r="BB126" s="1529"/>
      <c r="BC126" s="1529"/>
    </row>
    <row r="127" spans="1:55" hidden="1" x14ac:dyDescent="0.2">
      <c r="A127" s="1529"/>
      <c r="B127" s="1529"/>
      <c r="C127" s="1529"/>
      <c r="D127" s="1529"/>
      <c r="E127" s="1529"/>
      <c r="F127" s="1529"/>
      <c r="G127" s="1530"/>
      <c r="H127" s="1530"/>
      <c r="I127" s="1530"/>
      <c r="J127" s="1530"/>
      <c r="K127" s="1530"/>
      <c r="L127" s="1530"/>
      <c r="M127" s="1530"/>
      <c r="N127" s="1530"/>
      <c r="O127" s="1530"/>
      <c r="P127" s="1530"/>
      <c r="Q127" s="1530"/>
      <c r="R127" s="1529"/>
      <c r="S127" s="1529"/>
      <c r="T127" s="1529"/>
      <c r="U127" s="1529"/>
      <c r="V127" s="1529"/>
      <c r="W127" s="1529"/>
      <c r="X127" s="1529"/>
      <c r="Y127" s="1529"/>
      <c r="Z127" s="1529"/>
      <c r="AA127" s="1529"/>
      <c r="AB127" s="1529"/>
      <c r="AC127" s="1529"/>
      <c r="AD127" s="1529"/>
      <c r="AE127" s="1529"/>
      <c r="AF127" s="1529"/>
      <c r="AG127" s="1529"/>
      <c r="AH127" s="1529"/>
      <c r="AI127" s="1529"/>
      <c r="AJ127" s="1529"/>
      <c r="AK127" s="1529"/>
      <c r="AL127" s="1529"/>
      <c r="AM127" s="1529"/>
      <c r="AN127" s="1529"/>
      <c r="AO127" s="1529"/>
      <c r="AP127" s="1529"/>
      <c r="AQ127" s="1529"/>
      <c r="AR127" s="1529"/>
      <c r="AS127" s="1529"/>
      <c r="AT127" s="1529"/>
      <c r="AU127" s="1529"/>
      <c r="AV127" s="1529"/>
      <c r="AW127" s="1529"/>
      <c r="AX127" s="1529"/>
      <c r="AY127" s="1529"/>
      <c r="AZ127" s="1529"/>
      <c r="BA127" s="1529"/>
      <c r="BB127" s="1529"/>
      <c r="BC127" s="1529"/>
    </row>
    <row r="128" spans="1:55" hidden="1" x14ac:dyDescent="0.2">
      <c r="A128" s="1529"/>
      <c r="B128" s="1529"/>
      <c r="C128" s="1529"/>
      <c r="D128" s="1529"/>
      <c r="E128" s="1529"/>
      <c r="F128" s="1529"/>
      <c r="G128" s="1530"/>
      <c r="H128" s="1530"/>
      <c r="I128" s="1530"/>
      <c r="J128" s="1530"/>
      <c r="K128" s="1530"/>
      <c r="L128" s="1530"/>
      <c r="M128" s="1530"/>
      <c r="N128" s="1530"/>
      <c r="O128" s="1530"/>
      <c r="P128" s="1530"/>
      <c r="Q128" s="1530"/>
      <c r="R128" s="1529"/>
      <c r="S128" s="1529"/>
      <c r="T128" s="1529"/>
      <c r="U128" s="1529"/>
      <c r="V128" s="1529"/>
      <c r="W128" s="1529"/>
      <c r="X128" s="1529"/>
      <c r="Y128" s="1529"/>
      <c r="Z128" s="1529"/>
      <c r="AA128" s="1529"/>
      <c r="AB128" s="1529"/>
      <c r="AC128" s="1529"/>
      <c r="AD128" s="1529"/>
      <c r="AE128" s="1529"/>
      <c r="AF128" s="1529"/>
      <c r="AG128" s="1529"/>
      <c r="AH128" s="1529"/>
      <c r="AI128" s="1529"/>
      <c r="AJ128" s="1529"/>
      <c r="AK128" s="1529"/>
      <c r="AL128" s="1529"/>
      <c r="AM128" s="1529"/>
      <c r="AN128" s="1529"/>
      <c r="AO128" s="1529"/>
      <c r="AP128" s="1529"/>
      <c r="AQ128" s="1529"/>
      <c r="AR128" s="1529"/>
      <c r="AS128" s="1529"/>
      <c r="AT128" s="1529"/>
      <c r="AU128" s="1529"/>
      <c r="AV128" s="1529"/>
      <c r="AW128" s="1529"/>
      <c r="AX128" s="1529"/>
      <c r="AY128" s="1529"/>
      <c r="AZ128" s="1529"/>
      <c r="BA128" s="1529"/>
      <c r="BB128" s="1529"/>
      <c r="BC128" s="1529"/>
    </row>
    <row r="129" spans="1:55" hidden="1" x14ac:dyDescent="0.2">
      <c r="A129" s="1529"/>
      <c r="B129" s="1529"/>
      <c r="C129" s="1529"/>
      <c r="D129" s="1529"/>
      <c r="E129" s="1529"/>
      <c r="F129" s="1529"/>
      <c r="G129" s="1530"/>
      <c r="H129" s="1530"/>
      <c r="I129" s="1530"/>
      <c r="J129" s="1530"/>
      <c r="K129" s="1530"/>
      <c r="L129" s="1530"/>
      <c r="M129" s="1530"/>
      <c r="N129" s="1530"/>
      <c r="O129" s="1530"/>
      <c r="P129" s="1530"/>
      <c r="Q129" s="1530"/>
      <c r="R129" s="1529"/>
      <c r="S129" s="1529"/>
      <c r="T129" s="1529"/>
      <c r="U129" s="1529"/>
      <c r="V129" s="1529"/>
      <c r="W129" s="1529"/>
      <c r="X129" s="1529"/>
      <c r="Y129" s="1529"/>
      <c r="Z129" s="1529"/>
      <c r="AA129" s="1529"/>
      <c r="AB129" s="1529"/>
      <c r="AC129" s="1529"/>
      <c r="AD129" s="1529"/>
      <c r="AE129" s="1529"/>
      <c r="AF129" s="1529"/>
      <c r="AG129" s="1529"/>
      <c r="AH129" s="1529"/>
      <c r="AI129" s="1529"/>
      <c r="AJ129" s="1529"/>
      <c r="AK129" s="1529"/>
      <c r="AL129" s="1529"/>
      <c r="AM129" s="1529"/>
      <c r="AN129" s="1529"/>
      <c r="AO129" s="1529"/>
      <c r="AP129" s="1529"/>
      <c r="AQ129" s="1529"/>
      <c r="AR129" s="1529"/>
      <c r="AS129" s="1529"/>
      <c r="AT129" s="1529"/>
      <c r="AU129" s="1529"/>
      <c r="AV129" s="1529"/>
      <c r="AW129" s="1529"/>
      <c r="AX129" s="1529"/>
      <c r="AY129" s="1529"/>
      <c r="AZ129" s="1529"/>
      <c r="BA129" s="1529"/>
      <c r="BB129" s="1529"/>
      <c r="BC129" s="1529"/>
    </row>
    <row r="130" spans="1:55" hidden="1" x14ac:dyDescent="0.2">
      <c r="A130" s="1529"/>
      <c r="B130" s="1529"/>
      <c r="C130" s="1529"/>
      <c r="D130" s="1529"/>
      <c r="E130" s="1529"/>
      <c r="F130" s="1529"/>
      <c r="G130" s="1530"/>
      <c r="H130" s="1530"/>
      <c r="I130" s="1530"/>
      <c r="J130" s="1530"/>
      <c r="K130" s="1530"/>
      <c r="L130" s="1530"/>
      <c r="M130" s="1530"/>
      <c r="N130" s="1530"/>
      <c r="O130" s="1530"/>
      <c r="P130" s="1530"/>
      <c r="Q130" s="1530"/>
      <c r="R130" s="1529"/>
      <c r="S130" s="1529"/>
      <c r="T130" s="1529"/>
      <c r="U130" s="1529"/>
      <c r="V130" s="1529"/>
      <c r="W130" s="1529"/>
      <c r="X130" s="1529"/>
      <c r="Y130" s="1529"/>
      <c r="Z130" s="1529"/>
      <c r="AA130" s="1529"/>
      <c r="AB130" s="1529"/>
      <c r="AC130" s="1529"/>
      <c r="AD130" s="1529"/>
      <c r="AE130" s="1529"/>
      <c r="AF130" s="1529"/>
      <c r="AG130" s="1529"/>
      <c r="AH130" s="1529"/>
      <c r="AI130" s="1529"/>
      <c r="AJ130" s="1529"/>
      <c r="AK130" s="1529"/>
      <c r="AL130" s="1529"/>
      <c r="AM130" s="1529"/>
      <c r="AN130" s="1529"/>
      <c r="AO130" s="1529"/>
      <c r="AP130" s="1529"/>
      <c r="AQ130" s="1529"/>
      <c r="AR130" s="1529"/>
      <c r="AS130" s="1529"/>
      <c r="AT130" s="1529"/>
      <c r="AU130" s="1529"/>
      <c r="AV130" s="1529"/>
      <c r="AW130" s="1529"/>
      <c r="AX130" s="1529"/>
      <c r="AY130" s="1529"/>
      <c r="AZ130" s="1529"/>
      <c r="BA130" s="1529"/>
      <c r="BB130" s="1529"/>
      <c r="BC130" s="1529"/>
    </row>
    <row r="131" spans="1:55" hidden="1" x14ac:dyDescent="0.2">
      <c r="A131" s="1529"/>
      <c r="B131" s="1529"/>
      <c r="C131" s="1529"/>
      <c r="D131" s="1529"/>
      <c r="E131" s="1529"/>
      <c r="F131" s="1529"/>
      <c r="G131" s="1530"/>
      <c r="H131" s="1530"/>
      <c r="I131" s="1530"/>
      <c r="J131" s="1530"/>
      <c r="K131" s="1530"/>
      <c r="L131" s="1530"/>
      <c r="M131" s="1530"/>
      <c r="N131" s="1530"/>
      <c r="O131" s="1530"/>
      <c r="P131" s="1530"/>
      <c r="Q131" s="1530"/>
      <c r="R131" s="1529"/>
      <c r="S131" s="1529"/>
      <c r="T131" s="1529"/>
      <c r="U131" s="1529"/>
      <c r="V131" s="1529"/>
      <c r="W131" s="1529"/>
      <c r="X131" s="1529"/>
      <c r="Y131" s="1529"/>
      <c r="Z131" s="1529"/>
      <c r="AA131" s="1529"/>
      <c r="AB131" s="1529"/>
      <c r="AC131" s="1529"/>
      <c r="AD131" s="1529"/>
      <c r="AE131" s="1529"/>
      <c r="AF131" s="1529"/>
      <c r="AG131" s="1529"/>
      <c r="AH131" s="1529"/>
      <c r="AI131" s="1529"/>
      <c r="AJ131" s="1529"/>
      <c r="AK131" s="1529"/>
      <c r="AL131" s="1529"/>
      <c r="AM131" s="1529"/>
      <c r="AN131" s="1529"/>
      <c r="AO131" s="1529"/>
      <c r="AP131" s="1529"/>
      <c r="AQ131" s="1529"/>
      <c r="AR131" s="1529"/>
      <c r="AS131" s="1529"/>
      <c r="AT131" s="1529"/>
      <c r="AU131" s="1529"/>
      <c r="AV131" s="1529"/>
      <c r="AW131" s="1529"/>
      <c r="AX131" s="1529"/>
      <c r="AY131" s="1529"/>
      <c r="AZ131" s="1529"/>
      <c r="BA131" s="1529"/>
      <c r="BB131" s="1529"/>
      <c r="BC131" s="1529"/>
    </row>
    <row r="132" spans="1:55" hidden="1" x14ac:dyDescent="0.2">
      <c r="A132" s="1529"/>
      <c r="B132" s="1529"/>
      <c r="C132" s="1529"/>
      <c r="D132" s="1529"/>
      <c r="E132" s="1529"/>
      <c r="F132" s="1529"/>
      <c r="G132" s="1530"/>
      <c r="H132" s="1530"/>
      <c r="I132" s="1530"/>
      <c r="J132" s="1530"/>
      <c r="K132" s="1530"/>
      <c r="L132" s="1530"/>
      <c r="M132" s="1530"/>
      <c r="N132" s="1530"/>
      <c r="O132" s="1530"/>
      <c r="P132" s="1530"/>
      <c r="Q132" s="1530"/>
      <c r="R132" s="1529"/>
      <c r="S132" s="1529"/>
      <c r="T132" s="1529"/>
      <c r="U132" s="1529"/>
      <c r="V132" s="1529"/>
      <c r="W132" s="1529"/>
      <c r="X132" s="1529"/>
      <c r="Y132" s="1529"/>
      <c r="Z132" s="1529"/>
      <c r="AA132" s="1529"/>
      <c r="AB132" s="1529"/>
      <c r="AC132" s="1529"/>
      <c r="AD132" s="1529"/>
      <c r="AE132" s="1529"/>
      <c r="AF132" s="1529"/>
      <c r="AG132" s="1529"/>
      <c r="AH132" s="1529"/>
      <c r="AI132" s="1529"/>
      <c r="AJ132" s="1529"/>
      <c r="AK132" s="1529"/>
      <c r="AL132" s="1529"/>
      <c r="AM132" s="1529"/>
      <c r="AN132" s="1529"/>
      <c r="AO132" s="1529"/>
      <c r="AP132" s="1529"/>
      <c r="AQ132" s="1529"/>
      <c r="AR132" s="1529"/>
      <c r="AS132" s="1529"/>
      <c r="AT132" s="1529"/>
      <c r="AU132" s="1529"/>
      <c r="AV132" s="1529"/>
      <c r="AW132" s="1529"/>
      <c r="AX132" s="1529"/>
      <c r="AY132" s="1529"/>
      <c r="AZ132" s="1529"/>
      <c r="BA132" s="1529"/>
      <c r="BB132" s="1529"/>
      <c r="BC132" s="1529"/>
    </row>
    <row r="133" spans="1:55" hidden="1" x14ac:dyDescent="0.2">
      <c r="A133" s="1529"/>
      <c r="B133" s="1529"/>
      <c r="C133" s="1529"/>
      <c r="D133" s="1529"/>
      <c r="E133" s="1529"/>
      <c r="F133" s="1529"/>
      <c r="G133" s="1530"/>
      <c r="H133" s="1530"/>
      <c r="I133" s="1530"/>
      <c r="J133" s="1530"/>
      <c r="K133" s="1530"/>
      <c r="L133" s="1530"/>
      <c r="M133" s="1530"/>
      <c r="N133" s="1530"/>
      <c r="O133" s="1530"/>
      <c r="P133" s="1530"/>
      <c r="Q133" s="1530"/>
      <c r="R133" s="1529"/>
      <c r="S133" s="1529"/>
      <c r="T133" s="1529"/>
      <c r="U133" s="1529"/>
      <c r="V133" s="1529"/>
      <c r="W133" s="1529"/>
      <c r="X133" s="1529"/>
      <c r="Y133" s="1529"/>
      <c r="Z133" s="1529"/>
      <c r="AA133" s="1529"/>
      <c r="AB133" s="1529"/>
      <c r="AC133" s="1529"/>
      <c r="AD133" s="1529"/>
      <c r="AE133" s="1529"/>
      <c r="AF133" s="1529"/>
      <c r="AG133" s="1529"/>
      <c r="AH133" s="1529"/>
      <c r="AI133" s="1529"/>
      <c r="AJ133" s="1529"/>
      <c r="AK133" s="1529"/>
      <c r="AL133" s="1529"/>
      <c r="AM133" s="1529"/>
      <c r="AN133" s="1529"/>
      <c r="AO133" s="1529"/>
      <c r="AP133" s="1529"/>
      <c r="AQ133" s="1529"/>
      <c r="AR133" s="1529"/>
      <c r="AS133" s="1529"/>
      <c r="AT133" s="1529"/>
      <c r="AU133" s="1529"/>
      <c r="AV133" s="1529"/>
      <c r="AW133" s="1529"/>
      <c r="AX133" s="1529"/>
      <c r="AY133" s="1529"/>
      <c r="AZ133" s="1529"/>
      <c r="BA133" s="1529"/>
      <c r="BB133" s="1529"/>
      <c r="BC133" s="1529"/>
    </row>
    <row r="134" spans="1:55" hidden="1" x14ac:dyDescent="0.2">
      <c r="A134" s="1529"/>
      <c r="B134" s="1529"/>
      <c r="C134" s="1529"/>
      <c r="D134" s="1529"/>
      <c r="E134" s="1529"/>
      <c r="F134" s="1529"/>
      <c r="G134" s="1530"/>
      <c r="H134" s="1530"/>
      <c r="I134" s="1530"/>
      <c r="J134" s="1530"/>
      <c r="K134" s="1530"/>
      <c r="L134" s="1530"/>
      <c r="M134" s="1530"/>
      <c r="N134" s="1530"/>
      <c r="O134" s="1530"/>
      <c r="P134" s="1530"/>
      <c r="Q134" s="1530"/>
      <c r="R134" s="1529"/>
      <c r="S134" s="1529"/>
      <c r="T134" s="1529"/>
      <c r="U134" s="1529"/>
      <c r="V134" s="1529"/>
      <c r="W134" s="1529"/>
      <c r="X134" s="1529"/>
      <c r="Y134" s="1529"/>
      <c r="Z134" s="1529"/>
      <c r="AA134" s="1529"/>
      <c r="AB134" s="1529"/>
      <c r="AC134" s="1529"/>
      <c r="AD134" s="1529"/>
      <c r="AE134" s="1529"/>
      <c r="AF134" s="1529"/>
      <c r="AG134" s="1529"/>
      <c r="AH134" s="1529"/>
      <c r="AI134" s="1529"/>
      <c r="AJ134" s="1529"/>
      <c r="AK134" s="1529"/>
      <c r="AL134" s="1529"/>
      <c r="AM134" s="1529"/>
      <c r="AN134" s="1529"/>
      <c r="AO134" s="1529"/>
      <c r="AP134" s="1529"/>
      <c r="AQ134" s="1529"/>
      <c r="AR134" s="1529"/>
      <c r="AS134" s="1529"/>
      <c r="AT134" s="1529"/>
      <c r="AU134" s="1529"/>
      <c r="AV134" s="1529"/>
      <c r="AW134" s="1529"/>
      <c r="AX134" s="1529"/>
      <c r="AY134" s="1529"/>
      <c r="AZ134" s="1529"/>
      <c r="BA134" s="1529"/>
      <c r="BB134" s="1529"/>
      <c r="BC134" s="1529"/>
    </row>
    <row r="135" spans="1:55" hidden="1" x14ac:dyDescent="0.2">
      <c r="A135" s="1529"/>
      <c r="B135" s="1529"/>
      <c r="C135" s="1529"/>
      <c r="D135" s="1529"/>
      <c r="E135" s="1529"/>
      <c r="F135" s="1529"/>
      <c r="G135" s="1530"/>
      <c r="H135" s="1530"/>
      <c r="I135" s="1530"/>
      <c r="J135" s="1530"/>
      <c r="K135" s="1530"/>
      <c r="L135" s="1530"/>
      <c r="M135" s="1530"/>
      <c r="N135" s="1530"/>
      <c r="O135" s="1530"/>
      <c r="P135" s="1530"/>
      <c r="Q135" s="1530"/>
      <c r="R135" s="1529"/>
      <c r="S135" s="1529"/>
      <c r="T135" s="1529"/>
      <c r="U135" s="1529"/>
      <c r="V135" s="1529"/>
      <c r="W135" s="1529"/>
      <c r="X135" s="1529"/>
      <c r="Y135" s="1529"/>
      <c r="Z135" s="1529"/>
      <c r="AA135" s="1529"/>
      <c r="AB135" s="1529"/>
      <c r="AC135" s="1529"/>
      <c r="AD135" s="1529"/>
      <c r="AE135" s="1529"/>
      <c r="AF135" s="1529"/>
      <c r="AG135" s="1529"/>
      <c r="AH135" s="1529"/>
      <c r="AI135" s="1529"/>
      <c r="AJ135" s="1529"/>
      <c r="AK135" s="1529"/>
      <c r="AL135" s="1529"/>
      <c r="AM135" s="1529"/>
      <c r="AN135" s="1529"/>
      <c r="AO135" s="1529"/>
      <c r="AP135" s="1529"/>
      <c r="AQ135" s="1529"/>
      <c r="AR135" s="1529"/>
      <c r="AS135" s="1529"/>
      <c r="AT135" s="1529"/>
      <c r="AU135" s="1529"/>
      <c r="AV135" s="1529"/>
      <c r="AW135" s="1529"/>
      <c r="AX135" s="1529"/>
      <c r="AY135" s="1529"/>
      <c r="AZ135" s="1529"/>
      <c r="BA135" s="1529"/>
      <c r="BB135" s="1529"/>
      <c r="BC135" s="1529"/>
    </row>
    <row r="136" spans="1:55" hidden="1" x14ac:dyDescent="0.2">
      <c r="A136" s="1529"/>
      <c r="B136" s="1529"/>
      <c r="C136" s="1529"/>
      <c r="D136" s="1529"/>
      <c r="E136" s="1529"/>
      <c r="F136" s="1529"/>
      <c r="G136" s="1530"/>
      <c r="H136" s="1530"/>
      <c r="I136" s="1530"/>
      <c r="J136" s="1530"/>
      <c r="K136" s="1530"/>
      <c r="L136" s="1530"/>
      <c r="M136" s="1530"/>
      <c r="N136" s="1530"/>
      <c r="O136" s="1530"/>
      <c r="P136" s="1530"/>
      <c r="Q136" s="1530"/>
      <c r="R136" s="1529"/>
      <c r="S136" s="1529"/>
      <c r="T136" s="1529"/>
      <c r="U136" s="1529"/>
      <c r="V136" s="1529"/>
      <c r="W136" s="1529"/>
      <c r="X136" s="1529"/>
      <c r="Y136" s="1529"/>
      <c r="Z136" s="1529"/>
      <c r="AA136" s="1529"/>
      <c r="AB136" s="1529"/>
      <c r="AC136" s="1529"/>
      <c r="AD136" s="1529"/>
      <c r="AE136" s="1529"/>
      <c r="AF136" s="1529"/>
      <c r="AG136" s="1529"/>
      <c r="AH136" s="1529"/>
      <c r="AI136" s="1529"/>
      <c r="AJ136" s="1529"/>
      <c r="AK136" s="1529"/>
      <c r="AL136" s="1529"/>
      <c r="AM136" s="1529"/>
      <c r="AN136" s="1529"/>
      <c r="AO136" s="1529"/>
      <c r="AP136" s="1529"/>
      <c r="AQ136" s="1529"/>
      <c r="AR136" s="1529"/>
      <c r="AS136" s="1529"/>
      <c r="AT136" s="1529"/>
      <c r="AU136" s="1529"/>
      <c r="AV136" s="1529"/>
      <c r="AW136" s="1529"/>
      <c r="AX136" s="1529"/>
      <c r="AY136" s="1529"/>
      <c r="AZ136" s="1529"/>
      <c r="BA136" s="1529"/>
      <c r="BB136" s="1529"/>
      <c r="BC136" s="1529"/>
    </row>
    <row r="137" spans="1:55" hidden="1" x14ac:dyDescent="0.2">
      <c r="A137" s="1529"/>
      <c r="B137" s="1529"/>
      <c r="C137" s="1529"/>
      <c r="D137" s="1529"/>
      <c r="E137" s="1529"/>
      <c r="F137" s="1529"/>
      <c r="G137" s="1530"/>
      <c r="H137" s="1530"/>
      <c r="I137" s="1530"/>
      <c r="J137" s="1530"/>
      <c r="K137" s="1530"/>
      <c r="L137" s="1530"/>
      <c r="M137" s="1530"/>
      <c r="N137" s="1530"/>
      <c r="O137" s="1530"/>
      <c r="P137" s="1530"/>
      <c r="Q137" s="1530"/>
      <c r="R137" s="1529"/>
      <c r="S137" s="1529"/>
      <c r="T137" s="1529"/>
      <c r="U137" s="1529"/>
      <c r="V137" s="1529"/>
      <c r="W137" s="1529"/>
      <c r="X137" s="1529"/>
      <c r="Y137" s="1529"/>
      <c r="Z137" s="1529"/>
      <c r="AA137" s="1529"/>
      <c r="AB137" s="1529"/>
      <c r="AC137" s="1529"/>
      <c r="AD137" s="1529"/>
      <c r="AE137" s="1529"/>
      <c r="AF137" s="1529"/>
      <c r="AG137" s="1529"/>
      <c r="AH137" s="1529"/>
      <c r="AI137" s="1529"/>
      <c r="AJ137" s="1529"/>
      <c r="AK137" s="1529"/>
      <c r="AL137" s="1529"/>
      <c r="AM137" s="1529"/>
      <c r="AN137" s="1529"/>
      <c r="AO137" s="1529"/>
      <c r="AP137" s="1529"/>
      <c r="AQ137" s="1529"/>
      <c r="AR137" s="1529"/>
      <c r="AS137" s="1529"/>
      <c r="AT137" s="1529"/>
      <c r="AU137" s="1529"/>
      <c r="AV137" s="1529"/>
      <c r="AW137" s="1529"/>
      <c r="AX137" s="1529"/>
      <c r="AY137" s="1529"/>
      <c r="AZ137" s="1529"/>
      <c r="BA137" s="1529"/>
      <c r="BB137" s="1529"/>
      <c r="BC137" s="1529"/>
    </row>
    <row r="138" spans="1:55" hidden="1" x14ac:dyDescent="0.2">
      <c r="A138" s="1529"/>
      <c r="B138" s="1529"/>
      <c r="C138" s="1529"/>
      <c r="D138" s="1529"/>
      <c r="E138" s="1529"/>
      <c r="F138" s="1529"/>
      <c r="G138" s="1530"/>
      <c r="H138" s="1530"/>
      <c r="I138" s="1530"/>
      <c r="J138" s="1530"/>
      <c r="K138" s="1530"/>
      <c r="L138" s="1530"/>
      <c r="M138" s="1530"/>
      <c r="N138" s="1530"/>
      <c r="O138" s="1530"/>
      <c r="P138" s="1530"/>
      <c r="Q138" s="1530"/>
      <c r="R138" s="1529"/>
      <c r="S138" s="1529"/>
      <c r="T138" s="1529"/>
      <c r="U138" s="1529"/>
      <c r="V138" s="1529"/>
      <c r="W138" s="1529"/>
      <c r="X138" s="1529"/>
      <c r="Y138" s="1529"/>
      <c r="Z138" s="1529"/>
      <c r="AA138" s="1529"/>
      <c r="AB138" s="1529"/>
      <c r="AC138" s="1529"/>
      <c r="AD138" s="1529"/>
      <c r="AE138" s="1529"/>
      <c r="AF138" s="1529"/>
      <c r="AG138" s="1529"/>
      <c r="AH138" s="1529"/>
      <c r="AI138" s="1529"/>
      <c r="AJ138" s="1529"/>
      <c r="AK138" s="1529"/>
      <c r="AL138" s="1529"/>
      <c r="AM138" s="1529"/>
      <c r="AN138" s="1529"/>
      <c r="AO138" s="1529"/>
      <c r="AP138" s="1529"/>
      <c r="AQ138" s="1529"/>
      <c r="AR138" s="1529"/>
      <c r="AS138" s="1529"/>
      <c r="AT138" s="1529"/>
      <c r="AU138" s="1529"/>
      <c r="AV138" s="1529"/>
      <c r="AW138" s="1529"/>
      <c r="AX138" s="1529"/>
      <c r="AY138" s="1529"/>
      <c r="AZ138" s="1529"/>
      <c r="BA138" s="1529"/>
      <c r="BB138" s="1529"/>
      <c r="BC138" s="1529"/>
    </row>
    <row r="139" spans="1:55" hidden="1" x14ac:dyDescent="0.2">
      <c r="A139" s="1529"/>
      <c r="B139" s="1529"/>
      <c r="C139" s="1529"/>
      <c r="D139" s="1529"/>
      <c r="E139" s="1529"/>
      <c r="F139" s="1529"/>
      <c r="G139" s="1530"/>
      <c r="H139" s="1530"/>
      <c r="I139" s="1530"/>
      <c r="J139" s="1530"/>
      <c r="K139" s="1530"/>
      <c r="L139" s="1530"/>
      <c r="M139" s="1530"/>
      <c r="N139" s="1530"/>
      <c r="O139" s="1530"/>
      <c r="P139" s="1530"/>
      <c r="Q139" s="1530"/>
      <c r="R139" s="1529"/>
      <c r="S139" s="1529"/>
      <c r="T139" s="1529"/>
      <c r="U139" s="1529"/>
      <c r="V139" s="1529"/>
      <c r="W139" s="1529"/>
      <c r="X139" s="1529"/>
      <c r="Y139" s="1529"/>
      <c r="Z139" s="1529"/>
      <c r="AA139" s="1529"/>
      <c r="AB139" s="1529"/>
      <c r="AC139" s="1529"/>
      <c r="AD139" s="1529"/>
      <c r="AE139" s="1529"/>
      <c r="AF139" s="1529"/>
      <c r="AG139" s="1529"/>
      <c r="AH139" s="1529"/>
      <c r="AI139" s="1529"/>
      <c r="AJ139" s="1529"/>
      <c r="AK139" s="1529"/>
      <c r="AL139" s="1529"/>
      <c r="AM139" s="1529"/>
      <c r="AN139" s="1529"/>
      <c r="AO139" s="1529"/>
      <c r="AP139" s="1529"/>
      <c r="AQ139" s="1529"/>
      <c r="AR139" s="1529"/>
      <c r="AS139" s="1529"/>
      <c r="AT139" s="1529"/>
      <c r="AU139" s="1529"/>
      <c r="AV139" s="1529"/>
      <c r="AW139" s="1529"/>
      <c r="AX139" s="1529"/>
      <c r="AY139" s="1529"/>
      <c r="AZ139" s="1529"/>
      <c r="BA139" s="1529"/>
      <c r="BB139" s="1529"/>
      <c r="BC139" s="1529"/>
    </row>
    <row r="140" spans="1:55" hidden="1" x14ac:dyDescent="0.2">
      <c r="A140" s="1529"/>
      <c r="B140" s="1529"/>
      <c r="C140" s="1529"/>
      <c r="D140" s="1529"/>
      <c r="E140" s="1529"/>
      <c r="F140" s="1529"/>
      <c r="G140" s="1530"/>
      <c r="H140" s="1530"/>
      <c r="I140" s="1530"/>
      <c r="J140" s="1530"/>
      <c r="K140" s="1530"/>
      <c r="L140" s="1530"/>
      <c r="M140" s="1530"/>
      <c r="N140" s="1530"/>
      <c r="O140" s="1530"/>
      <c r="P140" s="1530"/>
      <c r="Q140" s="1530"/>
      <c r="R140" s="1529"/>
      <c r="S140" s="1529"/>
      <c r="T140" s="1529"/>
      <c r="U140" s="1529"/>
      <c r="V140" s="1529"/>
      <c r="W140" s="1529"/>
      <c r="X140" s="1529"/>
      <c r="Y140" s="1529"/>
      <c r="Z140" s="1529"/>
      <c r="AA140" s="1529"/>
      <c r="AB140" s="1529"/>
      <c r="AC140" s="1529"/>
      <c r="AD140" s="1529"/>
      <c r="AE140" s="1529"/>
      <c r="AF140" s="1529"/>
      <c r="AG140" s="1529"/>
      <c r="AH140" s="1529"/>
      <c r="AI140" s="1529"/>
      <c r="AJ140" s="1529"/>
      <c r="AK140" s="1529"/>
      <c r="AL140" s="1529"/>
      <c r="AM140" s="1529"/>
      <c r="AN140" s="1529"/>
      <c r="AO140" s="1529"/>
      <c r="AP140" s="1529"/>
      <c r="AQ140" s="1529"/>
      <c r="AR140" s="1529"/>
      <c r="AS140" s="1529"/>
      <c r="AT140" s="1529"/>
      <c r="AU140" s="1529"/>
      <c r="AV140" s="1529"/>
      <c r="AW140" s="1529"/>
      <c r="AX140" s="1529"/>
      <c r="AY140" s="1529"/>
      <c r="AZ140" s="1529"/>
      <c r="BA140" s="1529"/>
      <c r="BB140" s="1529"/>
      <c r="BC140" s="1529"/>
    </row>
    <row r="141" spans="1:55" hidden="1" x14ac:dyDescent="0.2">
      <c r="A141" s="1529"/>
      <c r="B141" s="1529"/>
      <c r="C141" s="1529"/>
      <c r="D141" s="1529"/>
      <c r="E141" s="1529"/>
      <c r="F141" s="1529"/>
      <c r="G141" s="1530"/>
      <c r="H141" s="1530"/>
      <c r="I141" s="1530"/>
      <c r="J141" s="1530"/>
      <c r="K141" s="1530"/>
      <c r="L141" s="1530"/>
      <c r="M141" s="1530"/>
      <c r="N141" s="1530"/>
      <c r="O141" s="1530"/>
      <c r="P141" s="1530"/>
      <c r="Q141" s="1530"/>
      <c r="R141" s="1529"/>
      <c r="S141" s="1529"/>
      <c r="T141" s="1529"/>
      <c r="U141" s="1529"/>
      <c r="V141" s="1529"/>
      <c r="W141" s="1529"/>
      <c r="X141" s="1529"/>
      <c r="Y141" s="1529"/>
      <c r="Z141" s="1529"/>
      <c r="AA141" s="1529"/>
      <c r="AB141" s="1529"/>
      <c r="AC141" s="1529"/>
      <c r="AD141" s="1529"/>
      <c r="AE141" s="1529"/>
      <c r="AF141" s="1529"/>
      <c r="AG141" s="1529"/>
      <c r="AH141" s="1529"/>
      <c r="AI141" s="1529"/>
      <c r="AJ141" s="1529"/>
      <c r="AK141" s="1529"/>
      <c r="AL141" s="1529"/>
      <c r="AM141" s="1529"/>
      <c r="AN141" s="1529"/>
      <c r="AO141" s="1529"/>
      <c r="AP141" s="1529"/>
      <c r="AQ141" s="1529"/>
      <c r="AR141" s="1529"/>
      <c r="AS141" s="1529"/>
      <c r="AT141" s="1529"/>
      <c r="AU141" s="1529"/>
      <c r="AV141" s="1529"/>
      <c r="AW141" s="1529"/>
      <c r="AX141" s="1529"/>
      <c r="AY141" s="1529"/>
      <c r="AZ141" s="1529"/>
      <c r="BA141" s="1529"/>
      <c r="BB141" s="1529"/>
      <c r="BC141" s="1529"/>
    </row>
    <row r="142" spans="1:55" hidden="1" x14ac:dyDescent="0.2">
      <c r="A142" s="1529"/>
      <c r="B142" s="1529"/>
      <c r="C142" s="1529"/>
      <c r="D142" s="1529"/>
      <c r="E142" s="1529"/>
      <c r="F142" s="1529"/>
      <c r="G142" s="1530"/>
      <c r="H142" s="1530"/>
      <c r="I142" s="1530"/>
      <c r="J142" s="1530"/>
      <c r="K142" s="1530"/>
      <c r="L142" s="1530"/>
      <c r="M142" s="1530"/>
      <c r="N142" s="1530"/>
      <c r="O142" s="1530"/>
      <c r="P142" s="1530"/>
      <c r="Q142" s="1530"/>
      <c r="R142" s="1529"/>
      <c r="S142" s="1529"/>
      <c r="T142" s="1529"/>
      <c r="U142" s="1529"/>
      <c r="V142" s="1529"/>
      <c r="W142" s="1529"/>
      <c r="X142" s="1529"/>
      <c r="Y142" s="1529"/>
      <c r="Z142" s="1529"/>
      <c r="AA142" s="1529"/>
      <c r="AB142" s="1529"/>
      <c r="AC142" s="1529"/>
      <c r="AD142" s="1529"/>
      <c r="AE142" s="1529"/>
      <c r="AF142" s="1529"/>
      <c r="AG142" s="1529"/>
      <c r="AH142" s="1529"/>
      <c r="AI142" s="1529"/>
      <c r="AJ142" s="1529"/>
      <c r="AK142" s="1529"/>
      <c r="AL142" s="1529"/>
      <c r="AM142" s="1529"/>
      <c r="AN142" s="1529"/>
      <c r="AO142" s="1529"/>
      <c r="AP142" s="1529"/>
      <c r="AQ142" s="1529"/>
      <c r="AR142" s="1529"/>
      <c r="AS142" s="1529"/>
      <c r="AT142" s="1529"/>
      <c r="AU142" s="1529"/>
      <c r="AV142" s="1529"/>
      <c r="AW142" s="1529"/>
      <c r="AX142" s="1529"/>
      <c r="AY142" s="1529"/>
      <c r="AZ142" s="1529"/>
      <c r="BA142" s="1529"/>
      <c r="BB142" s="1529"/>
      <c r="BC142" s="1529"/>
    </row>
    <row r="143" spans="1:55" hidden="1" x14ac:dyDescent="0.2">
      <c r="A143" s="1529"/>
      <c r="B143" s="1529"/>
      <c r="C143" s="1529"/>
      <c r="D143" s="1529"/>
      <c r="E143" s="1529"/>
      <c r="F143" s="1529"/>
      <c r="G143" s="1530"/>
      <c r="H143" s="1530"/>
      <c r="I143" s="1530"/>
      <c r="J143" s="1530"/>
      <c r="K143" s="1530"/>
      <c r="L143" s="1530"/>
      <c r="M143" s="1530"/>
      <c r="N143" s="1530"/>
      <c r="O143" s="1530"/>
      <c r="P143" s="1530"/>
      <c r="Q143" s="1530"/>
      <c r="R143" s="1529"/>
      <c r="S143" s="1529"/>
      <c r="T143" s="1529"/>
      <c r="U143" s="1529"/>
      <c r="V143" s="1529"/>
      <c r="W143" s="1529"/>
      <c r="X143" s="1529"/>
      <c r="Y143" s="1529"/>
      <c r="Z143" s="1529"/>
      <c r="AA143" s="1529"/>
      <c r="AB143" s="1529"/>
      <c r="AC143" s="1529"/>
      <c r="AD143" s="1529"/>
      <c r="AE143" s="1529"/>
      <c r="AF143" s="1529"/>
      <c r="AG143" s="1529"/>
      <c r="AH143" s="1529"/>
      <c r="AI143" s="1529"/>
      <c r="AJ143" s="1529"/>
      <c r="AK143" s="1529"/>
      <c r="AL143" s="1529"/>
      <c r="AM143" s="1529"/>
      <c r="AN143" s="1529"/>
      <c r="AO143" s="1529"/>
      <c r="AP143" s="1529"/>
      <c r="AQ143" s="1529"/>
      <c r="AR143" s="1529"/>
      <c r="AS143" s="1529"/>
      <c r="AT143" s="1529"/>
      <c r="AU143" s="1529"/>
      <c r="AV143" s="1529"/>
      <c r="AW143" s="1529"/>
      <c r="AX143" s="1529"/>
      <c r="AY143" s="1529"/>
      <c r="AZ143" s="1529"/>
      <c r="BA143" s="1529"/>
      <c r="BB143" s="1529"/>
      <c r="BC143" s="1529"/>
    </row>
    <row r="144" spans="1:55" hidden="1" x14ac:dyDescent="0.2">
      <c r="A144" s="1529"/>
      <c r="B144" s="1529"/>
      <c r="C144" s="1529"/>
      <c r="D144" s="1529"/>
      <c r="E144" s="1529"/>
      <c r="F144" s="1529"/>
      <c r="G144" s="1530"/>
      <c r="H144" s="1530"/>
      <c r="I144" s="1530"/>
      <c r="J144" s="1530"/>
      <c r="K144" s="1530"/>
      <c r="L144" s="1530"/>
      <c r="M144" s="1530"/>
      <c r="N144" s="1530"/>
      <c r="O144" s="1530"/>
      <c r="P144" s="1530"/>
      <c r="Q144" s="1530"/>
      <c r="R144" s="1529"/>
      <c r="S144" s="1529"/>
      <c r="T144" s="1529"/>
      <c r="U144" s="1529"/>
      <c r="V144" s="1529"/>
      <c r="W144" s="1529"/>
      <c r="X144" s="1529"/>
      <c r="Y144" s="1529"/>
      <c r="Z144" s="1529"/>
      <c r="AA144" s="1529"/>
      <c r="AB144" s="1529"/>
      <c r="AC144" s="1529"/>
      <c r="AD144" s="1529"/>
      <c r="AE144" s="1529"/>
      <c r="AF144" s="1529"/>
      <c r="AG144" s="1529"/>
      <c r="AH144" s="1529"/>
      <c r="AI144" s="1529"/>
      <c r="AJ144" s="1529"/>
      <c r="AK144" s="1529"/>
      <c r="AL144" s="1529"/>
      <c r="AM144" s="1529"/>
      <c r="AN144" s="1529"/>
      <c r="AO144" s="1529"/>
      <c r="AP144" s="1529"/>
      <c r="AQ144" s="1529"/>
      <c r="AR144" s="1529"/>
      <c r="AS144" s="1529"/>
      <c r="AT144" s="1529"/>
      <c r="AU144" s="1529"/>
      <c r="AV144" s="1529"/>
      <c r="AW144" s="1529"/>
      <c r="AX144" s="1529"/>
      <c r="AY144" s="1529"/>
      <c r="AZ144" s="1529"/>
      <c r="BA144" s="1529"/>
      <c r="BB144" s="1529"/>
      <c r="BC144" s="1529"/>
    </row>
    <row r="145" spans="1:55" hidden="1" x14ac:dyDescent="0.2">
      <c r="A145" s="1529"/>
      <c r="B145" s="1529"/>
      <c r="C145" s="1529"/>
      <c r="D145" s="1529"/>
      <c r="E145" s="1529"/>
      <c r="F145" s="1529"/>
      <c r="G145" s="1530"/>
      <c r="H145" s="1530"/>
      <c r="I145" s="1530"/>
      <c r="J145" s="1530"/>
      <c r="K145" s="1530"/>
      <c r="L145" s="1530"/>
      <c r="M145" s="1530"/>
      <c r="N145" s="1530"/>
      <c r="O145" s="1530"/>
      <c r="P145" s="1530"/>
      <c r="Q145" s="1530"/>
      <c r="R145" s="1529"/>
      <c r="S145" s="1529"/>
      <c r="T145" s="1529"/>
      <c r="U145" s="1529"/>
      <c r="V145" s="1529"/>
      <c r="W145" s="1529"/>
      <c r="X145" s="1529"/>
      <c r="Y145" s="1529"/>
      <c r="Z145" s="1529"/>
      <c r="AA145" s="1529"/>
      <c r="AB145" s="1529"/>
      <c r="AC145" s="1529"/>
      <c r="AD145" s="1529"/>
      <c r="AE145" s="1529"/>
      <c r="AF145" s="1529"/>
      <c r="AG145" s="1529"/>
      <c r="AH145" s="1529"/>
      <c r="AI145" s="1529"/>
      <c r="AJ145" s="1529"/>
      <c r="AK145" s="1529"/>
      <c r="AL145" s="1529"/>
      <c r="AM145" s="1529"/>
      <c r="AN145" s="1529"/>
      <c r="AO145" s="1529"/>
      <c r="AP145" s="1529"/>
      <c r="AQ145" s="1529"/>
      <c r="AR145" s="1529"/>
      <c r="AS145" s="1529"/>
      <c r="AT145" s="1529"/>
      <c r="AU145" s="1529"/>
      <c r="AV145" s="1529"/>
      <c r="AW145" s="1529"/>
      <c r="AX145" s="1529"/>
      <c r="AY145" s="1529"/>
      <c r="AZ145" s="1529"/>
      <c r="BA145" s="1529"/>
      <c r="BB145" s="1529"/>
      <c r="BC145" s="1529"/>
    </row>
    <row r="146" spans="1:55" hidden="1" x14ac:dyDescent="0.2">
      <c r="A146" s="1529"/>
      <c r="B146" s="1529"/>
      <c r="C146" s="1529"/>
      <c r="D146" s="1529"/>
      <c r="E146" s="1529"/>
      <c r="F146" s="1529"/>
      <c r="G146" s="1530"/>
      <c r="H146" s="1530"/>
      <c r="I146" s="1530"/>
      <c r="J146" s="1530"/>
      <c r="K146" s="1530"/>
      <c r="L146" s="1530"/>
      <c r="M146" s="1530"/>
      <c r="N146" s="1530"/>
      <c r="O146" s="1530"/>
      <c r="P146" s="1530"/>
      <c r="Q146" s="1530"/>
      <c r="R146" s="1529"/>
      <c r="S146" s="1529"/>
      <c r="T146" s="1529"/>
      <c r="U146" s="1529"/>
      <c r="V146" s="1529"/>
      <c r="W146" s="1529"/>
      <c r="X146" s="1529"/>
      <c r="Y146" s="1529"/>
      <c r="Z146" s="1529"/>
      <c r="AA146" s="1529"/>
      <c r="AB146" s="1529"/>
      <c r="AC146" s="1529"/>
      <c r="AD146" s="1529"/>
      <c r="AE146" s="1529"/>
      <c r="AF146" s="1529"/>
      <c r="AG146" s="1529"/>
      <c r="AH146" s="1529"/>
      <c r="AI146" s="1529"/>
      <c r="AJ146" s="1529"/>
      <c r="AK146" s="1529"/>
      <c r="AL146" s="1529"/>
      <c r="AM146" s="1529"/>
      <c r="AN146" s="1529"/>
      <c r="AO146" s="1529"/>
      <c r="AP146" s="1529"/>
      <c r="AQ146" s="1529"/>
      <c r="AR146" s="1529"/>
      <c r="AS146" s="1529"/>
      <c r="AT146" s="1529"/>
      <c r="AU146" s="1529"/>
      <c r="AV146" s="1529"/>
      <c r="AW146" s="1529"/>
      <c r="AX146" s="1529"/>
      <c r="AY146" s="1529"/>
      <c r="AZ146" s="1529"/>
      <c r="BA146" s="1529"/>
      <c r="BB146" s="1529"/>
      <c r="BC146" s="1529"/>
    </row>
    <row r="147" spans="1:55" hidden="1" x14ac:dyDescent="0.2">
      <c r="A147" s="1529"/>
      <c r="B147" s="1529"/>
      <c r="C147" s="1529"/>
      <c r="D147" s="1529"/>
      <c r="E147" s="1529"/>
      <c r="F147" s="1529"/>
      <c r="G147" s="1530"/>
      <c r="H147" s="1530"/>
      <c r="I147" s="1530"/>
      <c r="J147" s="1530"/>
      <c r="K147" s="1530"/>
      <c r="L147" s="1530"/>
      <c r="M147" s="1530"/>
      <c r="N147" s="1530"/>
      <c r="O147" s="1530"/>
      <c r="P147" s="1530"/>
      <c r="Q147" s="1530"/>
      <c r="R147" s="1529"/>
      <c r="S147" s="1529"/>
      <c r="T147" s="1529"/>
      <c r="U147" s="1529"/>
      <c r="V147" s="1529"/>
      <c r="W147" s="1529"/>
      <c r="X147" s="1529"/>
      <c r="Y147" s="1529"/>
      <c r="Z147" s="1529"/>
      <c r="AA147" s="1529"/>
      <c r="AB147" s="1529"/>
      <c r="AC147" s="1529"/>
      <c r="AD147" s="1529"/>
      <c r="AE147" s="1529"/>
      <c r="AF147" s="1529"/>
      <c r="AG147" s="1529"/>
      <c r="AH147" s="1529"/>
      <c r="AI147" s="1529"/>
      <c r="AJ147" s="1529"/>
      <c r="AK147" s="1529"/>
      <c r="AL147" s="1529"/>
      <c r="AM147" s="1529"/>
      <c r="AN147" s="1529"/>
      <c r="AO147" s="1529"/>
      <c r="AP147" s="1529"/>
      <c r="AQ147" s="1529"/>
      <c r="AR147" s="1529"/>
      <c r="AS147" s="1529"/>
      <c r="AT147" s="1529"/>
      <c r="AU147" s="1529"/>
      <c r="AV147" s="1529"/>
      <c r="AW147" s="1529"/>
      <c r="AX147" s="1529"/>
      <c r="AY147" s="1529"/>
      <c r="AZ147" s="1529"/>
      <c r="BA147" s="1529"/>
      <c r="BB147" s="1529"/>
      <c r="BC147" s="1529"/>
    </row>
    <row r="148" spans="1:55" hidden="1" x14ac:dyDescent="0.2">
      <c r="A148" s="1529"/>
      <c r="B148" s="1529"/>
      <c r="C148" s="1529"/>
      <c r="D148" s="1529"/>
      <c r="E148" s="1529"/>
      <c r="F148" s="1529"/>
      <c r="G148" s="1530"/>
      <c r="H148" s="1530"/>
      <c r="I148" s="1530"/>
      <c r="J148" s="1530"/>
      <c r="K148" s="1530"/>
      <c r="L148" s="1530"/>
      <c r="M148" s="1530"/>
      <c r="N148" s="1530"/>
      <c r="O148" s="1530"/>
      <c r="P148" s="1530"/>
      <c r="Q148" s="1530"/>
      <c r="R148" s="1529"/>
      <c r="S148" s="1529"/>
      <c r="T148" s="1529"/>
      <c r="U148" s="1529"/>
      <c r="V148" s="1529"/>
      <c r="W148" s="1529"/>
      <c r="X148" s="1529"/>
      <c r="Y148" s="1529"/>
      <c r="Z148" s="1529"/>
      <c r="AA148" s="1529"/>
      <c r="AB148" s="1529"/>
      <c r="AC148" s="1529"/>
      <c r="AD148" s="1529"/>
      <c r="AE148" s="1529"/>
      <c r="AF148" s="1529"/>
      <c r="AG148" s="1529"/>
      <c r="AH148" s="1529"/>
      <c r="AI148" s="1529"/>
      <c r="AJ148" s="1529"/>
      <c r="AK148" s="1529"/>
      <c r="AL148" s="1529"/>
      <c r="AM148" s="1529"/>
      <c r="AN148" s="1529"/>
      <c r="AO148" s="1529"/>
      <c r="AP148" s="1529"/>
      <c r="AQ148" s="1529"/>
      <c r="AR148" s="1529"/>
      <c r="AS148" s="1529"/>
      <c r="AT148" s="1529"/>
      <c r="AU148" s="1529"/>
      <c r="AV148" s="1529"/>
      <c r="AW148" s="1529"/>
      <c r="AX148" s="1529"/>
      <c r="AY148" s="1529"/>
      <c r="AZ148" s="1529"/>
      <c r="BA148" s="1529"/>
      <c r="BB148" s="1529"/>
      <c r="BC148" s="1529"/>
    </row>
    <row r="149" spans="1:55" hidden="1" x14ac:dyDescent="0.2">
      <c r="A149" s="1529"/>
      <c r="B149" s="1529"/>
      <c r="C149" s="1529"/>
      <c r="D149" s="1529"/>
      <c r="E149" s="1529"/>
      <c r="F149" s="1529"/>
      <c r="G149" s="1530"/>
      <c r="H149" s="1530"/>
      <c r="I149" s="1530"/>
      <c r="J149" s="1530"/>
      <c r="K149" s="1530"/>
      <c r="L149" s="1530"/>
      <c r="M149" s="1530"/>
      <c r="N149" s="1530"/>
      <c r="O149" s="1530"/>
      <c r="P149" s="1530"/>
      <c r="Q149" s="1530"/>
      <c r="R149" s="1529"/>
      <c r="S149" s="1529"/>
      <c r="T149" s="1529"/>
      <c r="U149" s="1529"/>
      <c r="V149" s="1529"/>
      <c r="W149" s="1529"/>
      <c r="X149" s="1529"/>
      <c r="Y149" s="1529"/>
      <c r="Z149" s="1529"/>
      <c r="AA149" s="1529"/>
      <c r="AB149" s="1529"/>
      <c r="AC149" s="1529"/>
      <c r="AD149" s="1529"/>
      <c r="AE149" s="1529"/>
      <c r="AF149" s="1529"/>
      <c r="AG149" s="1529"/>
      <c r="AH149" s="1529"/>
      <c r="AI149" s="1529"/>
      <c r="AJ149" s="1529"/>
      <c r="AK149" s="1529"/>
      <c r="AL149" s="1529"/>
      <c r="AM149" s="1529"/>
      <c r="AN149" s="1529"/>
      <c r="AO149" s="1529"/>
      <c r="AP149" s="1529"/>
      <c r="AQ149" s="1529"/>
      <c r="AR149" s="1529"/>
      <c r="AS149" s="1529"/>
      <c r="AT149" s="1529"/>
      <c r="AU149" s="1529"/>
      <c r="AV149" s="1529"/>
      <c r="AW149" s="1529"/>
      <c r="AX149" s="1529"/>
      <c r="AY149" s="1529"/>
      <c r="AZ149" s="1529"/>
      <c r="BA149" s="1529"/>
      <c r="BB149" s="1529"/>
      <c r="BC149" s="1529"/>
    </row>
    <row r="150" spans="1:55" hidden="1" x14ac:dyDescent="0.2">
      <c r="A150" s="1529"/>
      <c r="B150" s="1529"/>
      <c r="C150" s="1529"/>
      <c r="D150" s="1529"/>
      <c r="E150" s="1529"/>
      <c r="F150" s="1529"/>
      <c r="G150" s="1530"/>
      <c r="H150" s="1530"/>
      <c r="I150" s="1530"/>
      <c r="J150" s="1530"/>
      <c r="K150" s="1530"/>
      <c r="L150" s="1530"/>
      <c r="M150" s="1530"/>
      <c r="N150" s="1530"/>
      <c r="O150" s="1530"/>
      <c r="P150" s="1530"/>
      <c r="Q150" s="1530"/>
      <c r="R150" s="1529"/>
      <c r="S150" s="1529"/>
      <c r="T150" s="1529"/>
      <c r="U150" s="1529"/>
      <c r="V150" s="1529"/>
      <c r="W150" s="1529"/>
      <c r="X150" s="1529"/>
      <c r="Y150" s="1529"/>
      <c r="Z150" s="1529"/>
      <c r="AA150" s="1529"/>
      <c r="AB150" s="1529"/>
      <c r="AC150" s="1529"/>
      <c r="AD150" s="1529"/>
      <c r="AE150" s="1529"/>
      <c r="AF150" s="1529"/>
      <c r="AG150" s="1529"/>
      <c r="AH150" s="1529"/>
      <c r="AI150" s="1529"/>
      <c r="AJ150" s="1529"/>
      <c r="AK150" s="1529"/>
      <c r="AL150" s="1529"/>
      <c r="AM150" s="1529"/>
      <c r="AN150" s="1529"/>
      <c r="AO150" s="1529"/>
      <c r="AP150" s="1529"/>
      <c r="AQ150" s="1529"/>
      <c r="AR150" s="1529"/>
      <c r="AS150" s="1529"/>
      <c r="AT150" s="1529"/>
      <c r="AU150" s="1529"/>
      <c r="AV150" s="1529"/>
      <c r="AW150" s="1529"/>
      <c r="AX150" s="1529"/>
      <c r="AY150" s="1529"/>
      <c r="AZ150" s="1529"/>
      <c r="BA150" s="1529"/>
      <c r="BB150" s="1529"/>
      <c r="BC150" s="1529"/>
    </row>
    <row r="151" spans="1:55" hidden="1" x14ac:dyDescent="0.2">
      <c r="A151" s="1529"/>
      <c r="B151" s="1529"/>
      <c r="C151" s="1529"/>
      <c r="D151" s="1529"/>
      <c r="E151" s="1529"/>
      <c r="F151" s="1529"/>
      <c r="G151" s="1530"/>
      <c r="H151" s="1530"/>
      <c r="I151" s="1530"/>
      <c r="J151" s="1530"/>
      <c r="K151" s="1530"/>
      <c r="L151" s="1530"/>
      <c r="M151" s="1530"/>
      <c r="N151" s="1530"/>
      <c r="O151" s="1530"/>
      <c r="P151" s="1530"/>
      <c r="Q151" s="1530"/>
      <c r="R151" s="1529"/>
      <c r="S151" s="1529"/>
      <c r="T151" s="1529"/>
      <c r="U151" s="1529"/>
      <c r="V151" s="1529"/>
      <c r="W151" s="1529"/>
      <c r="X151" s="1529"/>
      <c r="Y151" s="1529"/>
      <c r="Z151" s="1529"/>
      <c r="AA151" s="1529"/>
      <c r="AB151" s="1529"/>
      <c r="AC151" s="1529"/>
      <c r="AD151" s="1529"/>
      <c r="AE151" s="1529"/>
      <c r="AF151" s="1529"/>
      <c r="AG151" s="1529"/>
      <c r="AH151" s="1529"/>
      <c r="AI151" s="1529"/>
      <c r="AJ151" s="1529"/>
      <c r="AK151" s="1529"/>
      <c r="AL151" s="1529"/>
      <c r="AM151" s="1529"/>
      <c r="AN151" s="1529"/>
      <c r="AO151" s="1529"/>
      <c r="AP151" s="1529"/>
      <c r="AQ151" s="1529"/>
      <c r="AR151" s="1529"/>
      <c r="AS151" s="1529"/>
      <c r="AT151" s="1529"/>
      <c r="AU151" s="1529"/>
      <c r="AV151" s="1529"/>
      <c r="AW151" s="1529"/>
      <c r="AX151" s="1529"/>
      <c r="AY151" s="1529"/>
      <c r="AZ151" s="1529"/>
      <c r="BA151" s="1529"/>
      <c r="BB151" s="1529"/>
      <c r="BC151" s="1529"/>
    </row>
    <row r="152" spans="1:55" hidden="1" x14ac:dyDescent="0.2">
      <c r="A152" s="1529"/>
      <c r="B152" s="1529"/>
      <c r="C152" s="1529"/>
      <c r="D152" s="1529"/>
      <c r="E152" s="1529"/>
      <c r="F152" s="1529"/>
      <c r="G152" s="1530"/>
      <c r="H152" s="1530"/>
      <c r="I152" s="1530"/>
      <c r="J152" s="1530"/>
      <c r="K152" s="1530"/>
      <c r="L152" s="1530"/>
      <c r="M152" s="1530"/>
      <c r="N152" s="1530"/>
      <c r="O152" s="1530"/>
      <c r="P152" s="1530"/>
      <c r="Q152" s="1530"/>
      <c r="R152" s="1529"/>
      <c r="S152" s="1529"/>
      <c r="T152" s="1529"/>
      <c r="U152" s="1529"/>
      <c r="V152" s="1529"/>
      <c r="W152" s="1529"/>
      <c r="X152" s="1529"/>
      <c r="Y152" s="1529"/>
      <c r="Z152" s="1529"/>
      <c r="AA152" s="1529"/>
      <c r="AB152" s="1529"/>
      <c r="AC152" s="1529"/>
      <c r="AD152" s="1529"/>
      <c r="AE152" s="1529"/>
      <c r="AF152" s="1529"/>
      <c r="AG152" s="1529"/>
      <c r="AH152" s="1529"/>
      <c r="AI152" s="1529"/>
      <c r="AJ152" s="1529"/>
      <c r="AK152" s="1529"/>
      <c r="AL152" s="1529"/>
      <c r="AM152" s="1529"/>
      <c r="AN152" s="1529"/>
      <c r="AO152" s="1529"/>
      <c r="AP152" s="1529"/>
      <c r="AQ152" s="1529"/>
      <c r="AR152" s="1529"/>
      <c r="AS152" s="1529"/>
      <c r="AT152" s="1529"/>
      <c r="AU152" s="1529"/>
      <c r="AV152" s="1529"/>
      <c r="AW152" s="1529"/>
      <c r="AX152" s="1529"/>
      <c r="AY152" s="1529"/>
      <c r="AZ152" s="1529"/>
      <c r="BA152" s="1529"/>
      <c r="BB152" s="1529"/>
      <c r="BC152" s="1529"/>
    </row>
    <row r="153" spans="1:55" hidden="1" x14ac:dyDescent="0.2">
      <c r="A153" s="1529"/>
      <c r="B153" s="1529"/>
      <c r="C153" s="1529"/>
      <c r="D153" s="1529"/>
      <c r="E153" s="1529"/>
      <c r="F153" s="1529"/>
      <c r="G153" s="1530"/>
      <c r="H153" s="1530"/>
      <c r="I153" s="1530"/>
      <c r="J153" s="1530"/>
      <c r="K153" s="1530"/>
      <c r="L153" s="1530"/>
      <c r="M153" s="1530"/>
      <c r="N153" s="1530"/>
      <c r="O153" s="1530"/>
      <c r="P153" s="1530"/>
      <c r="Q153" s="1530"/>
      <c r="R153" s="1529"/>
      <c r="S153" s="1529"/>
      <c r="T153" s="1529"/>
      <c r="U153" s="1529"/>
      <c r="V153" s="1529"/>
      <c r="W153" s="1529"/>
      <c r="X153" s="1529"/>
      <c r="Y153" s="1529"/>
      <c r="Z153" s="1529"/>
      <c r="AA153" s="1529"/>
      <c r="AB153" s="1529"/>
      <c r="AC153" s="1529"/>
      <c r="AD153" s="1529"/>
      <c r="AE153" s="1529"/>
      <c r="AF153" s="1529"/>
      <c r="AG153" s="1529"/>
      <c r="AH153" s="1529"/>
      <c r="AI153" s="1529"/>
      <c r="AJ153" s="1529"/>
      <c r="AK153" s="1529"/>
      <c r="AL153" s="1529"/>
      <c r="AM153" s="1529"/>
      <c r="AN153" s="1529"/>
      <c r="AO153" s="1529"/>
      <c r="AP153" s="1529"/>
      <c r="AQ153" s="1529"/>
      <c r="AR153" s="1529"/>
      <c r="AS153" s="1529"/>
      <c r="AT153" s="1529"/>
      <c r="AU153" s="1529"/>
      <c r="AV153" s="1529"/>
      <c r="AW153" s="1529"/>
      <c r="AX153" s="1529"/>
      <c r="AY153" s="1529"/>
      <c r="AZ153" s="1529"/>
      <c r="BA153" s="1529"/>
      <c r="BB153" s="1529"/>
      <c r="BC153" s="1529"/>
    </row>
    <row r="154" spans="1:55" hidden="1" x14ac:dyDescent="0.2">
      <c r="A154" s="1529"/>
      <c r="B154" s="1529"/>
      <c r="C154" s="1529"/>
      <c r="D154" s="1529"/>
      <c r="E154" s="1529"/>
      <c r="F154" s="1529"/>
      <c r="G154" s="1530"/>
      <c r="H154" s="1530"/>
      <c r="I154" s="1530"/>
      <c r="J154" s="1530"/>
      <c r="K154" s="1530"/>
      <c r="L154" s="1530"/>
      <c r="M154" s="1530"/>
      <c r="N154" s="1530"/>
      <c r="O154" s="1530"/>
      <c r="P154" s="1530"/>
      <c r="Q154" s="1530"/>
      <c r="R154" s="1529"/>
      <c r="S154" s="1529"/>
      <c r="T154" s="1529"/>
      <c r="U154" s="1529"/>
      <c r="V154" s="1529"/>
      <c r="W154" s="1529"/>
      <c r="X154" s="1529"/>
      <c r="Y154" s="1529"/>
      <c r="Z154" s="1529"/>
      <c r="AA154" s="1529"/>
      <c r="AB154" s="1529"/>
      <c r="AC154" s="1529"/>
      <c r="AD154" s="1529"/>
      <c r="AE154" s="1529"/>
      <c r="AF154" s="1529"/>
      <c r="AG154" s="1529"/>
      <c r="AH154" s="1529"/>
      <c r="AI154" s="1529"/>
      <c r="AJ154" s="1529"/>
      <c r="AK154" s="1529"/>
      <c r="AL154" s="1529"/>
      <c r="AM154" s="1529"/>
      <c r="AN154" s="1529"/>
      <c r="AO154" s="1529"/>
      <c r="AP154" s="1529"/>
      <c r="AQ154" s="1529"/>
      <c r="AR154" s="1529"/>
      <c r="AS154" s="1529"/>
      <c r="AT154" s="1529"/>
      <c r="AU154" s="1529"/>
      <c r="AV154" s="1529"/>
      <c r="AW154" s="1529"/>
      <c r="AX154" s="1529"/>
      <c r="AY154" s="1529"/>
      <c r="AZ154" s="1529"/>
      <c r="BA154" s="1529"/>
      <c r="BB154" s="1529"/>
      <c r="BC154" s="1529"/>
    </row>
    <row r="155" spans="1:55" hidden="1" x14ac:dyDescent="0.2">
      <c r="A155" s="1529"/>
      <c r="B155" s="1529"/>
      <c r="C155" s="1529"/>
      <c r="D155" s="1529"/>
      <c r="E155" s="1529"/>
      <c r="F155" s="1529"/>
      <c r="G155" s="1530"/>
      <c r="H155" s="1530"/>
      <c r="I155" s="1530"/>
      <c r="J155" s="1530"/>
      <c r="K155" s="1530"/>
      <c r="L155" s="1530"/>
      <c r="M155" s="1530"/>
      <c r="N155" s="1530"/>
      <c r="O155" s="1530"/>
      <c r="P155" s="1530"/>
      <c r="Q155" s="1530"/>
      <c r="R155" s="1529"/>
      <c r="S155" s="1529"/>
      <c r="T155" s="1529"/>
      <c r="U155" s="1529"/>
      <c r="V155" s="1529"/>
      <c r="W155" s="1529"/>
      <c r="X155" s="1529"/>
      <c r="Y155" s="1529"/>
      <c r="Z155" s="1529"/>
      <c r="AA155" s="1529"/>
      <c r="AB155" s="1529"/>
      <c r="AC155" s="1529"/>
      <c r="AD155" s="1529"/>
      <c r="AE155" s="1529"/>
      <c r="AF155" s="1529"/>
      <c r="AG155" s="1529"/>
      <c r="AH155" s="1529"/>
      <c r="AI155" s="1529"/>
      <c r="AJ155" s="1529"/>
      <c r="AK155" s="1529"/>
      <c r="AL155" s="1529"/>
      <c r="AM155" s="1529"/>
      <c r="AN155" s="1529"/>
      <c r="AO155" s="1529"/>
      <c r="AP155" s="1529"/>
      <c r="AQ155" s="1529"/>
      <c r="AR155" s="1529"/>
      <c r="AS155" s="1529"/>
      <c r="AT155" s="1529"/>
      <c r="AU155" s="1529"/>
      <c r="AV155" s="1529"/>
      <c r="AW155" s="1529"/>
      <c r="AX155" s="1529"/>
      <c r="AY155" s="1529"/>
      <c r="AZ155" s="1529"/>
      <c r="BA155" s="1529"/>
      <c r="BB155" s="1529"/>
      <c r="BC155" s="1529"/>
    </row>
    <row r="156" spans="1:55" hidden="1" x14ac:dyDescent="0.2">
      <c r="A156" s="1529"/>
      <c r="B156" s="1529"/>
      <c r="C156" s="1529"/>
      <c r="D156" s="1529"/>
      <c r="E156" s="1529"/>
      <c r="F156" s="1529"/>
      <c r="G156" s="1530"/>
      <c r="H156" s="1530"/>
      <c r="I156" s="1530"/>
      <c r="J156" s="1530"/>
      <c r="K156" s="1530"/>
      <c r="L156" s="1530"/>
      <c r="M156" s="1530"/>
      <c r="N156" s="1530"/>
      <c r="O156" s="1530"/>
      <c r="P156" s="1530"/>
      <c r="Q156" s="1530"/>
      <c r="R156" s="1529"/>
      <c r="S156" s="1529"/>
      <c r="T156" s="1529"/>
      <c r="U156" s="1529"/>
      <c r="V156" s="1529"/>
      <c r="W156" s="1529"/>
      <c r="X156" s="1529"/>
      <c r="Y156" s="1529"/>
      <c r="Z156" s="1529"/>
      <c r="AA156" s="1529"/>
      <c r="AB156" s="1529"/>
      <c r="AC156" s="1529"/>
      <c r="AD156" s="1529"/>
      <c r="AE156" s="1529"/>
      <c r="AF156" s="1529"/>
      <c r="AG156" s="1529"/>
      <c r="AH156" s="1529"/>
      <c r="AI156" s="1529"/>
      <c r="AJ156" s="1529"/>
      <c r="AK156" s="1529"/>
      <c r="AL156" s="1529"/>
      <c r="AM156" s="1529"/>
      <c r="AN156" s="1529"/>
      <c r="AO156" s="1529"/>
      <c r="AP156" s="1529"/>
      <c r="AQ156" s="1529"/>
      <c r="AR156" s="1529"/>
      <c r="AS156" s="1529"/>
      <c r="AT156" s="1529"/>
      <c r="AU156" s="1529"/>
      <c r="AV156" s="1529"/>
      <c r="AW156" s="1529"/>
      <c r="AX156" s="1529"/>
      <c r="AY156" s="1529"/>
      <c r="AZ156" s="1529"/>
      <c r="BA156" s="1529"/>
      <c r="BB156" s="1529"/>
      <c r="BC156" s="1529"/>
    </row>
    <row r="157" spans="1:55" hidden="1" x14ac:dyDescent="0.2">
      <c r="A157" s="1529"/>
      <c r="B157" s="1529"/>
      <c r="C157" s="1529"/>
      <c r="D157" s="1529"/>
      <c r="E157" s="1529"/>
      <c r="F157" s="1529"/>
      <c r="G157" s="1530"/>
      <c r="H157" s="1530"/>
      <c r="I157" s="1530"/>
      <c r="J157" s="1530"/>
      <c r="K157" s="1530"/>
      <c r="L157" s="1530"/>
      <c r="M157" s="1530"/>
      <c r="N157" s="1530"/>
      <c r="O157" s="1530"/>
      <c r="P157" s="1530"/>
      <c r="Q157" s="1530"/>
      <c r="R157" s="1529"/>
      <c r="S157" s="1529"/>
      <c r="T157" s="1529"/>
      <c r="U157" s="1529"/>
      <c r="V157" s="1529"/>
      <c r="W157" s="1529"/>
      <c r="X157" s="1529"/>
      <c r="Y157" s="1529"/>
      <c r="Z157" s="1529"/>
      <c r="AA157" s="1529"/>
      <c r="AB157" s="1529"/>
      <c r="AC157" s="1529"/>
      <c r="AD157" s="1529"/>
      <c r="AE157" s="1529"/>
      <c r="AF157" s="1529"/>
      <c r="AG157" s="1529"/>
      <c r="AH157" s="1529"/>
      <c r="AI157" s="1529"/>
      <c r="AJ157" s="1529"/>
      <c r="AK157" s="1529"/>
      <c r="AL157" s="1529"/>
      <c r="AM157" s="1529"/>
      <c r="AN157" s="1529"/>
      <c r="AO157" s="1529"/>
      <c r="AP157" s="1529"/>
      <c r="AQ157" s="1529"/>
      <c r="AR157" s="1529"/>
      <c r="AS157" s="1529"/>
      <c r="AT157" s="1529"/>
      <c r="AU157" s="1529"/>
      <c r="AV157" s="1529"/>
      <c r="AW157" s="1529"/>
      <c r="AX157" s="1529"/>
      <c r="AY157" s="1529"/>
      <c r="AZ157" s="1529"/>
      <c r="BA157" s="1529"/>
      <c r="BB157" s="1529"/>
      <c r="BC157" s="1529"/>
    </row>
    <row r="158" spans="1:55" hidden="1" x14ac:dyDescent="0.2">
      <c r="A158" s="1529"/>
      <c r="B158" s="1529"/>
      <c r="C158" s="1529"/>
      <c r="D158" s="1529"/>
      <c r="E158" s="1529"/>
      <c r="F158" s="1529"/>
      <c r="G158" s="1530"/>
      <c r="H158" s="1530"/>
      <c r="I158" s="1530"/>
      <c r="J158" s="1530"/>
      <c r="K158" s="1530"/>
      <c r="L158" s="1530"/>
      <c r="M158" s="1530"/>
      <c r="N158" s="1530"/>
      <c r="O158" s="1530"/>
      <c r="P158" s="1530"/>
      <c r="Q158" s="1530"/>
      <c r="R158" s="1529"/>
      <c r="S158" s="1529"/>
      <c r="T158" s="1529"/>
      <c r="U158" s="1529"/>
      <c r="V158" s="1529"/>
      <c r="W158" s="1529"/>
      <c r="X158" s="1529"/>
      <c r="Y158" s="1529"/>
      <c r="Z158" s="1529"/>
      <c r="AA158" s="1529"/>
      <c r="AB158" s="1529"/>
      <c r="AC158" s="1529"/>
      <c r="AD158" s="1529"/>
      <c r="AE158" s="1529"/>
      <c r="AF158" s="1529"/>
      <c r="AG158" s="1529"/>
      <c r="AH158" s="1529"/>
      <c r="AI158" s="1529"/>
      <c r="AJ158" s="1529"/>
      <c r="AK158" s="1529"/>
      <c r="AL158" s="1529"/>
      <c r="AM158" s="1529"/>
      <c r="AN158" s="1529"/>
      <c r="AO158" s="1529"/>
      <c r="AP158" s="1529"/>
      <c r="AQ158" s="1529"/>
      <c r="AR158" s="1529"/>
      <c r="AS158" s="1529"/>
      <c r="AT158" s="1529"/>
      <c r="AU158" s="1529"/>
      <c r="AV158" s="1529"/>
      <c r="AW158" s="1529"/>
      <c r="AX158" s="1529"/>
      <c r="AY158" s="1529"/>
      <c r="AZ158" s="1529"/>
      <c r="BA158" s="1529"/>
      <c r="BB158" s="1529"/>
      <c r="BC158" s="1529"/>
    </row>
    <row r="159" spans="1:55" hidden="1" x14ac:dyDescent="0.2">
      <c r="A159" s="1529"/>
      <c r="B159" s="1529"/>
      <c r="C159" s="1529"/>
      <c r="D159" s="1529"/>
      <c r="E159" s="1529"/>
      <c r="F159" s="1529"/>
      <c r="G159" s="1530"/>
      <c r="H159" s="1530"/>
      <c r="I159" s="1530"/>
      <c r="J159" s="1530"/>
      <c r="K159" s="1530"/>
      <c r="L159" s="1530"/>
      <c r="M159" s="1530"/>
      <c r="N159" s="1530"/>
      <c r="O159" s="1530"/>
      <c r="P159" s="1530"/>
      <c r="Q159" s="1530"/>
      <c r="R159" s="1529"/>
      <c r="S159" s="1529"/>
      <c r="T159" s="1529"/>
      <c r="U159" s="1529"/>
      <c r="V159" s="1529"/>
      <c r="W159" s="1529"/>
      <c r="X159" s="1529"/>
      <c r="Y159" s="1529"/>
      <c r="Z159" s="1529"/>
      <c r="AA159" s="1529"/>
      <c r="AB159" s="1529"/>
      <c r="AC159" s="1529"/>
      <c r="AD159" s="1529"/>
      <c r="AE159" s="1529"/>
      <c r="AF159" s="1529"/>
      <c r="AG159" s="1529"/>
      <c r="AH159" s="1529"/>
      <c r="AI159" s="1529"/>
      <c r="AJ159" s="1529"/>
      <c r="AK159" s="1529"/>
      <c r="AL159" s="1529"/>
      <c r="AM159" s="1529"/>
      <c r="AN159" s="1529"/>
      <c r="AO159" s="1529"/>
      <c r="AP159" s="1529"/>
      <c r="AQ159" s="1529"/>
      <c r="AR159" s="1529"/>
      <c r="AS159" s="1529"/>
      <c r="AT159" s="1529"/>
      <c r="AU159" s="1529"/>
      <c r="AV159" s="1529"/>
      <c r="AW159" s="1529"/>
      <c r="AX159" s="1529"/>
      <c r="AY159" s="1529"/>
      <c r="AZ159" s="1529"/>
      <c r="BA159" s="1529"/>
      <c r="BB159" s="1529"/>
      <c r="BC159" s="1529"/>
    </row>
    <row r="160" spans="1:55" hidden="1" x14ac:dyDescent="0.2">
      <c r="A160" s="1529"/>
      <c r="B160" s="1529"/>
      <c r="C160" s="1529"/>
      <c r="D160" s="1529"/>
      <c r="E160" s="1529"/>
      <c r="F160" s="1529"/>
      <c r="G160" s="1530"/>
      <c r="H160" s="1530"/>
      <c r="I160" s="1530"/>
      <c r="J160" s="1530"/>
      <c r="K160" s="1530"/>
      <c r="L160" s="1530"/>
      <c r="M160" s="1530"/>
      <c r="N160" s="1530"/>
      <c r="O160" s="1530"/>
      <c r="P160" s="1530"/>
      <c r="Q160" s="1530"/>
      <c r="R160" s="1529"/>
      <c r="S160" s="1529"/>
      <c r="T160" s="1529"/>
      <c r="U160" s="1529"/>
      <c r="V160" s="1529"/>
      <c r="W160" s="1529"/>
      <c r="X160" s="1529"/>
      <c r="Y160" s="1529"/>
      <c r="Z160" s="1529"/>
      <c r="AA160" s="1529"/>
      <c r="AB160" s="1529"/>
      <c r="AC160" s="1529"/>
      <c r="AD160" s="1529"/>
      <c r="AE160" s="1529"/>
      <c r="AF160" s="1529"/>
      <c r="AG160" s="1529"/>
      <c r="AH160" s="1529"/>
      <c r="AI160" s="1529"/>
      <c r="AJ160" s="1529"/>
      <c r="AK160" s="1529"/>
      <c r="AL160" s="1529"/>
      <c r="AM160" s="1529"/>
      <c r="AN160" s="1529"/>
      <c r="AO160" s="1529"/>
      <c r="AP160" s="1529"/>
      <c r="AQ160" s="1529"/>
      <c r="AR160" s="1529"/>
      <c r="AS160" s="1529"/>
      <c r="AT160" s="1529"/>
      <c r="AU160" s="1529"/>
      <c r="AV160" s="1529"/>
      <c r="AW160" s="1529"/>
      <c r="AX160" s="1529"/>
      <c r="AY160" s="1529"/>
      <c r="AZ160" s="1529"/>
      <c r="BA160" s="1529"/>
      <c r="BB160" s="1529"/>
      <c r="BC160" s="1529"/>
    </row>
    <row r="161" spans="1:55" hidden="1" x14ac:dyDescent="0.2">
      <c r="A161" s="1529"/>
      <c r="B161" s="1529"/>
      <c r="C161" s="1529"/>
      <c r="D161" s="1529"/>
      <c r="E161" s="1529"/>
      <c r="F161" s="1529"/>
      <c r="G161" s="1530"/>
      <c r="H161" s="1530"/>
      <c r="I161" s="1530"/>
      <c r="J161" s="1530"/>
      <c r="K161" s="1530"/>
      <c r="L161" s="1530"/>
      <c r="M161" s="1530"/>
      <c r="N161" s="1530"/>
      <c r="O161" s="1530"/>
      <c r="P161" s="1530"/>
      <c r="Q161" s="1530"/>
      <c r="R161" s="1529"/>
      <c r="S161" s="1529"/>
      <c r="T161" s="1529"/>
      <c r="U161" s="1529"/>
      <c r="V161" s="1529"/>
      <c r="W161" s="1529"/>
      <c r="X161" s="1529"/>
      <c r="Y161" s="1529"/>
      <c r="Z161" s="1529"/>
      <c r="AA161" s="1529"/>
      <c r="AB161" s="1529"/>
      <c r="AC161" s="1529"/>
      <c r="AD161" s="1529"/>
      <c r="AE161" s="1529"/>
      <c r="AF161" s="1529"/>
      <c r="AG161" s="1529"/>
      <c r="AH161" s="1529"/>
      <c r="AI161" s="1529"/>
      <c r="AJ161" s="1529"/>
      <c r="AK161" s="1529"/>
      <c r="AL161" s="1529"/>
      <c r="AM161" s="1529"/>
      <c r="AN161" s="1529"/>
      <c r="AO161" s="1529"/>
      <c r="AP161" s="1529"/>
      <c r="AQ161" s="1529"/>
      <c r="AR161" s="1529"/>
      <c r="AS161" s="1529"/>
      <c r="AT161" s="1529"/>
      <c r="AU161" s="1529"/>
      <c r="AV161" s="1529"/>
      <c r="AW161" s="1529"/>
      <c r="AX161" s="1529"/>
      <c r="AY161" s="1529"/>
      <c r="AZ161" s="1529"/>
      <c r="BA161" s="1529"/>
      <c r="BB161" s="1529"/>
      <c r="BC161" s="1529"/>
    </row>
    <row r="162" spans="1:55" hidden="1" x14ac:dyDescent="0.2">
      <c r="A162" s="1529"/>
      <c r="B162" s="1529"/>
      <c r="C162" s="1529"/>
      <c r="D162" s="1529"/>
      <c r="E162" s="1529"/>
      <c r="F162" s="1529"/>
      <c r="G162" s="1530"/>
      <c r="H162" s="1530"/>
      <c r="I162" s="1530"/>
      <c r="J162" s="1530"/>
      <c r="K162" s="1530"/>
      <c r="L162" s="1530"/>
      <c r="M162" s="1530"/>
      <c r="N162" s="1530"/>
      <c r="O162" s="1530"/>
      <c r="P162" s="1530"/>
      <c r="Q162" s="1530"/>
      <c r="R162" s="1529"/>
      <c r="S162" s="1529"/>
      <c r="T162" s="1529"/>
      <c r="U162" s="1529"/>
      <c r="V162" s="1529"/>
      <c r="W162" s="1529"/>
      <c r="X162" s="1529"/>
      <c r="Y162" s="1529"/>
      <c r="Z162" s="1529"/>
      <c r="AA162" s="1529"/>
      <c r="AB162" s="1529"/>
      <c r="AC162" s="1529"/>
      <c r="AD162" s="1529"/>
      <c r="AE162" s="1529"/>
      <c r="AF162" s="1529"/>
      <c r="AG162" s="1529"/>
      <c r="AH162" s="1529"/>
      <c r="AI162" s="1529"/>
      <c r="AJ162" s="1529"/>
      <c r="AK162" s="1529"/>
      <c r="AL162" s="1529"/>
      <c r="AM162" s="1529"/>
      <c r="AN162" s="1529"/>
      <c r="AO162" s="1529"/>
      <c r="AP162" s="1529"/>
      <c r="AQ162" s="1529"/>
      <c r="AR162" s="1529"/>
      <c r="AS162" s="1529"/>
      <c r="AT162" s="1529"/>
      <c r="AU162" s="1529"/>
      <c r="AV162" s="1529"/>
      <c r="AW162" s="1529"/>
      <c r="AX162" s="1529"/>
      <c r="AY162" s="1529"/>
      <c r="AZ162" s="1529"/>
      <c r="BA162" s="1529"/>
      <c r="BB162" s="1529"/>
      <c r="BC162" s="1529"/>
    </row>
    <row r="163" spans="1:55" hidden="1" x14ac:dyDescent="0.2">
      <c r="A163" s="1529"/>
      <c r="B163" s="1529"/>
      <c r="C163" s="1529"/>
      <c r="D163" s="1529"/>
      <c r="E163" s="1529"/>
      <c r="F163" s="1529"/>
      <c r="G163" s="1530"/>
      <c r="H163" s="1530"/>
      <c r="I163" s="1530"/>
      <c r="J163" s="1530"/>
      <c r="K163" s="1530"/>
      <c r="L163" s="1530"/>
      <c r="M163" s="1530"/>
      <c r="N163" s="1530"/>
      <c r="O163" s="1530"/>
      <c r="P163" s="1530"/>
      <c r="Q163" s="1530"/>
      <c r="R163" s="1529"/>
      <c r="S163" s="1529"/>
      <c r="T163" s="1529"/>
      <c r="U163" s="1529"/>
      <c r="V163" s="1529"/>
      <c r="W163" s="1529"/>
      <c r="X163" s="1529"/>
      <c r="Y163" s="1529"/>
      <c r="Z163" s="1529"/>
      <c r="AA163" s="1529"/>
      <c r="AB163" s="1529"/>
      <c r="AC163" s="1529"/>
      <c r="AD163" s="1529"/>
      <c r="AE163" s="1529"/>
      <c r="AF163" s="1529"/>
      <c r="AG163" s="1529"/>
      <c r="AH163" s="1529"/>
      <c r="AI163" s="1529"/>
      <c r="AJ163" s="1529"/>
      <c r="AK163" s="1529"/>
      <c r="AL163" s="1529"/>
      <c r="AM163" s="1529"/>
      <c r="AN163" s="1529"/>
      <c r="AO163" s="1529"/>
      <c r="AP163" s="1529"/>
      <c r="AQ163" s="1529"/>
      <c r="AR163" s="1529"/>
      <c r="AS163" s="1529"/>
      <c r="AT163" s="1529"/>
      <c r="AU163" s="1529"/>
      <c r="AV163" s="1529"/>
      <c r="AW163" s="1529"/>
      <c r="AX163" s="1529"/>
      <c r="AY163" s="1529"/>
      <c r="AZ163" s="1529"/>
      <c r="BA163" s="1529"/>
      <c r="BB163" s="1529"/>
      <c r="BC163" s="1529"/>
    </row>
    <row r="164" spans="1:55" hidden="1" x14ac:dyDescent="0.2">
      <c r="A164" s="1529"/>
      <c r="B164" s="1529"/>
      <c r="C164" s="1529"/>
      <c r="D164" s="1529"/>
      <c r="E164" s="1529"/>
      <c r="F164" s="1529"/>
      <c r="G164" s="1530"/>
      <c r="H164" s="1530"/>
      <c r="I164" s="1530"/>
      <c r="J164" s="1530"/>
      <c r="K164" s="1530"/>
      <c r="L164" s="1530"/>
      <c r="M164" s="1530"/>
      <c r="N164" s="1530"/>
      <c r="O164" s="1530"/>
      <c r="P164" s="1530"/>
      <c r="Q164" s="1530"/>
      <c r="R164" s="1529"/>
      <c r="S164" s="1529"/>
      <c r="T164" s="1529"/>
      <c r="U164" s="1529"/>
      <c r="V164" s="1529"/>
      <c r="W164" s="1529"/>
      <c r="X164" s="1529"/>
      <c r="Y164" s="1529"/>
      <c r="Z164" s="1529"/>
      <c r="AA164" s="1529"/>
      <c r="AB164" s="1529"/>
      <c r="AC164" s="1529"/>
      <c r="AD164" s="1529"/>
      <c r="AE164" s="1529"/>
      <c r="AF164" s="1529"/>
      <c r="AG164" s="1529"/>
      <c r="AH164" s="1529"/>
      <c r="AI164" s="1529"/>
      <c r="AJ164" s="1529"/>
      <c r="AK164" s="1529"/>
      <c r="AL164" s="1529"/>
      <c r="AM164" s="1529"/>
      <c r="AN164" s="1529"/>
      <c r="AO164" s="1529"/>
      <c r="AP164" s="1529"/>
      <c r="AQ164" s="1529"/>
      <c r="AR164" s="1529"/>
      <c r="AS164" s="1529"/>
      <c r="AT164" s="1529"/>
      <c r="AU164" s="1529"/>
      <c r="AV164" s="1529"/>
      <c r="AW164" s="1529"/>
      <c r="AX164" s="1529"/>
      <c r="AY164" s="1529"/>
      <c r="AZ164" s="1529"/>
      <c r="BA164" s="1529"/>
      <c r="BB164" s="1529"/>
      <c r="BC164" s="1529"/>
    </row>
    <row r="165" spans="1:55" hidden="1" x14ac:dyDescent="0.2">
      <c r="A165" s="1529"/>
      <c r="B165" s="1529"/>
      <c r="C165" s="1529"/>
      <c r="D165" s="1529"/>
      <c r="E165" s="1529"/>
      <c r="F165" s="1529"/>
      <c r="G165" s="1530"/>
      <c r="H165" s="1530"/>
      <c r="I165" s="1530"/>
      <c r="J165" s="1530"/>
      <c r="K165" s="1530"/>
      <c r="L165" s="1530"/>
      <c r="M165" s="1530"/>
      <c r="N165" s="1530"/>
      <c r="O165" s="1530"/>
      <c r="P165" s="1530"/>
      <c r="Q165" s="1530"/>
      <c r="R165" s="1529"/>
      <c r="S165" s="1529"/>
      <c r="T165" s="1529"/>
      <c r="U165" s="1529"/>
      <c r="V165" s="1529"/>
      <c r="W165" s="1529"/>
      <c r="X165" s="1529"/>
      <c r="Y165" s="1529"/>
      <c r="Z165" s="1529"/>
      <c r="AA165" s="1529"/>
      <c r="AB165" s="1529"/>
      <c r="AC165" s="1529"/>
      <c r="AD165" s="1529"/>
      <c r="AE165" s="1529"/>
      <c r="AF165" s="1529"/>
      <c r="AG165" s="1529"/>
      <c r="AH165" s="1529"/>
      <c r="AI165" s="1529"/>
      <c r="AJ165" s="1529"/>
      <c r="AK165" s="1529"/>
      <c r="AL165" s="1529"/>
      <c r="AM165" s="1529"/>
      <c r="AN165" s="1529"/>
      <c r="AO165" s="1529"/>
      <c r="AP165" s="1529"/>
      <c r="AQ165" s="1529"/>
      <c r="AR165" s="1529"/>
      <c r="AS165" s="1529"/>
      <c r="AT165" s="1529"/>
      <c r="AU165" s="1529"/>
      <c r="AV165" s="1529"/>
      <c r="AW165" s="1529"/>
      <c r="AX165" s="1529"/>
      <c r="AY165" s="1529"/>
      <c r="AZ165" s="1529"/>
      <c r="BA165" s="1529"/>
      <c r="BB165" s="1529"/>
      <c r="BC165" s="1529"/>
    </row>
    <row r="166" spans="1:55" hidden="1" x14ac:dyDescent="0.2">
      <c r="A166" s="1529"/>
      <c r="B166" s="1529"/>
      <c r="C166" s="1529"/>
      <c r="D166" s="1529"/>
      <c r="E166" s="1529"/>
      <c r="F166" s="1529"/>
      <c r="G166" s="1530"/>
      <c r="H166" s="1530"/>
      <c r="I166" s="1530"/>
      <c r="J166" s="1530"/>
      <c r="K166" s="1530"/>
      <c r="L166" s="1530"/>
      <c r="M166" s="1530"/>
      <c r="N166" s="1530"/>
      <c r="O166" s="1530"/>
      <c r="P166" s="1530"/>
      <c r="Q166" s="1530"/>
      <c r="R166" s="1529"/>
      <c r="S166" s="1529"/>
      <c r="T166" s="1529"/>
      <c r="U166" s="1529"/>
      <c r="V166" s="1529"/>
      <c r="W166" s="1529"/>
      <c r="X166" s="1529"/>
      <c r="Y166" s="1529"/>
      <c r="Z166" s="1529"/>
      <c r="AA166" s="1529"/>
      <c r="AB166" s="1529"/>
      <c r="AC166" s="1529"/>
      <c r="AD166" s="1529"/>
      <c r="AE166" s="1529"/>
      <c r="AF166" s="1529"/>
      <c r="AG166" s="1529"/>
      <c r="AH166" s="1529"/>
      <c r="AI166" s="1529"/>
      <c r="AJ166" s="1529"/>
      <c r="AK166" s="1529"/>
      <c r="AL166" s="1529"/>
      <c r="AM166" s="1529"/>
      <c r="AN166" s="1529"/>
      <c r="AO166" s="1529"/>
      <c r="AP166" s="1529"/>
      <c r="AQ166" s="1529"/>
      <c r="AR166" s="1529"/>
      <c r="AS166" s="1529"/>
      <c r="AT166" s="1529"/>
      <c r="AU166" s="1529"/>
      <c r="AV166" s="1529"/>
      <c r="AW166" s="1529"/>
      <c r="AX166" s="1529"/>
      <c r="AY166" s="1529"/>
      <c r="AZ166" s="1529"/>
      <c r="BA166" s="1529"/>
      <c r="BB166" s="1529"/>
      <c r="BC166" s="1529"/>
    </row>
    <row r="167" spans="1:55" hidden="1" x14ac:dyDescent="0.2">
      <c r="A167" s="1529"/>
      <c r="B167" s="1529"/>
      <c r="C167" s="1529"/>
      <c r="D167" s="1529"/>
      <c r="E167" s="1529"/>
      <c r="F167" s="1529"/>
      <c r="G167" s="1530"/>
      <c r="H167" s="1530"/>
      <c r="I167" s="1530"/>
      <c r="J167" s="1530"/>
      <c r="K167" s="1530"/>
      <c r="L167" s="1530"/>
      <c r="M167" s="1530"/>
      <c r="N167" s="1530"/>
      <c r="O167" s="1530"/>
      <c r="P167" s="1530"/>
      <c r="Q167" s="1530"/>
      <c r="R167" s="1529"/>
      <c r="S167" s="1529"/>
      <c r="T167" s="1529"/>
      <c r="U167" s="1529"/>
      <c r="V167" s="1529"/>
      <c r="W167" s="1529"/>
      <c r="X167" s="1529"/>
      <c r="Y167" s="1529"/>
      <c r="Z167" s="1529"/>
      <c r="AA167" s="1529"/>
      <c r="AB167" s="1529"/>
      <c r="AC167" s="1529"/>
      <c r="AD167" s="1529"/>
      <c r="AE167" s="1529"/>
      <c r="AF167" s="1529"/>
      <c r="AG167" s="1529"/>
      <c r="AH167" s="1529"/>
      <c r="AI167" s="1529"/>
      <c r="AJ167" s="1529"/>
      <c r="AK167" s="1529"/>
      <c r="AL167" s="1529"/>
      <c r="AM167" s="1529"/>
      <c r="AN167" s="1529"/>
      <c r="AO167" s="1529"/>
      <c r="AP167" s="1529"/>
      <c r="AQ167" s="1529"/>
      <c r="AR167" s="1529"/>
      <c r="AS167" s="1529"/>
      <c r="AT167" s="1529"/>
      <c r="AU167" s="1529"/>
      <c r="AV167" s="1529"/>
      <c r="AW167" s="1529"/>
      <c r="AX167" s="1529"/>
      <c r="AY167" s="1529"/>
      <c r="AZ167" s="1529"/>
      <c r="BA167" s="1529"/>
      <c r="BB167" s="1529"/>
      <c r="BC167" s="1529"/>
    </row>
    <row r="168" spans="1:55" hidden="1" x14ac:dyDescent="0.2">
      <c r="A168" s="1529"/>
      <c r="B168" s="1529"/>
      <c r="C168" s="1529"/>
      <c r="D168" s="1529"/>
      <c r="E168" s="1529"/>
      <c r="F168" s="1529"/>
      <c r="G168" s="1530"/>
      <c r="H168" s="1530"/>
      <c r="I168" s="1530"/>
      <c r="J168" s="1530"/>
      <c r="K168" s="1530"/>
      <c r="L168" s="1530"/>
      <c r="M168" s="1530"/>
      <c r="N168" s="1530"/>
      <c r="O168" s="1530"/>
      <c r="P168" s="1530"/>
      <c r="Q168" s="1530"/>
      <c r="R168" s="1529"/>
      <c r="S168" s="1529"/>
      <c r="T168" s="1529"/>
      <c r="U168" s="1529"/>
      <c r="V168" s="1529"/>
      <c r="W168" s="1529"/>
      <c r="X168" s="1529"/>
      <c r="Y168" s="1529"/>
      <c r="Z168" s="1529"/>
      <c r="AA168" s="1529"/>
      <c r="AB168" s="1529"/>
      <c r="AC168" s="1529"/>
      <c r="AD168" s="1529"/>
      <c r="AE168" s="1529"/>
      <c r="AF168" s="1529"/>
      <c r="AG168" s="1529"/>
      <c r="AH168" s="1529"/>
      <c r="AI168" s="1529"/>
      <c r="AJ168" s="1529"/>
      <c r="AK168" s="1529"/>
      <c r="AL168" s="1529"/>
      <c r="AM168" s="1529"/>
      <c r="AN168" s="1529"/>
      <c r="AO168" s="1529"/>
      <c r="AP168" s="1529"/>
      <c r="AQ168" s="1529"/>
      <c r="AR168" s="1529"/>
      <c r="AS168" s="1529"/>
      <c r="AT168" s="1529"/>
      <c r="AU168" s="1529"/>
      <c r="AV168" s="1529"/>
      <c r="AW168" s="1529"/>
      <c r="AX168" s="1529"/>
      <c r="AY168" s="1529"/>
      <c r="AZ168" s="1529"/>
      <c r="BA168" s="1529"/>
      <c r="BB168" s="1529"/>
      <c r="BC168" s="1529"/>
    </row>
    <row r="169" spans="1:55" hidden="1" x14ac:dyDescent="0.2">
      <c r="A169" s="1529"/>
      <c r="B169" s="1529"/>
      <c r="C169" s="1529"/>
      <c r="D169" s="1529"/>
      <c r="E169" s="1529"/>
      <c r="F169" s="1529"/>
      <c r="G169" s="1530"/>
      <c r="H169" s="1530"/>
      <c r="I169" s="1530"/>
      <c r="J169" s="1530"/>
      <c r="K169" s="1530"/>
      <c r="L169" s="1530"/>
      <c r="M169" s="1530"/>
      <c r="N169" s="1530"/>
      <c r="O169" s="1530"/>
      <c r="P169" s="1530"/>
      <c r="Q169" s="1530"/>
      <c r="R169" s="1529"/>
      <c r="S169" s="1529"/>
      <c r="T169" s="1529"/>
      <c r="U169" s="1529"/>
      <c r="V169" s="1529"/>
      <c r="W169" s="1529"/>
      <c r="X169" s="1529"/>
      <c r="Y169" s="1529"/>
      <c r="Z169" s="1529"/>
      <c r="AA169" s="1529"/>
      <c r="AB169" s="1529"/>
      <c r="AC169" s="1529"/>
      <c r="AD169" s="1529"/>
      <c r="AE169" s="1529"/>
      <c r="AF169" s="1529"/>
      <c r="AG169" s="1529"/>
      <c r="AH169" s="1529"/>
      <c r="AI169" s="1529"/>
      <c r="AJ169" s="1529"/>
      <c r="AK169" s="1529"/>
      <c r="AL169" s="1529"/>
      <c r="AM169" s="1529"/>
      <c r="AN169" s="1529"/>
      <c r="AO169" s="1529"/>
      <c r="AP169" s="1529"/>
      <c r="AQ169" s="1529"/>
      <c r="AR169" s="1529"/>
      <c r="AS169" s="1529"/>
      <c r="AT169" s="1529"/>
      <c r="AU169" s="1529"/>
      <c r="AV169" s="1529"/>
      <c r="AW169" s="1529"/>
      <c r="AX169" s="1529"/>
      <c r="AY169" s="1529"/>
      <c r="AZ169" s="1529"/>
      <c r="BA169" s="1529"/>
      <c r="BB169" s="1529"/>
      <c r="BC169" s="1529"/>
    </row>
    <row r="170" spans="1:55" hidden="1" x14ac:dyDescent="0.2">
      <c r="A170" s="1529"/>
      <c r="B170" s="1529"/>
      <c r="C170" s="1529"/>
      <c r="D170" s="1529"/>
      <c r="E170" s="1529"/>
      <c r="F170" s="1529"/>
      <c r="G170" s="1530"/>
      <c r="H170" s="1530"/>
      <c r="I170" s="1530"/>
      <c r="J170" s="1530"/>
      <c r="K170" s="1530"/>
      <c r="L170" s="1530"/>
      <c r="M170" s="1530"/>
      <c r="N170" s="1530"/>
      <c r="O170" s="1530"/>
      <c r="P170" s="1530"/>
      <c r="Q170" s="1530"/>
      <c r="R170" s="1529"/>
      <c r="S170" s="1529"/>
      <c r="T170" s="1529"/>
      <c r="U170" s="1529"/>
      <c r="V170" s="1529"/>
      <c r="W170" s="1529"/>
      <c r="X170" s="1529"/>
      <c r="Y170" s="1529"/>
      <c r="Z170" s="1529"/>
      <c r="AA170" s="1529"/>
      <c r="AB170" s="1529"/>
      <c r="AC170" s="1529"/>
      <c r="AD170" s="1529"/>
      <c r="AE170" s="1529"/>
      <c r="AF170" s="1529"/>
      <c r="AG170" s="1529"/>
      <c r="AH170" s="1529"/>
      <c r="AI170" s="1529"/>
      <c r="AJ170" s="1529"/>
      <c r="AK170" s="1529"/>
      <c r="AL170" s="1529"/>
      <c r="AM170" s="1529"/>
      <c r="AN170" s="1529"/>
      <c r="AO170" s="1529"/>
      <c r="AP170" s="1529"/>
      <c r="AQ170" s="1529"/>
      <c r="AR170" s="1529"/>
      <c r="AS170" s="1529"/>
      <c r="AT170" s="1529"/>
      <c r="AU170" s="1529"/>
      <c r="AV170" s="1529"/>
      <c r="AW170" s="1529"/>
      <c r="AX170" s="1529"/>
      <c r="AY170" s="1529"/>
      <c r="AZ170" s="1529"/>
      <c r="BA170" s="1529"/>
      <c r="BB170" s="1529"/>
      <c r="BC170" s="1529"/>
    </row>
    <row r="171" spans="1:55" hidden="1" x14ac:dyDescent="0.2">
      <c r="A171" s="1529"/>
      <c r="B171" s="1529"/>
      <c r="C171" s="1529"/>
      <c r="D171" s="1529"/>
      <c r="E171" s="1529"/>
      <c r="F171" s="1529"/>
      <c r="G171" s="1530"/>
      <c r="H171" s="1530"/>
      <c r="I171" s="1530"/>
      <c r="J171" s="1530"/>
      <c r="K171" s="1530"/>
      <c r="L171" s="1530"/>
      <c r="M171" s="1530"/>
      <c r="N171" s="1530"/>
      <c r="O171" s="1530"/>
      <c r="P171" s="1530"/>
      <c r="Q171" s="1530"/>
      <c r="R171" s="1529"/>
      <c r="S171" s="1529"/>
      <c r="T171" s="1529"/>
      <c r="U171" s="1529"/>
      <c r="V171" s="1529"/>
      <c r="W171" s="1529"/>
      <c r="X171" s="1529"/>
      <c r="Y171" s="1529"/>
      <c r="Z171" s="1529"/>
      <c r="AA171" s="1529"/>
      <c r="AB171" s="1529"/>
      <c r="AC171" s="1529"/>
      <c r="AD171" s="1529"/>
      <c r="AE171" s="1529"/>
      <c r="AF171" s="1529"/>
      <c r="AG171" s="1529"/>
      <c r="AH171" s="1529"/>
      <c r="AI171" s="1529"/>
      <c r="AJ171" s="1529"/>
      <c r="AK171" s="1529"/>
      <c r="AL171" s="1529"/>
      <c r="AM171" s="1529"/>
      <c r="AN171" s="1529"/>
      <c r="AO171" s="1529"/>
      <c r="AP171" s="1529"/>
      <c r="AQ171" s="1529"/>
      <c r="AR171" s="1529"/>
      <c r="AS171" s="1529"/>
      <c r="AT171" s="1529"/>
      <c r="AU171" s="1529"/>
      <c r="AV171" s="1529"/>
      <c r="AW171" s="1529"/>
      <c r="AX171" s="1529"/>
      <c r="AY171" s="1529"/>
      <c r="AZ171" s="1529"/>
      <c r="BA171" s="1529"/>
      <c r="BB171" s="1529"/>
      <c r="BC171" s="1529"/>
    </row>
    <row r="172" spans="1:55" hidden="1" x14ac:dyDescent="0.2">
      <c r="A172" s="1529"/>
      <c r="B172" s="1529"/>
      <c r="C172" s="1529"/>
      <c r="D172" s="1529"/>
      <c r="E172" s="1529"/>
      <c r="F172" s="1529"/>
      <c r="G172" s="1530"/>
      <c r="H172" s="1530"/>
      <c r="I172" s="1530"/>
      <c r="J172" s="1530"/>
      <c r="K172" s="1530"/>
      <c r="L172" s="1530"/>
      <c r="M172" s="1530"/>
      <c r="N172" s="1530"/>
      <c r="O172" s="1530"/>
      <c r="P172" s="1530"/>
      <c r="Q172" s="1530"/>
      <c r="R172" s="1529"/>
      <c r="S172" s="1529"/>
      <c r="T172" s="1529"/>
      <c r="U172" s="1529"/>
      <c r="V172" s="1529"/>
      <c r="W172" s="1529"/>
      <c r="X172" s="1529"/>
      <c r="Y172" s="1529"/>
      <c r="Z172" s="1529"/>
      <c r="AA172" s="1529"/>
      <c r="AB172" s="1529"/>
      <c r="AC172" s="1529"/>
      <c r="AD172" s="1529"/>
      <c r="AE172" s="1529"/>
      <c r="AF172" s="1529"/>
      <c r="AG172" s="1529"/>
      <c r="AH172" s="1529"/>
      <c r="AI172" s="1529"/>
      <c r="AJ172" s="1529"/>
      <c r="AK172" s="1529"/>
      <c r="AL172" s="1529"/>
      <c r="AM172" s="1529"/>
      <c r="AN172" s="1529"/>
      <c r="AO172" s="1529"/>
      <c r="AP172" s="1529"/>
      <c r="AQ172" s="1529"/>
      <c r="AR172" s="1529"/>
      <c r="AS172" s="1529"/>
      <c r="AT172" s="1529"/>
      <c r="AU172" s="1529"/>
      <c r="AV172" s="1529"/>
      <c r="AW172" s="1529"/>
      <c r="AX172" s="1529"/>
      <c r="AY172" s="1529"/>
      <c r="AZ172" s="1529"/>
      <c r="BA172" s="1529"/>
      <c r="BB172" s="1529"/>
      <c r="BC172" s="1529"/>
    </row>
    <row r="173" spans="1:55" hidden="1" x14ac:dyDescent="0.2">
      <c r="A173" s="1529"/>
      <c r="B173" s="1529"/>
      <c r="C173" s="1529"/>
      <c r="D173" s="1529"/>
      <c r="E173" s="1529"/>
      <c r="F173" s="1529"/>
      <c r="G173" s="1530"/>
      <c r="H173" s="1530"/>
      <c r="I173" s="1530"/>
      <c r="J173" s="1530"/>
      <c r="K173" s="1530"/>
      <c r="L173" s="1530"/>
      <c r="M173" s="1530"/>
      <c r="N173" s="1530"/>
      <c r="O173" s="1530"/>
      <c r="P173" s="1530"/>
      <c r="Q173" s="1530"/>
      <c r="R173" s="1529"/>
      <c r="S173" s="1529"/>
      <c r="T173" s="1529"/>
      <c r="U173" s="1529"/>
      <c r="V173" s="1529"/>
      <c r="W173" s="1529"/>
      <c r="X173" s="1529"/>
      <c r="Y173" s="1529"/>
      <c r="Z173" s="1529"/>
      <c r="AA173" s="1529"/>
      <c r="AB173" s="1529"/>
      <c r="AC173" s="1529"/>
      <c r="AD173" s="1529"/>
      <c r="AE173" s="1529"/>
      <c r="AF173" s="1529"/>
      <c r="AG173" s="1529"/>
      <c r="AH173" s="1529"/>
      <c r="AI173" s="1529"/>
      <c r="AJ173" s="1529"/>
      <c r="AK173" s="1529"/>
      <c r="AL173" s="1529"/>
      <c r="AM173" s="1529"/>
      <c r="AN173" s="1529"/>
      <c r="AO173" s="1529"/>
      <c r="AP173" s="1529"/>
      <c r="AQ173" s="1529"/>
      <c r="AR173" s="1529"/>
      <c r="AS173" s="1529"/>
      <c r="AT173" s="1529"/>
      <c r="AU173" s="1529"/>
      <c r="AV173" s="1529"/>
      <c r="AW173" s="1529"/>
      <c r="AX173" s="1529"/>
      <c r="AY173" s="1529"/>
      <c r="AZ173" s="1529"/>
      <c r="BA173" s="1529"/>
      <c r="BB173" s="1529"/>
      <c r="BC173" s="1529"/>
    </row>
    <row r="174" spans="1:55" hidden="1" x14ac:dyDescent="0.2">
      <c r="A174" s="1529"/>
      <c r="B174" s="1529"/>
      <c r="C174" s="1529"/>
      <c r="D174" s="1529"/>
      <c r="E174" s="1529"/>
      <c r="F174" s="1529"/>
      <c r="G174" s="1530"/>
      <c r="H174" s="1530"/>
      <c r="I174" s="1530"/>
      <c r="J174" s="1530"/>
      <c r="K174" s="1530"/>
      <c r="L174" s="1530"/>
      <c r="M174" s="1530"/>
      <c r="N174" s="1530"/>
      <c r="O174" s="1530"/>
      <c r="P174" s="1530"/>
      <c r="Q174" s="1530"/>
      <c r="R174" s="1529"/>
      <c r="S174" s="1529"/>
      <c r="T174" s="1529"/>
      <c r="U174" s="1529"/>
      <c r="V174" s="1529"/>
      <c r="W174" s="1529"/>
      <c r="X174" s="1529"/>
      <c r="Y174" s="1529"/>
      <c r="Z174" s="1529"/>
      <c r="AA174" s="1529"/>
      <c r="AB174" s="1529"/>
      <c r="AC174" s="1529"/>
      <c r="AD174" s="1529"/>
      <c r="AE174" s="1529"/>
      <c r="AF174" s="1529"/>
      <c r="AG174" s="1529"/>
      <c r="AH174" s="1529"/>
      <c r="AI174" s="1529"/>
      <c r="AJ174" s="1529"/>
      <c r="AK174" s="1529"/>
      <c r="AL174" s="1529"/>
      <c r="AM174" s="1529"/>
      <c r="AN174" s="1529"/>
      <c r="AO174" s="1529"/>
      <c r="AP174" s="1529"/>
      <c r="AQ174" s="1529"/>
      <c r="AR174" s="1529"/>
      <c r="AS174" s="1529"/>
      <c r="AT174" s="1529"/>
      <c r="AU174" s="1529"/>
      <c r="AV174" s="1529"/>
      <c r="AW174" s="1529"/>
      <c r="AX174" s="1529"/>
      <c r="AY174" s="1529"/>
      <c r="AZ174" s="1529"/>
      <c r="BA174" s="1529"/>
      <c r="BB174" s="1529"/>
      <c r="BC174" s="1529"/>
    </row>
    <row r="175" spans="1:55" hidden="1" x14ac:dyDescent="0.2">
      <c r="A175" s="1529"/>
      <c r="B175" s="1529"/>
      <c r="C175" s="1529"/>
      <c r="D175" s="1529"/>
      <c r="E175" s="1529"/>
      <c r="F175" s="1529"/>
      <c r="G175" s="1530"/>
      <c r="H175" s="1530"/>
      <c r="I175" s="1530"/>
      <c r="J175" s="1530"/>
      <c r="K175" s="1530"/>
      <c r="L175" s="1530"/>
      <c r="M175" s="1530"/>
      <c r="N175" s="1530"/>
      <c r="O175" s="1530"/>
      <c r="P175" s="1530"/>
      <c r="Q175" s="1530"/>
      <c r="R175" s="1529"/>
      <c r="S175" s="1529"/>
      <c r="T175" s="1529"/>
      <c r="U175" s="1529"/>
      <c r="V175" s="1529"/>
      <c r="W175" s="1529"/>
      <c r="X175" s="1529"/>
      <c r="Y175" s="1529"/>
      <c r="Z175" s="1529"/>
      <c r="AA175" s="1529"/>
      <c r="AB175" s="1529"/>
      <c r="AC175" s="1529"/>
      <c r="AD175" s="1529"/>
      <c r="AE175" s="1529"/>
      <c r="AF175" s="1529"/>
      <c r="AG175" s="1529"/>
      <c r="AH175" s="1529"/>
      <c r="AI175" s="1529"/>
      <c r="AJ175" s="1529"/>
      <c r="AK175" s="1529"/>
      <c r="AL175" s="1529"/>
      <c r="AM175" s="1529"/>
      <c r="AN175" s="1529"/>
      <c r="AO175" s="1529"/>
      <c r="AP175" s="1529"/>
      <c r="AQ175" s="1529"/>
      <c r="AR175" s="1529"/>
      <c r="AS175" s="1529"/>
      <c r="AT175" s="1529"/>
      <c r="AU175" s="1529"/>
      <c r="AV175" s="1529"/>
      <c r="AW175" s="1529"/>
      <c r="AX175" s="1529"/>
      <c r="AY175" s="1529"/>
      <c r="AZ175" s="1529"/>
      <c r="BA175" s="1529"/>
      <c r="BB175" s="1529"/>
      <c r="BC175" s="1529"/>
    </row>
    <row r="176" spans="1:55" hidden="1" x14ac:dyDescent="0.2">
      <c r="A176" s="1529"/>
      <c r="B176" s="1529"/>
      <c r="C176" s="1529"/>
      <c r="D176" s="1529"/>
      <c r="E176" s="1529"/>
      <c r="F176" s="1529"/>
      <c r="G176" s="1530"/>
      <c r="H176" s="1530"/>
      <c r="I176" s="1530"/>
      <c r="J176" s="1530"/>
      <c r="K176" s="1530"/>
      <c r="L176" s="1530"/>
      <c r="M176" s="1530"/>
      <c r="N176" s="1530"/>
      <c r="O176" s="1530"/>
      <c r="P176" s="1530"/>
      <c r="Q176" s="1530"/>
      <c r="R176" s="1529"/>
      <c r="S176" s="1529"/>
      <c r="T176" s="1529"/>
      <c r="U176" s="1529"/>
      <c r="V176" s="1529"/>
      <c r="W176" s="1529"/>
      <c r="X176" s="1529"/>
      <c r="Y176" s="1529"/>
      <c r="Z176" s="1529"/>
      <c r="AA176" s="1529"/>
      <c r="AB176" s="1529"/>
      <c r="AC176" s="1529"/>
      <c r="AD176" s="1529"/>
      <c r="AE176" s="1529"/>
      <c r="AF176" s="1529"/>
      <c r="AG176" s="1529"/>
      <c r="AH176" s="1529"/>
      <c r="AI176" s="1529"/>
      <c r="AJ176" s="1529"/>
      <c r="AK176" s="1529"/>
      <c r="AL176" s="1529"/>
      <c r="AM176" s="1529"/>
      <c r="AN176" s="1529"/>
      <c r="AO176" s="1529"/>
      <c r="AP176" s="1529"/>
      <c r="AQ176" s="1529"/>
      <c r="AR176" s="1529"/>
      <c r="AS176" s="1529"/>
      <c r="AT176" s="1529"/>
      <c r="AU176" s="1529"/>
      <c r="AV176" s="1529"/>
      <c r="AW176" s="1529"/>
      <c r="AX176" s="1529"/>
      <c r="AY176" s="1529"/>
      <c r="AZ176" s="1529"/>
      <c r="BA176" s="1529"/>
      <c r="BB176" s="1529"/>
      <c r="BC176" s="1529"/>
    </row>
    <row r="177" spans="1:55" hidden="1" x14ac:dyDescent="0.2">
      <c r="A177" s="1529"/>
      <c r="B177" s="1529"/>
      <c r="C177" s="1529"/>
      <c r="D177" s="1529"/>
      <c r="E177" s="1529"/>
      <c r="F177" s="1529"/>
      <c r="G177" s="1530"/>
      <c r="H177" s="1530"/>
      <c r="I177" s="1530"/>
      <c r="J177" s="1530"/>
      <c r="K177" s="1530"/>
      <c r="L177" s="1530"/>
      <c r="M177" s="1530"/>
      <c r="N177" s="1530"/>
      <c r="O177" s="1530"/>
      <c r="P177" s="1530"/>
      <c r="Q177" s="1530"/>
      <c r="R177" s="1529"/>
      <c r="S177" s="1529"/>
      <c r="T177" s="1529"/>
      <c r="U177" s="1529"/>
      <c r="V177" s="1529"/>
      <c r="W177" s="1529"/>
      <c r="X177" s="1529"/>
      <c r="Y177" s="1529"/>
      <c r="Z177" s="1529"/>
      <c r="AA177" s="1529"/>
      <c r="AB177" s="1529"/>
      <c r="AC177" s="1529"/>
      <c r="AD177" s="1529"/>
      <c r="AE177" s="1529"/>
      <c r="AF177" s="1529"/>
      <c r="AG177" s="1529"/>
      <c r="AH177" s="1529"/>
      <c r="AI177" s="1529"/>
      <c r="AJ177" s="1529"/>
      <c r="AK177" s="1529"/>
      <c r="AL177" s="1529"/>
      <c r="AM177" s="1529"/>
      <c r="AN177" s="1529"/>
      <c r="AO177" s="1529"/>
      <c r="AP177" s="1529"/>
      <c r="AQ177" s="1529"/>
      <c r="AR177" s="1529"/>
      <c r="AS177" s="1529"/>
      <c r="AT177" s="1529"/>
      <c r="AU177" s="1529"/>
      <c r="AV177" s="1529"/>
      <c r="AW177" s="1529"/>
      <c r="AX177" s="1529"/>
      <c r="AY177" s="1529"/>
      <c r="AZ177" s="1529"/>
      <c r="BA177" s="1529"/>
      <c r="BB177" s="1529"/>
      <c r="BC177" s="1529"/>
    </row>
    <row r="178" spans="1:55" hidden="1" x14ac:dyDescent="0.2">
      <c r="A178" s="1529"/>
      <c r="B178" s="1529"/>
      <c r="C178" s="1529"/>
      <c r="D178" s="1529"/>
      <c r="E178" s="1529"/>
      <c r="F178" s="1529"/>
      <c r="G178" s="1530"/>
      <c r="H178" s="1530"/>
      <c r="I178" s="1530"/>
      <c r="J178" s="1530"/>
      <c r="K178" s="1530"/>
      <c r="L178" s="1530"/>
      <c r="M178" s="1530"/>
      <c r="N178" s="1530"/>
      <c r="O178" s="1530"/>
      <c r="P178" s="1530"/>
      <c r="Q178" s="1530"/>
      <c r="R178" s="1529"/>
      <c r="S178" s="1529"/>
      <c r="T178" s="1529"/>
      <c r="U178" s="1529"/>
      <c r="V178" s="1529"/>
      <c r="W178" s="1529"/>
      <c r="X178" s="1529"/>
      <c r="Y178" s="1529"/>
      <c r="Z178" s="1529"/>
      <c r="AA178" s="1529"/>
      <c r="AB178" s="1529"/>
      <c r="AC178" s="1529"/>
      <c r="AD178" s="1529"/>
      <c r="AE178" s="1529"/>
      <c r="AF178" s="1529"/>
      <c r="AG178" s="1529"/>
      <c r="AH178" s="1529"/>
      <c r="AI178" s="1529"/>
      <c r="AJ178" s="1529"/>
      <c r="AK178" s="1529"/>
      <c r="AL178" s="1529"/>
      <c r="AM178" s="1529"/>
      <c r="AN178" s="1529"/>
      <c r="AO178" s="1529"/>
      <c r="AP178" s="1529"/>
      <c r="AQ178" s="1529"/>
      <c r="AR178" s="1529"/>
      <c r="AS178" s="1529"/>
      <c r="AT178" s="1529"/>
      <c r="AU178" s="1529"/>
      <c r="AV178" s="1529"/>
      <c r="AW178" s="1529"/>
      <c r="AX178" s="1529"/>
      <c r="AY178" s="1529"/>
      <c r="AZ178" s="1529"/>
      <c r="BA178" s="1529"/>
      <c r="BB178" s="1529"/>
      <c r="BC178" s="1529"/>
    </row>
    <row r="179" spans="1:55" hidden="1" x14ac:dyDescent="0.2">
      <c r="A179" s="1529"/>
      <c r="B179" s="1529"/>
      <c r="C179" s="1529"/>
      <c r="D179" s="1529"/>
      <c r="E179" s="1529"/>
      <c r="F179" s="1529"/>
      <c r="G179" s="1530"/>
      <c r="H179" s="1530"/>
      <c r="I179" s="1530"/>
      <c r="J179" s="1530"/>
      <c r="K179" s="1530"/>
      <c r="L179" s="1530"/>
      <c r="M179" s="1530"/>
      <c r="N179" s="1530"/>
      <c r="O179" s="1530"/>
      <c r="P179" s="1530"/>
      <c r="Q179" s="1530"/>
      <c r="R179" s="1529"/>
      <c r="S179" s="1529"/>
      <c r="T179" s="1529"/>
      <c r="U179" s="1529"/>
      <c r="V179" s="1529"/>
      <c r="W179" s="1529"/>
      <c r="X179" s="1529"/>
      <c r="Y179" s="1529"/>
      <c r="Z179" s="1529"/>
      <c r="AA179" s="1529"/>
      <c r="AB179" s="1529"/>
      <c r="AC179" s="1529"/>
      <c r="AD179" s="1529"/>
      <c r="AE179" s="1529"/>
      <c r="AF179" s="1529"/>
      <c r="AG179" s="1529"/>
      <c r="AH179" s="1529"/>
      <c r="AI179" s="1529"/>
      <c r="AJ179" s="1529"/>
      <c r="AK179" s="1529"/>
      <c r="AL179" s="1529"/>
      <c r="AM179" s="1529"/>
      <c r="AN179" s="1529"/>
      <c r="AO179" s="1529"/>
      <c r="AP179" s="1529"/>
      <c r="AQ179" s="1529"/>
      <c r="AR179" s="1529"/>
      <c r="AS179" s="1529"/>
      <c r="AT179" s="1529"/>
      <c r="AU179" s="1529"/>
      <c r="AV179" s="1529"/>
      <c r="AW179" s="1529"/>
      <c r="AX179" s="1529"/>
      <c r="AY179" s="1529"/>
      <c r="AZ179" s="1529"/>
      <c r="BA179" s="1529"/>
      <c r="BB179" s="1529"/>
      <c r="BC179" s="1529"/>
    </row>
    <row r="180" spans="1:55" hidden="1" x14ac:dyDescent="0.2">
      <c r="A180" s="1529"/>
      <c r="B180" s="1529"/>
      <c r="C180" s="1529"/>
      <c r="D180" s="1529"/>
      <c r="E180" s="1529"/>
      <c r="F180" s="1529"/>
      <c r="G180" s="1530"/>
      <c r="H180" s="1530"/>
      <c r="I180" s="1530"/>
      <c r="J180" s="1530"/>
      <c r="K180" s="1530"/>
      <c r="L180" s="1530"/>
      <c r="M180" s="1530"/>
      <c r="N180" s="1530"/>
      <c r="O180" s="1530"/>
      <c r="P180" s="1530"/>
      <c r="Q180" s="1530"/>
      <c r="R180" s="1529"/>
      <c r="S180" s="1529"/>
      <c r="T180" s="1529"/>
      <c r="U180" s="1529"/>
      <c r="V180" s="1529"/>
      <c r="W180" s="1529"/>
      <c r="X180" s="1529"/>
      <c r="Y180" s="1529"/>
      <c r="Z180" s="1529"/>
      <c r="AA180" s="1529"/>
      <c r="AB180" s="1529"/>
      <c r="AC180" s="1529"/>
      <c r="AD180" s="1529"/>
      <c r="AE180" s="1529"/>
      <c r="AF180" s="1529"/>
      <c r="AG180" s="1529"/>
      <c r="AH180" s="1529"/>
      <c r="AI180" s="1529"/>
      <c r="AJ180" s="1529"/>
      <c r="AK180" s="1529"/>
      <c r="AL180" s="1529"/>
      <c r="AM180" s="1529"/>
      <c r="AN180" s="1529"/>
      <c r="AO180" s="1529"/>
      <c r="AP180" s="1529"/>
      <c r="AQ180" s="1529"/>
      <c r="AR180" s="1529"/>
      <c r="AS180" s="1529"/>
      <c r="AT180" s="1529"/>
      <c r="AU180" s="1529"/>
      <c r="AV180" s="1529"/>
      <c r="AW180" s="1529"/>
      <c r="AX180" s="1529"/>
      <c r="AY180" s="1529"/>
      <c r="AZ180" s="1529"/>
      <c r="BA180" s="1529"/>
      <c r="BB180" s="1529"/>
      <c r="BC180" s="1529"/>
    </row>
    <row r="181" spans="1:55" hidden="1" x14ac:dyDescent="0.2">
      <c r="A181" s="1529"/>
      <c r="B181" s="1529"/>
      <c r="C181" s="1529"/>
      <c r="D181" s="1529"/>
      <c r="E181" s="1529"/>
      <c r="F181" s="1529"/>
      <c r="G181" s="1530"/>
      <c r="H181" s="1530"/>
      <c r="I181" s="1530"/>
      <c r="J181" s="1530"/>
      <c r="K181" s="1530"/>
      <c r="L181" s="1530"/>
      <c r="M181" s="1530"/>
      <c r="N181" s="1530"/>
      <c r="O181" s="1530"/>
      <c r="P181" s="1530"/>
      <c r="Q181" s="1530"/>
      <c r="R181" s="1529"/>
      <c r="S181" s="1529"/>
      <c r="T181" s="1529"/>
      <c r="U181" s="1529"/>
      <c r="V181" s="1529"/>
      <c r="W181" s="1529"/>
      <c r="X181" s="1529"/>
      <c r="Y181" s="1529"/>
      <c r="Z181" s="1529"/>
      <c r="AA181" s="1529"/>
      <c r="AB181" s="1529"/>
      <c r="AC181" s="1529"/>
      <c r="AD181" s="1529"/>
      <c r="AE181" s="1529"/>
      <c r="AF181" s="1529"/>
      <c r="AG181" s="1529"/>
      <c r="AH181" s="1529"/>
      <c r="AI181" s="1529"/>
      <c r="AJ181" s="1529"/>
      <c r="AK181" s="1529"/>
      <c r="AL181" s="1529"/>
      <c r="AM181" s="1529"/>
      <c r="AN181" s="1529"/>
      <c r="AO181" s="1529"/>
      <c r="AP181" s="1529"/>
      <c r="AQ181" s="1529"/>
      <c r="AR181" s="1529"/>
      <c r="AS181" s="1529"/>
      <c r="AT181" s="1529"/>
      <c r="AU181" s="1529"/>
      <c r="AV181" s="1529"/>
      <c r="AW181" s="1529"/>
      <c r="AX181" s="1529"/>
      <c r="AY181" s="1529"/>
      <c r="AZ181" s="1529"/>
      <c r="BA181" s="1529"/>
      <c r="BB181" s="1529"/>
      <c r="BC181" s="1529"/>
    </row>
    <row r="182" spans="1:55" hidden="1" x14ac:dyDescent="0.2">
      <c r="A182" s="1529"/>
      <c r="B182" s="1529"/>
      <c r="C182" s="1529"/>
      <c r="D182" s="1529"/>
      <c r="E182" s="1529"/>
      <c r="F182" s="1529"/>
      <c r="G182" s="1530"/>
      <c r="H182" s="1530"/>
      <c r="I182" s="1530"/>
      <c r="J182" s="1530"/>
      <c r="K182" s="1530"/>
      <c r="L182" s="1530"/>
      <c r="M182" s="1530"/>
      <c r="N182" s="1530"/>
      <c r="O182" s="1530"/>
      <c r="P182" s="1530"/>
      <c r="Q182" s="1530"/>
      <c r="R182" s="1529"/>
      <c r="S182" s="1529"/>
      <c r="T182" s="1529"/>
      <c r="U182" s="1529"/>
      <c r="V182" s="1529"/>
      <c r="W182" s="1529"/>
      <c r="X182" s="1529"/>
      <c r="Y182" s="1529"/>
      <c r="Z182" s="1529"/>
      <c r="AA182" s="1529"/>
      <c r="AB182" s="1529"/>
      <c r="AC182" s="1529"/>
      <c r="AD182" s="1529"/>
      <c r="AE182" s="1529"/>
      <c r="AF182" s="1529"/>
      <c r="AG182" s="1529"/>
      <c r="AH182" s="1529"/>
      <c r="AI182" s="1529"/>
      <c r="AJ182" s="1529"/>
      <c r="AK182" s="1529"/>
      <c r="AL182" s="1529"/>
      <c r="AM182" s="1529"/>
      <c r="AN182" s="1529"/>
      <c r="AO182" s="1529"/>
      <c r="AP182" s="1529"/>
      <c r="AQ182" s="1529"/>
      <c r="AR182" s="1529"/>
      <c r="AS182" s="1529"/>
      <c r="AT182" s="1529"/>
      <c r="AU182" s="1529"/>
      <c r="AV182" s="1529"/>
      <c r="AW182" s="1529"/>
      <c r="AX182" s="1529"/>
      <c r="AY182" s="1529"/>
      <c r="AZ182" s="1529"/>
      <c r="BA182" s="1529"/>
      <c r="BB182" s="1529"/>
      <c r="BC182" s="1529"/>
    </row>
    <row r="183" spans="1:55" hidden="1" x14ac:dyDescent="0.2">
      <c r="A183" s="1529"/>
      <c r="B183" s="1529"/>
      <c r="C183" s="1529"/>
      <c r="D183" s="1529"/>
      <c r="E183" s="1529"/>
      <c r="F183" s="1529"/>
      <c r="G183" s="1530"/>
      <c r="H183" s="1530"/>
      <c r="I183" s="1530"/>
      <c r="J183" s="1530"/>
      <c r="K183" s="1530"/>
      <c r="L183" s="1530"/>
      <c r="M183" s="1530"/>
      <c r="N183" s="1530"/>
      <c r="O183" s="1530"/>
      <c r="P183" s="1530"/>
      <c r="Q183" s="1530"/>
      <c r="R183" s="1529"/>
      <c r="S183" s="1529"/>
      <c r="T183" s="1529"/>
      <c r="U183" s="1529"/>
      <c r="V183" s="1529"/>
      <c r="W183" s="1529"/>
      <c r="X183" s="1529"/>
      <c r="Y183" s="1529"/>
      <c r="Z183" s="1529"/>
      <c r="AA183" s="1529"/>
      <c r="AB183" s="1529"/>
      <c r="AC183" s="1529"/>
      <c r="AD183" s="1529"/>
      <c r="AE183" s="1529"/>
      <c r="AF183" s="1529"/>
      <c r="AG183" s="1529"/>
      <c r="AH183" s="1529"/>
      <c r="AI183" s="1529"/>
      <c r="AJ183" s="1529"/>
      <c r="AK183" s="1529"/>
      <c r="AL183" s="1529"/>
      <c r="AM183" s="1529"/>
      <c r="AN183" s="1529"/>
      <c r="AO183" s="1529"/>
      <c r="AP183" s="1529"/>
      <c r="AQ183" s="1529"/>
      <c r="AR183" s="1529"/>
      <c r="AS183" s="1529"/>
      <c r="AT183" s="1529"/>
      <c r="AU183" s="1529"/>
      <c r="AV183" s="1529"/>
      <c r="AW183" s="1529"/>
      <c r="AX183" s="1529"/>
      <c r="AY183" s="1529"/>
      <c r="AZ183" s="1529"/>
      <c r="BA183" s="1529"/>
      <c r="BB183" s="1529"/>
      <c r="BC183" s="1529"/>
    </row>
    <row r="184" spans="1:55" hidden="1" x14ac:dyDescent="0.2">
      <c r="A184" s="1529"/>
      <c r="B184" s="1529"/>
      <c r="C184" s="1529"/>
      <c r="D184" s="1529"/>
      <c r="E184" s="1529"/>
      <c r="F184" s="1529"/>
      <c r="G184" s="1530"/>
      <c r="H184" s="1530"/>
      <c r="I184" s="1530"/>
      <c r="J184" s="1530"/>
      <c r="K184" s="1530"/>
      <c r="L184" s="1530"/>
      <c r="M184" s="1530"/>
      <c r="N184" s="1530"/>
      <c r="O184" s="1530"/>
      <c r="P184" s="1530"/>
      <c r="Q184" s="1530"/>
      <c r="R184" s="1529"/>
      <c r="S184" s="1529"/>
      <c r="T184" s="1529"/>
      <c r="U184" s="1529"/>
      <c r="V184" s="1529"/>
      <c r="W184" s="1529"/>
      <c r="X184" s="1529"/>
      <c r="Y184" s="1529"/>
      <c r="Z184" s="1529"/>
      <c r="AA184" s="1529"/>
      <c r="AB184" s="1529"/>
      <c r="AC184" s="1529"/>
      <c r="AD184" s="1529"/>
      <c r="AE184" s="1529"/>
      <c r="AF184" s="1529"/>
      <c r="AG184" s="1529"/>
      <c r="AH184" s="1529"/>
      <c r="AI184" s="1529"/>
      <c r="AJ184" s="1529"/>
      <c r="AK184" s="1529"/>
      <c r="AL184" s="1529"/>
      <c r="AM184" s="1529"/>
      <c r="AN184" s="1529"/>
      <c r="AO184" s="1529"/>
      <c r="AP184" s="1529"/>
      <c r="AQ184" s="1529"/>
      <c r="AR184" s="1529"/>
      <c r="AS184" s="1529"/>
      <c r="AT184" s="1529"/>
      <c r="AU184" s="1529"/>
      <c r="AV184" s="1529"/>
      <c r="AW184" s="1529"/>
      <c r="AX184" s="1529"/>
      <c r="AY184" s="1529"/>
      <c r="AZ184" s="1529"/>
      <c r="BA184" s="1529"/>
      <c r="BB184" s="1529"/>
      <c r="BC184" s="1529"/>
    </row>
    <row r="185" spans="1:55" hidden="1" x14ac:dyDescent="0.2">
      <c r="A185" s="1529"/>
      <c r="B185" s="1529"/>
      <c r="C185" s="1529"/>
      <c r="D185" s="1529"/>
      <c r="E185" s="1529"/>
      <c r="F185" s="1529"/>
      <c r="G185" s="1530"/>
      <c r="H185" s="1530"/>
      <c r="I185" s="1530"/>
      <c r="J185" s="1530"/>
      <c r="K185" s="1530"/>
      <c r="L185" s="1530"/>
      <c r="M185" s="1530"/>
      <c r="N185" s="1530"/>
      <c r="O185" s="1530"/>
      <c r="P185" s="1530"/>
      <c r="Q185" s="1530"/>
      <c r="R185" s="1529"/>
      <c r="S185" s="1529"/>
      <c r="T185" s="1529"/>
      <c r="U185" s="1529"/>
      <c r="V185" s="1529"/>
      <c r="W185" s="1529"/>
      <c r="X185" s="1529"/>
      <c r="Y185" s="1529"/>
      <c r="Z185" s="1529"/>
      <c r="AA185" s="1529"/>
      <c r="AB185" s="1529"/>
      <c r="AC185" s="1529"/>
      <c r="AD185" s="1529"/>
      <c r="AE185" s="1529"/>
      <c r="AF185" s="1529"/>
      <c r="AG185" s="1529"/>
      <c r="AH185" s="1529"/>
      <c r="AI185" s="1529"/>
      <c r="AJ185" s="1529"/>
      <c r="AK185" s="1529"/>
      <c r="AL185" s="1529"/>
      <c r="AM185" s="1529"/>
      <c r="AN185" s="1529"/>
      <c r="AO185" s="1529"/>
      <c r="AP185" s="1529"/>
      <c r="AQ185" s="1529"/>
      <c r="AR185" s="1529"/>
      <c r="AS185" s="1529"/>
      <c r="AT185" s="1529"/>
      <c r="AU185" s="1529"/>
      <c r="AV185" s="1529"/>
      <c r="AW185" s="1529"/>
      <c r="AX185" s="1529"/>
      <c r="AY185" s="1529"/>
      <c r="AZ185" s="1529"/>
      <c r="BA185" s="1529"/>
      <c r="BB185" s="1529"/>
      <c r="BC185" s="1529"/>
    </row>
    <row r="186" spans="1:55" hidden="1" x14ac:dyDescent="0.2">
      <c r="A186" s="1529"/>
      <c r="B186" s="1529"/>
      <c r="C186" s="1529"/>
      <c r="D186" s="1529"/>
      <c r="E186" s="1529"/>
      <c r="F186" s="1529"/>
      <c r="G186" s="1530"/>
      <c r="H186" s="1530"/>
      <c r="I186" s="1530"/>
      <c r="J186" s="1530"/>
      <c r="K186" s="1530"/>
      <c r="L186" s="1530"/>
      <c r="M186" s="1530"/>
      <c r="N186" s="1530"/>
      <c r="O186" s="1530"/>
      <c r="P186" s="1530"/>
      <c r="Q186" s="1530"/>
      <c r="R186" s="1529"/>
      <c r="S186" s="1529"/>
      <c r="T186" s="1529"/>
      <c r="U186" s="1529"/>
      <c r="V186" s="1529"/>
      <c r="W186" s="1529"/>
      <c r="X186" s="1529"/>
      <c r="Y186" s="1529"/>
      <c r="Z186" s="1529"/>
      <c r="AA186" s="1529"/>
      <c r="AB186" s="1529"/>
      <c r="AC186" s="1529"/>
      <c r="AD186" s="1529"/>
      <c r="AE186" s="1529"/>
      <c r="AF186" s="1529"/>
      <c r="AG186" s="1529"/>
      <c r="AH186" s="1529"/>
      <c r="AI186" s="1529"/>
      <c r="AJ186" s="1529"/>
      <c r="AK186" s="1529"/>
      <c r="AL186" s="1529"/>
      <c r="AM186" s="1529"/>
      <c r="AN186" s="1529"/>
      <c r="AO186" s="1529"/>
      <c r="AP186" s="1529"/>
      <c r="AQ186" s="1529"/>
      <c r="AR186" s="1529"/>
      <c r="AS186" s="1529"/>
      <c r="AT186" s="1529"/>
      <c r="AU186" s="1529"/>
      <c r="AV186" s="1529"/>
      <c r="AW186" s="1529"/>
      <c r="AX186" s="1529"/>
      <c r="AY186" s="1529"/>
      <c r="AZ186" s="1529"/>
      <c r="BA186" s="1529"/>
      <c r="BB186" s="1529"/>
      <c r="BC186" s="1529"/>
    </row>
    <row r="187" spans="1:55" hidden="1" x14ac:dyDescent="0.2">
      <c r="A187" s="1529"/>
      <c r="B187" s="1529"/>
      <c r="C187" s="1529"/>
      <c r="D187" s="1529"/>
      <c r="E187" s="1529"/>
      <c r="F187" s="1529"/>
      <c r="G187" s="1530"/>
      <c r="H187" s="1530"/>
      <c r="I187" s="1530"/>
      <c r="J187" s="1530"/>
      <c r="K187" s="1530"/>
      <c r="L187" s="1530"/>
      <c r="M187" s="1530"/>
      <c r="N187" s="1530"/>
      <c r="O187" s="1530"/>
      <c r="P187" s="1530"/>
      <c r="Q187" s="1530"/>
      <c r="R187" s="1529"/>
      <c r="S187" s="1529"/>
      <c r="T187" s="1529"/>
      <c r="U187" s="1529"/>
      <c r="V187" s="1529"/>
      <c r="W187" s="1529"/>
      <c r="X187" s="1529"/>
      <c r="Y187" s="1529"/>
      <c r="Z187" s="1529"/>
      <c r="AA187" s="1529"/>
      <c r="AB187" s="1529"/>
      <c r="AC187" s="1529"/>
      <c r="AD187" s="1529"/>
      <c r="AE187" s="1529"/>
      <c r="AF187" s="1529"/>
      <c r="AG187" s="1529"/>
      <c r="AH187" s="1529"/>
      <c r="AI187" s="1529"/>
      <c r="AJ187" s="1529"/>
      <c r="AK187" s="1529"/>
      <c r="AL187" s="1529"/>
      <c r="AM187" s="1529"/>
      <c r="AN187" s="1529"/>
      <c r="AO187" s="1529"/>
      <c r="AP187" s="1529"/>
      <c r="AQ187" s="1529"/>
      <c r="AR187" s="1529"/>
      <c r="AS187" s="1529"/>
      <c r="AT187" s="1529"/>
      <c r="AU187" s="1529"/>
      <c r="AV187" s="1529"/>
      <c r="AW187" s="1529"/>
      <c r="AX187" s="1529"/>
      <c r="AY187" s="1529"/>
      <c r="AZ187" s="1529"/>
      <c r="BA187" s="1529"/>
      <c r="BB187" s="1529"/>
      <c r="BC187" s="1529"/>
    </row>
    <row r="188" spans="1:55" hidden="1" x14ac:dyDescent="0.2">
      <c r="A188" s="1529"/>
      <c r="B188" s="1529"/>
      <c r="C188" s="1529"/>
      <c r="D188" s="1529"/>
      <c r="E188" s="1529"/>
      <c r="F188" s="1529"/>
      <c r="G188" s="1530"/>
      <c r="H188" s="1530"/>
      <c r="I188" s="1530"/>
      <c r="J188" s="1530"/>
      <c r="K188" s="1530"/>
      <c r="L188" s="1530"/>
      <c r="M188" s="1530"/>
      <c r="N188" s="1530"/>
      <c r="O188" s="1530"/>
      <c r="P188" s="1530"/>
      <c r="Q188" s="1530"/>
      <c r="R188" s="1529"/>
      <c r="S188" s="1529"/>
      <c r="T188" s="1529"/>
      <c r="U188" s="1529"/>
      <c r="V188" s="1529"/>
      <c r="W188" s="1529"/>
      <c r="X188" s="1529"/>
      <c r="Y188" s="1529"/>
      <c r="Z188" s="1529"/>
      <c r="AA188" s="1529"/>
      <c r="AB188" s="1529"/>
      <c r="AC188" s="1529"/>
      <c r="AD188" s="1529"/>
      <c r="AE188" s="1529"/>
      <c r="AF188" s="1529"/>
      <c r="AG188" s="1529"/>
      <c r="AH188" s="1529"/>
      <c r="AI188" s="1529"/>
      <c r="AJ188" s="1529"/>
      <c r="AK188" s="1529"/>
      <c r="AL188" s="1529"/>
      <c r="AM188" s="1529"/>
      <c r="AN188" s="1529"/>
      <c r="AO188" s="1529"/>
      <c r="AP188" s="1529"/>
      <c r="AQ188" s="1529"/>
      <c r="AR188" s="1529"/>
      <c r="AS188" s="1529"/>
      <c r="AT188" s="1529"/>
      <c r="AU188" s="1529"/>
      <c r="AV188" s="1529"/>
      <c r="AW188" s="1529"/>
      <c r="AX188" s="1529"/>
      <c r="AY188" s="1529"/>
      <c r="AZ188" s="1529"/>
      <c r="BA188" s="1529"/>
      <c r="BB188" s="1529"/>
      <c r="BC188" s="1529"/>
    </row>
    <row r="189" spans="1:55" hidden="1" x14ac:dyDescent="0.2">
      <c r="A189" s="1529"/>
      <c r="B189" s="1529"/>
      <c r="C189" s="1529"/>
      <c r="D189" s="1529"/>
      <c r="E189" s="1529"/>
      <c r="F189" s="1529"/>
      <c r="G189" s="1530"/>
      <c r="H189" s="1530"/>
      <c r="I189" s="1530"/>
      <c r="J189" s="1530"/>
      <c r="K189" s="1530"/>
      <c r="L189" s="1530"/>
      <c r="M189" s="1530"/>
      <c r="N189" s="1530"/>
      <c r="O189" s="1530"/>
      <c r="P189" s="1530"/>
      <c r="Q189" s="1530"/>
      <c r="R189" s="1529"/>
      <c r="S189" s="1529"/>
      <c r="T189" s="1529"/>
      <c r="U189" s="1529"/>
      <c r="V189" s="1529"/>
      <c r="W189" s="1529"/>
      <c r="X189" s="1529"/>
      <c r="Y189" s="1529"/>
      <c r="Z189" s="1529"/>
      <c r="AA189" s="1529"/>
      <c r="AB189" s="1529"/>
      <c r="AC189" s="1529"/>
      <c r="AD189" s="1529"/>
      <c r="AE189" s="1529"/>
      <c r="AF189" s="1529"/>
      <c r="AG189" s="1529"/>
      <c r="AH189" s="1529"/>
      <c r="AI189" s="1529"/>
      <c r="AJ189" s="1529"/>
      <c r="AK189" s="1529"/>
      <c r="AL189" s="1529"/>
      <c r="AM189" s="1529"/>
      <c r="AN189" s="1529"/>
      <c r="AO189" s="1529"/>
      <c r="AP189" s="1529"/>
      <c r="AQ189" s="1529"/>
      <c r="AR189" s="1529"/>
      <c r="AS189" s="1529"/>
      <c r="AT189" s="1529"/>
      <c r="AU189" s="1529"/>
      <c r="AV189" s="1529"/>
      <c r="AW189" s="1529"/>
      <c r="AX189" s="1529"/>
      <c r="AY189" s="1529"/>
      <c r="AZ189" s="1529"/>
      <c r="BA189" s="1529"/>
      <c r="BB189" s="1529"/>
      <c r="BC189" s="1529"/>
    </row>
    <row r="190" spans="1:55" hidden="1" x14ac:dyDescent="0.2">
      <c r="A190" s="1529"/>
      <c r="B190" s="1529"/>
      <c r="C190" s="1529"/>
      <c r="D190" s="1529"/>
      <c r="E190" s="1529"/>
      <c r="F190" s="1529"/>
      <c r="G190" s="1530"/>
      <c r="H190" s="1530"/>
      <c r="I190" s="1530"/>
      <c r="J190" s="1530"/>
      <c r="K190" s="1530"/>
      <c r="L190" s="1530"/>
      <c r="M190" s="1530"/>
      <c r="N190" s="1530"/>
      <c r="O190" s="1530"/>
      <c r="P190" s="1530"/>
      <c r="Q190" s="1530"/>
      <c r="R190" s="1529"/>
      <c r="S190" s="1529"/>
      <c r="T190" s="1529"/>
      <c r="U190" s="1529"/>
      <c r="V190" s="1529"/>
      <c r="W190" s="1529"/>
      <c r="X190" s="1529"/>
      <c r="Y190" s="1529"/>
      <c r="Z190" s="1529"/>
      <c r="AA190" s="1529"/>
      <c r="AB190" s="1529"/>
      <c r="AC190" s="1529"/>
      <c r="AD190" s="1529"/>
      <c r="AE190" s="1529"/>
      <c r="AF190" s="1529"/>
      <c r="AG190" s="1529"/>
      <c r="AH190" s="1529"/>
      <c r="AI190" s="1529"/>
      <c r="AJ190" s="1529"/>
      <c r="AK190" s="1529"/>
      <c r="AL190" s="1529"/>
      <c r="AM190" s="1529"/>
      <c r="AN190" s="1529"/>
      <c r="AO190" s="1529"/>
      <c r="AP190" s="1529"/>
      <c r="AQ190" s="1529"/>
      <c r="AR190" s="1529"/>
      <c r="AS190" s="1529"/>
      <c r="AT190" s="1529"/>
      <c r="AU190" s="1529"/>
      <c r="AV190" s="1529"/>
      <c r="AW190" s="1529"/>
      <c r="AX190" s="1529"/>
      <c r="AY190" s="1529"/>
      <c r="AZ190" s="1529"/>
      <c r="BA190" s="1529"/>
      <c r="BB190" s="1529"/>
      <c r="BC190" s="1529"/>
    </row>
    <row r="191" spans="1:55" hidden="1" x14ac:dyDescent="0.2">
      <c r="A191" s="1529"/>
      <c r="B191" s="1529"/>
      <c r="C191" s="1529"/>
      <c r="D191" s="1529"/>
      <c r="E191" s="1529"/>
      <c r="F191" s="1529"/>
      <c r="G191" s="1530"/>
      <c r="H191" s="1530"/>
      <c r="I191" s="1530"/>
      <c r="J191" s="1530"/>
      <c r="K191" s="1530"/>
      <c r="L191" s="1530"/>
      <c r="M191" s="1530"/>
      <c r="N191" s="1530"/>
      <c r="O191" s="1530"/>
      <c r="P191" s="1530"/>
      <c r="Q191" s="1530"/>
      <c r="R191" s="1529"/>
      <c r="S191" s="1529"/>
      <c r="T191" s="1529"/>
      <c r="U191" s="1529"/>
      <c r="V191" s="1529"/>
      <c r="W191" s="1529"/>
      <c r="X191" s="1529"/>
      <c r="Y191" s="1529"/>
      <c r="Z191" s="1529"/>
      <c r="AA191" s="1529"/>
      <c r="AB191" s="1529"/>
      <c r="AC191" s="1529"/>
      <c r="AD191" s="1529"/>
      <c r="AE191" s="1529"/>
      <c r="AF191" s="1529"/>
      <c r="AG191" s="1529"/>
      <c r="AH191" s="1529"/>
      <c r="AI191" s="1529"/>
      <c r="AJ191" s="1529"/>
      <c r="AK191" s="1529"/>
      <c r="AL191" s="1529"/>
      <c r="AM191" s="1529"/>
      <c r="AN191" s="1529"/>
      <c r="AO191" s="1529"/>
      <c r="AP191" s="1529"/>
      <c r="AQ191" s="1529"/>
      <c r="AR191" s="1529"/>
      <c r="AS191" s="1529"/>
      <c r="AT191" s="1529"/>
      <c r="AU191" s="1529"/>
      <c r="AV191" s="1529"/>
      <c r="AW191" s="1529"/>
      <c r="AX191" s="1529"/>
      <c r="AY191" s="1529"/>
      <c r="AZ191" s="1529"/>
      <c r="BA191" s="1529"/>
      <c r="BB191" s="1529"/>
      <c r="BC191" s="1529"/>
    </row>
    <row r="192" spans="1:55" hidden="1" x14ac:dyDescent="0.2">
      <c r="A192" s="1529"/>
      <c r="B192" s="1529"/>
      <c r="C192" s="1529"/>
      <c r="D192" s="1529"/>
      <c r="E192" s="1529"/>
      <c r="F192" s="1529"/>
      <c r="G192" s="1530"/>
      <c r="H192" s="1530"/>
      <c r="I192" s="1530"/>
      <c r="J192" s="1530"/>
      <c r="K192" s="1530"/>
      <c r="L192" s="1530"/>
      <c r="M192" s="1530"/>
      <c r="N192" s="1530"/>
      <c r="O192" s="1530"/>
      <c r="P192" s="1530"/>
      <c r="Q192" s="1530"/>
      <c r="R192" s="1529"/>
      <c r="S192" s="1529"/>
      <c r="T192" s="1529"/>
      <c r="U192" s="1529"/>
      <c r="V192" s="1529"/>
      <c r="W192" s="1529"/>
      <c r="X192" s="1529"/>
      <c r="Y192" s="1529"/>
      <c r="Z192" s="1529"/>
      <c r="AA192" s="1529"/>
      <c r="AB192" s="1529"/>
      <c r="AC192" s="1529"/>
      <c r="AD192" s="1529"/>
      <c r="AE192" s="1529"/>
      <c r="AF192" s="1529"/>
      <c r="AG192" s="1529"/>
      <c r="AH192" s="1529"/>
      <c r="AI192" s="1529"/>
      <c r="AJ192" s="1529"/>
      <c r="AK192" s="1529"/>
      <c r="AL192" s="1529"/>
      <c r="AM192" s="1529"/>
      <c r="AN192" s="1529"/>
      <c r="AO192" s="1529"/>
      <c r="AP192" s="1529"/>
      <c r="AQ192" s="1529"/>
      <c r="AR192" s="1529"/>
      <c r="AS192" s="1529"/>
      <c r="AT192" s="1529"/>
      <c r="AU192" s="1529"/>
      <c r="AV192" s="1529"/>
      <c r="AW192" s="1529"/>
      <c r="AX192" s="1529"/>
      <c r="AY192" s="1529"/>
      <c r="AZ192" s="1529"/>
      <c r="BA192" s="1529"/>
      <c r="BB192" s="1529"/>
      <c r="BC192" s="1529"/>
    </row>
    <row r="193" spans="1:55" hidden="1" x14ac:dyDescent="0.2">
      <c r="A193" s="1529"/>
      <c r="B193" s="1529"/>
      <c r="C193" s="1529"/>
      <c r="D193" s="1529"/>
      <c r="E193" s="1529"/>
      <c r="F193" s="1529"/>
      <c r="G193" s="1530"/>
      <c r="H193" s="1530"/>
      <c r="I193" s="1530"/>
      <c r="J193" s="1530"/>
      <c r="K193" s="1530"/>
      <c r="L193" s="1530"/>
      <c r="M193" s="1530"/>
      <c r="N193" s="1530"/>
      <c r="O193" s="1530"/>
      <c r="P193" s="1530"/>
      <c r="Q193" s="1530"/>
      <c r="R193" s="1529"/>
      <c r="S193" s="1529"/>
      <c r="T193" s="1529"/>
      <c r="U193" s="1529"/>
      <c r="V193" s="1529"/>
      <c r="W193" s="1529"/>
      <c r="X193" s="1529"/>
      <c r="Y193" s="1529"/>
      <c r="Z193" s="1529"/>
      <c r="AA193" s="1529"/>
      <c r="AB193" s="1529"/>
      <c r="AC193" s="1529"/>
      <c r="AD193" s="1529"/>
      <c r="AE193" s="1529"/>
      <c r="AF193" s="1529"/>
      <c r="AG193" s="1529"/>
      <c r="AH193" s="1529"/>
      <c r="AI193" s="1529"/>
      <c r="AJ193" s="1529"/>
      <c r="AK193" s="1529"/>
      <c r="AL193" s="1529"/>
      <c r="AM193" s="1529"/>
      <c r="AN193" s="1529"/>
      <c r="AO193" s="1529"/>
      <c r="AP193" s="1529"/>
      <c r="AQ193" s="1529"/>
      <c r="AR193" s="1529"/>
      <c r="AS193" s="1529"/>
      <c r="AT193" s="1529"/>
      <c r="AU193" s="1529"/>
      <c r="AV193" s="1529"/>
      <c r="AW193" s="1529"/>
      <c r="AX193" s="1529"/>
      <c r="AY193" s="1529"/>
      <c r="AZ193" s="1529"/>
      <c r="BA193" s="1529"/>
      <c r="BB193" s="1529"/>
      <c r="BC193" s="1529"/>
    </row>
    <row r="194" spans="1:55" hidden="1" x14ac:dyDescent="0.2">
      <c r="A194" s="1529"/>
      <c r="B194" s="1529"/>
      <c r="C194" s="1529"/>
      <c r="D194" s="1529"/>
      <c r="E194" s="1529"/>
      <c r="F194" s="1529"/>
      <c r="G194" s="1530"/>
      <c r="H194" s="1530"/>
      <c r="I194" s="1530"/>
      <c r="J194" s="1530"/>
      <c r="K194" s="1530"/>
      <c r="L194" s="1530"/>
      <c r="M194" s="1530"/>
      <c r="N194" s="1530"/>
      <c r="O194" s="1530"/>
      <c r="P194" s="1530"/>
      <c r="Q194" s="1530"/>
      <c r="R194" s="1529"/>
      <c r="S194" s="1529"/>
      <c r="T194" s="1529"/>
      <c r="U194" s="1529"/>
      <c r="V194" s="1529"/>
      <c r="W194" s="1529"/>
      <c r="X194" s="1529"/>
      <c r="Y194" s="1529"/>
      <c r="Z194" s="1529"/>
      <c r="AA194" s="1529"/>
      <c r="AB194" s="1529"/>
      <c r="AC194" s="1529"/>
      <c r="AD194" s="1529"/>
      <c r="AE194" s="1529"/>
      <c r="AF194" s="1529"/>
      <c r="AG194" s="1529"/>
      <c r="AH194" s="1529"/>
      <c r="AI194" s="1529"/>
      <c r="AJ194" s="1529"/>
      <c r="AK194" s="1529"/>
      <c r="AL194" s="1529"/>
      <c r="AM194" s="1529"/>
      <c r="AN194" s="1529"/>
      <c r="AO194" s="1529"/>
      <c r="AP194" s="1529"/>
      <c r="AQ194" s="1529"/>
      <c r="AR194" s="1529"/>
      <c r="AS194" s="1529"/>
      <c r="AT194" s="1529"/>
      <c r="AU194" s="1529"/>
      <c r="AV194" s="1529"/>
      <c r="AW194" s="1529"/>
      <c r="AX194" s="1529"/>
      <c r="AY194" s="1529"/>
      <c r="AZ194" s="1529"/>
      <c r="BA194" s="1529"/>
      <c r="BB194" s="1529"/>
      <c r="BC194" s="1529"/>
    </row>
    <row r="195" spans="1:55" hidden="1" x14ac:dyDescent="0.2">
      <c r="A195" s="1529"/>
      <c r="B195" s="1529"/>
      <c r="C195" s="1529"/>
      <c r="D195" s="1529"/>
      <c r="E195" s="1529"/>
      <c r="F195" s="1529"/>
      <c r="G195" s="1530"/>
      <c r="H195" s="1530"/>
      <c r="I195" s="1530"/>
      <c r="J195" s="1530"/>
      <c r="K195" s="1530"/>
      <c r="L195" s="1530"/>
      <c r="M195" s="1530"/>
      <c r="N195" s="1530"/>
      <c r="O195" s="1530"/>
      <c r="P195" s="1530"/>
      <c r="Q195" s="1530"/>
      <c r="R195" s="1529"/>
      <c r="S195" s="1529"/>
      <c r="T195" s="1529"/>
      <c r="U195" s="1529"/>
      <c r="V195" s="1529"/>
      <c r="W195" s="1529"/>
      <c r="X195" s="1529"/>
      <c r="Y195" s="1529"/>
      <c r="Z195" s="1529"/>
      <c r="AA195" s="1529"/>
      <c r="AB195" s="1529"/>
      <c r="AC195" s="1529"/>
      <c r="AD195" s="1529"/>
      <c r="AE195" s="1529"/>
      <c r="AF195" s="1529"/>
      <c r="AG195" s="1529"/>
      <c r="AH195" s="1529"/>
      <c r="AI195" s="1529"/>
      <c r="AJ195" s="1529"/>
      <c r="AK195" s="1529"/>
      <c r="AL195" s="1529"/>
      <c r="AM195" s="1529"/>
      <c r="AN195" s="1529"/>
      <c r="AO195" s="1529"/>
      <c r="AP195" s="1529"/>
      <c r="AQ195" s="1529"/>
      <c r="AR195" s="1529"/>
      <c r="AS195" s="1529"/>
      <c r="AT195" s="1529"/>
      <c r="AU195" s="1529"/>
      <c r="AV195" s="1529"/>
      <c r="AW195" s="1529"/>
      <c r="AX195" s="1529"/>
      <c r="AY195" s="1529"/>
      <c r="AZ195" s="1529"/>
      <c r="BA195" s="1529"/>
      <c r="BB195" s="1529"/>
      <c r="BC195" s="1529"/>
    </row>
    <row r="196" spans="1:55" hidden="1" x14ac:dyDescent="0.2">
      <c r="A196" s="1529"/>
      <c r="B196" s="1529"/>
      <c r="C196" s="1529"/>
      <c r="D196" s="1529"/>
      <c r="E196" s="1529"/>
      <c r="F196" s="1529"/>
      <c r="G196" s="1530"/>
      <c r="H196" s="1530"/>
      <c r="I196" s="1530"/>
      <c r="J196" s="1530"/>
      <c r="K196" s="1530"/>
      <c r="L196" s="1530"/>
      <c r="M196" s="1530"/>
      <c r="N196" s="1530"/>
      <c r="O196" s="1530"/>
      <c r="P196" s="1530"/>
      <c r="Q196" s="1530"/>
      <c r="R196" s="1529"/>
      <c r="S196" s="1529"/>
      <c r="T196" s="1529"/>
      <c r="U196" s="1529"/>
      <c r="V196" s="1529"/>
      <c r="W196" s="1529"/>
      <c r="X196" s="1529"/>
      <c r="Y196" s="1529"/>
      <c r="Z196" s="1529"/>
      <c r="AA196" s="1529"/>
      <c r="AB196" s="1529"/>
      <c r="AC196" s="1529"/>
      <c r="AD196" s="1529"/>
      <c r="AE196" s="1529"/>
      <c r="AF196" s="1529"/>
      <c r="AG196" s="1529"/>
      <c r="AH196" s="1529"/>
      <c r="AI196" s="1529"/>
      <c r="AJ196" s="1529"/>
      <c r="AK196" s="1529"/>
      <c r="AL196" s="1529"/>
      <c r="AM196" s="1529"/>
      <c r="AN196" s="1529"/>
      <c r="AO196" s="1529"/>
      <c r="AP196" s="1529"/>
      <c r="AQ196" s="1529"/>
      <c r="AR196" s="1529"/>
      <c r="AS196" s="1529"/>
      <c r="AT196" s="1529"/>
      <c r="AU196" s="1529"/>
      <c r="AV196" s="1529"/>
      <c r="AW196" s="1529"/>
      <c r="AX196" s="1529"/>
      <c r="AY196" s="1529"/>
      <c r="AZ196" s="1529"/>
      <c r="BA196" s="1529"/>
      <c r="BB196" s="1529"/>
      <c r="BC196" s="1529"/>
    </row>
    <row r="197" spans="1:55" hidden="1" x14ac:dyDescent="0.2">
      <c r="A197" s="1529"/>
      <c r="B197" s="1529"/>
      <c r="C197" s="1529"/>
      <c r="D197" s="1529"/>
      <c r="E197" s="1529"/>
      <c r="F197" s="1529"/>
      <c r="G197" s="1530"/>
      <c r="H197" s="1530"/>
      <c r="I197" s="1530"/>
      <c r="J197" s="1530"/>
      <c r="K197" s="1530"/>
      <c r="L197" s="1530"/>
      <c r="M197" s="1530"/>
      <c r="N197" s="1530"/>
      <c r="O197" s="1530"/>
      <c r="P197" s="1530"/>
      <c r="Q197" s="1530"/>
      <c r="R197" s="1529"/>
      <c r="S197" s="1529"/>
      <c r="T197" s="1529"/>
      <c r="U197" s="1529"/>
      <c r="V197" s="1529"/>
      <c r="W197" s="1529"/>
      <c r="X197" s="1529"/>
      <c r="Y197" s="1529"/>
      <c r="Z197" s="1529"/>
      <c r="AA197" s="1529"/>
      <c r="AB197" s="1529"/>
      <c r="AC197" s="1529"/>
      <c r="AD197" s="1529"/>
      <c r="AE197" s="1529"/>
      <c r="AF197" s="1529"/>
      <c r="AG197" s="1529"/>
      <c r="AH197" s="1529"/>
      <c r="AI197" s="1529"/>
      <c r="AJ197" s="1529"/>
      <c r="AK197" s="1529"/>
      <c r="AL197" s="1529"/>
      <c r="AM197" s="1529"/>
      <c r="AN197" s="1529"/>
      <c r="AO197" s="1529"/>
      <c r="AP197" s="1529"/>
      <c r="AQ197" s="1529"/>
      <c r="AR197" s="1529"/>
      <c r="AS197" s="1529"/>
      <c r="AT197" s="1529"/>
      <c r="AU197" s="1529"/>
      <c r="AV197" s="1529"/>
      <c r="AW197" s="1529"/>
      <c r="AX197" s="1529"/>
      <c r="AY197" s="1529"/>
      <c r="AZ197" s="1529"/>
      <c r="BA197" s="1529"/>
      <c r="BB197" s="1529"/>
      <c r="BC197" s="1529"/>
    </row>
    <row r="198" spans="1:55" hidden="1" x14ac:dyDescent="0.2">
      <c r="A198" s="1529"/>
      <c r="B198" s="1529"/>
      <c r="C198" s="1529"/>
      <c r="D198" s="1529"/>
      <c r="E198" s="1529"/>
      <c r="F198" s="1529"/>
      <c r="G198" s="1530"/>
      <c r="H198" s="1530"/>
      <c r="I198" s="1530"/>
      <c r="J198" s="1530"/>
      <c r="K198" s="1530"/>
      <c r="L198" s="1530"/>
      <c r="M198" s="1530"/>
      <c r="N198" s="1530"/>
      <c r="O198" s="1530"/>
      <c r="P198" s="1530"/>
      <c r="Q198" s="1530"/>
      <c r="R198" s="1529"/>
      <c r="S198" s="1529"/>
      <c r="T198" s="1529"/>
      <c r="U198" s="1529"/>
      <c r="V198" s="1529"/>
      <c r="W198" s="1529"/>
      <c r="X198" s="1529"/>
      <c r="Y198" s="1529"/>
      <c r="Z198" s="1529"/>
      <c r="AA198" s="1529"/>
      <c r="AB198" s="1529"/>
      <c r="AC198" s="1529"/>
      <c r="AD198" s="1529"/>
      <c r="AE198" s="1529"/>
      <c r="AF198" s="1529"/>
      <c r="AG198" s="1529"/>
      <c r="AH198" s="1529"/>
      <c r="AI198" s="1529"/>
      <c r="AJ198" s="1529"/>
      <c r="AK198" s="1529"/>
      <c r="AL198" s="1529"/>
      <c r="AM198" s="1529"/>
      <c r="AN198" s="1529"/>
      <c r="AO198" s="1529"/>
      <c r="AP198" s="1529"/>
      <c r="AQ198" s="1529"/>
      <c r="AR198" s="1529"/>
      <c r="AS198" s="1529"/>
      <c r="AT198" s="1529"/>
      <c r="AU198" s="1529"/>
      <c r="AV198" s="1529"/>
      <c r="AW198" s="1529"/>
      <c r="AX198" s="1529"/>
      <c r="AY198" s="1529"/>
      <c r="AZ198" s="1529"/>
      <c r="BA198" s="1529"/>
      <c r="BB198" s="1529"/>
      <c r="BC198" s="1529"/>
    </row>
    <row r="199" spans="1:55" hidden="1" x14ac:dyDescent="0.2">
      <c r="A199" s="1529"/>
      <c r="B199" s="1529"/>
      <c r="C199" s="1529"/>
      <c r="D199" s="1529"/>
      <c r="E199" s="1529"/>
      <c r="F199" s="1529"/>
      <c r="G199" s="1530"/>
      <c r="H199" s="1530"/>
      <c r="I199" s="1530"/>
      <c r="J199" s="1530"/>
      <c r="K199" s="1530"/>
      <c r="L199" s="1530"/>
      <c r="M199" s="1530"/>
      <c r="N199" s="1530"/>
      <c r="O199" s="1530"/>
      <c r="P199" s="1530"/>
      <c r="Q199" s="1530"/>
      <c r="R199" s="1529"/>
      <c r="S199" s="1529"/>
      <c r="T199" s="1529"/>
      <c r="U199" s="1529"/>
      <c r="V199" s="1529"/>
      <c r="W199" s="1529"/>
      <c r="X199" s="1529"/>
      <c r="Y199" s="1529"/>
      <c r="Z199" s="1529"/>
      <c r="AA199" s="1529"/>
      <c r="AB199" s="1529"/>
      <c r="AC199" s="1529"/>
      <c r="AD199" s="1529"/>
      <c r="AE199" s="1529"/>
      <c r="AF199" s="1529"/>
      <c r="AG199" s="1529"/>
      <c r="AH199" s="1529"/>
      <c r="AI199" s="1529"/>
      <c r="AJ199" s="1529"/>
      <c r="AK199" s="1529"/>
      <c r="AL199" s="1529"/>
      <c r="AM199" s="1529"/>
      <c r="AN199" s="1529"/>
      <c r="AO199" s="1529"/>
      <c r="AP199" s="1529"/>
      <c r="AQ199" s="1529"/>
      <c r="AR199" s="1529"/>
      <c r="AS199" s="1529"/>
      <c r="AT199" s="1529"/>
      <c r="AU199" s="1529"/>
      <c r="AV199" s="1529"/>
      <c r="AW199" s="1529"/>
      <c r="AX199" s="1529"/>
      <c r="AY199" s="1529"/>
      <c r="AZ199" s="1529"/>
      <c r="BA199" s="1529"/>
      <c r="BB199" s="1529"/>
      <c r="BC199" s="1529"/>
    </row>
    <row r="200" spans="1:55" hidden="1" x14ac:dyDescent="0.2">
      <c r="A200" s="1529"/>
      <c r="B200" s="1529"/>
      <c r="C200" s="1529"/>
      <c r="D200" s="1529"/>
      <c r="E200" s="1529"/>
      <c r="F200" s="1529"/>
      <c r="G200" s="1530"/>
      <c r="H200" s="1530"/>
      <c r="I200" s="1530"/>
      <c r="J200" s="1530"/>
      <c r="K200" s="1530"/>
      <c r="L200" s="1530"/>
      <c r="M200" s="1530"/>
      <c r="N200" s="1530"/>
      <c r="O200" s="1530"/>
      <c r="P200" s="1530"/>
      <c r="Q200" s="1530"/>
      <c r="R200" s="1529"/>
      <c r="S200" s="1529"/>
      <c r="T200" s="1529"/>
      <c r="U200" s="1529"/>
      <c r="V200" s="1529"/>
      <c r="W200" s="1529"/>
      <c r="X200" s="1529"/>
      <c r="Y200" s="1529"/>
      <c r="Z200" s="1529"/>
      <c r="AA200" s="1529"/>
      <c r="AB200" s="1529"/>
      <c r="AC200" s="1529"/>
      <c r="AD200" s="1529"/>
      <c r="AE200" s="1529"/>
      <c r="AF200" s="1529"/>
      <c r="AG200" s="1529"/>
      <c r="AH200" s="1529"/>
      <c r="AI200" s="1529"/>
      <c r="AJ200" s="1529"/>
      <c r="AK200" s="1529"/>
      <c r="AL200" s="1529"/>
      <c r="AM200" s="1529"/>
      <c r="AN200" s="1529"/>
      <c r="AO200" s="1529"/>
      <c r="AP200" s="1529"/>
      <c r="AQ200" s="1529"/>
      <c r="AR200" s="1529"/>
      <c r="AS200" s="1529"/>
      <c r="AT200" s="1529"/>
      <c r="AU200" s="1529"/>
      <c r="AV200" s="1529"/>
      <c r="AW200" s="1529"/>
      <c r="AX200" s="1529"/>
      <c r="AY200" s="1529"/>
      <c r="AZ200" s="1529"/>
      <c r="BA200" s="1529"/>
      <c r="BB200" s="1529"/>
      <c r="BC200" s="1529"/>
    </row>
  </sheetData>
  <sheetProtection algorithmName="SHA-512" hashValue="gZ/Pd+gJ9e+phnDKTpcpFtlsJ8aDxq6B9FR0kAuRhVDRaNulbryMX7raqlHCof0Bck/6wmJ7RKKDXEbydO3IDw==" saltValue="dGXPuWvkpz0p5qDUlFSKrA==" spinCount="100000" sheet="1" objects="1" scenarios="1"/>
  <mergeCells count="44">
    <mergeCell ref="C2:E2"/>
    <mergeCell ref="B3:F3"/>
    <mergeCell ref="C17:F17"/>
    <mergeCell ref="B4:C4"/>
    <mergeCell ref="D4:F4"/>
    <mergeCell ref="D5:E5"/>
    <mergeCell ref="B6:F6"/>
    <mergeCell ref="B7:F7"/>
    <mergeCell ref="D8:D11"/>
    <mergeCell ref="D12:F12"/>
    <mergeCell ref="D13:E13"/>
    <mergeCell ref="D14:E14"/>
    <mergeCell ref="D15:E15"/>
    <mergeCell ref="D16:E16"/>
    <mergeCell ref="C30:F30"/>
    <mergeCell ref="B18:F18"/>
    <mergeCell ref="C19:F19"/>
    <mergeCell ref="C20:F20"/>
    <mergeCell ref="C21:F21"/>
    <mergeCell ref="C22:F22"/>
    <mergeCell ref="C23:F23"/>
    <mergeCell ref="C24:F24"/>
    <mergeCell ref="E25:F25"/>
    <mergeCell ref="C26:F26"/>
    <mergeCell ref="C28:F28"/>
    <mergeCell ref="C29:F29"/>
    <mergeCell ref="C31:F31"/>
    <mergeCell ref="C32:D32"/>
    <mergeCell ref="C33:F33"/>
    <mergeCell ref="B34:B42"/>
    <mergeCell ref="C34:E34"/>
    <mergeCell ref="C35:E35"/>
    <mergeCell ref="C36:E36"/>
    <mergeCell ref="C37:E37"/>
    <mergeCell ref="C38:E38"/>
    <mergeCell ref="C39:E39"/>
    <mergeCell ref="C45:D45"/>
    <mergeCell ref="E45:F45"/>
    <mergeCell ref="C40:E40"/>
    <mergeCell ref="C41:E41"/>
    <mergeCell ref="C42:E42"/>
    <mergeCell ref="B43:F43"/>
    <mergeCell ref="C44:D44"/>
    <mergeCell ref="E44:F44"/>
  </mergeCells>
  <pageMargins left="0.7" right="0.7" top="0.75" bottom="0.75" header="0.3" footer="0.3"/>
  <pageSetup paperSize="9" scale="63"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8">
    <pageSetUpPr fitToPage="1"/>
  </sheetPr>
  <dimension ref="A1:BC200"/>
  <sheetViews>
    <sheetView zoomScale="90" zoomScaleNormal="90" workbookViewId="0">
      <selection activeCell="B1" sqref="B1:B3"/>
    </sheetView>
  </sheetViews>
  <sheetFormatPr defaultColWidth="9.140625" defaultRowHeight="12.75" x14ac:dyDescent="0.2"/>
  <cols>
    <col min="1" max="1" width="3" style="36" customWidth="1"/>
    <col min="2" max="2" width="47.28515625" style="36" customWidth="1"/>
    <col min="3" max="3" width="51" style="36" customWidth="1"/>
    <col min="4" max="16384" width="9.140625" style="36"/>
  </cols>
  <sheetData>
    <row r="1" spans="1:55" ht="16.5" x14ac:dyDescent="0.2">
      <c r="A1" s="40"/>
      <c r="B1" s="2155" t="str">
        <f>'Borrower Details'!A2</f>
        <v>Mortgage-Magnus</v>
      </c>
      <c r="C1" s="449"/>
      <c r="D1" s="40"/>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row>
    <row r="2" spans="1:55" ht="16.5" x14ac:dyDescent="0.2">
      <c r="A2" s="40"/>
      <c r="B2" s="2156"/>
      <c r="C2" s="450" t="s">
        <v>3</v>
      </c>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row>
    <row r="3" spans="1:55" ht="16.5" x14ac:dyDescent="0.2">
      <c r="A3" s="40"/>
      <c r="B3" s="2157"/>
      <c r="C3" s="451"/>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row>
    <row r="4" spans="1:55" x14ac:dyDescent="0.2">
      <c r="A4" s="40"/>
      <c r="B4" s="2192" t="s">
        <v>2519</v>
      </c>
      <c r="C4" s="2193"/>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row>
    <row r="5" spans="1:55" ht="51" customHeight="1" x14ac:dyDescent="0.2">
      <c r="A5" s="40"/>
      <c r="B5" s="2114" t="s">
        <v>713</v>
      </c>
      <c r="C5" s="2115"/>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row>
    <row r="6" spans="1:55" ht="20.100000000000001" customHeight="1" x14ac:dyDescent="0.2">
      <c r="A6" s="40"/>
      <c r="B6" s="2763" t="s">
        <v>714</v>
      </c>
      <c r="C6" s="2764"/>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row>
    <row r="7" spans="1:55" ht="20.100000000000001" customHeight="1" x14ac:dyDescent="0.2">
      <c r="A7" s="40"/>
      <c r="B7" s="54" t="s">
        <v>715</v>
      </c>
      <c r="C7" s="1546">
        <f>'Borrower Details'!B8</f>
        <v>0</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row>
    <row r="8" spans="1:55" ht="20.100000000000001" customHeight="1" x14ac:dyDescent="0.2">
      <c r="A8" s="40"/>
      <c r="B8" s="650" t="s">
        <v>716</v>
      </c>
      <c r="C8" s="484"/>
      <c r="D8" s="40"/>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row>
    <row r="9" spans="1:55" ht="20.100000000000001" customHeight="1" x14ac:dyDescent="0.2">
      <c r="A9" s="40"/>
      <c r="B9" s="651" t="s">
        <v>717</v>
      </c>
      <c r="C9" s="897"/>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row>
    <row r="10" spans="1:55" ht="20.100000000000001" customHeight="1" x14ac:dyDescent="0.2">
      <c r="A10" s="40"/>
      <c r="B10" s="651" t="s">
        <v>718</v>
      </c>
      <c r="C10" s="897"/>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row>
    <row r="11" spans="1:55" ht="20.100000000000001" customHeight="1" x14ac:dyDescent="0.2">
      <c r="A11" s="40"/>
      <c r="B11" s="651" t="s">
        <v>719</v>
      </c>
      <c r="C11" s="897"/>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row>
    <row r="12" spans="1:55" ht="20.100000000000001" customHeight="1" x14ac:dyDescent="0.2">
      <c r="A12" s="40"/>
      <c r="B12" s="650" t="s">
        <v>720</v>
      </c>
      <c r="C12" s="897"/>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row>
    <row r="13" spans="1:55" ht="126.75" customHeight="1" x14ac:dyDescent="0.2">
      <c r="A13" s="40"/>
      <c r="B13" s="650" t="s">
        <v>721</v>
      </c>
      <c r="C13" s="897"/>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row>
    <row r="14" spans="1:55" ht="20.100000000000001" customHeight="1" x14ac:dyDescent="0.2">
      <c r="A14" s="40"/>
      <c r="B14" s="652" t="s">
        <v>722</v>
      </c>
      <c r="C14" s="72"/>
      <c r="D14" s="40"/>
      <c r="E14" s="40"/>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row>
    <row r="15" spans="1:55" ht="20.100000000000001" customHeight="1" x14ac:dyDescent="0.2">
      <c r="A15" s="40"/>
      <c r="B15" s="653"/>
      <c r="C15" s="653"/>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row>
    <row r="16" spans="1:55" ht="20.100000000000001" customHeight="1" x14ac:dyDescent="0.2">
      <c r="A16" s="40"/>
      <c r="B16" s="2766" t="s">
        <v>723</v>
      </c>
      <c r="C16" s="2767"/>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row>
    <row r="17" spans="1:55" ht="20.100000000000001" customHeight="1" x14ac:dyDescent="0.2">
      <c r="A17" s="40"/>
      <c r="B17" s="653"/>
      <c r="C17" s="653"/>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row>
    <row r="18" spans="1:55" ht="20.100000000000001" customHeight="1" x14ac:dyDescent="0.2">
      <c r="A18" s="40"/>
      <c r="B18" s="71" t="s">
        <v>724</v>
      </c>
      <c r="C18" s="71" t="s">
        <v>725</v>
      </c>
      <c r="D18" s="40"/>
      <c r="E18" s="40"/>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row>
    <row r="19" spans="1:55" ht="20.100000000000001" customHeight="1" x14ac:dyDescent="0.2">
      <c r="A19" s="40"/>
      <c r="B19" s="915" t="s">
        <v>495</v>
      </c>
      <c r="C19" s="915" t="s">
        <v>2</v>
      </c>
      <c r="D19" s="40"/>
      <c r="E19" s="40"/>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row>
    <row r="20" spans="1:55" ht="20.100000000000001" customHeight="1" x14ac:dyDescent="0.2">
      <c r="A20" s="40"/>
      <c r="B20" s="2765" t="s">
        <v>496</v>
      </c>
      <c r="C20" s="2765" t="s">
        <v>484</v>
      </c>
      <c r="D20" s="40"/>
      <c r="E20" s="40"/>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row>
    <row r="21" spans="1:55" ht="20.100000000000001" customHeight="1" x14ac:dyDescent="0.2">
      <c r="A21" s="40"/>
      <c r="B21" s="2765"/>
      <c r="C21" s="2765"/>
      <c r="D21" s="40"/>
      <c r="E21" s="40"/>
      <c r="F21" s="40"/>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row>
    <row r="22" spans="1:55" ht="20.100000000000001" customHeight="1" x14ac:dyDescent="0.2">
      <c r="A22" s="40"/>
      <c r="B22" s="2765"/>
      <c r="C22" s="2765"/>
      <c r="D22" s="40"/>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row>
    <row r="23" spans="1:55" x14ac:dyDescent="0.2">
      <c r="A23" s="40"/>
      <c r="B23" s="2765"/>
      <c r="C23" s="2765"/>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row>
    <row r="24" spans="1:55" x14ac:dyDescent="0.2">
      <c r="A24" s="40"/>
      <c r="B24" s="40"/>
      <c r="C24" s="40"/>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row>
    <row r="25" spans="1:55" x14ac:dyDescent="0.2">
      <c r="A25" s="40"/>
      <c r="B25" s="40"/>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row>
    <row r="26" spans="1:55" x14ac:dyDescent="0.2">
      <c r="A26" s="40"/>
      <c r="B26" s="40"/>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row>
    <row r="27" spans="1:55" x14ac:dyDescent="0.2">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row>
    <row r="28" spans="1:55" x14ac:dyDescent="0.2">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row>
    <row r="29" spans="1:55"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row>
    <row r="30" spans="1:55" x14ac:dyDescent="0.2">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row>
    <row r="31" spans="1:55" x14ac:dyDescent="0.2">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row>
    <row r="32" spans="1:55" x14ac:dyDescent="0.2">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row>
    <row r="33" spans="1:55" x14ac:dyDescent="0.2">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row>
    <row r="34" spans="1:55" x14ac:dyDescent="0.2">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row>
    <row r="35" spans="1:55" x14ac:dyDescent="0.2">
      <c r="A35" s="40"/>
      <c r="B35" s="40"/>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row>
    <row r="36" spans="1:55" x14ac:dyDescent="0.2">
      <c r="A36" s="40"/>
      <c r="B36" s="40"/>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row>
    <row r="37" spans="1:55" x14ac:dyDescent="0.2">
      <c r="A37" s="40"/>
      <c r="B37" s="40"/>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row>
    <row r="38" spans="1:55" x14ac:dyDescent="0.2">
      <c r="A38" s="40"/>
      <c r="B38" s="40"/>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row>
    <row r="39" spans="1:55" x14ac:dyDescent="0.2">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row>
    <row r="40" spans="1:55" x14ac:dyDescent="0.2">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row>
    <row r="41" spans="1:55" x14ac:dyDescent="0.2">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row>
    <row r="42" spans="1:55" x14ac:dyDescent="0.2">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row>
    <row r="43" spans="1:55" x14ac:dyDescent="0.2">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row>
    <row r="44" spans="1:55" x14ac:dyDescent="0.2">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row>
    <row r="45" spans="1:55" x14ac:dyDescent="0.2">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row>
    <row r="46" spans="1:55" x14ac:dyDescent="0.2">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c r="AW46" s="40"/>
      <c r="AX46" s="40"/>
      <c r="AY46" s="40"/>
      <c r="AZ46" s="40"/>
      <c r="BA46" s="40"/>
      <c r="BB46" s="40"/>
      <c r="BC46" s="40"/>
    </row>
    <row r="47" spans="1:55" x14ac:dyDescent="0.2">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c r="AZ47" s="40"/>
      <c r="BA47" s="40"/>
      <c r="BB47" s="40"/>
      <c r="BC47" s="40"/>
    </row>
    <row r="48" spans="1:55" x14ac:dyDescent="0.2">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row>
    <row r="49" spans="1:55" x14ac:dyDescent="0.2">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row>
    <row r="50" spans="1:55" x14ac:dyDescent="0.2">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c r="BA50" s="40"/>
      <c r="BB50" s="40"/>
      <c r="BC50" s="40"/>
    </row>
    <row r="51" spans="1:55" x14ac:dyDescent="0.2">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row>
    <row r="52" spans="1:55" x14ac:dyDescent="0.2">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row>
    <row r="53" spans="1:55" x14ac:dyDescent="0.2">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row>
    <row r="54" spans="1:55" x14ac:dyDescent="0.2">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row>
    <row r="55" spans="1:55" x14ac:dyDescent="0.2">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row>
    <row r="56" spans="1:55"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row>
    <row r="57" spans="1:55" x14ac:dyDescent="0.2">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c r="BA57" s="40"/>
      <c r="BB57" s="40"/>
      <c r="BC57" s="40"/>
    </row>
    <row r="58" spans="1:55" x14ac:dyDescent="0.2">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row>
    <row r="59" spans="1:55" x14ac:dyDescent="0.2">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row>
    <row r="60" spans="1:55" x14ac:dyDescent="0.2">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row>
    <row r="61" spans="1:55" x14ac:dyDescent="0.2">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row>
    <row r="62" spans="1:55" x14ac:dyDescent="0.2">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row>
    <row r="63" spans="1:55" x14ac:dyDescent="0.2">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row>
    <row r="64" spans="1:55" x14ac:dyDescent="0.2">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row>
    <row r="65" spans="1:55" x14ac:dyDescent="0.2">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row>
    <row r="66" spans="1:55" x14ac:dyDescent="0.2">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row>
    <row r="67" spans="1:55" x14ac:dyDescent="0.2">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row>
    <row r="68" spans="1:55" x14ac:dyDescent="0.2">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row>
    <row r="69" spans="1:55" x14ac:dyDescent="0.2">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row>
    <row r="70" spans="1:55" x14ac:dyDescent="0.2">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c r="BA70" s="40"/>
      <c r="BB70" s="40"/>
      <c r="BC70" s="40"/>
    </row>
    <row r="71" spans="1:55"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row>
    <row r="72" spans="1:55" x14ac:dyDescent="0.2">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c r="BA72" s="40"/>
      <c r="BB72" s="40"/>
      <c r="BC72" s="40"/>
    </row>
    <row r="73" spans="1:55" x14ac:dyDescent="0.2">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row>
    <row r="74" spans="1:55" x14ac:dyDescent="0.2">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row>
    <row r="75" spans="1:55" x14ac:dyDescent="0.2">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row>
    <row r="76" spans="1:55" x14ac:dyDescent="0.2">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row>
    <row r="77" spans="1:55"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row>
    <row r="78" spans="1:55" x14ac:dyDescent="0.2">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row>
    <row r="79" spans="1:55" x14ac:dyDescent="0.2">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row>
    <row r="80" spans="1:55"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row>
    <row r="81" spans="1:55" x14ac:dyDescent="0.2">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c r="BA81" s="40"/>
      <c r="BB81" s="40"/>
      <c r="BC81" s="40"/>
    </row>
    <row r="82" spans="1:55" x14ac:dyDescent="0.2">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row>
    <row r="83" spans="1:55" x14ac:dyDescent="0.2">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row>
    <row r="84" spans="1:55" x14ac:dyDescent="0.2">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row>
    <row r="85" spans="1:55" x14ac:dyDescent="0.2">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row>
    <row r="86" spans="1:55" x14ac:dyDescent="0.2">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row>
    <row r="87" spans="1:55"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row>
    <row r="88" spans="1:55" x14ac:dyDescent="0.2">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row>
    <row r="89" spans="1:55" x14ac:dyDescent="0.2">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row>
    <row r="90" spans="1:55" x14ac:dyDescent="0.2">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c r="BA90" s="40"/>
      <c r="BB90" s="40"/>
      <c r="BC90" s="40"/>
    </row>
    <row r="91" spans="1:55" x14ac:dyDescent="0.2">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row>
    <row r="92" spans="1:55"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row>
    <row r="93" spans="1:55" x14ac:dyDescent="0.2">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row>
    <row r="94" spans="1:55" x14ac:dyDescent="0.2">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row>
    <row r="95" spans="1:55" x14ac:dyDescent="0.2">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c r="BA95" s="40"/>
      <c r="BB95" s="40"/>
      <c r="BC95" s="40"/>
    </row>
    <row r="96" spans="1:55"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row>
    <row r="97" spans="1:55"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row>
    <row r="98" spans="1:55" x14ac:dyDescent="0.2">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row>
    <row r="99" spans="1:55" x14ac:dyDescent="0.2">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row>
    <row r="100" spans="1:55" x14ac:dyDescent="0.2">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c r="AM100" s="40"/>
      <c r="AN100" s="40"/>
      <c r="AO100" s="40"/>
      <c r="AP100" s="40"/>
      <c r="AQ100" s="40"/>
      <c r="AR100" s="40"/>
      <c r="AS100" s="40"/>
      <c r="AT100" s="40"/>
      <c r="AU100" s="40"/>
      <c r="AV100" s="40"/>
      <c r="AW100" s="40"/>
      <c r="AX100" s="40"/>
      <c r="AY100" s="40"/>
      <c r="AZ100" s="40"/>
      <c r="BA100" s="40"/>
      <c r="BB100" s="40"/>
      <c r="BC100" s="40"/>
    </row>
    <row r="101" spans="1:55" x14ac:dyDescent="0.2">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c r="BA101" s="40"/>
      <c r="BB101" s="40"/>
      <c r="BC101" s="40"/>
    </row>
    <row r="102" spans="1:55" x14ac:dyDescent="0.2">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c r="AI102" s="40"/>
      <c r="AJ102" s="40"/>
      <c r="AK102" s="40"/>
      <c r="AL102" s="40"/>
      <c r="AM102" s="40"/>
      <c r="AN102" s="40"/>
      <c r="AO102" s="40"/>
      <c r="AP102" s="40"/>
      <c r="AQ102" s="40"/>
      <c r="AR102" s="40"/>
      <c r="AS102" s="40"/>
      <c r="AT102" s="40"/>
      <c r="AU102" s="40"/>
      <c r="AV102" s="40"/>
      <c r="AW102" s="40"/>
      <c r="AX102" s="40"/>
      <c r="AY102" s="40"/>
      <c r="AZ102" s="40"/>
      <c r="BA102" s="40"/>
      <c r="BB102" s="40"/>
      <c r="BC102" s="40"/>
    </row>
    <row r="103" spans="1:55"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row>
    <row r="104" spans="1:55" x14ac:dyDescent="0.2">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row>
    <row r="105" spans="1:55" x14ac:dyDescent="0.2">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c r="AZ105" s="40"/>
      <c r="BA105" s="40"/>
      <c r="BB105" s="40"/>
      <c r="BC105" s="40"/>
    </row>
    <row r="106" spans="1:55" x14ac:dyDescent="0.2">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c r="AZ106" s="40"/>
      <c r="BA106" s="40"/>
      <c r="BB106" s="40"/>
      <c r="BC106" s="40"/>
    </row>
    <row r="107" spans="1:55" x14ac:dyDescent="0.2">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c r="AR107" s="40"/>
      <c r="AS107" s="40"/>
      <c r="AT107" s="40"/>
      <c r="AU107" s="40"/>
      <c r="AV107" s="40"/>
      <c r="AW107" s="40"/>
      <c r="AX107" s="40"/>
      <c r="AY107" s="40"/>
      <c r="AZ107" s="40"/>
      <c r="BA107" s="40"/>
      <c r="BB107" s="40"/>
      <c r="BC107" s="40"/>
    </row>
    <row r="108" spans="1:55"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row>
    <row r="109" spans="1:55" x14ac:dyDescent="0.2">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row>
    <row r="110" spans="1:55" x14ac:dyDescent="0.2">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row>
    <row r="111" spans="1:55" x14ac:dyDescent="0.2">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c r="AZ111" s="40"/>
      <c r="BA111" s="40"/>
      <c r="BB111" s="40"/>
      <c r="BC111" s="40"/>
    </row>
    <row r="112" spans="1:55" x14ac:dyDescent="0.2">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c r="AZ112" s="40"/>
      <c r="BA112" s="40"/>
      <c r="BB112" s="40"/>
      <c r="BC112" s="40"/>
    </row>
    <row r="113" spans="1:55" x14ac:dyDescent="0.2">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row>
    <row r="114" spans="1:55" x14ac:dyDescent="0.2">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row>
    <row r="115" spans="1:55" x14ac:dyDescent="0.2">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c r="BA115" s="40"/>
      <c r="BB115" s="40"/>
      <c r="BC115" s="40"/>
    </row>
    <row r="116" spans="1:55" x14ac:dyDescent="0.2">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c r="BA116" s="40"/>
      <c r="BB116" s="40"/>
      <c r="BC116" s="40"/>
    </row>
    <row r="117" spans="1:55" x14ac:dyDescent="0.2">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row>
    <row r="118" spans="1:55" x14ac:dyDescent="0.2">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row>
    <row r="119" spans="1:55" x14ac:dyDescent="0.2">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row>
    <row r="120" spans="1:55" x14ac:dyDescent="0.2">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c r="BA120" s="40"/>
      <c r="BB120" s="40"/>
      <c r="BC120" s="40"/>
    </row>
    <row r="121" spans="1:55" x14ac:dyDescent="0.2">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c r="BA121" s="40"/>
      <c r="BB121" s="40"/>
      <c r="BC121" s="40"/>
    </row>
    <row r="122" spans="1:55" x14ac:dyDescent="0.2">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c r="BA122" s="40"/>
      <c r="BB122" s="40"/>
      <c r="BC122" s="40"/>
    </row>
    <row r="123" spans="1:55" x14ac:dyDescent="0.2">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row>
    <row r="124" spans="1:55" x14ac:dyDescent="0.2">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row>
    <row r="125" spans="1:55" x14ac:dyDescent="0.2">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row>
    <row r="126" spans="1:55" x14ac:dyDescent="0.2">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row>
    <row r="127" spans="1:55" x14ac:dyDescent="0.2">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row>
    <row r="128" spans="1:55" x14ac:dyDescent="0.2">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row>
    <row r="129" spans="1:55" x14ac:dyDescent="0.2">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row>
    <row r="130" spans="1:55" x14ac:dyDescent="0.2">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row>
    <row r="131" spans="1:55" x14ac:dyDescent="0.2">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row>
    <row r="132" spans="1:55" x14ac:dyDescent="0.2">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row>
    <row r="133" spans="1:55" x14ac:dyDescent="0.2">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row>
    <row r="134" spans="1:55" x14ac:dyDescent="0.2">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row>
    <row r="135" spans="1:55" x14ac:dyDescent="0.2">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row>
    <row r="136" spans="1:55"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row>
    <row r="137" spans="1:55" x14ac:dyDescent="0.2">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row>
    <row r="138" spans="1:55" x14ac:dyDescent="0.2">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row>
    <row r="139" spans="1:55" x14ac:dyDescent="0.2">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row>
    <row r="140" spans="1:55" x14ac:dyDescent="0.2">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row>
    <row r="141" spans="1:55" x14ac:dyDescent="0.2">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row>
    <row r="142" spans="1:55" x14ac:dyDescent="0.2">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row>
    <row r="143" spans="1:55" x14ac:dyDescent="0.2">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row>
    <row r="144" spans="1:55" x14ac:dyDescent="0.2">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row>
    <row r="145" spans="1:55" x14ac:dyDescent="0.2">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row>
    <row r="146" spans="1:55" x14ac:dyDescent="0.2">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row>
    <row r="147" spans="1:55" x14ac:dyDescent="0.2">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row>
    <row r="148" spans="1:55" x14ac:dyDescent="0.2">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row>
    <row r="149" spans="1:55" x14ac:dyDescent="0.2">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row>
    <row r="150" spans="1:55" x14ac:dyDescent="0.2">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row>
    <row r="151" spans="1:55" x14ac:dyDescent="0.2">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row>
    <row r="152" spans="1:55" x14ac:dyDescent="0.2">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c r="BA152" s="40"/>
      <c r="BB152" s="40"/>
      <c r="BC152" s="40"/>
    </row>
    <row r="153" spans="1:55" x14ac:dyDescent="0.2">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row>
    <row r="154" spans="1:55" x14ac:dyDescent="0.2">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row>
    <row r="155" spans="1:55" x14ac:dyDescent="0.2">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row>
    <row r="156" spans="1:55" x14ac:dyDescent="0.2">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row>
    <row r="157" spans="1:55" x14ac:dyDescent="0.2">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row>
    <row r="158" spans="1:55" x14ac:dyDescent="0.2">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row>
    <row r="159" spans="1:55" x14ac:dyDescent="0.2">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row>
    <row r="160" spans="1:55" x14ac:dyDescent="0.2">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row>
    <row r="161" spans="1:55" x14ac:dyDescent="0.2">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c r="BA161" s="40"/>
      <c r="BB161" s="40"/>
      <c r="BC161" s="40"/>
    </row>
    <row r="162" spans="1:55" x14ac:dyDescent="0.2">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c r="BA162" s="40"/>
      <c r="BB162" s="40"/>
      <c r="BC162" s="40"/>
    </row>
    <row r="163" spans="1:55" x14ac:dyDescent="0.2">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row>
    <row r="164" spans="1:55" x14ac:dyDescent="0.2">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row>
    <row r="165" spans="1:55" x14ac:dyDescent="0.2">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c r="BA165" s="40"/>
      <c r="BB165" s="40"/>
      <c r="BC165" s="40"/>
    </row>
    <row r="166" spans="1:55" x14ac:dyDescent="0.2">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c r="BA166" s="40"/>
      <c r="BB166" s="40"/>
      <c r="BC166" s="40"/>
    </row>
    <row r="167" spans="1:55" x14ac:dyDescent="0.2">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c r="BA167" s="40"/>
      <c r="BB167" s="40"/>
      <c r="BC167" s="40"/>
    </row>
    <row r="168" spans="1:55" x14ac:dyDescent="0.2">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row>
    <row r="169" spans="1:55" x14ac:dyDescent="0.2">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row>
    <row r="170" spans="1:55" x14ac:dyDescent="0.2">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c r="BA170" s="40"/>
      <c r="BB170" s="40"/>
      <c r="BC170" s="40"/>
    </row>
    <row r="171" spans="1:55" x14ac:dyDescent="0.2">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c r="BA171" s="40"/>
      <c r="BB171" s="40"/>
      <c r="BC171" s="40"/>
    </row>
    <row r="172" spans="1:55" x14ac:dyDescent="0.2">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c r="BA172" s="40"/>
      <c r="BB172" s="40"/>
      <c r="BC172" s="40"/>
    </row>
    <row r="173" spans="1:55" x14ac:dyDescent="0.2">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row>
    <row r="174" spans="1:55" x14ac:dyDescent="0.2">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row>
    <row r="175" spans="1:55" x14ac:dyDescent="0.2">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c r="BA175" s="40"/>
      <c r="BB175" s="40"/>
      <c r="BC175" s="40"/>
    </row>
    <row r="176" spans="1:55" x14ac:dyDescent="0.2">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c r="BA176" s="40"/>
      <c r="BB176" s="40"/>
      <c r="BC176" s="40"/>
    </row>
    <row r="177" spans="1:55" x14ac:dyDescent="0.2">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c r="BA177" s="40"/>
      <c r="BB177" s="40"/>
      <c r="BC177" s="40"/>
    </row>
    <row r="178" spans="1:55" x14ac:dyDescent="0.2">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row>
    <row r="179" spans="1:55" x14ac:dyDescent="0.2">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row>
    <row r="180" spans="1:55" x14ac:dyDescent="0.2">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c r="BA180" s="40"/>
      <c r="BB180" s="40"/>
      <c r="BC180" s="40"/>
    </row>
    <row r="181" spans="1:55" x14ac:dyDescent="0.2">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c r="BA181" s="40"/>
      <c r="BB181" s="40"/>
      <c r="BC181" s="40"/>
    </row>
    <row r="182" spans="1:55" x14ac:dyDescent="0.2">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c r="BA182" s="40"/>
      <c r="BB182" s="40"/>
      <c r="BC182" s="40"/>
    </row>
    <row r="183" spans="1:55" x14ac:dyDescent="0.2">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row>
    <row r="184" spans="1:55" x14ac:dyDescent="0.2">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row>
    <row r="185" spans="1:55" x14ac:dyDescent="0.2">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c r="BA185" s="40"/>
      <c r="BB185" s="40"/>
      <c r="BC185" s="40"/>
    </row>
    <row r="186" spans="1:55" x14ac:dyDescent="0.2">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c r="BA186" s="40"/>
      <c r="BB186" s="40"/>
      <c r="BC186" s="40"/>
    </row>
    <row r="187" spans="1:55" x14ac:dyDescent="0.2">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c r="BA187" s="40"/>
      <c r="BB187" s="40"/>
      <c r="BC187" s="40"/>
    </row>
    <row r="188" spans="1:55" x14ac:dyDescent="0.2">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row>
    <row r="189" spans="1:55" x14ac:dyDescent="0.2">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row>
    <row r="190" spans="1:55" x14ac:dyDescent="0.2">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c r="BA190" s="40"/>
      <c r="BB190" s="40"/>
      <c r="BC190" s="40"/>
    </row>
    <row r="191" spans="1:55" x14ac:dyDescent="0.2">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c r="BA191" s="40"/>
      <c r="BB191" s="40"/>
      <c r="BC191" s="40"/>
    </row>
    <row r="192" spans="1:55" x14ac:dyDescent="0.2">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c r="BA192" s="40"/>
      <c r="BB192" s="40"/>
      <c r="BC192" s="40"/>
    </row>
    <row r="193" spans="1:55" x14ac:dyDescent="0.2">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row>
    <row r="194" spans="1:55" x14ac:dyDescent="0.2">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row>
    <row r="195" spans="1:55" x14ac:dyDescent="0.2">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c r="BA195" s="40"/>
      <c r="BB195" s="40"/>
      <c r="BC195" s="40"/>
    </row>
    <row r="196" spans="1:55" x14ac:dyDescent="0.2">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c r="BA196" s="40"/>
      <c r="BB196" s="40"/>
      <c r="BC196" s="40"/>
    </row>
    <row r="197" spans="1:55" x14ac:dyDescent="0.2">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c r="BA197" s="40"/>
      <c r="BB197" s="40"/>
      <c r="BC197" s="40"/>
    </row>
    <row r="198" spans="1:55" x14ac:dyDescent="0.2">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row>
    <row r="199" spans="1:55" x14ac:dyDescent="0.2">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row>
    <row r="200" spans="1:55" x14ac:dyDescent="0.2">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c r="BA200" s="40"/>
      <c r="BB200" s="40"/>
      <c r="BC200" s="40"/>
    </row>
  </sheetData>
  <sheetProtection algorithmName="SHA-512" hashValue="5gG0p+BDAtcSXk6jHzD1D4TMG1mQJH+HY+UL9qRbVyduSK+cgmC4bioKKPCmJea3GpyhMEz+OMGwr3pA2QElQQ==" saltValue="DVcQkhSRU5OMe1p8ef0viw==" spinCount="100000" sheet="1" objects="1" scenarios="1"/>
  <mergeCells count="7">
    <mergeCell ref="B6:C6"/>
    <mergeCell ref="B20:B23"/>
    <mergeCell ref="C20:C23"/>
    <mergeCell ref="B16:C16"/>
    <mergeCell ref="B1:B3"/>
    <mergeCell ref="B5:C5"/>
    <mergeCell ref="B4:C4"/>
  </mergeCells>
  <pageMargins left="0.34" right="0.28000000000000003" top="0.75" bottom="0.75" header="0.3" footer="0.3"/>
  <pageSetup paperSize="9" scale="98"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3">
    <pageSetUpPr fitToPage="1"/>
  </sheetPr>
  <dimension ref="A1:BC200"/>
  <sheetViews>
    <sheetView workbookViewId="0">
      <selection activeCell="C4" sqref="C4:I4"/>
    </sheetView>
  </sheetViews>
  <sheetFormatPr defaultColWidth="9.140625" defaultRowHeight="11.25" x14ac:dyDescent="0.2"/>
  <cols>
    <col min="1" max="1" width="4.5703125" style="322" customWidth="1"/>
    <col min="2" max="2" width="22.5703125" style="322" customWidth="1"/>
    <col min="3" max="3" width="17.42578125" style="322" customWidth="1"/>
    <col min="4" max="4" width="18.5703125" style="322" customWidth="1"/>
    <col min="5" max="5" width="18.28515625" style="322" customWidth="1"/>
    <col min="6" max="6" width="18.140625" style="322" customWidth="1"/>
    <col min="7" max="7" width="11.28515625" style="322" hidden="1" customWidth="1"/>
    <col min="8" max="8" width="24" style="322" customWidth="1"/>
    <col min="9" max="9" width="9.140625" style="322" hidden="1" customWidth="1"/>
    <col min="10" max="12" width="9.140625" style="323" hidden="1" customWidth="1"/>
    <col min="13" max="13" width="9.140625" style="324" hidden="1" customWidth="1"/>
    <col min="14" max="18" width="9.140625" style="324"/>
    <col min="19" max="16384" width="9.140625" style="322"/>
  </cols>
  <sheetData>
    <row r="1" spans="1:55" ht="12" thickBot="1" x14ac:dyDescent="0.25">
      <c r="A1" s="1547"/>
      <c r="B1" s="662"/>
      <c r="C1" s="662"/>
      <c r="D1" s="662"/>
      <c r="E1" s="662"/>
      <c r="F1" s="662"/>
      <c r="G1" s="662"/>
      <c r="H1" s="662"/>
      <c r="I1" s="662"/>
      <c r="J1" s="663"/>
      <c r="K1" s="663"/>
      <c r="L1" s="663"/>
      <c r="M1" s="664"/>
      <c r="N1" s="664"/>
      <c r="O1" s="664"/>
      <c r="P1" s="664"/>
      <c r="Q1" s="664"/>
      <c r="R1" s="664"/>
      <c r="S1" s="1547"/>
      <c r="T1" s="1547"/>
      <c r="U1" s="1547"/>
      <c r="V1" s="1547"/>
      <c r="W1" s="1547"/>
      <c r="X1" s="1547"/>
      <c r="Y1" s="1547"/>
      <c r="Z1" s="1547"/>
      <c r="AA1" s="1547"/>
      <c r="AB1" s="1547"/>
      <c r="AC1" s="1547"/>
      <c r="AD1" s="1547"/>
      <c r="AE1" s="1547"/>
      <c r="AF1" s="1547"/>
      <c r="AG1" s="1547"/>
      <c r="AH1" s="1547"/>
      <c r="AI1" s="1547"/>
      <c r="AJ1" s="1547"/>
      <c r="AK1" s="1547"/>
      <c r="AL1" s="1547"/>
      <c r="AM1" s="1547"/>
      <c r="AN1" s="1547"/>
      <c r="AO1" s="1547"/>
      <c r="AP1" s="1547"/>
      <c r="AQ1" s="1547"/>
      <c r="AR1" s="1547"/>
      <c r="AS1" s="1547"/>
      <c r="AT1" s="1547"/>
      <c r="AU1" s="1547"/>
      <c r="AV1" s="1547"/>
      <c r="AW1" s="1547"/>
      <c r="AX1" s="1547"/>
      <c r="AY1" s="1547"/>
      <c r="AZ1" s="1547"/>
      <c r="BA1" s="1547"/>
      <c r="BB1" s="1547"/>
      <c r="BC1" s="1547"/>
    </row>
    <row r="2" spans="1:55" ht="15.75" x14ac:dyDescent="0.2">
      <c r="A2" s="1547"/>
      <c r="B2" s="2768" t="str">
        <f>'Borrower Details'!A2 &amp; "  - Individual Credit Rating Tool for Individuals"</f>
        <v>Mortgage-Magnus  - Individual Credit Rating Tool for Individuals</v>
      </c>
      <c r="C2" s="2769"/>
      <c r="D2" s="2769"/>
      <c r="E2" s="2769"/>
      <c r="F2" s="2769"/>
      <c r="G2" s="2769"/>
      <c r="H2" s="2769"/>
      <c r="I2" s="2770"/>
      <c r="J2" s="663"/>
      <c r="K2" s="663"/>
      <c r="L2" s="663"/>
      <c r="M2" s="664"/>
      <c r="N2" s="664"/>
      <c r="O2" s="664"/>
      <c r="P2" s="664"/>
      <c r="Q2" s="664"/>
      <c r="R2" s="664"/>
      <c r="S2" s="1547"/>
      <c r="T2" s="1547"/>
      <c r="U2" s="1547"/>
      <c r="V2" s="1547"/>
      <c r="W2" s="1547"/>
      <c r="X2" s="1547"/>
      <c r="Y2" s="1547"/>
      <c r="Z2" s="1547"/>
      <c r="AA2" s="1547"/>
      <c r="AB2" s="1547"/>
      <c r="AC2" s="1547"/>
      <c r="AD2" s="1547"/>
      <c r="AE2" s="1547"/>
      <c r="AF2" s="1547"/>
      <c r="AG2" s="1547"/>
      <c r="AH2" s="1547"/>
      <c r="AI2" s="1547"/>
      <c r="AJ2" s="1547"/>
      <c r="AK2" s="1547"/>
      <c r="AL2" s="1547"/>
      <c r="AM2" s="1547"/>
      <c r="AN2" s="1547"/>
      <c r="AO2" s="1547"/>
      <c r="AP2" s="1547"/>
      <c r="AQ2" s="1547"/>
      <c r="AR2" s="1547"/>
      <c r="AS2" s="1547"/>
      <c r="AT2" s="1547"/>
      <c r="AU2" s="1547"/>
      <c r="AV2" s="1547"/>
      <c r="AW2" s="1547"/>
      <c r="AX2" s="1547"/>
      <c r="AY2" s="1547"/>
      <c r="AZ2" s="1547"/>
      <c r="BA2" s="1547"/>
      <c r="BB2" s="1547"/>
      <c r="BC2" s="1547"/>
    </row>
    <row r="3" spans="1:55" x14ac:dyDescent="0.2">
      <c r="A3" s="1547"/>
      <c r="B3" s="2779" t="s">
        <v>2519</v>
      </c>
      <c r="C3" s="2780"/>
      <c r="D3" s="2780"/>
      <c r="E3" s="2780"/>
      <c r="F3" s="2780"/>
      <c r="G3" s="2780"/>
      <c r="H3" s="2780"/>
      <c r="I3" s="665"/>
      <c r="J3" s="663"/>
      <c r="K3" s="663"/>
      <c r="L3" s="663"/>
      <c r="M3" s="664"/>
      <c r="N3" s="664"/>
      <c r="O3" s="664"/>
      <c r="P3" s="664"/>
      <c r="Q3" s="664"/>
      <c r="R3" s="664"/>
      <c r="S3" s="1547"/>
      <c r="T3" s="1547"/>
      <c r="U3" s="1547"/>
      <c r="V3" s="1547"/>
      <c r="W3" s="1547"/>
      <c r="X3" s="1547"/>
      <c r="Y3" s="1547"/>
      <c r="Z3" s="1547"/>
      <c r="AA3" s="1547"/>
      <c r="AB3" s="1547"/>
      <c r="AC3" s="1547"/>
      <c r="AD3" s="1547"/>
      <c r="AE3" s="1547"/>
      <c r="AF3" s="1547"/>
      <c r="AG3" s="1547"/>
      <c r="AH3" s="1547"/>
      <c r="AI3" s="1547"/>
      <c r="AJ3" s="1547"/>
      <c r="AK3" s="1547"/>
      <c r="AL3" s="1547"/>
      <c r="AM3" s="1547"/>
      <c r="AN3" s="1547"/>
      <c r="AO3" s="1547"/>
      <c r="AP3" s="1547"/>
      <c r="AQ3" s="1547"/>
      <c r="AR3" s="1547"/>
      <c r="AS3" s="1547"/>
      <c r="AT3" s="1547"/>
      <c r="AU3" s="1547"/>
      <c r="AV3" s="1547"/>
      <c r="AW3" s="1547"/>
      <c r="AX3" s="1547"/>
      <c r="AY3" s="1547"/>
      <c r="AZ3" s="1547"/>
      <c r="BA3" s="1547"/>
      <c r="BB3" s="1547"/>
      <c r="BC3" s="1547"/>
    </row>
    <row r="4" spans="1:55" ht="12.75" x14ac:dyDescent="0.2">
      <c r="A4" s="1547"/>
      <c r="B4" s="654" t="s">
        <v>840</v>
      </c>
      <c r="C4" s="2771">
        <f>'Borrower Details'!B8</f>
        <v>0</v>
      </c>
      <c r="D4" s="2771"/>
      <c r="E4" s="2771"/>
      <c r="F4" s="2771"/>
      <c r="G4" s="2771"/>
      <c r="H4" s="2771"/>
      <c r="I4" s="2772"/>
      <c r="J4" s="663"/>
      <c r="K4" s="663"/>
      <c r="L4" s="663"/>
      <c r="M4" s="664"/>
      <c r="N4" s="664"/>
      <c r="O4" s="664"/>
      <c r="P4" s="664"/>
      <c r="Q4" s="664"/>
      <c r="R4" s="664"/>
      <c r="S4" s="1547"/>
      <c r="T4" s="1547"/>
      <c r="U4" s="1547"/>
      <c r="V4" s="1547"/>
      <c r="W4" s="1547"/>
      <c r="X4" s="1547"/>
      <c r="Y4" s="1547"/>
      <c r="Z4" s="1547"/>
      <c r="AA4" s="1547"/>
      <c r="AB4" s="1547"/>
      <c r="AC4" s="1547"/>
      <c r="AD4" s="1547"/>
      <c r="AE4" s="1547"/>
      <c r="AF4" s="1547"/>
      <c r="AG4" s="1547"/>
      <c r="AH4" s="1547"/>
      <c r="AI4" s="1547"/>
      <c r="AJ4" s="1547"/>
      <c r="AK4" s="1547"/>
      <c r="AL4" s="1547"/>
      <c r="AM4" s="1547"/>
      <c r="AN4" s="1547"/>
      <c r="AO4" s="1547"/>
      <c r="AP4" s="1547"/>
      <c r="AQ4" s="1547"/>
      <c r="AR4" s="1547"/>
      <c r="AS4" s="1547"/>
      <c r="AT4" s="1547"/>
      <c r="AU4" s="1547"/>
      <c r="AV4" s="1547"/>
      <c r="AW4" s="1547"/>
      <c r="AX4" s="1547"/>
      <c r="AY4" s="1547"/>
      <c r="AZ4" s="1547"/>
      <c r="BA4" s="1547"/>
      <c r="BB4" s="1547"/>
      <c r="BC4" s="1547"/>
    </row>
    <row r="5" spans="1:55" x14ac:dyDescent="0.2">
      <c r="A5" s="1547"/>
      <c r="B5" s="2773"/>
      <c r="C5" s="2774"/>
      <c r="D5" s="2774"/>
      <c r="E5" s="2774"/>
      <c r="F5" s="2774"/>
      <c r="G5" s="2774"/>
      <c r="H5" s="2774"/>
      <c r="I5" s="2775"/>
      <c r="J5" s="663"/>
      <c r="K5" s="663"/>
      <c r="L5" s="663"/>
      <c r="M5" s="664"/>
      <c r="N5" s="664"/>
      <c r="O5" s="664"/>
      <c r="P5" s="664"/>
      <c r="Q5" s="664"/>
      <c r="R5" s="664"/>
      <c r="S5" s="1547"/>
      <c r="T5" s="1547"/>
      <c r="U5" s="1547"/>
      <c r="V5" s="1547"/>
      <c r="W5" s="1547"/>
      <c r="X5" s="1547"/>
      <c r="Y5" s="1547"/>
      <c r="Z5" s="1547"/>
      <c r="AA5" s="1547"/>
      <c r="AB5" s="1547"/>
      <c r="AC5" s="1547"/>
      <c r="AD5" s="1547"/>
      <c r="AE5" s="1547"/>
      <c r="AF5" s="1547"/>
      <c r="AG5" s="1547"/>
      <c r="AH5" s="1547"/>
      <c r="AI5" s="1547"/>
      <c r="AJ5" s="1547"/>
      <c r="AK5" s="1547"/>
      <c r="AL5" s="1547"/>
      <c r="AM5" s="1547"/>
      <c r="AN5" s="1547"/>
      <c r="AO5" s="1547"/>
      <c r="AP5" s="1547"/>
      <c r="AQ5" s="1547"/>
      <c r="AR5" s="1547"/>
      <c r="AS5" s="1547"/>
      <c r="AT5" s="1547"/>
      <c r="AU5" s="1547"/>
      <c r="AV5" s="1547"/>
      <c r="AW5" s="1547"/>
      <c r="AX5" s="1547"/>
      <c r="AY5" s="1547"/>
      <c r="AZ5" s="1547"/>
      <c r="BA5" s="1547"/>
      <c r="BB5" s="1547"/>
      <c r="BC5" s="1547"/>
    </row>
    <row r="6" spans="1:55" ht="33.75" x14ac:dyDescent="0.2">
      <c r="A6" s="1547"/>
      <c r="B6" s="655" t="s">
        <v>841</v>
      </c>
      <c r="C6" s="656" t="s">
        <v>843</v>
      </c>
      <c r="D6" s="656" t="s">
        <v>844</v>
      </c>
      <c r="E6" s="657" t="s">
        <v>845</v>
      </c>
      <c r="F6" s="656" t="s">
        <v>846</v>
      </c>
      <c r="G6" s="666" t="s">
        <v>847</v>
      </c>
      <c r="H6" s="658" t="s">
        <v>999</v>
      </c>
      <c r="I6" s="667" t="s">
        <v>26</v>
      </c>
      <c r="J6" s="663"/>
      <c r="K6" s="663"/>
      <c r="L6" s="663"/>
      <c r="M6" s="664"/>
      <c r="N6" s="664"/>
      <c r="O6" s="664"/>
      <c r="P6" s="664"/>
      <c r="Q6" s="664"/>
      <c r="R6" s="664"/>
      <c r="S6" s="1547"/>
      <c r="T6" s="1547"/>
      <c r="U6" s="1547"/>
      <c r="V6" s="1547"/>
      <c r="W6" s="1547"/>
      <c r="X6" s="1547"/>
      <c r="Y6" s="1547"/>
      <c r="Z6" s="1547"/>
      <c r="AA6" s="1547"/>
      <c r="AB6" s="1547"/>
      <c r="AC6" s="1547"/>
      <c r="AD6" s="1547"/>
      <c r="AE6" s="1547"/>
      <c r="AF6" s="1547"/>
      <c r="AG6" s="1547"/>
      <c r="AH6" s="1547"/>
      <c r="AI6" s="1547"/>
      <c r="AJ6" s="1547"/>
      <c r="AK6" s="1547"/>
      <c r="AL6" s="1547"/>
      <c r="AM6" s="1547"/>
      <c r="AN6" s="1547"/>
      <c r="AO6" s="1547"/>
      <c r="AP6" s="1547"/>
      <c r="AQ6" s="1547"/>
      <c r="AR6" s="1547"/>
      <c r="AS6" s="1547"/>
      <c r="AT6" s="1547"/>
      <c r="AU6" s="1547"/>
      <c r="AV6" s="1547"/>
      <c r="AW6" s="1547"/>
      <c r="AX6" s="1547"/>
      <c r="AY6" s="1547"/>
      <c r="AZ6" s="1547"/>
      <c r="BA6" s="1547"/>
      <c r="BB6" s="1547"/>
      <c r="BC6" s="1547"/>
    </row>
    <row r="7" spans="1:55" x14ac:dyDescent="0.2">
      <c r="A7" s="1547"/>
      <c r="B7" s="659" t="s">
        <v>1000</v>
      </c>
      <c r="C7" s="660" t="s">
        <v>1001</v>
      </c>
      <c r="D7" s="660" t="s">
        <v>1002</v>
      </c>
      <c r="E7" s="660" t="s">
        <v>1003</v>
      </c>
      <c r="F7" s="660" t="s">
        <v>1004</v>
      </c>
      <c r="G7" s="668" t="s">
        <v>1005</v>
      </c>
      <c r="H7" s="669"/>
      <c r="I7" s="1550">
        <f t="shared" ref="I7:I13" si="0">IF(H7=C7,J7,(IF(H7=D7,K7,(IF(H7=E7,L7,M7)))))</f>
        <v>0</v>
      </c>
      <c r="J7" s="670">
        <v>10</v>
      </c>
      <c r="K7" s="670">
        <v>7</v>
      </c>
      <c r="L7" s="670">
        <v>4</v>
      </c>
      <c r="M7" s="670">
        <v>0</v>
      </c>
      <c r="N7" s="664"/>
      <c r="O7" s="664"/>
      <c r="P7" s="664"/>
      <c r="Q7" s="664"/>
      <c r="R7" s="664"/>
      <c r="S7" s="1547"/>
      <c r="T7" s="1547"/>
      <c r="U7" s="1547"/>
      <c r="V7" s="1547"/>
      <c r="W7" s="1547"/>
      <c r="X7" s="1547"/>
      <c r="Y7" s="1547"/>
      <c r="Z7" s="1547"/>
      <c r="AA7" s="1547"/>
      <c r="AB7" s="1547"/>
      <c r="AC7" s="1547"/>
      <c r="AD7" s="1547"/>
      <c r="AE7" s="1547"/>
      <c r="AF7" s="1547"/>
      <c r="AG7" s="1547"/>
      <c r="AH7" s="1547"/>
      <c r="AI7" s="1547"/>
      <c r="AJ7" s="1547"/>
      <c r="AK7" s="1547"/>
      <c r="AL7" s="1547"/>
      <c r="AM7" s="1547"/>
      <c r="AN7" s="1547"/>
      <c r="AO7" s="1547"/>
      <c r="AP7" s="1547"/>
      <c r="AQ7" s="1547"/>
      <c r="AR7" s="1547"/>
      <c r="AS7" s="1547"/>
      <c r="AT7" s="1547"/>
      <c r="AU7" s="1547"/>
      <c r="AV7" s="1547"/>
      <c r="AW7" s="1547"/>
      <c r="AX7" s="1547"/>
      <c r="AY7" s="1547"/>
      <c r="AZ7" s="1547"/>
      <c r="BA7" s="1547"/>
      <c r="BB7" s="1547"/>
      <c r="BC7" s="1547"/>
    </row>
    <row r="8" spans="1:55" x14ac:dyDescent="0.2">
      <c r="A8" s="1547"/>
      <c r="B8" s="659" t="s">
        <v>1006</v>
      </c>
      <c r="C8" s="660" t="s">
        <v>858</v>
      </c>
      <c r="D8" s="660" t="s">
        <v>859</v>
      </c>
      <c r="E8" s="660" t="s">
        <v>860</v>
      </c>
      <c r="F8" s="660" t="s">
        <v>861</v>
      </c>
      <c r="G8" s="668" t="s">
        <v>1005</v>
      </c>
      <c r="H8" s="669"/>
      <c r="I8" s="1550">
        <f t="shared" si="0"/>
        <v>0</v>
      </c>
      <c r="J8" s="670">
        <v>10</v>
      </c>
      <c r="K8" s="670">
        <v>7</v>
      </c>
      <c r="L8" s="670">
        <v>4</v>
      </c>
      <c r="M8" s="670">
        <v>0</v>
      </c>
      <c r="N8" s="664"/>
      <c r="O8" s="664"/>
      <c r="P8" s="664"/>
      <c r="Q8" s="664"/>
      <c r="R8" s="664"/>
      <c r="S8" s="1547"/>
      <c r="T8" s="1547"/>
      <c r="U8" s="1547"/>
      <c r="V8" s="1547"/>
      <c r="W8" s="1547"/>
      <c r="X8" s="1547"/>
      <c r="Y8" s="1547"/>
      <c r="Z8" s="1547"/>
      <c r="AA8" s="1547"/>
      <c r="AB8" s="1547"/>
      <c r="AC8" s="1547"/>
      <c r="AD8" s="1547"/>
      <c r="AE8" s="1547"/>
      <c r="AF8" s="1547"/>
      <c r="AG8" s="1547"/>
      <c r="AH8" s="1547"/>
      <c r="AI8" s="1547"/>
      <c r="AJ8" s="1547"/>
      <c r="AK8" s="1547"/>
      <c r="AL8" s="1547"/>
      <c r="AM8" s="1547"/>
      <c r="AN8" s="1547"/>
      <c r="AO8" s="1547"/>
      <c r="AP8" s="1547"/>
      <c r="AQ8" s="1547"/>
      <c r="AR8" s="1547"/>
      <c r="AS8" s="1547"/>
      <c r="AT8" s="1547"/>
      <c r="AU8" s="1547"/>
      <c r="AV8" s="1547"/>
      <c r="AW8" s="1547"/>
      <c r="AX8" s="1547"/>
      <c r="AY8" s="1547"/>
      <c r="AZ8" s="1547"/>
      <c r="BA8" s="1547"/>
      <c r="BB8" s="1547"/>
      <c r="BC8" s="1547"/>
    </row>
    <row r="9" spans="1:55" x14ac:dyDescent="0.2">
      <c r="A9" s="1547"/>
      <c r="B9" s="659" t="s">
        <v>1007</v>
      </c>
      <c r="C9" s="660" t="s">
        <v>1008</v>
      </c>
      <c r="D9" s="660" t="s">
        <v>1009</v>
      </c>
      <c r="E9" s="660" t="s">
        <v>1010</v>
      </c>
      <c r="F9" s="660" t="s">
        <v>1011</v>
      </c>
      <c r="G9" s="668" t="s">
        <v>1005</v>
      </c>
      <c r="H9" s="669"/>
      <c r="I9" s="1550">
        <f t="shared" si="0"/>
        <v>0</v>
      </c>
      <c r="J9" s="670">
        <v>10</v>
      </c>
      <c r="K9" s="670">
        <v>7</v>
      </c>
      <c r="L9" s="670">
        <v>4</v>
      </c>
      <c r="M9" s="670">
        <v>0</v>
      </c>
      <c r="N9" s="664"/>
      <c r="O9" s="664"/>
      <c r="P9" s="664"/>
      <c r="Q9" s="664"/>
      <c r="R9" s="664"/>
      <c r="S9" s="1547"/>
      <c r="T9" s="1547"/>
      <c r="U9" s="1547"/>
      <c r="V9" s="1547"/>
      <c r="W9" s="1547"/>
      <c r="X9" s="1547"/>
      <c r="Y9" s="1547"/>
      <c r="Z9" s="1547"/>
      <c r="AA9" s="1547"/>
      <c r="AB9" s="1547"/>
      <c r="AC9" s="1547"/>
      <c r="AD9" s="1547"/>
      <c r="AE9" s="1547"/>
      <c r="AF9" s="1547"/>
      <c r="AG9" s="1547"/>
      <c r="AH9" s="1547"/>
      <c r="AI9" s="1547"/>
      <c r="AJ9" s="1547"/>
      <c r="AK9" s="1547"/>
      <c r="AL9" s="1547"/>
      <c r="AM9" s="1547"/>
      <c r="AN9" s="1547"/>
      <c r="AO9" s="1547"/>
      <c r="AP9" s="1547"/>
      <c r="AQ9" s="1547"/>
      <c r="AR9" s="1547"/>
      <c r="AS9" s="1547"/>
      <c r="AT9" s="1547"/>
      <c r="AU9" s="1547"/>
      <c r="AV9" s="1547"/>
      <c r="AW9" s="1547"/>
      <c r="AX9" s="1547"/>
      <c r="AY9" s="1547"/>
      <c r="AZ9" s="1547"/>
      <c r="BA9" s="1547"/>
      <c r="BB9" s="1547"/>
      <c r="BC9" s="1547"/>
    </row>
    <row r="10" spans="1:55" x14ac:dyDescent="0.2">
      <c r="A10" s="1547"/>
      <c r="B10" s="659" t="s">
        <v>1012</v>
      </c>
      <c r="C10" s="660" t="s">
        <v>858</v>
      </c>
      <c r="D10" s="660" t="s">
        <v>859</v>
      </c>
      <c r="E10" s="660" t="s">
        <v>860</v>
      </c>
      <c r="F10" s="660" t="s">
        <v>861</v>
      </c>
      <c r="G10" s="668" t="s">
        <v>1005</v>
      </c>
      <c r="H10" s="669"/>
      <c r="I10" s="1550">
        <f t="shared" si="0"/>
        <v>0</v>
      </c>
      <c r="J10" s="670">
        <v>10</v>
      </c>
      <c r="K10" s="670">
        <v>7</v>
      </c>
      <c r="L10" s="670">
        <v>4</v>
      </c>
      <c r="M10" s="670">
        <v>0</v>
      </c>
      <c r="N10" s="664"/>
      <c r="O10" s="664"/>
      <c r="P10" s="664"/>
      <c r="Q10" s="664"/>
      <c r="R10" s="664"/>
      <c r="S10" s="1547"/>
      <c r="T10" s="1547"/>
      <c r="U10" s="1547"/>
      <c r="V10" s="1547"/>
      <c r="W10" s="1547"/>
      <c r="X10" s="1547"/>
      <c r="Y10" s="1547"/>
      <c r="Z10" s="1547"/>
      <c r="AA10" s="1547"/>
      <c r="AB10" s="1547"/>
      <c r="AC10" s="1547"/>
      <c r="AD10" s="1547"/>
      <c r="AE10" s="1547"/>
      <c r="AF10" s="1547"/>
      <c r="AG10" s="1547"/>
      <c r="AH10" s="1547"/>
      <c r="AI10" s="1547"/>
      <c r="AJ10" s="1547"/>
      <c r="AK10" s="1547"/>
      <c r="AL10" s="1547"/>
      <c r="AM10" s="1547"/>
      <c r="AN10" s="1547"/>
      <c r="AO10" s="1547"/>
      <c r="AP10" s="1547"/>
      <c r="AQ10" s="1547"/>
      <c r="AR10" s="1547"/>
      <c r="AS10" s="1547"/>
      <c r="AT10" s="1547"/>
      <c r="AU10" s="1547"/>
      <c r="AV10" s="1547"/>
      <c r="AW10" s="1547"/>
      <c r="AX10" s="1547"/>
      <c r="AY10" s="1547"/>
      <c r="AZ10" s="1547"/>
      <c r="BA10" s="1547"/>
      <c r="BB10" s="1547"/>
      <c r="BC10" s="1547"/>
    </row>
    <row r="11" spans="1:55" ht="33.75" x14ac:dyDescent="0.2">
      <c r="A11" s="1547"/>
      <c r="B11" s="659" t="s">
        <v>1013</v>
      </c>
      <c r="C11" s="660" t="s">
        <v>1014</v>
      </c>
      <c r="D11" s="660" t="s">
        <v>1015</v>
      </c>
      <c r="E11" s="660" t="s">
        <v>1016</v>
      </c>
      <c r="F11" s="660" t="s">
        <v>1017</v>
      </c>
      <c r="G11" s="668" t="s">
        <v>1005</v>
      </c>
      <c r="H11" s="669"/>
      <c r="I11" s="1550">
        <f t="shared" si="0"/>
        <v>0</v>
      </c>
      <c r="J11" s="670">
        <v>10</v>
      </c>
      <c r="K11" s="670">
        <v>7</v>
      </c>
      <c r="L11" s="670">
        <v>4</v>
      </c>
      <c r="M11" s="670">
        <v>0</v>
      </c>
      <c r="N11" s="664"/>
      <c r="O11" s="664"/>
      <c r="P11" s="664"/>
      <c r="Q11" s="664"/>
      <c r="R11" s="664"/>
      <c r="S11" s="1547"/>
      <c r="T11" s="1547"/>
      <c r="U11" s="1547"/>
      <c r="V11" s="1547"/>
      <c r="W11" s="1547"/>
      <c r="X11" s="1547"/>
      <c r="Y11" s="1547"/>
      <c r="Z11" s="1547"/>
      <c r="AA11" s="1547"/>
      <c r="AB11" s="1547"/>
      <c r="AC11" s="1547"/>
      <c r="AD11" s="1547"/>
      <c r="AE11" s="1547"/>
      <c r="AF11" s="1547"/>
      <c r="AG11" s="1547"/>
      <c r="AH11" s="1547"/>
      <c r="AI11" s="1547"/>
      <c r="AJ11" s="1547"/>
      <c r="AK11" s="1547"/>
      <c r="AL11" s="1547"/>
      <c r="AM11" s="1547"/>
      <c r="AN11" s="1547"/>
      <c r="AO11" s="1547"/>
      <c r="AP11" s="1547"/>
      <c r="AQ11" s="1547"/>
      <c r="AR11" s="1547"/>
      <c r="AS11" s="1547"/>
      <c r="AT11" s="1547"/>
      <c r="AU11" s="1547"/>
      <c r="AV11" s="1547"/>
      <c r="AW11" s="1547"/>
      <c r="AX11" s="1547"/>
      <c r="AY11" s="1547"/>
      <c r="AZ11" s="1547"/>
      <c r="BA11" s="1547"/>
      <c r="BB11" s="1547"/>
      <c r="BC11" s="1547"/>
    </row>
    <row r="12" spans="1:55" x14ac:dyDescent="0.2">
      <c r="A12" s="1547"/>
      <c r="B12" s="659" t="s">
        <v>1018</v>
      </c>
      <c r="C12" s="660" t="s">
        <v>1019</v>
      </c>
      <c r="D12" s="660" t="s">
        <v>1020</v>
      </c>
      <c r="E12" s="660" t="s">
        <v>1021</v>
      </c>
      <c r="F12" s="660" t="s">
        <v>1022</v>
      </c>
      <c r="G12" s="668" t="s">
        <v>2515</v>
      </c>
      <c r="H12" s="669"/>
      <c r="I12" s="1550">
        <f t="shared" si="0"/>
        <v>0</v>
      </c>
      <c r="J12" s="670">
        <v>25</v>
      </c>
      <c r="K12" s="670">
        <v>20</v>
      </c>
      <c r="L12" s="670">
        <v>10</v>
      </c>
      <c r="M12" s="670">
        <v>0</v>
      </c>
      <c r="N12" s="664"/>
      <c r="O12" s="664"/>
      <c r="P12" s="664"/>
      <c r="Q12" s="664"/>
      <c r="R12" s="664"/>
      <c r="S12" s="1547"/>
      <c r="T12" s="1547"/>
      <c r="U12" s="1547"/>
      <c r="V12" s="1547"/>
      <c r="W12" s="1547"/>
      <c r="X12" s="1547"/>
      <c r="Y12" s="1547"/>
      <c r="Z12" s="1547"/>
      <c r="AA12" s="1547"/>
      <c r="AB12" s="1547"/>
      <c r="AC12" s="1547"/>
      <c r="AD12" s="1547"/>
      <c r="AE12" s="1547"/>
      <c r="AF12" s="1547"/>
      <c r="AG12" s="1547"/>
      <c r="AH12" s="1547"/>
      <c r="AI12" s="1547"/>
      <c r="AJ12" s="1547"/>
      <c r="AK12" s="1547"/>
      <c r="AL12" s="1547"/>
      <c r="AM12" s="1547"/>
      <c r="AN12" s="1547"/>
      <c r="AO12" s="1547"/>
      <c r="AP12" s="1547"/>
      <c r="AQ12" s="1547"/>
      <c r="AR12" s="1547"/>
      <c r="AS12" s="1547"/>
      <c r="AT12" s="1547"/>
      <c r="AU12" s="1547"/>
      <c r="AV12" s="1547"/>
      <c r="AW12" s="1547"/>
      <c r="AX12" s="1547"/>
      <c r="AY12" s="1547"/>
      <c r="AZ12" s="1547"/>
      <c r="BA12" s="1547"/>
      <c r="BB12" s="1547"/>
      <c r="BC12" s="1547"/>
    </row>
    <row r="13" spans="1:55" ht="22.5" x14ac:dyDescent="0.2">
      <c r="A13" s="1547"/>
      <c r="B13" s="659" t="s">
        <v>1023</v>
      </c>
      <c r="C13" s="660" t="s">
        <v>1024</v>
      </c>
      <c r="D13" s="660" t="s">
        <v>1025</v>
      </c>
      <c r="E13" s="660" t="s">
        <v>1026</v>
      </c>
      <c r="F13" s="660" t="s">
        <v>1027</v>
      </c>
      <c r="G13" s="668" t="s">
        <v>2515</v>
      </c>
      <c r="H13" s="669"/>
      <c r="I13" s="1550">
        <f t="shared" si="0"/>
        <v>0</v>
      </c>
      <c r="J13" s="670">
        <v>25</v>
      </c>
      <c r="K13" s="670">
        <v>20</v>
      </c>
      <c r="L13" s="670">
        <v>10</v>
      </c>
      <c r="M13" s="670">
        <v>0</v>
      </c>
      <c r="N13" s="663"/>
      <c r="O13" s="664"/>
      <c r="P13" s="664"/>
      <c r="Q13" s="664"/>
      <c r="R13" s="664"/>
      <c r="S13" s="1547"/>
      <c r="T13" s="1547"/>
      <c r="U13" s="1547"/>
      <c r="V13" s="1547"/>
      <c r="W13" s="1547"/>
      <c r="X13" s="1547"/>
      <c r="Y13" s="1547"/>
      <c r="Z13" s="1547"/>
      <c r="AA13" s="1547"/>
      <c r="AB13" s="1547"/>
      <c r="AC13" s="1547"/>
      <c r="AD13" s="1547"/>
      <c r="AE13" s="1547"/>
      <c r="AF13" s="1547"/>
      <c r="AG13" s="1547"/>
      <c r="AH13" s="1547"/>
      <c r="AI13" s="1547"/>
      <c r="AJ13" s="1547"/>
      <c r="AK13" s="1547"/>
      <c r="AL13" s="1547"/>
      <c r="AM13" s="1547"/>
      <c r="AN13" s="1547"/>
      <c r="AO13" s="1547"/>
      <c r="AP13" s="1547"/>
      <c r="AQ13" s="1547"/>
      <c r="AR13" s="1547"/>
      <c r="AS13" s="1547"/>
      <c r="AT13" s="1547"/>
      <c r="AU13" s="1547"/>
      <c r="AV13" s="1547"/>
      <c r="AW13" s="1547"/>
      <c r="AX13" s="1547"/>
      <c r="AY13" s="1547"/>
      <c r="AZ13" s="1547"/>
      <c r="BA13" s="1547"/>
      <c r="BB13" s="1547"/>
      <c r="BC13" s="1547"/>
    </row>
    <row r="14" spans="1:55" ht="12" thickBot="1" x14ac:dyDescent="0.25">
      <c r="A14" s="1547"/>
      <c r="B14" s="2776" t="s">
        <v>977</v>
      </c>
      <c r="C14" s="2777"/>
      <c r="D14" s="2777"/>
      <c r="E14" s="2777"/>
      <c r="F14" s="2777"/>
      <c r="G14" s="2777"/>
      <c r="H14" s="2777"/>
      <c r="I14" s="1551">
        <f>SUM(I7:I13)</f>
        <v>0</v>
      </c>
      <c r="J14" s="663"/>
      <c r="K14" s="663"/>
      <c r="L14" s="663"/>
      <c r="M14" s="664"/>
      <c r="N14" s="664"/>
      <c r="O14" s="664"/>
      <c r="P14" s="664"/>
      <c r="Q14" s="664"/>
      <c r="R14" s="664"/>
      <c r="S14" s="1547"/>
      <c r="T14" s="1547"/>
      <c r="U14" s="1547"/>
      <c r="V14" s="1547"/>
      <c r="W14" s="1547"/>
      <c r="X14" s="1547"/>
      <c r="Y14" s="1547"/>
      <c r="Z14" s="1547"/>
      <c r="AA14" s="1547"/>
      <c r="AB14" s="1547"/>
      <c r="AC14" s="1547"/>
      <c r="AD14" s="1547"/>
      <c r="AE14" s="1547"/>
      <c r="AF14" s="1547"/>
      <c r="AG14" s="1547"/>
      <c r="AH14" s="1547"/>
      <c r="AI14" s="1547"/>
      <c r="AJ14" s="1547"/>
      <c r="AK14" s="1547"/>
      <c r="AL14" s="1547"/>
      <c r="AM14" s="1547"/>
      <c r="AN14" s="1547"/>
      <c r="AO14" s="1547"/>
      <c r="AP14" s="1547"/>
      <c r="AQ14" s="1547"/>
      <c r="AR14" s="1547"/>
      <c r="AS14" s="1547"/>
      <c r="AT14" s="1547"/>
      <c r="AU14" s="1547"/>
      <c r="AV14" s="1547"/>
      <c r="AW14" s="1547"/>
      <c r="AX14" s="1547"/>
      <c r="AY14" s="1547"/>
      <c r="AZ14" s="1547"/>
      <c r="BA14" s="1547"/>
      <c r="BB14" s="1547"/>
      <c r="BC14" s="1547"/>
    </row>
    <row r="15" spans="1:55" x14ac:dyDescent="0.2">
      <c r="A15" s="1547"/>
      <c r="B15" s="671"/>
      <c r="C15" s="672"/>
      <c r="D15" s="672"/>
      <c r="E15" s="672"/>
      <c r="F15" s="672"/>
      <c r="G15" s="672"/>
      <c r="H15" s="673"/>
      <c r="I15" s="665"/>
      <c r="J15" s="663"/>
      <c r="K15" s="663"/>
      <c r="L15" s="663"/>
      <c r="M15" s="664"/>
      <c r="N15" s="664"/>
      <c r="O15" s="664"/>
      <c r="P15" s="664"/>
      <c r="Q15" s="664"/>
      <c r="R15" s="664"/>
      <c r="S15" s="1547"/>
      <c r="T15" s="1547"/>
      <c r="U15" s="1547"/>
      <c r="V15" s="1547"/>
      <c r="W15" s="1547"/>
      <c r="X15" s="1547"/>
      <c r="Y15" s="1547"/>
      <c r="Z15" s="1547"/>
      <c r="AA15" s="1547"/>
      <c r="AB15" s="1547"/>
      <c r="AC15" s="1547"/>
      <c r="AD15" s="1547"/>
      <c r="AE15" s="1547"/>
      <c r="AF15" s="1547"/>
      <c r="AG15" s="1547"/>
      <c r="AH15" s="1547"/>
      <c r="AI15" s="1547"/>
      <c r="AJ15" s="1547"/>
      <c r="AK15" s="1547"/>
      <c r="AL15" s="1547"/>
      <c r="AM15" s="1547"/>
      <c r="AN15" s="1547"/>
      <c r="AO15" s="1547"/>
      <c r="AP15" s="1547"/>
      <c r="AQ15" s="1547"/>
      <c r="AR15" s="1547"/>
      <c r="AS15" s="1547"/>
      <c r="AT15" s="1547"/>
      <c r="AU15" s="1547"/>
      <c r="AV15" s="1547"/>
      <c r="AW15" s="1547"/>
      <c r="AX15" s="1547"/>
      <c r="AY15" s="1547"/>
      <c r="AZ15" s="1547"/>
      <c r="BA15" s="1547"/>
      <c r="BB15" s="1547"/>
      <c r="BC15" s="1547"/>
    </row>
    <row r="16" spans="1:55" ht="12" thickBot="1" x14ac:dyDescent="0.25">
      <c r="A16" s="1547"/>
      <c r="B16" s="674"/>
      <c r="C16" s="675"/>
      <c r="D16" s="675"/>
      <c r="E16" s="675"/>
      <c r="F16" s="661" t="s">
        <v>978</v>
      </c>
      <c r="G16" s="675"/>
      <c r="H16" s="1552" t="str">
        <f>IF(I14&lt;=D30,"C3",IF(I14&lt;=D29,"C2",IF(I14&lt;=D28,"C1",IF(I14&lt;=D27,"B3",IF(I14&lt;=D26,"B2",IF(I14&lt;=D25,"B1",IF(I14&lt;=D24,"A3",IF(I14&lt;=D23,"A2","A1"))))))))</f>
        <v>C3</v>
      </c>
      <c r="I16" s="676"/>
      <c r="J16" s="663"/>
      <c r="K16" s="663"/>
      <c r="L16" s="663"/>
      <c r="M16" s="664"/>
      <c r="N16" s="664"/>
      <c r="O16" s="664"/>
      <c r="P16" s="664"/>
      <c r="Q16" s="664"/>
      <c r="R16" s="664"/>
      <c r="S16" s="1547"/>
      <c r="T16" s="1547"/>
      <c r="U16" s="1547"/>
      <c r="V16" s="1547"/>
      <c r="W16" s="1547"/>
      <c r="X16" s="1547"/>
      <c r="Y16" s="1547"/>
      <c r="Z16" s="1547"/>
      <c r="AA16" s="1547"/>
      <c r="AB16" s="1547"/>
      <c r="AC16" s="1547"/>
      <c r="AD16" s="1547"/>
      <c r="AE16" s="1547"/>
      <c r="AF16" s="1547"/>
      <c r="AG16" s="1547"/>
      <c r="AH16" s="1547"/>
      <c r="AI16" s="1547"/>
      <c r="AJ16" s="1547"/>
      <c r="AK16" s="1547"/>
      <c r="AL16" s="1547"/>
      <c r="AM16" s="1547"/>
      <c r="AN16" s="1547"/>
      <c r="AO16" s="1547"/>
      <c r="AP16" s="1547"/>
      <c r="AQ16" s="1547"/>
      <c r="AR16" s="1547"/>
      <c r="AS16" s="1547"/>
      <c r="AT16" s="1547"/>
      <c r="AU16" s="1547"/>
      <c r="AV16" s="1547"/>
      <c r="AW16" s="1547"/>
      <c r="AX16" s="1547"/>
      <c r="AY16" s="1547"/>
      <c r="AZ16" s="1547"/>
      <c r="BA16" s="1547"/>
      <c r="BB16" s="1547"/>
      <c r="BC16" s="1547"/>
    </row>
    <row r="17" spans="1:55" x14ac:dyDescent="0.2">
      <c r="A17" s="1547"/>
      <c r="B17" s="662"/>
      <c r="C17" s="662"/>
      <c r="D17" s="662"/>
      <c r="E17" s="662"/>
      <c r="F17" s="662"/>
      <c r="G17" s="662"/>
      <c r="H17" s="662"/>
      <c r="I17" s="662"/>
      <c r="J17" s="663"/>
      <c r="K17" s="663"/>
      <c r="L17" s="663"/>
      <c r="M17" s="664"/>
      <c r="N17" s="664"/>
      <c r="O17" s="664"/>
      <c r="P17" s="664"/>
      <c r="Q17" s="664"/>
      <c r="R17" s="664"/>
      <c r="S17" s="1547"/>
      <c r="T17" s="1547"/>
      <c r="U17" s="1547"/>
      <c r="V17" s="1547"/>
      <c r="W17" s="1547"/>
      <c r="X17" s="1547"/>
      <c r="Y17" s="1547"/>
      <c r="Z17" s="1547"/>
      <c r="AA17" s="1547"/>
      <c r="AB17" s="1547"/>
      <c r="AC17" s="1547"/>
      <c r="AD17" s="1547"/>
      <c r="AE17" s="1547"/>
      <c r="AF17" s="1547"/>
      <c r="AG17" s="1547"/>
      <c r="AH17" s="1547"/>
      <c r="AI17" s="1547"/>
      <c r="AJ17" s="1547"/>
      <c r="AK17" s="1547"/>
      <c r="AL17" s="1547"/>
      <c r="AM17" s="1547"/>
      <c r="AN17" s="1547"/>
      <c r="AO17" s="1547"/>
      <c r="AP17" s="1547"/>
      <c r="AQ17" s="1547"/>
      <c r="AR17" s="1547"/>
      <c r="AS17" s="1547"/>
      <c r="AT17" s="1547"/>
      <c r="AU17" s="1547"/>
      <c r="AV17" s="1547"/>
      <c r="AW17" s="1547"/>
      <c r="AX17" s="1547"/>
      <c r="AY17" s="1547"/>
      <c r="AZ17" s="1547"/>
      <c r="BA17" s="1547"/>
      <c r="BB17" s="1547"/>
      <c r="BC17" s="1547"/>
    </row>
    <row r="18" spans="1:55" hidden="1" x14ac:dyDescent="0.2">
      <c r="A18" s="1547"/>
      <c r="B18" s="662" t="s">
        <v>979</v>
      </c>
      <c r="C18" s="662"/>
      <c r="D18" s="662"/>
      <c r="E18" s="662"/>
      <c r="F18" s="662"/>
      <c r="G18" s="662"/>
      <c r="H18" s="662"/>
      <c r="I18" s="662"/>
      <c r="J18" s="663"/>
      <c r="K18" s="663"/>
      <c r="L18" s="663"/>
      <c r="M18" s="664"/>
      <c r="N18" s="664"/>
      <c r="O18" s="664"/>
      <c r="P18" s="664"/>
      <c r="Q18" s="664"/>
      <c r="R18" s="664"/>
      <c r="S18" s="1547"/>
      <c r="T18" s="1547"/>
      <c r="U18" s="1547"/>
      <c r="V18" s="1547"/>
      <c r="W18" s="1547"/>
      <c r="X18" s="1547"/>
      <c r="Y18" s="1547"/>
      <c r="Z18" s="1547"/>
      <c r="AA18" s="1547"/>
      <c r="AB18" s="1547"/>
      <c r="AC18" s="1547"/>
      <c r="AD18" s="1547"/>
      <c r="AE18" s="1547"/>
      <c r="AF18" s="1547"/>
      <c r="AG18" s="1547"/>
      <c r="AH18" s="1547"/>
      <c r="AI18" s="1547"/>
      <c r="AJ18" s="1547"/>
      <c r="AK18" s="1547"/>
      <c r="AL18" s="1547"/>
      <c r="AM18" s="1547"/>
      <c r="AN18" s="1547"/>
      <c r="AO18" s="1547"/>
      <c r="AP18" s="1547"/>
      <c r="AQ18" s="1547"/>
      <c r="AR18" s="1547"/>
      <c r="AS18" s="1547"/>
      <c r="AT18" s="1547"/>
      <c r="AU18" s="1547"/>
      <c r="AV18" s="1547"/>
      <c r="AW18" s="1547"/>
      <c r="AX18" s="1547"/>
      <c r="AY18" s="1547"/>
      <c r="AZ18" s="1547"/>
      <c r="BA18" s="1547"/>
      <c r="BB18" s="1547"/>
      <c r="BC18" s="1547"/>
    </row>
    <row r="19" spans="1:55" hidden="1" x14ac:dyDescent="0.2">
      <c r="A19" s="1547"/>
      <c r="B19" s="662"/>
      <c r="C19" s="662"/>
      <c r="D19" s="662"/>
      <c r="E19" s="662"/>
      <c r="F19" s="662"/>
      <c r="G19" s="662"/>
      <c r="H19" s="662"/>
      <c r="I19" s="662"/>
      <c r="J19" s="663"/>
      <c r="K19" s="663"/>
      <c r="L19" s="663"/>
      <c r="M19" s="664"/>
      <c r="N19" s="664"/>
      <c r="O19" s="664"/>
      <c r="P19" s="664"/>
      <c r="Q19" s="664"/>
      <c r="R19" s="664"/>
      <c r="S19" s="1547"/>
      <c r="T19" s="1547"/>
      <c r="U19" s="1547"/>
      <c r="V19" s="1547"/>
      <c r="W19" s="1547"/>
      <c r="X19" s="1547"/>
      <c r="Y19" s="1547"/>
      <c r="Z19" s="1547"/>
      <c r="AA19" s="1547"/>
      <c r="AB19" s="1547"/>
      <c r="AC19" s="1547"/>
      <c r="AD19" s="1547"/>
      <c r="AE19" s="1547"/>
      <c r="AF19" s="1547"/>
      <c r="AG19" s="1547"/>
      <c r="AH19" s="1547"/>
      <c r="AI19" s="1547"/>
      <c r="AJ19" s="1547"/>
      <c r="AK19" s="1547"/>
      <c r="AL19" s="1547"/>
      <c r="AM19" s="1547"/>
      <c r="AN19" s="1547"/>
      <c r="AO19" s="1547"/>
      <c r="AP19" s="1547"/>
      <c r="AQ19" s="1547"/>
      <c r="AR19" s="1547"/>
      <c r="AS19" s="1547"/>
      <c r="AT19" s="1547"/>
      <c r="AU19" s="1547"/>
      <c r="AV19" s="1547"/>
      <c r="AW19" s="1547"/>
      <c r="AX19" s="1547"/>
      <c r="AY19" s="1547"/>
      <c r="AZ19" s="1547"/>
      <c r="BA19" s="1547"/>
      <c r="BB19" s="1547"/>
      <c r="BC19" s="1547"/>
    </row>
    <row r="20" spans="1:55" hidden="1" x14ac:dyDescent="0.2">
      <c r="A20" s="1547"/>
      <c r="B20" s="2778" t="s">
        <v>980</v>
      </c>
      <c r="C20" s="2778"/>
      <c r="D20" s="662"/>
      <c r="E20" s="662"/>
      <c r="F20" s="662"/>
      <c r="G20" s="662"/>
      <c r="H20" s="662"/>
      <c r="I20" s="662"/>
      <c r="J20" s="663"/>
      <c r="K20" s="663"/>
      <c r="L20" s="663"/>
      <c r="M20" s="664"/>
      <c r="N20" s="664"/>
      <c r="O20" s="664"/>
      <c r="P20" s="664"/>
      <c r="Q20" s="664"/>
      <c r="R20" s="664"/>
      <c r="S20" s="1547"/>
      <c r="T20" s="1547"/>
      <c r="U20" s="1547"/>
      <c r="V20" s="1547"/>
      <c r="W20" s="1547"/>
      <c r="X20" s="1547"/>
      <c r="Y20" s="1547"/>
      <c r="Z20" s="1547"/>
      <c r="AA20" s="1547"/>
      <c r="AB20" s="1547"/>
      <c r="AC20" s="1547"/>
      <c r="AD20" s="1547"/>
      <c r="AE20" s="1547"/>
      <c r="AF20" s="1547"/>
      <c r="AG20" s="1547"/>
      <c r="AH20" s="1547"/>
      <c r="AI20" s="1547"/>
      <c r="AJ20" s="1547"/>
      <c r="AK20" s="1547"/>
      <c r="AL20" s="1547"/>
      <c r="AM20" s="1547"/>
      <c r="AN20" s="1547"/>
      <c r="AO20" s="1547"/>
      <c r="AP20" s="1547"/>
      <c r="AQ20" s="1547"/>
      <c r="AR20" s="1547"/>
      <c r="AS20" s="1547"/>
      <c r="AT20" s="1547"/>
      <c r="AU20" s="1547"/>
      <c r="AV20" s="1547"/>
      <c r="AW20" s="1547"/>
      <c r="AX20" s="1547"/>
      <c r="AY20" s="1547"/>
      <c r="AZ20" s="1547"/>
      <c r="BA20" s="1547"/>
      <c r="BB20" s="1547"/>
      <c r="BC20" s="1547"/>
    </row>
    <row r="21" spans="1:55" hidden="1" x14ac:dyDescent="0.2">
      <c r="A21" s="1547"/>
      <c r="B21" s="677"/>
      <c r="C21" s="677"/>
      <c r="D21" s="662"/>
      <c r="E21" s="662"/>
      <c r="F21" s="662"/>
      <c r="G21" s="662"/>
      <c r="H21" s="662"/>
      <c r="I21" s="662"/>
      <c r="J21" s="663"/>
      <c r="K21" s="663"/>
      <c r="L21" s="663"/>
      <c r="M21" s="664"/>
      <c r="N21" s="664"/>
      <c r="O21" s="664"/>
      <c r="P21" s="664"/>
      <c r="Q21" s="664"/>
      <c r="R21" s="664"/>
      <c r="S21" s="1547"/>
      <c r="T21" s="1547"/>
      <c r="U21" s="1547"/>
      <c r="V21" s="1547"/>
      <c r="W21" s="1547"/>
      <c r="X21" s="1547"/>
      <c r="Y21" s="1547"/>
      <c r="Z21" s="1547"/>
      <c r="AA21" s="1547"/>
      <c r="AB21" s="1547"/>
      <c r="AC21" s="1547"/>
      <c r="AD21" s="1547"/>
      <c r="AE21" s="1547"/>
      <c r="AF21" s="1547"/>
      <c r="AG21" s="1547"/>
      <c r="AH21" s="1547"/>
      <c r="AI21" s="1547"/>
      <c r="AJ21" s="1547"/>
      <c r="AK21" s="1547"/>
      <c r="AL21" s="1547"/>
      <c r="AM21" s="1547"/>
      <c r="AN21" s="1547"/>
      <c r="AO21" s="1547"/>
      <c r="AP21" s="1547"/>
      <c r="AQ21" s="1547"/>
      <c r="AR21" s="1547"/>
      <c r="AS21" s="1547"/>
      <c r="AT21" s="1547"/>
      <c r="AU21" s="1547"/>
      <c r="AV21" s="1547"/>
      <c r="AW21" s="1547"/>
      <c r="AX21" s="1547"/>
      <c r="AY21" s="1547"/>
      <c r="AZ21" s="1547"/>
      <c r="BA21" s="1547"/>
      <c r="BB21" s="1547"/>
      <c r="BC21" s="1547"/>
    </row>
    <row r="22" spans="1:55" hidden="1" x14ac:dyDescent="0.2">
      <c r="A22" s="1547"/>
      <c r="B22" s="677" t="s">
        <v>981</v>
      </c>
      <c r="C22" s="677" t="s">
        <v>982</v>
      </c>
      <c r="D22" s="662"/>
      <c r="E22" s="662"/>
      <c r="F22" s="662"/>
      <c r="G22" s="662"/>
      <c r="H22" s="662"/>
      <c r="I22" s="662"/>
      <c r="J22" s="663"/>
      <c r="K22" s="663"/>
      <c r="L22" s="663"/>
      <c r="M22" s="664"/>
      <c r="N22" s="664"/>
      <c r="O22" s="664"/>
      <c r="P22" s="664"/>
      <c r="Q22" s="664"/>
      <c r="R22" s="664"/>
      <c r="S22" s="1547"/>
      <c r="T22" s="1547"/>
      <c r="U22" s="1547"/>
      <c r="V22" s="1547"/>
      <c r="W22" s="1547"/>
      <c r="X22" s="1547"/>
      <c r="Y22" s="1547"/>
      <c r="Z22" s="1547"/>
      <c r="AA22" s="1547"/>
      <c r="AB22" s="1547"/>
      <c r="AC22" s="1547"/>
      <c r="AD22" s="1547"/>
      <c r="AE22" s="1547"/>
      <c r="AF22" s="1547"/>
      <c r="AG22" s="1547"/>
      <c r="AH22" s="1547"/>
      <c r="AI22" s="1547"/>
      <c r="AJ22" s="1547"/>
      <c r="AK22" s="1547"/>
      <c r="AL22" s="1547"/>
      <c r="AM22" s="1547"/>
      <c r="AN22" s="1547"/>
      <c r="AO22" s="1547"/>
      <c r="AP22" s="1547"/>
      <c r="AQ22" s="1547"/>
      <c r="AR22" s="1547"/>
      <c r="AS22" s="1547"/>
      <c r="AT22" s="1547"/>
      <c r="AU22" s="1547"/>
      <c r="AV22" s="1547"/>
      <c r="AW22" s="1547"/>
      <c r="AX22" s="1547"/>
      <c r="AY22" s="1547"/>
      <c r="AZ22" s="1547"/>
      <c r="BA22" s="1547"/>
      <c r="BB22" s="1547"/>
      <c r="BC22" s="1547"/>
    </row>
    <row r="23" spans="1:55" hidden="1" x14ac:dyDescent="0.2">
      <c r="A23" s="1547"/>
      <c r="B23" s="677" t="s">
        <v>983</v>
      </c>
      <c r="C23" s="677" t="s">
        <v>984</v>
      </c>
      <c r="D23" s="662">
        <v>95</v>
      </c>
      <c r="E23" s="662" t="s">
        <v>1028</v>
      </c>
      <c r="F23" s="662"/>
      <c r="G23" s="662"/>
      <c r="H23" s="662"/>
      <c r="I23" s="662"/>
      <c r="J23" s="663"/>
      <c r="K23" s="663"/>
      <c r="L23" s="663"/>
      <c r="M23" s="664"/>
      <c r="N23" s="664"/>
      <c r="O23" s="664"/>
      <c r="P23" s="664"/>
      <c r="Q23" s="664"/>
      <c r="R23" s="664"/>
      <c r="S23" s="1547"/>
      <c r="T23" s="1547"/>
      <c r="U23" s="1547"/>
      <c r="V23" s="1547"/>
      <c r="W23" s="1547"/>
      <c r="X23" s="1547"/>
      <c r="Y23" s="1547"/>
      <c r="Z23" s="1547"/>
      <c r="AA23" s="1547"/>
      <c r="AB23" s="1547"/>
      <c r="AC23" s="1547"/>
      <c r="AD23" s="1547"/>
      <c r="AE23" s="1547"/>
      <c r="AF23" s="1547"/>
      <c r="AG23" s="1547"/>
      <c r="AH23" s="1547"/>
      <c r="AI23" s="1547"/>
      <c r="AJ23" s="1547"/>
      <c r="AK23" s="1547"/>
      <c r="AL23" s="1547"/>
      <c r="AM23" s="1547"/>
      <c r="AN23" s="1547"/>
      <c r="AO23" s="1547"/>
      <c r="AP23" s="1547"/>
      <c r="AQ23" s="1547"/>
      <c r="AR23" s="1547"/>
      <c r="AS23" s="1547"/>
      <c r="AT23" s="1547"/>
      <c r="AU23" s="1547"/>
      <c r="AV23" s="1547"/>
      <c r="AW23" s="1547"/>
      <c r="AX23" s="1547"/>
      <c r="AY23" s="1547"/>
      <c r="AZ23" s="1547"/>
      <c r="BA23" s="1547"/>
      <c r="BB23" s="1547"/>
      <c r="BC23" s="1547"/>
    </row>
    <row r="24" spans="1:55" hidden="1" x14ac:dyDescent="0.2">
      <c r="A24" s="1547"/>
      <c r="B24" s="677" t="s">
        <v>985</v>
      </c>
      <c r="C24" s="677" t="s">
        <v>986</v>
      </c>
      <c r="D24" s="662">
        <v>90</v>
      </c>
      <c r="E24" s="662" t="s">
        <v>1028</v>
      </c>
      <c r="F24" s="662"/>
      <c r="G24" s="662"/>
      <c r="H24" s="662"/>
      <c r="I24" s="662"/>
      <c r="J24" s="663"/>
      <c r="K24" s="663"/>
      <c r="L24" s="663"/>
      <c r="M24" s="664"/>
      <c r="N24" s="664"/>
      <c r="O24" s="664"/>
      <c r="P24" s="664"/>
      <c r="Q24" s="664"/>
      <c r="R24" s="664"/>
      <c r="S24" s="1547"/>
      <c r="T24" s="1547"/>
      <c r="U24" s="1547"/>
      <c r="V24" s="1547"/>
      <c r="W24" s="1547"/>
      <c r="X24" s="1547"/>
      <c r="Y24" s="1547"/>
      <c r="Z24" s="1547"/>
      <c r="AA24" s="1547"/>
      <c r="AB24" s="1547"/>
      <c r="AC24" s="1547"/>
      <c r="AD24" s="1547"/>
      <c r="AE24" s="1547"/>
      <c r="AF24" s="1547"/>
      <c r="AG24" s="1547"/>
      <c r="AH24" s="1547"/>
      <c r="AI24" s="1547"/>
      <c r="AJ24" s="1547"/>
      <c r="AK24" s="1547"/>
      <c r="AL24" s="1547"/>
      <c r="AM24" s="1547"/>
      <c r="AN24" s="1547"/>
      <c r="AO24" s="1547"/>
      <c r="AP24" s="1547"/>
      <c r="AQ24" s="1547"/>
      <c r="AR24" s="1547"/>
      <c r="AS24" s="1547"/>
      <c r="AT24" s="1547"/>
      <c r="AU24" s="1547"/>
      <c r="AV24" s="1547"/>
      <c r="AW24" s="1547"/>
      <c r="AX24" s="1547"/>
      <c r="AY24" s="1547"/>
      <c r="AZ24" s="1547"/>
      <c r="BA24" s="1547"/>
      <c r="BB24" s="1547"/>
      <c r="BC24" s="1547"/>
    </row>
    <row r="25" spans="1:55" hidden="1" x14ac:dyDescent="0.2">
      <c r="A25" s="1547"/>
      <c r="B25" s="677" t="s">
        <v>987</v>
      </c>
      <c r="C25" s="677" t="s">
        <v>988</v>
      </c>
      <c r="D25" s="662">
        <v>85</v>
      </c>
      <c r="E25" s="662" t="s">
        <v>1028</v>
      </c>
      <c r="F25" s="662"/>
      <c r="G25" s="662"/>
      <c r="H25" s="662"/>
      <c r="I25" s="662"/>
      <c r="J25" s="663"/>
      <c r="K25" s="663"/>
      <c r="L25" s="663"/>
      <c r="M25" s="664"/>
      <c r="N25" s="664"/>
      <c r="O25" s="664"/>
      <c r="P25" s="664"/>
      <c r="Q25" s="664"/>
      <c r="R25" s="664"/>
      <c r="S25" s="1547"/>
      <c r="T25" s="1547"/>
      <c r="U25" s="1547"/>
      <c r="V25" s="1547"/>
      <c r="W25" s="1547"/>
      <c r="X25" s="1547"/>
      <c r="Y25" s="1547"/>
      <c r="Z25" s="1547"/>
      <c r="AA25" s="1547"/>
      <c r="AB25" s="1547"/>
      <c r="AC25" s="1547"/>
      <c r="AD25" s="1547"/>
      <c r="AE25" s="1547"/>
      <c r="AF25" s="1547"/>
      <c r="AG25" s="1547"/>
      <c r="AH25" s="1547"/>
      <c r="AI25" s="1547"/>
      <c r="AJ25" s="1547"/>
      <c r="AK25" s="1547"/>
      <c r="AL25" s="1547"/>
      <c r="AM25" s="1547"/>
      <c r="AN25" s="1547"/>
      <c r="AO25" s="1547"/>
      <c r="AP25" s="1547"/>
      <c r="AQ25" s="1547"/>
      <c r="AR25" s="1547"/>
      <c r="AS25" s="1547"/>
      <c r="AT25" s="1547"/>
      <c r="AU25" s="1547"/>
      <c r="AV25" s="1547"/>
      <c r="AW25" s="1547"/>
      <c r="AX25" s="1547"/>
      <c r="AY25" s="1547"/>
      <c r="AZ25" s="1547"/>
      <c r="BA25" s="1547"/>
      <c r="BB25" s="1547"/>
      <c r="BC25" s="1547"/>
    </row>
    <row r="26" spans="1:55" hidden="1" x14ac:dyDescent="0.2">
      <c r="A26" s="1547"/>
      <c r="B26" s="677" t="s">
        <v>989</v>
      </c>
      <c r="C26" s="677" t="s">
        <v>990</v>
      </c>
      <c r="D26" s="662">
        <v>75</v>
      </c>
      <c r="E26" s="662" t="s">
        <v>1028</v>
      </c>
      <c r="F26" s="662"/>
      <c r="G26" s="662"/>
      <c r="H26" s="662"/>
      <c r="I26" s="662"/>
      <c r="J26" s="663"/>
      <c r="K26" s="663"/>
      <c r="L26" s="663"/>
      <c r="M26" s="664"/>
      <c r="N26" s="664"/>
      <c r="O26" s="664"/>
      <c r="P26" s="664"/>
      <c r="Q26" s="664"/>
      <c r="R26" s="664"/>
      <c r="S26" s="1547"/>
      <c r="T26" s="1547"/>
      <c r="U26" s="1547"/>
      <c r="V26" s="1547"/>
      <c r="W26" s="1547"/>
      <c r="X26" s="1547"/>
      <c r="Y26" s="1547"/>
      <c r="Z26" s="1547"/>
      <c r="AA26" s="1547"/>
      <c r="AB26" s="1547"/>
      <c r="AC26" s="1547"/>
      <c r="AD26" s="1547"/>
      <c r="AE26" s="1547"/>
      <c r="AF26" s="1547"/>
      <c r="AG26" s="1547"/>
      <c r="AH26" s="1547"/>
      <c r="AI26" s="1547"/>
      <c r="AJ26" s="1547"/>
      <c r="AK26" s="1547"/>
      <c r="AL26" s="1547"/>
      <c r="AM26" s="1547"/>
      <c r="AN26" s="1547"/>
      <c r="AO26" s="1547"/>
      <c r="AP26" s="1547"/>
      <c r="AQ26" s="1547"/>
      <c r="AR26" s="1547"/>
      <c r="AS26" s="1547"/>
      <c r="AT26" s="1547"/>
      <c r="AU26" s="1547"/>
      <c r="AV26" s="1547"/>
      <c r="AW26" s="1547"/>
      <c r="AX26" s="1547"/>
      <c r="AY26" s="1547"/>
      <c r="AZ26" s="1547"/>
      <c r="BA26" s="1547"/>
      <c r="BB26" s="1547"/>
      <c r="BC26" s="1547"/>
    </row>
    <row r="27" spans="1:55" hidden="1" x14ac:dyDescent="0.2">
      <c r="A27" s="1547"/>
      <c r="B27" s="677" t="s">
        <v>991</v>
      </c>
      <c r="C27" s="677" t="s">
        <v>992</v>
      </c>
      <c r="D27" s="662">
        <v>65</v>
      </c>
      <c r="E27" s="662" t="s">
        <v>1029</v>
      </c>
      <c r="F27" s="662"/>
      <c r="G27" s="662"/>
      <c r="H27" s="662"/>
      <c r="I27" s="662"/>
      <c r="J27" s="663"/>
      <c r="K27" s="663"/>
      <c r="L27" s="663"/>
      <c r="M27" s="664"/>
      <c r="N27" s="664"/>
      <c r="O27" s="664"/>
      <c r="P27" s="664"/>
      <c r="Q27" s="664"/>
      <c r="R27" s="664"/>
      <c r="S27" s="1547"/>
      <c r="T27" s="1547"/>
      <c r="U27" s="1547"/>
      <c r="V27" s="1547"/>
      <c r="W27" s="1547"/>
      <c r="X27" s="1547"/>
      <c r="Y27" s="1547"/>
      <c r="Z27" s="1547"/>
      <c r="AA27" s="1547"/>
      <c r="AB27" s="1547"/>
      <c r="AC27" s="1547"/>
      <c r="AD27" s="1547"/>
      <c r="AE27" s="1547"/>
      <c r="AF27" s="1547"/>
      <c r="AG27" s="1547"/>
      <c r="AH27" s="1547"/>
      <c r="AI27" s="1547"/>
      <c r="AJ27" s="1547"/>
      <c r="AK27" s="1547"/>
      <c r="AL27" s="1547"/>
      <c r="AM27" s="1547"/>
      <c r="AN27" s="1547"/>
      <c r="AO27" s="1547"/>
      <c r="AP27" s="1547"/>
      <c r="AQ27" s="1547"/>
      <c r="AR27" s="1547"/>
      <c r="AS27" s="1547"/>
      <c r="AT27" s="1547"/>
      <c r="AU27" s="1547"/>
      <c r="AV27" s="1547"/>
      <c r="AW27" s="1547"/>
      <c r="AX27" s="1547"/>
      <c r="AY27" s="1547"/>
      <c r="AZ27" s="1547"/>
      <c r="BA27" s="1547"/>
      <c r="BB27" s="1547"/>
      <c r="BC27" s="1547"/>
    </row>
    <row r="28" spans="1:55" hidden="1" x14ac:dyDescent="0.2">
      <c r="A28" s="1547"/>
      <c r="B28" s="677" t="s">
        <v>993</v>
      </c>
      <c r="C28" s="677" t="s">
        <v>994</v>
      </c>
      <c r="D28" s="662">
        <v>55</v>
      </c>
      <c r="E28" s="662" t="s">
        <v>1029</v>
      </c>
      <c r="F28" s="662"/>
      <c r="G28" s="662"/>
      <c r="H28" s="662"/>
      <c r="I28" s="662"/>
      <c r="J28" s="663"/>
      <c r="K28" s="663"/>
      <c r="L28" s="663"/>
      <c r="M28" s="664"/>
      <c r="N28" s="664"/>
      <c r="O28" s="664"/>
      <c r="P28" s="664"/>
      <c r="Q28" s="664"/>
      <c r="R28" s="664"/>
      <c r="S28" s="1547"/>
      <c r="T28" s="1547"/>
      <c r="U28" s="1547"/>
      <c r="V28" s="1547"/>
      <c r="W28" s="1547"/>
      <c r="X28" s="1547"/>
      <c r="Y28" s="1547"/>
      <c r="Z28" s="1547"/>
      <c r="AA28" s="1547"/>
      <c r="AB28" s="1547"/>
      <c r="AC28" s="1547"/>
      <c r="AD28" s="1547"/>
      <c r="AE28" s="1547"/>
      <c r="AF28" s="1547"/>
      <c r="AG28" s="1547"/>
      <c r="AH28" s="1547"/>
      <c r="AI28" s="1547"/>
      <c r="AJ28" s="1547"/>
      <c r="AK28" s="1547"/>
      <c r="AL28" s="1547"/>
      <c r="AM28" s="1547"/>
      <c r="AN28" s="1547"/>
      <c r="AO28" s="1547"/>
      <c r="AP28" s="1547"/>
      <c r="AQ28" s="1547"/>
      <c r="AR28" s="1547"/>
      <c r="AS28" s="1547"/>
      <c r="AT28" s="1547"/>
      <c r="AU28" s="1547"/>
      <c r="AV28" s="1547"/>
      <c r="AW28" s="1547"/>
      <c r="AX28" s="1547"/>
      <c r="AY28" s="1547"/>
      <c r="AZ28" s="1547"/>
      <c r="BA28" s="1547"/>
      <c r="BB28" s="1547"/>
      <c r="BC28" s="1547"/>
    </row>
    <row r="29" spans="1:55" hidden="1" x14ac:dyDescent="0.2">
      <c r="A29" s="1547"/>
      <c r="B29" s="677" t="s">
        <v>995</v>
      </c>
      <c r="C29" s="677" t="s">
        <v>996</v>
      </c>
      <c r="D29" s="662">
        <v>45</v>
      </c>
      <c r="E29" s="662" t="s">
        <v>1030</v>
      </c>
      <c r="F29" s="662"/>
      <c r="G29" s="662"/>
      <c r="H29" s="662"/>
      <c r="I29" s="662"/>
      <c r="J29" s="663"/>
      <c r="K29" s="663"/>
      <c r="L29" s="663"/>
      <c r="M29" s="664"/>
      <c r="N29" s="664"/>
      <c r="O29" s="664"/>
      <c r="P29" s="664"/>
      <c r="Q29" s="664"/>
      <c r="R29" s="664"/>
      <c r="S29" s="1547"/>
      <c r="T29" s="1547"/>
      <c r="U29" s="1547"/>
      <c r="V29" s="1547"/>
      <c r="W29" s="1547"/>
      <c r="X29" s="1547"/>
      <c r="Y29" s="1547"/>
      <c r="Z29" s="1547"/>
      <c r="AA29" s="1547"/>
      <c r="AB29" s="1547"/>
      <c r="AC29" s="1547"/>
      <c r="AD29" s="1547"/>
      <c r="AE29" s="1547"/>
      <c r="AF29" s="1547"/>
      <c r="AG29" s="1547"/>
      <c r="AH29" s="1547"/>
      <c r="AI29" s="1547"/>
      <c r="AJ29" s="1547"/>
      <c r="AK29" s="1547"/>
      <c r="AL29" s="1547"/>
      <c r="AM29" s="1547"/>
      <c r="AN29" s="1547"/>
      <c r="AO29" s="1547"/>
      <c r="AP29" s="1547"/>
      <c r="AQ29" s="1547"/>
      <c r="AR29" s="1547"/>
      <c r="AS29" s="1547"/>
      <c r="AT29" s="1547"/>
      <c r="AU29" s="1547"/>
      <c r="AV29" s="1547"/>
      <c r="AW29" s="1547"/>
      <c r="AX29" s="1547"/>
      <c r="AY29" s="1547"/>
      <c r="AZ29" s="1547"/>
      <c r="BA29" s="1547"/>
      <c r="BB29" s="1547"/>
      <c r="BC29" s="1547"/>
    </row>
    <row r="30" spans="1:55" hidden="1" x14ac:dyDescent="0.2">
      <c r="A30" s="1547"/>
      <c r="B30" s="677" t="s">
        <v>997</v>
      </c>
      <c r="C30" s="677" t="s">
        <v>998</v>
      </c>
      <c r="D30" s="662">
        <v>35</v>
      </c>
      <c r="E30" s="662" t="s">
        <v>1030</v>
      </c>
      <c r="F30" s="662"/>
      <c r="G30" s="662"/>
      <c r="H30" s="662"/>
      <c r="I30" s="662"/>
      <c r="J30" s="663"/>
      <c r="K30" s="663"/>
      <c r="L30" s="663"/>
      <c r="M30" s="664"/>
      <c r="N30" s="664"/>
      <c r="O30" s="664"/>
      <c r="P30" s="664"/>
      <c r="Q30" s="664"/>
      <c r="R30" s="664"/>
      <c r="S30" s="1547"/>
      <c r="T30" s="1547"/>
      <c r="U30" s="1547"/>
      <c r="V30" s="1547"/>
      <c r="W30" s="1547"/>
      <c r="X30" s="1547"/>
      <c r="Y30" s="1547"/>
      <c r="Z30" s="1547"/>
      <c r="AA30" s="1547"/>
      <c r="AB30" s="1547"/>
      <c r="AC30" s="1547"/>
      <c r="AD30" s="1547"/>
      <c r="AE30" s="1547"/>
      <c r="AF30" s="1547"/>
      <c r="AG30" s="1547"/>
      <c r="AH30" s="1547"/>
      <c r="AI30" s="1547"/>
      <c r="AJ30" s="1547"/>
      <c r="AK30" s="1547"/>
      <c r="AL30" s="1547"/>
      <c r="AM30" s="1547"/>
      <c r="AN30" s="1547"/>
      <c r="AO30" s="1547"/>
      <c r="AP30" s="1547"/>
      <c r="AQ30" s="1547"/>
      <c r="AR30" s="1547"/>
      <c r="AS30" s="1547"/>
      <c r="AT30" s="1547"/>
      <c r="AU30" s="1547"/>
      <c r="AV30" s="1547"/>
      <c r="AW30" s="1547"/>
      <c r="AX30" s="1547"/>
      <c r="AY30" s="1547"/>
      <c r="AZ30" s="1547"/>
      <c r="BA30" s="1547"/>
      <c r="BB30" s="1547"/>
      <c r="BC30" s="1547"/>
    </row>
    <row r="31" spans="1:55" x14ac:dyDescent="0.2">
      <c r="A31" s="1547"/>
      <c r="B31" s="1547"/>
      <c r="C31" s="1547"/>
      <c r="D31" s="1547"/>
      <c r="E31" s="1547"/>
      <c r="F31" s="1547"/>
      <c r="G31" s="1547"/>
      <c r="H31" s="1547"/>
      <c r="I31" s="1547"/>
      <c r="J31" s="1548"/>
      <c r="K31" s="1548"/>
      <c r="L31" s="1548"/>
      <c r="M31" s="1549"/>
      <c r="N31" s="1549"/>
      <c r="O31" s="1549"/>
      <c r="P31" s="1549"/>
      <c r="Q31" s="1549"/>
      <c r="R31" s="1549"/>
      <c r="S31" s="1547"/>
      <c r="T31" s="1547"/>
      <c r="U31" s="1547"/>
      <c r="V31" s="1547"/>
      <c r="W31" s="1547"/>
      <c r="X31" s="1547"/>
      <c r="Y31" s="1547"/>
      <c r="Z31" s="1547"/>
      <c r="AA31" s="1547"/>
      <c r="AB31" s="1547"/>
      <c r="AC31" s="1547"/>
      <c r="AD31" s="1547"/>
      <c r="AE31" s="1547"/>
      <c r="AF31" s="1547"/>
      <c r="AG31" s="1547"/>
      <c r="AH31" s="1547"/>
      <c r="AI31" s="1547"/>
      <c r="AJ31" s="1547"/>
      <c r="AK31" s="1547"/>
      <c r="AL31" s="1547"/>
      <c r="AM31" s="1547"/>
      <c r="AN31" s="1547"/>
      <c r="AO31" s="1547"/>
      <c r="AP31" s="1547"/>
      <c r="AQ31" s="1547"/>
      <c r="AR31" s="1547"/>
      <c r="AS31" s="1547"/>
      <c r="AT31" s="1547"/>
      <c r="AU31" s="1547"/>
      <c r="AV31" s="1547"/>
      <c r="AW31" s="1547"/>
      <c r="AX31" s="1547"/>
      <c r="AY31" s="1547"/>
      <c r="AZ31" s="1547"/>
      <c r="BA31" s="1547"/>
      <c r="BB31" s="1547"/>
      <c r="BC31" s="1547"/>
    </row>
    <row r="32" spans="1:55" x14ac:dyDescent="0.2">
      <c r="A32" s="1547"/>
      <c r="B32" s="1547"/>
      <c r="C32" s="1547"/>
      <c r="D32" s="1547"/>
      <c r="E32" s="1547"/>
      <c r="F32" s="1547"/>
      <c r="G32" s="1547"/>
      <c r="H32" s="1547"/>
      <c r="I32" s="1547"/>
      <c r="J32" s="1548"/>
      <c r="K32" s="1548"/>
      <c r="L32" s="1548"/>
      <c r="M32" s="1549"/>
      <c r="N32" s="1549"/>
      <c r="O32" s="1549"/>
      <c r="P32" s="1549"/>
      <c r="Q32" s="1549"/>
      <c r="R32" s="1549"/>
      <c r="S32" s="1547"/>
      <c r="T32" s="1547"/>
      <c r="U32" s="1547"/>
      <c r="V32" s="1547"/>
      <c r="W32" s="1547"/>
      <c r="X32" s="1547"/>
      <c r="Y32" s="1547"/>
      <c r="Z32" s="1547"/>
      <c r="AA32" s="1547"/>
      <c r="AB32" s="1547"/>
      <c r="AC32" s="1547"/>
      <c r="AD32" s="1547"/>
      <c r="AE32" s="1547"/>
      <c r="AF32" s="1547"/>
      <c r="AG32" s="1547"/>
      <c r="AH32" s="1547"/>
      <c r="AI32" s="1547"/>
      <c r="AJ32" s="1547"/>
      <c r="AK32" s="1547"/>
      <c r="AL32" s="1547"/>
      <c r="AM32" s="1547"/>
      <c r="AN32" s="1547"/>
      <c r="AO32" s="1547"/>
      <c r="AP32" s="1547"/>
      <c r="AQ32" s="1547"/>
      <c r="AR32" s="1547"/>
      <c r="AS32" s="1547"/>
      <c r="AT32" s="1547"/>
      <c r="AU32" s="1547"/>
      <c r="AV32" s="1547"/>
      <c r="AW32" s="1547"/>
      <c r="AX32" s="1547"/>
      <c r="AY32" s="1547"/>
      <c r="AZ32" s="1547"/>
      <c r="BA32" s="1547"/>
      <c r="BB32" s="1547"/>
      <c r="BC32" s="1547"/>
    </row>
    <row r="33" spans="1:55" x14ac:dyDescent="0.2">
      <c r="A33" s="1547"/>
      <c r="B33" s="1547"/>
      <c r="C33" s="1547"/>
      <c r="D33" s="1547"/>
      <c r="E33" s="1547"/>
      <c r="F33" s="1547"/>
      <c r="G33" s="1547"/>
      <c r="H33" s="1547"/>
      <c r="I33" s="1547"/>
      <c r="J33" s="1548"/>
      <c r="K33" s="1548"/>
      <c r="L33" s="1548"/>
      <c r="M33" s="1549"/>
      <c r="N33" s="1549"/>
      <c r="O33" s="1549"/>
      <c r="P33" s="1549"/>
      <c r="Q33" s="1549"/>
      <c r="R33" s="1549"/>
      <c r="S33" s="1547"/>
      <c r="T33" s="1547"/>
      <c r="U33" s="1547"/>
      <c r="V33" s="1547"/>
      <c r="W33" s="1547"/>
      <c r="X33" s="1547"/>
      <c r="Y33" s="1547"/>
      <c r="Z33" s="1547"/>
      <c r="AA33" s="1547"/>
      <c r="AB33" s="1547"/>
      <c r="AC33" s="1547"/>
      <c r="AD33" s="1547"/>
      <c r="AE33" s="1547"/>
      <c r="AF33" s="1547"/>
      <c r="AG33" s="1547"/>
      <c r="AH33" s="1547"/>
      <c r="AI33" s="1547"/>
      <c r="AJ33" s="1547"/>
      <c r="AK33" s="1547"/>
      <c r="AL33" s="1547"/>
      <c r="AM33" s="1547"/>
      <c r="AN33" s="1547"/>
      <c r="AO33" s="1547"/>
      <c r="AP33" s="1547"/>
      <c r="AQ33" s="1547"/>
      <c r="AR33" s="1547"/>
      <c r="AS33" s="1547"/>
      <c r="AT33" s="1547"/>
      <c r="AU33" s="1547"/>
      <c r="AV33" s="1547"/>
      <c r="AW33" s="1547"/>
      <c r="AX33" s="1547"/>
      <c r="AY33" s="1547"/>
      <c r="AZ33" s="1547"/>
      <c r="BA33" s="1547"/>
      <c r="BB33" s="1547"/>
      <c r="BC33" s="1547"/>
    </row>
    <row r="34" spans="1:55" x14ac:dyDescent="0.2">
      <c r="A34" s="1547"/>
      <c r="B34" s="1547"/>
      <c r="C34" s="1547"/>
      <c r="D34" s="1547"/>
      <c r="E34" s="1547"/>
      <c r="F34" s="1547"/>
      <c r="G34" s="1547"/>
      <c r="H34" s="1547"/>
      <c r="I34" s="1547"/>
      <c r="J34" s="1548"/>
      <c r="K34" s="1548"/>
      <c r="L34" s="1548"/>
      <c r="M34" s="1549"/>
      <c r="N34" s="1549"/>
      <c r="O34" s="1549"/>
      <c r="P34" s="1549"/>
      <c r="Q34" s="1549"/>
      <c r="R34" s="1549"/>
      <c r="S34" s="1547"/>
      <c r="T34" s="1547"/>
      <c r="U34" s="1547"/>
      <c r="V34" s="1547"/>
      <c r="W34" s="1547"/>
      <c r="X34" s="1547"/>
      <c r="Y34" s="1547"/>
      <c r="Z34" s="1547"/>
      <c r="AA34" s="1547"/>
      <c r="AB34" s="1547"/>
      <c r="AC34" s="1547"/>
      <c r="AD34" s="1547"/>
      <c r="AE34" s="1547"/>
      <c r="AF34" s="1547"/>
      <c r="AG34" s="1547"/>
      <c r="AH34" s="1547"/>
      <c r="AI34" s="1547"/>
      <c r="AJ34" s="1547"/>
      <c r="AK34" s="1547"/>
      <c r="AL34" s="1547"/>
      <c r="AM34" s="1547"/>
      <c r="AN34" s="1547"/>
      <c r="AO34" s="1547"/>
      <c r="AP34" s="1547"/>
      <c r="AQ34" s="1547"/>
      <c r="AR34" s="1547"/>
      <c r="AS34" s="1547"/>
      <c r="AT34" s="1547"/>
      <c r="AU34" s="1547"/>
      <c r="AV34" s="1547"/>
      <c r="AW34" s="1547"/>
      <c r="AX34" s="1547"/>
      <c r="AY34" s="1547"/>
      <c r="AZ34" s="1547"/>
      <c r="BA34" s="1547"/>
      <c r="BB34" s="1547"/>
      <c r="BC34" s="1547"/>
    </row>
    <row r="35" spans="1:55" x14ac:dyDescent="0.2">
      <c r="A35" s="1547"/>
      <c r="B35" s="1547"/>
      <c r="C35" s="1547"/>
      <c r="D35" s="1547"/>
      <c r="E35" s="1547"/>
      <c r="F35" s="1547"/>
      <c r="G35" s="1547"/>
      <c r="H35" s="1547"/>
      <c r="I35" s="1547"/>
      <c r="J35" s="1548"/>
      <c r="K35" s="1548"/>
      <c r="L35" s="1548"/>
      <c r="M35" s="1549"/>
      <c r="N35" s="1549"/>
      <c r="O35" s="1549"/>
      <c r="P35" s="1549"/>
      <c r="Q35" s="1549"/>
      <c r="R35" s="1549"/>
      <c r="S35" s="1547"/>
      <c r="T35" s="1547"/>
      <c r="U35" s="1547"/>
      <c r="V35" s="1547"/>
      <c r="W35" s="1547"/>
      <c r="X35" s="1547"/>
      <c r="Y35" s="1547"/>
      <c r="Z35" s="1547"/>
      <c r="AA35" s="1547"/>
      <c r="AB35" s="1547"/>
      <c r="AC35" s="1547"/>
      <c r="AD35" s="1547"/>
      <c r="AE35" s="1547"/>
      <c r="AF35" s="1547"/>
      <c r="AG35" s="1547"/>
      <c r="AH35" s="1547"/>
      <c r="AI35" s="1547"/>
      <c r="AJ35" s="1547"/>
      <c r="AK35" s="1547"/>
      <c r="AL35" s="1547"/>
      <c r="AM35" s="1547"/>
      <c r="AN35" s="1547"/>
      <c r="AO35" s="1547"/>
      <c r="AP35" s="1547"/>
      <c r="AQ35" s="1547"/>
      <c r="AR35" s="1547"/>
      <c r="AS35" s="1547"/>
      <c r="AT35" s="1547"/>
      <c r="AU35" s="1547"/>
      <c r="AV35" s="1547"/>
      <c r="AW35" s="1547"/>
      <c r="AX35" s="1547"/>
      <c r="AY35" s="1547"/>
      <c r="AZ35" s="1547"/>
      <c r="BA35" s="1547"/>
      <c r="BB35" s="1547"/>
      <c r="BC35" s="1547"/>
    </row>
    <row r="36" spans="1:55" x14ac:dyDescent="0.2">
      <c r="A36" s="1547"/>
      <c r="B36" s="1547"/>
      <c r="C36" s="1547"/>
      <c r="D36" s="1547"/>
      <c r="E36" s="1547"/>
      <c r="F36" s="1547"/>
      <c r="G36" s="1547"/>
      <c r="H36" s="1547"/>
      <c r="I36" s="1547"/>
      <c r="J36" s="1548"/>
      <c r="K36" s="1548"/>
      <c r="L36" s="1548"/>
      <c r="M36" s="1549"/>
      <c r="N36" s="1549"/>
      <c r="O36" s="1549"/>
      <c r="P36" s="1549"/>
      <c r="Q36" s="1549"/>
      <c r="R36" s="1549"/>
      <c r="S36" s="1547"/>
      <c r="T36" s="1547"/>
      <c r="U36" s="1547"/>
      <c r="V36" s="1547"/>
      <c r="W36" s="1547"/>
      <c r="X36" s="1547"/>
      <c r="Y36" s="1547"/>
      <c r="Z36" s="1547"/>
      <c r="AA36" s="1547"/>
      <c r="AB36" s="1547"/>
      <c r="AC36" s="1547"/>
      <c r="AD36" s="1547"/>
      <c r="AE36" s="1547"/>
      <c r="AF36" s="1547"/>
      <c r="AG36" s="1547"/>
      <c r="AH36" s="1547"/>
      <c r="AI36" s="1547"/>
      <c r="AJ36" s="1547"/>
      <c r="AK36" s="1547"/>
      <c r="AL36" s="1547"/>
      <c r="AM36" s="1547"/>
      <c r="AN36" s="1547"/>
      <c r="AO36" s="1547"/>
      <c r="AP36" s="1547"/>
      <c r="AQ36" s="1547"/>
      <c r="AR36" s="1547"/>
      <c r="AS36" s="1547"/>
      <c r="AT36" s="1547"/>
      <c r="AU36" s="1547"/>
      <c r="AV36" s="1547"/>
      <c r="AW36" s="1547"/>
      <c r="AX36" s="1547"/>
      <c r="AY36" s="1547"/>
      <c r="AZ36" s="1547"/>
      <c r="BA36" s="1547"/>
      <c r="BB36" s="1547"/>
      <c r="BC36" s="1547"/>
    </row>
    <row r="37" spans="1:55" x14ac:dyDescent="0.2">
      <c r="A37" s="1547"/>
      <c r="B37" s="1547"/>
      <c r="C37" s="1547"/>
      <c r="D37" s="1547"/>
      <c r="E37" s="1547"/>
      <c r="F37" s="1547"/>
      <c r="G37" s="1547"/>
      <c r="H37" s="1547"/>
      <c r="I37" s="1547"/>
      <c r="J37" s="1548"/>
      <c r="K37" s="1548"/>
      <c r="L37" s="1548"/>
      <c r="M37" s="1549"/>
      <c r="N37" s="1549"/>
      <c r="O37" s="1549"/>
      <c r="P37" s="1549"/>
      <c r="Q37" s="1549"/>
      <c r="R37" s="1549"/>
      <c r="S37" s="1547"/>
      <c r="T37" s="1547"/>
      <c r="U37" s="1547"/>
      <c r="V37" s="1547"/>
      <c r="W37" s="1547"/>
      <c r="X37" s="1547"/>
      <c r="Y37" s="1547"/>
      <c r="Z37" s="1547"/>
      <c r="AA37" s="1547"/>
      <c r="AB37" s="1547"/>
      <c r="AC37" s="1547"/>
      <c r="AD37" s="1547"/>
      <c r="AE37" s="1547"/>
      <c r="AF37" s="1547"/>
      <c r="AG37" s="1547"/>
      <c r="AH37" s="1547"/>
      <c r="AI37" s="1547"/>
      <c r="AJ37" s="1547"/>
      <c r="AK37" s="1547"/>
      <c r="AL37" s="1547"/>
      <c r="AM37" s="1547"/>
      <c r="AN37" s="1547"/>
      <c r="AO37" s="1547"/>
      <c r="AP37" s="1547"/>
      <c r="AQ37" s="1547"/>
      <c r="AR37" s="1547"/>
      <c r="AS37" s="1547"/>
      <c r="AT37" s="1547"/>
      <c r="AU37" s="1547"/>
      <c r="AV37" s="1547"/>
      <c r="AW37" s="1547"/>
      <c r="AX37" s="1547"/>
      <c r="AY37" s="1547"/>
      <c r="AZ37" s="1547"/>
      <c r="BA37" s="1547"/>
      <c r="BB37" s="1547"/>
      <c r="BC37" s="1547"/>
    </row>
    <row r="38" spans="1:55" x14ac:dyDescent="0.2">
      <c r="A38" s="1547"/>
      <c r="B38" s="1547"/>
      <c r="C38" s="1547"/>
      <c r="D38" s="1547"/>
      <c r="E38" s="1547"/>
      <c r="F38" s="1547"/>
      <c r="G38" s="1547"/>
      <c r="H38" s="1547"/>
      <c r="I38" s="1547"/>
      <c r="J38" s="1548"/>
      <c r="K38" s="1548"/>
      <c r="L38" s="1548"/>
      <c r="M38" s="1549"/>
      <c r="N38" s="1549"/>
      <c r="O38" s="1549"/>
      <c r="P38" s="1549"/>
      <c r="Q38" s="1549"/>
      <c r="R38" s="1549"/>
      <c r="S38" s="1547"/>
      <c r="T38" s="1547"/>
      <c r="U38" s="1547"/>
      <c r="V38" s="1547"/>
      <c r="W38" s="1547"/>
      <c r="X38" s="1547"/>
      <c r="Y38" s="1547"/>
      <c r="Z38" s="1547"/>
      <c r="AA38" s="1547"/>
      <c r="AB38" s="1547"/>
      <c r="AC38" s="1547"/>
      <c r="AD38" s="1547"/>
      <c r="AE38" s="1547"/>
      <c r="AF38" s="1547"/>
      <c r="AG38" s="1547"/>
      <c r="AH38" s="1547"/>
      <c r="AI38" s="1547"/>
      <c r="AJ38" s="1547"/>
      <c r="AK38" s="1547"/>
      <c r="AL38" s="1547"/>
      <c r="AM38" s="1547"/>
      <c r="AN38" s="1547"/>
      <c r="AO38" s="1547"/>
      <c r="AP38" s="1547"/>
      <c r="AQ38" s="1547"/>
      <c r="AR38" s="1547"/>
      <c r="AS38" s="1547"/>
      <c r="AT38" s="1547"/>
      <c r="AU38" s="1547"/>
      <c r="AV38" s="1547"/>
      <c r="AW38" s="1547"/>
      <c r="AX38" s="1547"/>
      <c r="AY38" s="1547"/>
      <c r="AZ38" s="1547"/>
      <c r="BA38" s="1547"/>
      <c r="BB38" s="1547"/>
      <c r="BC38" s="1547"/>
    </row>
    <row r="39" spans="1:55" x14ac:dyDescent="0.2">
      <c r="A39" s="1547"/>
      <c r="B39" s="1547"/>
      <c r="C39" s="1547"/>
      <c r="D39" s="1547"/>
      <c r="E39" s="1547"/>
      <c r="F39" s="1547"/>
      <c r="G39" s="1547"/>
      <c r="H39" s="1547"/>
      <c r="I39" s="1547"/>
      <c r="J39" s="1548"/>
      <c r="K39" s="1548"/>
      <c r="L39" s="1548"/>
      <c r="M39" s="1549"/>
      <c r="N39" s="1549"/>
      <c r="O39" s="1549"/>
      <c r="P39" s="1549"/>
      <c r="Q39" s="1549"/>
      <c r="R39" s="1549"/>
      <c r="S39" s="1547"/>
      <c r="T39" s="1547"/>
      <c r="U39" s="1547"/>
      <c r="V39" s="1547"/>
      <c r="W39" s="1547"/>
      <c r="X39" s="1547"/>
      <c r="Y39" s="1547"/>
      <c r="Z39" s="1547"/>
      <c r="AA39" s="1547"/>
      <c r="AB39" s="1547"/>
      <c r="AC39" s="1547"/>
      <c r="AD39" s="1547"/>
      <c r="AE39" s="1547"/>
      <c r="AF39" s="1547"/>
      <c r="AG39" s="1547"/>
      <c r="AH39" s="1547"/>
      <c r="AI39" s="1547"/>
      <c r="AJ39" s="1547"/>
      <c r="AK39" s="1547"/>
      <c r="AL39" s="1547"/>
      <c r="AM39" s="1547"/>
      <c r="AN39" s="1547"/>
      <c r="AO39" s="1547"/>
      <c r="AP39" s="1547"/>
      <c r="AQ39" s="1547"/>
      <c r="AR39" s="1547"/>
      <c r="AS39" s="1547"/>
      <c r="AT39" s="1547"/>
      <c r="AU39" s="1547"/>
      <c r="AV39" s="1547"/>
      <c r="AW39" s="1547"/>
      <c r="AX39" s="1547"/>
      <c r="AY39" s="1547"/>
      <c r="AZ39" s="1547"/>
      <c r="BA39" s="1547"/>
      <c r="BB39" s="1547"/>
      <c r="BC39" s="1547"/>
    </row>
    <row r="40" spans="1:55" x14ac:dyDescent="0.2">
      <c r="A40" s="1547"/>
      <c r="B40" s="1547"/>
      <c r="C40" s="1547"/>
      <c r="D40" s="1547"/>
      <c r="E40" s="1547"/>
      <c r="F40" s="1547"/>
      <c r="G40" s="1547"/>
      <c r="H40" s="1547"/>
      <c r="I40" s="1547"/>
      <c r="J40" s="1548"/>
      <c r="K40" s="1548"/>
      <c r="L40" s="1548"/>
      <c r="M40" s="1549"/>
      <c r="N40" s="1549"/>
      <c r="O40" s="1549"/>
      <c r="P40" s="1549"/>
      <c r="Q40" s="1549"/>
      <c r="R40" s="1549"/>
      <c r="S40" s="1547"/>
      <c r="T40" s="1547"/>
      <c r="U40" s="1547"/>
      <c r="V40" s="1547"/>
      <c r="W40" s="1547"/>
      <c r="X40" s="1547"/>
      <c r="Y40" s="1547"/>
      <c r="Z40" s="1547"/>
      <c r="AA40" s="1547"/>
      <c r="AB40" s="1547"/>
      <c r="AC40" s="1547"/>
      <c r="AD40" s="1547"/>
      <c r="AE40" s="1547"/>
      <c r="AF40" s="1547"/>
      <c r="AG40" s="1547"/>
      <c r="AH40" s="1547"/>
      <c r="AI40" s="1547"/>
      <c r="AJ40" s="1547"/>
      <c r="AK40" s="1547"/>
      <c r="AL40" s="1547"/>
      <c r="AM40" s="1547"/>
      <c r="AN40" s="1547"/>
      <c r="AO40" s="1547"/>
      <c r="AP40" s="1547"/>
      <c r="AQ40" s="1547"/>
      <c r="AR40" s="1547"/>
      <c r="AS40" s="1547"/>
      <c r="AT40" s="1547"/>
      <c r="AU40" s="1547"/>
      <c r="AV40" s="1547"/>
      <c r="AW40" s="1547"/>
      <c r="AX40" s="1547"/>
      <c r="AY40" s="1547"/>
      <c r="AZ40" s="1547"/>
      <c r="BA40" s="1547"/>
      <c r="BB40" s="1547"/>
      <c r="BC40" s="1547"/>
    </row>
    <row r="41" spans="1:55" x14ac:dyDescent="0.2">
      <c r="A41" s="1547"/>
      <c r="B41" s="1547"/>
      <c r="C41" s="1547"/>
      <c r="D41" s="1547"/>
      <c r="E41" s="1547"/>
      <c r="F41" s="1547"/>
      <c r="G41" s="1547"/>
      <c r="H41" s="1547"/>
      <c r="I41" s="1547"/>
      <c r="J41" s="1548"/>
      <c r="K41" s="1548"/>
      <c r="L41" s="1548"/>
      <c r="M41" s="1549"/>
      <c r="N41" s="1549"/>
      <c r="O41" s="1549"/>
      <c r="P41" s="1549"/>
      <c r="Q41" s="1549"/>
      <c r="R41" s="1549"/>
      <c r="S41" s="1547"/>
      <c r="T41" s="1547"/>
      <c r="U41" s="1547"/>
      <c r="V41" s="1547"/>
      <c r="W41" s="1547"/>
      <c r="X41" s="1547"/>
      <c r="Y41" s="1547"/>
      <c r="Z41" s="1547"/>
      <c r="AA41" s="1547"/>
      <c r="AB41" s="1547"/>
      <c r="AC41" s="1547"/>
      <c r="AD41" s="1547"/>
      <c r="AE41" s="1547"/>
      <c r="AF41" s="1547"/>
      <c r="AG41" s="1547"/>
      <c r="AH41" s="1547"/>
      <c r="AI41" s="1547"/>
      <c r="AJ41" s="1547"/>
      <c r="AK41" s="1547"/>
      <c r="AL41" s="1547"/>
      <c r="AM41" s="1547"/>
      <c r="AN41" s="1547"/>
      <c r="AO41" s="1547"/>
      <c r="AP41" s="1547"/>
      <c r="AQ41" s="1547"/>
      <c r="AR41" s="1547"/>
      <c r="AS41" s="1547"/>
      <c r="AT41" s="1547"/>
      <c r="AU41" s="1547"/>
      <c r="AV41" s="1547"/>
      <c r="AW41" s="1547"/>
      <c r="AX41" s="1547"/>
      <c r="AY41" s="1547"/>
      <c r="AZ41" s="1547"/>
      <c r="BA41" s="1547"/>
      <c r="BB41" s="1547"/>
      <c r="BC41" s="1547"/>
    </row>
    <row r="42" spans="1:55" x14ac:dyDescent="0.2">
      <c r="A42" s="1547"/>
      <c r="B42" s="1547"/>
      <c r="C42" s="1547"/>
      <c r="D42" s="1547"/>
      <c r="E42" s="1547"/>
      <c r="F42" s="1547"/>
      <c r="G42" s="1547"/>
      <c r="H42" s="1547"/>
      <c r="I42" s="1547"/>
      <c r="J42" s="1548"/>
      <c r="K42" s="1548"/>
      <c r="L42" s="1548"/>
      <c r="M42" s="1549"/>
      <c r="N42" s="1549"/>
      <c r="O42" s="1549"/>
      <c r="P42" s="1549"/>
      <c r="Q42" s="1549"/>
      <c r="R42" s="1549"/>
      <c r="S42" s="1547"/>
      <c r="T42" s="1547"/>
      <c r="U42" s="1547"/>
      <c r="V42" s="1547"/>
      <c r="W42" s="1547"/>
      <c r="X42" s="1547"/>
      <c r="Y42" s="1547"/>
      <c r="Z42" s="1547"/>
      <c r="AA42" s="1547"/>
      <c r="AB42" s="1547"/>
      <c r="AC42" s="1547"/>
      <c r="AD42" s="1547"/>
      <c r="AE42" s="1547"/>
      <c r="AF42" s="1547"/>
      <c r="AG42" s="1547"/>
      <c r="AH42" s="1547"/>
      <c r="AI42" s="1547"/>
      <c r="AJ42" s="1547"/>
      <c r="AK42" s="1547"/>
      <c r="AL42" s="1547"/>
      <c r="AM42" s="1547"/>
      <c r="AN42" s="1547"/>
      <c r="AO42" s="1547"/>
      <c r="AP42" s="1547"/>
      <c r="AQ42" s="1547"/>
      <c r="AR42" s="1547"/>
      <c r="AS42" s="1547"/>
      <c r="AT42" s="1547"/>
      <c r="AU42" s="1547"/>
      <c r="AV42" s="1547"/>
      <c r="AW42" s="1547"/>
      <c r="AX42" s="1547"/>
      <c r="AY42" s="1547"/>
      <c r="AZ42" s="1547"/>
      <c r="BA42" s="1547"/>
      <c r="BB42" s="1547"/>
      <c r="BC42" s="1547"/>
    </row>
    <row r="43" spans="1:55" x14ac:dyDescent="0.2">
      <c r="A43" s="1547"/>
      <c r="B43" s="1547"/>
      <c r="C43" s="1547"/>
      <c r="D43" s="1547"/>
      <c r="E43" s="1547"/>
      <c r="F43" s="1547"/>
      <c r="G43" s="1547"/>
      <c r="H43" s="1547"/>
      <c r="I43" s="1547"/>
      <c r="J43" s="1548"/>
      <c r="K43" s="1548"/>
      <c r="L43" s="1548"/>
      <c r="M43" s="1549"/>
      <c r="N43" s="1549"/>
      <c r="O43" s="1549"/>
      <c r="P43" s="1549"/>
      <c r="Q43" s="1549"/>
      <c r="R43" s="1549"/>
      <c r="S43" s="1547"/>
      <c r="T43" s="1547"/>
      <c r="U43" s="1547"/>
      <c r="V43" s="1547"/>
      <c r="W43" s="1547"/>
      <c r="X43" s="1547"/>
      <c r="Y43" s="1547"/>
      <c r="Z43" s="1547"/>
      <c r="AA43" s="1547"/>
      <c r="AB43" s="1547"/>
      <c r="AC43" s="1547"/>
      <c r="AD43" s="1547"/>
      <c r="AE43" s="1547"/>
      <c r="AF43" s="1547"/>
      <c r="AG43" s="1547"/>
      <c r="AH43" s="1547"/>
      <c r="AI43" s="1547"/>
      <c r="AJ43" s="1547"/>
      <c r="AK43" s="1547"/>
      <c r="AL43" s="1547"/>
      <c r="AM43" s="1547"/>
      <c r="AN43" s="1547"/>
      <c r="AO43" s="1547"/>
      <c r="AP43" s="1547"/>
      <c r="AQ43" s="1547"/>
      <c r="AR43" s="1547"/>
      <c r="AS43" s="1547"/>
      <c r="AT43" s="1547"/>
      <c r="AU43" s="1547"/>
      <c r="AV43" s="1547"/>
      <c r="AW43" s="1547"/>
      <c r="AX43" s="1547"/>
      <c r="AY43" s="1547"/>
      <c r="AZ43" s="1547"/>
      <c r="BA43" s="1547"/>
      <c r="BB43" s="1547"/>
      <c r="BC43" s="1547"/>
    </row>
    <row r="44" spans="1:55" x14ac:dyDescent="0.2">
      <c r="A44" s="1547"/>
      <c r="B44" s="1547"/>
      <c r="C44" s="1547"/>
      <c r="D44" s="1547"/>
      <c r="E44" s="1547"/>
      <c r="F44" s="1547"/>
      <c r="G44" s="1547"/>
      <c r="H44" s="1547"/>
      <c r="I44" s="1547"/>
      <c r="J44" s="1548"/>
      <c r="K44" s="1548"/>
      <c r="L44" s="1548"/>
      <c r="M44" s="1549"/>
      <c r="N44" s="1549"/>
      <c r="O44" s="1549"/>
      <c r="P44" s="1549"/>
      <c r="Q44" s="1549"/>
      <c r="R44" s="1549"/>
      <c r="S44" s="1547"/>
      <c r="T44" s="1547"/>
      <c r="U44" s="1547"/>
      <c r="V44" s="1547"/>
      <c r="W44" s="1547"/>
      <c r="X44" s="1547"/>
      <c r="Y44" s="1547"/>
      <c r="Z44" s="1547"/>
      <c r="AA44" s="1547"/>
      <c r="AB44" s="1547"/>
      <c r="AC44" s="1547"/>
      <c r="AD44" s="1547"/>
      <c r="AE44" s="1547"/>
      <c r="AF44" s="1547"/>
      <c r="AG44" s="1547"/>
      <c r="AH44" s="1547"/>
      <c r="AI44" s="1547"/>
      <c r="AJ44" s="1547"/>
      <c r="AK44" s="1547"/>
      <c r="AL44" s="1547"/>
      <c r="AM44" s="1547"/>
      <c r="AN44" s="1547"/>
      <c r="AO44" s="1547"/>
      <c r="AP44" s="1547"/>
      <c r="AQ44" s="1547"/>
      <c r="AR44" s="1547"/>
      <c r="AS44" s="1547"/>
      <c r="AT44" s="1547"/>
      <c r="AU44" s="1547"/>
      <c r="AV44" s="1547"/>
      <c r="AW44" s="1547"/>
      <c r="AX44" s="1547"/>
      <c r="AY44" s="1547"/>
      <c r="AZ44" s="1547"/>
      <c r="BA44" s="1547"/>
      <c r="BB44" s="1547"/>
      <c r="BC44" s="1547"/>
    </row>
    <row r="45" spans="1:55" x14ac:dyDescent="0.2">
      <c r="A45" s="1547"/>
      <c r="B45" s="1547"/>
      <c r="C45" s="1547"/>
      <c r="D45" s="1547"/>
      <c r="E45" s="1547"/>
      <c r="F45" s="1547"/>
      <c r="G45" s="1547"/>
      <c r="H45" s="1547"/>
      <c r="I45" s="1547"/>
      <c r="J45" s="1548"/>
      <c r="K45" s="1548"/>
      <c r="L45" s="1548"/>
      <c r="M45" s="1549"/>
      <c r="N45" s="1549"/>
      <c r="O45" s="1549"/>
      <c r="P45" s="1549"/>
      <c r="Q45" s="1549"/>
      <c r="R45" s="1549"/>
      <c r="S45" s="1547"/>
      <c r="T45" s="1547"/>
      <c r="U45" s="1547"/>
      <c r="V45" s="1547"/>
      <c r="W45" s="1547"/>
      <c r="X45" s="1547"/>
      <c r="Y45" s="1547"/>
      <c r="Z45" s="1547"/>
      <c r="AA45" s="1547"/>
      <c r="AB45" s="1547"/>
      <c r="AC45" s="1547"/>
      <c r="AD45" s="1547"/>
      <c r="AE45" s="1547"/>
      <c r="AF45" s="1547"/>
      <c r="AG45" s="1547"/>
      <c r="AH45" s="1547"/>
      <c r="AI45" s="1547"/>
      <c r="AJ45" s="1547"/>
      <c r="AK45" s="1547"/>
      <c r="AL45" s="1547"/>
      <c r="AM45" s="1547"/>
      <c r="AN45" s="1547"/>
      <c r="AO45" s="1547"/>
      <c r="AP45" s="1547"/>
      <c r="AQ45" s="1547"/>
      <c r="AR45" s="1547"/>
      <c r="AS45" s="1547"/>
      <c r="AT45" s="1547"/>
      <c r="AU45" s="1547"/>
      <c r="AV45" s="1547"/>
      <c r="AW45" s="1547"/>
      <c r="AX45" s="1547"/>
      <c r="AY45" s="1547"/>
      <c r="AZ45" s="1547"/>
      <c r="BA45" s="1547"/>
      <c r="BB45" s="1547"/>
      <c r="BC45" s="1547"/>
    </row>
    <row r="46" spans="1:55" x14ac:dyDescent="0.2">
      <c r="A46" s="1547"/>
      <c r="B46" s="1547"/>
      <c r="C46" s="1547"/>
      <c r="D46" s="1547"/>
      <c r="E46" s="1547"/>
      <c r="F46" s="1547"/>
      <c r="G46" s="1547"/>
      <c r="H46" s="1547"/>
      <c r="I46" s="1547"/>
      <c r="J46" s="1548"/>
      <c r="K46" s="1548"/>
      <c r="L46" s="1548"/>
      <c r="M46" s="1549"/>
      <c r="N46" s="1549"/>
      <c r="O46" s="1549"/>
      <c r="P46" s="1549"/>
      <c r="Q46" s="1549"/>
      <c r="R46" s="1549"/>
      <c r="S46" s="1547"/>
      <c r="T46" s="1547"/>
      <c r="U46" s="1547"/>
      <c r="V46" s="1547"/>
      <c r="W46" s="1547"/>
      <c r="X46" s="1547"/>
      <c r="Y46" s="1547"/>
      <c r="Z46" s="1547"/>
      <c r="AA46" s="1547"/>
      <c r="AB46" s="1547"/>
      <c r="AC46" s="1547"/>
      <c r="AD46" s="1547"/>
      <c r="AE46" s="1547"/>
      <c r="AF46" s="1547"/>
      <c r="AG46" s="1547"/>
      <c r="AH46" s="1547"/>
      <c r="AI46" s="1547"/>
      <c r="AJ46" s="1547"/>
      <c r="AK46" s="1547"/>
      <c r="AL46" s="1547"/>
      <c r="AM46" s="1547"/>
      <c r="AN46" s="1547"/>
      <c r="AO46" s="1547"/>
      <c r="AP46" s="1547"/>
      <c r="AQ46" s="1547"/>
      <c r="AR46" s="1547"/>
      <c r="AS46" s="1547"/>
      <c r="AT46" s="1547"/>
      <c r="AU46" s="1547"/>
      <c r="AV46" s="1547"/>
      <c r="AW46" s="1547"/>
      <c r="AX46" s="1547"/>
      <c r="AY46" s="1547"/>
      <c r="AZ46" s="1547"/>
      <c r="BA46" s="1547"/>
      <c r="BB46" s="1547"/>
      <c r="BC46" s="1547"/>
    </row>
    <row r="47" spans="1:55" x14ac:dyDescent="0.2">
      <c r="A47" s="1547"/>
      <c r="B47" s="1547"/>
      <c r="C47" s="1547"/>
      <c r="D47" s="1547"/>
      <c r="E47" s="1547"/>
      <c r="F47" s="1547"/>
      <c r="G47" s="1547"/>
      <c r="H47" s="1547"/>
      <c r="I47" s="1547"/>
      <c r="J47" s="1548"/>
      <c r="K47" s="1548"/>
      <c r="L47" s="1548"/>
      <c r="M47" s="1549"/>
      <c r="N47" s="1549"/>
      <c r="O47" s="1549"/>
      <c r="P47" s="1549"/>
      <c r="Q47" s="1549"/>
      <c r="R47" s="1549"/>
      <c r="S47" s="1547"/>
      <c r="T47" s="1547"/>
      <c r="U47" s="1547"/>
      <c r="V47" s="1547"/>
      <c r="W47" s="1547"/>
      <c r="X47" s="1547"/>
      <c r="Y47" s="1547"/>
      <c r="Z47" s="1547"/>
      <c r="AA47" s="1547"/>
      <c r="AB47" s="1547"/>
      <c r="AC47" s="1547"/>
      <c r="AD47" s="1547"/>
      <c r="AE47" s="1547"/>
      <c r="AF47" s="1547"/>
      <c r="AG47" s="1547"/>
      <c r="AH47" s="1547"/>
      <c r="AI47" s="1547"/>
      <c r="AJ47" s="1547"/>
      <c r="AK47" s="1547"/>
      <c r="AL47" s="1547"/>
      <c r="AM47" s="1547"/>
      <c r="AN47" s="1547"/>
      <c r="AO47" s="1547"/>
      <c r="AP47" s="1547"/>
      <c r="AQ47" s="1547"/>
      <c r="AR47" s="1547"/>
      <c r="AS47" s="1547"/>
      <c r="AT47" s="1547"/>
      <c r="AU47" s="1547"/>
      <c r="AV47" s="1547"/>
      <c r="AW47" s="1547"/>
      <c r="AX47" s="1547"/>
      <c r="AY47" s="1547"/>
      <c r="AZ47" s="1547"/>
      <c r="BA47" s="1547"/>
      <c r="BB47" s="1547"/>
      <c r="BC47" s="1547"/>
    </row>
    <row r="48" spans="1:55" x14ac:dyDescent="0.2">
      <c r="A48" s="1547"/>
      <c r="B48" s="1547"/>
      <c r="C48" s="1547"/>
      <c r="D48" s="1547"/>
      <c r="E48" s="1547"/>
      <c r="F48" s="1547"/>
      <c r="G48" s="1547"/>
      <c r="H48" s="1547"/>
      <c r="I48" s="1547"/>
      <c r="J48" s="1548"/>
      <c r="K48" s="1548"/>
      <c r="L48" s="1548"/>
      <c r="M48" s="1549"/>
      <c r="N48" s="1549"/>
      <c r="O48" s="1549"/>
      <c r="P48" s="1549"/>
      <c r="Q48" s="1549"/>
      <c r="R48" s="1549"/>
      <c r="S48" s="1547"/>
      <c r="T48" s="1547"/>
      <c r="U48" s="1547"/>
      <c r="V48" s="1547"/>
      <c r="W48" s="1547"/>
      <c r="X48" s="1547"/>
      <c r="Y48" s="1547"/>
      <c r="Z48" s="1547"/>
      <c r="AA48" s="1547"/>
      <c r="AB48" s="1547"/>
      <c r="AC48" s="1547"/>
      <c r="AD48" s="1547"/>
      <c r="AE48" s="1547"/>
      <c r="AF48" s="1547"/>
      <c r="AG48" s="1547"/>
      <c r="AH48" s="1547"/>
      <c r="AI48" s="1547"/>
      <c r="AJ48" s="1547"/>
      <c r="AK48" s="1547"/>
      <c r="AL48" s="1547"/>
      <c r="AM48" s="1547"/>
      <c r="AN48" s="1547"/>
      <c r="AO48" s="1547"/>
      <c r="AP48" s="1547"/>
      <c r="AQ48" s="1547"/>
      <c r="AR48" s="1547"/>
      <c r="AS48" s="1547"/>
      <c r="AT48" s="1547"/>
      <c r="AU48" s="1547"/>
      <c r="AV48" s="1547"/>
      <c r="AW48" s="1547"/>
      <c r="AX48" s="1547"/>
      <c r="AY48" s="1547"/>
      <c r="AZ48" s="1547"/>
      <c r="BA48" s="1547"/>
      <c r="BB48" s="1547"/>
      <c r="BC48" s="1547"/>
    </row>
    <row r="49" spans="1:55" x14ac:dyDescent="0.2">
      <c r="A49" s="1547"/>
      <c r="B49" s="1547"/>
      <c r="C49" s="1547"/>
      <c r="D49" s="1547"/>
      <c r="E49" s="1547"/>
      <c r="F49" s="1547"/>
      <c r="G49" s="1547"/>
      <c r="H49" s="1547"/>
      <c r="I49" s="1547"/>
      <c r="J49" s="1548"/>
      <c r="K49" s="1548"/>
      <c r="L49" s="1548"/>
      <c r="M49" s="1549"/>
      <c r="N49" s="1549"/>
      <c r="O49" s="1549"/>
      <c r="P49" s="1549"/>
      <c r="Q49" s="1549"/>
      <c r="R49" s="1549"/>
      <c r="S49" s="1547"/>
      <c r="T49" s="1547"/>
      <c r="U49" s="1547"/>
      <c r="V49" s="1547"/>
      <c r="W49" s="1547"/>
      <c r="X49" s="1547"/>
      <c r="Y49" s="1547"/>
      <c r="Z49" s="1547"/>
      <c r="AA49" s="1547"/>
      <c r="AB49" s="1547"/>
      <c r="AC49" s="1547"/>
      <c r="AD49" s="1547"/>
      <c r="AE49" s="1547"/>
      <c r="AF49" s="1547"/>
      <c r="AG49" s="1547"/>
      <c r="AH49" s="1547"/>
      <c r="AI49" s="1547"/>
      <c r="AJ49" s="1547"/>
      <c r="AK49" s="1547"/>
      <c r="AL49" s="1547"/>
      <c r="AM49" s="1547"/>
      <c r="AN49" s="1547"/>
      <c r="AO49" s="1547"/>
      <c r="AP49" s="1547"/>
      <c r="AQ49" s="1547"/>
      <c r="AR49" s="1547"/>
      <c r="AS49" s="1547"/>
      <c r="AT49" s="1547"/>
      <c r="AU49" s="1547"/>
      <c r="AV49" s="1547"/>
      <c r="AW49" s="1547"/>
      <c r="AX49" s="1547"/>
      <c r="AY49" s="1547"/>
      <c r="AZ49" s="1547"/>
      <c r="BA49" s="1547"/>
      <c r="BB49" s="1547"/>
      <c r="BC49" s="1547"/>
    </row>
    <row r="50" spans="1:55" x14ac:dyDescent="0.2">
      <c r="A50" s="1547"/>
      <c r="B50" s="1547"/>
      <c r="C50" s="1547"/>
      <c r="D50" s="1547"/>
      <c r="E50" s="1547"/>
      <c r="F50" s="1547"/>
      <c r="G50" s="1547"/>
      <c r="H50" s="1547"/>
      <c r="I50" s="1547"/>
      <c r="J50" s="1548"/>
      <c r="K50" s="1548"/>
      <c r="L50" s="1548"/>
      <c r="M50" s="1549"/>
      <c r="N50" s="1549"/>
      <c r="O50" s="1549"/>
      <c r="P50" s="1549"/>
      <c r="Q50" s="1549"/>
      <c r="R50" s="1549"/>
      <c r="S50" s="1547"/>
      <c r="T50" s="1547"/>
      <c r="U50" s="1547"/>
      <c r="V50" s="1547"/>
      <c r="W50" s="1547"/>
      <c r="X50" s="1547"/>
      <c r="Y50" s="1547"/>
      <c r="Z50" s="1547"/>
      <c r="AA50" s="1547"/>
      <c r="AB50" s="1547"/>
      <c r="AC50" s="1547"/>
      <c r="AD50" s="1547"/>
      <c r="AE50" s="1547"/>
      <c r="AF50" s="1547"/>
      <c r="AG50" s="1547"/>
      <c r="AH50" s="1547"/>
      <c r="AI50" s="1547"/>
      <c r="AJ50" s="1547"/>
      <c r="AK50" s="1547"/>
      <c r="AL50" s="1547"/>
      <c r="AM50" s="1547"/>
      <c r="AN50" s="1547"/>
      <c r="AO50" s="1547"/>
      <c r="AP50" s="1547"/>
      <c r="AQ50" s="1547"/>
      <c r="AR50" s="1547"/>
      <c r="AS50" s="1547"/>
      <c r="AT50" s="1547"/>
      <c r="AU50" s="1547"/>
      <c r="AV50" s="1547"/>
      <c r="AW50" s="1547"/>
      <c r="AX50" s="1547"/>
      <c r="AY50" s="1547"/>
      <c r="AZ50" s="1547"/>
      <c r="BA50" s="1547"/>
      <c r="BB50" s="1547"/>
      <c r="BC50" s="1547"/>
    </row>
    <row r="51" spans="1:55" x14ac:dyDescent="0.2">
      <c r="A51" s="1547"/>
      <c r="B51" s="1547"/>
      <c r="C51" s="1547"/>
      <c r="D51" s="1547"/>
      <c r="E51" s="1547"/>
      <c r="F51" s="1547"/>
      <c r="G51" s="1547"/>
      <c r="H51" s="1547"/>
      <c r="I51" s="1547"/>
      <c r="J51" s="1548"/>
      <c r="K51" s="1548"/>
      <c r="L51" s="1548"/>
      <c r="M51" s="1549"/>
      <c r="N51" s="1549"/>
      <c r="O51" s="1549"/>
      <c r="P51" s="1549"/>
      <c r="Q51" s="1549"/>
      <c r="R51" s="1549"/>
      <c r="S51" s="1547"/>
      <c r="T51" s="1547"/>
      <c r="U51" s="1547"/>
      <c r="V51" s="1547"/>
      <c r="W51" s="1547"/>
      <c r="X51" s="1547"/>
      <c r="Y51" s="1547"/>
      <c r="Z51" s="1547"/>
      <c r="AA51" s="1547"/>
      <c r="AB51" s="1547"/>
      <c r="AC51" s="1547"/>
      <c r="AD51" s="1547"/>
      <c r="AE51" s="1547"/>
      <c r="AF51" s="1547"/>
      <c r="AG51" s="1547"/>
      <c r="AH51" s="1547"/>
      <c r="AI51" s="1547"/>
      <c r="AJ51" s="1547"/>
      <c r="AK51" s="1547"/>
      <c r="AL51" s="1547"/>
      <c r="AM51" s="1547"/>
      <c r="AN51" s="1547"/>
      <c r="AO51" s="1547"/>
      <c r="AP51" s="1547"/>
      <c r="AQ51" s="1547"/>
      <c r="AR51" s="1547"/>
      <c r="AS51" s="1547"/>
      <c r="AT51" s="1547"/>
      <c r="AU51" s="1547"/>
      <c r="AV51" s="1547"/>
      <c r="AW51" s="1547"/>
      <c r="AX51" s="1547"/>
      <c r="AY51" s="1547"/>
      <c r="AZ51" s="1547"/>
      <c r="BA51" s="1547"/>
      <c r="BB51" s="1547"/>
      <c r="BC51" s="1547"/>
    </row>
    <row r="52" spans="1:55" x14ac:dyDescent="0.2">
      <c r="A52" s="1547"/>
      <c r="B52" s="1547"/>
      <c r="C52" s="1547"/>
      <c r="D52" s="1547"/>
      <c r="E52" s="1547"/>
      <c r="F52" s="1547"/>
      <c r="G52" s="1547"/>
      <c r="H52" s="1547"/>
      <c r="I52" s="1547"/>
      <c r="J52" s="1548"/>
      <c r="K52" s="1548"/>
      <c r="L52" s="1548"/>
      <c r="M52" s="1549"/>
      <c r="N52" s="1549"/>
      <c r="O52" s="1549"/>
      <c r="P52" s="1549"/>
      <c r="Q52" s="1549"/>
      <c r="R52" s="1549"/>
      <c r="S52" s="1547"/>
      <c r="T52" s="1547"/>
      <c r="U52" s="1547"/>
      <c r="V52" s="1547"/>
      <c r="W52" s="1547"/>
      <c r="X52" s="1547"/>
      <c r="Y52" s="1547"/>
      <c r="Z52" s="1547"/>
      <c r="AA52" s="1547"/>
      <c r="AB52" s="1547"/>
      <c r="AC52" s="1547"/>
      <c r="AD52" s="1547"/>
      <c r="AE52" s="1547"/>
      <c r="AF52" s="1547"/>
      <c r="AG52" s="1547"/>
      <c r="AH52" s="1547"/>
      <c r="AI52" s="1547"/>
      <c r="AJ52" s="1547"/>
      <c r="AK52" s="1547"/>
      <c r="AL52" s="1547"/>
      <c r="AM52" s="1547"/>
      <c r="AN52" s="1547"/>
      <c r="AO52" s="1547"/>
      <c r="AP52" s="1547"/>
      <c r="AQ52" s="1547"/>
      <c r="AR52" s="1547"/>
      <c r="AS52" s="1547"/>
      <c r="AT52" s="1547"/>
      <c r="AU52" s="1547"/>
      <c r="AV52" s="1547"/>
      <c r="AW52" s="1547"/>
      <c r="AX52" s="1547"/>
      <c r="AY52" s="1547"/>
      <c r="AZ52" s="1547"/>
      <c r="BA52" s="1547"/>
      <c r="BB52" s="1547"/>
      <c r="BC52" s="1547"/>
    </row>
    <row r="53" spans="1:55" x14ac:dyDescent="0.2">
      <c r="A53" s="1547"/>
      <c r="B53" s="1547"/>
      <c r="C53" s="1547"/>
      <c r="D53" s="1547"/>
      <c r="E53" s="1547"/>
      <c r="F53" s="1547"/>
      <c r="G53" s="1547"/>
      <c r="H53" s="1547"/>
      <c r="I53" s="1547"/>
      <c r="J53" s="1548"/>
      <c r="K53" s="1548"/>
      <c r="L53" s="1548"/>
      <c r="M53" s="1549"/>
      <c r="N53" s="1549"/>
      <c r="O53" s="1549"/>
      <c r="P53" s="1549"/>
      <c r="Q53" s="1549"/>
      <c r="R53" s="1549"/>
      <c r="S53" s="1547"/>
      <c r="T53" s="1547"/>
      <c r="U53" s="1547"/>
      <c r="V53" s="1547"/>
      <c r="W53" s="1547"/>
      <c r="X53" s="1547"/>
      <c r="Y53" s="1547"/>
      <c r="Z53" s="1547"/>
      <c r="AA53" s="1547"/>
      <c r="AB53" s="1547"/>
      <c r="AC53" s="1547"/>
      <c r="AD53" s="1547"/>
      <c r="AE53" s="1547"/>
      <c r="AF53" s="1547"/>
      <c r="AG53" s="1547"/>
      <c r="AH53" s="1547"/>
      <c r="AI53" s="1547"/>
      <c r="AJ53" s="1547"/>
      <c r="AK53" s="1547"/>
      <c r="AL53" s="1547"/>
      <c r="AM53" s="1547"/>
      <c r="AN53" s="1547"/>
      <c r="AO53" s="1547"/>
      <c r="AP53" s="1547"/>
      <c r="AQ53" s="1547"/>
      <c r="AR53" s="1547"/>
      <c r="AS53" s="1547"/>
      <c r="AT53" s="1547"/>
      <c r="AU53" s="1547"/>
      <c r="AV53" s="1547"/>
      <c r="AW53" s="1547"/>
      <c r="AX53" s="1547"/>
      <c r="AY53" s="1547"/>
      <c r="AZ53" s="1547"/>
      <c r="BA53" s="1547"/>
      <c r="BB53" s="1547"/>
      <c r="BC53" s="1547"/>
    </row>
    <row r="54" spans="1:55" x14ac:dyDescent="0.2">
      <c r="A54" s="1547"/>
      <c r="B54" s="1547"/>
      <c r="C54" s="1547"/>
      <c r="D54" s="1547"/>
      <c r="E54" s="1547"/>
      <c r="F54" s="1547"/>
      <c r="G54" s="1547"/>
      <c r="H54" s="1547"/>
      <c r="I54" s="1547"/>
      <c r="J54" s="1548"/>
      <c r="K54" s="1548"/>
      <c r="L54" s="1548"/>
      <c r="M54" s="1549"/>
      <c r="N54" s="1549"/>
      <c r="O54" s="1549"/>
      <c r="P54" s="1549"/>
      <c r="Q54" s="1549"/>
      <c r="R54" s="1549"/>
      <c r="S54" s="1547"/>
      <c r="T54" s="1547"/>
      <c r="U54" s="1547"/>
      <c r="V54" s="1547"/>
      <c r="W54" s="1547"/>
      <c r="X54" s="1547"/>
      <c r="Y54" s="1547"/>
      <c r="Z54" s="1547"/>
      <c r="AA54" s="1547"/>
      <c r="AB54" s="1547"/>
      <c r="AC54" s="1547"/>
      <c r="AD54" s="1547"/>
      <c r="AE54" s="1547"/>
      <c r="AF54" s="1547"/>
      <c r="AG54" s="1547"/>
      <c r="AH54" s="1547"/>
      <c r="AI54" s="1547"/>
      <c r="AJ54" s="1547"/>
      <c r="AK54" s="1547"/>
      <c r="AL54" s="1547"/>
      <c r="AM54" s="1547"/>
      <c r="AN54" s="1547"/>
      <c r="AO54" s="1547"/>
      <c r="AP54" s="1547"/>
      <c r="AQ54" s="1547"/>
      <c r="AR54" s="1547"/>
      <c r="AS54" s="1547"/>
      <c r="AT54" s="1547"/>
      <c r="AU54" s="1547"/>
      <c r="AV54" s="1547"/>
      <c r="AW54" s="1547"/>
      <c r="AX54" s="1547"/>
      <c r="AY54" s="1547"/>
      <c r="AZ54" s="1547"/>
      <c r="BA54" s="1547"/>
      <c r="BB54" s="1547"/>
      <c r="BC54" s="1547"/>
    </row>
    <row r="55" spans="1:55" x14ac:dyDescent="0.2">
      <c r="A55" s="1547"/>
      <c r="B55" s="1547"/>
      <c r="C55" s="1547"/>
      <c r="D55" s="1547"/>
      <c r="E55" s="1547"/>
      <c r="F55" s="1547"/>
      <c r="G55" s="1547"/>
      <c r="H55" s="1547"/>
      <c r="I55" s="1547"/>
      <c r="J55" s="1548"/>
      <c r="K55" s="1548"/>
      <c r="L55" s="1548"/>
      <c r="M55" s="1549"/>
      <c r="N55" s="1549"/>
      <c r="O55" s="1549"/>
      <c r="P55" s="1549"/>
      <c r="Q55" s="1549"/>
      <c r="R55" s="1549"/>
      <c r="S55" s="1547"/>
      <c r="T55" s="1547"/>
      <c r="U55" s="1547"/>
      <c r="V55" s="1547"/>
      <c r="W55" s="1547"/>
      <c r="X55" s="1547"/>
      <c r="Y55" s="1547"/>
      <c r="Z55" s="1547"/>
      <c r="AA55" s="1547"/>
      <c r="AB55" s="1547"/>
      <c r="AC55" s="1547"/>
      <c r="AD55" s="1547"/>
      <c r="AE55" s="1547"/>
      <c r="AF55" s="1547"/>
      <c r="AG55" s="1547"/>
      <c r="AH55" s="1547"/>
      <c r="AI55" s="1547"/>
      <c r="AJ55" s="1547"/>
      <c r="AK55" s="1547"/>
      <c r="AL55" s="1547"/>
      <c r="AM55" s="1547"/>
      <c r="AN55" s="1547"/>
      <c r="AO55" s="1547"/>
      <c r="AP55" s="1547"/>
      <c r="AQ55" s="1547"/>
      <c r="AR55" s="1547"/>
      <c r="AS55" s="1547"/>
      <c r="AT55" s="1547"/>
      <c r="AU55" s="1547"/>
      <c r="AV55" s="1547"/>
      <c r="AW55" s="1547"/>
      <c r="AX55" s="1547"/>
      <c r="AY55" s="1547"/>
      <c r="AZ55" s="1547"/>
      <c r="BA55" s="1547"/>
      <c r="BB55" s="1547"/>
      <c r="BC55" s="1547"/>
    </row>
    <row r="56" spans="1:55" x14ac:dyDescent="0.2">
      <c r="A56" s="1547"/>
      <c r="B56" s="1547"/>
      <c r="C56" s="1547"/>
      <c r="D56" s="1547"/>
      <c r="E56" s="1547"/>
      <c r="F56" s="1547"/>
      <c r="G56" s="1547"/>
      <c r="H56" s="1547"/>
      <c r="I56" s="1547"/>
      <c r="J56" s="1548"/>
      <c r="K56" s="1548"/>
      <c r="L56" s="1548"/>
      <c r="M56" s="1549"/>
      <c r="N56" s="1549"/>
      <c r="O56" s="1549"/>
      <c r="P56" s="1549"/>
      <c r="Q56" s="1549"/>
      <c r="R56" s="1549"/>
      <c r="S56" s="1547"/>
      <c r="T56" s="1547"/>
      <c r="U56" s="1547"/>
      <c r="V56" s="1547"/>
      <c r="W56" s="1547"/>
      <c r="X56" s="1547"/>
      <c r="Y56" s="1547"/>
      <c r="Z56" s="1547"/>
      <c r="AA56" s="1547"/>
      <c r="AB56" s="1547"/>
      <c r="AC56" s="1547"/>
      <c r="AD56" s="1547"/>
      <c r="AE56" s="1547"/>
      <c r="AF56" s="1547"/>
      <c r="AG56" s="1547"/>
      <c r="AH56" s="1547"/>
      <c r="AI56" s="1547"/>
      <c r="AJ56" s="1547"/>
      <c r="AK56" s="1547"/>
      <c r="AL56" s="1547"/>
      <c r="AM56" s="1547"/>
      <c r="AN56" s="1547"/>
      <c r="AO56" s="1547"/>
      <c r="AP56" s="1547"/>
      <c r="AQ56" s="1547"/>
      <c r="AR56" s="1547"/>
      <c r="AS56" s="1547"/>
      <c r="AT56" s="1547"/>
      <c r="AU56" s="1547"/>
      <c r="AV56" s="1547"/>
      <c r="AW56" s="1547"/>
      <c r="AX56" s="1547"/>
      <c r="AY56" s="1547"/>
      <c r="AZ56" s="1547"/>
      <c r="BA56" s="1547"/>
      <c r="BB56" s="1547"/>
      <c r="BC56" s="1547"/>
    </row>
    <row r="57" spans="1:55" x14ac:dyDescent="0.2">
      <c r="A57" s="1547"/>
      <c r="B57" s="1547"/>
      <c r="C57" s="1547"/>
      <c r="D57" s="1547"/>
      <c r="E57" s="1547"/>
      <c r="F57" s="1547"/>
      <c r="G57" s="1547"/>
      <c r="H57" s="1547"/>
      <c r="I57" s="1547"/>
      <c r="J57" s="1548"/>
      <c r="K57" s="1548"/>
      <c r="L57" s="1548"/>
      <c r="M57" s="1549"/>
      <c r="N57" s="1549"/>
      <c r="O57" s="1549"/>
      <c r="P57" s="1549"/>
      <c r="Q57" s="1549"/>
      <c r="R57" s="1549"/>
      <c r="S57" s="1547"/>
      <c r="T57" s="1547"/>
      <c r="U57" s="1547"/>
      <c r="V57" s="1547"/>
      <c r="W57" s="1547"/>
      <c r="X57" s="1547"/>
      <c r="Y57" s="1547"/>
      <c r="Z57" s="1547"/>
      <c r="AA57" s="1547"/>
      <c r="AB57" s="1547"/>
      <c r="AC57" s="1547"/>
      <c r="AD57" s="1547"/>
      <c r="AE57" s="1547"/>
      <c r="AF57" s="1547"/>
      <c r="AG57" s="1547"/>
      <c r="AH57" s="1547"/>
      <c r="AI57" s="1547"/>
      <c r="AJ57" s="1547"/>
      <c r="AK57" s="1547"/>
      <c r="AL57" s="1547"/>
      <c r="AM57" s="1547"/>
      <c r="AN57" s="1547"/>
      <c r="AO57" s="1547"/>
      <c r="AP57" s="1547"/>
      <c r="AQ57" s="1547"/>
      <c r="AR57" s="1547"/>
      <c r="AS57" s="1547"/>
      <c r="AT57" s="1547"/>
      <c r="AU57" s="1547"/>
      <c r="AV57" s="1547"/>
      <c r="AW57" s="1547"/>
      <c r="AX57" s="1547"/>
      <c r="AY57" s="1547"/>
      <c r="AZ57" s="1547"/>
      <c r="BA57" s="1547"/>
      <c r="BB57" s="1547"/>
      <c r="BC57" s="1547"/>
    </row>
    <row r="58" spans="1:55" x14ac:dyDescent="0.2">
      <c r="A58" s="1547"/>
      <c r="B58" s="1547"/>
      <c r="C58" s="1547"/>
      <c r="D58" s="1547"/>
      <c r="E58" s="1547"/>
      <c r="F58" s="1547"/>
      <c r="G58" s="1547"/>
      <c r="H58" s="1547"/>
      <c r="I58" s="1547"/>
      <c r="J58" s="1548"/>
      <c r="K58" s="1548"/>
      <c r="L58" s="1548"/>
      <c r="M58" s="1549"/>
      <c r="N58" s="1549"/>
      <c r="O58" s="1549"/>
      <c r="P58" s="1549"/>
      <c r="Q58" s="1549"/>
      <c r="R58" s="1549"/>
      <c r="S58" s="1547"/>
      <c r="T58" s="1547"/>
      <c r="U58" s="1547"/>
      <c r="V58" s="1547"/>
      <c r="W58" s="1547"/>
      <c r="X58" s="1547"/>
      <c r="Y58" s="1547"/>
      <c r="Z58" s="1547"/>
      <c r="AA58" s="1547"/>
      <c r="AB58" s="1547"/>
      <c r="AC58" s="1547"/>
      <c r="AD58" s="1547"/>
      <c r="AE58" s="1547"/>
      <c r="AF58" s="1547"/>
      <c r="AG58" s="1547"/>
      <c r="AH58" s="1547"/>
      <c r="AI58" s="1547"/>
      <c r="AJ58" s="1547"/>
      <c r="AK58" s="1547"/>
      <c r="AL58" s="1547"/>
      <c r="AM58" s="1547"/>
      <c r="AN58" s="1547"/>
      <c r="AO58" s="1547"/>
      <c r="AP58" s="1547"/>
      <c r="AQ58" s="1547"/>
      <c r="AR58" s="1547"/>
      <c r="AS58" s="1547"/>
      <c r="AT58" s="1547"/>
      <c r="AU58" s="1547"/>
      <c r="AV58" s="1547"/>
      <c r="AW58" s="1547"/>
      <c r="AX58" s="1547"/>
      <c r="AY58" s="1547"/>
      <c r="AZ58" s="1547"/>
      <c r="BA58" s="1547"/>
      <c r="BB58" s="1547"/>
      <c r="BC58" s="1547"/>
    </row>
    <row r="59" spans="1:55" x14ac:dyDescent="0.2">
      <c r="A59" s="1547"/>
      <c r="B59" s="1547"/>
      <c r="C59" s="1547"/>
      <c r="D59" s="1547"/>
      <c r="E59" s="1547"/>
      <c r="F59" s="1547"/>
      <c r="G59" s="1547"/>
      <c r="H59" s="1547"/>
      <c r="I59" s="1547"/>
      <c r="J59" s="1548"/>
      <c r="K59" s="1548"/>
      <c r="L59" s="1548"/>
      <c r="M59" s="1549"/>
      <c r="N59" s="1549"/>
      <c r="O59" s="1549"/>
      <c r="P59" s="1549"/>
      <c r="Q59" s="1549"/>
      <c r="R59" s="1549"/>
      <c r="S59" s="1547"/>
      <c r="T59" s="1547"/>
      <c r="U59" s="1547"/>
      <c r="V59" s="1547"/>
      <c r="W59" s="1547"/>
      <c r="X59" s="1547"/>
      <c r="Y59" s="1547"/>
      <c r="Z59" s="1547"/>
      <c r="AA59" s="1547"/>
      <c r="AB59" s="1547"/>
      <c r="AC59" s="1547"/>
      <c r="AD59" s="1547"/>
      <c r="AE59" s="1547"/>
      <c r="AF59" s="1547"/>
      <c r="AG59" s="1547"/>
      <c r="AH59" s="1547"/>
      <c r="AI59" s="1547"/>
      <c r="AJ59" s="1547"/>
      <c r="AK59" s="1547"/>
      <c r="AL59" s="1547"/>
      <c r="AM59" s="1547"/>
      <c r="AN59" s="1547"/>
      <c r="AO59" s="1547"/>
      <c r="AP59" s="1547"/>
      <c r="AQ59" s="1547"/>
      <c r="AR59" s="1547"/>
      <c r="AS59" s="1547"/>
      <c r="AT59" s="1547"/>
      <c r="AU59" s="1547"/>
      <c r="AV59" s="1547"/>
      <c r="AW59" s="1547"/>
      <c r="AX59" s="1547"/>
      <c r="AY59" s="1547"/>
      <c r="AZ59" s="1547"/>
      <c r="BA59" s="1547"/>
      <c r="BB59" s="1547"/>
      <c r="BC59" s="1547"/>
    </row>
    <row r="60" spans="1:55" x14ac:dyDescent="0.2">
      <c r="A60" s="1547"/>
      <c r="B60" s="1547"/>
      <c r="C60" s="1547"/>
      <c r="D60" s="1547"/>
      <c r="E60" s="1547"/>
      <c r="F60" s="1547"/>
      <c r="G60" s="1547"/>
      <c r="H60" s="1547"/>
      <c r="I60" s="1547"/>
      <c r="J60" s="1548"/>
      <c r="K60" s="1548"/>
      <c r="L60" s="1548"/>
      <c r="M60" s="1549"/>
      <c r="N60" s="1549"/>
      <c r="O60" s="1549"/>
      <c r="P60" s="1549"/>
      <c r="Q60" s="1549"/>
      <c r="R60" s="1549"/>
      <c r="S60" s="1547"/>
      <c r="T60" s="1547"/>
      <c r="U60" s="1547"/>
      <c r="V60" s="1547"/>
      <c r="W60" s="1547"/>
      <c r="X60" s="1547"/>
      <c r="Y60" s="1547"/>
      <c r="Z60" s="1547"/>
      <c r="AA60" s="1547"/>
      <c r="AB60" s="1547"/>
      <c r="AC60" s="1547"/>
      <c r="AD60" s="1547"/>
      <c r="AE60" s="1547"/>
      <c r="AF60" s="1547"/>
      <c r="AG60" s="1547"/>
      <c r="AH60" s="1547"/>
      <c r="AI60" s="1547"/>
      <c r="AJ60" s="1547"/>
      <c r="AK60" s="1547"/>
      <c r="AL60" s="1547"/>
      <c r="AM60" s="1547"/>
      <c r="AN60" s="1547"/>
      <c r="AO60" s="1547"/>
      <c r="AP60" s="1547"/>
      <c r="AQ60" s="1547"/>
      <c r="AR60" s="1547"/>
      <c r="AS60" s="1547"/>
      <c r="AT60" s="1547"/>
      <c r="AU60" s="1547"/>
      <c r="AV60" s="1547"/>
      <c r="AW60" s="1547"/>
      <c r="AX60" s="1547"/>
      <c r="AY60" s="1547"/>
      <c r="AZ60" s="1547"/>
      <c r="BA60" s="1547"/>
      <c r="BB60" s="1547"/>
      <c r="BC60" s="1547"/>
    </row>
    <row r="61" spans="1:55" x14ac:dyDescent="0.2">
      <c r="A61" s="1547"/>
      <c r="B61" s="1547"/>
      <c r="C61" s="1547"/>
      <c r="D61" s="1547"/>
      <c r="E61" s="1547"/>
      <c r="F61" s="1547"/>
      <c r="G61" s="1547"/>
      <c r="H61" s="1547"/>
      <c r="I61" s="1547"/>
      <c r="J61" s="1548"/>
      <c r="K61" s="1548"/>
      <c r="L61" s="1548"/>
      <c r="M61" s="1549"/>
      <c r="N61" s="1549"/>
      <c r="O61" s="1549"/>
      <c r="P61" s="1549"/>
      <c r="Q61" s="1549"/>
      <c r="R61" s="1549"/>
      <c r="S61" s="1547"/>
      <c r="T61" s="1547"/>
      <c r="U61" s="1547"/>
      <c r="V61" s="1547"/>
      <c r="W61" s="1547"/>
      <c r="X61" s="1547"/>
      <c r="Y61" s="1547"/>
      <c r="Z61" s="1547"/>
      <c r="AA61" s="1547"/>
      <c r="AB61" s="1547"/>
      <c r="AC61" s="1547"/>
      <c r="AD61" s="1547"/>
      <c r="AE61" s="1547"/>
      <c r="AF61" s="1547"/>
      <c r="AG61" s="1547"/>
      <c r="AH61" s="1547"/>
      <c r="AI61" s="1547"/>
      <c r="AJ61" s="1547"/>
      <c r="AK61" s="1547"/>
      <c r="AL61" s="1547"/>
      <c r="AM61" s="1547"/>
      <c r="AN61" s="1547"/>
      <c r="AO61" s="1547"/>
      <c r="AP61" s="1547"/>
      <c r="AQ61" s="1547"/>
      <c r="AR61" s="1547"/>
      <c r="AS61" s="1547"/>
      <c r="AT61" s="1547"/>
      <c r="AU61" s="1547"/>
      <c r="AV61" s="1547"/>
      <c r="AW61" s="1547"/>
      <c r="AX61" s="1547"/>
      <c r="AY61" s="1547"/>
      <c r="AZ61" s="1547"/>
      <c r="BA61" s="1547"/>
      <c r="BB61" s="1547"/>
      <c r="BC61" s="1547"/>
    </row>
    <row r="62" spans="1:55" x14ac:dyDescent="0.2">
      <c r="A62" s="1547"/>
      <c r="B62" s="1547"/>
      <c r="C62" s="1547"/>
      <c r="D62" s="1547"/>
      <c r="E62" s="1547"/>
      <c r="F62" s="1547"/>
      <c r="G62" s="1547"/>
      <c r="H62" s="1547"/>
      <c r="I62" s="1547"/>
      <c r="J62" s="1548"/>
      <c r="K62" s="1548"/>
      <c r="L62" s="1548"/>
      <c r="M62" s="1549"/>
      <c r="N62" s="1549"/>
      <c r="O62" s="1549"/>
      <c r="P62" s="1549"/>
      <c r="Q62" s="1549"/>
      <c r="R62" s="1549"/>
      <c r="S62" s="1547"/>
      <c r="T62" s="1547"/>
      <c r="U62" s="1547"/>
      <c r="V62" s="1547"/>
      <c r="W62" s="1547"/>
      <c r="X62" s="1547"/>
      <c r="Y62" s="1547"/>
      <c r="Z62" s="1547"/>
      <c r="AA62" s="1547"/>
      <c r="AB62" s="1547"/>
      <c r="AC62" s="1547"/>
      <c r="AD62" s="1547"/>
      <c r="AE62" s="1547"/>
      <c r="AF62" s="1547"/>
      <c r="AG62" s="1547"/>
      <c r="AH62" s="1547"/>
      <c r="AI62" s="1547"/>
      <c r="AJ62" s="1547"/>
      <c r="AK62" s="1547"/>
      <c r="AL62" s="1547"/>
      <c r="AM62" s="1547"/>
      <c r="AN62" s="1547"/>
      <c r="AO62" s="1547"/>
      <c r="AP62" s="1547"/>
      <c r="AQ62" s="1547"/>
      <c r="AR62" s="1547"/>
      <c r="AS62" s="1547"/>
      <c r="AT62" s="1547"/>
      <c r="AU62" s="1547"/>
      <c r="AV62" s="1547"/>
      <c r="AW62" s="1547"/>
      <c r="AX62" s="1547"/>
      <c r="AY62" s="1547"/>
      <c r="AZ62" s="1547"/>
      <c r="BA62" s="1547"/>
      <c r="BB62" s="1547"/>
      <c r="BC62" s="1547"/>
    </row>
    <row r="63" spans="1:55" x14ac:dyDescent="0.2">
      <c r="A63" s="1547"/>
      <c r="B63" s="1547"/>
      <c r="C63" s="1547"/>
      <c r="D63" s="1547"/>
      <c r="E63" s="1547"/>
      <c r="F63" s="1547"/>
      <c r="G63" s="1547"/>
      <c r="H63" s="1547"/>
      <c r="I63" s="1547"/>
      <c r="J63" s="1548"/>
      <c r="K63" s="1548"/>
      <c r="L63" s="1548"/>
      <c r="M63" s="1549"/>
      <c r="N63" s="1549"/>
      <c r="O63" s="1549"/>
      <c r="P63" s="1549"/>
      <c r="Q63" s="1549"/>
      <c r="R63" s="1549"/>
      <c r="S63" s="1547"/>
      <c r="T63" s="1547"/>
      <c r="U63" s="1547"/>
      <c r="V63" s="1547"/>
      <c r="W63" s="1547"/>
      <c r="X63" s="1547"/>
      <c r="Y63" s="1547"/>
      <c r="Z63" s="1547"/>
      <c r="AA63" s="1547"/>
      <c r="AB63" s="1547"/>
      <c r="AC63" s="1547"/>
      <c r="AD63" s="1547"/>
      <c r="AE63" s="1547"/>
      <c r="AF63" s="1547"/>
      <c r="AG63" s="1547"/>
      <c r="AH63" s="1547"/>
      <c r="AI63" s="1547"/>
      <c r="AJ63" s="1547"/>
      <c r="AK63" s="1547"/>
      <c r="AL63" s="1547"/>
      <c r="AM63" s="1547"/>
      <c r="AN63" s="1547"/>
      <c r="AO63" s="1547"/>
      <c r="AP63" s="1547"/>
      <c r="AQ63" s="1547"/>
      <c r="AR63" s="1547"/>
      <c r="AS63" s="1547"/>
      <c r="AT63" s="1547"/>
      <c r="AU63" s="1547"/>
      <c r="AV63" s="1547"/>
      <c r="AW63" s="1547"/>
      <c r="AX63" s="1547"/>
      <c r="AY63" s="1547"/>
      <c r="AZ63" s="1547"/>
      <c r="BA63" s="1547"/>
      <c r="BB63" s="1547"/>
      <c r="BC63" s="1547"/>
    </row>
    <row r="64" spans="1:55" x14ac:dyDescent="0.2">
      <c r="A64" s="1547"/>
      <c r="B64" s="1547"/>
      <c r="C64" s="1547"/>
      <c r="D64" s="1547"/>
      <c r="E64" s="1547"/>
      <c r="F64" s="1547"/>
      <c r="G64" s="1547"/>
      <c r="H64" s="1547"/>
      <c r="I64" s="1547"/>
      <c r="J64" s="1548"/>
      <c r="K64" s="1548"/>
      <c r="L64" s="1548"/>
      <c r="M64" s="1549"/>
      <c r="N64" s="1549"/>
      <c r="O64" s="1549"/>
      <c r="P64" s="1549"/>
      <c r="Q64" s="1549"/>
      <c r="R64" s="1549"/>
      <c r="S64" s="1547"/>
      <c r="T64" s="1547"/>
      <c r="U64" s="1547"/>
      <c r="V64" s="1547"/>
      <c r="W64" s="1547"/>
      <c r="X64" s="1547"/>
      <c r="Y64" s="1547"/>
      <c r="Z64" s="1547"/>
      <c r="AA64" s="1547"/>
      <c r="AB64" s="1547"/>
      <c r="AC64" s="1547"/>
      <c r="AD64" s="1547"/>
      <c r="AE64" s="1547"/>
      <c r="AF64" s="1547"/>
      <c r="AG64" s="1547"/>
      <c r="AH64" s="1547"/>
      <c r="AI64" s="1547"/>
      <c r="AJ64" s="1547"/>
      <c r="AK64" s="1547"/>
      <c r="AL64" s="1547"/>
      <c r="AM64" s="1547"/>
      <c r="AN64" s="1547"/>
      <c r="AO64" s="1547"/>
      <c r="AP64" s="1547"/>
      <c r="AQ64" s="1547"/>
      <c r="AR64" s="1547"/>
      <c r="AS64" s="1547"/>
      <c r="AT64" s="1547"/>
      <c r="AU64" s="1547"/>
      <c r="AV64" s="1547"/>
      <c r="AW64" s="1547"/>
      <c r="AX64" s="1547"/>
      <c r="AY64" s="1547"/>
      <c r="AZ64" s="1547"/>
      <c r="BA64" s="1547"/>
      <c r="BB64" s="1547"/>
      <c r="BC64" s="1547"/>
    </row>
    <row r="65" spans="1:55" x14ac:dyDescent="0.2">
      <c r="A65" s="1547"/>
      <c r="B65" s="1547"/>
      <c r="C65" s="1547"/>
      <c r="D65" s="1547"/>
      <c r="E65" s="1547"/>
      <c r="F65" s="1547"/>
      <c r="G65" s="1547"/>
      <c r="H65" s="1547"/>
      <c r="I65" s="1547"/>
      <c r="J65" s="1548"/>
      <c r="K65" s="1548"/>
      <c r="L65" s="1548"/>
      <c r="M65" s="1549"/>
      <c r="N65" s="1549"/>
      <c r="O65" s="1549"/>
      <c r="P65" s="1549"/>
      <c r="Q65" s="1549"/>
      <c r="R65" s="1549"/>
      <c r="S65" s="1547"/>
      <c r="T65" s="1547"/>
      <c r="U65" s="1547"/>
      <c r="V65" s="1547"/>
      <c r="W65" s="1547"/>
      <c r="X65" s="1547"/>
      <c r="Y65" s="1547"/>
      <c r="Z65" s="1547"/>
      <c r="AA65" s="1547"/>
      <c r="AB65" s="1547"/>
      <c r="AC65" s="1547"/>
      <c r="AD65" s="1547"/>
      <c r="AE65" s="1547"/>
      <c r="AF65" s="1547"/>
      <c r="AG65" s="1547"/>
      <c r="AH65" s="1547"/>
      <c r="AI65" s="1547"/>
      <c r="AJ65" s="1547"/>
      <c r="AK65" s="1547"/>
      <c r="AL65" s="1547"/>
      <c r="AM65" s="1547"/>
      <c r="AN65" s="1547"/>
      <c r="AO65" s="1547"/>
      <c r="AP65" s="1547"/>
      <c r="AQ65" s="1547"/>
      <c r="AR65" s="1547"/>
      <c r="AS65" s="1547"/>
      <c r="AT65" s="1547"/>
      <c r="AU65" s="1547"/>
      <c r="AV65" s="1547"/>
      <c r="AW65" s="1547"/>
      <c r="AX65" s="1547"/>
      <c r="AY65" s="1547"/>
      <c r="AZ65" s="1547"/>
      <c r="BA65" s="1547"/>
      <c r="BB65" s="1547"/>
      <c r="BC65" s="1547"/>
    </row>
    <row r="66" spans="1:55" x14ac:dyDescent="0.2">
      <c r="A66" s="1547"/>
      <c r="B66" s="1547"/>
      <c r="C66" s="1547"/>
      <c r="D66" s="1547"/>
      <c r="E66" s="1547"/>
      <c r="F66" s="1547"/>
      <c r="G66" s="1547"/>
      <c r="H66" s="1547"/>
      <c r="I66" s="1547"/>
      <c r="J66" s="1548"/>
      <c r="K66" s="1548"/>
      <c r="L66" s="1548"/>
      <c r="M66" s="1549"/>
      <c r="N66" s="1549"/>
      <c r="O66" s="1549"/>
      <c r="P66" s="1549"/>
      <c r="Q66" s="1549"/>
      <c r="R66" s="1549"/>
      <c r="S66" s="1547"/>
      <c r="T66" s="1547"/>
      <c r="U66" s="1547"/>
      <c r="V66" s="1547"/>
      <c r="W66" s="1547"/>
      <c r="X66" s="1547"/>
      <c r="Y66" s="1547"/>
      <c r="Z66" s="1547"/>
      <c r="AA66" s="1547"/>
      <c r="AB66" s="1547"/>
      <c r="AC66" s="1547"/>
      <c r="AD66" s="1547"/>
      <c r="AE66" s="1547"/>
      <c r="AF66" s="1547"/>
      <c r="AG66" s="1547"/>
      <c r="AH66" s="1547"/>
      <c r="AI66" s="1547"/>
      <c r="AJ66" s="1547"/>
      <c r="AK66" s="1547"/>
      <c r="AL66" s="1547"/>
      <c r="AM66" s="1547"/>
      <c r="AN66" s="1547"/>
      <c r="AO66" s="1547"/>
      <c r="AP66" s="1547"/>
      <c r="AQ66" s="1547"/>
      <c r="AR66" s="1547"/>
      <c r="AS66" s="1547"/>
      <c r="AT66" s="1547"/>
      <c r="AU66" s="1547"/>
      <c r="AV66" s="1547"/>
      <c r="AW66" s="1547"/>
      <c r="AX66" s="1547"/>
      <c r="AY66" s="1547"/>
      <c r="AZ66" s="1547"/>
      <c r="BA66" s="1547"/>
      <c r="BB66" s="1547"/>
      <c r="BC66" s="1547"/>
    </row>
    <row r="67" spans="1:55" x14ac:dyDescent="0.2">
      <c r="A67" s="1547"/>
      <c r="B67" s="1547"/>
      <c r="C67" s="1547"/>
      <c r="D67" s="1547"/>
      <c r="E67" s="1547"/>
      <c r="F67" s="1547"/>
      <c r="G67" s="1547"/>
      <c r="H67" s="1547"/>
      <c r="I67" s="1547"/>
      <c r="J67" s="1548"/>
      <c r="K67" s="1548"/>
      <c r="L67" s="1548"/>
      <c r="M67" s="1549"/>
      <c r="N67" s="1549"/>
      <c r="O67" s="1549"/>
      <c r="P67" s="1549"/>
      <c r="Q67" s="1549"/>
      <c r="R67" s="1549"/>
      <c r="S67" s="1547"/>
      <c r="T67" s="1547"/>
      <c r="U67" s="1547"/>
      <c r="V67" s="1547"/>
      <c r="W67" s="1547"/>
      <c r="X67" s="1547"/>
      <c r="Y67" s="1547"/>
      <c r="Z67" s="1547"/>
      <c r="AA67" s="1547"/>
      <c r="AB67" s="1547"/>
      <c r="AC67" s="1547"/>
      <c r="AD67" s="1547"/>
      <c r="AE67" s="1547"/>
      <c r="AF67" s="1547"/>
      <c r="AG67" s="1547"/>
      <c r="AH67" s="1547"/>
      <c r="AI67" s="1547"/>
      <c r="AJ67" s="1547"/>
      <c r="AK67" s="1547"/>
      <c r="AL67" s="1547"/>
      <c r="AM67" s="1547"/>
      <c r="AN67" s="1547"/>
      <c r="AO67" s="1547"/>
      <c r="AP67" s="1547"/>
      <c r="AQ67" s="1547"/>
      <c r="AR67" s="1547"/>
      <c r="AS67" s="1547"/>
      <c r="AT67" s="1547"/>
      <c r="AU67" s="1547"/>
      <c r="AV67" s="1547"/>
      <c r="AW67" s="1547"/>
      <c r="AX67" s="1547"/>
      <c r="AY67" s="1547"/>
      <c r="AZ67" s="1547"/>
      <c r="BA67" s="1547"/>
      <c r="BB67" s="1547"/>
      <c r="BC67" s="1547"/>
    </row>
    <row r="68" spans="1:55" x14ac:dyDescent="0.2">
      <c r="A68" s="1547"/>
      <c r="B68" s="1547"/>
      <c r="C68" s="1547"/>
      <c r="D68" s="1547"/>
      <c r="E68" s="1547"/>
      <c r="F68" s="1547"/>
      <c r="G68" s="1547"/>
      <c r="H68" s="1547"/>
      <c r="I68" s="1547"/>
      <c r="J68" s="1548"/>
      <c r="K68" s="1548"/>
      <c r="L68" s="1548"/>
      <c r="M68" s="1549"/>
      <c r="N68" s="1549"/>
      <c r="O68" s="1549"/>
      <c r="P68" s="1549"/>
      <c r="Q68" s="1549"/>
      <c r="R68" s="1549"/>
      <c r="S68" s="1547"/>
      <c r="T68" s="1547"/>
      <c r="U68" s="1547"/>
      <c r="V68" s="1547"/>
      <c r="W68" s="1547"/>
      <c r="X68" s="1547"/>
      <c r="Y68" s="1547"/>
      <c r="Z68" s="1547"/>
      <c r="AA68" s="1547"/>
      <c r="AB68" s="1547"/>
      <c r="AC68" s="1547"/>
      <c r="AD68" s="1547"/>
      <c r="AE68" s="1547"/>
      <c r="AF68" s="1547"/>
      <c r="AG68" s="1547"/>
      <c r="AH68" s="1547"/>
      <c r="AI68" s="1547"/>
      <c r="AJ68" s="1547"/>
      <c r="AK68" s="1547"/>
      <c r="AL68" s="1547"/>
      <c r="AM68" s="1547"/>
      <c r="AN68" s="1547"/>
      <c r="AO68" s="1547"/>
      <c r="AP68" s="1547"/>
      <c r="AQ68" s="1547"/>
      <c r="AR68" s="1547"/>
      <c r="AS68" s="1547"/>
      <c r="AT68" s="1547"/>
      <c r="AU68" s="1547"/>
      <c r="AV68" s="1547"/>
      <c r="AW68" s="1547"/>
      <c r="AX68" s="1547"/>
      <c r="AY68" s="1547"/>
      <c r="AZ68" s="1547"/>
      <c r="BA68" s="1547"/>
      <c r="BB68" s="1547"/>
      <c r="BC68" s="1547"/>
    </row>
    <row r="69" spans="1:55" x14ac:dyDescent="0.2">
      <c r="A69" s="1547"/>
      <c r="B69" s="1547"/>
      <c r="C69" s="1547"/>
      <c r="D69" s="1547"/>
      <c r="E69" s="1547"/>
      <c r="F69" s="1547"/>
      <c r="G69" s="1547"/>
      <c r="H69" s="1547"/>
      <c r="I69" s="1547"/>
      <c r="J69" s="1548"/>
      <c r="K69" s="1548"/>
      <c r="L69" s="1548"/>
      <c r="M69" s="1549"/>
      <c r="N69" s="1549"/>
      <c r="O69" s="1549"/>
      <c r="P69" s="1549"/>
      <c r="Q69" s="1549"/>
      <c r="R69" s="1549"/>
      <c r="S69" s="1547"/>
      <c r="T69" s="1547"/>
      <c r="U69" s="1547"/>
      <c r="V69" s="1547"/>
      <c r="W69" s="1547"/>
      <c r="X69" s="1547"/>
      <c r="Y69" s="1547"/>
      <c r="Z69" s="1547"/>
      <c r="AA69" s="1547"/>
      <c r="AB69" s="1547"/>
      <c r="AC69" s="1547"/>
      <c r="AD69" s="1547"/>
      <c r="AE69" s="1547"/>
      <c r="AF69" s="1547"/>
      <c r="AG69" s="1547"/>
      <c r="AH69" s="1547"/>
      <c r="AI69" s="1547"/>
      <c r="AJ69" s="1547"/>
      <c r="AK69" s="1547"/>
      <c r="AL69" s="1547"/>
      <c r="AM69" s="1547"/>
      <c r="AN69" s="1547"/>
      <c r="AO69" s="1547"/>
      <c r="AP69" s="1547"/>
      <c r="AQ69" s="1547"/>
      <c r="AR69" s="1547"/>
      <c r="AS69" s="1547"/>
      <c r="AT69" s="1547"/>
      <c r="AU69" s="1547"/>
      <c r="AV69" s="1547"/>
      <c r="AW69" s="1547"/>
      <c r="AX69" s="1547"/>
      <c r="AY69" s="1547"/>
      <c r="AZ69" s="1547"/>
      <c r="BA69" s="1547"/>
      <c r="BB69" s="1547"/>
      <c r="BC69" s="1547"/>
    </row>
    <row r="70" spans="1:55" x14ac:dyDescent="0.2">
      <c r="A70" s="1547"/>
      <c r="B70" s="1547"/>
      <c r="C70" s="1547"/>
      <c r="D70" s="1547"/>
      <c r="E70" s="1547"/>
      <c r="F70" s="1547"/>
      <c r="G70" s="1547"/>
      <c r="H70" s="1547"/>
      <c r="I70" s="1547"/>
      <c r="J70" s="1548"/>
      <c r="K70" s="1548"/>
      <c r="L70" s="1548"/>
      <c r="M70" s="1549"/>
      <c r="N70" s="1549"/>
      <c r="O70" s="1549"/>
      <c r="P70" s="1549"/>
      <c r="Q70" s="1549"/>
      <c r="R70" s="1549"/>
      <c r="S70" s="1547"/>
      <c r="T70" s="1547"/>
      <c r="U70" s="1547"/>
      <c r="V70" s="1547"/>
      <c r="W70" s="1547"/>
      <c r="X70" s="1547"/>
      <c r="Y70" s="1547"/>
      <c r="Z70" s="1547"/>
      <c r="AA70" s="1547"/>
      <c r="AB70" s="1547"/>
      <c r="AC70" s="1547"/>
      <c r="AD70" s="1547"/>
      <c r="AE70" s="1547"/>
      <c r="AF70" s="1547"/>
      <c r="AG70" s="1547"/>
      <c r="AH70" s="1547"/>
      <c r="AI70" s="1547"/>
      <c r="AJ70" s="1547"/>
      <c r="AK70" s="1547"/>
      <c r="AL70" s="1547"/>
      <c r="AM70" s="1547"/>
      <c r="AN70" s="1547"/>
      <c r="AO70" s="1547"/>
      <c r="AP70" s="1547"/>
      <c r="AQ70" s="1547"/>
      <c r="AR70" s="1547"/>
      <c r="AS70" s="1547"/>
      <c r="AT70" s="1547"/>
      <c r="AU70" s="1547"/>
      <c r="AV70" s="1547"/>
      <c r="AW70" s="1547"/>
      <c r="AX70" s="1547"/>
      <c r="AY70" s="1547"/>
      <c r="AZ70" s="1547"/>
      <c r="BA70" s="1547"/>
      <c r="BB70" s="1547"/>
      <c r="BC70" s="1547"/>
    </row>
    <row r="71" spans="1:55" x14ac:dyDescent="0.2">
      <c r="A71" s="1547"/>
      <c r="B71" s="1547"/>
      <c r="C71" s="1547"/>
      <c r="D71" s="1547"/>
      <c r="E71" s="1547"/>
      <c r="F71" s="1547"/>
      <c r="G71" s="1547"/>
      <c r="H71" s="1547"/>
      <c r="I71" s="1547"/>
      <c r="J71" s="1548"/>
      <c r="K71" s="1548"/>
      <c r="L71" s="1548"/>
      <c r="M71" s="1549"/>
      <c r="N71" s="1549"/>
      <c r="O71" s="1549"/>
      <c r="P71" s="1549"/>
      <c r="Q71" s="1549"/>
      <c r="R71" s="1549"/>
      <c r="S71" s="1547"/>
      <c r="T71" s="1547"/>
      <c r="U71" s="1547"/>
      <c r="V71" s="1547"/>
      <c r="W71" s="1547"/>
      <c r="X71" s="1547"/>
      <c r="Y71" s="1547"/>
      <c r="Z71" s="1547"/>
      <c r="AA71" s="1547"/>
      <c r="AB71" s="1547"/>
      <c r="AC71" s="1547"/>
      <c r="AD71" s="1547"/>
      <c r="AE71" s="1547"/>
      <c r="AF71" s="1547"/>
      <c r="AG71" s="1547"/>
      <c r="AH71" s="1547"/>
      <c r="AI71" s="1547"/>
      <c r="AJ71" s="1547"/>
      <c r="AK71" s="1547"/>
      <c r="AL71" s="1547"/>
      <c r="AM71" s="1547"/>
      <c r="AN71" s="1547"/>
      <c r="AO71" s="1547"/>
      <c r="AP71" s="1547"/>
      <c r="AQ71" s="1547"/>
      <c r="AR71" s="1547"/>
      <c r="AS71" s="1547"/>
      <c r="AT71" s="1547"/>
      <c r="AU71" s="1547"/>
      <c r="AV71" s="1547"/>
      <c r="AW71" s="1547"/>
      <c r="AX71" s="1547"/>
      <c r="AY71" s="1547"/>
      <c r="AZ71" s="1547"/>
      <c r="BA71" s="1547"/>
      <c r="BB71" s="1547"/>
      <c r="BC71" s="1547"/>
    </row>
    <row r="72" spans="1:55" x14ac:dyDescent="0.2">
      <c r="A72" s="1547"/>
      <c r="B72" s="1547"/>
      <c r="C72" s="1547"/>
      <c r="D72" s="1547"/>
      <c r="E72" s="1547"/>
      <c r="F72" s="1547"/>
      <c r="G72" s="1547"/>
      <c r="H72" s="1547"/>
      <c r="I72" s="1547"/>
      <c r="J72" s="1548"/>
      <c r="K72" s="1548"/>
      <c r="L72" s="1548"/>
      <c r="M72" s="1549"/>
      <c r="N72" s="1549"/>
      <c r="O72" s="1549"/>
      <c r="P72" s="1549"/>
      <c r="Q72" s="1549"/>
      <c r="R72" s="1549"/>
      <c r="S72" s="1547"/>
      <c r="T72" s="1547"/>
      <c r="U72" s="1547"/>
      <c r="V72" s="1547"/>
      <c r="W72" s="1547"/>
      <c r="X72" s="1547"/>
      <c r="Y72" s="1547"/>
      <c r="Z72" s="1547"/>
      <c r="AA72" s="1547"/>
      <c r="AB72" s="1547"/>
      <c r="AC72" s="1547"/>
      <c r="AD72" s="1547"/>
      <c r="AE72" s="1547"/>
      <c r="AF72" s="1547"/>
      <c r="AG72" s="1547"/>
      <c r="AH72" s="1547"/>
      <c r="AI72" s="1547"/>
      <c r="AJ72" s="1547"/>
      <c r="AK72" s="1547"/>
      <c r="AL72" s="1547"/>
      <c r="AM72" s="1547"/>
      <c r="AN72" s="1547"/>
      <c r="AO72" s="1547"/>
      <c r="AP72" s="1547"/>
      <c r="AQ72" s="1547"/>
      <c r="AR72" s="1547"/>
      <c r="AS72" s="1547"/>
      <c r="AT72" s="1547"/>
      <c r="AU72" s="1547"/>
      <c r="AV72" s="1547"/>
      <c r="AW72" s="1547"/>
      <c r="AX72" s="1547"/>
      <c r="AY72" s="1547"/>
      <c r="AZ72" s="1547"/>
      <c r="BA72" s="1547"/>
      <c r="BB72" s="1547"/>
      <c r="BC72" s="1547"/>
    </row>
    <row r="73" spans="1:55" x14ac:dyDescent="0.2">
      <c r="A73" s="1547"/>
      <c r="B73" s="1547"/>
      <c r="C73" s="1547"/>
      <c r="D73" s="1547"/>
      <c r="E73" s="1547"/>
      <c r="F73" s="1547"/>
      <c r="G73" s="1547"/>
      <c r="H73" s="1547"/>
      <c r="I73" s="1547"/>
      <c r="J73" s="1548"/>
      <c r="K73" s="1548"/>
      <c r="L73" s="1548"/>
      <c r="M73" s="1549"/>
      <c r="N73" s="1549"/>
      <c r="O73" s="1549"/>
      <c r="P73" s="1549"/>
      <c r="Q73" s="1549"/>
      <c r="R73" s="1549"/>
      <c r="S73" s="1547"/>
      <c r="T73" s="1547"/>
      <c r="U73" s="1547"/>
      <c r="V73" s="1547"/>
      <c r="W73" s="1547"/>
      <c r="X73" s="1547"/>
      <c r="Y73" s="1547"/>
      <c r="Z73" s="1547"/>
      <c r="AA73" s="1547"/>
      <c r="AB73" s="1547"/>
      <c r="AC73" s="1547"/>
      <c r="AD73" s="1547"/>
      <c r="AE73" s="1547"/>
      <c r="AF73" s="1547"/>
      <c r="AG73" s="1547"/>
      <c r="AH73" s="1547"/>
      <c r="AI73" s="1547"/>
      <c r="AJ73" s="1547"/>
      <c r="AK73" s="1547"/>
      <c r="AL73" s="1547"/>
      <c r="AM73" s="1547"/>
      <c r="AN73" s="1547"/>
      <c r="AO73" s="1547"/>
      <c r="AP73" s="1547"/>
      <c r="AQ73" s="1547"/>
      <c r="AR73" s="1547"/>
      <c r="AS73" s="1547"/>
      <c r="AT73" s="1547"/>
      <c r="AU73" s="1547"/>
      <c r="AV73" s="1547"/>
      <c r="AW73" s="1547"/>
      <c r="AX73" s="1547"/>
      <c r="AY73" s="1547"/>
      <c r="AZ73" s="1547"/>
      <c r="BA73" s="1547"/>
      <c r="BB73" s="1547"/>
      <c r="BC73" s="1547"/>
    </row>
    <row r="74" spans="1:55" x14ac:dyDescent="0.2">
      <c r="A74" s="1547"/>
      <c r="B74" s="1547"/>
      <c r="C74" s="1547"/>
      <c r="D74" s="1547"/>
      <c r="E74" s="1547"/>
      <c r="F74" s="1547"/>
      <c r="G74" s="1547"/>
      <c r="H74" s="1547"/>
      <c r="I74" s="1547"/>
      <c r="J74" s="1548"/>
      <c r="K74" s="1548"/>
      <c r="L74" s="1548"/>
      <c r="M74" s="1549"/>
      <c r="N74" s="1549"/>
      <c r="O74" s="1549"/>
      <c r="P74" s="1549"/>
      <c r="Q74" s="1549"/>
      <c r="R74" s="1549"/>
      <c r="S74" s="1547"/>
      <c r="T74" s="1547"/>
      <c r="U74" s="1547"/>
      <c r="V74" s="1547"/>
      <c r="W74" s="1547"/>
      <c r="X74" s="1547"/>
      <c r="Y74" s="1547"/>
      <c r="Z74" s="1547"/>
      <c r="AA74" s="1547"/>
      <c r="AB74" s="1547"/>
      <c r="AC74" s="1547"/>
      <c r="AD74" s="1547"/>
      <c r="AE74" s="1547"/>
      <c r="AF74" s="1547"/>
      <c r="AG74" s="1547"/>
      <c r="AH74" s="1547"/>
      <c r="AI74" s="1547"/>
      <c r="AJ74" s="1547"/>
      <c r="AK74" s="1547"/>
      <c r="AL74" s="1547"/>
      <c r="AM74" s="1547"/>
      <c r="AN74" s="1547"/>
      <c r="AO74" s="1547"/>
      <c r="AP74" s="1547"/>
      <c r="AQ74" s="1547"/>
      <c r="AR74" s="1547"/>
      <c r="AS74" s="1547"/>
      <c r="AT74" s="1547"/>
      <c r="AU74" s="1547"/>
      <c r="AV74" s="1547"/>
      <c r="AW74" s="1547"/>
      <c r="AX74" s="1547"/>
      <c r="AY74" s="1547"/>
      <c r="AZ74" s="1547"/>
      <c r="BA74" s="1547"/>
      <c r="BB74" s="1547"/>
      <c r="BC74" s="1547"/>
    </row>
    <row r="75" spans="1:55" x14ac:dyDescent="0.2">
      <c r="A75" s="1547"/>
      <c r="B75" s="1547"/>
      <c r="C75" s="1547"/>
      <c r="D75" s="1547"/>
      <c r="E75" s="1547"/>
      <c r="F75" s="1547"/>
      <c r="G75" s="1547"/>
      <c r="H75" s="1547"/>
      <c r="I75" s="1547"/>
      <c r="J75" s="1548"/>
      <c r="K75" s="1548"/>
      <c r="L75" s="1548"/>
      <c r="M75" s="1549"/>
      <c r="N75" s="1549"/>
      <c r="O75" s="1549"/>
      <c r="P75" s="1549"/>
      <c r="Q75" s="1549"/>
      <c r="R75" s="1549"/>
      <c r="S75" s="1547"/>
      <c r="T75" s="1547"/>
      <c r="U75" s="1547"/>
      <c r="V75" s="1547"/>
      <c r="W75" s="1547"/>
      <c r="X75" s="1547"/>
      <c r="Y75" s="1547"/>
      <c r="Z75" s="1547"/>
      <c r="AA75" s="1547"/>
      <c r="AB75" s="1547"/>
      <c r="AC75" s="1547"/>
      <c r="AD75" s="1547"/>
      <c r="AE75" s="1547"/>
      <c r="AF75" s="1547"/>
      <c r="AG75" s="1547"/>
      <c r="AH75" s="1547"/>
      <c r="AI75" s="1547"/>
      <c r="AJ75" s="1547"/>
      <c r="AK75" s="1547"/>
      <c r="AL75" s="1547"/>
      <c r="AM75" s="1547"/>
      <c r="AN75" s="1547"/>
      <c r="AO75" s="1547"/>
      <c r="AP75" s="1547"/>
      <c r="AQ75" s="1547"/>
      <c r="AR75" s="1547"/>
      <c r="AS75" s="1547"/>
      <c r="AT75" s="1547"/>
      <c r="AU75" s="1547"/>
      <c r="AV75" s="1547"/>
      <c r="AW75" s="1547"/>
      <c r="AX75" s="1547"/>
      <c r="AY75" s="1547"/>
      <c r="AZ75" s="1547"/>
      <c r="BA75" s="1547"/>
      <c r="BB75" s="1547"/>
      <c r="BC75" s="1547"/>
    </row>
    <row r="76" spans="1:55" x14ac:dyDescent="0.2">
      <c r="A76" s="1547"/>
      <c r="B76" s="1547"/>
      <c r="C76" s="1547"/>
      <c r="D76" s="1547"/>
      <c r="E76" s="1547"/>
      <c r="F76" s="1547"/>
      <c r="G76" s="1547"/>
      <c r="H76" s="1547"/>
      <c r="I76" s="1547"/>
      <c r="J76" s="1548"/>
      <c r="K76" s="1548"/>
      <c r="L76" s="1548"/>
      <c r="M76" s="1549"/>
      <c r="N76" s="1549"/>
      <c r="O76" s="1549"/>
      <c r="P76" s="1549"/>
      <c r="Q76" s="1549"/>
      <c r="R76" s="1549"/>
      <c r="S76" s="1547"/>
      <c r="T76" s="1547"/>
      <c r="U76" s="1547"/>
      <c r="V76" s="1547"/>
      <c r="W76" s="1547"/>
      <c r="X76" s="1547"/>
      <c r="Y76" s="1547"/>
      <c r="Z76" s="1547"/>
      <c r="AA76" s="1547"/>
      <c r="AB76" s="1547"/>
      <c r="AC76" s="1547"/>
      <c r="AD76" s="1547"/>
      <c r="AE76" s="1547"/>
      <c r="AF76" s="1547"/>
      <c r="AG76" s="1547"/>
      <c r="AH76" s="1547"/>
      <c r="AI76" s="1547"/>
      <c r="AJ76" s="1547"/>
      <c r="AK76" s="1547"/>
      <c r="AL76" s="1547"/>
      <c r="AM76" s="1547"/>
      <c r="AN76" s="1547"/>
      <c r="AO76" s="1547"/>
      <c r="AP76" s="1547"/>
      <c r="AQ76" s="1547"/>
      <c r="AR76" s="1547"/>
      <c r="AS76" s="1547"/>
      <c r="AT76" s="1547"/>
      <c r="AU76" s="1547"/>
      <c r="AV76" s="1547"/>
      <c r="AW76" s="1547"/>
      <c r="AX76" s="1547"/>
      <c r="AY76" s="1547"/>
      <c r="AZ76" s="1547"/>
      <c r="BA76" s="1547"/>
      <c r="BB76" s="1547"/>
      <c r="BC76" s="1547"/>
    </row>
    <row r="77" spans="1:55" x14ac:dyDescent="0.2">
      <c r="A77" s="1547"/>
      <c r="B77" s="1547"/>
      <c r="C77" s="1547"/>
      <c r="D77" s="1547"/>
      <c r="E77" s="1547"/>
      <c r="F77" s="1547"/>
      <c r="G77" s="1547"/>
      <c r="H77" s="1547"/>
      <c r="I77" s="1547"/>
      <c r="J77" s="1548"/>
      <c r="K77" s="1548"/>
      <c r="L77" s="1548"/>
      <c r="M77" s="1549"/>
      <c r="N77" s="1549"/>
      <c r="O77" s="1549"/>
      <c r="P77" s="1549"/>
      <c r="Q77" s="1549"/>
      <c r="R77" s="1549"/>
      <c r="S77" s="1547"/>
      <c r="T77" s="1547"/>
      <c r="U77" s="1547"/>
      <c r="V77" s="1547"/>
      <c r="W77" s="1547"/>
      <c r="X77" s="1547"/>
      <c r="Y77" s="1547"/>
      <c r="Z77" s="1547"/>
      <c r="AA77" s="1547"/>
      <c r="AB77" s="1547"/>
      <c r="AC77" s="1547"/>
      <c r="AD77" s="1547"/>
      <c r="AE77" s="1547"/>
      <c r="AF77" s="1547"/>
      <c r="AG77" s="1547"/>
      <c r="AH77" s="1547"/>
      <c r="AI77" s="1547"/>
      <c r="AJ77" s="1547"/>
      <c r="AK77" s="1547"/>
      <c r="AL77" s="1547"/>
      <c r="AM77" s="1547"/>
      <c r="AN77" s="1547"/>
      <c r="AO77" s="1547"/>
      <c r="AP77" s="1547"/>
      <c r="AQ77" s="1547"/>
      <c r="AR77" s="1547"/>
      <c r="AS77" s="1547"/>
      <c r="AT77" s="1547"/>
      <c r="AU77" s="1547"/>
      <c r="AV77" s="1547"/>
      <c r="AW77" s="1547"/>
      <c r="AX77" s="1547"/>
      <c r="AY77" s="1547"/>
      <c r="AZ77" s="1547"/>
      <c r="BA77" s="1547"/>
      <c r="BB77" s="1547"/>
      <c r="BC77" s="1547"/>
    </row>
    <row r="78" spans="1:55" x14ac:dyDescent="0.2">
      <c r="A78" s="1547"/>
      <c r="B78" s="1547"/>
      <c r="C78" s="1547"/>
      <c r="D78" s="1547"/>
      <c r="E78" s="1547"/>
      <c r="F78" s="1547"/>
      <c r="G78" s="1547"/>
      <c r="H78" s="1547"/>
      <c r="I78" s="1547"/>
      <c r="J78" s="1548"/>
      <c r="K78" s="1548"/>
      <c r="L78" s="1548"/>
      <c r="M78" s="1549"/>
      <c r="N78" s="1549"/>
      <c r="O78" s="1549"/>
      <c r="P78" s="1549"/>
      <c r="Q78" s="1549"/>
      <c r="R78" s="1549"/>
      <c r="S78" s="1547"/>
      <c r="T78" s="1547"/>
      <c r="U78" s="1547"/>
      <c r="V78" s="1547"/>
      <c r="W78" s="1547"/>
      <c r="X78" s="1547"/>
      <c r="Y78" s="1547"/>
      <c r="Z78" s="1547"/>
      <c r="AA78" s="1547"/>
      <c r="AB78" s="1547"/>
      <c r="AC78" s="1547"/>
      <c r="AD78" s="1547"/>
      <c r="AE78" s="1547"/>
      <c r="AF78" s="1547"/>
      <c r="AG78" s="1547"/>
      <c r="AH78" s="1547"/>
      <c r="AI78" s="1547"/>
      <c r="AJ78" s="1547"/>
      <c r="AK78" s="1547"/>
      <c r="AL78" s="1547"/>
      <c r="AM78" s="1547"/>
      <c r="AN78" s="1547"/>
      <c r="AO78" s="1547"/>
      <c r="AP78" s="1547"/>
      <c r="AQ78" s="1547"/>
      <c r="AR78" s="1547"/>
      <c r="AS78" s="1547"/>
      <c r="AT78" s="1547"/>
      <c r="AU78" s="1547"/>
      <c r="AV78" s="1547"/>
      <c r="AW78" s="1547"/>
      <c r="AX78" s="1547"/>
      <c r="AY78" s="1547"/>
      <c r="AZ78" s="1547"/>
      <c r="BA78" s="1547"/>
      <c r="BB78" s="1547"/>
      <c r="BC78" s="1547"/>
    </row>
    <row r="79" spans="1:55" x14ac:dyDescent="0.2">
      <c r="A79" s="1547"/>
      <c r="B79" s="1547"/>
      <c r="C79" s="1547"/>
      <c r="D79" s="1547"/>
      <c r="E79" s="1547"/>
      <c r="F79" s="1547"/>
      <c r="G79" s="1547"/>
      <c r="H79" s="1547"/>
      <c r="I79" s="1547"/>
      <c r="J79" s="1548"/>
      <c r="K79" s="1548"/>
      <c r="L79" s="1548"/>
      <c r="M79" s="1549"/>
      <c r="N79" s="1549"/>
      <c r="O79" s="1549"/>
      <c r="P79" s="1549"/>
      <c r="Q79" s="1549"/>
      <c r="R79" s="1549"/>
      <c r="S79" s="1547"/>
      <c r="T79" s="1547"/>
      <c r="U79" s="1547"/>
      <c r="V79" s="1547"/>
      <c r="W79" s="1547"/>
      <c r="X79" s="1547"/>
      <c r="Y79" s="1547"/>
      <c r="Z79" s="1547"/>
      <c r="AA79" s="1547"/>
      <c r="AB79" s="1547"/>
      <c r="AC79" s="1547"/>
      <c r="AD79" s="1547"/>
      <c r="AE79" s="1547"/>
      <c r="AF79" s="1547"/>
      <c r="AG79" s="1547"/>
      <c r="AH79" s="1547"/>
      <c r="AI79" s="1547"/>
      <c r="AJ79" s="1547"/>
      <c r="AK79" s="1547"/>
      <c r="AL79" s="1547"/>
      <c r="AM79" s="1547"/>
      <c r="AN79" s="1547"/>
      <c r="AO79" s="1547"/>
      <c r="AP79" s="1547"/>
      <c r="AQ79" s="1547"/>
      <c r="AR79" s="1547"/>
      <c r="AS79" s="1547"/>
      <c r="AT79" s="1547"/>
      <c r="AU79" s="1547"/>
      <c r="AV79" s="1547"/>
      <c r="AW79" s="1547"/>
      <c r="AX79" s="1547"/>
      <c r="AY79" s="1547"/>
      <c r="AZ79" s="1547"/>
      <c r="BA79" s="1547"/>
      <c r="BB79" s="1547"/>
      <c r="BC79" s="1547"/>
    </row>
    <row r="80" spans="1:55" x14ac:dyDescent="0.2">
      <c r="A80" s="1547"/>
      <c r="B80" s="1547"/>
      <c r="C80" s="1547"/>
      <c r="D80" s="1547"/>
      <c r="E80" s="1547"/>
      <c r="F80" s="1547"/>
      <c r="G80" s="1547"/>
      <c r="H80" s="1547"/>
      <c r="I80" s="1547"/>
      <c r="J80" s="1548"/>
      <c r="K80" s="1548"/>
      <c r="L80" s="1548"/>
      <c r="M80" s="1549"/>
      <c r="N80" s="1549"/>
      <c r="O80" s="1549"/>
      <c r="P80" s="1549"/>
      <c r="Q80" s="1549"/>
      <c r="R80" s="1549"/>
      <c r="S80" s="1547"/>
      <c r="T80" s="1547"/>
      <c r="U80" s="1547"/>
      <c r="V80" s="1547"/>
      <c r="W80" s="1547"/>
      <c r="X80" s="1547"/>
      <c r="Y80" s="1547"/>
      <c r="Z80" s="1547"/>
      <c r="AA80" s="1547"/>
      <c r="AB80" s="1547"/>
      <c r="AC80" s="1547"/>
      <c r="AD80" s="1547"/>
      <c r="AE80" s="1547"/>
      <c r="AF80" s="1547"/>
      <c r="AG80" s="1547"/>
      <c r="AH80" s="1547"/>
      <c r="AI80" s="1547"/>
      <c r="AJ80" s="1547"/>
      <c r="AK80" s="1547"/>
      <c r="AL80" s="1547"/>
      <c r="AM80" s="1547"/>
      <c r="AN80" s="1547"/>
      <c r="AO80" s="1547"/>
      <c r="AP80" s="1547"/>
      <c r="AQ80" s="1547"/>
      <c r="AR80" s="1547"/>
      <c r="AS80" s="1547"/>
      <c r="AT80" s="1547"/>
      <c r="AU80" s="1547"/>
      <c r="AV80" s="1547"/>
      <c r="AW80" s="1547"/>
      <c r="AX80" s="1547"/>
      <c r="AY80" s="1547"/>
      <c r="AZ80" s="1547"/>
      <c r="BA80" s="1547"/>
      <c r="BB80" s="1547"/>
      <c r="BC80" s="1547"/>
    </row>
    <row r="81" spans="1:55" x14ac:dyDescent="0.2">
      <c r="A81" s="1547"/>
      <c r="B81" s="1547"/>
      <c r="C81" s="1547"/>
      <c r="D81" s="1547"/>
      <c r="E81" s="1547"/>
      <c r="F81" s="1547"/>
      <c r="G81" s="1547"/>
      <c r="H81" s="1547"/>
      <c r="I81" s="1547"/>
      <c r="J81" s="1548"/>
      <c r="K81" s="1548"/>
      <c r="L81" s="1548"/>
      <c r="M81" s="1549"/>
      <c r="N81" s="1549"/>
      <c r="O81" s="1549"/>
      <c r="P81" s="1549"/>
      <c r="Q81" s="1549"/>
      <c r="R81" s="1549"/>
      <c r="S81" s="1547"/>
      <c r="T81" s="1547"/>
      <c r="U81" s="1547"/>
      <c r="V81" s="1547"/>
      <c r="W81" s="1547"/>
      <c r="X81" s="1547"/>
      <c r="Y81" s="1547"/>
      <c r="Z81" s="1547"/>
      <c r="AA81" s="1547"/>
      <c r="AB81" s="1547"/>
      <c r="AC81" s="1547"/>
      <c r="AD81" s="1547"/>
      <c r="AE81" s="1547"/>
      <c r="AF81" s="1547"/>
      <c r="AG81" s="1547"/>
      <c r="AH81" s="1547"/>
      <c r="AI81" s="1547"/>
      <c r="AJ81" s="1547"/>
      <c r="AK81" s="1547"/>
      <c r="AL81" s="1547"/>
      <c r="AM81" s="1547"/>
      <c r="AN81" s="1547"/>
      <c r="AO81" s="1547"/>
      <c r="AP81" s="1547"/>
      <c r="AQ81" s="1547"/>
      <c r="AR81" s="1547"/>
      <c r="AS81" s="1547"/>
      <c r="AT81" s="1547"/>
      <c r="AU81" s="1547"/>
      <c r="AV81" s="1547"/>
      <c r="AW81" s="1547"/>
      <c r="AX81" s="1547"/>
      <c r="AY81" s="1547"/>
      <c r="AZ81" s="1547"/>
      <c r="BA81" s="1547"/>
      <c r="BB81" s="1547"/>
      <c r="BC81" s="1547"/>
    </row>
    <row r="82" spans="1:55" x14ac:dyDescent="0.2">
      <c r="A82" s="1547"/>
      <c r="B82" s="1547"/>
      <c r="C82" s="1547"/>
      <c r="D82" s="1547"/>
      <c r="E82" s="1547"/>
      <c r="F82" s="1547"/>
      <c r="G82" s="1547"/>
      <c r="H82" s="1547"/>
      <c r="I82" s="1547"/>
      <c r="J82" s="1548"/>
      <c r="K82" s="1548"/>
      <c r="L82" s="1548"/>
      <c r="M82" s="1549"/>
      <c r="N82" s="1549"/>
      <c r="O82" s="1549"/>
      <c r="P82" s="1549"/>
      <c r="Q82" s="1549"/>
      <c r="R82" s="1549"/>
      <c r="S82" s="1547"/>
      <c r="T82" s="1547"/>
      <c r="U82" s="1547"/>
      <c r="V82" s="1547"/>
      <c r="W82" s="1547"/>
      <c r="X82" s="1547"/>
      <c r="Y82" s="1547"/>
      <c r="Z82" s="1547"/>
      <c r="AA82" s="1547"/>
      <c r="AB82" s="1547"/>
      <c r="AC82" s="1547"/>
      <c r="AD82" s="1547"/>
      <c r="AE82" s="1547"/>
      <c r="AF82" s="1547"/>
      <c r="AG82" s="1547"/>
      <c r="AH82" s="1547"/>
      <c r="AI82" s="1547"/>
      <c r="AJ82" s="1547"/>
      <c r="AK82" s="1547"/>
      <c r="AL82" s="1547"/>
      <c r="AM82" s="1547"/>
      <c r="AN82" s="1547"/>
      <c r="AO82" s="1547"/>
      <c r="AP82" s="1547"/>
      <c r="AQ82" s="1547"/>
      <c r="AR82" s="1547"/>
      <c r="AS82" s="1547"/>
      <c r="AT82" s="1547"/>
      <c r="AU82" s="1547"/>
      <c r="AV82" s="1547"/>
      <c r="AW82" s="1547"/>
      <c r="AX82" s="1547"/>
      <c r="AY82" s="1547"/>
      <c r="AZ82" s="1547"/>
      <c r="BA82" s="1547"/>
      <c r="BB82" s="1547"/>
      <c r="BC82" s="1547"/>
    </row>
    <row r="83" spans="1:55" x14ac:dyDescent="0.2">
      <c r="A83" s="1547"/>
      <c r="B83" s="1547"/>
      <c r="C83" s="1547"/>
      <c r="D83" s="1547"/>
      <c r="E83" s="1547"/>
      <c r="F83" s="1547"/>
      <c r="G83" s="1547"/>
      <c r="H83" s="1547"/>
      <c r="I83" s="1547"/>
      <c r="J83" s="1548"/>
      <c r="K83" s="1548"/>
      <c r="L83" s="1548"/>
      <c r="M83" s="1549"/>
      <c r="N83" s="1549"/>
      <c r="O83" s="1549"/>
      <c r="P83" s="1549"/>
      <c r="Q83" s="1549"/>
      <c r="R83" s="1549"/>
      <c r="S83" s="1547"/>
      <c r="T83" s="1547"/>
      <c r="U83" s="1547"/>
      <c r="V83" s="1547"/>
      <c r="W83" s="1547"/>
      <c r="X83" s="1547"/>
      <c r="Y83" s="1547"/>
      <c r="Z83" s="1547"/>
      <c r="AA83" s="1547"/>
      <c r="AB83" s="1547"/>
      <c r="AC83" s="1547"/>
      <c r="AD83" s="1547"/>
      <c r="AE83" s="1547"/>
      <c r="AF83" s="1547"/>
      <c r="AG83" s="1547"/>
      <c r="AH83" s="1547"/>
      <c r="AI83" s="1547"/>
      <c r="AJ83" s="1547"/>
      <c r="AK83" s="1547"/>
      <c r="AL83" s="1547"/>
      <c r="AM83" s="1547"/>
      <c r="AN83" s="1547"/>
      <c r="AO83" s="1547"/>
      <c r="AP83" s="1547"/>
      <c r="AQ83" s="1547"/>
      <c r="AR83" s="1547"/>
      <c r="AS83" s="1547"/>
      <c r="AT83" s="1547"/>
      <c r="AU83" s="1547"/>
      <c r="AV83" s="1547"/>
      <c r="AW83" s="1547"/>
      <c r="AX83" s="1547"/>
      <c r="AY83" s="1547"/>
      <c r="AZ83" s="1547"/>
      <c r="BA83" s="1547"/>
      <c r="BB83" s="1547"/>
      <c r="BC83" s="1547"/>
    </row>
    <row r="84" spans="1:55" x14ac:dyDescent="0.2">
      <c r="A84" s="1547"/>
      <c r="B84" s="1547"/>
      <c r="C84" s="1547"/>
      <c r="D84" s="1547"/>
      <c r="E84" s="1547"/>
      <c r="F84" s="1547"/>
      <c r="G84" s="1547"/>
      <c r="H84" s="1547"/>
      <c r="I84" s="1547"/>
      <c r="J84" s="1548"/>
      <c r="K84" s="1548"/>
      <c r="L84" s="1548"/>
      <c r="M84" s="1549"/>
      <c r="N84" s="1549"/>
      <c r="O84" s="1549"/>
      <c r="P84" s="1549"/>
      <c r="Q84" s="1549"/>
      <c r="R84" s="1549"/>
      <c r="S84" s="1547"/>
      <c r="T84" s="1547"/>
      <c r="U84" s="1547"/>
      <c r="V84" s="1547"/>
      <c r="W84" s="1547"/>
      <c r="X84" s="1547"/>
      <c r="Y84" s="1547"/>
      <c r="Z84" s="1547"/>
      <c r="AA84" s="1547"/>
      <c r="AB84" s="1547"/>
      <c r="AC84" s="1547"/>
      <c r="AD84" s="1547"/>
      <c r="AE84" s="1547"/>
      <c r="AF84" s="1547"/>
      <c r="AG84" s="1547"/>
      <c r="AH84" s="1547"/>
      <c r="AI84" s="1547"/>
      <c r="AJ84" s="1547"/>
      <c r="AK84" s="1547"/>
      <c r="AL84" s="1547"/>
      <c r="AM84" s="1547"/>
      <c r="AN84" s="1547"/>
      <c r="AO84" s="1547"/>
      <c r="AP84" s="1547"/>
      <c r="AQ84" s="1547"/>
      <c r="AR84" s="1547"/>
      <c r="AS84" s="1547"/>
      <c r="AT84" s="1547"/>
      <c r="AU84" s="1547"/>
      <c r="AV84" s="1547"/>
      <c r="AW84" s="1547"/>
      <c r="AX84" s="1547"/>
      <c r="AY84" s="1547"/>
      <c r="AZ84" s="1547"/>
      <c r="BA84" s="1547"/>
      <c r="BB84" s="1547"/>
      <c r="BC84" s="1547"/>
    </row>
    <row r="85" spans="1:55" x14ac:dyDescent="0.2">
      <c r="A85" s="1547"/>
      <c r="B85" s="1547"/>
      <c r="C85" s="1547"/>
      <c r="D85" s="1547"/>
      <c r="E85" s="1547"/>
      <c r="F85" s="1547"/>
      <c r="G85" s="1547"/>
      <c r="H85" s="1547"/>
      <c r="I85" s="1547"/>
      <c r="J85" s="1548"/>
      <c r="K85" s="1548"/>
      <c r="L85" s="1548"/>
      <c r="M85" s="1549"/>
      <c r="N85" s="1549"/>
      <c r="O85" s="1549"/>
      <c r="P85" s="1549"/>
      <c r="Q85" s="1549"/>
      <c r="R85" s="1549"/>
      <c r="S85" s="1547"/>
      <c r="T85" s="1547"/>
      <c r="U85" s="1547"/>
      <c r="V85" s="1547"/>
      <c r="W85" s="1547"/>
      <c r="X85" s="1547"/>
      <c r="Y85" s="1547"/>
      <c r="Z85" s="1547"/>
      <c r="AA85" s="1547"/>
      <c r="AB85" s="1547"/>
      <c r="AC85" s="1547"/>
      <c r="AD85" s="1547"/>
      <c r="AE85" s="1547"/>
      <c r="AF85" s="1547"/>
      <c r="AG85" s="1547"/>
      <c r="AH85" s="1547"/>
      <c r="AI85" s="1547"/>
      <c r="AJ85" s="1547"/>
      <c r="AK85" s="1547"/>
      <c r="AL85" s="1547"/>
      <c r="AM85" s="1547"/>
      <c r="AN85" s="1547"/>
      <c r="AO85" s="1547"/>
      <c r="AP85" s="1547"/>
      <c r="AQ85" s="1547"/>
      <c r="AR85" s="1547"/>
      <c r="AS85" s="1547"/>
      <c r="AT85" s="1547"/>
      <c r="AU85" s="1547"/>
      <c r="AV85" s="1547"/>
      <c r="AW85" s="1547"/>
      <c r="AX85" s="1547"/>
      <c r="AY85" s="1547"/>
      <c r="AZ85" s="1547"/>
      <c r="BA85" s="1547"/>
      <c r="BB85" s="1547"/>
      <c r="BC85" s="1547"/>
    </row>
    <row r="86" spans="1:55" x14ac:dyDescent="0.2">
      <c r="A86" s="1547"/>
      <c r="B86" s="1547"/>
      <c r="C86" s="1547"/>
      <c r="D86" s="1547"/>
      <c r="E86" s="1547"/>
      <c r="F86" s="1547"/>
      <c r="G86" s="1547"/>
      <c r="H86" s="1547"/>
      <c r="I86" s="1547"/>
      <c r="J86" s="1548"/>
      <c r="K86" s="1548"/>
      <c r="L86" s="1548"/>
      <c r="M86" s="1549"/>
      <c r="N86" s="1549"/>
      <c r="O86" s="1549"/>
      <c r="P86" s="1549"/>
      <c r="Q86" s="1549"/>
      <c r="R86" s="1549"/>
      <c r="S86" s="1547"/>
      <c r="T86" s="1547"/>
      <c r="U86" s="1547"/>
      <c r="V86" s="1547"/>
      <c r="W86" s="1547"/>
      <c r="X86" s="1547"/>
      <c r="Y86" s="1547"/>
      <c r="Z86" s="1547"/>
      <c r="AA86" s="1547"/>
      <c r="AB86" s="1547"/>
      <c r="AC86" s="1547"/>
      <c r="AD86" s="1547"/>
      <c r="AE86" s="1547"/>
      <c r="AF86" s="1547"/>
      <c r="AG86" s="1547"/>
      <c r="AH86" s="1547"/>
      <c r="AI86" s="1547"/>
      <c r="AJ86" s="1547"/>
      <c r="AK86" s="1547"/>
      <c r="AL86" s="1547"/>
      <c r="AM86" s="1547"/>
      <c r="AN86" s="1547"/>
      <c r="AO86" s="1547"/>
      <c r="AP86" s="1547"/>
      <c r="AQ86" s="1547"/>
      <c r="AR86" s="1547"/>
      <c r="AS86" s="1547"/>
      <c r="AT86" s="1547"/>
      <c r="AU86" s="1547"/>
      <c r="AV86" s="1547"/>
      <c r="AW86" s="1547"/>
      <c r="AX86" s="1547"/>
      <c r="AY86" s="1547"/>
      <c r="AZ86" s="1547"/>
      <c r="BA86" s="1547"/>
      <c r="BB86" s="1547"/>
      <c r="BC86" s="1547"/>
    </row>
    <row r="87" spans="1:55" x14ac:dyDescent="0.2">
      <c r="A87" s="1547"/>
      <c r="B87" s="1547"/>
      <c r="C87" s="1547"/>
      <c r="D87" s="1547"/>
      <c r="E87" s="1547"/>
      <c r="F87" s="1547"/>
      <c r="G87" s="1547"/>
      <c r="H87" s="1547"/>
      <c r="I87" s="1547"/>
      <c r="J87" s="1548"/>
      <c r="K87" s="1548"/>
      <c r="L87" s="1548"/>
      <c r="M87" s="1549"/>
      <c r="N87" s="1549"/>
      <c r="O87" s="1549"/>
      <c r="P87" s="1549"/>
      <c r="Q87" s="1549"/>
      <c r="R87" s="1549"/>
      <c r="S87" s="1547"/>
      <c r="T87" s="1547"/>
      <c r="U87" s="1547"/>
      <c r="V87" s="1547"/>
      <c r="W87" s="1547"/>
      <c r="X87" s="1547"/>
      <c r="Y87" s="1547"/>
      <c r="Z87" s="1547"/>
      <c r="AA87" s="1547"/>
      <c r="AB87" s="1547"/>
      <c r="AC87" s="1547"/>
      <c r="AD87" s="1547"/>
      <c r="AE87" s="1547"/>
      <c r="AF87" s="1547"/>
      <c r="AG87" s="1547"/>
      <c r="AH87" s="1547"/>
      <c r="AI87" s="1547"/>
      <c r="AJ87" s="1547"/>
      <c r="AK87" s="1547"/>
      <c r="AL87" s="1547"/>
      <c r="AM87" s="1547"/>
      <c r="AN87" s="1547"/>
      <c r="AO87" s="1547"/>
      <c r="AP87" s="1547"/>
      <c r="AQ87" s="1547"/>
      <c r="AR87" s="1547"/>
      <c r="AS87" s="1547"/>
      <c r="AT87" s="1547"/>
      <c r="AU87" s="1547"/>
      <c r="AV87" s="1547"/>
      <c r="AW87" s="1547"/>
      <c r="AX87" s="1547"/>
      <c r="AY87" s="1547"/>
      <c r="AZ87" s="1547"/>
      <c r="BA87" s="1547"/>
      <c r="BB87" s="1547"/>
      <c r="BC87" s="1547"/>
    </row>
    <row r="88" spans="1:55" x14ac:dyDescent="0.2">
      <c r="A88" s="1547"/>
      <c r="B88" s="1547"/>
      <c r="C88" s="1547"/>
      <c r="D88" s="1547"/>
      <c r="E88" s="1547"/>
      <c r="F88" s="1547"/>
      <c r="G88" s="1547"/>
      <c r="H88" s="1547"/>
      <c r="I88" s="1547"/>
      <c r="J88" s="1548"/>
      <c r="K88" s="1548"/>
      <c r="L88" s="1548"/>
      <c r="M88" s="1549"/>
      <c r="N88" s="1549"/>
      <c r="O88" s="1549"/>
      <c r="P88" s="1549"/>
      <c r="Q88" s="1549"/>
      <c r="R88" s="1549"/>
      <c r="S88" s="1547"/>
      <c r="T88" s="1547"/>
      <c r="U88" s="1547"/>
      <c r="V88" s="1547"/>
      <c r="W88" s="1547"/>
      <c r="X88" s="1547"/>
      <c r="Y88" s="1547"/>
      <c r="Z88" s="1547"/>
      <c r="AA88" s="1547"/>
      <c r="AB88" s="1547"/>
      <c r="AC88" s="1547"/>
      <c r="AD88" s="1547"/>
      <c r="AE88" s="1547"/>
      <c r="AF88" s="1547"/>
      <c r="AG88" s="1547"/>
      <c r="AH88" s="1547"/>
      <c r="AI88" s="1547"/>
      <c r="AJ88" s="1547"/>
      <c r="AK88" s="1547"/>
      <c r="AL88" s="1547"/>
      <c r="AM88" s="1547"/>
      <c r="AN88" s="1547"/>
      <c r="AO88" s="1547"/>
      <c r="AP88" s="1547"/>
      <c r="AQ88" s="1547"/>
      <c r="AR88" s="1547"/>
      <c r="AS88" s="1547"/>
      <c r="AT88" s="1547"/>
      <c r="AU88" s="1547"/>
      <c r="AV88" s="1547"/>
      <c r="AW88" s="1547"/>
      <c r="AX88" s="1547"/>
      <c r="AY88" s="1547"/>
      <c r="AZ88" s="1547"/>
      <c r="BA88" s="1547"/>
      <c r="BB88" s="1547"/>
      <c r="BC88" s="1547"/>
    </row>
    <row r="89" spans="1:55" x14ac:dyDescent="0.2">
      <c r="A89" s="1547"/>
      <c r="B89" s="1547"/>
      <c r="C89" s="1547"/>
      <c r="D89" s="1547"/>
      <c r="E89" s="1547"/>
      <c r="F89" s="1547"/>
      <c r="G89" s="1547"/>
      <c r="H89" s="1547"/>
      <c r="I89" s="1547"/>
      <c r="J89" s="1548"/>
      <c r="K89" s="1548"/>
      <c r="L89" s="1548"/>
      <c r="M89" s="1549"/>
      <c r="N89" s="1549"/>
      <c r="O89" s="1549"/>
      <c r="P89" s="1549"/>
      <c r="Q89" s="1549"/>
      <c r="R89" s="1549"/>
      <c r="S89" s="1547"/>
      <c r="T89" s="1547"/>
      <c r="U89" s="1547"/>
      <c r="V89" s="1547"/>
      <c r="W89" s="1547"/>
      <c r="X89" s="1547"/>
      <c r="Y89" s="1547"/>
      <c r="Z89" s="1547"/>
      <c r="AA89" s="1547"/>
      <c r="AB89" s="1547"/>
      <c r="AC89" s="1547"/>
      <c r="AD89" s="1547"/>
      <c r="AE89" s="1547"/>
      <c r="AF89" s="1547"/>
      <c r="AG89" s="1547"/>
      <c r="AH89" s="1547"/>
      <c r="AI89" s="1547"/>
      <c r="AJ89" s="1547"/>
      <c r="AK89" s="1547"/>
      <c r="AL89" s="1547"/>
      <c r="AM89" s="1547"/>
      <c r="AN89" s="1547"/>
      <c r="AO89" s="1547"/>
      <c r="AP89" s="1547"/>
      <c r="AQ89" s="1547"/>
      <c r="AR89" s="1547"/>
      <c r="AS89" s="1547"/>
      <c r="AT89" s="1547"/>
      <c r="AU89" s="1547"/>
      <c r="AV89" s="1547"/>
      <c r="AW89" s="1547"/>
      <c r="AX89" s="1547"/>
      <c r="AY89" s="1547"/>
      <c r="AZ89" s="1547"/>
      <c r="BA89" s="1547"/>
      <c r="BB89" s="1547"/>
      <c r="BC89" s="1547"/>
    </row>
    <row r="90" spans="1:55" x14ac:dyDescent="0.2">
      <c r="A90" s="1547"/>
      <c r="B90" s="1547"/>
      <c r="C90" s="1547"/>
      <c r="D90" s="1547"/>
      <c r="E90" s="1547"/>
      <c r="F90" s="1547"/>
      <c r="G90" s="1547"/>
      <c r="H90" s="1547"/>
      <c r="I90" s="1547"/>
      <c r="J90" s="1548"/>
      <c r="K90" s="1548"/>
      <c r="L90" s="1548"/>
      <c r="M90" s="1549"/>
      <c r="N90" s="1549"/>
      <c r="O90" s="1549"/>
      <c r="P90" s="1549"/>
      <c r="Q90" s="1549"/>
      <c r="R90" s="1549"/>
      <c r="S90" s="1547"/>
      <c r="T90" s="1547"/>
      <c r="U90" s="1547"/>
      <c r="V90" s="1547"/>
      <c r="W90" s="1547"/>
      <c r="X90" s="1547"/>
      <c r="Y90" s="1547"/>
      <c r="Z90" s="1547"/>
      <c r="AA90" s="1547"/>
      <c r="AB90" s="1547"/>
      <c r="AC90" s="1547"/>
      <c r="AD90" s="1547"/>
      <c r="AE90" s="1547"/>
      <c r="AF90" s="1547"/>
      <c r="AG90" s="1547"/>
      <c r="AH90" s="1547"/>
      <c r="AI90" s="1547"/>
      <c r="AJ90" s="1547"/>
      <c r="AK90" s="1547"/>
      <c r="AL90" s="1547"/>
      <c r="AM90" s="1547"/>
      <c r="AN90" s="1547"/>
      <c r="AO90" s="1547"/>
      <c r="AP90" s="1547"/>
      <c r="AQ90" s="1547"/>
      <c r="AR90" s="1547"/>
      <c r="AS90" s="1547"/>
      <c r="AT90" s="1547"/>
      <c r="AU90" s="1547"/>
      <c r="AV90" s="1547"/>
      <c r="AW90" s="1547"/>
      <c r="AX90" s="1547"/>
      <c r="AY90" s="1547"/>
      <c r="AZ90" s="1547"/>
      <c r="BA90" s="1547"/>
      <c r="BB90" s="1547"/>
      <c r="BC90" s="1547"/>
    </row>
    <row r="91" spans="1:55" x14ac:dyDescent="0.2">
      <c r="A91" s="1547"/>
      <c r="B91" s="1547"/>
      <c r="C91" s="1547"/>
      <c r="D91" s="1547"/>
      <c r="E91" s="1547"/>
      <c r="F91" s="1547"/>
      <c r="G91" s="1547"/>
      <c r="H91" s="1547"/>
      <c r="I91" s="1547"/>
      <c r="J91" s="1548"/>
      <c r="K91" s="1548"/>
      <c r="L91" s="1548"/>
      <c r="M91" s="1549"/>
      <c r="N91" s="1549"/>
      <c r="O91" s="1549"/>
      <c r="P91" s="1549"/>
      <c r="Q91" s="1549"/>
      <c r="R91" s="1549"/>
      <c r="S91" s="1547"/>
      <c r="T91" s="1547"/>
      <c r="U91" s="1547"/>
      <c r="V91" s="1547"/>
      <c r="W91" s="1547"/>
      <c r="X91" s="1547"/>
      <c r="Y91" s="1547"/>
      <c r="Z91" s="1547"/>
      <c r="AA91" s="1547"/>
      <c r="AB91" s="1547"/>
      <c r="AC91" s="1547"/>
      <c r="AD91" s="1547"/>
      <c r="AE91" s="1547"/>
      <c r="AF91" s="1547"/>
      <c r="AG91" s="1547"/>
      <c r="AH91" s="1547"/>
      <c r="AI91" s="1547"/>
      <c r="AJ91" s="1547"/>
      <c r="AK91" s="1547"/>
      <c r="AL91" s="1547"/>
      <c r="AM91" s="1547"/>
      <c r="AN91" s="1547"/>
      <c r="AO91" s="1547"/>
      <c r="AP91" s="1547"/>
      <c r="AQ91" s="1547"/>
      <c r="AR91" s="1547"/>
      <c r="AS91" s="1547"/>
      <c r="AT91" s="1547"/>
      <c r="AU91" s="1547"/>
      <c r="AV91" s="1547"/>
      <c r="AW91" s="1547"/>
      <c r="AX91" s="1547"/>
      <c r="AY91" s="1547"/>
      <c r="AZ91" s="1547"/>
      <c r="BA91" s="1547"/>
      <c r="BB91" s="1547"/>
      <c r="BC91" s="1547"/>
    </row>
    <row r="92" spans="1:55" x14ac:dyDescent="0.2">
      <c r="A92" s="1547"/>
      <c r="B92" s="1547"/>
      <c r="C92" s="1547"/>
      <c r="D92" s="1547"/>
      <c r="E92" s="1547"/>
      <c r="F92" s="1547"/>
      <c r="G92" s="1547"/>
      <c r="H92" s="1547"/>
      <c r="I92" s="1547"/>
      <c r="J92" s="1548"/>
      <c r="K92" s="1548"/>
      <c r="L92" s="1548"/>
      <c r="M92" s="1549"/>
      <c r="N92" s="1549"/>
      <c r="O92" s="1549"/>
      <c r="P92" s="1549"/>
      <c r="Q92" s="1549"/>
      <c r="R92" s="1549"/>
      <c r="S92" s="1547"/>
      <c r="T92" s="1547"/>
      <c r="U92" s="1547"/>
      <c r="V92" s="1547"/>
      <c r="W92" s="1547"/>
      <c r="X92" s="1547"/>
      <c r="Y92" s="1547"/>
      <c r="Z92" s="1547"/>
      <c r="AA92" s="1547"/>
      <c r="AB92" s="1547"/>
      <c r="AC92" s="1547"/>
      <c r="AD92" s="1547"/>
      <c r="AE92" s="1547"/>
      <c r="AF92" s="1547"/>
      <c r="AG92" s="1547"/>
      <c r="AH92" s="1547"/>
      <c r="AI92" s="1547"/>
      <c r="AJ92" s="1547"/>
      <c r="AK92" s="1547"/>
      <c r="AL92" s="1547"/>
      <c r="AM92" s="1547"/>
      <c r="AN92" s="1547"/>
      <c r="AO92" s="1547"/>
      <c r="AP92" s="1547"/>
      <c r="AQ92" s="1547"/>
      <c r="AR92" s="1547"/>
      <c r="AS92" s="1547"/>
      <c r="AT92" s="1547"/>
      <c r="AU92" s="1547"/>
      <c r="AV92" s="1547"/>
      <c r="AW92" s="1547"/>
      <c r="AX92" s="1547"/>
      <c r="AY92" s="1547"/>
      <c r="AZ92" s="1547"/>
      <c r="BA92" s="1547"/>
      <c r="BB92" s="1547"/>
      <c r="BC92" s="1547"/>
    </row>
    <row r="93" spans="1:55" x14ac:dyDescent="0.2">
      <c r="A93" s="1547"/>
      <c r="B93" s="1547"/>
      <c r="C93" s="1547"/>
      <c r="D93" s="1547"/>
      <c r="E93" s="1547"/>
      <c r="F93" s="1547"/>
      <c r="G93" s="1547"/>
      <c r="H93" s="1547"/>
      <c r="I93" s="1547"/>
      <c r="J93" s="1548"/>
      <c r="K93" s="1548"/>
      <c r="L93" s="1548"/>
      <c r="M93" s="1549"/>
      <c r="N93" s="1549"/>
      <c r="O93" s="1549"/>
      <c r="P93" s="1549"/>
      <c r="Q93" s="1549"/>
      <c r="R93" s="1549"/>
      <c r="S93" s="1547"/>
      <c r="T93" s="1547"/>
      <c r="U93" s="1547"/>
      <c r="V93" s="1547"/>
      <c r="W93" s="1547"/>
      <c r="X93" s="1547"/>
      <c r="Y93" s="1547"/>
      <c r="Z93" s="1547"/>
      <c r="AA93" s="1547"/>
      <c r="AB93" s="1547"/>
      <c r="AC93" s="1547"/>
      <c r="AD93" s="1547"/>
      <c r="AE93" s="1547"/>
      <c r="AF93" s="1547"/>
      <c r="AG93" s="1547"/>
      <c r="AH93" s="1547"/>
      <c r="AI93" s="1547"/>
      <c r="AJ93" s="1547"/>
      <c r="AK93" s="1547"/>
      <c r="AL93" s="1547"/>
      <c r="AM93" s="1547"/>
      <c r="AN93" s="1547"/>
      <c r="AO93" s="1547"/>
      <c r="AP93" s="1547"/>
      <c r="AQ93" s="1547"/>
      <c r="AR93" s="1547"/>
      <c r="AS93" s="1547"/>
      <c r="AT93" s="1547"/>
      <c r="AU93" s="1547"/>
      <c r="AV93" s="1547"/>
      <c r="AW93" s="1547"/>
      <c r="AX93" s="1547"/>
      <c r="AY93" s="1547"/>
      <c r="AZ93" s="1547"/>
      <c r="BA93" s="1547"/>
      <c r="BB93" s="1547"/>
      <c r="BC93" s="1547"/>
    </row>
    <row r="94" spans="1:55" x14ac:dyDescent="0.2">
      <c r="A94" s="1547"/>
      <c r="B94" s="1547"/>
      <c r="C94" s="1547"/>
      <c r="D94" s="1547"/>
      <c r="E94" s="1547"/>
      <c r="F94" s="1547"/>
      <c r="G94" s="1547"/>
      <c r="H94" s="1547"/>
      <c r="I94" s="1547"/>
      <c r="J94" s="1548"/>
      <c r="K94" s="1548"/>
      <c r="L94" s="1548"/>
      <c r="M94" s="1549"/>
      <c r="N94" s="1549"/>
      <c r="O94" s="1549"/>
      <c r="P94" s="1549"/>
      <c r="Q94" s="1549"/>
      <c r="R94" s="1549"/>
      <c r="S94" s="1547"/>
      <c r="T94" s="1547"/>
      <c r="U94" s="1547"/>
      <c r="V94" s="1547"/>
      <c r="W94" s="1547"/>
      <c r="X94" s="1547"/>
      <c r="Y94" s="1547"/>
      <c r="Z94" s="1547"/>
      <c r="AA94" s="1547"/>
      <c r="AB94" s="1547"/>
      <c r="AC94" s="1547"/>
      <c r="AD94" s="1547"/>
      <c r="AE94" s="1547"/>
      <c r="AF94" s="1547"/>
      <c r="AG94" s="1547"/>
      <c r="AH94" s="1547"/>
      <c r="AI94" s="1547"/>
      <c r="AJ94" s="1547"/>
      <c r="AK94" s="1547"/>
      <c r="AL94" s="1547"/>
      <c r="AM94" s="1547"/>
      <c r="AN94" s="1547"/>
      <c r="AO94" s="1547"/>
      <c r="AP94" s="1547"/>
      <c r="AQ94" s="1547"/>
      <c r="AR94" s="1547"/>
      <c r="AS94" s="1547"/>
      <c r="AT94" s="1547"/>
      <c r="AU94" s="1547"/>
      <c r="AV94" s="1547"/>
      <c r="AW94" s="1547"/>
      <c r="AX94" s="1547"/>
      <c r="AY94" s="1547"/>
      <c r="AZ94" s="1547"/>
      <c r="BA94" s="1547"/>
      <c r="BB94" s="1547"/>
      <c r="BC94" s="1547"/>
    </row>
    <row r="95" spans="1:55" x14ac:dyDescent="0.2">
      <c r="A95" s="1547"/>
      <c r="B95" s="1547"/>
      <c r="C95" s="1547"/>
      <c r="D95" s="1547"/>
      <c r="E95" s="1547"/>
      <c r="F95" s="1547"/>
      <c r="G95" s="1547"/>
      <c r="H95" s="1547"/>
      <c r="I95" s="1547"/>
      <c r="J95" s="1548"/>
      <c r="K95" s="1548"/>
      <c r="L95" s="1548"/>
      <c r="M95" s="1549"/>
      <c r="N95" s="1549"/>
      <c r="O95" s="1549"/>
      <c r="P95" s="1549"/>
      <c r="Q95" s="1549"/>
      <c r="R95" s="1549"/>
      <c r="S95" s="1547"/>
      <c r="T95" s="1547"/>
      <c r="U95" s="1547"/>
      <c r="V95" s="1547"/>
      <c r="W95" s="1547"/>
      <c r="X95" s="1547"/>
      <c r="Y95" s="1547"/>
      <c r="Z95" s="1547"/>
      <c r="AA95" s="1547"/>
      <c r="AB95" s="1547"/>
      <c r="AC95" s="1547"/>
      <c r="AD95" s="1547"/>
      <c r="AE95" s="1547"/>
      <c r="AF95" s="1547"/>
      <c r="AG95" s="1547"/>
      <c r="AH95" s="1547"/>
      <c r="AI95" s="1547"/>
      <c r="AJ95" s="1547"/>
      <c r="AK95" s="1547"/>
      <c r="AL95" s="1547"/>
      <c r="AM95" s="1547"/>
      <c r="AN95" s="1547"/>
      <c r="AO95" s="1547"/>
      <c r="AP95" s="1547"/>
      <c r="AQ95" s="1547"/>
      <c r="AR95" s="1547"/>
      <c r="AS95" s="1547"/>
      <c r="AT95" s="1547"/>
      <c r="AU95" s="1547"/>
      <c r="AV95" s="1547"/>
      <c r="AW95" s="1547"/>
      <c r="AX95" s="1547"/>
      <c r="AY95" s="1547"/>
      <c r="AZ95" s="1547"/>
      <c r="BA95" s="1547"/>
      <c r="BB95" s="1547"/>
      <c r="BC95" s="1547"/>
    </row>
    <row r="96" spans="1:55" x14ac:dyDescent="0.2">
      <c r="A96" s="1547"/>
      <c r="B96" s="1547"/>
      <c r="C96" s="1547"/>
      <c r="D96" s="1547"/>
      <c r="E96" s="1547"/>
      <c r="F96" s="1547"/>
      <c r="G96" s="1547"/>
      <c r="H96" s="1547"/>
      <c r="I96" s="1547"/>
      <c r="J96" s="1548"/>
      <c r="K96" s="1548"/>
      <c r="L96" s="1548"/>
      <c r="M96" s="1549"/>
      <c r="N96" s="1549"/>
      <c r="O96" s="1549"/>
      <c r="P96" s="1549"/>
      <c r="Q96" s="1549"/>
      <c r="R96" s="1549"/>
      <c r="S96" s="1547"/>
      <c r="T96" s="1547"/>
      <c r="U96" s="1547"/>
      <c r="V96" s="1547"/>
      <c r="W96" s="1547"/>
      <c r="X96" s="1547"/>
      <c r="Y96" s="1547"/>
      <c r="Z96" s="1547"/>
      <c r="AA96" s="1547"/>
      <c r="AB96" s="1547"/>
      <c r="AC96" s="1547"/>
      <c r="AD96" s="1547"/>
      <c r="AE96" s="1547"/>
      <c r="AF96" s="1547"/>
      <c r="AG96" s="1547"/>
      <c r="AH96" s="1547"/>
      <c r="AI96" s="1547"/>
      <c r="AJ96" s="1547"/>
      <c r="AK96" s="1547"/>
      <c r="AL96" s="1547"/>
      <c r="AM96" s="1547"/>
      <c r="AN96" s="1547"/>
      <c r="AO96" s="1547"/>
      <c r="AP96" s="1547"/>
      <c r="AQ96" s="1547"/>
      <c r="AR96" s="1547"/>
      <c r="AS96" s="1547"/>
      <c r="AT96" s="1547"/>
      <c r="AU96" s="1547"/>
      <c r="AV96" s="1547"/>
      <c r="AW96" s="1547"/>
      <c r="AX96" s="1547"/>
      <c r="AY96" s="1547"/>
      <c r="AZ96" s="1547"/>
      <c r="BA96" s="1547"/>
      <c r="BB96" s="1547"/>
      <c r="BC96" s="1547"/>
    </row>
    <row r="97" spans="1:55" x14ac:dyDescent="0.2">
      <c r="A97" s="1547"/>
      <c r="B97" s="1547"/>
      <c r="C97" s="1547"/>
      <c r="D97" s="1547"/>
      <c r="E97" s="1547"/>
      <c r="F97" s="1547"/>
      <c r="G97" s="1547"/>
      <c r="H97" s="1547"/>
      <c r="I97" s="1547"/>
      <c r="J97" s="1548"/>
      <c r="K97" s="1548"/>
      <c r="L97" s="1548"/>
      <c r="M97" s="1549"/>
      <c r="N97" s="1549"/>
      <c r="O97" s="1549"/>
      <c r="P97" s="1549"/>
      <c r="Q97" s="1549"/>
      <c r="R97" s="1549"/>
      <c r="S97" s="1547"/>
      <c r="T97" s="1547"/>
      <c r="U97" s="1547"/>
      <c r="V97" s="1547"/>
      <c r="W97" s="1547"/>
      <c r="X97" s="1547"/>
      <c r="Y97" s="1547"/>
      <c r="Z97" s="1547"/>
      <c r="AA97" s="1547"/>
      <c r="AB97" s="1547"/>
      <c r="AC97" s="1547"/>
      <c r="AD97" s="1547"/>
      <c r="AE97" s="1547"/>
      <c r="AF97" s="1547"/>
      <c r="AG97" s="1547"/>
      <c r="AH97" s="1547"/>
      <c r="AI97" s="1547"/>
      <c r="AJ97" s="1547"/>
      <c r="AK97" s="1547"/>
      <c r="AL97" s="1547"/>
      <c r="AM97" s="1547"/>
      <c r="AN97" s="1547"/>
      <c r="AO97" s="1547"/>
      <c r="AP97" s="1547"/>
      <c r="AQ97" s="1547"/>
      <c r="AR97" s="1547"/>
      <c r="AS97" s="1547"/>
      <c r="AT97" s="1547"/>
      <c r="AU97" s="1547"/>
      <c r="AV97" s="1547"/>
      <c r="AW97" s="1547"/>
      <c r="AX97" s="1547"/>
      <c r="AY97" s="1547"/>
      <c r="AZ97" s="1547"/>
      <c r="BA97" s="1547"/>
      <c r="BB97" s="1547"/>
      <c r="BC97" s="1547"/>
    </row>
    <row r="98" spans="1:55" x14ac:dyDescent="0.2">
      <c r="A98" s="1547"/>
      <c r="B98" s="1547"/>
      <c r="C98" s="1547"/>
      <c r="D98" s="1547"/>
      <c r="E98" s="1547"/>
      <c r="F98" s="1547"/>
      <c r="G98" s="1547"/>
      <c r="H98" s="1547"/>
      <c r="I98" s="1547"/>
      <c r="J98" s="1548"/>
      <c r="K98" s="1548"/>
      <c r="L98" s="1548"/>
      <c r="M98" s="1549"/>
      <c r="N98" s="1549"/>
      <c r="O98" s="1549"/>
      <c r="P98" s="1549"/>
      <c r="Q98" s="1549"/>
      <c r="R98" s="1549"/>
      <c r="S98" s="1547"/>
      <c r="T98" s="1547"/>
      <c r="U98" s="1547"/>
      <c r="V98" s="1547"/>
      <c r="W98" s="1547"/>
      <c r="X98" s="1547"/>
      <c r="Y98" s="1547"/>
      <c r="Z98" s="1547"/>
      <c r="AA98" s="1547"/>
      <c r="AB98" s="1547"/>
      <c r="AC98" s="1547"/>
      <c r="AD98" s="1547"/>
      <c r="AE98" s="1547"/>
      <c r="AF98" s="1547"/>
      <c r="AG98" s="1547"/>
      <c r="AH98" s="1547"/>
      <c r="AI98" s="1547"/>
      <c r="AJ98" s="1547"/>
      <c r="AK98" s="1547"/>
      <c r="AL98" s="1547"/>
      <c r="AM98" s="1547"/>
      <c r="AN98" s="1547"/>
      <c r="AO98" s="1547"/>
      <c r="AP98" s="1547"/>
      <c r="AQ98" s="1547"/>
      <c r="AR98" s="1547"/>
      <c r="AS98" s="1547"/>
      <c r="AT98" s="1547"/>
      <c r="AU98" s="1547"/>
      <c r="AV98" s="1547"/>
      <c r="AW98" s="1547"/>
      <c r="AX98" s="1547"/>
      <c r="AY98" s="1547"/>
      <c r="AZ98" s="1547"/>
      <c r="BA98" s="1547"/>
      <c r="BB98" s="1547"/>
      <c r="BC98" s="1547"/>
    </row>
    <row r="99" spans="1:55" x14ac:dyDescent="0.2">
      <c r="A99" s="1547"/>
      <c r="B99" s="1547"/>
      <c r="C99" s="1547"/>
      <c r="D99" s="1547"/>
      <c r="E99" s="1547"/>
      <c r="F99" s="1547"/>
      <c r="G99" s="1547"/>
      <c r="H99" s="1547"/>
      <c r="I99" s="1547"/>
      <c r="J99" s="1548"/>
      <c r="K99" s="1548"/>
      <c r="L99" s="1548"/>
      <c r="M99" s="1549"/>
      <c r="N99" s="1549"/>
      <c r="O99" s="1549"/>
      <c r="P99" s="1549"/>
      <c r="Q99" s="1549"/>
      <c r="R99" s="1549"/>
      <c r="S99" s="1547"/>
      <c r="T99" s="1547"/>
      <c r="U99" s="1547"/>
      <c r="V99" s="1547"/>
      <c r="W99" s="1547"/>
      <c r="X99" s="1547"/>
      <c r="Y99" s="1547"/>
      <c r="Z99" s="1547"/>
      <c r="AA99" s="1547"/>
      <c r="AB99" s="1547"/>
      <c r="AC99" s="1547"/>
      <c r="AD99" s="1547"/>
      <c r="AE99" s="1547"/>
      <c r="AF99" s="1547"/>
      <c r="AG99" s="1547"/>
      <c r="AH99" s="1547"/>
      <c r="AI99" s="1547"/>
      <c r="AJ99" s="1547"/>
      <c r="AK99" s="1547"/>
      <c r="AL99" s="1547"/>
      <c r="AM99" s="1547"/>
      <c r="AN99" s="1547"/>
      <c r="AO99" s="1547"/>
      <c r="AP99" s="1547"/>
      <c r="AQ99" s="1547"/>
      <c r="AR99" s="1547"/>
      <c r="AS99" s="1547"/>
      <c r="AT99" s="1547"/>
      <c r="AU99" s="1547"/>
      <c r="AV99" s="1547"/>
      <c r="AW99" s="1547"/>
      <c r="AX99" s="1547"/>
      <c r="AY99" s="1547"/>
      <c r="AZ99" s="1547"/>
      <c r="BA99" s="1547"/>
      <c r="BB99" s="1547"/>
      <c r="BC99" s="1547"/>
    </row>
    <row r="100" spans="1:55" x14ac:dyDescent="0.2">
      <c r="A100" s="1547"/>
      <c r="B100" s="1547"/>
      <c r="C100" s="1547"/>
      <c r="D100" s="1547"/>
      <c r="E100" s="1547"/>
      <c r="F100" s="1547"/>
      <c r="G100" s="1547"/>
      <c r="H100" s="1547"/>
      <c r="I100" s="1547"/>
      <c r="J100" s="1548"/>
      <c r="K100" s="1548"/>
      <c r="L100" s="1548"/>
      <c r="M100" s="1549"/>
      <c r="N100" s="1549"/>
      <c r="O100" s="1549"/>
      <c r="P100" s="1549"/>
      <c r="Q100" s="1549"/>
      <c r="R100" s="1549"/>
      <c r="S100" s="1547"/>
      <c r="T100" s="1547"/>
      <c r="U100" s="1547"/>
      <c r="V100" s="1547"/>
      <c r="W100" s="1547"/>
      <c r="X100" s="1547"/>
      <c r="Y100" s="1547"/>
      <c r="Z100" s="1547"/>
      <c r="AA100" s="1547"/>
      <c r="AB100" s="1547"/>
      <c r="AC100" s="1547"/>
      <c r="AD100" s="1547"/>
      <c r="AE100" s="1547"/>
      <c r="AF100" s="1547"/>
      <c r="AG100" s="1547"/>
      <c r="AH100" s="1547"/>
      <c r="AI100" s="1547"/>
      <c r="AJ100" s="1547"/>
      <c r="AK100" s="1547"/>
      <c r="AL100" s="1547"/>
      <c r="AM100" s="1547"/>
      <c r="AN100" s="1547"/>
      <c r="AO100" s="1547"/>
      <c r="AP100" s="1547"/>
      <c r="AQ100" s="1547"/>
      <c r="AR100" s="1547"/>
      <c r="AS100" s="1547"/>
      <c r="AT100" s="1547"/>
      <c r="AU100" s="1547"/>
      <c r="AV100" s="1547"/>
      <c r="AW100" s="1547"/>
      <c r="AX100" s="1547"/>
      <c r="AY100" s="1547"/>
      <c r="AZ100" s="1547"/>
      <c r="BA100" s="1547"/>
      <c r="BB100" s="1547"/>
      <c r="BC100" s="1547"/>
    </row>
    <row r="101" spans="1:55" x14ac:dyDescent="0.2">
      <c r="A101" s="1547"/>
      <c r="B101" s="1547"/>
      <c r="C101" s="1547"/>
      <c r="D101" s="1547"/>
      <c r="E101" s="1547"/>
      <c r="F101" s="1547"/>
      <c r="G101" s="1547"/>
      <c r="H101" s="1547"/>
      <c r="I101" s="1547"/>
      <c r="J101" s="1548"/>
      <c r="K101" s="1548"/>
      <c r="L101" s="1548"/>
      <c r="M101" s="1549"/>
      <c r="N101" s="1549"/>
      <c r="O101" s="1549"/>
      <c r="P101" s="1549"/>
      <c r="Q101" s="1549"/>
      <c r="R101" s="1549"/>
      <c r="S101" s="1547"/>
      <c r="T101" s="1547"/>
      <c r="U101" s="1547"/>
      <c r="V101" s="1547"/>
      <c r="W101" s="1547"/>
      <c r="X101" s="1547"/>
      <c r="Y101" s="1547"/>
      <c r="Z101" s="1547"/>
      <c r="AA101" s="1547"/>
      <c r="AB101" s="1547"/>
      <c r="AC101" s="1547"/>
      <c r="AD101" s="1547"/>
      <c r="AE101" s="1547"/>
      <c r="AF101" s="1547"/>
      <c r="AG101" s="1547"/>
      <c r="AH101" s="1547"/>
      <c r="AI101" s="1547"/>
      <c r="AJ101" s="1547"/>
      <c r="AK101" s="1547"/>
      <c r="AL101" s="1547"/>
      <c r="AM101" s="1547"/>
      <c r="AN101" s="1547"/>
      <c r="AO101" s="1547"/>
      <c r="AP101" s="1547"/>
      <c r="AQ101" s="1547"/>
      <c r="AR101" s="1547"/>
      <c r="AS101" s="1547"/>
      <c r="AT101" s="1547"/>
      <c r="AU101" s="1547"/>
      <c r="AV101" s="1547"/>
      <c r="AW101" s="1547"/>
      <c r="AX101" s="1547"/>
      <c r="AY101" s="1547"/>
      <c r="AZ101" s="1547"/>
      <c r="BA101" s="1547"/>
      <c r="BB101" s="1547"/>
      <c r="BC101" s="1547"/>
    </row>
    <row r="102" spans="1:55" x14ac:dyDescent="0.2">
      <c r="A102" s="1547"/>
      <c r="B102" s="1547"/>
      <c r="C102" s="1547"/>
      <c r="D102" s="1547"/>
      <c r="E102" s="1547"/>
      <c r="F102" s="1547"/>
      <c r="G102" s="1547"/>
      <c r="H102" s="1547"/>
      <c r="I102" s="1547"/>
      <c r="J102" s="1548"/>
      <c r="K102" s="1548"/>
      <c r="L102" s="1548"/>
      <c r="M102" s="1549"/>
      <c r="N102" s="1549"/>
      <c r="O102" s="1549"/>
      <c r="P102" s="1549"/>
      <c r="Q102" s="1549"/>
      <c r="R102" s="1549"/>
      <c r="S102" s="1547"/>
      <c r="T102" s="1547"/>
      <c r="U102" s="1547"/>
      <c r="V102" s="1547"/>
      <c r="W102" s="1547"/>
      <c r="X102" s="1547"/>
      <c r="Y102" s="1547"/>
      <c r="Z102" s="1547"/>
      <c r="AA102" s="1547"/>
      <c r="AB102" s="1547"/>
      <c r="AC102" s="1547"/>
      <c r="AD102" s="1547"/>
      <c r="AE102" s="1547"/>
      <c r="AF102" s="1547"/>
      <c r="AG102" s="1547"/>
      <c r="AH102" s="1547"/>
      <c r="AI102" s="1547"/>
      <c r="AJ102" s="1547"/>
      <c r="AK102" s="1547"/>
      <c r="AL102" s="1547"/>
      <c r="AM102" s="1547"/>
      <c r="AN102" s="1547"/>
      <c r="AO102" s="1547"/>
      <c r="AP102" s="1547"/>
      <c r="AQ102" s="1547"/>
      <c r="AR102" s="1547"/>
      <c r="AS102" s="1547"/>
      <c r="AT102" s="1547"/>
      <c r="AU102" s="1547"/>
      <c r="AV102" s="1547"/>
      <c r="AW102" s="1547"/>
      <c r="AX102" s="1547"/>
      <c r="AY102" s="1547"/>
      <c r="AZ102" s="1547"/>
      <c r="BA102" s="1547"/>
      <c r="BB102" s="1547"/>
      <c r="BC102" s="1547"/>
    </row>
    <row r="103" spans="1:55" x14ac:dyDescent="0.2">
      <c r="A103" s="1547"/>
      <c r="B103" s="1547"/>
      <c r="C103" s="1547"/>
      <c r="D103" s="1547"/>
      <c r="E103" s="1547"/>
      <c r="F103" s="1547"/>
      <c r="G103" s="1547"/>
      <c r="H103" s="1547"/>
      <c r="I103" s="1547"/>
      <c r="J103" s="1548"/>
      <c r="K103" s="1548"/>
      <c r="L103" s="1548"/>
      <c r="M103" s="1549"/>
      <c r="N103" s="1549"/>
      <c r="O103" s="1549"/>
      <c r="P103" s="1549"/>
      <c r="Q103" s="1549"/>
      <c r="R103" s="1549"/>
      <c r="S103" s="1547"/>
      <c r="T103" s="1547"/>
      <c r="U103" s="1547"/>
      <c r="V103" s="1547"/>
      <c r="W103" s="1547"/>
      <c r="X103" s="1547"/>
      <c r="Y103" s="1547"/>
      <c r="Z103" s="1547"/>
      <c r="AA103" s="1547"/>
      <c r="AB103" s="1547"/>
      <c r="AC103" s="1547"/>
      <c r="AD103" s="1547"/>
      <c r="AE103" s="1547"/>
      <c r="AF103" s="1547"/>
      <c r="AG103" s="1547"/>
      <c r="AH103" s="1547"/>
      <c r="AI103" s="1547"/>
      <c r="AJ103" s="1547"/>
      <c r="AK103" s="1547"/>
      <c r="AL103" s="1547"/>
      <c r="AM103" s="1547"/>
      <c r="AN103" s="1547"/>
      <c r="AO103" s="1547"/>
      <c r="AP103" s="1547"/>
      <c r="AQ103" s="1547"/>
      <c r="AR103" s="1547"/>
      <c r="AS103" s="1547"/>
      <c r="AT103" s="1547"/>
      <c r="AU103" s="1547"/>
      <c r="AV103" s="1547"/>
      <c r="AW103" s="1547"/>
      <c r="AX103" s="1547"/>
      <c r="AY103" s="1547"/>
      <c r="AZ103" s="1547"/>
      <c r="BA103" s="1547"/>
      <c r="BB103" s="1547"/>
      <c r="BC103" s="1547"/>
    </row>
    <row r="104" spans="1:55" x14ac:dyDescent="0.2">
      <c r="A104" s="1547"/>
      <c r="B104" s="1547"/>
      <c r="C104" s="1547"/>
      <c r="D104" s="1547"/>
      <c r="E104" s="1547"/>
      <c r="F104" s="1547"/>
      <c r="G104" s="1547"/>
      <c r="H104" s="1547"/>
      <c r="I104" s="1547"/>
      <c r="J104" s="1548"/>
      <c r="K104" s="1548"/>
      <c r="L104" s="1548"/>
      <c r="M104" s="1549"/>
      <c r="N104" s="1549"/>
      <c r="O104" s="1549"/>
      <c r="P104" s="1549"/>
      <c r="Q104" s="1549"/>
      <c r="R104" s="1549"/>
      <c r="S104" s="1547"/>
      <c r="T104" s="1547"/>
      <c r="U104" s="1547"/>
      <c r="V104" s="1547"/>
      <c r="W104" s="1547"/>
      <c r="X104" s="1547"/>
      <c r="Y104" s="1547"/>
      <c r="Z104" s="1547"/>
      <c r="AA104" s="1547"/>
      <c r="AB104" s="1547"/>
      <c r="AC104" s="1547"/>
      <c r="AD104" s="1547"/>
      <c r="AE104" s="1547"/>
      <c r="AF104" s="1547"/>
      <c r="AG104" s="1547"/>
      <c r="AH104" s="1547"/>
      <c r="AI104" s="1547"/>
      <c r="AJ104" s="1547"/>
      <c r="AK104" s="1547"/>
      <c r="AL104" s="1547"/>
      <c r="AM104" s="1547"/>
      <c r="AN104" s="1547"/>
      <c r="AO104" s="1547"/>
      <c r="AP104" s="1547"/>
      <c r="AQ104" s="1547"/>
      <c r="AR104" s="1547"/>
      <c r="AS104" s="1547"/>
      <c r="AT104" s="1547"/>
      <c r="AU104" s="1547"/>
      <c r="AV104" s="1547"/>
      <c r="AW104" s="1547"/>
      <c r="AX104" s="1547"/>
      <c r="AY104" s="1547"/>
      <c r="AZ104" s="1547"/>
      <c r="BA104" s="1547"/>
      <c r="BB104" s="1547"/>
      <c r="BC104" s="1547"/>
    </row>
    <row r="105" spans="1:55" x14ac:dyDescent="0.2">
      <c r="A105" s="1547"/>
      <c r="B105" s="1547"/>
      <c r="C105" s="1547"/>
      <c r="D105" s="1547"/>
      <c r="E105" s="1547"/>
      <c r="F105" s="1547"/>
      <c r="G105" s="1547"/>
      <c r="H105" s="1547"/>
      <c r="I105" s="1547"/>
      <c r="J105" s="1548"/>
      <c r="K105" s="1548"/>
      <c r="L105" s="1548"/>
      <c r="M105" s="1549"/>
      <c r="N105" s="1549"/>
      <c r="O105" s="1549"/>
      <c r="P105" s="1549"/>
      <c r="Q105" s="1549"/>
      <c r="R105" s="1549"/>
      <c r="S105" s="1547"/>
      <c r="T105" s="1547"/>
      <c r="U105" s="1547"/>
      <c r="V105" s="1547"/>
      <c r="W105" s="1547"/>
      <c r="X105" s="1547"/>
      <c r="Y105" s="1547"/>
      <c r="Z105" s="1547"/>
      <c r="AA105" s="1547"/>
      <c r="AB105" s="1547"/>
      <c r="AC105" s="1547"/>
      <c r="AD105" s="1547"/>
      <c r="AE105" s="1547"/>
      <c r="AF105" s="1547"/>
      <c r="AG105" s="1547"/>
      <c r="AH105" s="1547"/>
      <c r="AI105" s="1547"/>
      <c r="AJ105" s="1547"/>
      <c r="AK105" s="1547"/>
      <c r="AL105" s="1547"/>
      <c r="AM105" s="1547"/>
      <c r="AN105" s="1547"/>
      <c r="AO105" s="1547"/>
      <c r="AP105" s="1547"/>
      <c r="AQ105" s="1547"/>
      <c r="AR105" s="1547"/>
      <c r="AS105" s="1547"/>
      <c r="AT105" s="1547"/>
      <c r="AU105" s="1547"/>
      <c r="AV105" s="1547"/>
      <c r="AW105" s="1547"/>
      <c r="AX105" s="1547"/>
      <c r="AY105" s="1547"/>
      <c r="AZ105" s="1547"/>
      <c r="BA105" s="1547"/>
      <c r="BB105" s="1547"/>
      <c r="BC105" s="1547"/>
    </row>
    <row r="106" spans="1:55" x14ac:dyDescent="0.2">
      <c r="A106" s="1547"/>
      <c r="B106" s="1547"/>
      <c r="C106" s="1547"/>
      <c r="D106" s="1547"/>
      <c r="E106" s="1547"/>
      <c r="F106" s="1547"/>
      <c r="G106" s="1547"/>
      <c r="H106" s="1547"/>
      <c r="I106" s="1547"/>
      <c r="J106" s="1548"/>
      <c r="K106" s="1548"/>
      <c r="L106" s="1548"/>
      <c r="M106" s="1549"/>
      <c r="N106" s="1549"/>
      <c r="O106" s="1549"/>
      <c r="P106" s="1549"/>
      <c r="Q106" s="1549"/>
      <c r="R106" s="1549"/>
      <c r="S106" s="1547"/>
      <c r="T106" s="1547"/>
      <c r="U106" s="1547"/>
      <c r="V106" s="1547"/>
      <c r="W106" s="1547"/>
      <c r="X106" s="1547"/>
      <c r="Y106" s="1547"/>
      <c r="Z106" s="1547"/>
      <c r="AA106" s="1547"/>
      <c r="AB106" s="1547"/>
      <c r="AC106" s="1547"/>
      <c r="AD106" s="1547"/>
      <c r="AE106" s="1547"/>
      <c r="AF106" s="1547"/>
      <c r="AG106" s="1547"/>
      <c r="AH106" s="1547"/>
      <c r="AI106" s="1547"/>
      <c r="AJ106" s="1547"/>
      <c r="AK106" s="1547"/>
      <c r="AL106" s="1547"/>
      <c r="AM106" s="1547"/>
      <c r="AN106" s="1547"/>
      <c r="AO106" s="1547"/>
      <c r="AP106" s="1547"/>
      <c r="AQ106" s="1547"/>
      <c r="AR106" s="1547"/>
      <c r="AS106" s="1547"/>
      <c r="AT106" s="1547"/>
      <c r="AU106" s="1547"/>
      <c r="AV106" s="1547"/>
      <c r="AW106" s="1547"/>
      <c r="AX106" s="1547"/>
      <c r="AY106" s="1547"/>
      <c r="AZ106" s="1547"/>
      <c r="BA106" s="1547"/>
      <c r="BB106" s="1547"/>
      <c r="BC106" s="1547"/>
    </row>
    <row r="107" spans="1:55" x14ac:dyDescent="0.2">
      <c r="A107" s="1547"/>
      <c r="B107" s="1547"/>
      <c r="C107" s="1547"/>
      <c r="D107" s="1547"/>
      <c r="E107" s="1547"/>
      <c r="F107" s="1547"/>
      <c r="G107" s="1547"/>
      <c r="H107" s="1547"/>
      <c r="I107" s="1547"/>
      <c r="J107" s="1548"/>
      <c r="K107" s="1548"/>
      <c r="L107" s="1548"/>
      <c r="M107" s="1549"/>
      <c r="N107" s="1549"/>
      <c r="O107" s="1549"/>
      <c r="P107" s="1549"/>
      <c r="Q107" s="1549"/>
      <c r="R107" s="1549"/>
      <c r="S107" s="1547"/>
      <c r="T107" s="1547"/>
      <c r="U107" s="1547"/>
      <c r="V107" s="1547"/>
      <c r="W107" s="1547"/>
      <c r="X107" s="1547"/>
      <c r="Y107" s="1547"/>
      <c r="Z107" s="1547"/>
      <c r="AA107" s="1547"/>
      <c r="AB107" s="1547"/>
      <c r="AC107" s="1547"/>
      <c r="AD107" s="1547"/>
      <c r="AE107" s="1547"/>
      <c r="AF107" s="1547"/>
      <c r="AG107" s="1547"/>
      <c r="AH107" s="1547"/>
      <c r="AI107" s="1547"/>
      <c r="AJ107" s="1547"/>
      <c r="AK107" s="1547"/>
      <c r="AL107" s="1547"/>
      <c r="AM107" s="1547"/>
      <c r="AN107" s="1547"/>
      <c r="AO107" s="1547"/>
      <c r="AP107" s="1547"/>
      <c r="AQ107" s="1547"/>
      <c r="AR107" s="1547"/>
      <c r="AS107" s="1547"/>
      <c r="AT107" s="1547"/>
      <c r="AU107" s="1547"/>
      <c r="AV107" s="1547"/>
      <c r="AW107" s="1547"/>
      <c r="AX107" s="1547"/>
      <c r="AY107" s="1547"/>
      <c r="AZ107" s="1547"/>
      <c r="BA107" s="1547"/>
      <c r="BB107" s="1547"/>
      <c r="BC107" s="1547"/>
    </row>
    <row r="108" spans="1:55" x14ac:dyDescent="0.2">
      <c r="A108" s="1547"/>
      <c r="B108" s="1547"/>
      <c r="C108" s="1547"/>
      <c r="D108" s="1547"/>
      <c r="E108" s="1547"/>
      <c r="F108" s="1547"/>
      <c r="G108" s="1547"/>
      <c r="H108" s="1547"/>
      <c r="I108" s="1547"/>
      <c r="J108" s="1548"/>
      <c r="K108" s="1548"/>
      <c r="L108" s="1548"/>
      <c r="M108" s="1549"/>
      <c r="N108" s="1549"/>
      <c r="O108" s="1549"/>
      <c r="P108" s="1549"/>
      <c r="Q108" s="1549"/>
      <c r="R108" s="1549"/>
      <c r="S108" s="1547"/>
      <c r="T108" s="1547"/>
      <c r="U108" s="1547"/>
      <c r="V108" s="1547"/>
      <c r="W108" s="1547"/>
      <c r="X108" s="1547"/>
      <c r="Y108" s="1547"/>
      <c r="Z108" s="1547"/>
      <c r="AA108" s="1547"/>
      <c r="AB108" s="1547"/>
      <c r="AC108" s="1547"/>
      <c r="AD108" s="1547"/>
      <c r="AE108" s="1547"/>
      <c r="AF108" s="1547"/>
      <c r="AG108" s="1547"/>
      <c r="AH108" s="1547"/>
      <c r="AI108" s="1547"/>
      <c r="AJ108" s="1547"/>
      <c r="AK108" s="1547"/>
      <c r="AL108" s="1547"/>
      <c r="AM108" s="1547"/>
      <c r="AN108" s="1547"/>
      <c r="AO108" s="1547"/>
      <c r="AP108" s="1547"/>
      <c r="AQ108" s="1547"/>
      <c r="AR108" s="1547"/>
      <c r="AS108" s="1547"/>
      <c r="AT108" s="1547"/>
      <c r="AU108" s="1547"/>
      <c r="AV108" s="1547"/>
      <c r="AW108" s="1547"/>
      <c r="AX108" s="1547"/>
      <c r="AY108" s="1547"/>
      <c r="AZ108" s="1547"/>
      <c r="BA108" s="1547"/>
      <c r="BB108" s="1547"/>
      <c r="BC108" s="1547"/>
    </row>
    <row r="109" spans="1:55" x14ac:dyDescent="0.2">
      <c r="A109" s="1547"/>
      <c r="B109" s="1547"/>
      <c r="C109" s="1547"/>
      <c r="D109" s="1547"/>
      <c r="E109" s="1547"/>
      <c r="F109" s="1547"/>
      <c r="G109" s="1547"/>
      <c r="H109" s="1547"/>
      <c r="I109" s="1547"/>
      <c r="J109" s="1548"/>
      <c r="K109" s="1548"/>
      <c r="L109" s="1548"/>
      <c r="M109" s="1549"/>
      <c r="N109" s="1549"/>
      <c r="O109" s="1549"/>
      <c r="P109" s="1549"/>
      <c r="Q109" s="1549"/>
      <c r="R109" s="1549"/>
      <c r="S109" s="1547"/>
      <c r="T109" s="1547"/>
      <c r="U109" s="1547"/>
      <c r="V109" s="1547"/>
      <c r="W109" s="1547"/>
      <c r="X109" s="1547"/>
      <c r="Y109" s="1547"/>
      <c r="Z109" s="1547"/>
      <c r="AA109" s="1547"/>
      <c r="AB109" s="1547"/>
      <c r="AC109" s="1547"/>
      <c r="AD109" s="1547"/>
      <c r="AE109" s="1547"/>
      <c r="AF109" s="1547"/>
      <c r="AG109" s="1547"/>
      <c r="AH109" s="1547"/>
      <c r="AI109" s="1547"/>
      <c r="AJ109" s="1547"/>
      <c r="AK109" s="1547"/>
      <c r="AL109" s="1547"/>
      <c r="AM109" s="1547"/>
      <c r="AN109" s="1547"/>
      <c r="AO109" s="1547"/>
      <c r="AP109" s="1547"/>
      <c r="AQ109" s="1547"/>
      <c r="AR109" s="1547"/>
      <c r="AS109" s="1547"/>
      <c r="AT109" s="1547"/>
      <c r="AU109" s="1547"/>
      <c r="AV109" s="1547"/>
      <c r="AW109" s="1547"/>
      <c r="AX109" s="1547"/>
      <c r="AY109" s="1547"/>
      <c r="AZ109" s="1547"/>
      <c r="BA109" s="1547"/>
      <c r="BB109" s="1547"/>
      <c r="BC109" s="1547"/>
    </row>
    <row r="110" spans="1:55" x14ac:dyDescent="0.2">
      <c r="A110" s="1547"/>
      <c r="B110" s="1547"/>
      <c r="C110" s="1547"/>
      <c r="D110" s="1547"/>
      <c r="E110" s="1547"/>
      <c r="F110" s="1547"/>
      <c r="G110" s="1547"/>
      <c r="H110" s="1547"/>
      <c r="I110" s="1547"/>
      <c r="J110" s="1548"/>
      <c r="K110" s="1548"/>
      <c r="L110" s="1548"/>
      <c r="M110" s="1549"/>
      <c r="N110" s="1549"/>
      <c r="O110" s="1549"/>
      <c r="P110" s="1549"/>
      <c r="Q110" s="1549"/>
      <c r="R110" s="1549"/>
      <c r="S110" s="1547"/>
      <c r="T110" s="1547"/>
      <c r="U110" s="1547"/>
      <c r="V110" s="1547"/>
      <c r="W110" s="1547"/>
      <c r="X110" s="1547"/>
      <c r="Y110" s="1547"/>
      <c r="Z110" s="1547"/>
      <c r="AA110" s="1547"/>
      <c r="AB110" s="1547"/>
      <c r="AC110" s="1547"/>
      <c r="AD110" s="1547"/>
      <c r="AE110" s="1547"/>
      <c r="AF110" s="1547"/>
      <c r="AG110" s="1547"/>
      <c r="AH110" s="1547"/>
      <c r="AI110" s="1547"/>
      <c r="AJ110" s="1547"/>
      <c r="AK110" s="1547"/>
      <c r="AL110" s="1547"/>
      <c r="AM110" s="1547"/>
      <c r="AN110" s="1547"/>
      <c r="AO110" s="1547"/>
      <c r="AP110" s="1547"/>
      <c r="AQ110" s="1547"/>
      <c r="AR110" s="1547"/>
      <c r="AS110" s="1547"/>
      <c r="AT110" s="1547"/>
      <c r="AU110" s="1547"/>
      <c r="AV110" s="1547"/>
      <c r="AW110" s="1547"/>
      <c r="AX110" s="1547"/>
      <c r="AY110" s="1547"/>
      <c r="AZ110" s="1547"/>
      <c r="BA110" s="1547"/>
      <c r="BB110" s="1547"/>
      <c r="BC110" s="1547"/>
    </row>
    <row r="111" spans="1:55" x14ac:dyDescent="0.2">
      <c r="A111" s="1547"/>
      <c r="B111" s="1547"/>
      <c r="C111" s="1547"/>
      <c r="D111" s="1547"/>
      <c r="E111" s="1547"/>
      <c r="F111" s="1547"/>
      <c r="G111" s="1547"/>
      <c r="H111" s="1547"/>
      <c r="I111" s="1547"/>
      <c r="J111" s="1548"/>
      <c r="K111" s="1548"/>
      <c r="L111" s="1548"/>
      <c r="M111" s="1549"/>
      <c r="N111" s="1549"/>
      <c r="O111" s="1549"/>
      <c r="P111" s="1549"/>
      <c r="Q111" s="1549"/>
      <c r="R111" s="1549"/>
      <c r="S111" s="1547"/>
      <c r="T111" s="1547"/>
      <c r="U111" s="1547"/>
      <c r="V111" s="1547"/>
      <c r="W111" s="1547"/>
      <c r="X111" s="1547"/>
      <c r="Y111" s="1547"/>
      <c r="Z111" s="1547"/>
      <c r="AA111" s="1547"/>
      <c r="AB111" s="1547"/>
      <c r="AC111" s="1547"/>
      <c r="AD111" s="1547"/>
      <c r="AE111" s="1547"/>
      <c r="AF111" s="1547"/>
      <c r="AG111" s="1547"/>
      <c r="AH111" s="1547"/>
      <c r="AI111" s="1547"/>
      <c r="AJ111" s="1547"/>
      <c r="AK111" s="1547"/>
      <c r="AL111" s="1547"/>
      <c r="AM111" s="1547"/>
      <c r="AN111" s="1547"/>
      <c r="AO111" s="1547"/>
      <c r="AP111" s="1547"/>
      <c r="AQ111" s="1547"/>
      <c r="AR111" s="1547"/>
      <c r="AS111" s="1547"/>
      <c r="AT111" s="1547"/>
      <c r="AU111" s="1547"/>
      <c r="AV111" s="1547"/>
      <c r="AW111" s="1547"/>
      <c r="AX111" s="1547"/>
      <c r="AY111" s="1547"/>
      <c r="AZ111" s="1547"/>
      <c r="BA111" s="1547"/>
      <c r="BB111" s="1547"/>
      <c r="BC111" s="1547"/>
    </row>
    <row r="112" spans="1:55" x14ac:dyDescent="0.2">
      <c r="A112" s="1547"/>
      <c r="B112" s="1547"/>
      <c r="C112" s="1547"/>
      <c r="D112" s="1547"/>
      <c r="E112" s="1547"/>
      <c r="F112" s="1547"/>
      <c r="G112" s="1547"/>
      <c r="H112" s="1547"/>
      <c r="I112" s="1547"/>
      <c r="J112" s="1548"/>
      <c r="K112" s="1548"/>
      <c r="L112" s="1548"/>
      <c r="M112" s="1549"/>
      <c r="N112" s="1549"/>
      <c r="O112" s="1549"/>
      <c r="P112" s="1549"/>
      <c r="Q112" s="1549"/>
      <c r="R112" s="1549"/>
      <c r="S112" s="1547"/>
      <c r="T112" s="1547"/>
      <c r="U112" s="1547"/>
      <c r="V112" s="1547"/>
      <c r="W112" s="1547"/>
      <c r="X112" s="1547"/>
      <c r="Y112" s="1547"/>
      <c r="Z112" s="1547"/>
      <c r="AA112" s="1547"/>
      <c r="AB112" s="1547"/>
      <c r="AC112" s="1547"/>
      <c r="AD112" s="1547"/>
      <c r="AE112" s="1547"/>
      <c r="AF112" s="1547"/>
      <c r="AG112" s="1547"/>
      <c r="AH112" s="1547"/>
      <c r="AI112" s="1547"/>
      <c r="AJ112" s="1547"/>
      <c r="AK112" s="1547"/>
      <c r="AL112" s="1547"/>
      <c r="AM112" s="1547"/>
      <c r="AN112" s="1547"/>
      <c r="AO112" s="1547"/>
      <c r="AP112" s="1547"/>
      <c r="AQ112" s="1547"/>
      <c r="AR112" s="1547"/>
      <c r="AS112" s="1547"/>
      <c r="AT112" s="1547"/>
      <c r="AU112" s="1547"/>
      <c r="AV112" s="1547"/>
      <c r="AW112" s="1547"/>
      <c r="AX112" s="1547"/>
      <c r="AY112" s="1547"/>
      <c r="AZ112" s="1547"/>
      <c r="BA112" s="1547"/>
      <c r="BB112" s="1547"/>
      <c r="BC112" s="1547"/>
    </row>
    <row r="113" spans="1:55" x14ac:dyDescent="0.2">
      <c r="A113" s="1547"/>
      <c r="B113" s="1547"/>
      <c r="C113" s="1547"/>
      <c r="D113" s="1547"/>
      <c r="E113" s="1547"/>
      <c r="F113" s="1547"/>
      <c r="G113" s="1547"/>
      <c r="H113" s="1547"/>
      <c r="I113" s="1547"/>
      <c r="J113" s="1548"/>
      <c r="K113" s="1548"/>
      <c r="L113" s="1548"/>
      <c r="M113" s="1549"/>
      <c r="N113" s="1549"/>
      <c r="O113" s="1549"/>
      <c r="P113" s="1549"/>
      <c r="Q113" s="1549"/>
      <c r="R113" s="1549"/>
      <c r="S113" s="1547"/>
      <c r="T113" s="1547"/>
      <c r="U113" s="1547"/>
      <c r="V113" s="1547"/>
      <c r="W113" s="1547"/>
      <c r="X113" s="1547"/>
      <c r="Y113" s="1547"/>
      <c r="Z113" s="1547"/>
      <c r="AA113" s="1547"/>
      <c r="AB113" s="1547"/>
      <c r="AC113" s="1547"/>
      <c r="AD113" s="1547"/>
      <c r="AE113" s="1547"/>
      <c r="AF113" s="1547"/>
      <c r="AG113" s="1547"/>
      <c r="AH113" s="1547"/>
      <c r="AI113" s="1547"/>
      <c r="AJ113" s="1547"/>
      <c r="AK113" s="1547"/>
      <c r="AL113" s="1547"/>
      <c r="AM113" s="1547"/>
      <c r="AN113" s="1547"/>
      <c r="AO113" s="1547"/>
      <c r="AP113" s="1547"/>
      <c r="AQ113" s="1547"/>
      <c r="AR113" s="1547"/>
      <c r="AS113" s="1547"/>
      <c r="AT113" s="1547"/>
      <c r="AU113" s="1547"/>
      <c r="AV113" s="1547"/>
      <c r="AW113" s="1547"/>
      <c r="AX113" s="1547"/>
      <c r="AY113" s="1547"/>
      <c r="AZ113" s="1547"/>
      <c r="BA113" s="1547"/>
      <c r="BB113" s="1547"/>
      <c r="BC113" s="1547"/>
    </row>
    <row r="114" spans="1:55" x14ac:dyDescent="0.2">
      <c r="A114" s="1547"/>
      <c r="B114" s="1547"/>
      <c r="C114" s="1547"/>
      <c r="D114" s="1547"/>
      <c r="E114" s="1547"/>
      <c r="F114" s="1547"/>
      <c r="G114" s="1547"/>
      <c r="H114" s="1547"/>
      <c r="I114" s="1547"/>
      <c r="J114" s="1548"/>
      <c r="K114" s="1548"/>
      <c r="L114" s="1548"/>
      <c r="M114" s="1549"/>
      <c r="N114" s="1549"/>
      <c r="O114" s="1549"/>
      <c r="P114" s="1549"/>
      <c r="Q114" s="1549"/>
      <c r="R114" s="1549"/>
      <c r="S114" s="1547"/>
      <c r="T114" s="1547"/>
      <c r="U114" s="1547"/>
      <c r="V114" s="1547"/>
      <c r="W114" s="1547"/>
      <c r="X114" s="1547"/>
      <c r="Y114" s="1547"/>
      <c r="Z114" s="1547"/>
      <c r="AA114" s="1547"/>
      <c r="AB114" s="1547"/>
      <c r="AC114" s="1547"/>
      <c r="AD114" s="1547"/>
      <c r="AE114" s="1547"/>
      <c r="AF114" s="1547"/>
      <c r="AG114" s="1547"/>
      <c r="AH114" s="1547"/>
      <c r="AI114" s="1547"/>
      <c r="AJ114" s="1547"/>
      <c r="AK114" s="1547"/>
      <c r="AL114" s="1547"/>
      <c r="AM114" s="1547"/>
      <c r="AN114" s="1547"/>
      <c r="AO114" s="1547"/>
      <c r="AP114" s="1547"/>
      <c r="AQ114" s="1547"/>
      <c r="AR114" s="1547"/>
      <c r="AS114" s="1547"/>
      <c r="AT114" s="1547"/>
      <c r="AU114" s="1547"/>
      <c r="AV114" s="1547"/>
      <c r="AW114" s="1547"/>
      <c r="AX114" s="1547"/>
      <c r="AY114" s="1547"/>
      <c r="AZ114" s="1547"/>
      <c r="BA114" s="1547"/>
      <c r="BB114" s="1547"/>
      <c r="BC114" s="1547"/>
    </row>
    <row r="115" spans="1:55" x14ac:dyDescent="0.2">
      <c r="A115" s="1547"/>
      <c r="B115" s="1547"/>
      <c r="C115" s="1547"/>
      <c r="D115" s="1547"/>
      <c r="E115" s="1547"/>
      <c r="F115" s="1547"/>
      <c r="G115" s="1547"/>
      <c r="H115" s="1547"/>
      <c r="I115" s="1547"/>
      <c r="J115" s="1548"/>
      <c r="K115" s="1548"/>
      <c r="L115" s="1548"/>
      <c r="M115" s="1549"/>
      <c r="N115" s="1549"/>
      <c r="O115" s="1549"/>
      <c r="P115" s="1549"/>
      <c r="Q115" s="1549"/>
      <c r="R115" s="1549"/>
      <c r="S115" s="1547"/>
      <c r="T115" s="1547"/>
      <c r="U115" s="1547"/>
      <c r="V115" s="1547"/>
      <c r="W115" s="1547"/>
      <c r="X115" s="1547"/>
      <c r="Y115" s="1547"/>
      <c r="Z115" s="1547"/>
      <c r="AA115" s="1547"/>
      <c r="AB115" s="1547"/>
      <c r="AC115" s="1547"/>
      <c r="AD115" s="1547"/>
      <c r="AE115" s="1547"/>
      <c r="AF115" s="1547"/>
      <c r="AG115" s="1547"/>
      <c r="AH115" s="1547"/>
      <c r="AI115" s="1547"/>
      <c r="AJ115" s="1547"/>
      <c r="AK115" s="1547"/>
      <c r="AL115" s="1547"/>
      <c r="AM115" s="1547"/>
      <c r="AN115" s="1547"/>
      <c r="AO115" s="1547"/>
      <c r="AP115" s="1547"/>
      <c r="AQ115" s="1547"/>
      <c r="AR115" s="1547"/>
      <c r="AS115" s="1547"/>
      <c r="AT115" s="1547"/>
      <c r="AU115" s="1547"/>
      <c r="AV115" s="1547"/>
      <c r="AW115" s="1547"/>
      <c r="AX115" s="1547"/>
      <c r="AY115" s="1547"/>
      <c r="AZ115" s="1547"/>
      <c r="BA115" s="1547"/>
      <c r="BB115" s="1547"/>
      <c r="BC115" s="1547"/>
    </row>
    <row r="116" spans="1:55" x14ac:dyDescent="0.2">
      <c r="A116" s="1547"/>
      <c r="B116" s="1547"/>
      <c r="C116" s="1547"/>
      <c r="D116" s="1547"/>
      <c r="E116" s="1547"/>
      <c r="F116" s="1547"/>
      <c r="G116" s="1547"/>
      <c r="H116" s="1547"/>
      <c r="I116" s="1547"/>
      <c r="J116" s="1548"/>
      <c r="K116" s="1548"/>
      <c r="L116" s="1548"/>
      <c r="M116" s="1549"/>
      <c r="N116" s="1549"/>
      <c r="O116" s="1549"/>
      <c r="P116" s="1549"/>
      <c r="Q116" s="1549"/>
      <c r="R116" s="1549"/>
      <c r="S116" s="1547"/>
      <c r="T116" s="1547"/>
      <c r="U116" s="1547"/>
      <c r="V116" s="1547"/>
      <c r="W116" s="1547"/>
      <c r="X116" s="1547"/>
      <c r="Y116" s="1547"/>
      <c r="Z116" s="1547"/>
      <c r="AA116" s="1547"/>
      <c r="AB116" s="1547"/>
      <c r="AC116" s="1547"/>
      <c r="AD116" s="1547"/>
      <c r="AE116" s="1547"/>
      <c r="AF116" s="1547"/>
      <c r="AG116" s="1547"/>
      <c r="AH116" s="1547"/>
      <c r="AI116" s="1547"/>
      <c r="AJ116" s="1547"/>
      <c r="AK116" s="1547"/>
      <c r="AL116" s="1547"/>
      <c r="AM116" s="1547"/>
      <c r="AN116" s="1547"/>
      <c r="AO116" s="1547"/>
      <c r="AP116" s="1547"/>
      <c r="AQ116" s="1547"/>
      <c r="AR116" s="1547"/>
      <c r="AS116" s="1547"/>
      <c r="AT116" s="1547"/>
      <c r="AU116" s="1547"/>
      <c r="AV116" s="1547"/>
      <c r="AW116" s="1547"/>
      <c r="AX116" s="1547"/>
      <c r="AY116" s="1547"/>
      <c r="AZ116" s="1547"/>
      <c r="BA116" s="1547"/>
      <c r="BB116" s="1547"/>
      <c r="BC116" s="1547"/>
    </row>
    <row r="117" spans="1:55" x14ac:dyDescent="0.2">
      <c r="A117" s="1547"/>
      <c r="B117" s="1547"/>
      <c r="C117" s="1547"/>
      <c r="D117" s="1547"/>
      <c r="E117" s="1547"/>
      <c r="F117" s="1547"/>
      <c r="G117" s="1547"/>
      <c r="H117" s="1547"/>
      <c r="I117" s="1547"/>
      <c r="J117" s="1548"/>
      <c r="K117" s="1548"/>
      <c r="L117" s="1548"/>
      <c r="M117" s="1549"/>
      <c r="N117" s="1549"/>
      <c r="O117" s="1549"/>
      <c r="P117" s="1549"/>
      <c r="Q117" s="1549"/>
      <c r="R117" s="1549"/>
      <c r="S117" s="1547"/>
      <c r="T117" s="1547"/>
      <c r="U117" s="1547"/>
      <c r="V117" s="1547"/>
      <c r="W117" s="1547"/>
      <c r="X117" s="1547"/>
      <c r="Y117" s="1547"/>
      <c r="Z117" s="1547"/>
      <c r="AA117" s="1547"/>
      <c r="AB117" s="1547"/>
      <c r="AC117" s="1547"/>
      <c r="AD117" s="1547"/>
      <c r="AE117" s="1547"/>
      <c r="AF117" s="1547"/>
      <c r="AG117" s="1547"/>
      <c r="AH117" s="1547"/>
      <c r="AI117" s="1547"/>
      <c r="AJ117" s="1547"/>
      <c r="AK117" s="1547"/>
      <c r="AL117" s="1547"/>
      <c r="AM117" s="1547"/>
      <c r="AN117" s="1547"/>
      <c r="AO117" s="1547"/>
      <c r="AP117" s="1547"/>
      <c r="AQ117" s="1547"/>
      <c r="AR117" s="1547"/>
      <c r="AS117" s="1547"/>
      <c r="AT117" s="1547"/>
      <c r="AU117" s="1547"/>
      <c r="AV117" s="1547"/>
      <c r="AW117" s="1547"/>
      <c r="AX117" s="1547"/>
      <c r="AY117" s="1547"/>
      <c r="AZ117" s="1547"/>
      <c r="BA117" s="1547"/>
      <c r="BB117" s="1547"/>
      <c r="BC117" s="1547"/>
    </row>
    <row r="118" spans="1:55" x14ac:dyDescent="0.2">
      <c r="A118" s="1547"/>
      <c r="B118" s="1547"/>
      <c r="C118" s="1547"/>
      <c r="D118" s="1547"/>
      <c r="E118" s="1547"/>
      <c r="F118" s="1547"/>
      <c r="G118" s="1547"/>
      <c r="H118" s="1547"/>
      <c r="I118" s="1547"/>
      <c r="J118" s="1548"/>
      <c r="K118" s="1548"/>
      <c r="L118" s="1548"/>
      <c r="M118" s="1549"/>
      <c r="N118" s="1549"/>
      <c r="O118" s="1549"/>
      <c r="P118" s="1549"/>
      <c r="Q118" s="1549"/>
      <c r="R118" s="1549"/>
      <c r="S118" s="1547"/>
      <c r="T118" s="1547"/>
      <c r="U118" s="1547"/>
      <c r="V118" s="1547"/>
      <c r="W118" s="1547"/>
      <c r="X118" s="1547"/>
      <c r="Y118" s="1547"/>
      <c r="Z118" s="1547"/>
      <c r="AA118" s="1547"/>
      <c r="AB118" s="1547"/>
      <c r="AC118" s="1547"/>
      <c r="AD118" s="1547"/>
      <c r="AE118" s="1547"/>
      <c r="AF118" s="1547"/>
      <c r="AG118" s="1547"/>
      <c r="AH118" s="1547"/>
      <c r="AI118" s="1547"/>
      <c r="AJ118" s="1547"/>
      <c r="AK118" s="1547"/>
      <c r="AL118" s="1547"/>
      <c r="AM118" s="1547"/>
      <c r="AN118" s="1547"/>
      <c r="AO118" s="1547"/>
      <c r="AP118" s="1547"/>
      <c r="AQ118" s="1547"/>
      <c r="AR118" s="1547"/>
      <c r="AS118" s="1547"/>
      <c r="AT118" s="1547"/>
      <c r="AU118" s="1547"/>
      <c r="AV118" s="1547"/>
      <c r="AW118" s="1547"/>
      <c r="AX118" s="1547"/>
      <c r="AY118" s="1547"/>
      <c r="AZ118" s="1547"/>
      <c r="BA118" s="1547"/>
      <c r="BB118" s="1547"/>
      <c r="BC118" s="1547"/>
    </row>
    <row r="119" spans="1:55" x14ac:dyDescent="0.2">
      <c r="A119" s="1547"/>
      <c r="B119" s="1547"/>
      <c r="C119" s="1547"/>
      <c r="D119" s="1547"/>
      <c r="E119" s="1547"/>
      <c r="F119" s="1547"/>
      <c r="G119" s="1547"/>
      <c r="H119" s="1547"/>
      <c r="I119" s="1547"/>
      <c r="J119" s="1548"/>
      <c r="K119" s="1548"/>
      <c r="L119" s="1548"/>
      <c r="M119" s="1549"/>
      <c r="N119" s="1549"/>
      <c r="O119" s="1549"/>
      <c r="P119" s="1549"/>
      <c r="Q119" s="1549"/>
      <c r="R119" s="1549"/>
      <c r="S119" s="1547"/>
      <c r="T119" s="1547"/>
      <c r="U119" s="1547"/>
      <c r="V119" s="1547"/>
      <c r="W119" s="1547"/>
      <c r="X119" s="1547"/>
      <c r="Y119" s="1547"/>
      <c r="Z119" s="1547"/>
      <c r="AA119" s="1547"/>
      <c r="AB119" s="1547"/>
      <c r="AC119" s="1547"/>
      <c r="AD119" s="1547"/>
      <c r="AE119" s="1547"/>
      <c r="AF119" s="1547"/>
      <c r="AG119" s="1547"/>
      <c r="AH119" s="1547"/>
      <c r="AI119" s="1547"/>
      <c r="AJ119" s="1547"/>
      <c r="AK119" s="1547"/>
      <c r="AL119" s="1547"/>
      <c r="AM119" s="1547"/>
      <c r="AN119" s="1547"/>
      <c r="AO119" s="1547"/>
      <c r="AP119" s="1547"/>
      <c r="AQ119" s="1547"/>
      <c r="AR119" s="1547"/>
      <c r="AS119" s="1547"/>
      <c r="AT119" s="1547"/>
      <c r="AU119" s="1547"/>
      <c r="AV119" s="1547"/>
      <c r="AW119" s="1547"/>
      <c r="AX119" s="1547"/>
      <c r="AY119" s="1547"/>
      <c r="AZ119" s="1547"/>
      <c r="BA119" s="1547"/>
      <c r="BB119" s="1547"/>
      <c r="BC119" s="1547"/>
    </row>
    <row r="120" spans="1:55" x14ac:dyDescent="0.2">
      <c r="A120" s="1547"/>
      <c r="B120" s="1547"/>
      <c r="C120" s="1547"/>
      <c r="D120" s="1547"/>
      <c r="E120" s="1547"/>
      <c r="F120" s="1547"/>
      <c r="G120" s="1547"/>
      <c r="H120" s="1547"/>
      <c r="I120" s="1547"/>
      <c r="J120" s="1548"/>
      <c r="K120" s="1548"/>
      <c r="L120" s="1548"/>
      <c r="M120" s="1549"/>
      <c r="N120" s="1549"/>
      <c r="O120" s="1549"/>
      <c r="P120" s="1549"/>
      <c r="Q120" s="1549"/>
      <c r="R120" s="1549"/>
      <c r="S120" s="1547"/>
      <c r="T120" s="1547"/>
      <c r="U120" s="1547"/>
      <c r="V120" s="1547"/>
      <c r="W120" s="1547"/>
      <c r="X120" s="1547"/>
      <c r="Y120" s="1547"/>
      <c r="Z120" s="1547"/>
      <c r="AA120" s="1547"/>
      <c r="AB120" s="1547"/>
      <c r="AC120" s="1547"/>
      <c r="AD120" s="1547"/>
      <c r="AE120" s="1547"/>
      <c r="AF120" s="1547"/>
      <c r="AG120" s="1547"/>
      <c r="AH120" s="1547"/>
      <c r="AI120" s="1547"/>
      <c r="AJ120" s="1547"/>
      <c r="AK120" s="1547"/>
      <c r="AL120" s="1547"/>
      <c r="AM120" s="1547"/>
      <c r="AN120" s="1547"/>
      <c r="AO120" s="1547"/>
      <c r="AP120" s="1547"/>
      <c r="AQ120" s="1547"/>
      <c r="AR120" s="1547"/>
      <c r="AS120" s="1547"/>
      <c r="AT120" s="1547"/>
      <c r="AU120" s="1547"/>
      <c r="AV120" s="1547"/>
      <c r="AW120" s="1547"/>
      <c r="AX120" s="1547"/>
      <c r="AY120" s="1547"/>
      <c r="AZ120" s="1547"/>
      <c r="BA120" s="1547"/>
      <c r="BB120" s="1547"/>
      <c r="BC120" s="1547"/>
    </row>
    <row r="121" spans="1:55" x14ac:dyDescent="0.2">
      <c r="A121" s="1547"/>
      <c r="B121" s="1547"/>
      <c r="C121" s="1547"/>
      <c r="D121" s="1547"/>
      <c r="E121" s="1547"/>
      <c r="F121" s="1547"/>
      <c r="G121" s="1547"/>
      <c r="H121" s="1547"/>
      <c r="I121" s="1547"/>
      <c r="J121" s="1548"/>
      <c r="K121" s="1548"/>
      <c r="L121" s="1548"/>
      <c r="M121" s="1549"/>
      <c r="N121" s="1549"/>
      <c r="O121" s="1549"/>
      <c r="P121" s="1549"/>
      <c r="Q121" s="1549"/>
      <c r="R121" s="1549"/>
      <c r="S121" s="1547"/>
      <c r="T121" s="1547"/>
      <c r="U121" s="1547"/>
      <c r="V121" s="1547"/>
      <c r="W121" s="1547"/>
      <c r="X121" s="1547"/>
      <c r="Y121" s="1547"/>
      <c r="Z121" s="1547"/>
      <c r="AA121" s="1547"/>
      <c r="AB121" s="1547"/>
      <c r="AC121" s="1547"/>
      <c r="AD121" s="1547"/>
      <c r="AE121" s="1547"/>
      <c r="AF121" s="1547"/>
      <c r="AG121" s="1547"/>
      <c r="AH121" s="1547"/>
      <c r="AI121" s="1547"/>
      <c r="AJ121" s="1547"/>
      <c r="AK121" s="1547"/>
      <c r="AL121" s="1547"/>
      <c r="AM121" s="1547"/>
      <c r="AN121" s="1547"/>
      <c r="AO121" s="1547"/>
      <c r="AP121" s="1547"/>
      <c r="AQ121" s="1547"/>
      <c r="AR121" s="1547"/>
      <c r="AS121" s="1547"/>
      <c r="AT121" s="1547"/>
      <c r="AU121" s="1547"/>
      <c r="AV121" s="1547"/>
      <c r="AW121" s="1547"/>
      <c r="AX121" s="1547"/>
      <c r="AY121" s="1547"/>
      <c r="AZ121" s="1547"/>
      <c r="BA121" s="1547"/>
      <c r="BB121" s="1547"/>
      <c r="BC121" s="1547"/>
    </row>
    <row r="122" spans="1:55" x14ac:dyDescent="0.2">
      <c r="A122" s="1547"/>
      <c r="B122" s="1547"/>
      <c r="C122" s="1547"/>
      <c r="D122" s="1547"/>
      <c r="E122" s="1547"/>
      <c r="F122" s="1547"/>
      <c r="G122" s="1547"/>
      <c r="H122" s="1547"/>
      <c r="I122" s="1547"/>
      <c r="J122" s="1548"/>
      <c r="K122" s="1548"/>
      <c r="L122" s="1548"/>
      <c r="M122" s="1549"/>
      <c r="N122" s="1549"/>
      <c r="O122" s="1549"/>
      <c r="P122" s="1549"/>
      <c r="Q122" s="1549"/>
      <c r="R122" s="1549"/>
      <c r="S122" s="1547"/>
      <c r="T122" s="1547"/>
      <c r="U122" s="1547"/>
      <c r="V122" s="1547"/>
      <c r="W122" s="1547"/>
      <c r="X122" s="1547"/>
      <c r="Y122" s="1547"/>
      <c r="Z122" s="1547"/>
      <c r="AA122" s="1547"/>
      <c r="AB122" s="1547"/>
      <c r="AC122" s="1547"/>
      <c r="AD122" s="1547"/>
      <c r="AE122" s="1547"/>
      <c r="AF122" s="1547"/>
      <c r="AG122" s="1547"/>
      <c r="AH122" s="1547"/>
      <c r="AI122" s="1547"/>
      <c r="AJ122" s="1547"/>
      <c r="AK122" s="1547"/>
      <c r="AL122" s="1547"/>
      <c r="AM122" s="1547"/>
      <c r="AN122" s="1547"/>
      <c r="AO122" s="1547"/>
      <c r="AP122" s="1547"/>
      <c r="AQ122" s="1547"/>
      <c r="AR122" s="1547"/>
      <c r="AS122" s="1547"/>
      <c r="AT122" s="1547"/>
      <c r="AU122" s="1547"/>
      <c r="AV122" s="1547"/>
      <c r="AW122" s="1547"/>
      <c r="AX122" s="1547"/>
      <c r="AY122" s="1547"/>
      <c r="AZ122" s="1547"/>
      <c r="BA122" s="1547"/>
      <c r="BB122" s="1547"/>
      <c r="BC122" s="1547"/>
    </row>
    <row r="123" spans="1:55" x14ac:dyDescent="0.2">
      <c r="A123" s="1547"/>
      <c r="B123" s="1547"/>
      <c r="C123" s="1547"/>
      <c r="D123" s="1547"/>
      <c r="E123" s="1547"/>
      <c r="F123" s="1547"/>
      <c r="G123" s="1547"/>
      <c r="H123" s="1547"/>
      <c r="I123" s="1547"/>
      <c r="J123" s="1548"/>
      <c r="K123" s="1548"/>
      <c r="L123" s="1548"/>
      <c r="M123" s="1549"/>
      <c r="N123" s="1549"/>
      <c r="O123" s="1549"/>
      <c r="P123" s="1549"/>
      <c r="Q123" s="1549"/>
      <c r="R123" s="1549"/>
      <c r="S123" s="1547"/>
      <c r="T123" s="1547"/>
      <c r="U123" s="1547"/>
      <c r="V123" s="1547"/>
      <c r="W123" s="1547"/>
      <c r="X123" s="1547"/>
      <c r="Y123" s="1547"/>
      <c r="Z123" s="1547"/>
      <c r="AA123" s="1547"/>
      <c r="AB123" s="1547"/>
      <c r="AC123" s="1547"/>
      <c r="AD123" s="1547"/>
      <c r="AE123" s="1547"/>
      <c r="AF123" s="1547"/>
      <c r="AG123" s="1547"/>
      <c r="AH123" s="1547"/>
      <c r="AI123" s="1547"/>
      <c r="AJ123" s="1547"/>
      <c r="AK123" s="1547"/>
      <c r="AL123" s="1547"/>
      <c r="AM123" s="1547"/>
      <c r="AN123" s="1547"/>
      <c r="AO123" s="1547"/>
      <c r="AP123" s="1547"/>
      <c r="AQ123" s="1547"/>
      <c r="AR123" s="1547"/>
      <c r="AS123" s="1547"/>
      <c r="AT123" s="1547"/>
      <c r="AU123" s="1547"/>
      <c r="AV123" s="1547"/>
      <c r="AW123" s="1547"/>
      <c r="AX123" s="1547"/>
      <c r="AY123" s="1547"/>
      <c r="AZ123" s="1547"/>
      <c r="BA123" s="1547"/>
      <c r="BB123" s="1547"/>
      <c r="BC123" s="1547"/>
    </row>
    <row r="124" spans="1:55" x14ac:dyDescent="0.2">
      <c r="A124" s="1547"/>
      <c r="B124" s="1547"/>
      <c r="C124" s="1547"/>
      <c r="D124" s="1547"/>
      <c r="E124" s="1547"/>
      <c r="F124" s="1547"/>
      <c r="G124" s="1547"/>
      <c r="H124" s="1547"/>
      <c r="I124" s="1547"/>
      <c r="J124" s="1548"/>
      <c r="K124" s="1548"/>
      <c r="L124" s="1548"/>
      <c r="M124" s="1549"/>
      <c r="N124" s="1549"/>
      <c r="O124" s="1549"/>
      <c r="P124" s="1549"/>
      <c r="Q124" s="1549"/>
      <c r="R124" s="1549"/>
      <c r="S124" s="1547"/>
      <c r="T124" s="1547"/>
      <c r="U124" s="1547"/>
      <c r="V124" s="1547"/>
      <c r="W124" s="1547"/>
      <c r="X124" s="1547"/>
      <c r="Y124" s="1547"/>
      <c r="Z124" s="1547"/>
      <c r="AA124" s="1547"/>
      <c r="AB124" s="1547"/>
      <c r="AC124" s="1547"/>
      <c r="AD124" s="1547"/>
      <c r="AE124" s="1547"/>
      <c r="AF124" s="1547"/>
      <c r="AG124" s="1547"/>
      <c r="AH124" s="1547"/>
      <c r="AI124" s="1547"/>
      <c r="AJ124" s="1547"/>
      <c r="AK124" s="1547"/>
      <c r="AL124" s="1547"/>
      <c r="AM124" s="1547"/>
      <c r="AN124" s="1547"/>
      <c r="AO124" s="1547"/>
      <c r="AP124" s="1547"/>
      <c r="AQ124" s="1547"/>
      <c r="AR124" s="1547"/>
      <c r="AS124" s="1547"/>
      <c r="AT124" s="1547"/>
      <c r="AU124" s="1547"/>
      <c r="AV124" s="1547"/>
      <c r="AW124" s="1547"/>
      <c r="AX124" s="1547"/>
      <c r="AY124" s="1547"/>
      <c r="AZ124" s="1547"/>
      <c r="BA124" s="1547"/>
      <c r="BB124" s="1547"/>
      <c r="BC124" s="1547"/>
    </row>
    <row r="125" spans="1:55" x14ac:dyDescent="0.2">
      <c r="A125" s="1547"/>
      <c r="B125" s="1547"/>
      <c r="C125" s="1547"/>
      <c r="D125" s="1547"/>
      <c r="E125" s="1547"/>
      <c r="F125" s="1547"/>
      <c r="G125" s="1547"/>
      <c r="H125" s="1547"/>
      <c r="I125" s="1547"/>
      <c r="J125" s="1548"/>
      <c r="K125" s="1548"/>
      <c r="L125" s="1548"/>
      <c r="M125" s="1549"/>
      <c r="N125" s="1549"/>
      <c r="O125" s="1549"/>
      <c r="P125" s="1549"/>
      <c r="Q125" s="1549"/>
      <c r="R125" s="1549"/>
      <c r="S125" s="1547"/>
      <c r="T125" s="1547"/>
      <c r="U125" s="1547"/>
      <c r="V125" s="1547"/>
      <c r="W125" s="1547"/>
      <c r="X125" s="1547"/>
      <c r="Y125" s="1547"/>
      <c r="Z125" s="1547"/>
      <c r="AA125" s="1547"/>
      <c r="AB125" s="1547"/>
      <c r="AC125" s="1547"/>
      <c r="AD125" s="1547"/>
      <c r="AE125" s="1547"/>
      <c r="AF125" s="1547"/>
      <c r="AG125" s="1547"/>
      <c r="AH125" s="1547"/>
      <c r="AI125" s="1547"/>
      <c r="AJ125" s="1547"/>
      <c r="AK125" s="1547"/>
      <c r="AL125" s="1547"/>
      <c r="AM125" s="1547"/>
      <c r="AN125" s="1547"/>
      <c r="AO125" s="1547"/>
      <c r="AP125" s="1547"/>
      <c r="AQ125" s="1547"/>
      <c r="AR125" s="1547"/>
      <c r="AS125" s="1547"/>
      <c r="AT125" s="1547"/>
      <c r="AU125" s="1547"/>
      <c r="AV125" s="1547"/>
      <c r="AW125" s="1547"/>
      <c r="AX125" s="1547"/>
      <c r="AY125" s="1547"/>
      <c r="AZ125" s="1547"/>
      <c r="BA125" s="1547"/>
      <c r="BB125" s="1547"/>
      <c r="BC125" s="1547"/>
    </row>
    <row r="126" spans="1:55" x14ac:dyDescent="0.2">
      <c r="A126" s="1547"/>
      <c r="B126" s="1547"/>
      <c r="C126" s="1547"/>
      <c r="D126" s="1547"/>
      <c r="E126" s="1547"/>
      <c r="F126" s="1547"/>
      <c r="G126" s="1547"/>
      <c r="H126" s="1547"/>
      <c r="I126" s="1547"/>
      <c r="J126" s="1548"/>
      <c r="K126" s="1548"/>
      <c r="L126" s="1548"/>
      <c r="M126" s="1549"/>
      <c r="N126" s="1549"/>
      <c r="O126" s="1549"/>
      <c r="P126" s="1549"/>
      <c r="Q126" s="1549"/>
      <c r="R126" s="1549"/>
      <c r="S126" s="1547"/>
      <c r="T126" s="1547"/>
      <c r="U126" s="1547"/>
      <c r="V126" s="1547"/>
      <c r="W126" s="1547"/>
      <c r="X126" s="1547"/>
      <c r="Y126" s="1547"/>
      <c r="Z126" s="1547"/>
      <c r="AA126" s="1547"/>
      <c r="AB126" s="1547"/>
      <c r="AC126" s="1547"/>
      <c r="AD126" s="1547"/>
      <c r="AE126" s="1547"/>
      <c r="AF126" s="1547"/>
      <c r="AG126" s="1547"/>
      <c r="AH126" s="1547"/>
      <c r="AI126" s="1547"/>
      <c r="AJ126" s="1547"/>
      <c r="AK126" s="1547"/>
      <c r="AL126" s="1547"/>
      <c r="AM126" s="1547"/>
      <c r="AN126" s="1547"/>
      <c r="AO126" s="1547"/>
      <c r="AP126" s="1547"/>
      <c r="AQ126" s="1547"/>
      <c r="AR126" s="1547"/>
      <c r="AS126" s="1547"/>
      <c r="AT126" s="1547"/>
      <c r="AU126" s="1547"/>
      <c r="AV126" s="1547"/>
      <c r="AW126" s="1547"/>
      <c r="AX126" s="1547"/>
      <c r="AY126" s="1547"/>
      <c r="AZ126" s="1547"/>
      <c r="BA126" s="1547"/>
      <c r="BB126" s="1547"/>
      <c r="BC126" s="1547"/>
    </row>
    <row r="127" spans="1:55" x14ac:dyDescent="0.2">
      <c r="A127" s="1547"/>
      <c r="B127" s="1547"/>
      <c r="C127" s="1547"/>
      <c r="D127" s="1547"/>
      <c r="E127" s="1547"/>
      <c r="F127" s="1547"/>
      <c r="G127" s="1547"/>
      <c r="H127" s="1547"/>
      <c r="I127" s="1547"/>
      <c r="J127" s="1548"/>
      <c r="K127" s="1548"/>
      <c r="L127" s="1548"/>
      <c r="M127" s="1549"/>
      <c r="N127" s="1549"/>
      <c r="O127" s="1549"/>
      <c r="P127" s="1549"/>
      <c r="Q127" s="1549"/>
      <c r="R127" s="1549"/>
      <c r="S127" s="1547"/>
      <c r="T127" s="1547"/>
      <c r="U127" s="1547"/>
      <c r="V127" s="1547"/>
      <c r="W127" s="1547"/>
      <c r="X127" s="1547"/>
      <c r="Y127" s="1547"/>
      <c r="Z127" s="1547"/>
      <c r="AA127" s="1547"/>
      <c r="AB127" s="1547"/>
      <c r="AC127" s="1547"/>
      <c r="AD127" s="1547"/>
      <c r="AE127" s="1547"/>
      <c r="AF127" s="1547"/>
      <c r="AG127" s="1547"/>
      <c r="AH127" s="1547"/>
      <c r="AI127" s="1547"/>
      <c r="AJ127" s="1547"/>
      <c r="AK127" s="1547"/>
      <c r="AL127" s="1547"/>
      <c r="AM127" s="1547"/>
      <c r="AN127" s="1547"/>
      <c r="AO127" s="1547"/>
      <c r="AP127" s="1547"/>
      <c r="AQ127" s="1547"/>
      <c r="AR127" s="1547"/>
      <c r="AS127" s="1547"/>
      <c r="AT127" s="1547"/>
      <c r="AU127" s="1547"/>
      <c r="AV127" s="1547"/>
      <c r="AW127" s="1547"/>
      <c r="AX127" s="1547"/>
      <c r="AY127" s="1547"/>
      <c r="AZ127" s="1547"/>
      <c r="BA127" s="1547"/>
      <c r="BB127" s="1547"/>
      <c r="BC127" s="1547"/>
    </row>
    <row r="128" spans="1:55" x14ac:dyDescent="0.2">
      <c r="A128" s="1547"/>
      <c r="B128" s="1547"/>
      <c r="C128" s="1547"/>
      <c r="D128" s="1547"/>
      <c r="E128" s="1547"/>
      <c r="F128" s="1547"/>
      <c r="G128" s="1547"/>
      <c r="H128" s="1547"/>
      <c r="I128" s="1547"/>
      <c r="J128" s="1548"/>
      <c r="K128" s="1548"/>
      <c r="L128" s="1548"/>
      <c r="M128" s="1549"/>
      <c r="N128" s="1549"/>
      <c r="O128" s="1549"/>
      <c r="P128" s="1549"/>
      <c r="Q128" s="1549"/>
      <c r="R128" s="1549"/>
      <c r="S128" s="1547"/>
      <c r="T128" s="1547"/>
      <c r="U128" s="1547"/>
      <c r="V128" s="1547"/>
      <c r="W128" s="1547"/>
      <c r="X128" s="1547"/>
      <c r="Y128" s="1547"/>
      <c r="Z128" s="1547"/>
      <c r="AA128" s="1547"/>
      <c r="AB128" s="1547"/>
      <c r="AC128" s="1547"/>
      <c r="AD128" s="1547"/>
      <c r="AE128" s="1547"/>
      <c r="AF128" s="1547"/>
      <c r="AG128" s="1547"/>
      <c r="AH128" s="1547"/>
      <c r="AI128" s="1547"/>
      <c r="AJ128" s="1547"/>
      <c r="AK128" s="1547"/>
      <c r="AL128" s="1547"/>
      <c r="AM128" s="1547"/>
      <c r="AN128" s="1547"/>
      <c r="AO128" s="1547"/>
      <c r="AP128" s="1547"/>
      <c r="AQ128" s="1547"/>
      <c r="AR128" s="1547"/>
      <c r="AS128" s="1547"/>
      <c r="AT128" s="1547"/>
      <c r="AU128" s="1547"/>
      <c r="AV128" s="1547"/>
      <c r="AW128" s="1547"/>
      <c r="AX128" s="1547"/>
      <c r="AY128" s="1547"/>
      <c r="AZ128" s="1547"/>
      <c r="BA128" s="1547"/>
      <c r="BB128" s="1547"/>
      <c r="BC128" s="1547"/>
    </row>
    <row r="129" spans="1:55" x14ac:dyDescent="0.2">
      <c r="A129" s="1547"/>
      <c r="B129" s="1547"/>
      <c r="C129" s="1547"/>
      <c r="D129" s="1547"/>
      <c r="E129" s="1547"/>
      <c r="F129" s="1547"/>
      <c r="G129" s="1547"/>
      <c r="H129" s="1547"/>
      <c r="I129" s="1547"/>
      <c r="J129" s="1548"/>
      <c r="K129" s="1548"/>
      <c r="L129" s="1548"/>
      <c r="M129" s="1549"/>
      <c r="N129" s="1549"/>
      <c r="O129" s="1549"/>
      <c r="P129" s="1549"/>
      <c r="Q129" s="1549"/>
      <c r="R129" s="1549"/>
      <c r="S129" s="1547"/>
      <c r="T129" s="1547"/>
      <c r="U129" s="1547"/>
      <c r="V129" s="1547"/>
      <c r="W129" s="1547"/>
      <c r="X129" s="1547"/>
      <c r="Y129" s="1547"/>
      <c r="Z129" s="1547"/>
      <c r="AA129" s="1547"/>
      <c r="AB129" s="1547"/>
      <c r="AC129" s="1547"/>
      <c r="AD129" s="1547"/>
      <c r="AE129" s="1547"/>
      <c r="AF129" s="1547"/>
      <c r="AG129" s="1547"/>
      <c r="AH129" s="1547"/>
      <c r="AI129" s="1547"/>
      <c r="AJ129" s="1547"/>
      <c r="AK129" s="1547"/>
      <c r="AL129" s="1547"/>
      <c r="AM129" s="1547"/>
      <c r="AN129" s="1547"/>
      <c r="AO129" s="1547"/>
      <c r="AP129" s="1547"/>
      <c r="AQ129" s="1547"/>
      <c r="AR129" s="1547"/>
      <c r="AS129" s="1547"/>
      <c r="AT129" s="1547"/>
      <c r="AU129" s="1547"/>
      <c r="AV129" s="1547"/>
      <c r="AW129" s="1547"/>
      <c r="AX129" s="1547"/>
      <c r="AY129" s="1547"/>
      <c r="AZ129" s="1547"/>
      <c r="BA129" s="1547"/>
      <c r="BB129" s="1547"/>
      <c r="BC129" s="1547"/>
    </row>
    <row r="130" spans="1:55" x14ac:dyDescent="0.2">
      <c r="A130" s="1547"/>
      <c r="B130" s="1547"/>
      <c r="C130" s="1547"/>
      <c r="D130" s="1547"/>
      <c r="E130" s="1547"/>
      <c r="F130" s="1547"/>
      <c r="G130" s="1547"/>
      <c r="H130" s="1547"/>
      <c r="I130" s="1547"/>
      <c r="J130" s="1548"/>
      <c r="K130" s="1548"/>
      <c r="L130" s="1548"/>
      <c r="M130" s="1549"/>
      <c r="N130" s="1549"/>
      <c r="O130" s="1549"/>
      <c r="P130" s="1549"/>
      <c r="Q130" s="1549"/>
      <c r="R130" s="1549"/>
      <c r="S130" s="1547"/>
      <c r="T130" s="1547"/>
      <c r="U130" s="1547"/>
      <c r="V130" s="1547"/>
      <c r="W130" s="1547"/>
      <c r="X130" s="1547"/>
      <c r="Y130" s="1547"/>
      <c r="Z130" s="1547"/>
      <c r="AA130" s="1547"/>
      <c r="AB130" s="1547"/>
      <c r="AC130" s="1547"/>
      <c r="AD130" s="1547"/>
      <c r="AE130" s="1547"/>
      <c r="AF130" s="1547"/>
      <c r="AG130" s="1547"/>
      <c r="AH130" s="1547"/>
      <c r="AI130" s="1547"/>
      <c r="AJ130" s="1547"/>
      <c r="AK130" s="1547"/>
      <c r="AL130" s="1547"/>
      <c r="AM130" s="1547"/>
      <c r="AN130" s="1547"/>
      <c r="AO130" s="1547"/>
      <c r="AP130" s="1547"/>
      <c r="AQ130" s="1547"/>
      <c r="AR130" s="1547"/>
      <c r="AS130" s="1547"/>
      <c r="AT130" s="1547"/>
      <c r="AU130" s="1547"/>
      <c r="AV130" s="1547"/>
      <c r="AW130" s="1547"/>
      <c r="AX130" s="1547"/>
      <c r="AY130" s="1547"/>
      <c r="AZ130" s="1547"/>
      <c r="BA130" s="1547"/>
      <c r="BB130" s="1547"/>
      <c r="BC130" s="1547"/>
    </row>
    <row r="131" spans="1:55" x14ac:dyDescent="0.2">
      <c r="A131" s="1547"/>
      <c r="B131" s="1547"/>
      <c r="C131" s="1547"/>
      <c r="D131" s="1547"/>
      <c r="E131" s="1547"/>
      <c r="F131" s="1547"/>
      <c r="G131" s="1547"/>
      <c r="H131" s="1547"/>
      <c r="I131" s="1547"/>
      <c r="J131" s="1548"/>
      <c r="K131" s="1548"/>
      <c r="L131" s="1548"/>
      <c r="M131" s="1549"/>
      <c r="N131" s="1549"/>
      <c r="O131" s="1549"/>
      <c r="P131" s="1549"/>
      <c r="Q131" s="1549"/>
      <c r="R131" s="1549"/>
      <c r="S131" s="1547"/>
      <c r="T131" s="1547"/>
      <c r="U131" s="1547"/>
      <c r="V131" s="1547"/>
      <c r="W131" s="1547"/>
      <c r="X131" s="1547"/>
      <c r="Y131" s="1547"/>
      <c r="Z131" s="1547"/>
      <c r="AA131" s="1547"/>
      <c r="AB131" s="1547"/>
      <c r="AC131" s="1547"/>
      <c r="AD131" s="1547"/>
      <c r="AE131" s="1547"/>
      <c r="AF131" s="1547"/>
      <c r="AG131" s="1547"/>
      <c r="AH131" s="1547"/>
      <c r="AI131" s="1547"/>
      <c r="AJ131" s="1547"/>
      <c r="AK131" s="1547"/>
      <c r="AL131" s="1547"/>
      <c r="AM131" s="1547"/>
      <c r="AN131" s="1547"/>
      <c r="AO131" s="1547"/>
      <c r="AP131" s="1547"/>
      <c r="AQ131" s="1547"/>
      <c r="AR131" s="1547"/>
      <c r="AS131" s="1547"/>
      <c r="AT131" s="1547"/>
      <c r="AU131" s="1547"/>
      <c r="AV131" s="1547"/>
      <c r="AW131" s="1547"/>
      <c r="AX131" s="1547"/>
      <c r="AY131" s="1547"/>
      <c r="AZ131" s="1547"/>
      <c r="BA131" s="1547"/>
      <c r="BB131" s="1547"/>
      <c r="BC131" s="1547"/>
    </row>
    <row r="132" spans="1:55" x14ac:dyDescent="0.2">
      <c r="A132" s="1547"/>
      <c r="B132" s="1547"/>
      <c r="C132" s="1547"/>
      <c r="D132" s="1547"/>
      <c r="E132" s="1547"/>
      <c r="F132" s="1547"/>
      <c r="G132" s="1547"/>
      <c r="H132" s="1547"/>
      <c r="I132" s="1547"/>
      <c r="J132" s="1548"/>
      <c r="K132" s="1548"/>
      <c r="L132" s="1548"/>
      <c r="M132" s="1549"/>
      <c r="N132" s="1549"/>
      <c r="O132" s="1549"/>
      <c r="P132" s="1549"/>
      <c r="Q132" s="1549"/>
      <c r="R132" s="1549"/>
      <c r="S132" s="1547"/>
      <c r="T132" s="1547"/>
      <c r="U132" s="1547"/>
      <c r="V132" s="1547"/>
      <c r="W132" s="1547"/>
      <c r="X132" s="1547"/>
      <c r="Y132" s="1547"/>
      <c r="Z132" s="1547"/>
      <c r="AA132" s="1547"/>
      <c r="AB132" s="1547"/>
      <c r="AC132" s="1547"/>
      <c r="AD132" s="1547"/>
      <c r="AE132" s="1547"/>
      <c r="AF132" s="1547"/>
      <c r="AG132" s="1547"/>
      <c r="AH132" s="1547"/>
      <c r="AI132" s="1547"/>
      <c r="AJ132" s="1547"/>
      <c r="AK132" s="1547"/>
      <c r="AL132" s="1547"/>
      <c r="AM132" s="1547"/>
      <c r="AN132" s="1547"/>
      <c r="AO132" s="1547"/>
      <c r="AP132" s="1547"/>
      <c r="AQ132" s="1547"/>
      <c r="AR132" s="1547"/>
      <c r="AS132" s="1547"/>
      <c r="AT132" s="1547"/>
      <c r="AU132" s="1547"/>
      <c r="AV132" s="1547"/>
      <c r="AW132" s="1547"/>
      <c r="AX132" s="1547"/>
      <c r="AY132" s="1547"/>
      <c r="AZ132" s="1547"/>
      <c r="BA132" s="1547"/>
      <c r="BB132" s="1547"/>
      <c r="BC132" s="1547"/>
    </row>
    <row r="133" spans="1:55" x14ac:dyDescent="0.2">
      <c r="A133" s="1547"/>
      <c r="B133" s="1547"/>
      <c r="C133" s="1547"/>
      <c r="D133" s="1547"/>
      <c r="E133" s="1547"/>
      <c r="F133" s="1547"/>
      <c r="G133" s="1547"/>
      <c r="H133" s="1547"/>
      <c r="I133" s="1547"/>
      <c r="J133" s="1548"/>
      <c r="K133" s="1548"/>
      <c r="L133" s="1548"/>
      <c r="M133" s="1549"/>
      <c r="N133" s="1549"/>
      <c r="O133" s="1549"/>
      <c r="P133" s="1549"/>
      <c r="Q133" s="1549"/>
      <c r="R133" s="1549"/>
      <c r="S133" s="1547"/>
      <c r="T133" s="1547"/>
      <c r="U133" s="1547"/>
      <c r="V133" s="1547"/>
      <c r="W133" s="1547"/>
      <c r="X133" s="1547"/>
      <c r="Y133" s="1547"/>
      <c r="Z133" s="1547"/>
      <c r="AA133" s="1547"/>
      <c r="AB133" s="1547"/>
      <c r="AC133" s="1547"/>
      <c r="AD133" s="1547"/>
      <c r="AE133" s="1547"/>
      <c r="AF133" s="1547"/>
      <c r="AG133" s="1547"/>
      <c r="AH133" s="1547"/>
      <c r="AI133" s="1547"/>
      <c r="AJ133" s="1547"/>
      <c r="AK133" s="1547"/>
      <c r="AL133" s="1547"/>
      <c r="AM133" s="1547"/>
      <c r="AN133" s="1547"/>
      <c r="AO133" s="1547"/>
      <c r="AP133" s="1547"/>
      <c r="AQ133" s="1547"/>
      <c r="AR133" s="1547"/>
      <c r="AS133" s="1547"/>
      <c r="AT133" s="1547"/>
      <c r="AU133" s="1547"/>
      <c r="AV133" s="1547"/>
      <c r="AW133" s="1547"/>
      <c r="AX133" s="1547"/>
      <c r="AY133" s="1547"/>
      <c r="AZ133" s="1547"/>
      <c r="BA133" s="1547"/>
      <c r="BB133" s="1547"/>
      <c r="BC133" s="1547"/>
    </row>
    <row r="134" spans="1:55" x14ac:dyDescent="0.2">
      <c r="A134" s="1547"/>
      <c r="B134" s="1547"/>
      <c r="C134" s="1547"/>
      <c r="D134" s="1547"/>
      <c r="E134" s="1547"/>
      <c r="F134" s="1547"/>
      <c r="G134" s="1547"/>
      <c r="H134" s="1547"/>
      <c r="I134" s="1547"/>
      <c r="J134" s="1548"/>
      <c r="K134" s="1548"/>
      <c r="L134" s="1548"/>
      <c r="M134" s="1549"/>
      <c r="N134" s="1549"/>
      <c r="O134" s="1549"/>
      <c r="P134" s="1549"/>
      <c r="Q134" s="1549"/>
      <c r="R134" s="1549"/>
      <c r="S134" s="1547"/>
      <c r="T134" s="1547"/>
      <c r="U134" s="1547"/>
      <c r="V134" s="1547"/>
      <c r="W134" s="1547"/>
      <c r="X134" s="1547"/>
      <c r="Y134" s="1547"/>
      <c r="Z134" s="1547"/>
      <c r="AA134" s="1547"/>
      <c r="AB134" s="1547"/>
      <c r="AC134" s="1547"/>
      <c r="AD134" s="1547"/>
      <c r="AE134" s="1547"/>
      <c r="AF134" s="1547"/>
      <c r="AG134" s="1547"/>
      <c r="AH134" s="1547"/>
      <c r="AI134" s="1547"/>
      <c r="AJ134" s="1547"/>
      <c r="AK134" s="1547"/>
      <c r="AL134" s="1547"/>
      <c r="AM134" s="1547"/>
      <c r="AN134" s="1547"/>
      <c r="AO134" s="1547"/>
      <c r="AP134" s="1547"/>
      <c r="AQ134" s="1547"/>
      <c r="AR134" s="1547"/>
      <c r="AS134" s="1547"/>
      <c r="AT134" s="1547"/>
      <c r="AU134" s="1547"/>
      <c r="AV134" s="1547"/>
      <c r="AW134" s="1547"/>
      <c r="AX134" s="1547"/>
      <c r="AY134" s="1547"/>
      <c r="AZ134" s="1547"/>
      <c r="BA134" s="1547"/>
      <c r="BB134" s="1547"/>
      <c r="BC134" s="1547"/>
    </row>
    <row r="135" spans="1:55" x14ac:dyDescent="0.2">
      <c r="A135" s="1547"/>
      <c r="B135" s="1547"/>
      <c r="C135" s="1547"/>
      <c r="D135" s="1547"/>
      <c r="E135" s="1547"/>
      <c r="F135" s="1547"/>
      <c r="G135" s="1547"/>
      <c r="H135" s="1547"/>
      <c r="I135" s="1547"/>
      <c r="J135" s="1548"/>
      <c r="K135" s="1548"/>
      <c r="L135" s="1548"/>
      <c r="M135" s="1549"/>
      <c r="N135" s="1549"/>
      <c r="O135" s="1549"/>
      <c r="P135" s="1549"/>
      <c r="Q135" s="1549"/>
      <c r="R135" s="1549"/>
      <c r="S135" s="1547"/>
      <c r="T135" s="1547"/>
      <c r="U135" s="1547"/>
      <c r="V135" s="1547"/>
      <c r="W135" s="1547"/>
      <c r="X135" s="1547"/>
      <c r="Y135" s="1547"/>
      <c r="Z135" s="1547"/>
      <c r="AA135" s="1547"/>
      <c r="AB135" s="1547"/>
      <c r="AC135" s="1547"/>
      <c r="AD135" s="1547"/>
      <c r="AE135" s="1547"/>
      <c r="AF135" s="1547"/>
      <c r="AG135" s="1547"/>
      <c r="AH135" s="1547"/>
      <c r="AI135" s="1547"/>
      <c r="AJ135" s="1547"/>
      <c r="AK135" s="1547"/>
      <c r="AL135" s="1547"/>
      <c r="AM135" s="1547"/>
      <c r="AN135" s="1547"/>
      <c r="AO135" s="1547"/>
      <c r="AP135" s="1547"/>
      <c r="AQ135" s="1547"/>
      <c r="AR135" s="1547"/>
      <c r="AS135" s="1547"/>
      <c r="AT135" s="1547"/>
      <c r="AU135" s="1547"/>
      <c r="AV135" s="1547"/>
      <c r="AW135" s="1547"/>
      <c r="AX135" s="1547"/>
      <c r="AY135" s="1547"/>
      <c r="AZ135" s="1547"/>
      <c r="BA135" s="1547"/>
      <c r="BB135" s="1547"/>
      <c r="BC135" s="1547"/>
    </row>
    <row r="136" spans="1:55" x14ac:dyDescent="0.2">
      <c r="A136" s="1547"/>
      <c r="B136" s="1547"/>
      <c r="C136" s="1547"/>
      <c r="D136" s="1547"/>
      <c r="E136" s="1547"/>
      <c r="F136" s="1547"/>
      <c r="G136" s="1547"/>
      <c r="H136" s="1547"/>
      <c r="I136" s="1547"/>
      <c r="J136" s="1548"/>
      <c r="K136" s="1548"/>
      <c r="L136" s="1548"/>
      <c r="M136" s="1549"/>
      <c r="N136" s="1549"/>
      <c r="O136" s="1549"/>
      <c r="P136" s="1549"/>
      <c r="Q136" s="1549"/>
      <c r="R136" s="1549"/>
      <c r="S136" s="1547"/>
      <c r="T136" s="1547"/>
      <c r="U136" s="1547"/>
      <c r="V136" s="1547"/>
      <c r="W136" s="1547"/>
      <c r="X136" s="1547"/>
      <c r="Y136" s="1547"/>
      <c r="Z136" s="1547"/>
      <c r="AA136" s="1547"/>
      <c r="AB136" s="1547"/>
      <c r="AC136" s="1547"/>
      <c r="AD136" s="1547"/>
      <c r="AE136" s="1547"/>
      <c r="AF136" s="1547"/>
      <c r="AG136" s="1547"/>
      <c r="AH136" s="1547"/>
      <c r="AI136" s="1547"/>
      <c r="AJ136" s="1547"/>
      <c r="AK136" s="1547"/>
      <c r="AL136" s="1547"/>
      <c r="AM136" s="1547"/>
      <c r="AN136" s="1547"/>
      <c r="AO136" s="1547"/>
      <c r="AP136" s="1547"/>
      <c r="AQ136" s="1547"/>
      <c r="AR136" s="1547"/>
      <c r="AS136" s="1547"/>
      <c r="AT136" s="1547"/>
      <c r="AU136" s="1547"/>
      <c r="AV136" s="1547"/>
      <c r="AW136" s="1547"/>
      <c r="AX136" s="1547"/>
      <c r="AY136" s="1547"/>
      <c r="AZ136" s="1547"/>
      <c r="BA136" s="1547"/>
      <c r="BB136" s="1547"/>
      <c r="BC136" s="1547"/>
    </row>
    <row r="137" spans="1:55" x14ac:dyDescent="0.2">
      <c r="A137" s="1547"/>
      <c r="B137" s="1547"/>
      <c r="C137" s="1547"/>
      <c r="D137" s="1547"/>
      <c r="E137" s="1547"/>
      <c r="F137" s="1547"/>
      <c r="G137" s="1547"/>
      <c r="H137" s="1547"/>
      <c r="I137" s="1547"/>
      <c r="J137" s="1548"/>
      <c r="K137" s="1548"/>
      <c r="L137" s="1548"/>
      <c r="M137" s="1549"/>
      <c r="N137" s="1549"/>
      <c r="O137" s="1549"/>
      <c r="P137" s="1549"/>
      <c r="Q137" s="1549"/>
      <c r="R137" s="1549"/>
      <c r="S137" s="1547"/>
      <c r="T137" s="1547"/>
      <c r="U137" s="1547"/>
      <c r="V137" s="1547"/>
      <c r="W137" s="1547"/>
      <c r="X137" s="1547"/>
      <c r="Y137" s="1547"/>
      <c r="Z137" s="1547"/>
      <c r="AA137" s="1547"/>
      <c r="AB137" s="1547"/>
      <c r="AC137" s="1547"/>
      <c r="AD137" s="1547"/>
      <c r="AE137" s="1547"/>
      <c r="AF137" s="1547"/>
      <c r="AG137" s="1547"/>
      <c r="AH137" s="1547"/>
      <c r="AI137" s="1547"/>
      <c r="AJ137" s="1547"/>
      <c r="AK137" s="1547"/>
      <c r="AL137" s="1547"/>
      <c r="AM137" s="1547"/>
      <c r="AN137" s="1547"/>
      <c r="AO137" s="1547"/>
      <c r="AP137" s="1547"/>
      <c r="AQ137" s="1547"/>
      <c r="AR137" s="1547"/>
      <c r="AS137" s="1547"/>
      <c r="AT137" s="1547"/>
      <c r="AU137" s="1547"/>
      <c r="AV137" s="1547"/>
      <c r="AW137" s="1547"/>
      <c r="AX137" s="1547"/>
      <c r="AY137" s="1547"/>
      <c r="AZ137" s="1547"/>
      <c r="BA137" s="1547"/>
      <c r="BB137" s="1547"/>
      <c r="BC137" s="1547"/>
    </row>
    <row r="138" spans="1:55" x14ac:dyDescent="0.2">
      <c r="A138" s="1547"/>
      <c r="B138" s="1547"/>
      <c r="C138" s="1547"/>
      <c r="D138" s="1547"/>
      <c r="E138" s="1547"/>
      <c r="F138" s="1547"/>
      <c r="G138" s="1547"/>
      <c r="H138" s="1547"/>
      <c r="I138" s="1547"/>
      <c r="J138" s="1548"/>
      <c r="K138" s="1548"/>
      <c r="L138" s="1548"/>
      <c r="M138" s="1549"/>
      <c r="N138" s="1549"/>
      <c r="O138" s="1549"/>
      <c r="P138" s="1549"/>
      <c r="Q138" s="1549"/>
      <c r="R138" s="1549"/>
      <c r="S138" s="1547"/>
      <c r="T138" s="1547"/>
      <c r="U138" s="1547"/>
      <c r="V138" s="1547"/>
      <c r="W138" s="1547"/>
      <c r="X138" s="1547"/>
      <c r="Y138" s="1547"/>
      <c r="Z138" s="1547"/>
      <c r="AA138" s="1547"/>
      <c r="AB138" s="1547"/>
      <c r="AC138" s="1547"/>
      <c r="AD138" s="1547"/>
      <c r="AE138" s="1547"/>
      <c r="AF138" s="1547"/>
      <c r="AG138" s="1547"/>
      <c r="AH138" s="1547"/>
      <c r="AI138" s="1547"/>
      <c r="AJ138" s="1547"/>
      <c r="AK138" s="1547"/>
      <c r="AL138" s="1547"/>
      <c r="AM138" s="1547"/>
      <c r="AN138" s="1547"/>
      <c r="AO138" s="1547"/>
      <c r="AP138" s="1547"/>
      <c r="AQ138" s="1547"/>
      <c r="AR138" s="1547"/>
      <c r="AS138" s="1547"/>
      <c r="AT138" s="1547"/>
      <c r="AU138" s="1547"/>
      <c r="AV138" s="1547"/>
      <c r="AW138" s="1547"/>
      <c r="AX138" s="1547"/>
      <c r="AY138" s="1547"/>
      <c r="AZ138" s="1547"/>
      <c r="BA138" s="1547"/>
      <c r="BB138" s="1547"/>
      <c r="BC138" s="1547"/>
    </row>
    <row r="139" spans="1:55" x14ac:dyDescent="0.2">
      <c r="A139" s="1547"/>
      <c r="B139" s="1547"/>
      <c r="C139" s="1547"/>
      <c r="D139" s="1547"/>
      <c r="E139" s="1547"/>
      <c r="F139" s="1547"/>
      <c r="G139" s="1547"/>
      <c r="H139" s="1547"/>
      <c r="I139" s="1547"/>
      <c r="J139" s="1548"/>
      <c r="K139" s="1548"/>
      <c r="L139" s="1548"/>
      <c r="M139" s="1549"/>
      <c r="N139" s="1549"/>
      <c r="O139" s="1549"/>
      <c r="P139" s="1549"/>
      <c r="Q139" s="1549"/>
      <c r="R139" s="1549"/>
      <c r="S139" s="1547"/>
      <c r="T139" s="1547"/>
      <c r="U139" s="1547"/>
      <c r="V139" s="1547"/>
      <c r="W139" s="1547"/>
      <c r="X139" s="1547"/>
      <c r="Y139" s="1547"/>
      <c r="Z139" s="1547"/>
      <c r="AA139" s="1547"/>
      <c r="AB139" s="1547"/>
      <c r="AC139" s="1547"/>
      <c r="AD139" s="1547"/>
      <c r="AE139" s="1547"/>
      <c r="AF139" s="1547"/>
      <c r="AG139" s="1547"/>
      <c r="AH139" s="1547"/>
      <c r="AI139" s="1547"/>
      <c r="AJ139" s="1547"/>
      <c r="AK139" s="1547"/>
      <c r="AL139" s="1547"/>
      <c r="AM139" s="1547"/>
      <c r="AN139" s="1547"/>
      <c r="AO139" s="1547"/>
      <c r="AP139" s="1547"/>
      <c r="AQ139" s="1547"/>
      <c r="AR139" s="1547"/>
      <c r="AS139" s="1547"/>
      <c r="AT139" s="1547"/>
      <c r="AU139" s="1547"/>
      <c r="AV139" s="1547"/>
      <c r="AW139" s="1547"/>
      <c r="AX139" s="1547"/>
      <c r="AY139" s="1547"/>
      <c r="AZ139" s="1547"/>
      <c r="BA139" s="1547"/>
      <c r="BB139" s="1547"/>
      <c r="BC139" s="1547"/>
    </row>
    <row r="140" spans="1:55" x14ac:dyDescent="0.2">
      <c r="A140" s="1547"/>
      <c r="B140" s="1547"/>
      <c r="C140" s="1547"/>
      <c r="D140" s="1547"/>
      <c r="E140" s="1547"/>
      <c r="F140" s="1547"/>
      <c r="G140" s="1547"/>
      <c r="H140" s="1547"/>
      <c r="I140" s="1547"/>
      <c r="J140" s="1548"/>
      <c r="K140" s="1548"/>
      <c r="L140" s="1548"/>
      <c r="M140" s="1549"/>
      <c r="N140" s="1549"/>
      <c r="O140" s="1549"/>
      <c r="P140" s="1549"/>
      <c r="Q140" s="1549"/>
      <c r="R140" s="1549"/>
      <c r="S140" s="1547"/>
      <c r="T140" s="1547"/>
      <c r="U140" s="1547"/>
      <c r="V140" s="1547"/>
      <c r="W140" s="1547"/>
      <c r="X140" s="1547"/>
      <c r="Y140" s="1547"/>
      <c r="Z140" s="1547"/>
      <c r="AA140" s="1547"/>
      <c r="AB140" s="1547"/>
      <c r="AC140" s="1547"/>
      <c r="AD140" s="1547"/>
      <c r="AE140" s="1547"/>
      <c r="AF140" s="1547"/>
      <c r="AG140" s="1547"/>
      <c r="AH140" s="1547"/>
      <c r="AI140" s="1547"/>
      <c r="AJ140" s="1547"/>
      <c r="AK140" s="1547"/>
      <c r="AL140" s="1547"/>
      <c r="AM140" s="1547"/>
      <c r="AN140" s="1547"/>
      <c r="AO140" s="1547"/>
      <c r="AP140" s="1547"/>
      <c r="AQ140" s="1547"/>
      <c r="AR140" s="1547"/>
      <c r="AS140" s="1547"/>
      <c r="AT140" s="1547"/>
      <c r="AU140" s="1547"/>
      <c r="AV140" s="1547"/>
      <c r="AW140" s="1547"/>
      <c r="AX140" s="1547"/>
      <c r="AY140" s="1547"/>
      <c r="AZ140" s="1547"/>
      <c r="BA140" s="1547"/>
      <c r="BB140" s="1547"/>
      <c r="BC140" s="1547"/>
    </row>
    <row r="141" spans="1:55" x14ac:dyDescent="0.2">
      <c r="A141" s="1547"/>
      <c r="B141" s="1547"/>
      <c r="C141" s="1547"/>
      <c r="D141" s="1547"/>
      <c r="E141" s="1547"/>
      <c r="F141" s="1547"/>
      <c r="G141" s="1547"/>
      <c r="H141" s="1547"/>
      <c r="I141" s="1547"/>
      <c r="J141" s="1548"/>
      <c r="K141" s="1548"/>
      <c r="L141" s="1548"/>
      <c r="M141" s="1549"/>
      <c r="N141" s="1549"/>
      <c r="O141" s="1549"/>
      <c r="P141" s="1549"/>
      <c r="Q141" s="1549"/>
      <c r="R141" s="1549"/>
      <c r="S141" s="1547"/>
      <c r="T141" s="1547"/>
      <c r="U141" s="1547"/>
      <c r="V141" s="1547"/>
      <c r="W141" s="1547"/>
      <c r="X141" s="1547"/>
      <c r="Y141" s="1547"/>
      <c r="Z141" s="1547"/>
      <c r="AA141" s="1547"/>
      <c r="AB141" s="1547"/>
      <c r="AC141" s="1547"/>
      <c r="AD141" s="1547"/>
      <c r="AE141" s="1547"/>
      <c r="AF141" s="1547"/>
      <c r="AG141" s="1547"/>
      <c r="AH141" s="1547"/>
      <c r="AI141" s="1547"/>
      <c r="AJ141" s="1547"/>
      <c r="AK141" s="1547"/>
      <c r="AL141" s="1547"/>
      <c r="AM141" s="1547"/>
      <c r="AN141" s="1547"/>
      <c r="AO141" s="1547"/>
      <c r="AP141" s="1547"/>
      <c r="AQ141" s="1547"/>
      <c r="AR141" s="1547"/>
      <c r="AS141" s="1547"/>
      <c r="AT141" s="1547"/>
      <c r="AU141" s="1547"/>
      <c r="AV141" s="1547"/>
      <c r="AW141" s="1547"/>
      <c r="AX141" s="1547"/>
      <c r="AY141" s="1547"/>
      <c r="AZ141" s="1547"/>
      <c r="BA141" s="1547"/>
      <c r="BB141" s="1547"/>
      <c r="BC141" s="1547"/>
    </row>
    <row r="142" spans="1:55" x14ac:dyDescent="0.2">
      <c r="A142" s="1547"/>
      <c r="B142" s="1547"/>
      <c r="C142" s="1547"/>
      <c r="D142" s="1547"/>
      <c r="E142" s="1547"/>
      <c r="F142" s="1547"/>
      <c r="G142" s="1547"/>
      <c r="H142" s="1547"/>
      <c r="I142" s="1547"/>
      <c r="J142" s="1548"/>
      <c r="K142" s="1548"/>
      <c r="L142" s="1548"/>
      <c r="M142" s="1549"/>
      <c r="N142" s="1549"/>
      <c r="O142" s="1549"/>
      <c r="P142" s="1549"/>
      <c r="Q142" s="1549"/>
      <c r="R142" s="1549"/>
      <c r="S142" s="1547"/>
      <c r="T142" s="1547"/>
      <c r="U142" s="1547"/>
      <c r="V142" s="1547"/>
      <c r="W142" s="1547"/>
      <c r="X142" s="1547"/>
      <c r="Y142" s="1547"/>
      <c r="Z142" s="1547"/>
      <c r="AA142" s="1547"/>
      <c r="AB142" s="1547"/>
      <c r="AC142" s="1547"/>
      <c r="AD142" s="1547"/>
      <c r="AE142" s="1547"/>
      <c r="AF142" s="1547"/>
      <c r="AG142" s="1547"/>
      <c r="AH142" s="1547"/>
      <c r="AI142" s="1547"/>
      <c r="AJ142" s="1547"/>
      <c r="AK142" s="1547"/>
      <c r="AL142" s="1547"/>
      <c r="AM142" s="1547"/>
      <c r="AN142" s="1547"/>
      <c r="AO142" s="1547"/>
      <c r="AP142" s="1547"/>
      <c r="AQ142" s="1547"/>
      <c r="AR142" s="1547"/>
      <c r="AS142" s="1547"/>
      <c r="AT142" s="1547"/>
      <c r="AU142" s="1547"/>
      <c r="AV142" s="1547"/>
      <c r="AW142" s="1547"/>
      <c r="AX142" s="1547"/>
      <c r="AY142" s="1547"/>
      <c r="AZ142" s="1547"/>
      <c r="BA142" s="1547"/>
      <c r="BB142" s="1547"/>
      <c r="BC142" s="1547"/>
    </row>
    <row r="143" spans="1:55" x14ac:dyDescent="0.2">
      <c r="A143" s="1547"/>
      <c r="B143" s="1547"/>
      <c r="C143" s="1547"/>
      <c r="D143" s="1547"/>
      <c r="E143" s="1547"/>
      <c r="F143" s="1547"/>
      <c r="G143" s="1547"/>
      <c r="H143" s="1547"/>
      <c r="I143" s="1547"/>
      <c r="J143" s="1548"/>
      <c r="K143" s="1548"/>
      <c r="L143" s="1548"/>
      <c r="M143" s="1549"/>
      <c r="N143" s="1549"/>
      <c r="O143" s="1549"/>
      <c r="P143" s="1549"/>
      <c r="Q143" s="1549"/>
      <c r="R143" s="1549"/>
      <c r="S143" s="1547"/>
      <c r="T143" s="1547"/>
      <c r="U143" s="1547"/>
      <c r="V143" s="1547"/>
      <c r="W143" s="1547"/>
      <c r="X143" s="1547"/>
      <c r="Y143" s="1547"/>
      <c r="Z143" s="1547"/>
      <c r="AA143" s="1547"/>
      <c r="AB143" s="1547"/>
      <c r="AC143" s="1547"/>
      <c r="AD143" s="1547"/>
      <c r="AE143" s="1547"/>
      <c r="AF143" s="1547"/>
      <c r="AG143" s="1547"/>
      <c r="AH143" s="1547"/>
      <c r="AI143" s="1547"/>
      <c r="AJ143" s="1547"/>
      <c r="AK143" s="1547"/>
      <c r="AL143" s="1547"/>
      <c r="AM143" s="1547"/>
      <c r="AN143" s="1547"/>
      <c r="AO143" s="1547"/>
      <c r="AP143" s="1547"/>
      <c r="AQ143" s="1547"/>
      <c r="AR143" s="1547"/>
      <c r="AS143" s="1547"/>
      <c r="AT143" s="1547"/>
      <c r="AU143" s="1547"/>
      <c r="AV143" s="1547"/>
      <c r="AW143" s="1547"/>
      <c r="AX143" s="1547"/>
      <c r="AY143" s="1547"/>
      <c r="AZ143" s="1547"/>
      <c r="BA143" s="1547"/>
      <c r="BB143" s="1547"/>
      <c r="BC143" s="1547"/>
    </row>
    <row r="144" spans="1:55" x14ac:dyDescent="0.2">
      <c r="A144" s="1547"/>
      <c r="B144" s="1547"/>
      <c r="C144" s="1547"/>
      <c r="D144" s="1547"/>
      <c r="E144" s="1547"/>
      <c r="F144" s="1547"/>
      <c r="G144" s="1547"/>
      <c r="H144" s="1547"/>
      <c r="I144" s="1547"/>
      <c r="J144" s="1548"/>
      <c r="K144" s="1548"/>
      <c r="L144" s="1548"/>
      <c r="M144" s="1549"/>
      <c r="N144" s="1549"/>
      <c r="O144" s="1549"/>
      <c r="P144" s="1549"/>
      <c r="Q144" s="1549"/>
      <c r="R144" s="1549"/>
      <c r="S144" s="1547"/>
      <c r="T144" s="1547"/>
      <c r="U144" s="1547"/>
      <c r="V144" s="1547"/>
      <c r="W144" s="1547"/>
      <c r="X144" s="1547"/>
      <c r="Y144" s="1547"/>
      <c r="Z144" s="1547"/>
      <c r="AA144" s="1547"/>
      <c r="AB144" s="1547"/>
      <c r="AC144" s="1547"/>
      <c r="AD144" s="1547"/>
      <c r="AE144" s="1547"/>
      <c r="AF144" s="1547"/>
      <c r="AG144" s="1547"/>
      <c r="AH144" s="1547"/>
      <c r="AI144" s="1547"/>
      <c r="AJ144" s="1547"/>
      <c r="AK144" s="1547"/>
      <c r="AL144" s="1547"/>
      <c r="AM144" s="1547"/>
      <c r="AN144" s="1547"/>
      <c r="AO144" s="1547"/>
      <c r="AP144" s="1547"/>
      <c r="AQ144" s="1547"/>
      <c r="AR144" s="1547"/>
      <c r="AS144" s="1547"/>
      <c r="AT144" s="1547"/>
      <c r="AU144" s="1547"/>
      <c r="AV144" s="1547"/>
      <c r="AW144" s="1547"/>
      <c r="AX144" s="1547"/>
      <c r="AY144" s="1547"/>
      <c r="AZ144" s="1547"/>
      <c r="BA144" s="1547"/>
      <c r="BB144" s="1547"/>
      <c r="BC144" s="1547"/>
    </row>
    <row r="145" spans="1:55" x14ac:dyDescent="0.2">
      <c r="A145" s="1547"/>
      <c r="B145" s="1547"/>
      <c r="C145" s="1547"/>
      <c r="D145" s="1547"/>
      <c r="E145" s="1547"/>
      <c r="F145" s="1547"/>
      <c r="G145" s="1547"/>
      <c r="H145" s="1547"/>
      <c r="I145" s="1547"/>
      <c r="J145" s="1548"/>
      <c r="K145" s="1548"/>
      <c r="L145" s="1548"/>
      <c r="M145" s="1549"/>
      <c r="N145" s="1549"/>
      <c r="O145" s="1549"/>
      <c r="P145" s="1549"/>
      <c r="Q145" s="1549"/>
      <c r="R145" s="1549"/>
      <c r="S145" s="1547"/>
      <c r="T145" s="1547"/>
      <c r="U145" s="1547"/>
      <c r="V145" s="1547"/>
      <c r="W145" s="1547"/>
      <c r="X145" s="1547"/>
      <c r="Y145" s="1547"/>
      <c r="Z145" s="1547"/>
      <c r="AA145" s="1547"/>
      <c r="AB145" s="1547"/>
      <c r="AC145" s="1547"/>
      <c r="AD145" s="1547"/>
      <c r="AE145" s="1547"/>
      <c r="AF145" s="1547"/>
      <c r="AG145" s="1547"/>
      <c r="AH145" s="1547"/>
      <c r="AI145" s="1547"/>
      <c r="AJ145" s="1547"/>
      <c r="AK145" s="1547"/>
      <c r="AL145" s="1547"/>
      <c r="AM145" s="1547"/>
      <c r="AN145" s="1547"/>
      <c r="AO145" s="1547"/>
      <c r="AP145" s="1547"/>
      <c r="AQ145" s="1547"/>
      <c r="AR145" s="1547"/>
      <c r="AS145" s="1547"/>
      <c r="AT145" s="1547"/>
      <c r="AU145" s="1547"/>
      <c r="AV145" s="1547"/>
      <c r="AW145" s="1547"/>
      <c r="AX145" s="1547"/>
      <c r="AY145" s="1547"/>
      <c r="AZ145" s="1547"/>
      <c r="BA145" s="1547"/>
      <c r="BB145" s="1547"/>
      <c r="BC145" s="1547"/>
    </row>
    <row r="146" spans="1:55" x14ac:dyDescent="0.2">
      <c r="A146" s="1547"/>
      <c r="B146" s="1547"/>
      <c r="C146" s="1547"/>
      <c r="D146" s="1547"/>
      <c r="E146" s="1547"/>
      <c r="F146" s="1547"/>
      <c r="G146" s="1547"/>
      <c r="H146" s="1547"/>
      <c r="I146" s="1547"/>
      <c r="J146" s="1548"/>
      <c r="K146" s="1548"/>
      <c r="L146" s="1548"/>
      <c r="M146" s="1549"/>
      <c r="N146" s="1549"/>
      <c r="O146" s="1549"/>
      <c r="P146" s="1549"/>
      <c r="Q146" s="1549"/>
      <c r="R146" s="1549"/>
      <c r="S146" s="1547"/>
      <c r="T146" s="1547"/>
      <c r="U146" s="1547"/>
      <c r="V146" s="1547"/>
      <c r="W146" s="1547"/>
      <c r="X146" s="1547"/>
      <c r="Y146" s="1547"/>
      <c r="Z146" s="1547"/>
      <c r="AA146" s="1547"/>
      <c r="AB146" s="1547"/>
      <c r="AC146" s="1547"/>
      <c r="AD146" s="1547"/>
      <c r="AE146" s="1547"/>
      <c r="AF146" s="1547"/>
      <c r="AG146" s="1547"/>
      <c r="AH146" s="1547"/>
      <c r="AI146" s="1547"/>
      <c r="AJ146" s="1547"/>
      <c r="AK146" s="1547"/>
      <c r="AL146" s="1547"/>
      <c r="AM146" s="1547"/>
      <c r="AN146" s="1547"/>
      <c r="AO146" s="1547"/>
      <c r="AP146" s="1547"/>
      <c r="AQ146" s="1547"/>
      <c r="AR146" s="1547"/>
      <c r="AS146" s="1547"/>
      <c r="AT146" s="1547"/>
      <c r="AU146" s="1547"/>
      <c r="AV146" s="1547"/>
      <c r="AW146" s="1547"/>
      <c r="AX146" s="1547"/>
      <c r="AY146" s="1547"/>
      <c r="AZ146" s="1547"/>
      <c r="BA146" s="1547"/>
      <c r="BB146" s="1547"/>
      <c r="BC146" s="1547"/>
    </row>
    <row r="147" spans="1:55" x14ac:dyDescent="0.2">
      <c r="A147" s="1547"/>
      <c r="B147" s="1547"/>
      <c r="C147" s="1547"/>
      <c r="D147" s="1547"/>
      <c r="E147" s="1547"/>
      <c r="F147" s="1547"/>
      <c r="G147" s="1547"/>
      <c r="H147" s="1547"/>
      <c r="I147" s="1547"/>
      <c r="J147" s="1548"/>
      <c r="K147" s="1548"/>
      <c r="L147" s="1548"/>
      <c r="M147" s="1549"/>
      <c r="N147" s="1549"/>
      <c r="O147" s="1549"/>
      <c r="P147" s="1549"/>
      <c r="Q147" s="1549"/>
      <c r="R147" s="1549"/>
      <c r="S147" s="1547"/>
      <c r="T147" s="1547"/>
      <c r="U147" s="1547"/>
      <c r="V147" s="1547"/>
      <c r="W147" s="1547"/>
      <c r="X147" s="1547"/>
      <c r="Y147" s="1547"/>
      <c r="Z147" s="1547"/>
      <c r="AA147" s="1547"/>
      <c r="AB147" s="1547"/>
      <c r="AC147" s="1547"/>
      <c r="AD147" s="1547"/>
      <c r="AE147" s="1547"/>
      <c r="AF147" s="1547"/>
      <c r="AG147" s="1547"/>
      <c r="AH147" s="1547"/>
      <c r="AI147" s="1547"/>
      <c r="AJ147" s="1547"/>
      <c r="AK147" s="1547"/>
      <c r="AL147" s="1547"/>
      <c r="AM147" s="1547"/>
      <c r="AN147" s="1547"/>
      <c r="AO147" s="1547"/>
      <c r="AP147" s="1547"/>
      <c r="AQ147" s="1547"/>
      <c r="AR147" s="1547"/>
      <c r="AS147" s="1547"/>
      <c r="AT147" s="1547"/>
      <c r="AU147" s="1547"/>
      <c r="AV147" s="1547"/>
      <c r="AW147" s="1547"/>
      <c r="AX147" s="1547"/>
      <c r="AY147" s="1547"/>
      <c r="AZ147" s="1547"/>
      <c r="BA147" s="1547"/>
      <c r="BB147" s="1547"/>
      <c r="BC147" s="1547"/>
    </row>
    <row r="148" spans="1:55" x14ac:dyDescent="0.2">
      <c r="A148" s="1547"/>
      <c r="B148" s="1547"/>
      <c r="C148" s="1547"/>
      <c r="D148" s="1547"/>
      <c r="E148" s="1547"/>
      <c r="F148" s="1547"/>
      <c r="G148" s="1547"/>
      <c r="H148" s="1547"/>
      <c r="I148" s="1547"/>
      <c r="J148" s="1548"/>
      <c r="K148" s="1548"/>
      <c r="L148" s="1548"/>
      <c r="M148" s="1549"/>
      <c r="N148" s="1549"/>
      <c r="O148" s="1549"/>
      <c r="P148" s="1549"/>
      <c r="Q148" s="1549"/>
      <c r="R148" s="1549"/>
      <c r="S148" s="1547"/>
      <c r="T148" s="1547"/>
      <c r="U148" s="1547"/>
      <c r="V148" s="1547"/>
      <c r="W148" s="1547"/>
      <c r="X148" s="1547"/>
      <c r="Y148" s="1547"/>
      <c r="Z148" s="1547"/>
      <c r="AA148" s="1547"/>
      <c r="AB148" s="1547"/>
      <c r="AC148" s="1547"/>
      <c r="AD148" s="1547"/>
      <c r="AE148" s="1547"/>
      <c r="AF148" s="1547"/>
      <c r="AG148" s="1547"/>
      <c r="AH148" s="1547"/>
      <c r="AI148" s="1547"/>
      <c r="AJ148" s="1547"/>
      <c r="AK148" s="1547"/>
      <c r="AL148" s="1547"/>
      <c r="AM148" s="1547"/>
      <c r="AN148" s="1547"/>
      <c r="AO148" s="1547"/>
      <c r="AP148" s="1547"/>
      <c r="AQ148" s="1547"/>
      <c r="AR148" s="1547"/>
      <c r="AS148" s="1547"/>
      <c r="AT148" s="1547"/>
      <c r="AU148" s="1547"/>
      <c r="AV148" s="1547"/>
      <c r="AW148" s="1547"/>
      <c r="AX148" s="1547"/>
      <c r="AY148" s="1547"/>
      <c r="AZ148" s="1547"/>
      <c r="BA148" s="1547"/>
      <c r="BB148" s="1547"/>
      <c r="BC148" s="1547"/>
    </row>
    <row r="149" spans="1:55" x14ac:dyDescent="0.2">
      <c r="A149" s="1547"/>
      <c r="B149" s="1547"/>
      <c r="C149" s="1547"/>
      <c r="D149" s="1547"/>
      <c r="E149" s="1547"/>
      <c r="F149" s="1547"/>
      <c r="G149" s="1547"/>
      <c r="H149" s="1547"/>
      <c r="I149" s="1547"/>
      <c r="J149" s="1548"/>
      <c r="K149" s="1548"/>
      <c r="L149" s="1548"/>
      <c r="M149" s="1549"/>
      <c r="N149" s="1549"/>
      <c r="O149" s="1549"/>
      <c r="P149" s="1549"/>
      <c r="Q149" s="1549"/>
      <c r="R149" s="1549"/>
      <c r="S149" s="1547"/>
      <c r="T149" s="1547"/>
      <c r="U149" s="1547"/>
      <c r="V149" s="1547"/>
      <c r="W149" s="1547"/>
      <c r="X149" s="1547"/>
      <c r="Y149" s="1547"/>
      <c r="Z149" s="1547"/>
      <c r="AA149" s="1547"/>
      <c r="AB149" s="1547"/>
      <c r="AC149" s="1547"/>
      <c r="AD149" s="1547"/>
      <c r="AE149" s="1547"/>
      <c r="AF149" s="1547"/>
      <c r="AG149" s="1547"/>
      <c r="AH149" s="1547"/>
      <c r="AI149" s="1547"/>
      <c r="AJ149" s="1547"/>
      <c r="AK149" s="1547"/>
      <c r="AL149" s="1547"/>
      <c r="AM149" s="1547"/>
      <c r="AN149" s="1547"/>
      <c r="AO149" s="1547"/>
      <c r="AP149" s="1547"/>
      <c r="AQ149" s="1547"/>
      <c r="AR149" s="1547"/>
      <c r="AS149" s="1547"/>
      <c r="AT149" s="1547"/>
      <c r="AU149" s="1547"/>
      <c r="AV149" s="1547"/>
      <c r="AW149" s="1547"/>
      <c r="AX149" s="1547"/>
      <c r="AY149" s="1547"/>
      <c r="AZ149" s="1547"/>
      <c r="BA149" s="1547"/>
      <c r="BB149" s="1547"/>
      <c r="BC149" s="1547"/>
    </row>
    <row r="150" spans="1:55" x14ac:dyDescent="0.2">
      <c r="A150" s="1547"/>
      <c r="B150" s="1547"/>
      <c r="C150" s="1547"/>
      <c r="D150" s="1547"/>
      <c r="E150" s="1547"/>
      <c r="F150" s="1547"/>
      <c r="G150" s="1547"/>
      <c r="H150" s="1547"/>
      <c r="I150" s="1547"/>
      <c r="J150" s="1548"/>
      <c r="K150" s="1548"/>
      <c r="L150" s="1548"/>
      <c r="M150" s="1549"/>
      <c r="N150" s="1549"/>
      <c r="O150" s="1549"/>
      <c r="P150" s="1549"/>
      <c r="Q150" s="1549"/>
      <c r="R150" s="1549"/>
      <c r="S150" s="1547"/>
      <c r="T150" s="1547"/>
      <c r="U150" s="1547"/>
      <c r="V150" s="1547"/>
      <c r="W150" s="1547"/>
      <c r="X150" s="1547"/>
      <c r="Y150" s="1547"/>
      <c r="Z150" s="1547"/>
      <c r="AA150" s="1547"/>
      <c r="AB150" s="1547"/>
      <c r="AC150" s="1547"/>
      <c r="AD150" s="1547"/>
      <c r="AE150" s="1547"/>
      <c r="AF150" s="1547"/>
      <c r="AG150" s="1547"/>
      <c r="AH150" s="1547"/>
      <c r="AI150" s="1547"/>
      <c r="AJ150" s="1547"/>
      <c r="AK150" s="1547"/>
      <c r="AL150" s="1547"/>
      <c r="AM150" s="1547"/>
      <c r="AN150" s="1547"/>
      <c r="AO150" s="1547"/>
      <c r="AP150" s="1547"/>
      <c r="AQ150" s="1547"/>
      <c r="AR150" s="1547"/>
      <c r="AS150" s="1547"/>
      <c r="AT150" s="1547"/>
      <c r="AU150" s="1547"/>
      <c r="AV150" s="1547"/>
      <c r="AW150" s="1547"/>
      <c r="AX150" s="1547"/>
      <c r="AY150" s="1547"/>
      <c r="AZ150" s="1547"/>
      <c r="BA150" s="1547"/>
      <c r="BB150" s="1547"/>
      <c r="BC150" s="1547"/>
    </row>
    <row r="151" spans="1:55" x14ac:dyDescent="0.2">
      <c r="A151" s="1547"/>
      <c r="B151" s="1547"/>
      <c r="C151" s="1547"/>
      <c r="D151" s="1547"/>
      <c r="E151" s="1547"/>
      <c r="F151" s="1547"/>
      <c r="G151" s="1547"/>
      <c r="H151" s="1547"/>
      <c r="I151" s="1547"/>
      <c r="J151" s="1548"/>
      <c r="K151" s="1548"/>
      <c r="L151" s="1548"/>
      <c r="M151" s="1549"/>
      <c r="N151" s="1549"/>
      <c r="O151" s="1549"/>
      <c r="P151" s="1549"/>
      <c r="Q151" s="1549"/>
      <c r="R151" s="1549"/>
      <c r="S151" s="1547"/>
      <c r="T151" s="1547"/>
      <c r="U151" s="1547"/>
      <c r="V151" s="1547"/>
      <c r="W151" s="1547"/>
      <c r="X151" s="1547"/>
      <c r="Y151" s="1547"/>
      <c r="Z151" s="1547"/>
      <c r="AA151" s="1547"/>
      <c r="AB151" s="1547"/>
      <c r="AC151" s="1547"/>
      <c r="AD151" s="1547"/>
      <c r="AE151" s="1547"/>
      <c r="AF151" s="1547"/>
      <c r="AG151" s="1547"/>
      <c r="AH151" s="1547"/>
      <c r="AI151" s="1547"/>
      <c r="AJ151" s="1547"/>
      <c r="AK151" s="1547"/>
      <c r="AL151" s="1547"/>
      <c r="AM151" s="1547"/>
      <c r="AN151" s="1547"/>
      <c r="AO151" s="1547"/>
      <c r="AP151" s="1547"/>
      <c r="AQ151" s="1547"/>
      <c r="AR151" s="1547"/>
      <c r="AS151" s="1547"/>
      <c r="AT151" s="1547"/>
      <c r="AU151" s="1547"/>
      <c r="AV151" s="1547"/>
      <c r="AW151" s="1547"/>
      <c r="AX151" s="1547"/>
      <c r="AY151" s="1547"/>
      <c r="AZ151" s="1547"/>
      <c r="BA151" s="1547"/>
      <c r="BB151" s="1547"/>
      <c r="BC151" s="1547"/>
    </row>
    <row r="152" spans="1:55" x14ac:dyDescent="0.2">
      <c r="A152" s="1547"/>
      <c r="B152" s="1547"/>
      <c r="C152" s="1547"/>
      <c r="D152" s="1547"/>
      <c r="E152" s="1547"/>
      <c r="F152" s="1547"/>
      <c r="G152" s="1547"/>
      <c r="H152" s="1547"/>
      <c r="I152" s="1547"/>
      <c r="J152" s="1548"/>
      <c r="K152" s="1548"/>
      <c r="L152" s="1548"/>
      <c r="M152" s="1549"/>
      <c r="N152" s="1549"/>
      <c r="O152" s="1549"/>
      <c r="P152" s="1549"/>
      <c r="Q152" s="1549"/>
      <c r="R152" s="1549"/>
      <c r="S152" s="1547"/>
      <c r="T152" s="1547"/>
      <c r="U152" s="1547"/>
      <c r="V152" s="1547"/>
      <c r="W152" s="1547"/>
      <c r="X152" s="1547"/>
      <c r="Y152" s="1547"/>
      <c r="Z152" s="1547"/>
      <c r="AA152" s="1547"/>
      <c r="AB152" s="1547"/>
      <c r="AC152" s="1547"/>
      <c r="AD152" s="1547"/>
      <c r="AE152" s="1547"/>
      <c r="AF152" s="1547"/>
      <c r="AG152" s="1547"/>
      <c r="AH152" s="1547"/>
      <c r="AI152" s="1547"/>
      <c r="AJ152" s="1547"/>
      <c r="AK152" s="1547"/>
      <c r="AL152" s="1547"/>
      <c r="AM152" s="1547"/>
      <c r="AN152" s="1547"/>
      <c r="AO152" s="1547"/>
      <c r="AP152" s="1547"/>
      <c r="AQ152" s="1547"/>
      <c r="AR152" s="1547"/>
      <c r="AS152" s="1547"/>
      <c r="AT152" s="1547"/>
      <c r="AU152" s="1547"/>
      <c r="AV152" s="1547"/>
      <c r="AW152" s="1547"/>
      <c r="AX152" s="1547"/>
      <c r="AY152" s="1547"/>
      <c r="AZ152" s="1547"/>
      <c r="BA152" s="1547"/>
      <c r="BB152" s="1547"/>
      <c r="BC152" s="1547"/>
    </row>
    <row r="153" spans="1:55" x14ac:dyDescent="0.2">
      <c r="A153" s="1547"/>
      <c r="B153" s="1547"/>
      <c r="C153" s="1547"/>
      <c r="D153" s="1547"/>
      <c r="E153" s="1547"/>
      <c r="F153" s="1547"/>
      <c r="G153" s="1547"/>
      <c r="H153" s="1547"/>
      <c r="I153" s="1547"/>
      <c r="J153" s="1548"/>
      <c r="K153" s="1548"/>
      <c r="L153" s="1548"/>
      <c r="M153" s="1549"/>
      <c r="N153" s="1549"/>
      <c r="O153" s="1549"/>
      <c r="P153" s="1549"/>
      <c r="Q153" s="1549"/>
      <c r="R153" s="1549"/>
      <c r="S153" s="1547"/>
      <c r="T153" s="1547"/>
      <c r="U153" s="1547"/>
      <c r="V153" s="1547"/>
      <c r="W153" s="1547"/>
      <c r="X153" s="1547"/>
      <c r="Y153" s="1547"/>
      <c r="Z153" s="1547"/>
      <c r="AA153" s="1547"/>
      <c r="AB153" s="1547"/>
      <c r="AC153" s="1547"/>
      <c r="AD153" s="1547"/>
      <c r="AE153" s="1547"/>
      <c r="AF153" s="1547"/>
      <c r="AG153" s="1547"/>
      <c r="AH153" s="1547"/>
      <c r="AI153" s="1547"/>
      <c r="AJ153" s="1547"/>
      <c r="AK153" s="1547"/>
      <c r="AL153" s="1547"/>
      <c r="AM153" s="1547"/>
      <c r="AN153" s="1547"/>
      <c r="AO153" s="1547"/>
      <c r="AP153" s="1547"/>
      <c r="AQ153" s="1547"/>
      <c r="AR153" s="1547"/>
      <c r="AS153" s="1547"/>
      <c r="AT153" s="1547"/>
      <c r="AU153" s="1547"/>
      <c r="AV153" s="1547"/>
      <c r="AW153" s="1547"/>
      <c r="AX153" s="1547"/>
      <c r="AY153" s="1547"/>
      <c r="AZ153" s="1547"/>
      <c r="BA153" s="1547"/>
      <c r="BB153" s="1547"/>
      <c r="BC153" s="1547"/>
    </row>
    <row r="154" spans="1:55" x14ac:dyDescent="0.2">
      <c r="A154" s="1547"/>
      <c r="B154" s="1547"/>
      <c r="C154" s="1547"/>
      <c r="D154" s="1547"/>
      <c r="E154" s="1547"/>
      <c r="F154" s="1547"/>
      <c r="G154" s="1547"/>
      <c r="H154" s="1547"/>
      <c r="I154" s="1547"/>
      <c r="J154" s="1548"/>
      <c r="K154" s="1548"/>
      <c r="L154" s="1548"/>
      <c r="M154" s="1549"/>
      <c r="N154" s="1549"/>
      <c r="O154" s="1549"/>
      <c r="P154" s="1549"/>
      <c r="Q154" s="1549"/>
      <c r="R154" s="1549"/>
      <c r="S154" s="1547"/>
      <c r="T154" s="1547"/>
      <c r="U154" s="1547"/>
      <c r="V154" s="1547"/>
      <c r="W154" s="1547"/>
      <c r="X154" s="1547"/>
      <c r="Y154" s="1547"/>
      <c r="Z154" s="1547"/>
      <c r="AA154" s="1547"/>
      <c r="AB154" s="1547"/>
      <c r="AC154" s="1547"/>
      <c r="AD154" s="1547"/>
      <c r="AE154" s="1547"/>
      <c r="AF154" s="1547"/>
      <c r="AG154" s="1547"/>
      <c r="AH154" s="1547"/>
      <c r="AI154" s="1547"/>
      <c r="AJ154" s="1547"/>
      <c r="AK154" s="1547"/>
      <c r="AL154" s="1547"/>
      <c r="AM154" s="1547"/>
      <c r="AN154" s="1547"/>
      <c r="AO154" s="1547"/>
      <c r="AP154" s="1547"/>
      <c r="AQ154" s="1547"/>
      <c r="AR154" s="1547"/>
      <c r="AS154" s="1547"/>
      <c r="AT154" s="1547"/>
      <c r="AU154" s="1547"/>
      <c r="AV154" s="1547"/>
      <c r="AW154" s="1547"/>
      <c r="AX154" s="1547"/>
      <c r="AY154" s="1547"/>
      <c r="AZ154" s="1547"/>
      <c r="BA154" s="1547"/>
      <c r="BB154" s="1547"/>
      <c r="BC154" s="1547"/>
    </row>
    <row r="155" spans="1:55" x14ac:dyDescent="0.2">
      <c r="A155" s="1547"/>
      <c r="B155" s="1547"/>
      <c r="C155" s="1547"/>
      <c r="D155" s="1547"/>
      <c r="E155" s="1547"/>
      <c r="F155" s="1547"/>
      <c r="G155" s="1547"/>
      <c r="H155" s="1547"/>
      <c r="I155" s="1547"/>
      <c r="J155" s="1548"/>
      <c r="K155" s="1548"/>
      <c r="L155" s="1548"/>
      <c r="M155" s="1549"/>
      <c r="N155" s="1549"/>
      <c r="O155" s="1549"/>
      <c r="P155" s="1549"/>
      <c r="Q155" s="1549"/>
      <c r="R155" s="1549"/>
      <c r="S155" s="1547"/>
      <c r="T155" s="1547"/>
      <c r="U155" s="1547"/>
      <c r="V155" s="1547"/>
      <c r="W155" s="1547"/>
      <c r="X155" s="1547"/>
      <c r="Y155" s="1547"/>
      <c r="Z155" s="1547"/>
      <c r="AA155" s="1547"/>
      <c r="AB155" s="1547"/>
      <c r="AC155" s="1547"/>
      <c r="AD155" s="1547"/>
      <c r="AE155" s="1547"/>
      <c r="AF155" s="1547"/>
      <c r="AG155" s="1547"/>
      <c r="AH155" s="1547"/>
      <c r="AI155" s="1547"/>
      <c r="AJ155" s="1547"/>
      <c r="AK155" s="1547"/>
      <c r="AL155" s="1547"/>
      <c r="AM155" s="1547"/>
      <c r="AN155" s="1547"/>
      <c r="AO155" s="1547"/>
      <c r="AP155" s="1547"/>
      <c r="AQ155" s="1547"/>
      <c r="AR155" s="1547"/>
      <c r="AS155" s="1547"/>
      <c r="AT155" s="1547"/>
      <c r="AU155" s="1547"/>
      <c r="AV155" s="1547"/>
      <c r="AW155" s="1547"/>
      <c r="AX155" s="1547"/>
      <c r="AY155" s="1547"/>
      <c r="AZ155" s="1547"/>
      <c r="BA155" s="1547"/>
      <c r="BB155" s="1547"/>
      <c r="BC155" s="1547"/>
    </row>
    <row r="156" spans="1:55" x14ac:dyDescent="0.2">
      <c r="A156" s="1547"/>
      <c r="B156" s="1547"/>
      <c r="C156" s="1547"/>
      <c r="D156" s="1547"/>
      <c r="E156" s="1547"/>
      <c r="F156" s="1547"/>
      <c r="G156" s="1547"/>
      <c r="H156" s="1547"/>
      <c r="I156" s="1547"/>
      <c r="J156" s="1548"/>
      <c r="K156" s="1548"/>
      <c r="L156" s="1548"/>
      <c r="M156" s="1549"/>
      <c r="N156" s="1549"/>
      <c r="O156" s="1549"/>
      <c r="P156" s="1549"/>
      <c r="Q156" s="1549"/>
      <c r="R156" s="1549"/>
      <c r="S156" s="1547"/>
      <c r="T156" s="1547"/>
      <c r="U156" s="1547"/>
      <c r="V156" s="1547"/>
      <c r="W156" s="1547"/>
      <c r="X156" s="1547"/>
      <c r="Y156" s="1547"/>
      <c r="Z156" s="1547"/>
      <c r="AA156" s="1547"/>
      <c r="AB156" s="1547"/>
      <c r="AC156" s="1547"/>
      <c r="AD156" s="1547"/>
      <c r="AE156" s="1547"/>
      <c r="AF156" s="1547"/>
      <c r="AG156" s="1547"/>
      <c r="AH156" s="1547"/>
      <c r="AI156" s="1547"/>
      <c r="AJ156" s="1547"/>
      <c r="AK156" s="1547"/>
      <c r="AL156" s="1547"/>
      <c r="AM156" s="1547"/>
      <c r="AN156" s="1547"/>
      <c r="AO156" s="1547"/>
      <c r="AP156" s="1547"/>
      <c r="AQ156" s="1547"/>
      <c r="AR156" s="1547"/>
      <c r="AS156" s="1547"/>
      <c r="AT156" s="1547"/>
      <c r="AU156" s="1547"/>
      <c r="AV156" s="1547"/>
      <c r="AW156" s="1547"/>
      <c r="AX156" s="1547"/>
      <c r="AY156" s="1547"/>
      <c r="AZ156" s="1547"/>
      <c r="BA156" s="1547"/>
      <c r="BB156" s="1547"/>
      <c r="BC156" s="1547"/>
    </row>
    <row r="157" spans="1:55" x14ac:dyDescent="0.2">
      <c r="A157" s="1547"/>
      <c r="B157" s="1547"/>
      <c r="C157" s="1547"/>
      <c r="D157" s="1547"/>
      <c r="E157" s="1547"/>
      <c r="F157" s="1547"/>
      <c r="G157" s="1547"/>
      <c r="H157" s="1547"/>
      <c r="I157" s="1547"/>
      <c r="J157" s="1548"/>
      <c r="K157" s="1548"/>
      <c r="L157" s="1548"/>
      <c r="M157" s="1549"/>
      <c r="N157" s="1549"/>
      <c r="O157" s="1549"/>
      <c r="P157" s="1549"/>
      <c r="Q157" s="1549"/>
      <c r="R157" s="1549"/>
      <c r="S157" s="1547"/>
      <c r="T157" s="1547"/>
      <c r="U157" s="1547"/>
      <c r="V157" s="1547"/>
      <c r="W157" s="1547"/>
      <c r="X157" s="1547"/>
      <c r="Y157" s="1547"/>
      <c r="Z157" s="1547"/>
      <c r="AA157" s="1547"/>
      <c r="AB157" s="1547"/>
      <c r="AC157" s="1547"/>
      <c r="AD157" s="1547"/>
      <c r="AE157" s="1547"/>
      <c r="AF157" s="1547"/>
      <c r="AG157" s="1547"/>
      <c r="AH157" s="1547"/>
      <c r="AI157" s="1547"/>
      <c r="AJ157" s="1547"/>
      <c r="AK157" s="1547"/>
      <c r="AL157" s="1547"/>
      <c r="AM157" s="1547"/>
      <c r="AN157" s="1547"/>
      <c r="AO157" s="1547"/>
      <c r="AP157" s="1547"/>
      <c r="AQ157" s="1547"/>
      <c r="AR157" s="1547"/>
      <c r="AS157" s="1547"/>
      <c r="AT157" s="1547"/>
      <c r="AU157" s="1547"/>
      <c r="AV157" s="1547"/>
      <c r="AW157" s="1547"/>
      <c r="AX157" s="1547"/>
      <c r="AY157" s="1547"/>
      <c r="AZ157" s="1547"/>
      <c r="BA157" s="1547"/>
      <c r="BB157" s="1547"/>
      <c r="BC157" s="1547"/>
    </row>
    <row r="158" spans="1:55" x14ac:dyDescent="0.2">
      <c r="A158" s="1547"/>
      <c r="B158" s="1547"/>
      <c r="C158" s="1547"/>
      <c r="D158" s="1547"/>
      <c r="E158" s="1547"/>
      <c r="F158" s="1547"/>
      <c r="G158" s="1547"/>
      <c r="H158" s="1547"/>
      <c r="I158" s="1547"/>
      <c r="J158" s="1548"/>
      <c r="K158" s="1548"/>
      <c r="L158" s="1548"/>
      <c r="M158" s="1549"/>
      <c r="N158" s="1549"/>
      <c r="O158" s="1549"/>
      <c r="P158" s="1549"/>
      <c r="Q158" s="1549"/>
      <c r="R158" s="1549"/>
      <c r="S158" s="1547"/>
      <c r="T158" s="1547"/>
      <c r="U158" s="1547"/>
      <c r="V158" s="1547"/>
      <c r="W158" s="1547"/>
      <c r="X158" s="1547"/>
      <c r="Y158" s="1547"/>
      <c r="Z158" s="1547"/>
      <c r="AA158" s="1547"/>
      <c r="AB158" s="1547"/>
      <c r="AC158" s="1547"/>
      <c r="AD158" s="1547"/>
      <c r="AE158" s="1547"/>
      <c r="AF158" s="1547"/>
      <c r="AG158" s="1547"/>
      <c r="AH158" s="1547"/>
      <c r="AI158" s="1547"/>
      <c r="AJ158" s="1547"/>
      <c r="AK158" s="1547"/>
      <c r="AL158" s="1547"/>
      <c r="AM158" s="1547"/>
      <c r="AN158" s="1547"/>
      <c r="AO158" s="1547"/>
      <c r="AP158" s="1547"/>
      <c r="AQ158" s="1547"/>
      <c r="AR158" s="1547"/>
      <c r="AS158" s="1547"/>
      <c r="AT158" s="1547"/>
      <c r="AU158" s="1547"/>
      <c r="AV158" s="1547"/>
      <c r="AW158" s="1547"/>
      <c r="AX158" s="1547"/>
      <c r="AY158" s="1547"/>
      <c r="AZ158" s="1547"/>
      <c r="BA158" s="1547"/>
      <c r="BB158" s="1547"/>
      <c r="BC158" s="1547"/>
    </row>
    <row r="159" spans="1:55" x14ac:dyDescent="0.2">
      <c r="A159" s="1547"/>
      <c r="B159" s="1547"/>
      <c r="C159" s="1547"/>
      <c r="D159" s="1547"/>
      <c r="E159" s="1547"/>
      <c r="F159" s="1547"/>
      <c r="G159" s="1547"/>
      <c r="H159" s="1547"/>
      <c r="I159" s="1547"/>
      <c r="J159" s="1548"/>
      <c r="K159" s="1548"/>
      <c r="L159" s="1548"/>
      <c r="M159" s="1549"/>
      <c r="N159" s="1549"/>
      <c r="O159" s="1549"/>
      <c r="P159" s="1549"/>
      <c r="Q159" s="1549"/>
      <c r="R159" s="1549"/>
      <c r="S159" s="1547"/>
      <c r="T159" s="1547"/>
      <c r="U159" s="1547"/>
      <c r="V159" s="1547"/>
      <c r="W159" s="1547"/>
      <c r="X159" s="1547"/>
      <c r="Y159" s="1547"/>
      <c r="Z159" s="1547"/>
      <c r="AA159" s="1547"/>
      <c r="AB159" s="1547"/>
      <c r="AC159" s="1547"/>
      <c r="AD159" s="1547"/>
      <c r="AE159" s="1547"/>
      <c r="AF159" s="1547"/>
      <c r="AG159" s="1547"/>
      <c r="AH159" s="1547"/>
      <c r="AI159" s="1547"/>
      <c r="AJ159" s="1547"/>
      <c r="AK159" s="1547"/>
      <c r="AL159" s="1547"/>
      <c r="AM159" s="1547"/>
      <c r="AN159" s="1547"/>
      <c r="AO159" s="1547"/>
      <c r="AP159" s="1547"/>
      <c r="AQ159" s="1547"/>
      <c r="AR159" s="1547"/>
      <c r="AS159" s="1547"/>
      <c r="AT159" s="1547"/>
      <c r="AU159" s="1547"/>
      <c r="AV159" s="1547"/>
      <c r="AW159" s="1547"/>
      <c r="AX159" s="1547"/>
      <c r="AY159" s="1547"/>
      <c r="AZ159" s="1547"/>
      <c r="BA159" s="1547"/>
      <c r="BB159" s="1547"/>
      <c r="BC159" s="1547"/>
    </row>
    <row r="160" spans="1:55" x14ac:dyDescent="0.2">
      <c r="A160" s="1547"/>
      <c r="B160" s="1547"/>
      <c r="C160" s="1547"/>
      <c r="D160" s="1547"/>
      <c r="E160" s="1547"/>
      <c r="F160" s="1547"/>
      <c r="G160" s="1547"/>
      <c r="H160" s="1547"/>
      <c r="I160" s="1547"/>
      <c r="J160" s="1548"/>
      <c r="K160" s="1548"/>
      <c r="L160" s="1548"/>
      <c r="M160" s="1549"/>
      <c r="N160" s="1549"/>
      <c r="O160" s="1549"/>
      <c r="P160" s="1549"/>
      <c r="Q160" s="1549"/>
      <c r="R160" s="1549"/>
      <c r="S160" s="1547"/>
      <c r="T160" s="1547"/>
      <c r="U160" s="1547"/>
      <c r="V160" s="1547"/>
      <c r="W160" s="1547"/>
      <c r="X160" s="1547"/>
      <c r="Y160" s="1547"/>
      <c r="Z160" s="1547"/>
      <c r="AA160" s="1547"/>
      <c r="AB160" s="1547"/>
      <c r="AC160" s="1547"/>
      <c r="AD160" s="1547"/>
      <c r="AE160" s="1547"/>
      <c r="AF160" s="1547"/>
      <c r="AG160" s="1547"/>
      <c r="AH160" s="1547"/>
      <c r="AI160" s="1547"/>
      <c r="AJ160" s="1547"/>
      <c r="AK160" s="1547"/>
      <c r="AL160" s="1547"/>
      <c r="AM160" s="1547"/>
      <c r="AN160" s="1547"/>
      <c r="AO160" s="1547"/>
      <c r="AP160" s="1547"/>
      <c r="AQ160" s="1547"/>
      <c r="AR160" s="1547"/>
      <c r="AS160" s="1547"/>
      <c r="AT160" s="1547"/>
      <c r="AU160" s="1547"/>
      <c r="AV160" s="1547"/>
      <c r="AW160" s="1547"/>
      <c r="AX160" s="1547"/>
      <c r="AY160" s="1547"/>
      <c r="AZ160" s="1547"/>
      <c r="BA160" s="1547"/>
      <c r="BB160" s="1547"/>
      <c r="BC160" s="1547"/>
    </row>
    <row r="161" spans="1:55" x14ac:dyDescent="0.2">
      <c r="A161" s="1547"/>
      <c r="B161" s="1547"/>
      <c r="C161" s="1547"/>
      <c r="D161" s="1547"/>
      <c r="E161" s="1547"/>
      <c r="F161" s="1547"/>
      <c r="G161" s="1547"/>
      <c r="H161" s="1547"/>
      <c r="I161" s="1547"/>
      <c r="J161" s="1548"/>
      <c r="K161" s="1548"/>
      <c r="L161" s="1548"/>
      <c r="M161" s="1549"/>
      <c r="N161" s="1549"/>
      <c r="O161" s="1549"/>
      <c r="P161" s="1549"/>
      <c r="Q161" s="1549"/>
      <c r="R161" s="1549"/>
      <c r="S161" s="1547"/>
      <c r="T161" s="1547"/>
      <c r="U161" s="1547"/>
      <c r="V161" s="1547"/>
      <c r="W161" s="1547"/>
      <c r="X161" s="1547"/>
      <c r="Y161" s="1547"/>
      <c r="Z161" s="1547"/>
      <c r="AA161" s="1547"/>
      <c r="AB161" s="1547"/>
      <c r="AC161" s="1547"/>
      <c r="AD161" s="1547"/>
      <c r="AE161" s="1547"/>
      <c r="AF161" s="1547"/>
      <c r="AG161" s="1547"/>
      <c r="AH161" s="1547"/>
      <c r="AI161" s="1547"/>
      <c r="AJ161" s="1547"/>
      <c r="AK161" s="1547"/>
      <c r="AL161" s="1547"/>
      <c r="AM161" s="1547"/>
      <c r="AN161" s="1547"/>
      <c r="AO161" s="1547"/>
      <c r="AP161" s="1547"/>
      <c r="AQ161" s="1547"/>
      <c r="AR161" s="1547"/>
      <c r="AS161" s="1547"/>
      <c r="AT161" s="1547"/>
      <c r="AU161" s="1547"/>
      <c r="AV161" s="1547"/>
      <c r="AW161" s="1547"/>
      <c r="AX161" s="1547"/>
      <c r="AY161" s="1547"/>
      <c r="AZ161" s="1547"/>
      <c r="BA161" s="1547"/>
      <c r="BB161" s="1547"/>
      <c r="BC161" s="1547"/>
    </row>
    <row r="162" spans="1:55" x14ac:dyDescent="0.2">
      <c r="A162" s="1547"/>
      <c r="B162" s="1547"/>
      <c r="C162" s="1547"/>
      <c r="D162" s="1547"/>
      <c r="E162" s="1547"/>
      <c r="F162" s="1547"/>
      <c r="G162" s="1547"/>
      <c r="H162" s="1547"/>
      <c r="I162" s="1547"/>
      <c r="J162" s="1548"/>
      <c r="K162" s="1548"/>
      <c r="L162" s="1548"/>
      <c r="M162" s="1549"/>
      <c r="N162" s="1549"/>
      <c r="O162" s="1549"/>
      <c r="P162" s="1549"/>
      <c r="Q162" s="1549"/>
      <c r="R162" s="1549"/>
      <c r="S162" s="1547"/>
      <c r="T162" s="1547"/>
      <c r="U162" s="1547"/>
      <c r="V162" s="1547"/>
      <c r="W162" s="1547"/>
      <c r="X162" s="1547"/>
      <c r="Y162" s="1547"/>
      <c r="Z162" s="1547"/>
      <c r="AA162" s="1547"/>
      <c r="AB162" s="1547"/>
      <c r="AC162" s="1547"/>
      <c r="AD162" s="1547"/>
      <c r="AE162" s="1547"/>
      <c r="AF162" s="1547"/>
      <c r="AG162" s="1547"/>
      <c r="AH162" s="1547"/>
      <c r="AI162" s="1547"/>
      <c r="AJ162" s="1547"/>
      <c r="AK162" s="1547"/>
      <c r="AL162" s="1547"/>
      <c r="AM162" s="1547"/>
      <c r="AN162" s="1547"/>
      <c r="AO162" s="1547"/>
      <c r="AP162" s="1547"/>
      <c r="AQ162" s="1547"/>
      <c r="AR162" s="1547"/>
      <c r="AS162" s="1547"/>
      <c r="AT162" s="1547"/>
      <c r="AU162" s="1547"/>
      <c r="AV162" s="1547"/>
      <c r="AW162" s="1547"/>
      <c r="AX162" s="1547"/>
      <c r="AY162" s="1547"/>
      <c r="AZ162" s="1547"/>
      <c r="BA162" s="1547"/>
      <c r="BB162" s="1547"/>
      <c r="BC162" s="1547"/>
    </row>
    <row r="163" spans="1:55" x14ac:dyDescent="0.2">
      <c r="A163" s="1547"/>
      <c r="B163" s="1547"/>
      <c r="C163" s="1547"/>
      <c r="D163" s="1547"/>
      <c r="E163" s="1547"/>
      <c r="F163" s="1547"/>
      <c r="G163" s="1547"/>
      <c r="H163" s="1547"/>
      <c r="I163" s="1547"/>
      <c r="J163" s="1548"/>
      <c r="K163" s="1548"/>
      <c r="L163" s="1548"/>
      <c r="M163" s="1549"/>
      <c r="N163" s="1549"/>
      <c r="O163" s="1549"/>
      <c r="P163" s="1549"/>
      <c r="Q163" s="1549"/>
      <c r="R163" s="1549"/>
      <c r="S163" s="1547"/>
      <c r="T163" s="1547"/>
      <c r="U163" s="1547"/>
      <c r="V163" s="1547"/>
      <c r="W163" s="1547"/>
      <c r="X163" s="1547"/>
      <c r="Y163" s="1547"/>
      <c r="Z163" s="1547"/>
      <c r="AA163" s="1547"/>
      <c r="AB163" s="1547"/>
      <c r="AC163" s="1547"/>
      <c r="AD163" s="1547"/>
      <c r="AE163" s="1547"/>
      <c r="AF163" s="1547"/>
      <c r="AG163" s="1547"/>
      <c r="AH163" s="1547"/>
      <c r="AI163" s="1547"/>
      <c r="AJ163" s="1547"/>
      <c r="AK163" s="1547"/>
      <c r="AL163" s="1547"/>
      <c r="AM163" s="1547"/>
      <c r="AN163" s="1547"/>
      <c r="AO163" s="1547"/>
      <c r="AP163" s="1547"/>
      <c r="AQ163" s="1547"/>
      <c r="AR163" s="1547"/>
      <c r="AS163" s="1547"/>
      <c r="AT163" s="1547"/>
      <c r="AU163" s="1547"/>
      <c r="AV163" s="1547"/>
      <c r="AW163" s="1547"/>
      <c r="AX163" s="1547"/>
      <c r="AY163" s="1547"/>
      <c r="AZ163" s="1547"/>
      <c r="BA163" s="1547"/>
      <c r="BB163" s="1547"/>
      <c r="BC163" s="1547"/>
    </row>
    <row r="164" spans="1:55" x14ac:dyDescent="0.2">
      <c r="A164" s="1547"/>
      <c r="B164" s="1547"/>
      <c r="C164" s="1547"/>
      <c r="D164" s="1547"/>
      <c r="E164" s="1547"/>
      <c r="F164" s="1547"/>
      <c r="G164" s="1547"/>
      <c r="H164" s="1547"/>
      <c r="I164" s="1547"/>
      <c r="J164" s="1548"/>
      <c r="K164" s="1548"/>
      <c r="L164" s="1548"/>
      <c r="M164" s="1549"/>
      <c r="N164" s="1549"/>
      <c r="O164" s="1549"/>
      <c r="P164" s="1549"/>
      <c r="Q164" s="1549"/>
      <c r="R164" s="1549"/>
      <c r="S164" s="1547"/>
      <c r="T164" s="1547"/>
      <c r="U164" s="1547"/>
      <c r="V164" s="1547"/>
      <c r="W164" s="1547"/>
      <c r="X164" s="1547"/>
      <c r="Y164" s="1547"/>
      <c r="Z164" s="1547"/>
      <c r="AA164" s="1547"/>
      <c r="AB164" s="1547"/>
      <c r="AC164" s="1547"/>
      <c r="AD164" s="1547"/>
      <c r="AE164" s="1547"/>
      <c r="AF164" s="1547"/>
      <c r="AG164" s="1547"/>
      <c r="AH164" s="1547"/>
      <c r="AI164" s="1547"/>
      <c r="AJ164" s="1547"/>
      <c r="AK164" s="1547"/>
      <c r="AL164" s="1547"/>
      <c r="AM164" s="1547"/>
      <c r="AN164" s="1547"/>
      <c r="AO164" s="1547"/>
      <c r="AP164" s="1547"/>
      <c r="AQ164" s="1547"/>
      <c r="AR164" s="1547"/>
      <c r="AS164" s="1547"/>
      <c r="AT164" s="1547"/>
      <c r="AU164" s="1547"/>
      <c r="AV164" s="1547"/>
      <c r="AW164" s="1547"/>
      <c r="AX164" s="1547"/>
      <c r="AY164" s="1547"/>
      <c r="AZ164" s="1547"/>
      <c r="BA164" s="1547"/>
      <c r="BB164" s="1547"/>
      <c r="BC164" s="1547"/>
    </row>
    <row r="165" spans="1:55" x14ac:dyDescent="0.2">
      <c r="A165" s="1547"/>
      <c r="B165" s="1547"/>
      <c r="C165" s="1547"/>
      <c r="D165" s="1547"/>
      <c r="E165" s="1547"/>
      <c r="F165" s="1547"/>
      <c r="G165" s="1547"/>
      <c r="H165" s="1547"/>
      <c r="I165" s="1547"/>
      <c r="J165" s="1548"/>
      <c r="K165" s="1548"/>
      <c r="L165" s="1548"/>
      <c r="M165" s="1549"/>
      <c r="N165" s="1549"/>
      <c r="O165" s="1549"/>
      <c r="P165" s="1549"/>
      <c r="Q165" s="1549"/>
      <c r="R165" s="1549"/>
      <c r="S165" s="1547"/>
      <c r="T165" s="1547"/>
      <c r="U165" s="1547"/>
      <c r="V165" s="1547"/>
      <c r="W165" s="1547"/>
      <c r="X165" s="1547"/>
      <c r="Y165" s="1547"/>
      <c r="Z165" s="1547"/>
      <c r="AA165" s="1547"/>
      <c r="AB165" s="1547"/>
      <c r="AC165" s="1547"/>
      <c r="AD165" s="1547"/>
      <c r="AE165" s="1547"/>
      <c r="AF165" s="1547"/>
      <c r="AG165" s="1547"/>
      <c r="AH165" s="1547"/>
      <c r="AI165" s="1547"/>
      <c r="AJ165" s="1547"/>
      <c r="AK165" s="1547"/>
      <c r="AL165" s="1547"/>
      <c r="AM165" s="1547"/>
      <c r="AN165" s="1547"/>
      <c r="AO165" s="1547"/>
      <c r="AP165" s="1547"/>
      <c r="AQ165" s="1547"/>
      <c r="AR165" s="1547"/>
      <c r="AS165" s="1547"/>
      <c r="AT165" s="1547"/>
      <c r="AU165" s="1547"/>
      <c r="AV165" s="1547"/>
      <c r="AW165" s="1547"/>
      <c r="AX165" s="1547"/>
      <c r="AY165" s="1547"/>
      <c r="AZ165" s="1547"/>
      <c r="BA165" s="1547"/>
      <c r="BB165" s="1547"/>
      <c r="BC165" s="1547"/>
    </row>
    <row r="166" spans="1:55" x14ac:dyDescent="0.2">
      <c r="A166" s="1547"/>
      <c r="B166" s="1547"/>
      <c r="C166" s="1547"/>
      <c r="D166" s="1547"/>
      <c r="E166" s="1547"/>
      <c r="F166" s="1547"/>
      <c r="G166" s="1547"/>
      <c r="H166" s="1547"/>
      <c r="I166" s="1547"/>
      <c r="J166" s="1548"/>
      <c r="K166" s="1548"/>
      <c r="L166" s="1548"/>
      <c r="M166" s="1549"/>
      <c r="N166" s="1549"/>
      <c r="O166" s="1549"/>
      <c r="P166" s="1549"/>
      <c r="Q166" s="1549"/>
      <c r="R166" s="1549"/>
      <c r="S166" s="1547"/>
      <c r="T166" s="1547"/>
      <c r="U166" s="1547"/>
      <c r="V166" s="1547"/>
      <c r="W166" s="1547"/>
      <c r="X166" s="1547"/>
      <c r="Y166" s="1547"/>
      <c r="Z166" s="1547"/>
      <c r="AA166" s="1547"/>
      <c r="AB166" s="1547"/>
      <c r="AC166" s="1547"/>
      <c r="AD166" s="1547"/>
      <c r="AE166" s="1547"/>
      <c r="AF166" s="1547"/>
      <c r="AG166" s="1547"/>
      <c r="AH166" s="1547"/>
      <c r="AI166" s="1547"/>
      <c r="AJ166" s="1547"/>
      <c r="AK166" s="1547"/>
      <c r="AL166" s="1547"/>
      <c r="AM166" s="1547"/>
      <c r="AN166" s="1547"/>
      <c r="AO166" s="1547"/>
      <c r="AP166" s="1547"/>
      <c r="AQ166" s="1547"/>
      <c r="AR166" s="1547"/>
      <c r="AS166" s="1547"/>
      <c r="AT166" s="1547"/>
      <c r="AU166" s="1547"/>
      <c r="AV166" s="1547"/>
      <c r="AW166" s="1547"/>
      <c r="AX166" s="1547"/>
      <c r="AY166" s="1547"/>
      <c r="AZ166" s="1547"/>
      <c r="BA166" s="1547"/>
      <c r="BB166" s="1547"/>
      <c r="BC166" s="1547"/>
    </row>
    <row r="167" spans="1:55" x14ac:dyDescent="0.2">
      <c r="A167" s="1547"/>
      <c r="B167" s="1547"/>
      <c r="C167" s="1547"/>
      <c r="D167" s="1547"/>
      <c r="E167" s="1547"/>
      <c r="F167" s="1547"/>
      <c r="G167" s="1547"/>
      <c r="H167" s="1547"/>
      <c r="I167" s="1547"/>
      <c r="J167" s="1548"/>
      <c r="K167" s="1548"/>
      <c r="L167" s="1548"/>
      <c r="M167" s="1549"/>
      <c r="N167" s="1549"/>
      <c r="O167" s="1549"/>
      <c r="P167" s="1549"/>
      <c r="Q167" s="1549"/>
      <c r="R167" s="1549"/>
      <c r="S167" s="1547"/>
      <c r="T167" s="1547"/>
      <c r="U167" s="1547"/>
      <c r="V167" s="1547"/>
      <c r="W167" s="1547"/>
      <c r="X167" s="1547"/>
      <c r="Y167" s="1547"/>
      <c r="Z167" s="1547"/>
      <c r="AA167" s="1547"/>
      <c r="AB167" s="1547"/>
      <c r="AC167" s="1547"/>
      <c r="AD167" s="1547"/>
      <c r="AE167" s="1547"/>
      <c r="AF167" s="1547"/>
      <c r="AG167" s="1547"/>
      <c r="AH167" s="1547"/>
      <c r="AI167" s="1547"/>
      <c r="AJ167" s="1547"/>
      <c r="AK167" s="1547"/>
      <c r="AL167" s="1547"/>
      <c r="AM167" s="1547"/>
      <c r="AN167" s="1547"/>
      <c r="AO167" s="1547"/>
      <c r="AP167" s="1547"/>
      <c r="AQ167" s="1547"/>
      <c r="AR167" s="1547"/>
      <c r="AS167" s="1547"/>
      <c r="AT167" s="1547"/>
      <c r="AU167" s="1547"/>
      <c r="AV167" s="1547"/>
      <c r="AW167" s="1547"/>
      <c r="AX167" s="1547"/>
      <c r="AY167" s="1547"/>
      <c r="AZ167" s="1547"/>
      <c r="BA167" s="1547"/>
      <c r="BB167" s="1547"/>
      <c r="BC167" s="1547"/>
    </row>
    <row r="168" spans="1:55" x14ac:dyDescent="0.2">
      <c r="A168" s="1547"/>
      <c r="B168" s="1547"/>
      <c r="C168" s="1547"/>
      <c r="D168" s="1547"/>
      <c r="E168" s="1547"/>
      <c r="F168" s="1547"/>
      <c r="G168" s="1547"/>
      <c r="H168" s="1547"/>
      <c r="I168" s="1547"/>
      <c r="J168" s="1548"/>
      <c r="K168" s="1548"/>
      <c r="L168" s="1548"/>
      <c r="M168" s="1549"/>
      <c r="N168" s="1549"/>
      <c r="O168" s="1549"/>
      <c r="P168" s="1549"/>
      <c r="Q168" s="1549"/>
      <c r="R168" s="1549"/>
      <c r="S168" s="1547"/>
      <c r="T168" s="1547"/>
      <c r="U168" s="1547"/>
      <c r="V168" s="1547"/>
      <c r="W168" s="1547"/>
      <c r="X168" s="1547"/>
      <c r="Y168" s="1547"/>
      <c r="Z168" s="1547"/>
      <c r="AA168" s="1547"/>
      <c r="AB168" s="1547"/>
      <c r="AC168" s="1547"/>
      <c r="AD168" s="1547"/>
      <c r="AE168" s="1547"/>
      <c r="AF168" s="1547"/>
      <c r="AG168" s="1547"/>
      <c r="AH168" s="1547"/>
      <c r="AI168" s="1547"/>
      <c r="AJ168" s="1547"/>
      <c r="AK168" s="1547"/>
      <c r="AL168" s="1547"/>
      <c r="AM168" s="1547"/>
      <c r="AN168" s="1547"/>
      <c r="AO168" s="1547"/>
      <c r="AP168" s="1547"/>
      <c r="AQ168" s="1547"/>
      <c r="AR168" s="1547"/>
      <c r="AS168" s="1547"/>
      <c r="AT168" s="1547"/>
      <c r="AU168" s="1547"/>
      <c r="AV168" s="1547"/>
      <c r="AW168" s="1547"/>
      <c r="AX168" s="1547"/>
      <c r="AY168" s="1547"/>
      <c r="AZ168" s="1547"/>
      <c r="BA168" s="1547"/>
      <c r="BB168" s="1547"/>
      <c r="BC168" s="1547"/>
    </row>
    <row r="169" spans="1:55" x14ac:dyDescent="0.2">
      <c r="A169" s="1547"/>
      <c r="B169" s="1547"/>
      <c r="C169" s="1547"/>
      <c r="D169" s="1547"/>
      <c r="E169" s="1547"/>
      <c r="F169" s="1547"/>
      <c r="G169" s="1547"/>
      <c r="H169" s="1547"/>
      <c r="I169" s="1547"/>
      <c r="J169" s="1548"/>
      <c r="K169" s="1548"/>
      <c r="L169" s="1548"/>
      <c r="M169" s="1549"/>
      <c r="N169" s="1549"/>
      <c r="O169" s="1549"/>
      <c r="P169" s="1549"/>
      <c r="Q169" s="1549"/>
      <c r="R169" s="1549"/>
      <c r="S169" s="1547"/>
      <c r="T169" s="1547"/>
      <c r="U169" s="1547"/>
      <c r="V169" s="1547"/>
      <c r="W169" s="1547"/>
      <c r="X169" s="1547"/>
      <c r="Y169" s="1547"/>
      <c r="Z169" s="1547"/>
      <c r="AA169" s="1547"/>
      <c r="AB169" s="1547"/>
      <c r="AC169" s="1547"/>
      <c r="AD169" s="1547"/>
      <c r="AE169" s="1547"/>
      <c r="AF169" s="1547"/>
      <c r="AG169" s="1547"/>
      <c r="AH169" s="1547"/>
      <c r="AI169" s="1547"/>
      <c r="AJ169" s="1547"/>
      <c r="AK169" s="1547"/>
      <c r="AL169" s="1547"/>
      <c r="AM169" s="1547"/>
      <c r="AN169" s="1547"/>
      <c r="AO169" s="1547"/>
      <c r="AP169" s="1547"/>
      <c r="AQ169" s="1547"/>
      <c r="AR169" s="1547"/>
      <c r="AS169" s="1547"/>
      <c r="AT169" s="1547"/>
      <c r="AU169" s="1547"/>
      <c r="AV169" s="1547"/>
      <c r="AW169" s="1547"/>
      <c r="AX169" s="1547"/>
      <c r="AY169" s="1547"/>
      <c r="AZ169" s="1547"/>
      <c r="BA169" s="1547"/>
      <c r="BB169" s="1547"/>
      <c r="BC169" s="1547"/>
    </row>
    <row r="170" spans="1:55" x14ac:dyDescent="0.2">
      <c r="A170" s="1547"/>
      <c r="B170" s="1547"/>
      <c r="C170" s="1547"/>
      <c r="D170" s="1547"/>
      <c r="E170" s="1547"/>
      <c r="F170" s="1547"/>
      <c r="G170" s="1547"/>
      <c r="H170" s="1547"/>
      <c r="I170" s="1547"/>
      <c r="J170" s="1548"/>
      <c r="K170" s="1548"/>
      <c r="L170" s="1548"/>
      <c r="M170" s="1549"/>
      <c r="N170" s="1549"/>
      <c r="O170" s="1549"/>
      <c r="P170" s="1549"/>
      <c r="Q170" s="1549"/>
      <c r="R170" s="1549"/>
      <c r="S170" s="1547"/>
      <c r="T170" s="1547"/>
      <c r="U170" s="1547"/>
      <c r="V170" s="1547"/>
      <c r="W170" s="1547"/>
      <c r="X170" s="1547"/>
      <c r="Y170" s="1547"/>
      <c r="Z170" s="1547"/>
      <c r="AA170" s="1547"/>
      <c r="AB170" s="1547"/>
      <c r="AC170" s="1547"/>
      <c r="AD170" s="1547"/>
      <c r="AE170" s="1547"/>
      <c r="AF170" s="1547"/>
      <c r="AG170" s="1547"/>
      <c r="AH170" s="1547"/>
      <c r="AI170" s="1547"/>
      <c r="AJ170" s="1547"/>
      <c r="AK170" s="1547"/>
      <c r="AL170" s="1547"/>
      <c r="AM170" s="1547"/>
      <c r="AN170" s="1547"/>
      <c r="AO170" s="1547"/>
      <c r="AP170" s="1547"/>
      <c r="AQ170" s="1547"/>
      <c r="AR170" s="1547"/>
      <c r="AS170" s="1547"/>
      <c r="AT170" s="1547"/>
      <c r="AU170" s="1547"/>
      <c r="AV170" s="1547"/>
      <c r="AW170" s="1547"/>
      <c r="AX170" s="1547"/>
      <c r="AY170" s="1547"/>
      <c r="AZ170" s="1547"/>
      <c r="BA170" s="1547"/>
      <c r="BB170" s="1547"/>
      <c r="BC170" s="1547"/>
    </row>
    <row r="171" spans="1:55" x14ac:dyDescent="0.2">
      <c r="A171" s="1547"/>
      <c r="B171" s="1547"/>
      <c r="C171" s="1547"/>
      <c r="D171" s="1547"/>
      <c r="E171" s="1547"/>
      <c r="F171" s="1547"/>
      <c r="G171" s="1547"/>
      <c r="H171" s="1547"/>
      <c r="I171" s="1547"/>
      <c r="J171" s="1548"/>
      <c r="K171" s="1548"/>
      <c r="L171" s="1548"/>
      <c r="M171" s="1549"/>
      <c r="N171" s="1549"/>
      <c r="O171" s="1549"/>
      <c r="P171" s="1549"/>
      <c r="Q171" s="1549"/>
      <c r="R171" s="1549"/>
      <c r="S171" s="1547"/>
      <c r="T171" s="1547"/>
      <c r="U171" s="1547"/>
      <c r="V171" s="1547"/>
      <c r="W171" s="1547"/>
      <c r="X171" s="1547"/>
      <c r="Y171" s="1547"/>
      <c r="Z171" s="1547"/>
      <c r="AA171" s="1547"/>
      <c r="AB171" s="1547"/>
      <c r="AC171" s="1547"/>
      <c r="AD171" s="1547"/>
      <c r="AE171" s="1547"/>
      <c r="AF171" s="1547"/>
      <c r="AG171" s="1547"/>
      <c r="AH171" s="1547"/>
      <c r="AI171" s="1547"/>
      <c r="AJ171" s="1547"/>
      <c r="AK171" s="1547"/>
      <c r="AL171" s="1547"/>
      <c r="AM171" s="1547"/>
      <c r="AN171" s="1547"/>
      <c r="AO171" s="1547"/>
      <c r="AP171" s="1547"/>
      <c r="AQ171" s="1547"/>
      <c r="AR171" s="1547"/>
      <c r="AS171" s="1547"/>
      <c r="AT171" s="1547"/>
      <c r="AU171" s="1547"/>
      <c r="AV171" s="1547"/>
      <c r="AW171" s="1547"/>
      <c r="AX171" s="1547"/>
      <c r="AY171" s="1547"/>
      <c r="AZ171" s="1547"/>
      <c r="BA171" s="1547"/>
      <c r="BB171" s="1547"/>
      <c r="BC171" s="1547"/>
    </row>
    <row r="172" spans="1:55" x14ac:dyDescent="0.2">
      <c r="A172" s="1547"/>
      <c r="B172" s="1547"/>
      <c r="C172" s="1547"/>
      <c r="D172" s="1547"/>
      <c r="E172" s="1547"/>
      <c r="F172" s="1547"/>
      <c r="G172" s="1547"/>
      <c r="H172" s="1547"/>
      <c r="I172" s="1547"/>
      <c r="J172" s="1548"/>
      <c r="K172" s="1548"/>
      <c r="L172" s="1548"/>
      <c r="M172" s="1549"/>
      <c r="N172" s="1549"/>
      <c r="O172" s="1549"/>
      <c r="P172" s="1549"/>
      <c r="Q172" s="1549"/>
      <c r="R172" s="1549"/>
      <c r="S172" s="1547"/>
      <c r="T172" s="1547"/>
      <c r="U172" s="1547"/>
      <c r="V172" s="1547"/>
      <c r="W172" s="1547"/>
      <c r="X172" s="1547"/>
      <c r="Y172" s="1547"/>
      <c r="Z172" s="1547"/>
      <c r="AA172" s="1547"/>
      <c r="AB172" s="1547"/>
      <c r="AC172" s="1547"/>
      <c r="AD172" s="1547"/>
      <c r="AE172" s="1547"/>
      <c r="AF172" s="1547"/>
      <c r="AG172" s="1547"/>
      <c r="AH172" s="1547"/>
      <c r="AI172" s="1547"/>
      <c r="AJ172" s="1547"/>
      <c r="AK172" s="1547"/>
      <c r="AL172" s="1547"/>
      <c r="AM172" s="1547"/>
      <c r="AN172" s="1547"/>
      <c r="AO172" s="1547"/>
      <c r="AP172" s="1547"/>
      <c r="AQ172" s="1547"/>
      <c r="AR172" s="1547"/>
      <c r="AS172" s="1547"/>
      <c r="AT172" s="1547"/>
      <c r="AU172" s="1547"/>
      <c r="AV172" s="1547"/>
      <c r="AW172" s="1547"/>
      <c r="AX172" s="1547"/>
      <c r="AY172" s="1547"/>
      <c r="AZ172" s="1547"/>
      <c r="BA172" s="1547"/>
      <c r="BB172" s="1547"/>
      <c r="BC172" s="1547"/>
    </row>
    <row r="173" spans="1:55" x14ac:dyDescent="0.2">
      <c r="A173" s="1547"/>
      <c r="B173" s="1547"/>
      <c r="C173" s="1547"/>
      <c r="D173" s="1547"/>
      <c r="E173" s="1547"/>
      <c r="F173" s="1547"/>
      <c r="G173" s="1547"/>
      <c r="H173" s="1547"/>
      <c r="I173" s="1547"/>
      <c r="J173" s="1548"/>
      <c r="K173" s="1548"/>
      <c r="L173" s="1548"/>
      <c r="M173" s="1549"/>
      <c r="N173" s="1549"/>
      <c r="O173" s="1549"/>
      <c r="P173" s="1549"/>
      <c r="Q173" s="1549"/>
      <c r="R173" s="1549"/>
      <c r="S173" s="1547"/>
      <c r="T173" s="1547"/>
      <c r="U173" s="1547"/>
      <c r="V173" s="1547"/>
      <c r="W173" s="1547"/>
      <c r="X173" s="1547"/>
      <c r="Y173" s="1547"/>
      <c r="Z173" s="1547"/>
      <c r="AA173" s="1547"/>
      <c r="AB173" s="1547"/>
      <c r="AC173" s="1547"/>
      <c r="AD173" s="1547"/>
      <c r="AE173" s="1547"/>
      <c r="AF173" s="1547"/>
      <c r="AG173" s="1547"/>
      <c r="AH173" s="1547"/>
      <c r="AI173" s="1547"/>
      <c r="AJ173" s="1547"/>
      <c r="AK173" s="1547"/>
      <c r="AL173" s="1547"/>
      <c r="AM173" s="1547"/>
      <c r="AN173" s="1547"/>
      <c r="AO173" s="1547"/>
      <c r="AP173" s="1547"/>
      <c r="AQ173" s="1547"/>
      <c r="AR173" s="1547"/>
      <c r="AS173" s="1547"/>
      <c r="AT173" s="1547"/>
      <c r="AU173" s="1547"/>
      <c r="AV173" s="1547"/>
      <c r="AW173" s="1547"/>
      <c r="AX173" s="1547"/>
      <c r="AY173" s="1547"/>
      <c r="AZ173" s="1547"/>
      <c r="BA173" s="1547"/>
      <c r="BB173" s="1547"/>
      <c r="BC173" s="1547"/>
    </row>
    <row r="174" spans="1:55" x14ac:dyDescent="0.2">
      <c r="A174" s="1547"/>
      <c r="B174" s="1547"/>
      <c r="C174" s="1547"/>
      <c r="D174" s="1547"/>
      <c r="E174" s="1547"/>
      <c r="F174" s="1547"/>
      <c r="G174" s="1547"/>
      <c r="H174" s="1547"/>
      <c r="I174" s="1547"/>
      <c r="J174" s="1548"/>
      <c r="K174" s="1548"/>
      <c r="L174" s="1548"/>
      <c r="M174" s="1549"/>
      <c r="N174" s="1549"/>
      <c r="O174" s="1549"/>
      <c r="P174" s="1549"/>
      <c r="Q174" s="1549"/>
      <c r="R174" s="1549"/>
      <c r="S174" s="1547"/>
      <c r="T174" s="1547"/>
      <c r="U174" s="1547"/>
      <c r="V174" s="1547"/>
      <c r="W174" s="1547"/>
      <c r="X174" s="1547"/>
      <c r="Y174" s="1547"/>
      <c r="Z174" s="1547"/>
      <c r="AA174" s="1547"/>
      <c r="AB174" s="1547"/>
      <c r="AC174" s="1547"/>
      <c r="AD174" s="1547"/>
      <c r="AE174" s="1547"/>
      <c r="AF174" s="1547"/>
      <c r="AG174" s="1547"/>
      <c r="AH174" s="1547"/>
      <c r="AI174" s="1547"/>
      <c r="AJ174" s="1547"/>
      <c r="AK174" s="1547"/>
      <c r="AL174" s="1547"/>
      <c r="AM174" s="1547"/>
      <c r="AN174" s="1547"/>
      <c r="AO174" s="1547"/>
      <c r="AP174" s="1547"/>
      <c r="AQ174" s="1547"/>
      <c r="AR174" s="1547"/>
      <c r="AS174" s="1547"/>
      <c r="AT174" s="1547"/>
      <c r="AU174" s="1547"/>
      <c r="AV174" s="1547"/>
      <c r="AW174" s="1547"/>
      <c r="AX174" s="1547"/>
      <c r="AY174" s="1547"/>
      <c r="AZ174" s="1547"/>
      <c r="BA174" s="1547"/>
      <c r="BB174" s="1547"/>
      <c r="BC174" s="1547"/>
    </row>
    <row r="175" spans="1:55" x14ac:dyDescent="0.2">
      <c r="A175" s="1547"/>
      <c r="B175" s="1547"/>
      <c r="C175" s="1547"/>
      <c r="D175" s="1547"/>
      <c r="E175" s="1547"/>
      <c r="F175" s="1547"/>
      <c r="G175" s="1547"/>
      <c r="H175" s="1547"/>
      <c r="I175" s="1547"/>
      <c r="J175" s="1548"/>
      <c r="K175" s="1548"/>
      <c r="L175" s="1548"/>
      <c r="M175" s="1549"/>
      <c r="N175" s="1549"/>
      <c r="O175" s="1549"/>
      <c r="P175" s="1549"/>
      <c r="Q175" s="1549"/>
      <c r="R175" s="1549"/>
      <c r="S175" s="1547"/>
      <c r="T175" s="1547"/>
      <c r="U175" s="1547"/>
      <c r="V175" s="1547"/>
      <c r="W175" s="1547"/>
      <c r="X175" s="1547"/>
      <c r="Y175" s="1547"/>
      <c r="Z175" s="1547"/>
      <c r="AA175" s="1547"/>
      <c r="AB175" s="1547"/>
      <c r="AC175" s="1547"/>
      <c r="AD175" s="1547"/>
      <c r="AE175" s="1547"/>
      <c r="AF175" s="1547"/>
      <c r="AG175" s="1547"/>
      <c r="AH175" s="1547"/>
      <c r="AI175" s="1547"/>
      <c r="AJ175" s="1547"/>
      <c r="AK175" s="1547"/>
      <c r="AL175" s="1547"/>
      <c r="AM175" s="1547"/>
      <c r="AN175" s="1547"/>
      <c r="AO175" s="1547"/>
      <c r="AP175" s="1547"/>
      <c r="AQ175" s="1547"/>
      <c r="AR175" s="1547"/>
      <c r="AS175" s="1547"/>
      <c r="AT175" s="1547"/>
      <c r="AU175" s="1547"/>
      <c r="AV175" s="1547"/>
      <c r="AW175" s="1547"/>
      <c r="AX175" s="1547"/>
      <c r="AY175" s="1547"/>
      <c r="AZ175" s="1547"/>
      <c r="BA175" s="1547"/>
      <c r="BB175" s="1547"/>
      <c r="BC175" s="1547"/>
    </row>
    <row r="176" spans="1:55" x14ac:dyDescent="0.2">
      <c r="A176" s="1547"/>
      <c r="B176" s="1547"/>
      <c r="C176" s="1547"/>
      <c r="D176" s="1547"/>
      <c r="E176" s="1547"/>
      <c r="F176" s="1547"/>
      <c r="G176" s="1547"/>
      <c r="H176" s="1547"/>
      <c r="I176" s="1547"/>
      <c r="J176" s="1548"/>
      <c r="K176" s="1548"/>
      <c r="L176" s="1548"/>
      <c r="M176" s="1549"/>
      <c r="N176" s="1549"/>
      <c r="O176" s="1549"/>
      <c r="P176" s="1549"/>
      <c r="Q176" s="1549"/>
      <c r="R176" s="1549"/>
      <c r="S176" s="1547"/>
      <c r="T176" s="1547"/>
      <c r="U176" s="1547"/>
      <c r="V176" s="1547"/>
      <c r="W176" s="1547"/>
      <c r="X176" s="1547"/>
      <c r="Y176" s="1547"/>
      <c r="Z176" s="1547"/>
      <c r="AA176" s="1547"/>
      <c r="AB176" s="1547"/>
      <c r="AC176" s="1547"/>
      <c r="AD176" s="1547"/>
      <c r="AE176" s="1547"/>
      <c r="AF176" s="1547"/>
      <c r="AG176" s="1547"/>
      <c r="AH176" s="1547"/>
      <c r="AI176" s="1547"/>
      <c r="AJ176" s="1547"/>
      <c r="AK176" s="1547"/>
      <c r="AL176" s="1547"/>
      <c r="AM176" s="1547"/>
      <c r="AN176" s="1547"/>
      <c r="AO176" s="1547"/>
      <c r="AP176" s="1547"/>
      <c r="AQ176" s="1547"/>
      <c r="AR176" s="1547"/>
      <c r="AS176" s="1547"/>
      <c r="AT176" s="1547"/>
      <c r="AU176" s="1547"/>
      <c r="AV176" s="1547"/>
      <c r="AW176" s="1547"/>
      <c r="AX176" s="1547"/>
      <c r="AY176" s="1547"/>
      <c r="AZ176" s="1547"/>
      <c r="BA176" s="1547"/>
      <c r="BB176" s="1547"/>
      <c r="BC176" s="1547"/>
    </row>
    <row r="177" spans="1:55" x14ac:dyDescent="0.2">
      <c r="A177" s="1547"/>
      <c r="B177" s="1547"/>
      <c r="C177" s="1547"/>
      <c r="D177" s="1547"/>
      <c r="E177" s="1547"/>
      <c r="F177" s="1547"/>
      <c r="G177" s="1547"/>
      <c r="H177" s="1547"/>
      <c r="I177" s="1547"/>
      <c r="J177" s="1548"/>
      <c r="K177" s="1548"/>
      <c r="L177" s="1548"/>
      <c r="M177" s="1549"/>
      <c r="N177" s="1549"/>
      <c r="O177" s="1549"/>
      <c r="P177" s="1549"/>
      <c r="Q177" s="1549"/>
      <c r="R177" s="1549"/>
      <c r="S177" s="1547"/>
      <c r="T177" s="1547"/>
      <c r="U177" s="1547"/>
      <c r="V177" s="1547"/>
      <c r="W177" s="1547"/>
      <c r="X177" s="1547"/>
      <c r="Y177" s="1547"/>
      <c r="Z177" s="1547"/>
      <c r="AA177" s="1547"/>
      <c r="AB177" s="1547"/>
      <c r="AC177" s="1547"/>
      <c r="AD177" s="1547"/>
      <c r="AE177" s="1547"/>
      <c r="AF177" s="1547"/>
      <c r="AG177" s="1547"/>
      <c r="AH177" s="1547"/>
      <c r="AI177" s="1547"/>
      <c r="AJ177" s="1547"/>
      <c r="AK177" s="1547"/>
      <c r="AL177" s="1547"/>
      <c r="AM177" s="1547"/>
      <c r="AN177" s="1547"/>
      <c r="AO177" s="1547"/>
      <c r="AP177" s="1547"/>
      <c r="AQ177" s="1547"/>
      <c r="AR177" s="1547"/>
      <c r="AS177" s="1547"/>
      <c r="AT177" s="1547"/>
      <c r="AU177" s="1547"/>
      <c r="AV177" s="1547"/>
      <c r="AW177" s="1547"/>
      <c r="AX177" s="1547"/>
      <c r="AY177" s="1547"/>
      <c r="AZ177" s="1547"/>
      <c r="BA177" s="1547"/>
      <c r="BB177" s="1547"/>
      <c r="BC177" s="1547"/>
    </row>
    <row r="178" spans="1:55" x14ac:dyDescent="0.2">
      <c r="A178" s="1547"/>
      <c r="B178" s="1547"/>
      <c r="C178" s="1547"/>
      <c r="D178" s="1547"/>
      <c r="E178" s="1547"/>
      <c r="F178" s="1547"/>
      <c r="G178" s="1547"/>
      <c r="H178" s="1547"/>
      <c r="I178" s="1547"/>
      <c r="J178" s="1548"/>
      <c r="K178" s="1548"/>
      <c r="L178" s="1548"/>
      <c r="M178" s="1549"/>
      <c r="N178" s="1549"/>
      <c r="O178" s="1549"/>
      <c r="P178" s="1549"/>
      <c r="Q178" s="1549"/>
      <c r="R178" s="1549"/>
      <c r="S178" s="1547"/>
      <c r="T178" s="1547"/>
      <c r="U178" s="1547"/>
      <c r="V178" s="1547"/>
      <c r="W178" s="1547"/>
      <c r="X178" s="1547"/>
      <c r="Y178" s="1547"/>
      <c r="Z178" s="1547"/>
      <c r="AA178" s="1547"/>
      <c r="AB178" s="1547"/>
      <c r="AC178" s="1547"/>
      <c r="AD178" s="1547"/>
      <c r="AE178" s="1547"/>
      <c r="AF178" s="1547"/>
      <c r="AG178" s="1547"/>
      <c r="AH178" s="1547"/>
      <c r="AI178" s="1547"/>
      <c r="AJ178" s="1547"/>
      <c r="AK178" s="1547"/>
      <c r="AL178" s="1547"/>
      <c r="AM178" s="1547"/>
      <c r="AN178" s="1547"/>
      <c r="AO178" s="1547"/>
      <c r="AP178" s="1547"/>
      <c r="AQ178" s="1547"/>
      <c r="AR178" s="1547"/>
      <c r="AS178" s="1547"/>
      <c r="AT178" s="1547"/>
      <c r="AU178" s="1547"/>
      <c r="AV178" s="1547"/>
      <c r="AW178" s="1547"/>
      <c r="AX178" s="1547"/>
      <c r="AY178" s="1547"/>
      <c r="AZ178" s="1547"/>
      <c r="BA178" s="1547"/>
      <c r="BB178" s="1547"/>
      <c r="BC178" s="1547"/>
    </row>
    <row r="179" spans="1:55" x14ac:dyDescent="0.2">
      <c r="A179" s="1547"/>
      <c r="B179" s="1547"/>
      <c r="C179" s="1547"/>
      <c r="D179" s="1547"/>
      <c r="E179" s="1547"/>
      <c r="F179" s="1547"/>
      <c r="G179" s="1547"/>
      <c r="H179" s="1547"/>
      <c r="I179" s="1547"/>
      <c r="J179" s="1548"/>
      <c r="K179" s="1548"/>
      <c r="L179" s="1548"/>
      <c r="M179" s="1549"/>
      <c r="N179" s="1549"/>
      <c r="O179" s="1549"/>
      <c r="P179" s="1549"/>
      <c r="Q179" s="1549"/>
      <c r="R179" s="1549"/>
      <c r="S179" s="1547"/>
      <c r="T179" s="1547"/>
      <c r="U179" s="1547"/>
      <c r="V179" s="1547"/>
      <c r="W179" s="1547"/>
      <c r="X179" s="1547"/>
      <c r="Y179" s="1547"/>
      <c r="Z179" s="1547"/>
      <c r="AA179" s="1547"/>
      <c r="AB179" s="1547"/>
      <c r="AC179" s="1547"/>
      <c r="AD179" s="1547"/>
      <c r="AE179" s="1547"/>
      <c r="AF179" s="1547"/>
      <c r="AG179" s="1547"/>
      <c r="AH179" s="1547"/>
      <c r="AI179" s="1547"/>
      <c r="AJ179" s="1547"/>
      <c r="AK179" s="1547"/>
      <c r="AL179" s="1547"/>
      <c r="AM179" s="1547"/>
      <c r="AN179" s="1547"/>
      <c r="AO179" s="1547"/>
      <c r="AP179" s="1547"/>
      <c r="AQ179" s="1547"/>
      <c r="AR179" s="1547"/>
      <c r="AS179" s="1547"/>
      <c r="AT179" s="1547"/>
      <c r="AU179" s="1547"/>
      <c r="AV179" s="1547"/>
      <c r="AW179" s="1547"/>
      <c r="AX179" s="1547"/>
      <c r="AY179" s="1547"/>
      <c r="AZ179" s="1547"/>
      <c r="BA179" s="1547"/>
      <c r="BB179" s="1547"/>
      <c r="BC179" s="1547"/>
    </row>
    <row r="180" spans="1:55" x14ac:dyDescent="0.2">
      <c r="A180" s="1547"/>
      <c r="B180" s="1547"/>
      <c r="C180" s="1547"/>
      <c r="D180" s="1547"/>
      <c r="E180" s="1547"/>
      <c r="F180" s="1547"/>
      <c r="G180" s="1547"/>
      <c r="H180" s="1547"/>
      <c r="I180" s="1547"/>
      <c r="J180" s="1548"/>
      <c r="K180" s="1548"/>
      <c r="L180" s="1548"/>
      <c r="M180" s="1549"/>
      <c r="N180" s="1549"/>
      <c r="O180" s="1549"/>
      <c r="P180" s="1549"/>
      <c r="Q180" s="1549"/>
      <c r="R180" s="1549"/>
      <c r="S180" s="1547"/>
      <c r="T180" s="1547"/>
      <c r="U180" s="1547"/>
      <c r="V180" s="1547"/>
      <c r="W180" s="1547"/>
      <c r="X180" s="1547"/>
      <c r="Y180" s="1547"/>
      <c r="Z180" s="1547"/>
      <c r="AA180" s="1547"/>
      <c r="AB180" s="1547"/>
      <c r="AC180" s="1547"/>
      <c r="AD180" s="1547"/>
      <c r="AE180" s="1547"/>
      <c r="AF180" s="1547"/>
      <c r="AG180" s="1547"/>
      <c r="AH180" s="1547"/>
      <c r="AI180" s="1547"/>
      <c r="AJ180" s="1547"/>
      <c r="AK180" s="1547"/>
      <c r="AL180" s="1547"/>
      <c r="AM180" s="1547"/>
      <c r="AN180" s="1547"/>
      <c r="AO180" s="1547"/>
      <c r="AP180" s="1547"/>
      <c r="AQ180" s="1547"/>
      <c r="AR180" s="1547"/>
      <c r="AS180" s="1547"/>
      <c r="AT180" s="1547"/>
      <c r="AU180" s="1547"/>
      <c r="AV180" s="1547"/>
      <c r="AW180" s="1547"/>
      <c r="AX180" s="1547"/>
      <c r="AY180" s="1547"/>
      <c r="AZ180" s="1547"/>
      <c r="BA180" s="1547"/>
      <c r="BB180" s="1547"/>
      <c r="BC180" s="1547"/>
    </row>
    <row r="181" spans="1:55" x14ac:dyDescent="0.2">
      <c r="A181" s="1547"/>
      <c r="B181" s="1547"/>
      <c r="C181" s="1547"/>
      <c r="D181" s="1547"/>
      <c r="E181" s="1547"/>
      <c r="F181" s="1547"/>
      <c r="G181" s="1547"/>
      <c r="H181" s="1547"/>
      <c r="I181" s="1547"/>
      <c r="J181" s="1548"/>
      <c r="K181" s="1548"/>
      <c r="L181" s="1548"/>
      <c r="M181" s="1549"/>
      <c r="N181" s="1549"/>
      <c r="O181" s="1549"/>
      <c r="P181" s="1549"/>
      <c r="Q181" s="1549"/>
      <c r="R181" s="1549"/>
      <c r="S181" s="1547"/>
      <c r="T181" s="1547"/>
      <c r="U181" s="1547"/>
      <c r="V181" s="1547"/>
      <c r="W181" s="1547"/>
      <c r="X181" s="1547"/>
      <c r="Y181" s="1547"/>
      <c r="Z181" s="1547"/>
      <c r="AA181" s="1547"/>
      <c r="AB181" s="1547"/>
      <c r="AC181" s="1547"/>
      <c r="AD181" s="1547"/>
      <c r="AE181" s="1547"/>
      <c r="AF181" s="1547"/>
      <c r="AG181" s="1547"/>
      <c r="AH181" s="1547"/>
      <c r="AI181" s="1547"/>
      <c r="AJ181" s="1547"/>
      <c r="AK181" s="1547"/>
      <c r="AL181" s="1547"/>
      <c r="AM181" s="1547"/>
      <c r="AN181" s="1547"/>
      <c r="AO181" s="1547"/>
      <c r="AP181" s="1547"/>
      <c r="AQ181" s="1547"/>
      <c r="AR181" s="1547"/>
      <c r="AS181" s="1547"/>
      <c r="AT181" s="1547"/>
      <c r="AU181" s="1547"/>
      <c r="AV181" s="1547"/>
      <c r="AW181" s="1547"/>
      <c r="AX181" s="1547"/>
      <c r="AY181" s="1547"/>
      <c r="AZ181" s="1547"/>
      <c r="BA181" s="1547"/>
      <c r="BB181" s="1547"/>
      <c r="BC181" s="1547"/>
    </row>
    <row r="182" spans="1:55" x14ac:dyDescent="0.2">
      <c r="A182" s="1547"/>
      <c r="B182" s="1547"/>
      <c r="C182" s="1547"/>
      <c r="D182" s="1547"/>
      <c r="E182" s="1547"/>
      <c r="F182" s="1547"/>
      <c r="G182" s="1547"/>
      <c r="H182" s="1547"/>
      <c r="I182" s="1547"/>
      <c r="J182" s="1548"/>
      <c r="K182" s="1548"/>
      <c r="L182" s="1548"/>
      <c r="M182" s="1549"/>
      <c r="N182" s="1549"/>
      <c r="O182" s="1549"/>
      <c r="P182" s="1549"/>
      <c r="Q182" s="1549"/>
      <c r="R182" s="1549"/>
      <c r="S182" s="1547"/>
      <c r="T182" s="1547"/>
      <c r="U182" s="1547"/>
      <c r="V182" s="1547"/>
      <c r="W182" s="1547"/>
      <c r="X182" s="1547"/>
      <c r="Y182" s="1547"/>
      <c r="Z182" s="1547"/>
      <c r="AA182" s="1547"/>
      <c r="AB182" s="1547"/>
      <c r="AC182" s="1547"/>
      <c r="AD182" s="1547"/>
      <c r="AE182" s="1547"/>
      <c r="AF182" s="1547"/>
      <c r="AG182" s="1547"/>
      <c r="AH182" s="1547"/>
      <c r="AI182" s="1547"/>
      <c r="AJ182" s="1547"/>
      <c r="AK182" s="1547"/>
      <c r="AL182" s="1547"/>
      <c r="AM182" s="1547"/>
      <c r="AN182" s="1547"/>
      <c r="AO182" s="1547"/>
      <c r="AP182" s="1547"/>
      <c r="AQ182" s="1547"/>
      <c r="AR182" s="1547"/>
      <c r="AS182" s="1547"/>
      <c r="AT182" s="1547"/>
      <c r="AU182" s="1547"/>
      <c r="AV182" s="1547"/>
      <c r="AW182" s="1547"/>
      <c r="AX182" s="1547"/>
      <c r="AY182" s="1547"/>
      <c r="AZ182" s="1547"/>
      <c r="BA182" s="1547"/>
      <c r="BB182" s="1547"/>
      <c r="BC182" s="1547"/>
    </row>
    <row r="183" spans="1:55" x14ac:dyDescent="0.2">
      <c r="A183" s="1547"/>
      <c r="B183" s="1547"/>
      <c r="C183" s="1547"/>
      <c r="D183" s="1547"/>
      <c r="E183" s="1547"/>
      <c r="F183" s="1547"/>
      <c r="G183" s="1547"/>
      <c r="H183" s="1547"/>
      <c r="I183" s="1547"/>
      <c r="J183" s="1548"/>
      <c r="K183" s="1548"/>
      <c r="L183" s="1548"/>
      <c r="M183" s="1549"/>
      <c r="N183" s="1549"/>
      <c r="O183" s="1549"/>
      <c r="P183" s="1549"/>
      <c r="Q183" s="1549"/>
      <c r="R183" s="1549"/>
      <c r="S183" s="1547"/>
      <c r="T183" s="1547"/>
      <c r="U183" s="1547"/>
      <c r="V183" s="1547"/>
      <c r="W183" s="1547"/>
      <c r="X183" s="1547"/>
      <c r="Y183" s="1547"/>
      <c r="Z183" s="1547"/>
      <c r="AA183" s="1547"/>
      <c r="AB183" s="1547"/>
      <c r="AC183" s="1547"/>
      <c r="AD183" s="1547"/>
      <c r="AE183" s="1547"/>
      <c r="AF183" s="1547"/>
      <c r="AG183" s="1547"/>
      <c r="AH183" s="1547"/>
      <c r="AI183" s="1547"/>
      <c r="AJ183" s="1547"/>
      <c r="AK183" s="1547"/>
      <c r="AL183" s="1547"/>
      <c r="AM183" s="1547"/>
      <c r="AN183" s="1547"/>
      <c r="AO183" s="1547"/>
      <c r="AP183" s="1547"/>
      <c r="AQ183" s="1547"/>
      <c r="AR183" s="1547"/>
      <c r="AS183" s="1547"/>
      <c r="AT183" s="1547"/>
      <c r="AU183" s="1547"/>
      <c r="AV183" s="1547"/>
      <c r="AW183" s="1547"/>
      <c r="AX183" s="1547"/>
      <c r="AY183" s="1547"/>
      <c r="AZ183" s="1547"/>
      <c r="BA183" s="1547"/>
      <c r="BB183" s="1547"/>
      <c r="BC183" s="1547"/>
    </row>
    <row r="184" spans="1:55" x14ac:dyDescent="0.2">
      <c r="A184" s="1547"/>
      <c r="B184" s="1547"/>
      <c r="C184" s="1547"/>
      <c r="D184" s="1547"/>
      <c r="E184" s="1547"/>
      <c r="F184" s="1547"/>
      <c r="G184" s="1547"/>
      <c r="H184" s="1547"/>
      <c r="I184" s="1547"/>
      <c r="J184" s="1548"/>
      <c r="K184" s="1548"/>
      <c r="L184" s="1548"/>
      <c r="M184" s="1549"/>
      <c r="N184" s="1549"/>
      <c r="O184" s="1549"/>
      <c r="P184" s="1549"/>
      <c r="Q184" s="1549"/>
      <c r="R184" s="1549"/>
      <c r="S184" s="1547"/>
      <c r="T184" s="1547"/>
      <c r="U184" s="1547"/>
      <c r="V184" s="1547"/>
      <c r="W184" s="1547"/>
      <c r="X184" s="1547"/>
      <c r="Y184" s="1547"/>
      <c r="Z184" s="1547"/>
      <c r="AA184" s="1547"/>
      <c r="AB184" s="1547"/>
      <c r="AC184" s="1547"/>
      <c r="AD184" s="1547"/>
      <c r="AE184" s="1547"/>
      <c r="AF184" s="1547"/>
      <c r="AG184" s="1547"/>
      <c r="AH184" s="1547"/>
      <c r="AI184" s="1547"/>
      <c r="AJ184" s="1547"/>
      <c r="AK184" s="1547"/>
      <c r="AL184" s="1547"/>
      <c r="AM184" s="1547"/>
      <c r="AN184" s="1547"/>
      <c r="AO184" s="1547"/>
      <c r="AP184" s="1547"/>
      <c r="AQ184" s="1547"/>
      <c r="AR184" s="1547"/>
      <c r="AS184" s="1547"/>
      <c r="AT184" s="1547"/>
      <c r="AU184" s="1547"/>
      <c r="AV184" s="1547"/>
      <c r="AW184" s="1547"/>
      <c r="AX184" s="1547"/>
      <c r="AY184" s="1547"/>
      <c r="AZ184" s="1547"/>
      <c r="BA184" s="1547"/>
      <c r="BB184" s="1547"/>
      <c r="BC184" s="1547"/>
    </row>
    <row r="185" spans="1:55" x14ac:dyDescent="0.2">
      <c r="A185" s="1547"/>
      <c r="B185" s="1547"/>
      <c r="C185" s="1547"/>
      <c r="D185" s="1547"/>
      <c r="E185" s="1547"/>
      <c r="F185" s="1547"/>
      <c r="G185" s="1547"/>
      <c r="H185" s="1547"/>
      <c r="I185" s="1547"/>
      <c r="J185" s="1548"/>
      <c r="K185" s="1548"/>
      <c r="L185" s="1548"/>
      <c r="M185" s="1549"/>
      <c r="N185" s="1549"/>
      <c r="O185" s="1549"/>
      <c r="P185" s="1549"/>
      <c r="Q185" s="1549"/>
      <c r="R185" s="1549"/>
      <c r="S185" s="1547"/>
      <c r="T185" s="1547"/>
      <c r="U185" s="1547"/>
      <c r="V185" s="1547"/>
      <c r="W185" s="1547"/>
      <c r="X185" s="1547"/>
      <c r="Y185" s="1547"/>
      <c r="Z185" s="1547"/>
      <c r="AA185" s="1547"/>
      <c r="AB185" s="1547"/>
      <c r="AC185" s="1547"/>
      <c r="AD185" s="1547"/>
      <c r="AE185" s="1547"/>
      <c r="AF185" s="1547"/>
      <c r="AG185" s="1547"/>
      <c r="AH185" s="1547"/>
      <c r="AI185" s="1547"/>
      <c r="AJ185" s="1547"/>
      <c r="AK185" s="1547"/>
      <c r="AL185" s="1547"/>
      <c r="AM185" s="1547"/>
      <c r="AN185" s="1547"/>
      <c r="AO185" s="1547"/>
      <c r="AP185" s="1547"/>
      <c r="AQ185" s="1547"/>
      <c r="AR185" s="1547"/>
      <c r="AS185" s="1547"/>
      <c r="AT185" s="1547"/>
      <c r="AU185" s="1547"/>
      <c r="AV185" s="1547"/>
      <c r="AW185" s="1547"/>
      <c r="AX185" s="1547"/>
      <c r="AY185" s="1547"/>
      <c r="AZ185" s="1547"/>
      <c r="BA185" s="1547"/>
      <c r="BB185" s="1547"/>
      <c r="BC185" s="1547"/>
    </row>
    <row r="186" spans="1:55" x14ac:dyDescent="0.2">
      <c r="A186" s="1547"/>
      <c r="B186" s="1547"/>
      <c r="C186" s="1547"/>
      <c r="D186" s="1547"/>
      <c r="E186" s="1547"/>
      <c r="F186" s="1547"/>
      <c r="G186" s="1547"/>
      <c r="H186" s="1547"/>
      <c r="I186" s="1547"/>
      <c r="J186" s="1548"/>
      <c r="K186" s="1548"/>
      <c r="L186" s="1548"/>
      <c r="M186" s="1549"/>
      <c r="N186" s="1549"/>
      <c r="O186" s="1549"/>
      <c r="P186" s="1549"/>
      <c r="Q186" s="1549"/>
      <c r="R186" s="1549"/>
      <c r="S186" s="1547"/>
      <c r="T186" s="1547"/>
      <c r="U186" s="1547"/>
      <c r="V186" s="1547"/>
      <c r="W186" s="1547"/>
      <c r="X186" s="1547"/>
      <c r="Y186" s="1547"/>
      <c r="Z186" s="1547"/>
      <c r="AA186" s="1547"/>
      <c r="AB186" s="1547"/>
      <c r="AC186" s="1547"/>
      <c r="AD186" s="1547"/>
      <c r="AE186" s="1547"/>
      <c r="AF186" s="1547"/>
      <c r="AG186" s="1547"/>
      <c r="AH186" s="1547"/>
      <c r="AI186" s="1547"/>
      <c r="AJ186" s="1547"/>
      <c r="AK186" s="1547"/>
      <c r="AL186" s="1547"/>
      <c r="AM186" s="1547"/>
      <c r="AN186" s="1547"/>
      <c r="AO186" s="1547"/>
      <c r="AP186" s="1547"/>
      <c r="AQ186" s="1547"/>
      <c r="AR186" s="1547"/>
      <c r="AS186" s="1547"/>
      <c r="AT186" s="1547"/>
      <c r="AU186" s="1547"/>
      <c r="AV186" s="1547"/>
      <c r="AW186" s="1547"/>
      <c r="AX186" s="1547"/>
      <c r="AY186" s="1547"/>
      <c r="AZ186" s="1547"/>
      <c r="BA186" s="1547"/>
      <c r="BB186" s="1547"/>
      <c r="BC186" s="1547"/>
    </row>
    <row r="187" spans="1:55" x14ac:dyDescent="0.2">
      <c r="A187" s="1547"/>
      <c r="B187" s="1547"/>
      <c r="C187" s="1547"/>
      <c r="D187" s="1547"/>
      <c r="E187" s="1547"/>
      <c r="F187" s="1547"/>
      <c r="G187" s="1547"/>
      <c r="H187" s="1547"/>
      <c r="I187" s="1547"/>
      <c r="J187" s="1548"/>
      <c r="K187" s="1548"/>
      <c r="L187" s="1548"/>
      <c r="M187" s="1549"/>
      <c r="N187" s="1549"/>
      <c r="O187" s="1549"/>
      <c r="P187" s="1549"/>
      <c r="Q187" s="1549"/>
      <c r="R187" s="1549"/>
      <c r="S187" s="1547"/>
      <c r="T187" s="1547"/>
      <c r="U187" s="1547"/>
      <c r="V187" s="1547"/>
      <c r="W187" s="1547"/>
      <c r="X187" s="1547"/>
      <c r="Y187" s="1547"/>
      <c r="Z187" s="1547"/>
      <c r="AA187" s="1547"/>
      <c r="AB187" s="1547"/>
      <c r="AC187" s="1547"/>
      <c r="AD187" s="1547"/>
      <c r="AE187" s="1547"/>
      <c r="AF187" s="1547"/>
      <c r="AG187" s="1547"/>
      <c r="AH187" s="1547"/>
      <c r="AI187" s="1547"/>
      <c r="AJ187" s="1547"/>
      <c r="AK187" s="1547"/>
      <c r="AL187" s="1547"/>
      <c r="AM187" s="1547"/>
      <c r="AN187" s="1547"/>
      <c r="AO187" s="1547"/>
      <c r="AP187" s="1547"/>
      <c r="AQ187" s="1547"/>
      <c r="AR187" s="1547"/>
      <c r="AS187" s="1547"/>
      <c r="AT187" s="1547"/>
      <c r="AU187" s="1547"/>
      <c r="AV187" s="1547"/>
      <c r="AW187" s="1547"/>
      <c r="AX187" s="1547"/>
      <c r="AY187" s="1547"/>
      <c r="AZ187" s="1547"/>
      <c r="BA187" s="1547"/>
      <c r="BB187" s="1547"/>
      <c r="BC187" s="1547"/>
    </row>
    <row r="188" spans="1:55" x14ac:dyDescent="0.2">
      <c r="A188" s="1547"/>
      <c r="B188" s="1547"/>
      <c r="C188" s="1547"/>
      <c r="D188" s="1547"/>
      <c r="E188" s="1547"/>
      <c r="F188" s="1547"/>
      <c r="G188" s="1547"/>
      <c r="H188" s="1547"/>
      <c r="I188" s="1547"/>
      <c r="J188" s="1548"/>
      <c r="K188" s="1548"/>
      <c r="L188" s="1548"/>
      <c r="M188" s="1549"/>
      <c r="N188" s="1549"/>
      <c r="O188" s="1549"/>
      <c r="P188" s="1549"/>
      <c r="Q188" s="1549"/>
      <c r="R188" s="1549"/>
      <c r="S188" s="1547"/>
      <c r="T188" s="1547"/>
      <c r="U188" s="1547"/>
      <c r="V188" s="1547"/>
      <c r="W188" s="1547"/>
      <c r="X188" s="1547"/>
      <c r="Y188" s="1547"/>
      <c r="Z188" s="1547"/>
      <c r="AA188" s="1547"/>
      <c r="AB188" s="1547"/>
      <c r="AC188" s="1547"/>
      <c r="AD188" s="1547"/>
      <c r="AE188" s="1547"/>
      <c r="AF188" s="1547"/>
      <c r="AG188" s="1547"/>
      <c r="AH188" s="1547"/>
      <c r="AI188" s="1547"/>
      <c r="AJ188" s="1547"/>
      <c r="AK188" s="1547"/>
      <c r="AL188" s="1547"/>
      <c r="AM188" s="1547"/>
      <c r="AN188" s="1547"/>
      <c r="AO188" s="1547"/>
      <c r="AP188" s="1547"/>
      <c r="AQ188" s="1547"/>
      <c r="AR188" s="1547"/>
      <c r="AS188" s="1547"/>
      <c r="AT188" s="1547"/>
      <c r="AU188" s="1547"/>
      <c r="AV188" s="1547"/>
      <c r="AW188" s="1547"/>
      <c r="AX188" s="1547"/>
      <c r="AY188" s="1547"/>
      <c r="AZ188" s="1547"/>
      <c r="BA188" s="1547"/>
      <c r="BB188" s="1547"/>
      <c r="BC188" s="1547"/>
    </row>
    <row r="189" spans="1:55" x14ac:dyDescent="0.2">
      <c r="A189" s="1547"/>
      <c r="B189" s="1547"/>
      <c r="C189" s="1547"/>
      <c r="D189" s="1547"/>
      <c r="E189" s="1547"/>
      <c r="F189" s="1547"/>
      <c r="G189" s="1547"/>
      <c r="H189" s="1547"/>
      <c r="I189" s="1547"/>
      <c r="J189" s="1548"/>
      <c r="K189" s="1548"/>
      <c r="L189" s="1548"/>
      <c r="M189" s="1549"/>
      <c r="N189" s="1549"/>
      <c r="O189" s="1549"/>
      <c r="P189" s="1549"/>
      <c r="Q189" s="1549"/>
      <c r="R189" s="1549"/>
      <c r="S189" s="1547"/>
      <c r="T189" s="1547"/>
      <c r="U189" s="1547"/>
      <c r="V189" s="1547"/>
      <c r="W189" s="1547"/>
      <c r="X189" s="1547"/>
      <c r="Y189" s="1547"/>
      <c r="Z189" s="1547"/>
      <c r="AA189" s="1547"/>
      <c r="AB189" s="1547"/>
      <c r="AC189" s="1547"/>
      <c r="AD189" s="1547"/>
      <c r="AE189" s="1547"/>
      <c r="AF189" s="1547"/>
      <c r="AG189" s="1547"/>
      <c r="AH189" s="1547"/>
      <c r="AI189" s="1547"/>
      <c r="AJ189" s="1547"/>
      <c r="AK189" s="1547"/>
      <c r="AL189" s="1547"/>
      <c r="AM189" s="1547"/>
      <c r="AN189" s="1547"/>
      <c r="AO189" s="1547"/>
      <c r="AP189" s="1547"/>
      <c r="AQ189" s="1547"/>
      <c r="AR189" s="1547"/>
      <c r="AS189" s="1547"/>
      <c r="AT189" s="1547"/>
      <c r="AU189" s="1547"/>
      <c r="AV189" s="1547"/>
      <c r="AW189" s="1547"/>
      <c r="AX189" s="1547"/>
      <c r="AY189" s="1547"/>
      <c r="AZ189" s="1547"/>
      <c r="BA189" s="1547"/>
      <c r="BB189" s="1547"/>
      <c r="BC189" s="1547"/>
    </row>
    <row r="190" spans="1:55" x14ac:dyDescent="0.2">
      <c r="A190" s="1547"/>
      <c r="B190" s="1547"/>
      <c r="C190" s="1547"/>
      <c r="D190" s="1547"/>
      <c r="E190" s="1547"/>
      <c r="F190" s="1547"/>
      <c r="G190" s="1547"/>
      <c r="H190" s="1547"/>
      <c r="I190" s="1547"/>
      <c r="J190" s="1548"/>
      <c r="K190" s="1548"/>
      <c r="L190" s="1548"/>
      <c r="M190" s="1549"/>
      <c r="N190" s="1549"/>
      <c r="O190" s="1549"/>
      <c r="P190" s="1549"/>
      <c r="Q190" s="1549"/>
      <c r="R190" s="1549"/>
      <c r="S190" s="1547"/>
      <c r="T190" s="1547"/>
      <c r="U190" s="1547"/>
      <c r="V190" s="1547"/>
      <c r="W190" s="1547"/>
      <c r="X190" s="1547"/>
      <c r="Y190" s="1547"/>
      <c r="Z190" s="1547"/>
      <c r="AA190" s="1547"/>
      <c r="AB190" s="1547"/>
      <c r="AC190" s="1547"/>
      <c r="AD190" s="1547"/>
      <c r="AE190" s="1547"/>
      <c r="AF190" s="1547"/>
      <c r="AG190" s="1547"/>
      <c r="AH190" s="1547"/>
      <c r="AI190" s="1547"/>
      <c r="AJ190" s="1547"/>
      <c r="AK190" s="1547"/>
      <c r="AL190" s="1547"/>
      <c r="AM190" s="1547"/>
      <c r="AN190" s="1547"/>
      <c r="AO190" s="1547"/>
      <c r="AP190" s="1547"/>
      <c r="AQ190" s="1547"/>
      <c r="AR190" s="1547"/>
      <c r="AS190" s="1547"/>
      <c r="AT190" s="1547"/>
      <c r="AU190" s="1547"/>
      <c r="AV190" s="1547"/>
      <c r="AW190" s="1547"/>
      <c r="AX190" s="1547"/>
      <c r="AY190" s="1547"/>
      <c r="AZ190" s="1547"/>
      <c r="BA190" s="1547"/>
      <c r="BB190" s="1547"/>
      <c r="BC190" s="1547"/>
    </row>
    <row r="191" spans="1:55" x14ac:dyDescent="0.2">
      <c r="A191" s="1547"/>
      <c r="B191" s="1547"/>
      <c r="C191" s="1547"/>
      <c r="D191" s="1547"/>
      <c r="E191" s="1547"/>
      <c r="F191" s="1547"/>
      <c r="G191" s="1547"/>
      <c r="H191" s="1547"/>
      <c r="I191" s="1547"/>
      <c r="J191" s="1548"/>
      <c r="K191" s="1548"/>
      <c r="L191" s="1548"/>
      <c r="M191" s="1549"/>
      <c r="N191" s="1549"/>
      <c r="O191" s="1549"/>
      <c r="P191" s="1549"/>
      <c r="Q191" s="1549"/>
      <c r="R191" s="1549"/>
      <c r="S191" s="1547"/>
      <c r="T191" s="1547"/>
      <c r="U191" s="1547"/>
      <c r="V191" s="1547"/>
      <c r="W191" s="1547"/>
      <c r="X191" s="1547"/>
      <c r="Y191" s="1547"/>
      <c r="Z191" s="1547"/>
      <c r="AA191" s="1547"/>
      <c r="AB191" s="1547"/>
      <c r="AC191" s="1547"/>
      <c r="AD191" s="1547"/>
      <c r="AE191" s="1547"/>
      <c r="AF191" s="1547"/>
      <c r="AG191" s="1547"/>
      <c r="AH191" s="1547"/>
      <c r="AI191" s="1547"/>
      <c r="AJ191" s="1547"/>
      <c r="AK191" s="1547"/>
      <c r="AL191" s="1547"/>
      <c r="AM191" s="1547"/>
      <c r="AN191" s="1547"/>
      <c r="AO191" s="1547"/>
      <c r="AP191" s="1547"/>
      <c r="AQ191" s="1547"/>
      <c r="AR191" s="1547"/>
      <c r="AS191" s="1547"/>
      <c r="AT191" s="1547"/>
      <c r="AU191" s="1547"/>
      <c r="AV191" s="1547"/>
      <c r="AW191" s="1547"/>
      <c r="AX191" s="1547"/>
      <c r="AY191" s="1547"/>
      <c r="AZ191" s="1547"/>
      <c r="BA191" s="1547"/>
      <c r="BB191" s="1547"/>
      <c r="BC191" s="1547"/>
    </row>
    <row r="192" spans="1:55" x14ac:dyDescent="0.2">
      <c r="A192" s="1547"/>
      <c r="B192" s="1547"/>
      <c r="C192" s="1547"/>
      <c r="D192" s="1547"/>
      <c r="E192" s="1547"/>
      <c r="F192" s="1547"/>
      <c r="G192" s="1547"/>
      <c r="H192" s="1547"/>
      <c r="I192" s="1547"/>
      <c r="J192" s="1548"/>
      <c r="K192" s="1548"/>
      <c r="L192" s="1548"/>
      <c r="M192" s="1549"/>
      <c r="N192" s="1549"/>
      <c r="O192" s="1549"/>
      <c r="P192" s="1549"/>
      <c r="Q192" s="1549"/>
      <c r="R192" s="1549"/>
      <c r="S192" s="1547"/>
      <c r="T192" s="1547"/>
      <c r="U192" s="1547"/>
      <c r="V192" s="1547"/>
      <c r="W192" s="1547"/>
      <c r="X192" s="1547"/>
      <c r="Y192" s="1547"/>
      <c r="Z192" s="1547"/>
      <c r="AA192" s="1547"/>
      <c r="AB192" s="1547"/>
      <c r="AC192" s="1547"/>
      <c r="AD192" s="1547"/>
      <c r="AE192" s="1547"/>
      <c r="AF192" s="1547"/>
      <c r="AG192" s="1547"/>
      <c r="AH192" s="1547"/>
      <c r="AI192" s="1547"/>
      <c r="AJ192" s="1547"/>
      <c r="AK192" s="1547"/>
      <c r="AL192" s="1547"/>
      <c r="AM192" s="1547"/>
      <c r="AN192" s="1547"/>
      <c r="AO192" s="1547"/>
      <c r="AP192" s="1547"/>
      <c r="AQ192" s="1547"/>
      <c r="AR192" s="1547"/>
      <c r="AS192" s="1547"/>
      <c r="AT192" s="1547"/>
      <c r="AU192" s="1547"/>
      <c r="AV192" s="1547"/>
      <c r="AW192" s="1547"/>
      <c r="AX192" s="1547"/>
      <c r="AY192" s="1547"/>
      <c r="AZ192" s="1547"/>
      <c r="BA192" s="1547"/>
      <c r="BB192" s="1547"/>
      <c r="BC192" s="1547"/>
    </row>
    <row r="193" spans="1:55" x14ac:dyDescent="0.2">
      <c r="A193" s="1547"/>
      <c r="B193" s="1547"/>
      <c r="C193" s="1547"/>
      <c r="D193" s="1547"/>
      <c r="E193" s="1547"/>
      <c r="F193" s="1547"/>
      <c r="G193" s="1547"/>
      <c r="H193" s="1547"/>
      <c r="I193" s="1547"/>
      <c r="J193" s="1548"/>
      <c r="K193" s="1548"/>
      <c r="L193" s="1548"/>
      <c r="M193" s="1549"/>
      <c r="N193" s="1549"/>
      <c r="O193" s="1549"/>
      <c r="P193" s="1549"/>
      <c r="Q193" s="1549"/>
      <c r="R193" s="1549"/>
      <c r="S193" s="1547"/>
      <c r="T193" s="1547"/>
      <c r="U193" s="1547"/>
      <c r="V193" s="1547"/>
      <c r="W193" s="1547"/>
      <c r="X193" s="1547"/>
      <c r="Y193" s="1547"/>
      <c r="Z193" s="1547"/>
      <c r="AA193" s="1547"/>
      <c r="AB193" s="1547"/>
      <c r="AC193" s="1547"/>
      <c r="AD193" s="1547"/>
      <c r="AE193" s="1547"/>
      <c r="AF193" s="1547"/>
      <c r="AG193" s="1547"/>
      <c r="AH193" s="1547"/>
      <c r="AI193" s="1547"/>
      <c r="AJ193" s="1547"/>
      <c r="AK193" s="1547"/>
      <c r="AL193" s="1547"/>
      <c r="AM193" s="1547"/>
      <c r="AN193" s="1547"/>
      <c r="AO193" s="1547"/>
      <c r="AP193" s="1547"/>
      <c r="AQ193" s="1547"/>
      <c r="AR193" s="1547"/>
      <c r="AS193" s="1547"/>
      <c r="AT193" s="1547"/>
      <c r="AU193" s="1547"/>
      <c r="AV193" s="1547"/>
      <c r="AW193" s="1547"/>
      <c r="AX193" s="1547"/>
      <c r="AY193" s="1547"/>
      <c r="AZ193" s="1547"/>
      <c r="BA193" s="1547"/>
      <c r="BB193" s="1547"/>
      <c r="BC193" s="1547"/>
    </row>
    <row r="194" spans="1:55" x14ac:dyDescent="0.2">
      <c r="A194" s="1547"/>
      <c r="B194" s="1547"/>
      <c r="C194" s="1547"/>
      <c r="D194" s="1547"/>
      <c r="E194" s="1547"/>
      <c r="F194" s="1547"/>
      <c r="G194" s="1547"/>
      <c r="H194" s="1547"/>
      <c r="I194" s="1547"/>
      <c r="J194" s="1548"/>
      <c r="K194" s="1548"/>
      <c r="L194" s="1548"/>
      <c r="M194" s="1549"/>
      <c r="N194" s="1549"/>
      <c r="O194" s="1549"/>
      <c r="P194" s="1549"/>
      <c r="Q194" s="1549"/>
      <c r="R194" s="1549"/>
      <c r="S194" s="1547"/>
      <c r="T194" s="1547"/>
      <c r="U194" s="1547"/>
      <c r="V194" s="1547"/>
      <c r="W194" s="1547"/>
      <c r="X194" s="1547"/>
      <c r="Y194" s="1547"/>
      <c r="Z194" s="1547"/>
      <c r="AA194" s="1547"/>
      <c r="AB194" s="1547"/>
      <c r="AC194" s="1547"/>
      <c r="AD194" s="1547"/>
      <c r="AE194" s="1547"/>
      <c r="AF194" s="1547"/>
      <c r="AG194" s="1547"/>
      <c r="AH194" s="1547"/>
      <c r="AI194" s="1547"/>
      <c r="AJ194" s="1547"/>
      <c r="AK194" s="1547"/>
      <c r="AL194" s="1547"/>
      <c r="AM194" s="1547"/>
      <c r="AN194" s="1547"/>
      <c r="AO194" s="1547"/>
      <c r="AP194" s="1547"/>
      <c r="AQ194" s="1547"/>
      <c r="AR194" s="1547"/>
      <c r="AS194" s="1547"/>
      <c r="AT194" s="1547"/>
      <c r="AU194" s="1547"/>
      <c r="AV194" s="1547"/>
      <c r="AW194" s="1547"/>
      <c r="AX194" s="1547"/>
      <c r="AY194" s="1547"/>
      <c r="AZ194" s="1547"/>
      <c r="BA194" s="1547"/>
      <c r="BB194" s="1547"/>
      <c r="BC194" s="1547"/>
    </row>
    <row r="195" spans="1:55" x14ac:dyDescent="0.2">
      <c r="A195" s="1547"/>
      <c r="B195" s="1547"/>
      <c r="C195" s="1547"/>
      <c r="D195" s="1547"/>
      <c r="E195" s="1547"/>
      <c r="F195" s="1547"/>
      <c r="G195" s="1547"/>
      <c r="H195" s="1547"/>
      <c r="I195" s="1547"/>
      <c r="J195" s="1548"/>
      <c r="K195" s="1548"/>
      <c r="L195" s="1548"/>
      <c r="M195" s="1549"/>
      <c r="N195" s="1549"/>
      <c r="O195" s="1549"/>
      <c r="P195" s="1549"/>
      <c r="Q195" s="1549"/>
      <c r="R195" s="1549"/>
      <c r="S195" s="1547"/>
      <c r="T195" s="1547"/>
      <c r="U195" s="1547"/>
      <c r="V195" s="1547"/>
      <c r="W195" s="1547"/>
      <c r="X195" s="1547"/>
      <c r="Y195" s="1547"/>
      <c r="Z195" s="1547"/>
      <c r="AA195" s="1547"/>
      <c r="AB195" s="1547"/>
      <c r="AC195" s="1547"/>
      <c r="AD195" s="1547"/>
      <c r="AE195" s="1547"/>
      <c r="AF195" s="1547"/>
      <c r="AG195" s="1547"/>
      <c r="AH195" s="1547"/>
      <c r="AI195" s="1547"/>
      <c r="AJ195" s="1547"/>
      <c r="AK195" s="1547"/>
      <c r="AL195" s="1547"/>
      <c r="AM195" s="1547"/>
      <c r="AN195" s="1547"/>
      <c r="AO195" s="1547"/>
      <c r="AP195" s="1547"/>
      <c r="AQ195" s="1547"/>
      <c r="AR195" s="1547"/>
      <c r="AS195" s="1547"/>
      <c r="AT195" s="1547"/>
      <c r="AU195" s="1547"/>
      <c r="AV195" s="1547"/>
      <c r="AW195" s="1547"/>
      <c r="AX195" s="1547"/>
      <c r="AY195" s="1547"/>
      <c r="AZ195" s="1547"/>
      <c r="BA195" s="1547"/>
      <c r="BB195" s="1547"/>
      <c r="BC195" s="1547"/>
    </row>
    <row r="196" spans="1:55" x14ac:dyDescent="0.2">
      <c r="A196" s="1547"/>
      <c r="B196" s="1547"/>
      <c r="C196" s="1547"/>
      <c r="D196" s="1547"/>
      <c r="E196" s="1547"/>
      <c r="F196" s="1547"/>
      <c r="G196" s="1547"/>
      <c r="H196" s="1547"/>
      <c r="I196" s="1547"/>
      <c r="J196" s="1548"/>
      <c r="K196" s="1548"/>
      <c r="L196" s="1548"/>
      <c r="M196" s="1549"/>
      <c r="N196" s="1549"/>
      <c r="O196" s="1549"/>
      <c r="P196" s="1549"/>
      <c r="Q196" s="1549"/>
      <c r="R196" s="1549"/>
      <c r="S196" s="1547"/>
      <c r="T196" s="1547"/>
      <c r="U196" s="1547"/>
      <c r="V196" s="1547"/>
      <c r="W196" s="1547"/>
      <c r="X196" s="1547"/>
      <c r="Y196" s="1547"/>
      <c r="Z196" s="1547"/>
      <c r="AA196" s="1547"/>
      <c r="AB196" s="1547"/>
      <c r="AC196" s="1547"/>
      <c r="AD196" s="1547"/>
      <c r="AE196" s="1547"/>
      <c r="AF196" s="1547"/>
      <c r="AG196" s="1547"/>
      <c r="AH196" s="1547"/>
      <c r="AI196" s="1547"/>
      <c r="AJ196" s="1547"/>
      <c r="AK196" s="1547"/>
      <c r="AL196" s="1547"/>
      <c r="AM196" s="1547"/>
      <c r="AN196" s="1547"/>
      <c r="AO196" s="1547"/>
      <c r="AP196" s="1547"/>
      <c r="AQ196" s="1547"/>
      <c r="AR196" s="1547"/>
      <c r="AS196" s="1547"/>
      <c r="AT196" s="1547"/>
      <c r="AU196" s="1547"/>
      <c r="AV196" s="1547"/>
      <c r="AW196" s="1547"/>
      <c r="AX196" s="1547"/>
      <c r="AY196" s="1547"/>
      <c r="AZ196" s="1547"/>
      <c r="BA196" s="1547"/>
      <c r="BB196" s="1547"/>
      <c r="BC196" s="1547"/>
    </row>
    <row r="197" spans="1:55" x14ac:dyDescent="0.2">
      <c r="A197" s="1547"/>
      <c r="B197" s="1547"/>
      <c r="C197" s="1547"/>
      <c r="D197" s="1547"/>
      <c r="E197" s="1547"/>
      <c r="F197" s="1547"/>
      <c r="G197" s="1547"/>
      <c r="H197" s="1547"/>
      <c r="I197" s="1547"/>
      <c r="J197" s="1548"/>
      <c r="K197" s="1548"/>
      <c r="L197" s="1548"/>
      <c r="M197" s="1549"/>
      <c r="N197" s="1549"/>
      <c r="O197" s="1549"/>
      <c r="P197" s="1549"/>
      <c r="Q197" s="1549"/>
      <c r="R197" s="1549"/>
      <c r="S197" s="1547"/>
      <c r="T197" s="1547"/>
      <c r="U197" s="1547"/>
      <c r="V197" s="1547"/>
      <c r="W197" s="1547"/>
      <c r="X197" s="1547"/>
      <c r="Y197" s="1547"/>
      <c r="Z197" s="1547"/>
      <c r="AA197" s="1547"/>
      <c r="AB197" s="1547"/>
      <c r="AC197" s="1547"/>
      <c r="AD197" s="1547"/>
      <c r="AE197" s="1547"/>
      <c r="AF197" s="1547"/>
      <c r="AG197" s="1547"/>
      <c r="AH197" s="1547"/>
      <c r="AI197" s="1547"/>
      <c r="AJ197" s="1547"/>
      <c r="AK197" s="1547"/>
      <c r="AL197" s="1547"/>
      <c r="AM197" s="1547"/>
      <c r="AN197" s="1547"/>
      <c r="AO197" s="1547"/>
      <c r="AP197" s="1547"/>
      <c r="AQ197" s="1547"/>
      <c r="AR197" s="1547"/>
      <c r="AS197" s="1547"/>
      <c r="AT197" s="1547"/>
      <c r="AU197" s="1547"/>
      <c r="AV197" s="1547"/>
      <c r="AW197" s="1547"/>
      <c r="AX197" s="1547"/>
      <c r="AY197" s="1547"/>
      <c r="AZ197" s="1547"/>
      <c r="BA197" s="1547"/>
      <c r="BB197" s="1547"/>
      <c r="BC197" s="1547"/>
    </row>
    <row r="198" spans="1:55" x14ac:dyDescent="0.2">
      <c r="A198" s="1547"/>
      <c r="B198" s="1547"/>
      <c r="C198" s="1547"/>
      <c r="D198" s="1547"/>
      <c r="E198" s="1547"/>
      <c r="F198" s="1547"/>
      <c r="G198" s="1547"/>
      <c r="H198" s="1547"/>
      <c r="I198" s="1547"/>
      <c r="J198" s="1548"/>
      <c r="K198" s="1548"/>
      <c r="L198" s="1548"/>
      <c r="M198" s="1549"/>
      <c r="N198" s="1549"/>
      <c r="O198" s="1549"/>
      <c r="P198" s="1549"/>
      <c r="Q198" s="1549"/>
      <c r="R198" s="1549"/>
      <c r="S198" s="1547"/>
      <c r="T198" s="1547"/>
      <c r="U198" s="1547"/>
      <c r="V198" s="1547"/>
      <c r="W198" s="1547"/>
      <c r="X198" s="1547"/>
      <c r="Y198" s="1547"/>
      <c r="Z198" s="1547"/>
      <c r="AA198" s="1547"/>
      <c r="AB198" s="1547"/>
      <c r="AC198" s="1547"/>
      <c r="AD198" s="1547"/>
      <c r="AE198" s="1547"/>
      <c r="AF198" s="1547"/>
      <c r="AG198" s="1547"/>
      <c r="AH198" s="1547"/>
      <c r="AI198" s="1547"/>
      <c r="AJ198" s="1547"/>
      <c r="AK198" s="1547"/>
      <c r="AL198" s="1547"/>
      <c r="AM198" s="1547"/>
      <c r="AN198" s="1547"/>
      <c r="AO198" s="1547"/>
      <c r="AP198" s="1547"/>
      <c r="AQ198" s="1547"/>
      <c r="AR198" s="1547"/>
      <c r="AS198" s="1547"/>
      <c r="AT198" s="1547"/>
      <c r="AU198" s="1547"/>
      <c r="AV198" s="1547"/>
      <c r="AW198" s="1547"/>
      <c r="AX198" s="1547"/>
      <c r="AY198" s="1547"/>
      <c r="AZ198" s="1547"/>
      <c r="BA198" s="1547"/>
      <c r="BB198" s="1547"/>
      <c r="BC198" s="1547"/>
    </row>
    <row r="199" spans="1:55" x14ac:dyDescent="0.2">
      <c r="A199" s="1547"/>
      <c r="B199" s="1547"/>
      <c r="C199" s="1547"/>
      <c r="D199" s="1547"/>
      <c r="E199" s="1547"/>
      <c r="F199" s="1547"/>
      <c r="G199" s="1547"/>
      <c r="H199" s="1547"/>
      <c r="I199" s="1547"/>
      <c r="J199" s="1548"/>
      <c r="K199" s="1548"/>
      <c r="L199" s="1548"/>
      <c r="M199" s="1549"/>
      <c r="N199" s="1549"/>
      <c r="O199" s="1549"/>
      <c r="P199" s="1549"/>
      <c r="Q199" s="1549"/>
      <c r="R199" s="1549"/>
      <c r="S199" s="1547"/>
      <c r="T199" s="1547"/>
      <c r="U199" s="1547"/>
      <c r="V199" s="1547"/>
      <c r="W199" s="1547"/>
      <c r="X199" s="1547"/>
      <c r="Y199" s="1547"/>
      <c r="Z199" s="1547"/>
      <c r="AA199" s="1547"/>
      <c r="AB199" s="1547"/>
      <c r="AC199" s="1547"/>
      <c r="AD199" s="1547"/>
      <c r="AE199" s="1547"/>
      <c r="AF199" s="1547"/>
      <c r="AG199" s="1547"/>
      <c r="AH199" s="1547"/>
      <c r="AI199" s="1547"/>
      <c r="AJ199" s="1547"/>
      <c r="AK199" s="1547"/>
      <c r="AL199" s="1547"/>
      <c r="AM199" s="1547"/>
      <c r="AN199" s="1547"/>
      <c r="AO199" s="1547"/>
      <c r="AP199" s="1547"/>
      <c r="AQ199" s="1547"/>
      <c r="AR199" s="1547"/>
      <c r="AS199" s="1547"/>
      <c r="AT199" s="1547"/>
      <c r="AU199" s="1547"/>
      <c r="AV199" s="1547"/>
      <c r="AW199" s="1547"/>
      <c r="AX199" s="1547"/>
      <c r="AY199" s="1547"/>
      <c r="AZ199" s="1547"/>
      <c r="BA199" s="1547"/>
      <c r="BB199" s="1547"/>
      <c r="BC199" s="1547"/>
    </row>
    <row r="200" spans="1:55" x14ac:dyDescent="0.2">
      <c r="A200" s="1547"/>
      <c r="B200" s="1547"/>
      <c r="C200" s="1547"/>
      <c r="D200" s="1547"/>
      <c r="E200" s="1547"/>
      <c r="F200" s="1547"/>
      <c r="G200" s="1547"/>
      <c r="H200" s="1547"/>
      <c r="I200" s="1547"/>
      <c r="J200" s="1548"/>
      <c r="K200" s="1548"/>
      <c r="L200" s="1548"/>
      <c r="M200" s="1549"/>
      <c r="N200" s="1549"/>
      <c r="O200" s="1549"/>
      <c r="P200" s="1549"/>
      <c r="Q200" s="1549"/>
      <c r="R200" s="1549"/>
      <c r="S200" s="1547"/>
      <c r="T200" s="1547"/>
      <c r="U200" s="1547"/>
      <c r="V200" s="1547"/>
      <c r="W200" s="1547"/>
      <c r="X200" s="1547"/>
      <c r="Y200" s="1547"/>
      <c r="Z200" s="1547"/>
      <c r="AA200" s="1547"/>
      <c r="AB200" s="1547"/>
      <c r="AC200" s="1547"/>
      <c r="AD200" s="1547"/>
      <c r="AE200" s="1547"/>
      <c r="AF200" s="1547"/>
      <c r="AG200" s="1547"/>
      <c r="AH200" s="1547"/>
      <c r="AI200" s="1547"/>
      <c r="AJ200" s="1547"/>
      <c r="AK200" s="1547"/>
      <c r="AL200" s="1547"/>
      <c r="AM200" s="1547"/>
      <c r="AN200" s="1547"/>
      <c r="AO200" s="1547"/>
      <c r="AP200" s="1547"/>
      <c r="AQ200" s="1547"/>
      <c r="AR200" s="1547"/>
      <c r="AS200" s="1547"/>
      <c r="AT200" s="1547"/>
      <c r="AU200" s="1547"/>
      <c r="AV200" s="1547"/>
      <c r="AW200" s="1547"/>
      <c r="AX200" s="1547"/>
      <c r="AY200" s="1547"/>
      <c r="AZ200" s="1547"/>
      <c r="BA200" s="1547"/>
      <c r="BB200" s="1547"/>
      <c r="BC200" s="1547"/>
    </row>
  </sheetData>
  <sheetProtection algorithmName="SHA-512" hashValue="JwJZL+D61dUbxylz9QFHZw9vvUBSdeEQTkQ17IhdD1KowS9fAridiWnQjCbL/KdUrc1h/jnOGkstNWzqEFGdJA==" saltValue="OLSQgCEFG6EtuiApd6U0VA==" spinCount="100000" sheet="1" objects="1" scenarios="1"/>
  <mergeCells count="6">
    <mergeCell ref="B2:I2"/>
    <mergeCell ref="C4:I4"/>
    <mergeCell ref="B5:I5"/>
    <mergeCell ref="B14:H14"/>
    <mergeCell ref="B20:C20"/>
    <mergeCell ref="B3:H3"/>
  </mergeCells>
  <dataValidations count="9">
    <dataValidation type="list" allowBlank="1" showInputMessage="1" showErrorMessage="1" sqref="IV11:IV13 SR11:SR13 ACN11:ACN13 AMJ11:AMJ13 AWF11:AWF13 BGB11:BGB13 BPX11:BPX13 BZT11:BZT13 CJP11:CJP13 CTL11:CTL13 DDH11:DDH13 DND11:DND13 DWZ11:DWZ13 EGV11:EGV13 EQR11:EQR13 FAN11:FAN13 FKJ11:FKJ13 FUF11:FUF13 GEB11:GEB13 GNX11:GNX13 GXT11:GXT13 HHP11:HHP13 HRL11:HRL13 IBH11:IBH13 ILD11:ILD13 IUZ11:IUZ13 JEV11:JEV13 JOR11:JOR13 JYN11:JYN13 KIJ11:KIJ13 KSF11:KSF13 LCB11:LCB13 LLX11:LLX13 LVT11:LVT13 MFP11:MFP13 MPL11:MPL13 MZH11:MZH13 NJD11:NJD13 NSZ11:NSZ13 OCV11:OCV13 OMR11:OMR13 OWN11:OWN13 PGJ11:PGJ13 PQF11:PQF13 QAB11:QAB13 QJX11:QJX13 QTT11:QTT13 RDP11:RDP13 RNL11:RNL13 RXH11:RXH13 SHD11:SHD13 SQZ11:SQZ13 TAV11:TAV13 TKR11:TKR13 TUN11:TUN13 UEJ11:UEJ13 UOF11:UOF13 UYB11:UYB13 VHX11:VHX13 VRT11:VRT13 WBP11:WBP13 WLL11:WLL13 WVH11:WVH13 IV65512:IV65524 H131048:H131060 H196584:H196596 H262120:H262132 H327656:H327668 H393192:H393204 H458728:H458740 H524264:H524276 H589800:H589812 H655336:H655348 H720872:H720884 H786408:H786420 H851944:H851956 H917480:H917492 H983016:H983028 H65512:H65524 SR65512:SR65524 ACN65512:ACN65524 AMJ65512:AMJ65524 AWF65512:AWF65524 BGB65512:BGB65524 BPX65512:BPX65524 BZT65512:BZT65524 CJP65512:CJP65524 CTL65512:CTL65524 DDH65512:DDH65524 DND65512:DND65524 DWZ65512:DWZ65524 EGV65512:EGV65524 EQR65512:EQR65524 FAN65512:FAN65524 FKJ65512:FKJ65524 FUF65512:FUF65524 GEB65512:GEB65524 GNX65512:GNX65524 GXT65512:GXT65524 HHP65512:HHP65524 HRL65512:HRL65524 IBH65512:IBH65524 ILD65512:ILD65524 IUZ65512:IUZ65524 JEV65512:JEV65524 JOR65512:JOR65524 JYN65512:JYN65524 KIJ65512:KIJ65524 KSF65512:KSF65524 LCB65512:LCB65524 LLX65512:LLX65524 LVT65512:LVT65524 MFP65512:MFP65524 MPL65512:MPL65524 MZH65512:MZH65524 NJD65512:NJD65524 NSZ65512:NSZ65524 OCV65512:OCV65524 OMR65512:OMR65524 OWN65512:OWN65524 PGJ65512:PGJ65524 PQF65512:PQF65524 QAB65512:QAB65524 QJX65512:QJX65524 QTT65512:QTT65524 RDP65512:RDP65524 RNL65512:RNL65524 RXH65512:RXH65524 SHD65512:SHD65524 SQZ65512:SQZ65524 TAV65512:TAV65524 TKR65512:TKR65524 TUN65512:TUN65524 UEJ65512:UEJ65524 UOF65512:UOF65524 UYB65512:UYB65524 VHX65512:VHX65524 VRT65512:VRT65524 WBP65512:WBP65524 WLL65512:WLL65524 WVH65512:WVH65524 IV131048:IV131060 SR131048:SR131060 ACN131048:ACN131060 AMJ131048:AMJ131060 AWF131048:AWF131060 BGB131048:BGB131060 BPX131048:BPX131060 BZT131048:BZT131060 CJP131048:CJP131060 CTL131048:CTL131060 DDH131048:DDH131060 DND131048:DND131060 DWZ131048:DWZ131060 EGV131048:EGV131060 EQR131048:EQR131060 FAN131048:FAN131060 FKJ131048:FKJ131060 FUF131048:FUF131060 GEB131048:GEB131060 GNX131048:GNX131060 GXT131048:GXT131060 HHP131048:HHP131060 HRL131048:HRL131060 IBH131048:IBH131060 ILD131048:ILD131060 IUZ131048:IUZ131060 JEV131048:JEV131060 JOR131048:JOR131060 JYN131048:JYN131060 KIJ131048:KIJ131060 KSF131048:KSF131060 LCB131048:LCB131060 LLX131048:LLX131060 LVT131048:LVT131060 MFP131048:MFP131060 MPL131048:MPL131060 MZH131048:MZH131060 NJD131048:NJD131060 NSZ131048:NSZ131060 OCV131048:OCV131060 OMR131048:OMR131060 OWN131048:OWN131060 PGJ131048:PGJ131060 PQF131048:PQF131060 QAB131048:QAB131060 QJX131048:QJX131060 QTT131048:QTT131060 RDP131048:RDP131060 RNL131048:RNL131060 RXH131048:RXH131060 SHD131048:SHD131060 SQZ131048:SQZ131060 TAV131048:TAV131060 TKR131048:TKR131060 TUN131048:TUN131060 UEJ131048:UEJ131060 UOF131048:UOF131060 UYB131048:UYB131060 VHX131048:VHX131060 VRT131048:VRT131060 WBP131048:WBP131060 WLL131048:WLL131060 WVH131048:WVH131060 IV196584:IV196596 SR196584:SR196596 ACN196584:ACN196596 AMJ196584:AMJ196596 AWF196584:AWF196596 BGB196584:BGB196596 BPX196584:BPX196596 BZT196584:BZT196596 CJP196584:CJP196596 CTL196584:CTL196596 DDH196584:DDH196596 DND196584:DND196596 DWZ196584:DWZ196596 EGV196584:EGV196596 EQR196584:EQR196596 FAN196584:FAN196596 FKJ196584:FKJ196596 FUF196584:FUF196596 GEB196584:GEB196596 GNX196584:GNX196596 GXT196584:GXT196596 HHP196584:HHP196596 HRL196584:HRL196596 IBH196584:IBH196596 ILD196584:ILD196596 IUZ196584:IUZ196596 JEV196584:JEV196596 JOR196584:JOR196596 JYN196584:JYN196596 KIJ196584:KIJ196596 KSF196584:KSF196596 LCB196584:LCB196596 LLX196584:LLX196596 LVT196584:LVT196596 MFP196584:MFP196596 MPL196584:MPL196596 MZH196584:MZH196596 NJD196584:NJD196596 NSZ196584:NSZ196596 OCV196584:OCV196596 OMR196584:OMR196596 OWN196584:OWN196596 PGJ196584:PGJ196596 PQF196584:PQF196596 QAB196584:QAB196596 QJX196584:QJX196596 QTT196584:QTT196596 RDP196584:RDP196596 RNL196584:RNL196596 RXH196584:RXH196596 SHD196584:SHD196596 SQZ196584:SQZ196596 TAV196584:TAV196596 TKR196584:TKR196596 TUN196584:TUN196596 UEJ196584:UEJ196596 UOF196584:UOF196596 UYB196584:UYB196596 VHX196584:VHX196596 VRT196584:VRT196596 WBP196584:WBP196596 WLL196584:WLL196596 WVH196584:WVH196596 IV262120:IV262132 SR262120:SR262132 ACN262120:ACN262132 AMJ262120:AMJ262132 AWF262120:AWF262132 BGB262120:BGB262132 BPX262120:BPX262132 BZT262120:BZT262132 CJP262120:CJP262132 CTL262120:CTL262132 DDH262120:DDH262132 DND262120:DND262132 DWZ262120:DWZ262132 EGV262120:EGV262132 EQR262120:EQR262132 FAN262120:FAN262132 FKJ262120:FKJ262132 FUF262120:FUF262132 GEB262120:GEB262132 GNX262120:GNX262132 GXT262120:GXT262132 HHP262120:HHP262132 HRL262120:HRL262132 IBH262120:IBH262132 ILD262120:ILD262132 IUZ262120:IUZ262132 JEV262120:JEV262132 JOR262120:JOR262132 JYN262120:JYN262132 KIJ262120:KIJ262132 KSF262120:KSF262132 LCB262120:LCB262132 LLX262120:LLX262132 LVT262120:LVT262132 MFP262120:MFP262132 MPL262120:MPL262132 MZH262120:MZH262132 NJD262120:NJD262132 NSZ262120:NSZ262132 OCV262120:OCV262132 OMR262120:OMR262132 OWN262120:OWN262132 PGJ262120:PGJ262132 PQF262120:PQF262132 QAB262120:QAB262132 QJX262120:QJX262132 QTT262120:QTT262132 RDP262120:RDP262132 RNL262120:RNL262132 RXH262120:RXH262132 SHD262120:SHD262132 SQZ262120:SQZ262132 TAV262120:TAV262132 TKR262120:TKR262132 TUN262120:TUN262132 UEJ262120:UEJ262132 UOF262120:UOF262132 UYB262120:UYB262132 VHX262120:VHX262132 VRT262120:VRT262132 WBP262120:WBP262132 WLL262120:WLL262132 WVH262120:WVH262132 IV327656:IV327668 SR327656:SR327668 ACN327656:ACN327668 AMJ327656:AMJ327668 AWF327656:AWF327668 BGB327656:BGB327668 BPX327656:BPX327668 BZT327656:BZT327668 CJP327656:CJP327668 CTL327656:CTL327668 DDH327656:DDH327668 DND327656:DND327668 DWZ327656:DWZ327668 EGV327656:EGV327668 EQR327656:EQR327668 FAN327656:FAN327668 FKJ327656:FKJ327668 FUF327656:FUF327668 GEB327656:GEB327668 GNX327656:GNX327668 GXT327656:GXT327668 HHP327656:HHP327668 HRL327656:HRL327668 IBH327656:IBH327668 ILD327656:ILD327668 IUZ327656:IUZ327668 JEV327656:JEV327668 JOR327656:JOR327668 JYN327656:JYN327668 KIJ327656:KIJ327668 KSF327656:KSF327668 LCB327656:LCB327668 LLX327656:LLX327668 LVT327656:LVT327668 MFP327656:MFP327668 MPL327656:MPL327668 MZH327656:MZH327668 NJD327656:NJD327668 NSZ327656:NSZ327668 OCV327656:OCV327668 OMR327656:OMR327668 OWN327656:OWN327668 PGJ327656:PGJ327668 PQF327656:PQF327668 QAB327656:QAB327668 QJX327656:QJX327668 QTT327656:QTT327668 RDP327656:RDP327668 RNL327656:RNL327668 RXH327656:RXH327668 SHD327656:SHD327668 SQZ327656:SQZ327668 TAV327656:TAV327668 TKR327656:TKR327668 TUN327656:TUN327668 UEJ327656:UEJ327668 UOF327656:UOF327668 UYB327656:UYB327668 VHX327656:VHX327668 VRT327656:VRT327668 WBP327656:WBP327668 WLL327656:WLL327668 WVH327656:WVH327668 IV393192:IV393204 SR393192:SR393204 ACN393192:ACN393204 AMJ393192:AMJ393204 AWF393192:AWF393204 BGB393192:BGB393204 BPX393192:BPX393204 BZT393192:BZT393204 CJP393192:CJP393204 CTL393192:CTL393204 DDH393192:DDH393204 DND393192:DND393204 DWZ393192:DWZ393204 EGV393192:EGV393204 EQR393192:EQR393204 FAN393192:FAN393204 FKJ393192:FKJ393204 FUF393192:FUF393204 GEB393192:GEB393204 GNX393192:GNX393204 GXT393192:GXT393204 HHP393192:HHP393204 HRL393192:HRL393204 IBH393192:IBH393204 ILD393192:ILD393204 IUZ393192:IUZ393204 JEV393192:JEV393204 JOR393192:JOR393204 JYN393192:JYN393204 KIJ393192:KIJ393204 KSF393192:KSF393204 LCB393192:LCB393204 LLX393192:LLX393204 LVT393192:LVT393204 MFP393192:MFP393204 MPL393192:MPL393204 MZH393192:MZH393204 NJD393192:NJD393204 NSZ393192:NSZ393204 OCV393192:OCV393204 OMR393192:OMR393204 OWN393192:OWN393204 PGJ393192:PGJ393204 PQF393192:PQF393204 QAB393192:QAB393204 QJX393192:QJX393204 QTT393192:QTT393204 RDP393192:RDP393204 RNL393192:RNL393204 RXH393192:RXH393204 SHD393192:SHD393204 SQZ393192:SQZ393204 TAV393192:TAV393204 TKR393192:TKR393204 TUN393192:TUN393204 UEJ393192:UEJ393204 UOF393192:UOF393204 UYB393192:UYB393204 VHX393192:VHX393204 VRT393192:VRT393204 WBP393192:WBP393204 WLL393192:WLL393204 WVH393192:WVH393204 IV458728:IV458740 SR458728:SR458740 ACN458728:ACN458740 AMJ458728:AMJ458740 AWF458728:AWF458740 BGB458728:BGB458740 BPX458728:BPX458740 BZT458728:BZT458740 CJP458728:CJP458740 CTL458728:CTL458740 DDH458728:DDH458740 DND458728:DND458740 DWZ458728:DWZ458740 EGV458728:EGV458740 EQR458728:EQR458740 FAN458728:FAN458740 FKJ458728:FKJ458740 FUF458728:FUF458740 GEB458728:GEB458740 GNX458728:GNX458740 GXT458728:GXT458740 HHP458728:HHP458740 HRL458728:HRL458740 IBH458728:IBH458740 ILD458728:ILD458740 IUZ458728:IUZ458740 JEV458728:JEV458740 JOR458728:JOR458740 JYN458728:JYN458740 KIJ458728:KIJ458740 KSF458728:KSF458740 LCB458728:LCB458740 LLX458728:LLX458740 LVT458728:LVT458740 MFP458728:MFP458740 MPL458728:MPL458740 MZH458728:MZH458740 NJD458728:NJD458740 NSZ458728:NSZ458740 OCV458728:OCV458740 OMR458728:OMR458740 OWN458728:OWN458740 PGJ458728:PGJ458740 PQF458728:PQF458740 QAB458728:QAB458740 QJX458728:QJX458740 QTT458728:QTT458740 RDP458728:RDP458740 RNL458728:RNL458740 RXH458728:RXH458740 SHD458728:SHD458740 SQZ458728:SQZ458740 TAV458728:TAV458740 TKR458728:TKR458740 TUN458728:TUN458740 UEJ458728:UEJ458740 UOF458728:UOF458740 UYB458728:UYB458740 VHX458728:VHX458740 VRT458728:VRT458740 WBP458728:WBP458740 WLL458728:WLL458740 WVH458728:WVH458740 IV524264:IV524276 SR524264:SR524276 ACN524264:ACN524276 AMJ524264:AMJ524276 AWF524264:AWF524276 BGB524264:BGB524276 BPX524264:BPX524276 BZT524264:BZT524276 CJP524264:CJP524276 CTL524264:CTL524276 DDH524264:DDH524276 DND524264:DND524276 DWZ524264:DWZ524276 EGV524264:EGV524276 EQR524264:EQR524276 FAN524264:FAN524276 FKJ524264:FKJ524276 FUF524264:FUF524276 GEB524264:GEB524276 GNX524264:GNX524276 GXT524264:GXT524276 HHP524264:HHP524276 HRL524264:HRL524276 IBH524264:IBH524276 ILD524264:ILD524276 IUZ524264:IUZ524276 JEV524264:JEV524276 JOR524264:JOR524276 JYN524264:JYN524276 KIJ524264:KIJ524276 KSF524264:KSF524276 LCB524264:LCB524276 LLX524264:LLX524276 LVT524264:LVT524276 MFP524264:MFP524276 MPL524264:MPL524276 MZH524264:MZH524276 NJD524264:NJD524276 NSZ524264:NSZ524276 OCV524264:OCV524276 OMR524264:OMR524276 OWN524264:OWN524276 PGJ524264:PGJ524276 PQF524264:PQF524276 QAB524264:QAB524276 QJX524264:QJX524276 QTT524264:QTT524276 RDP524264:RDP524276 RNL524264:RNL524276 RXH524264:RXH524276 SHD524264:SHD524276 SQZ524264:SQZ524276 TAV524264:TAV524276 TKR524264:TKR524276 TUN524264:TUN524276 UEJ524264:UEJ524276 UOF524264:UOF524276 UYB524264:UYB524276 VHX524264:VHX524276 VRT524264:VRT524276 WBP524264:WBP524276 WLL524264:WLL524276 WVH524264:WVH524276 IV589800:IV589812 SR589800:SR589812 ACN589800:ACN589812 AMJ589800:AMJ589812 AWF589800:AWF589812 BGB589800:BGB589812 BPX589800:BPX589812 BZT589800:BZT589812 CJP589800:CJP589812 CTL589800:CTL589812 DDH589800:DDH589812 DND589800:DND589812 DWZ589800:DWZ589812 EGV589800:EGV589812 EQR589800:EQR589812 FAN589800:FAN589812 FKJ589800:FKJ589812 FUF589800:FUF589812 GEB589800:GEB589812 GNX589800:GNX589812 GXT589800:GXT589812 HHP589800:HHP589812 HRL589800:HRL589812 IBH589800:IBH589812 ILD589800:ILD589812 IUZ589800:IUZ589812 JEV589800:JEV589812 JOR589800:JOR589812 JYN589800:JYN589812 KIJ589800:KIJ589812 KSF589800:KSF589812 LCB589800:LCB589812 LLX589800:LLX589812 LVT589800:LVT589812 MFP589800:MFP589812 MPL589800:MPL589812 MZH589800:MZH589812 NJD589800:NJD589812 NSZ589800:NSZ589812 OCV589800:OCV589812 OMR589800:OMR589812 OWN589800:OWN589812 PGJ589800:PGJ589812 PQF589800:PQF589812 QAB589800:QAB589812 QJX589800:QJX589812 QTT589800:QTT589812 RDP589800:RDP589812 RNL589800:RNL589812 RXH589800:RXH589812 SHD589800:SHD589812 SQZ589800:SQZ589812 TAV589800:TAV589812 TKR589800:TKR589812 TUN589800:TUN589812 UEJ589800:UEJ589812 UOF589800:UOF589812 UYB589800:UYB589812 VHX589800:VHX589812 VRT589800:VRT589812 WBP589800:WBP589812 WLL589800:WLL589812 WVH589800:WVH589812 IV655336:IV655348 SR655336:SR655348 ACN655336:ACN655348 AMJ655336:AMJ655348 AWF655336:AWF655348 BGB655336:BGB655348 BPX655336:BPX655348 BZT655336:BZT655348 CJP655336:CJP655348 CTL655336:CTL655348 DDH655336:DDH655348 DND655336:DND655348 DWZ655336:DWZ655348 EGV655336:EGV655348 EQR655336:EQR655348 FAN655336:FAN655348 FKJ655336:FKJ655348 FUF655336:FUF655348 GEB655336:GEB655348 GNX655336:GNX655348 GXT655336:GXT655348 HHP655336:HHP655348 HRL655336:HRL655348 IBH655336:IBH655348 ILD655336:ILD655348 IUZ655336:IUZ655348 JEV655336:JEV655348 JOR655336:JOR655348 JYN655336:JYN655348 KIJ655336:KIJ655348 KSF655336:KSF655348 LCB655336:LCB655348 LLX655336:LLX655348 LVT655336:LVT655348 MFP655336:MFP655348 MPL655336:MPL655348 MZH655336:MZH655348 NJD655336:NJD655348 NSZ655336:NSZ655348 OCV655336:OCV655348 OMR655336:OMR655348 OWN655336:OWN655348 PGJ655336:PGJ655348 PQF655336:PQF655348 QAB655336:QAB655348 QJX655336:QJX655348 QTT655336:QTT655348 RDP655336:RDP655348 RNL655336:RNL655348 RXH655336:RXH655348 SHD655336:SHD655348 SQZ655336:SQZ655348 TAV655336:TAV655348 TKR655336:TKR655348 TUN655336:TUN655348 UEJ655336:UEJ655348 UOF655336:UOF655348 UYB655336:UYB655348 VHX655336:VHX655348 VRT655336:VRT655348 WBP655336:WBP655348 WLL655336:WLL655348 WVH655336:WVH655348 IV720872:IV720884 SR720872:SR720884 ACN720872:ACN720884 AMJ720872:AMJ720884 AWF720872:AWF720884 BGB720872:BGB720884 BPX720872:BPX720884 BZT720872:BZT720884 CJP720872:CJP720884 CTL720872:CTL720884 DDH720872:DDH720884 DND720872:DND720884 DWZ720872:DWZ720884 EGV720872:EGV720884 EQR720872:EQR720884 FAN720872:FAN720884 FKJ720872:FKJ720884 FUF720872:FUF720884 GEB720872:GEB720884 GNX720872:GNX720884 GXT720872:GXT720884 HHP720872:HHP720884 HRL720872:HRL720884 IBH720872:IBH720884 ILD720872:ILD720884 IUZ720872:IUZ720884 JEV720872:JEV720884 JOR720872:JOR720884 JYN720872:JYN720884 KIJ720872:KIJ720884 KSF720872:KSF720884 LCB720872:LCB720884 LLX720872:LLX720884 LVT720872:LVT720884 MFP720872:MFP720884 MPL720872:MPL720884 MZH720872:MZH720884 NJD720872:NJD720884 NSZ720872:NSZ720884 OCV720872:OCV720884 OMR720872:OMR720884 OWN720872:OWN720884 PGJ720872:PGJ720884 PQF720872:PQF720884 QAB720872:QAB720884 QJX720872:QJX720884 QTT720872:QTT720884 RDP720872:RDP720884 RNL720872:RNL720884 RXH720872:RXH720884 SHD720872:SHD720884 SQZ720872:SQZ720884 TAV720872:TAV720884 TKR720872:TKR720884 TUN720872:TUN720884 UEJ720872:UEJ720884 UOF720872:UOF720884 UYB720872:UYB720884 VHX720872:VHX720884 VRT720872:VRT720884 WBP720872:WBP720884 WLL720872:WLL720884 WVH720872:WVH720884 IV786408:IV786420 SR786408:SR786420 ACN786408:ACN786420 AMJ786408:AMJ786420 AWF786408:AWF786420 BGB786408:BGB786420 BPX786408:BPX786420 BZT786408:BZT786420 CJP786408:CJP786420 CTL786408:CTL786420 DDH786408:DDH786420 DND786408:DND786420 DWZ786408:DWZ786420 EGV786408:EGV786420 EQR786408:EQR786420 FAN786408:FAN786420 FKJ786408:FKJ786420 FUF786408:FUF786420 GEB786408:GEB786420 GNX786408:GNX786420 GXT786408:GXT786420 HHP786408:HHP786420 HRL786408:HRL786420 IBH786408:IBH786420 ILD786408:ILD786420 IUZ786408:IUZ786420 JEV786408:JEV786420 JOR786408:JOR786420 JYN786408:JYN786420 KIJ786408:KIJ786420 KSF786408:KSF786420 LCB786408:LCB786420 LLX786408:LLX786420 LVT786408:LVT786420 MFP786408:MFP786420 MPL786408:MPL786420 MZH786408:MZH786420 NJD786408:NJD786420 NSZ786408:NSZ786420 OCV786408:OCV786420 OMR786408:OMR786420 OWN786408:OWN786420 PGJ786408:PGJ786420 PQF786408:PQF786420 QAB786408:QAB786420 QJX786408:QJX786420 QTT786408:QTT786420 RDP786408:RDP786420 RNL786408:RNL786420 RXH786408:RXH786420 SHD786408:SHD786420 SQZ786408:SQZ786420 TAV786408:TAV786420 TKR786408:TKR786420 TUN786408:TUN786420 UEJ786408:UEJ786420 UOF786408:UOF786420 UYB786408:UYB786420 VHX786408:VHX786420 VRT786408:VRT786420 WBP786408:WBP786420 WLL786408:WLL786420 WVH786408:WVH786420 IV851944:IV851956 SR851944:SR851956 ACN851944:ACN851956 AMJ851944:AMJ851956 AWF851944:AWF851956 BGB851944:BGB851956 BPX851944:BPX851956 BZT851944:BZT851956 CJP851944:CJP851956 CTL851944:CTL851956 DDH851944:DDH851956 DND851944:DND851956 DWZ851944:DWZ851956 EGV851944:EGV851956 EQR851944:EQR851956 FAN851944:FAN851956 FKJ851944:FKJ851956 FUF851944:FUF851956 GEB851944:GEB851956 GNX851944:GNX851956 GXT851944:GXT851956 HHP851944:HHP851956 HRL851944:HRL851956 IBH851944:IBH851956 ILD851944:ILD851956 IUZ851944:IUZ851956 JEV851944:JEV851956 JOR851944:JOR851956 JYN851944:JYN851956 KIJ851944:KIJ851956 KSF851944:KSF851956 LCB851944:LCB851956 LLX851944:LLX851956 LVT851944:LVT851956 MFP851944:MFP851956 MPL851944:MPL851956 MZH851944:MZH851956 NJD851944:NJD851956 NSZ851944:NSZ851956 OCV851944:OCV851956 OMR851944:OMR851956 OWN851944:OWN851956 PGJ851944:PGJ851956 PQF851944:PQF851956 QAB851944:QAB851956 QJX851944:QJX851956 QTT851944:QTT851956 RDP851944:RDP851956 RNL851944:RNL851956 RXH851944:RXH851956 SHD851944:SHD851956 SQZ851944:SQZ851956 TAV851944:TAV851956 TKR851944:TKR851956 TUN851944:TUN851956 UEJ851944:UEJ851956 UOF851944:UOF851956 UYB851944:UYB851956 VHX851944:VHX851956 VRT851944:VRT851956 WBP851944:WBP851956 WLL851944:WLL851956 WVH851944:WVH851956 IV917480:IV917492 SR917480:SR917492 ACN917480:ACN917492 AMJ917480:AMJ917492 AWF917480:AWF917492 BGB917480:BGB917492 BPX917480:BPX917492 BZT917480:BZT917492 CJP917480:CJP917492 CTL917480:CTL917492 DDH917480:DDH917492 DND917480:DND917492 DWZ917480:DWZ917492 EGV917480:EGV917492 EQR917480:EQR917492 FAN917480:FAN917492 FKJ917480:FKJ917492 FUF917480:FUF917492 GEB917480:GEB917492 GNX917480:GNX917492 GXT917480:GXT917492 HHP917480:HHP917492 HRL917480:HRL917492 IBH917480:IBH917492 ILD917480:ILD917492 IUZ917480:IUZ917492 JEV917480:JEV917492 JOR917480:JOR917492 JYN917480:JYN917492 KIJ917480:KIJ917492 KSF917480:KSF917492 LCB917480:LCB917492 LLX917480:LLX917492 LVT917480:LVT917492 MFP917480:MFP917492 MPL917480:MPL917492 MZH917480:MZH917492 NJD917480:NJD917492 NSZ917480:NSZ917492 OCV917480:OCV917492 OMR917480:OMR917492 OWN917480:OWN917492 PGJ917480:PGJ917492 PQF917480:PQF917492 QAB917480:QAB917492 QJX917480:QJX917492 QTT917480:QTT917492 RDP917480:RDP917492 RNL917480:RNL917492 RXH917480:RXH917492 SHD917480:SHD917492 SQZ917480:SQZ917492 TAV917480:TAV917492 TKR917480:TKR917492 TUN917480:TUN917492 UEJ917480:UEJ917492 UOF917480:UOF917492 UYB917480:UYB917492 VHX917480:VHX917492 VRT917480:VRT917492 WBP917480:WBP917492 WLL917480:WLL917492 WVH917480:WVH917492 IV983016:IV983028 SR983016:SR983028 ACN983016:ACN983028 AMJ983016:AMJ983028 AWF983016:AWF983028 BGB983016:BGB983028 BPX983016:BPX983028 BZT983016:BZT983028 CJP983016:CJP983028 CTL983016:CTL983028 DDH983016:DDH983028 DND983016:DND983028 DWZ983016:DWZ983028 EGV983016:EGV983028 EQR983016:EQR983028 FAN983016:FAN983028 FKJ983016:FKJ983028 FUF983016:FUF983028 GEB983016:GEB983028 GNX983016:GNX983028 GXT983016:GXT983028 HHP983016:HHP983028 HRL983016:HRL983028 IBH983016:IBH983028 ILD983016:ILD983028 IUZ983016:IUZ983028 JEV983016:JEV983028 JOR983016:JOR983028 JYN983016:JYN983028 KIJ983016:KIJ983028 KSF983016:KSF983028 LCB983016:LCB983028 LLX983016:LLX983028 LVT983016:LVT983028 MFP983016:MFP983028 MPL983016:MPL983028 MZH983016:MZH983028 NJD983016:NJD983028 NSZ983016:NSZ983028 OCV983016:OCV983028 OMR983016:OMR983028 OWN983016:OWN983028 PGJ983016:PGJ983028 PQF983016:PQF983028 QAB983016:QAB983028 QJX983016:QJX983028 QTT983016:QTT983028 RDP983016:RDP983028 RNL983016:RNL983028 RXH983016:RXH983028 SHD983016:SHD983028 SQZ983016:SQZ983028 TAV983016:TAV983028 TKR983016:TKR983028 TUN983016:TUN983028 UEJ983016:UEJ983028 UOF983016:UOF983028 UYB983016:UYB983028 VHX983016:VHX983028 VRT983016:VRT983028 WBP983016:WBP983028 WLL983016:WLL983028 WVH983016:WVH983028" xr:uid="{00000000-0002-0000-3200-000000000000}">
      <formula1>#REF!</formula1>
    </dataValidation>
    <dataValidation type="list" allowBlank="1" showInputMessage="1" showErrorMessage="1" sqref="IV7 H983013 H917477 H851941 H786405 H720869 H655333 H589797 H524261 H458725 H393189 H327653 H262117 H196581 H131045 H7 H65509 WVH983013 WLL983013 WBP983013 VRT983013 VHX983013 UYB983013 UOF983013 UEJ983013 TUN983013 TKR983013 TAV983013 SQZ983013 SHD983013 RXH983013 RNL983013 RDP983013 QTT983013 QJX983013 QAB983013 PQF983013 PGJ983013 OWN983013 OMR983013 OCV983013 NSZ983013 NJD983013 MZH983013 MPL983013 MFP983013 LVT983013 LLX983013 LCB983013 KSF983013 KIJ983013 JYN983013 JOR983013 JEV983013 IUZ983013 ILD983013 IBH983013 HRL983013 HHP983013 GXT983013 GNX983013 GEB983013 FUF983013 FKJ983013 FAN983013 EQR983013 EGV983013 DWZ983013 DND983013 DDH983013 CTL983013 CJP983013 BZT983013 BPX983013 BGB983013 AWF983013 AMJ983013 ACN983013 SR983013 IV983013 WVH917477 WLL917477 WBP917477 VRT917477 VHX917477 UYB917477 UOF917477 UEJ917477 TUN917477 TKR917477 TAV917477 SQZ917477 SHD917477 RXH917477 RNL917477 RDP917477 QTT917477 QJX917477 QAB917477 PQF917477 PGJ917477 OWN917477 OMR917477 OCV917477 NSZ917477 NJD917477 MZH917477 MPL917477 MFP917477 LVT917477 LLX917477 LCB917477 KSF917477 KIJ917477 JYN917477 JOR917477 JEV917477 IUZ917477 ILD917477 IBH917477 HRL917477 HHP917477 GXT917477 GNX917477 GEB917477 FUF917477 FKJ917477 FAN917477 EQR917477 EGV917477 DWZ917477 DND917477 DDH917477 CTL917477 CJP917477 BZT917477 BPX917477 BGB917477 AWF917477 AMJ917477 ACN917477 SR917477 IV917477 WVH851941 WLL851941 WBP851941 VRT851941 VHX851941 UYB851941 UOF851941 UEJ851941 TUN851941 TKR851941 TAV851941 SQZ851941 SHD851941 RXH851941 RNL851941 RDP851941 QTT851941 QJX851941 QAB851941 PQF851941 PGJ851941 OWN851941 OMR851941 OCV851941 NSZ851941 NJD851941 MZH851941 MPL851941 MFP851941 LVT851941 LLX851941 LCB851941 KSF851941 KIJ851941 JYN851941 JOR851941 JEV851941 IUZ851941 ILD851941 IBH851941 HRL851941 HHP851941 GXT851941 GNX851941 GEB851941 FUF851941 FKJ851941 FAN851941 EQR851941 EGV851941 DWZ851941 DND851941 DDH851941 CTL851941 CJP851941 BZT851941 BPX851941 BGB851941 AWF851941 AMJ851941 ACN851941 SR851941 IV851941 WVH786405 WLL786405 WBP786405 VRT786405 VHX786405 UYB786405 UOF786405 UEJ786405 TUN786405 TKR786405 TAV786405 SQZ786405 SHD786405 RXH786405 RNL786405 RDP786405 QTT786405 QJX786405 QAB786405 PQF786405 PGJ786405 OWN786405 OMR786405 OCV786405 NSZ786405 NJD786405 MZH786405 MPL786405 MFP786405 LVT786405 LLX786405 LCB786405 KSF786405 KIJ786405 JYN786405 JOR786405 JEV786405 IUZ786405 ILD786405 IBH786405 HRL786405 HHP786405 GXT786405 GNX786405 GEB786405 FUF786405 FKJ786405 FAN786405 EQR786405 EGV786405 DWZ786405 DND786405 DDH786405 CTL786405 CJP786405 BZT786405 BPX786405 BGB786405 AWF786405 AMJ786405 ACN786405 SR786405 IV786405 WVH720869 WLL720869 WBP720869 VRT720869 VHX720869 UYB720869 UOF720869 UEJ720869 TUN720869 TKR720869 TAV720869 SQZ720869 SHD720869 RXH720869 RNL720869 RDP720869 QTT720869 QJX720869 QAB720869 PQF720869 PGJ720869 OWN720869 OMR720869 OCV720869 NSZ720869 NJD720869 MZH720869 MPL720869 MFP720869 LVT720869 LLX720869 LCB720869 KSF720869 KIJ720869 JYN720869 JOR720869 JEV720869 IUZ720869 ILD720869 IBH720869 HRL720869 HHP720869 GXT720869 GNX720869 GEB720869 FUF720869 FKJ720869 FAN720869 EQR720869 EGV720869 DWZ720869 DND720869 DDH720869 CTL720869 CJP720869 BZT720869 BPX720869 BGB720869 AWF720869 AMJ720869 ACN720869 SR720869 IV720869 WVH655333 WLL655333 WBP655333 VRT655333 VHX655333 UYB655333 UOF655333 UEJ655333 TUN655333 TKR655333 TAV655333 SQZ655333 SHD655333 RXH655333 RNL655333 RDP655333 QTT655333 QJX655333 QAB655333 PQF655333 PGJ655333 OWN655333 OMR655333 OCV655333 NSZ655333 NJD655333 MZH655333 MPL655333 MFP655333 LVT655333 LLX655333 LCB655333 KSF655333 KIJ655333 JYN655333 JOR655333 JEV655333 IUZ655333 ILD655333 IBH655333 HRL655333 HHP655333 GXT655333 GNX655333 GEB655333 FUF655333 FKJ655333 FAN655333 EQR655333 EGV655333 DWZ655333 DND655333 DDH655333 CTL655333 CJP655333 BZT655333 BPX655333 BGB655333 AWF655333 AMJ655333 ACN655333 SR655333 IV655333 WVH589797 WLL589797 WBP589797 VRT589797 VHX589797 UYB589797 UOF589797 UEJ589797 TUN589797 TKR589797 TAV589797 SQZ589797 SHD589797 RXH589797 RNL589797 RDP589797 QTT589797 QJX589797 QAB589797 PQF589797 PGJ589797 OWN589797 OMR589797 OCV589797 NSZ589797 NJD589797 MZH589797 MPL589797 MFP589797 LVT589797 LLX589797 LCB589797 KSF589797 KIJ589797 JYN589797 JOR589797 JEV589797 IUZ589797 ILD589797 IBH589797 HRL589797 HHP589797 GXT589797 GNX589797 GEB589797 FUF589797 FKJ589797 FAN589797 EQR589797 EGV589797 DWZ589797 DND589797 DDH589797 CTL589797 CJP589797 BZT589797 BPX589797 BGB589797 AWF589797 AMJ589797 ACN589797 SR589797 IV589797 WVH524261 WLL524261 WBP524261 VRT524261 VHX524261 UYB524261 UOF524261 UEJ524261 TUN524261 TKR524261 TAV524261 SQZ524261 SHD524261 RXH524261 RNL524261 RDP524261 QTT524261 QJX524261 QAB524261 PQF524261 PGJ524261 OWN524261 OMR524261 OCV524261 NSZ524261 NJD524261 MZH524261 MPL524261 MFP524261 LVT524261 LLX524261 LCB524261 KSF524261 KIJ524261 JYN524261 JOR524261 JEV524261 IUZ524261 ILD524261 IBH524261 HRL524261 HHP524261 GXT524261 GNX524261 GEB524261 FUF524261 FKJ524261 FAN524261 EQR524261 EGV524261 DWZ524261 DND524261 DDH524261 CTL524261 CJP524261 BZT524261 BPX524261 BGB524261 AWF524261 AMJ524261 ACN524261 SR524261 IV524261 WVH458725 WLL458725 WBP458725 VRT458725 VHX458725 UYB458725 UOF458725 UEJ458725 TUN458725 TKR458725 TAV458725 SQZ458725 SHD458725 RXH458725 RNL458725 RDP458725 QTT458725 QJX458725 QAB458725 PQF458725 PGJ458725 OWN458725 OMR458725 OCV458725 NSZ458725 NJD458725 MZH458725 MPL458725 MFP458725 LVT458725 LLX458725 LCB458725 KSF458725 KIJ458725 JYN458725 JOR458725 JEV458725 IUZ458725 ILD458725 IBH458725 HRL458725 HHP458725 GXT458725 GNX458725 GEB458725 FUF458725 FKJ458725 FAN458725 EQR458725 EGV458725 DWZ458725 DND458725 DDH458725 CTL458725 CJP458725 BZT458725 BPX458725 BGB458725 AWF458725 AMJ458725 ACN458725 SR458725 IV458725 WVH393189 WLL393189 WBP393189 VRT393189 VHX393189 UYB393189 UOF393189 UEJ393189 TUN393189 TKR393189 TAV393189 SQZ393189 SHD393189 RXH393189 RNL393189 RDP393189 QTT393189 QJX393189 QAB393189 PQF393189 PGJ393189 OWN393189 OMR393189 OCV393189 NSZ393189 NJD393189 MZH393189 MPL393189 MFP393189 LVT393189 LLX393189 LCB393189 KSF393189 KIJ393189 JYN393189 JOR393189 JEV393189 IUZ393189 ILD393189 IBH393189 HRL393189 HHP393189 GXT393189 GNX393189 GEB393189 FUF393189 FKJ393189 FAN393189 EQR393189 EGV393189 DWZ393189 DND393189 DDH393189 CTL393189 CJP393189 BZT393189 BPX393189 BGB393189 AWF393189 AMJ393189 ACN393189 SR393189 IV393189 WVH327653 WLL327653 WBP327653 VRT327653 VHX327653 UYB327653 UOF327653 UEJ327653 TUN327653 TKR327653 TAV327653 SQZ327653 SHD327653 RXH327653 RNL327653 RDP327653 QTT327653 QJX327653 QAB327653 PQF327653 PGJ327653 OWN327653 OMR327653 OCV327653 NSZ327653 NJD327653 MZH327653 MPL327653 MFP327653 LVT327653 LLX327653 LCB327653 KSF327653 KIJ327653 JYN327653 JOR327653 JEV327653 IUZ327653 ILD327653 IBH327653 HRL327653 HHP327653 GXT327653 GNX327653 GEB327653 FUF327653 FKJ327653 FAN327653 EQR327653 EGV327653 DWZ327653 DND327653 DDH327653 CTL327653 CJP327653 BZT327653 BPX327653 BGB327653 AWF327653 AMJ327653 ACN327653 SR327653 IV327653 WVH262117 WLL262117 WBP262117 VRT262117 VHX262117 UYB262117 UOF262117 UEJ262117 TUN262117 TKR262117 TAV262117 SQZ262117 SHD262117 RXH262117 RNL262117 RDP262117 QTT262117 QJX262117 QAB262117 PQF262117 PGJ262117 OWN262117 OMR262117 OCV262117 NSZ262117 NJD262117 MZH262117 MPL262117 MFP262117 LVT262117 LLX262117 LCB262117 KSF262117 KIJ262117 JYN262117 JOR262117 JEV262117 IUZ262117 ILD262117 IBH262117 HRL262117 HHP262117 GXT262117 GNX262117 GEB262117 FUF262117 FKJ262117 FAN262117 EQR262117 EGV262117 DWZ262117 DND262117 DDH262117 CTL262117 CJP262117 BZT262117 BPX262117 BGB262117 AWF262117 AMJ262117 ACN262117 SR262117 IV262117 WVH196581 WLL196581 WBP196581 VRT196581 VHX196581 UYB196581 UOF196581 UEJ196581 TUN196581 TKR196581 TAV196581 SQZ196581 SHD196581 RXH196581 RNL196581 RDP196581 QTT196581 QJX196581 QAB196581 PQF196581 PGJ196581 OWN196581 OMR196581 OCV196581 NSZ196581 NJD196581 MZH196581 MPL196581 MFP196581 LVT196581 LLX196581 LCB196581 KSF196581 KIJ196581 JYN196581 JOR196581 JEV196581 IUZ196581 ILD196581 IBH196581 HRL196581 HHP196581 GXT196581 GNX196581 GEB196581 FUF196581 FKJ196581 FAN196581 EQR196581 EGV196581 DWZ196581 DND196581 DDH196581 CTL196581 CJP196581 BZT196581 BPX196581 BGB196581 AWF196581 AMJ196581 ACN196581 SR196581 IV196581 WVH131045 WLL131045 WBP131045 VRT131045 VHX131045 UYB131045 UOF131045 UEJ131045 TUN131045 TKR131045 TAV131045 SQZ131045 SHD131045 RXH131045 RNL131045 RDP131045 QTT131045 QJX131045 QAB131045 PQF131045 PGJ131045 OWN131045 OMR131045 OCV131045 NSZ131045 NJD131045 MZH131045 MPL131045 MFP131045 LVT131045 LLX131045 LCB131045 KSF131045 KIJ131045 JYN131045 JOR131045 JEV131045 IUZ131045 ILD131045 IBH131045 HRL131045 HHP131045 GXT131045 GNX131045 GEB131045 FUF131045 FKJ131045 FAN131045 EQR131045 EGV131045 DWZ131045 DND131045 DDH131045 CTL131045 CJP131045 BZT131045 BPX131045 BGB131045 AWF131045 AMJ131045 ACN131045 SR131045 IV131045 WVH65509 WLL65509 WBP65509 VRT65509 VHX65509 UYB65509 UOF65509 UEJ65509 TUN65509 TKR65509 TAV65509 SQZ65509 SHD65509 RXH65509 RNL65509 RDP65509 QTT65509 QJX65509 QAB65509 PQF65509 PGJ65509 OWN65509 OMR65509 OCV65509 NSZ65509 NJD65509 MZH65509 MPL65509 MFP65509 LVT65509 LLX65509 LCB65509 KSF65509 KIJ65509 JYN65509 JOR65509 JEV65509 IUZ65509 ILD65509 IBH65509 HRL65509 HHP65509 GXT65509 GNX65509 GEB65509 FUF65509 FKJ65509 FAN65509 EQR65509 EGV65509 DWZ65509 DND65509 DDH65509 CTL65509 CJP65509 BZT65509 BPX65509 BGB65509 AWF65509 AMJ65509 ACN65509 SR65509 IV65509 WVH7 WLL7 WBP7 VRT7 VHX7 UYB7 UOF7 UEJ7 TUN7 TKR7 TAV7 SQZ7 SHD7 RXH7 RNL7 RDP7 QTT7 QJX7 QAB7 PQF7 PGJ7 OWN7 OMR7 OCV7 NSZ7 NJD7 MZH7 MPL7 MFP7 LVT7 LLX7 LCB7 KSF7 KIJ7 JYN7 JOR7 JEV7 IUZ7 ILD7 IBH7 HRL7 HHP7 GXT7 GNX7 GEB7 FUF7 FKJ7 FAN7 EQR7 EGV7 DWZ7 DND7 DDH7 CTL7 CJP7 BZT7 BPX7 BGB7 AWF7 AMJ7 ACN7 SR7" xr:uid="{00000000-0002-0000-3200-000001000000}">
      <formula1>$C$7:$F$7</formula1>
    </dataValidation>
    <dataValidation type="list" allowBlank="1" showInputMessage="1" showErrorMessage="1" sqref="WVH10 H10 SR10 ACN10 AMJ10 AWF10 BGB10 BPX10 BZT10 CJP10 CTL10 DDH10 DND10 DWZ10 EGV10 EQR10 FAN10 FKJ10 FUF10 GEB10 GNX10 GXT10 HHP10 HRL10 IBH10 ILD10 IUZ10 JEV10 JOR10 JYN10 KIJ10 KSF10 LCB10 LLX10 LVT10 MFP10 MPL10 MZH10 NJD10 NSZ10 OCV10 OMR10 OWN10 PGJ10 PQF10 QAB10 QJX10 QTT10 RDP10 RNL10 RXH10 SHD10 SQZ10 TAV10 TKR10 TUN10 UEJ10 UOF10 UYB10 VHX10 VRT10 WBP10 WLL10 IV65511 SR65511 ACN65511 AMJ65511 AWF65511 BGB65511 BPX65511 BZT65511 CJP65511 CTL65511 DDH65511 DND65511 DWZ65511 EGV65511 EQR65511 FAN65511 FKJ65511 FUF65511 GEB65511 GNX65511 GXT65511 HHP65511 HRL65511 IBH65511 ILD65511 IUZ65511 JEV65511 JOR65511 JYN65511 KIJ65511 KSF65511 LCB65511 LLX65511 LVT65511 MFP65511 MPL65511 MZH65511 NJD65511 NSZ65511 OCV65511 OMR65511 OWN65511 PGJ65511 PQF65511 QAB65511 QJX65511 QTT65511 RDP65511 RNL65511 RXH65511 SHD65511 SQZ65511 TAV65511 TKR65511 TUN65511 UEJ65511 UOF65511 UYB65511 VHX65511 VRT65511 WBP65511 WLL65511 WVH65511 IV131047 SR131047 ACN131047 AMJ131047 AWF131047 BGB131047 BPX131047 BZT131047 CJP131047 CTL131047 DDH131047 DND131047 DWZ131047 EGV131047 EQR131047 FAN131047 FKJ131047 FUF131047 GEB131047 GNX131047 GXT131047 HHP131047 HRL131047 IBH131047 ILD131047 IUZ131047 JEV131047 JOR131047 JYN131047 KIJ131047 KSF131047 LCB131047 LLX131047 LVT131047 MFP131047 MPL131047 MZH131047 NJD131047 NSZ131047 OCV131047 OMR131047 OWN131047 PGJ131047 PQF131047 QAB131047 QJX131047 QTT131047 RDP131047 RNL131047 RXH131047 SHD131047 SQZ131047 TAV131047 TKR131047 TUN131047 UEJ131047 UOF131047 UYB131047 VHX131047 VRT131047 WBP131047 WLL131047 WVH131047 IV196583 SR196583 ACN196583 AMJ196583 AWF196583 BGB196583 BPX196583 BZT196583 CJP196583 CTL196583 DDH196583 DND196583 DWZ196583 EGV196583 EQR196583 FAN196583 FKJ196583 FUF196583 GEB196583 GNX196583 GXT196583 HHP196583 HRL196583 IBH196583 ILD196583 IUZ196583 JEV196583 JOR196583 JYN196583 KIJ196583 KSF196583 LCB196583 LLX196583 LVT196583 MFP196583 MPL196583 MZH196583 NJD196583 NSZ196583 OCV196583 OMR196583 OWN196583 PGJ196583 PQF196583 QAB196583 QJX196583 QTT196583 RDP196583 RNL196583 RXH196583 SHD196583 SQZ196583 TAV196583 TKR196583 TUN196583 UEJ196583 UOF196583 UYB196583 VHX196583 VRT196583 WBP196583 WLL196583 WVH196583 IV262119 SR262119 ACN262119 AMJ262119 AWF262119 BGB262119 BPX262119 BZT262119 CJP262119 CTL262119 DDH262119 DND262119 DWZ262119 EGV262119 EQR262119 FAN262119 FKJ262119 FUF262119 GEB262119 GNX262119 GXT262119 HHP262119 HRL262119 IBH262119 ILD262119 IUZ262119 JEV262119 JOR262119 JYN262119 KIJ262119 KSF262119 LCB262119 LLX262119 LVT262119 MFP262119 MPL262119 MZH262119 NJD262119 NSZ262119 OCV262119 OMR262119 OWN262119 PGJ262119 PQF262119 QAB262119 QJX262119 QTT262119 RDP262119 RNL262119 RXH262119 SHD262119 SQZ262119 TAV262119 TKR262119 TUN262119 UEJ262119 UOF262119 UYB262119 VHX262119 VRT262119 WBP262119 WLL262119 WVH262119 IV327655 SR327655 ACN327655 AMJ327655 AWF327655 BGB327655 BPX327655 BZT327655 CJP327655 CTL327655 DDH327655 DND327655 DWZ327655 EGV327655 EQR327655 FAN327655 FKJ327655 FUF327655 GEB327655 GNX327655 GXT327655 HHP327655 HRL327655 IBH327655 ILD327655 IUZ327655 JEV327655 JOR327655 JYN327655 KIJ327655 KSF327655 LCB327655 LLX327655 LVT327655 MFP327655 MPL327655 MZH327655 NJD327655 NSZ327655 OCV327655 OMR327655 OWN327655 PGJ327655 PQF327655 QAB327655 QJX327655 QTT327655 RDP327655 RNL327655 RXH327655 SHD327655 SQZ327655 TAV327655 TKR327655 TUN327655 UEJ327655 UOF327655 UYB327655 VHX327655 VRT327655 WBP327655 WLL327655 WVH327655 IV393191 SR393191 ACN393191 AMJ393191 AWF393191 BGB393191 BPX393191 BZT393191 CJP393191 CTL393191 DDH393191 DND393191 DWZ393191 EGV393191 EQR393191 FAN393191 FKJ393191 FUF393191 GEB393191 GNX393191 GXT393191 HHP393191 HRL393191 IBH393191 ILD393191 IUZ393191 JEV393191 JOR393191 JYN393191 KIJ393191 KSF393191 LCB393191 LLX393191 LVT393191 MFP393191 MPL393191 MZH393191 NJD393191 NSZ393191 OCV393191 OMR393191 OWN393191 PGJ393191 PQF393191 QAB393191 QJX393191 QTT393191 RDP393191 RNL393191 RXH393191 SHD393191 SQZ393191 TAV393191 TKR393191 TUN393191 UEJ393191 UOF393191 UYB393191 VHX393191 VRT393191 WBP393191 WLL393191 WVH393191 IV458727 SR458727 ACN458727 AMJ458727 AWF458727 BGB458727 BPX458727 BZT458727 CJP458727 CTL458727 DDH458727 DND458727 DWZ458727 EGV458727 EQR458727 FAN458727 FKJ458727 FUF458727 GEB458727 GNX458727 GXT458727 HHP458727 HRL458727 IBH458727 ILD458727 IUZ458727 JEV458727 JOR458727 JYN458727 KIJ458727 KSF458727 LCB458727 LLX458727 LVT458727 MFP458727 MPL458727 MZH458727 NJD458727 NSZ458727 OCV458727 OMR458727 OWN458727 PGJ458727 PQF458727 QAB458727 QJX458727 QTT458727 RDP458727 RNL458727 RXH458727 SHD458727 SQZ458727 TAV458727 TKR458727 TUN458727 UEJ458727 UOF458727 UYB458727 VHX458727 VRT458727 WBP458727 WLL458727 WVH458727 IV524263 SR524263 ACN524263 AMJ524263 AWF524263 BGB524263 BPX524263 BZT524263 CJP524263 CTL524263 DDH524263 DND524263 DWZ524263 EGV524263 EQR524263 FAN524263 FKJ524263 FUF524263 GEB524263 GNX524263 GXT524263 HHP524263 HRL524263 IBH524263 ILD524263 IUZ524263 JEV524263 JOR524263 JYN524263 KIJ524263 KSF524263 LCB524263 LLX524263 LVT524263 MFP524263 MPL524263 MZH524263 NJD524263 NSZ524263 OCV524263 OMR524263 OWN524263 PGJ524263 PQF524263 QAB524263 QJX524263 QTT524263 RDP524263 RNL524263 RXH524263 SHD524263 SQZ524263 TAV524263 TKR524263 TUN524263 UEJ524263 UOF524263 UYB524263 VHX524263 VRT524263 WBP524263 WLL524263 WVH524263 IV589799 SR589799 ACN589799 AMJ589799 AWF589799 BGB589799 BPX589799 BZT589799 CJP589799 CTL589799 DDH589799 DND589799 DWZ589799 EGV589799 EQR589799 FAN589799 FKJ589799 FUF589799 GEB589799 GNX589799 GXT589799 HHP589799 HRL589799 IBH589799 ILD589799 IUZ589799 JEV589799 JOR589799 JYN589799 KIJ589799 KSF589799 LCB589799 LLX589799 LVT589799 MFP589799 MPL589799 MZH589799 NJD589799 NSZ589799 OCV589799 OMR589799 OWN589799 PGJ589799 PQF589799 QAB589799 QJX589799 QTT589799 RDP589799 RNL589799 RXH589799 SHD589799 SQZ589799 TAV589799 TKR589799 TUN589799 UEJ589799 UOF589799 UYB589799 VHX589799 VRT589799 WBP589799 WLL589799 WVH589799 IV655335 SR655335 ACN655335 AMJ655335 AWF655335 BGB655335 BPX655335 BZT655335 CJP655335 CTL655335 DDH655335 DND655335 DWZ655335 EGV655335 EQR655335 FAN655335 FKJ655335 FUF655335 GEB655335 GNX655335 GXT655335 HHP655335 HRL655335 IBH655335 ILD655335 IUZ655335 JEV655335 JOR655335 JYN655335 KIJ655335 KSF655335 LCB655335 LLX655335 LVT655335 MFP655335 MPL655335 MZH655335 NJD655335 NSZ655335 OCV655335 OMR655335 OWN655335 PGJ655335 PQF655335 QAB655335 QJX655335 QTT655335 RDP655335 RNL655335 RXH655335 SHD655335 SQZ655335 TAV655335 TKR655335 TUN655335 UEJ655335 UOF655335 UYB655335 VHX655335 VRT655335 WBP655335 WLL655335 WVH655335 IV720871 SR720871 ACN720871 AMJ720871 AWF720871 BGB720871 BPX720871 BZT720871 CJP720871 CTL720871 DDH720871 DND720871 DWZ720871 EGV720871 EQR720871 FAN720871 FKJ720871 FUF720871 GEB720871 GNX720871 GXT720871 HHP720871 HRL720871 IBH720871 ILD720871 IUZ720871 JEV720871 JOR720871 JYN720871 KIJ720871 KSF720871 LCB720871 LLX720871 LVT720871 MFP720871 MPL720871 MZH720871 NJD720871 NSZ720871 OCV720871 OMR720871 OWN720871 PGJ720871 PQF720871 QAB720871 QJX720871 QTT720871 RDP720871 RNL720871 RXH720871 SHD720871 SQZ720871 TAV720871 TKR720871 TUN720871 UEJ720871 UOF720871 UYB720871 VHX720871 VRT720871 WBP720871 WLL720871 WVH720871 IV786407 SR786407 ACN786407 AMJ786407 AWF786407 BGB786407 BPX786407 BZT786407 CJP786407 CTL786407 DDH786407 DND786407 DWZ786407 EGV786407 EQR786407 FAN786407 FKJ786407 FUF786407 GEB786407 GNX786407 GXT786407 HHP786407 HRL786407 IBH786407 ILD786407 IUZ786407 JEV786407 JOR786407 JYN786407 KIJ786407 KSF786407 LCB786407 LLX786407 LVT786407 MFP786407 MPL786407 MZH786407 NJD786407 NSZ786407 OCV786407 OMR786407 OWN786407 PGJ786407 PQF786407 QAB786407 QJX786407 QTT786407 RDP786407 RNL786407 RXH786407 SHD786407 SQZ786407 TAV786407 TKR786407 TUN786407 UEJ786407 UOF786407 UYB786407 VHX786407 VRT786407 WBP786407 WLL786407 WVH786407 IV851943 SR851943 ACN851943 AMJ851943 AWF851943 BGB851943 BPX851943 BZT851943 CJP851943 CTL851943 DDH851943 DND851943 DWZ851943 EGV851943 EQR851943 FAN851943 FKJ851943 FUF851943 GEB851943 GNX851943 GXT851943 HHP851943 HRL851943 IBH851943 ILD851943 IUZ851943 JEV851943 JOR851943 JYN851943 KIJ851943 KSF851943 LCB851943 LLX851943 LVT851943 MFP851943 MPL851943 MZH851943 NJD851943 NSZ851943 OCV851943 OMR851943 OWN851943 PGJ851943 PQF851943 QAB851943 QJX851943 QTT851943 RDP851943 RNL851943 RXH851943 SHD851943 SQZ851943 TAV851943 TKR851943 TUN851943 UEJ851943 UOF851943 UYB851943 VHX851943 VRT851943 WBP851943 WLL851943 WVH851943 IV917479 SR917479 ACN917479 AMJ917479 AWF917479 BGB917479 BPX917479 BZT917479 CJP917479 CTL917479 DDH917479 DND917479 DWZ917479 EGV917479 EQR917479 FAN917479 FKJ917479 FUF917479 GEB917479 GNX917479 GXT917479 HHP917479 HRL917479 IBH917479 ILD917479 IUZ917479 JEV917479 JOR917479 JYN917479 KIJ917479 KSF917479 LCB917479 LLX917479 LVT917479 MFP917479 MPL917479 MZH917479 NJD917479 NSZ917479 OCV917479 OMR917479 OWN917479 PGJ917479 PQF917479 QAB917479 QJX917479 QTT917479 RDP917479 RNL917479 RXH917479 SHD917479 SQZ917479 TAV917479 TKR917479 TUN917479 UEJ917479 UOF917479 UYB917479 VHX917479 VRT917479 WBP917479 WLL917479 WVH917479 IV983015 SR983015 ACN983015 AMJ983015 AWF983015 BGB983015 BPX983015 BZT983015 CJP983015 CTL983015 DDH983015 DND983015 DWZ983015 EGV983015 EQR983015 FAN983015 FKJ983015 FUF983015 GEB983015 GNX983015 GXT983015 HHP983015 HRL983015 IBH983015 ILD983015 IUZ983015 JEV983015 JOR983015 JYN983015 KIJ983015 KSF983015 LCB983015 LLX983015 LVT983015 MFP983015 MPL983015 MZH983015 NJD983015 NSZ983015 OCV983015 OMR983015 OWN983015 PGJ983015 PQF983015 QAB983015 QJX983015 QTT983015 RDP983015 RNL983015 RXH983015 SHD983015 SQZ983015 TAV983015 TKR983015 TUN983015 UEJ983015 UOF983015 UYB983015 VHX983015 VRT983015 WBP983015 WLL983015 WVH983015 H65511 IV10 H131047 H196583 H262119 H327655 H393191 H458727 H524263 H589799 H655335 H720871 H786407 H851943 H917479 H983015" xr:uid="{00000000-0002-0000-3200-000002000000}">
      <formula1>$C$10:$F$10</formula1>
    </dataValidation>
    <dataValidation type="list" allowBlank="1" showInputMessage="1" showErrorMessage="1" sqref="IV8:IV9 H983014 H917478 H851942 H786406 H720870 H655334 H589798 H524262 H458726 H393190 H327654 H262118 H196582 H131046 SR8:SR9 H65510 WVH983014 WLL983014 WBP983014 VRT983014 VHX983014 UYB983014 UOF983014 UEJ983014 TUN983014 TKR983014 TAV983014 SQZ983014 SHD983014 RXH983014 RNL983014 RDP983014 QTT983014 QJX983014 QAB983014 PQF983014 PGJ983014 OWN983014 OMR983014 OCV983014 NSZ983014 NJD983014 MZH983014 MPL983014 MFP983014 LVT983014 LLX983014 LCB983014 KSF983014 KIJ983014 JYN983014 JOR983014 JEV983014 IUZ983014 ILD983014 IBH983014 HRL983014 HHP983014 GXT983014 GNX983014 GEB983014 FUF983014 FKJ983014 FAN983014 EQR983014 EGV983014 DWZ983014 DND983014 DDH983014 CTL983014 CJP983014 BZT983014 BPX983014 BGB983014 AWF983014 AMJ983014 ACN983014 SR983014 IV983014 WVH917478 WLL917478 WBP917478 VRT917478 VHX917478 UYB917478 UOF917478 UEJ917478 TUN917478 TKR917478 TAV917478 SQZ917478 SHD917478 RXH917478 RNL917478 RDP917478 QTT917478 QJX917478 QAB917478 PQF917478 PGJ917478 OWN917478 OMR917478 OCV917478 NSZ917478 NJD917478 MZH917478 MPL917478 MFP917478 LVT917478 LLX917478 LCB917478 KSF917478 KIJ917478 JYN917478 JOR917478 JEV917478 IUZ917478 ILD917478 IBH917478 HRL917478 HHP917478 GXT917478 GNX917478 GEB917478 FUF917478 FKJ917478 FAN917478 EQR917478 EGV917478 DWZ917478 DND917478 DDH917478 CTL917478 CJP917478 BZT917478 BPX917478 BGB917478 AWF917478 AMJ917478 ACN917478 SR917478 IV917478 WVH851942 WLL851942 WBP851942 VRT851942 VHX851942 UYB851942 UOF851942 UEJ851942 TUN851942 TKR851942 TAV851942 SQZ851942 SHD851942 RXH851942 RNL851942 RDP851942 QTT851942 QJX851942 QAB851942 PQF851942 PGJ851942 OWN851942 OMR851942 OCV851942 NSZ851942 NJD851942 MZH851942 MPL851942 MFP851942 LVT851942 LLX851942 LCB851942 KSF851942 KIJ851942 JYN851942 JOR851942 JEV851942 IUZ851942 ILD851942 IBH851942 HRL851942 HHP851942 GXT851942 GNX851942 GEB851942 FUF851942 FKJ851942 FAN851942 EQR851942 EGV851942 DWZ851942 DND851942 DDH851942 CTL851942 CJP851942 BZT851942 BPX851942 BGB851942 AWF851942 AMJ851942 ACN851942 SR851942 IV851942 WVH786406 WLL786406 WBP786406 VRT786406 VHX786406 UYB786406 UOF786406 UEJ786406 TUN786406 TKR786406 TAV786406 SQZ786406 SHD786406 RXH786406 RNL786406 RDP786406 QTT786406 QJX786406 QAB786406 PQF786406 PGJ786406 OWN786406 OMR786406 OCV786406 NSZ786406 NJD786406 MZH786406 MPL786406 MFP786406 LVT786406 LLX786406 LCB786406 KSF786406 KIJ786406 JYN786406 JOR786406 JEV786406 IUZ786406 ILD786406 IBH786406 HRL786406 HHP786406 GXT786406 GNX786406 GEB786406 FUF786406 FKJ786406 FAN786406 EQR786406 EGV786406 DWZ786406 DND786406 DDH786406 CTL786406 CJP786406 BZT786406 BPX786406 BGB786406 AWF786406 AMJ786406 ACN786406 SR786406 IV786406 WVH720870 WLL720870 WBP720870 VRT720870 VHX720870 UYB720870 UOF720870 UEJ720870 TUN720870 TKR720870 TAV720870 SQZ720870 SHD720870 RXH720870 RNL720870 RDP720870 QTT720870 QJX720870 QAB720870 PQF720870 PGJ720870 OWN720870 OMR720870 OCV720870 NSZ720870 NJD720870 MZH720870 MPL720870 MFP720870 LVT720870 LLX720870 LCB720870 KSF720870 KIJ720870 JYN720870 JOR720870 JEV720870 IUZ720870 ILD720870 IBH720870 HRL720870 HHP720870 GXT720870 GNX720870 GEB720870 FUF720870 FKJ720870 FAN720870 EQR720870 EGV720870 DWZ720870 DND720870 DDH720870 CTL720870 CJP720870 BZT720870 BPX720870 BGB720870 AWF720870 AMJ720870 ACN720870 SR720870 IV720870 WVH655334 WLL655334 WBP655334 VRT655334 VHX655334 UYB655334 UOF655334 UEJ655334 TUN655334 TKR655334 TAV655334 SQZ655334 SHD655334 RXH655334 RNL655334 RDP655334 QTT655334 QJX655334 QAB655334 PQF655334 PGJ655334 OWN655334 OMR655334 OCV655334 NSZ655334 NJD655334 MZH655334 MPL655334 MFP655334 LVT655334 LLX655334 LCB655334 KSF655334 KIJ655334 JYN655334 JOR655334 JEV655334 IUZ655334 ILD655334 IBH655334 HRL655334 HHP655334 GXT655334 GNX655334 GEB655334 FUF655334 FKJ655334 FAN655334 EQR655334 EGV655334 DWZ655334 DND655334 DDH655334 CTL655334 CJP655334 BZT655334 BPX655334 BGB655334 AWF655334 AMJ655334 ACN655334 SR655334 IV655334 WVH589798 WLL589798 WBP589798 VRT589798 VHX589798 UYB589798 UOF589798 UEJ589798 TUN589798 TKR589798 TAV589798 SQZ589798 SHD589798 RXH589798 RNL589798 RDP589798 QTT589798 QJX589798 QAB589798 PQF589798 PGJ589798 OWN589798 OMR589798 OCV589798 NSZ589798 NJD589798 MZH589798 MPL589798 MFP589798 LVT589798 LLX589798 LCB589798 KSF589798 KIJ589798 JYN589798 JOR589798 JEV589798 IUZ589798 ILD589798 IBH589798 HRL589798 HHP589798 GXT589798 GNX589798 GEB589798 FUF589798 FKJ589798 FAN589798 EQR589798 EGV589798 DWZ589798 DND589798 DDH589798 CTL589798 CJP589798 BZT589798 BPX589798 BGB589798 AWF589798 AMJ589798 ACN589798 SR589798 IV589798 WVH524262 WLL524262 WBP524262 VRT524262 VHX524262 UYB524262 UOF524262 UEJ524262 TUN524262 TKR524262 TAV524262 SQZ524262 SHD524262 RXH524262 RNL524262 RDP524262 QTT524262 QJX524262 QAB524262 PQF524262 PGJ524262 OWN524262 OMR524262 OCV524262 NSZ524262 NJD524262 MZH524262 MPL524262 MFP524262 LVT524262 LLX524262 LCB524262 KSF524262 KIJ524262 JYN524262 JOR524262 JEV524262 IUZ524262 ILD524262 IBH524262 HRL524262 HHP524262 GXT524262 GNX524262 GEB524262 FUF524262 FKJ524262 FAN524262 EQR524262 EGV524262 DWZ524262 DND524262 DDH524262 CTL524262 CJP524262 BZT524262 BPX524262 BGB524262 AWF524262 AMJ524262 ACN524262 SR524262 IV524262 WVH458726 WLL458726 WBP458726 VRT458726 VHX458726 UYB458726 UOF458726 UEJ458726 TUN458726 TKR458726 TAV458726 SQZ458726 SHD458726 RXH458726 RNL458726 RDP458726 QTT458726 QJX458726 QAB458726 PQF458726 PGJ458726 OWN458726 OMR458726 OCV458726 NSZ458726 NJD458726 MZH458726 MPL458726 MFP458726 LVT458726 LLX458726 LCB458726 KSF458726 KIJ458726 JYN458726 JOR458726 JEV458726 IUZ458726 ILD458726 IBH458726 HRL458726 HHP458726 GXT458726 GNX458726 GEB458726 FUF458726 FKJ458726 FAN458726 EQR458726 EGV458726 DWZ458726 DND458726 DDH458726 CTL458726 CJP458726 BZT458726 BPX458726 BGB458726 AWF458726 AMJ458726 ACN458726 SR458726 IV458726 WVH393190 WLL393190 WBP393190 VRT393190 VHX393190 UYB393190 UOF393190 UEJ393190 TUN393190 TKR393190 TAV393190 SQZ393190 SHD393190 RXH393190 RNL393190 RDP393190 QTT393190 QJX393190 QAB393190 PQF393190 PGJ393190 OWN393190 OMR393190 OCV393190 NSZ393190 NJD393190 MZH393190 MPL393190 MFP393190 LVT393190 LLX393190 LCB393190 KSF393190 KIJ393190 JYN393190 JOR393190 JEV393190 IUZ393190 ILD393190 IBH393190 HRL393190 HHP393190 GXT393190 GNX393190 GEB393190 FUF393190 FKJ393190 FAN393190 EQR393190 EGV393190 DWZ393190 DND393190 DDH393190 CTL393190 CJP393190 BZT393190 BPX393190 BGB393190 AWF393190 AMJ393190 ACN393190 SR393190 IV393190 WVH327654 WLL327654 WBP327654 VRT327654 VHX327654 UYB327654 UOF327654 UEJ327654 TUN327654 TKR327654 TAV327654 SQZ327654 SHD327654 RXH327654 RNL327654 RDP327654 QTT327654 QJX327654 QAB327654 PQF327654 PGJ327654 OWN327654 OMR327654 OCV327654 NSZ327654 NJD327654 MZH327654 MPL327654 MFP327654 LVT327654 LLX327654 LCB327654 KSF327654 KIJ327654 JYN327654 JOR327654 JEV327654 IUZ327654 ILD327654 IBH327654 HRL327654 HHP327654 GXT327654 GNX327654 GEB327654 FUF327654 FKJ327654 FAN327654 EQR327654 EGV327654 DWZ327654 DND327654 DDH327654 CTL327654 CJP327654 BZT327654 BPX327654 BGB327654 AWF327654 AMJ327654 ACN327654 SR327654 IV327654 WVH262118 WLL262118 WBP262118 VRT262118 VHX262118 UYB262118 UOF262118 UEJ262118 TUN262118 TKR262118 TAV262118 SQZ262118 SHD262118 RXH262118 RNL262118 RDP262118 QTT262118 QJX262118 QAB262118 PQF262118 PGJ262118 OWN262118 OMR262118 OCV262118 NSZ262118 NJD262118 MZH262118 MPL262118 MFP262118 LVT262118 LLX262118 LCB262118 KSF262118 KIJ262118 JYN262118 JOR262118 JEV262118 IUZ262118 ILD262118 IBH262118 HRL262118 HHP262118 GXT262118 GNX262118 GEB262118 FUF262118 FKJ262118 FAN262118 EQR262118 EGV262118 DWZ262118 DND262118 DDH262118 CTL262118 CJP262118 BZT262118 BPX262118 BGB262118 AWF262118 AMJ262118 ACN262118 SR262118 IV262118 WVH196582 WLL196582 WBP196582 VRT196582 VHX196582 UYB196582 UOF196582 UEJ196582 TUN196582 TKR196582 TAV196582 SQZ196582 SHD196582 RXH196582 RNL196582 RDP196582 QTT196582 QJX196582 QAB196582 PQF196582 PGJ196582 OWN196582 OMR196582 OCV196582 NSZ196582 NJD196582 MZH196582 MPL196582 MFP196582 LVT196582 LLX196582 LCB196582 KSF196582 KIJ196582 JYN196582 JOR196582 JEV196582 IUZ196582 ILD196582 IBH196582 HRL196582 HHP196582 GXT196582 GNX196582 GEB196582 FUF196582 FKJ196582 FAN196582 EQR196582 EGV196582 DWZ196582 DND196582 DDH196582 CTL196582 CJP196582 BZT196582 BPX196582 BGB196582 AWF196582 AMJ196582 ACN196582 SR196582 IV196582 WVH131046 WLL131046 WBP131046 VRT131046 VHX131046 UYB131046 UOF131046 UEJ131046 TUN131046 TKR131046 TAV131046 SQZ131046 SHD131046 RXH131046 RNL131046 RDP131046 QTT131046 QJX131046 QAB131046 PQF131046 PGJ131046 OWN131046 OMR131046 OCV131046 NSZ131046 NJD131046 MZH131046 MPL131046 MFP131046 LVT131046 LLX131046 LCB131046 KSF131046 KIJ131046 JYN131046 JOR131046 JEV131046 IUZ131046 ILD131046 IBH131046 HRL131046 HHP131046 GXT131046 GNX131046 GEB131046 FUF131046 FKJ131046 FAN131046 EQR131046 EGV131046 DWZ131046 DND131046 DDH131046 CTL131046 CJP131046 BZT131046 BPX131046 BGB131046 AWF131046 AMJ131046 ACN131046 SR131046 IV131046 WVH65510 WLL65510 WBP65510 VRT65510 VHX65510 UYB65510 UOF65510 UEJ65510 TUN65510 TKR65510 TAV65510 SQZ65510 SHD65510 RXH65510 RNL65510 RDP65510 QTT65510 QJX65510 QAB65510 PQF65510 PGJ65510 OWN65510 OMR65510 OCV65510 NSZ65510 NJD65510 MZH65510 MPL65510 MFP65510 LVT65510 LLX65510 LCB65510 KSF65510 KIJ65510 JYN65510 JOR65510 JEV65510 IUZ65510 ILD65510 IBH65510 HRL65510 HHP65510 GXT65510 GNX65510 GEB65510 FUF65510 FKJ65510 FAN65510 EQR65510 EGV65510 DWZ65510 DND65510 DDH65510 CTL65510 CJP65510 BZT65510 BPX65510 BGB65510 AWF65510 AMJ65510 ACN65510 SR65510 IV65510 WVH8:WVH9 WLL8:WLL9 WBP8:WBP9 VRT8:VRT9 VHX8:VHX9 UYB8:UYB9 UOF8:UOF9 UEJ8:UEJ9 TUN8:TUN9 TKR8:TKR9 TAV8:TAV9 SQZ8:SQZ9 SHD8:SHD9 RXH8:RXH9 RNL8:RNL9 RDP8:RDP9 QTT8:QTT9 QJX8:QJX9 QAB8:QAB9 PQF8:PQF9 PGJ8:PGJ9 OWN8:OWN9 OMR8:OMR9 OCV8:OCV9 NSZ8:NSZ9 NJD8:NJD9 MZH8:MZH9 MPL8:MPL9 MFP8:MFP9 LVT8:LVT9 LLX8:LLX9 LCB8:LCB9 KSF8:KSF9 KIJ8:KIJ9 JYN8:JYN9 JOR8:JOR9 JEV8:JEV9 IUZ8:IUZ9 ILD8:ILD9 IBH8:IBH9 HRL8:HRL9 HHP8:HHP9 GXT8:GXT9 GNX8:GNX9 GEB8:GEB9 FUF8:FUF9 FKJ8:FKJ9 FAN8:FAN9 EQR8:EQR9 EGV8:EGV9 DWZ8:DWZ9 DND8:DND9 DDH8:DDH9 CTL8:CTL9 CJP8:CJP9 BZT8:BZT9 BPX8:BPX9 BGB8:BGB9 AWF8:AWF9 AMJ8:AMJ9 ACN8:ACN9 H8" xr:uid="{00000000-0002-0000-3200-000003000000}">
      <formula1>$C$8:$F$8</formula1>
    </dataValidation>
    <dataValidation type="list" allowBlank="1" showInputMessage="1" showErrorMessage="1" sqref="JA7 C917477:D917477 C851941:D851941 C786405:D786405 C720869:D720869 C655333:D655333 C589797:D589797 C524261:D524261 C458725:D458725 C393189:D393189 C327653:D327653 C262117:D262117 C196581:D196581 C131045:D131045 C65509:D65509 C983013:D983013 WVC983013:WVD983013 WLG983013:WLH983013 WBK983013:WBL983013 VRO983013:VRP983013 VHS983013:VHT983013 UXW983013:UXX983013 UOA983013:UOB983013 UEE983013:UEF983013 TUI983013:TUJ983013 TKM983013:TKN983013 TAQ983013:TAR983013 SQU983013:SQV983013 SGY983013:SGZ983013 RXC983013:RXD983013 RNG983013:RNH983013 RDK983013:RDL983013 QTO983013:QTP983013 QJS983013:QJT983013 PZW983013:PZX983013 PQA983013:PQB983013 PGE983013:PGF983013 OWI983013:OWJ983013 OMM983013:OMN983013 OCQ983013:OCR983013 NSU983013:NSV983013 NIY983013:NIZ983013 MZC983013:MZD983013 MPG983013:MPH983013 MFK983013:MFL983013 LVO983013:LVP983013 LLS983013:LLT983013 LBW983013:LBX983013 KSA983013:KSB983013 KIE983013:KIF983013 JYI983013:JYJ983013 JOM983013:JON983013 JEQ983013:JER983013 IUU983013:IUV983013 IKY983013:IKZ983013 IBC983013:IBD983013 HRG983013:HRH983013 HHK983013:HHL983013 GXO983013:GXP983013 GNS983013:GNT983013 GDW983013:GDX983013 FUA983013:FUB983013 FKE983013:FKF983013 FAI983013:FAJ983013 EQM983013:EQN983013 EGQ983013:EGR983013 DWU983013:DWV983013 DMY983013:DMZ983013 DDC983013:DDD983013 CTG983013:CTH983013 CJK983013:CJL983013 BZO983013:BZP983013 BPS983013:BPT983013 BFW983013:BFX983013 AWA983013:AWB983013 AME983013:AMF983013 ACI983013:ACJ983013 SM983013:SN983013 IQ983013:IR983013 WVC917477:WVD917477 WLG917477:WLH917477 WBK917477:WBL917477 VRO917477:VRP917477 VHS917477:VHT917477 UXW917477:UXX917477 UOA917477:UOB917477 UEE917477:UEF917477 TUI917477:TUJ917477 TKM917477:TKN917477 TAQ917477:TAR917477 SQU917477:SQV917477 SGY917477:SGZ917477 RXC917477:RXD917477 RNG917477:RNH917477 RDK917477:RDL917477 QTO917477:QTP917477 QJS917477:QJT917477 PZW917477:PZX917477 PQA917477:PQB917477 PGE917477:PGF917477 OWI917477:OWJ917477 OMM917477:OMN917477 OCQ917477:OCR917477 NSU917477:NSV917477 NIY917477:NIZ917477 MZC917477:MZD917477 MPG917477:MPH917477 MFK917477:MFL917477 LVO917477:LVP917477 LLS917477:LLT917477 LBW917477:LBX917477 KSA917477:KSB917477 KIE917477:KIF917477 JYI917477:JYJ917477 JOM917477:JON917477 JEQ917477:JER917477 IUU917477:IUV917477 IKY917477:IKZ917477 IBC917477:IBD917477 HRG917477:HRH917477 HHK917477:HHL917477 GXO917477:GXP917477 GNS917477:GNT917477 GDW917477:GDX917477 FUA917477:FUB917477 FKE917477:FKF917477 FAI917477:FAJ917477 EQM917477:EQN917477 EGQ917477:EGR917477 DWU917477:DWV917477 DMY917477:DMZ917477 DDC917477:DDD917477 CTG917477:CTH917477 CJK917477:CJL917477 BZO917477:BZP917477 BPS917477:BPT917477 BFW917477:BFX917477 AWA917477:AWB917477 AME917477:AMF917477 ACI917477:ACJ917477 SM917477:SN917477 IQ917477:IR917477 WVC851941:WVD851941 WLG851941:WLH851941 WBK851941:WBL851941 VRO851941:VRP851941 VHS851941:VHT851941 UXW851941:UXX851941 UOA851941:UOB851941 UEE851941:UEF851941 TUI851941:TUJ851941 TKM851941:TKN851941 TAQ851941:TAR851941 SQU851941:SQV851941 SGY851941:SGZ851941 RXC851941:RXD851941 RNG851941:RNH851941 RDK851941:RDL851941 QTO851941:QTP851941 QJS851941:QJT851941 PZW851941:PZX851941 PQA851941:PQB851941 PGE851941:PGF851941 OWI851941:OWJ851941 OMM851941:OMN851941 OCQ851941:OCR851941 NSU851941:NSV851941 NIY851941:NIZ851941 MZC851941:MZD851941 MPG851941:MPH851941 MFK851941:MFL851941 LVO851941:LVP851941 LLS851941:LLT851941 LBW851941:LBX851941 KSA851941:KSB851941 KIE851941:KIF851941 JYI851941:JYJ851941 JOM851941:JON851941 JEQ851941:JER851941 IUU851941:IUV851941 IKY851941:IKZ851941 IBC851941:IBD851941 HRG851941:HRH851941 HHK851941:HHL851941 GXO851941:GXP851941 GNS851941:GNT851941 GDW851941:GDX851941 FUA851941:FUB851941 FKE851941:FKF851941 FAI851941:FAJ851941 EQM851941:EQN851941 EGQ851941:EGR851941 DWU851941:DWV851941 DMY851941:DMZ851941 DDC851941:DDD851941 CTG851941:CTH851941 CJK851941:CJL851941 BZO851941:BZP851941 BPS851941:BPT851941 BFW851941:BFX851941 AWA851941:AWB851941 AME851941:AMF851941 ACI851941:ACJ851941 SM851941:SN851941 IQ851941:IR851941 WVC786405:WVD786405 WLG786405:WLH786405 WBK786405:WBL786405 VRO786405:VRP786405 VHS786405:VHT786405 UXW786405:UXX786405 UOA786405:UOB786405 UEE786405:UEF786405 TUI786405:TUJ786405 TKM786405:TKN786405 TAQ786405:TAR786405 SQU786405:SQV786405 SGY786405:SGZ786405 RXC786405:RXD786405 RNG786405:RNH786405 RDK786405:RDL786405 QTO786405:QTP786405 QJS786405:QJT786405 PZW786405:PZX786405 PQA786405:PQB786405 PGE786405:PGF786405 OWI786405:OWJ786405 OMM786405:OMN786405 OCQ786405:OCR786405 NSU786405:NSV786405 NIY786405:NIZ786405 MZC786405:MZD786405 MPG786405:MPH786405 MFK786405:MFL786405 LVO786405:LVP786405 LLS786405:LLT786405 LBW786405:LBX786405 KSA786405:KSB786405 KIE786405:KIF786405 JYI786405:JYJ786405 JOM786405:JON786405 JEQ786405:JER786405 IUU786405:IUV786405 IKY786405:IKZ786405 IBC786405:IBD786405 HRG786405:HRH786405 HHK786405:HHL786405 GXO786405:GXP786405 GNS786405:GNT786405 GDW786405:GDX786405 FUA786405:FUB786405 FKE786405:FKF786405 FAI786405:FAJ786405 EQM786405:EQN786405 EGQ786405:EGR786405 DWU786405:DWV786405 DMY786405:DMZ786405 DDC786405:DDD786405 CTG786405:CTH786405 CJK786405:CJL786405 BZO786405:BZP786405 BPS786405:BPT786405 BFW786405:BFX786405 AWA786405:AWB786405 AME786405:AMF786405 ACI786405:ACJ786405 SM786405:SN786405 IQ786405:IR786405 WVC720869:WVD720869 WLG720869:WLH720869 WBK720869:WBL720869 VRO720869:VRP720869 VHS720869:VHT720869 UXW720869:UXX720869 UOA720869:UOB720869 UEE720869:UEF720869 TUI720869:TUJ720869 TKM720869:TKN720869 TAQ720869:TAR720869 SQU720869:SQV720869 SGY720869:SGZ720869 RXC720869:RXD720869 RNG720869:RNH720869 RDK720869:RDL720869 QTO720869:QTP720869 QJS720869:QJT720869 PZW720869:PZX720869 PQA720869:PQB720869 PGE720869:PGF720869 OWI720869:OWJ720869 OMM720869:OMN720869 OCQ720869:OCR720869 NSU720869:NSV720869 NIY720869:NIZ720869 MZC720869:MZD720869 MPG720869:MPH720869 MFK720869:MFL720869 LVO720869:LVP720869 LLS720869:LLT720869 LBW720869:LBX720869 KSA720869:KSB720869 KIE720869:KIF720869 JYI720869:JYJ720869 JOM720869:JON720869 JEQ720869:JER720869 IUU720869:IUV720869 IKY720869:IKZ720869 IBC720869:IBD720869 HRG720869:HRH720869 HHK720869:HHL720869 GXO720869:GXP720869 GNS720869:GNT720869 GDW720869:GDX720869 FUA720869:FUB720869 FKE720869:FKF720869 FAI720869:FAJ720869 EQM720869:EQN720869 EGQ720869:EGR720869 DWU720869:DWV720869 DMY720869:DMZ720869 DDC720869:DDD720869 CTG720869:CTH720869 CJK720869:CJL720869 BZO720869:BZP720869 BPS720869:BPT720869 BFW720869:BFX720869 AWA720869:AWB720869 AME720869:AMF720869 ACI720869:ACJ720869 SM720869:SN720869 IQ720869:IR720869 WVC655333:WVD655333 WLG655333:WLH655333 WBK655333:WBL655333 VRO655333:VRP655333 VHS655333:VHT655333 UXW655333:UXX655333 UOA655333:UOB655333 UEE655333:UEF655333 TUI655333:TUJ655333 TKM655333:TKN655333 TAQ655333:TAR655333 SQU655333:SQV655333 SGY655333:SGZ655333 RXC655333:RXD655333 RNG655333:RNH655333 RDK655333:RDL655333 QTO655333:QTP655333 QJS655333:QJT655333 PZW655333:PZX655333 PQA655333:PQB655333 PGE655333:PGF655333 OWI655333:OWJ655333 OMM655333:OMN655333 OCQ655333:OCR655333 NSU655333:NSV655333 NIY655333:NIZ655333 MZC655333:MZD655333 MPG655333:MPH655333 MFK655333:MFL655333 LVO655333:LVP655333 LLS655333:LLT655333 LBW655333:LBX655333 KSA655333:KSB655333 KIE655333:KIF655333 JYI655333:JYJ655333 JOM655333:JON655333 JEQ655333:JER655333 IUU655333:IUV655333 IKY655333:IKZ655333 IBC655333:IBD655333 HRG655333:HRH655333 HHK655333:HHL655333 GXO655333:GXP655333 GNS655333:GNT655333 GDW655333:GDX655333 FUA655333:FUB655333 FKE655333:FKF655333 FAI655333:FAJ655333 EQM655333:EQN655333 EGQ655333:EGR655333 DWU655333:DWV655333 DMY655333:DMZ655333 DDC655333:DDD655333 CTG655333:CTH655333 CJK655333:CJL655333 BZO655333:BZP655333 BPS655333:BPT655333 BFW655333:BFX655333 AWA655333:AWB655333 AME655333:AMF655333 ACI655333:ACJ655333 SM655333:SN655333 IQ655333:IR655333 WVC589797:WVD589797 WLG589797:WLH589797 WBK589797:WBL589797 VRO589797:VRP589797 VHS589797:VHT589797 UXW589797:UXX589797 UOA589797:UOB589797 UEE589797:UEF589797 TUI589797:TUJ589797 TKM589797:TKN589797 TAQ589797:TAR589797 SQU589797:SQV589797 SGY589797:SGZ589797 RXC589797:RXD589797 RNG589797:RNH589797 RDK589797:RDL589797 QTO589797:QTP589797 QJS589797:QJT589797 PZW589797:PZX589797 PQA589797:PQB589797 PGE589797:PGF589797 OWI589797:OWJ589797 OMM589797:OMN589797 OCQ589797:OCR589797 NSU589797:NSV589797 NIY589797:NIZ589797 MZC589797:MZD589797 MPG589797:MPH589797 MFK589797:MFL589797 LVO589797:LVP589797 LLS589797:LLT589797 LBW589797:LBX589797 KSA589797:KSB589797 KIE589797:KIF589797 JYI589797:JYJ589797 JOM589797:JON589797 JEQ589797:JER589797 IUU589797:IUV589797 IKY589797:IKZ589797 IBC589797:IBD589797 HRG589797:HRH589797 HHK589797:HHL589797 GXO589797:GXP589797 GNS589797:GNT589797 GDW589797:GDX589797 FUA589797:FUB589797 FKE589797:FKF589797 FAI589797:FAJ589797 EQM589797:EQN589797 EGQ589797:EGR589797 DWU589797:DWV589797 DMY589797:DMZ589797 DDC589797:DDD589797 CTG589797:CTH589797 CJK589797:CJL589797 BZO589797:BZP589797 BPS589797:BPT589797 BFW589797:BFX589797 AWA589797:AWB589797 AME589797:AMF589797 ACI589797:ACJ589797 SM589797:SN589797 IQ589797:IR589797 WVC524261:WVD524261 WLG524261:WLH524261 WBK524261:WBL524261 VRO524261:VRP524261 VHS524261:VHT524261 UXW524261:UXX524261 UOA524261:UOB524261 UEE524261:UEF524261 TUI524261:TUJ524261 TKM524261:TKN524261 TAQ524261:TAR524261 SQU524261:SQV524261 SGY524261:SGZ524261 RXC524261:RXD524261 RNG524261:RNH524261 RDK524261:RDL524261 QTO524261:QTP524261 QJS524261:QJT524261 PZW524261:PZX524261 PQA524261:PQB524261 PGE524261:PGF524261 OWI524261:OWJ524261 OMM524261:OMN524261 OCQ524261:OCR524261 NSU524261:NSV524261 NIY524261:NIZ524261 MZC524261:MZD524261 MPG524261:MPH524261 MFK524261:MFL524261 LVO524261:LVP524261 LLS524261:LLT524261 LBW524261:LBX524261 KSA524261:KSB524261 KIE524261:KIF524261 JYI524261:JYJ524261 JOM524261:JON524261 JEQ524261:JER524261 IUU524261:IUV524261 IKY524261:IKZ524261 IBC524261:IBD524261 HRG524261:HRH524261 HHK524261:HHL524261 GXO524261:GXP524261 GNS524261:GNT524261 GDW524261:GDX524261 FUA524261:FUB524261 FKE524261:FKF524261 FAI524261:FAJ524261 EQM524261:EQN524261 EGQ524261:EGR524261 DWU524261:DWV524261 DMY524261:DMZ524261 DDC524261:DDD524261 CTG524261:CTH524261 CJK524261:CJL524261 BZO524261:BZP524261 BPS524261:BPT524261 BFW524261:BFX524261 AWA524261:AWB524261 AME524261:AMF524261 ACI524261:ACJ524261 SM524261:SN524261 IQ524261:IR524261 WVC458725:WVD458725 WLG458725:WLH458725 WBK458725:WBL458725 VRO458725:VRP458725 VHS458725:VHT458725 UXW458725:UXX458725 UOA458725:UOB458725 UEE458725:UEF458725 TUI458725:TUJ458725 TKM458725:TKN458725 TAQ458725:TAR458725 SQU458725:SQV458725 SGY458725:SGZ458725 RXC458725:RXD458725 RNG458725:RNH458725 RDK458725:RDL458725 QTO458725:QTP458725 QJS458725:QJT458725 PZW458725:PZX458725 PQA458725:PQB458725 PGE458725:PGF458725 OWI458725:OWJ458725 OMM458725:OMN458725 OCQ458725:OCR458725 NSU458725:NSV458725 NIY458725:NIZ458725 MZC458725:MZD458725 MPG458725:MPH458725 MFK458725:MFL458725 LVO458725:LVP458725 LLS458725:LLT458725 LBW458725:LBX458725 KSA458725:KSB458725 KIE458725:KIF458725 JYI458725:JYJ458725 JOM458725:JON458725 JEQ458725:JER458725 IUU458725:IUV458725 IKY458725:IKZ458725 IBC458725:IBD458725 HRG458725:HRH458725 HHK458725:HHL458725 GXO458725:GXP458725 GNS458725:GNT458725 GDW458725:GDX458725 FUA458725:FUB458725 FKE458725:FKF458725 FAI458725:FAJ458725 EQM458725:EQN458725 EGQ458725:EGR458725 DWU458725:DWV458725 DMY458725:DMZ458725 DDC458725:DDD458725 CTG458725:CTH458725 CJK458725:CJL458725 BZO458725:BZP458725 BPS458725:BPT458725 BFW458725:BFX458725 AWA458725:AWB458725 AME458725:AMF458725 ACI458725:ACJ458725 SM458725:SN458725 IQ458725:IR458725 WVC393189:WVD393189 WLG393189:WLH393189 WBK393189:WBL393189 VRO393189:VRP393189 VHS393189:VHT393189 UXW393189:UXX393189 UOA393189:UOB393189 UEE393189:UEF393189 TUI393189:TUJ393189 TKM393189:TKN393189 TAQ393189:TAR393189 SQU393189:SQV393189 SGY393189:SGZ393189 RXC393189:RXD393189 RNG393189:RNH393189 RDK393189:RDL393189 QTO393189:QTP393189 QJS393189:QJT393189 PZW393189:PZX393189 PQA393189:PQB393189 PGE393189:PGF393189 OWI393189:OWJ393189 OMM393189:OMN393189 OCQ393189:OCR393189 NSU393189:NSV393189 NIY393189:NIZ393189 MZC393189:MZD393189 MPG393189:MPH393189 MFK393189:MFL393189 LVO393189:LVP393189 LLS393189:LLT393189 LBW393189:LBX393189 KSA393189:KSB393189 KIE393189:KIF393189 JYI393189:JYJ393189 JOM393189:JON393189 JEQ393189:JER393189 IUU393189:IUV393189 IKY393189:IKZ393189 IBC393189:IBD393189 HRG393189:HRH393189 HHK393189:HHL393189 GXO393189:GXP393189 GNS393189:GNT393189 GDW393189:GDX393189 FUA393189:FUB393189 FKE393189:FKF393189 FAI393189:FAJ393189 EQM393189:EQN393189 EGQ393189:EGR393189 DWU393189:DWV393189 DMY393189:DMZ393189 DDC393189:DDD393189 CTG393189:CTH393189 CJK393189:CJL393189 BZO393189:BZP393189 BPS393189:BPT393189 BFW393189:BFX393189 AWA393189:AWB393189 AME393189:AMF393189 ACI393189:ACJ393189 SM393189:SN393189 IQ393189:IR393189 WVC327653:WVD327653 WLG327653:WLH327653 WBK327653:WBL327653 VRO327653:VRP327653 VHS327653:VHT327653 UXW327653:UXX327653 UOA327653:UOB327653 UEE327653:UEF327653 TUI327653:TUJ327653 TKM327653:TKN327653 TAQ327653:TAR327653 SQU327653:SQV327653 SGY327653:SGZ327653 RXC327653:RXD327653 RNG327653:RNH327653 RDK327653:RDL327653 QTO327653:QTP327653 QJS327653:QJT327653 PZW327653:PZX327653 PQA327653:PQB327653 PGE327653:PGF327653 OWI327653:OWJ327653 OMM327653:OMN327653 OCQ327653:OCR327653 NSU327653:NSV327653 NIY327653:NIZ327653 MZC327653:MZD327653 MPG327653:MPH327653 MFK327653:MFL327653 LVO327653:LVP327653 LLS327653:LLT327653 LBW327653:LBX327653 KSA327653:KSB327653 KIE327653:KIF327653 JYI327653:JYJ327653 JOM327653:JON327653 JEQ327653:JER327653 IUU327653:IUV327653 IKY327653:IKZ327653 IBC327653:IBD327653 HRG327653:HRH327653 HHK327653:HHL327653 GXO327653:GXP327653 GNS327653:GNT327653 GDW327653:GDX327653 FUA327653:FUB327653 FKE327653:FKF327653 FAI327653:FAJ327653 EQM327653:EQN327653 EGQ327653:EGR327653 DWU327653:DWV327653 DMY327653:DMZ327653 DDC327653:DDD327653 CTG327653:CTH327653 CJK327653:CJL327653 BZO327653:BZP327653 BPS327653:BPT327653 BFW327653:BFX327653 AWA327653:AWB327653 AME327653:AMF327653 ACI327653:ACJ327653 SM327653:SN327653 IQ327653:IR327653 WVC262117:WVD262117 WLG262117:WLH262117 WBK262117:WBL262117 VRO262117:VRP262117 VHS262117:VHT262117 UXW262117:UXX262117 UOA262117:UOB262117 UEE262117:UEF262117 TUI262117:TUJ262117 TKM262117:TKN262117 TAQ262117:TAR262117 SQU262117:SQV262117 SGY262117:SGZ262117 RXC262117:RXD262117 RNG262117:RNH262117 RDK262117:RDL262117 QTO262117:QTP262117 QJS262117:QJT262117 PZW262117:PZX262117 PQA262117:PQB262117 PGE262117:PGF262117 OWI262117:OWJ262117 OMM262117:OMN262117 OCQ262117:OCR262117 NSU262117:NSV262117 NIY262117:NIZ262117 MZC262117:MZD262117 MPG262117:MPH262117 MFK262117:MFL262117 LVO262117:LVP262117 LLS262117:LLT262117 LBW262117:LBX262117 KSA262117:KSB262117 KIE262117:KIF262117 JYI262117:JYJ262117 JOM262117:JON262117 JEQ262117:JER262117 IUU262117:IUV262117 IKY262117:IKZ262117 IBC262117:IBD262117 HRG262117:HRH262117 HHK262117:HHL262117 GXO262117:GXP262117 GNS262117:GNT262117 GDW262117:GDX262117 FUA262117:FUB262117 FKE262117:FKF262117 FAI262117:FAJ262117 EQM262117:EQN262117 EGQ262117:EGR262117 DWU262117:DWV262117 DMY262117:DMZ262117 DDC262117:DDD262117 CTG262117:CTH262117 CJK262117:CJL262117 BZO262117:BZP262117 BPS262117:BPT262117 BFW262117:BFX262117 AWA262117:AWB262117 AME262117:AMF262117 ACI262117:ACJ262117 SM262117:SN262117 IQ262117:IR262117 WVC196581:WVD196581 WLG196581:WLH196581 WBK196581:WBL196581 VRO196581:VRP196581 VHS196581:VHT196581 UXW196581:UXX196581 UOA196581:UOB196581 UEE196581:UEF196581 TUI196581:TUJ196581 TKM196581:TKN196581 TAQ196581:TAR196581 SQU196581:SQV196581 SGY196581:SGZ196581 RXC196581:RXD196581 RNG196581:RNH196581 RDK196581:RDL196581 QTO196581:QTP196581 QJS196581:QJT196581 PZW196581:PZX196581 PQA196581:PQB196581 PGE196581:PGF196581 OWI196581:OWJ196581 OMM196581:OMN196581 OCQ196581:OCR196581 NSU196581:NSV196581 NIY196581:NIZ196581 MZC196581:MZD196581 MPG196581:MPH196581 MFK196581:MFL196581 LVO196581:LVP196581 LLS196581:LLT196581 LBW196581:LBX196581 KSA196581:KSB196581 KIE196581:KIF196581 JYI196581:JYJ196581 JOM196581:JON196581 JEQ196581:JER196581 IUU196581:IUV196581 IKY196581:IKZ196581 IBC196581:IBD196581 HRG196581:HRH196581 HHK196581:HHL196581 GXO196581:GXP196581 GNS196581:GNT196581 GDW196581:GDX196581 FUA196581:FUB196581 FKE196581:FKF196581 FAI196581:FAJ196581 EQM196581:EQN196581 EGQ196581:EGR196581 DWU196581:DWV196581 DMY196581:DMZ196581 DDC196581:DDD196581 CTG196581:CTH196581 CJK196581:CJL196581 BZO196581:BZP196581 BPS196581:BPT196581 BFW196581:BFX196581 AWA196581:AWB196581 AME196581:AMF196581 ACI196581:ACJ196581 SM196581:SN196581 IQ196581:IR196581 WVC131045:WVD131045 WLG131045:WLH131045 WBK131045:WBL131045 VRO131045:VRP131045 VHS131045:VHT131045 UXW131045:UXX131045 UOA131045:UOB131045 UEE131045:UEF131045 TUI131045:TUJ131045 TKM131045:TKN131045 TAQ131045:TAR131045 SQU131045:SQV131045 SGY131045:SGZ131045 RXC131045:RXD131045 RNG131045:RNH131045 RDK131045:RDL131045 QTO131045:QTP131045 QJS131045:QJT131045 PZW131045:PZX131045 PQA131045:PQB131045 PGE131045:PGF131045 OWI131045:OWJ131045 OMM131045:OMN131045 OCQ131045:OCR131045 NSU131045:NSV131045 NIY131045:NIZ131045 MZC131045:MZD131045 MPG131045:MPH131045 MFK131045:MFL131045 LVO131045:LVP131045 LLS131045:LLT131045 LBW131045:LBX131045 KSA131045:KSB131045 KIE131045:KIF131045 JYI131045:JYJ131045 JOM131045:JON131045 JEQ131045:JER131045 IUU131045:IUV131045 IKY131045:IKZ131045 IBC131045:IBD131045 HRG131045:HRH131045 HHK131045:HHL131045 GXO131045:GXP131045 GNS131045:GNT131045 GDW131045:GDX131045 FUA131045:FUB131045 FKE131045:FKF131045 FAI131045:FAJ131045 EQM131045:EQN131045 EGQ131045:EGR131045 DWU131045:DWV131045 DMY131045:DMZ131045 DDC131045:DDD131045 CTG131045:CTH131045 CJK131045:CJL131045 BZO131045:BZP131045 BPS131045:BPT131045 BFW131045:BFX131045 AWA131045:AWB131045 AME131045:AMF131045 ACI131045:ACJ131045 SM131045:SN131045 IQ131045:IR131045 WVC65509:WVD65509 WLG65509:WLH65509 WBK65509:WBL65509 VRO65509:VRP65509 VHS65509:VHT65509 UXW65509:UXX65509 UOA65509:UOB65509 UEE65509:UEF65509 TUI65509:TUJ65509 TKM65509:TKN65509 TAQ65509:TAR65509 SQU65509:SQV65509 SGY65509:SGZ65509 RXC65509:RXD65509 RNG65509:RNH65509 RDK65509:RDL65509 QTO65509:QTP65509 QJS65509:QJT65509 PZW65509:PZX65509 PQA65509:PQB65509 PGE65509:PGF65509 OWI65509:OWJ65509 OMM65509:OMN65509 OCQ65509:OCR65509 NSU65509:NSV65509 NIY65509:NIZ65509 MZC65509:MZD65509 MPG65509:MPH65509 MFK65509:MFL65509 LVO65509:LVP65509 LLS65509:LLT65509 LBW65509:LBX65509 KSA65509:KSB65509 KIE65509:KIF65509 JYI65509:JYJ65509 JOM65509:JON65509 JEQ65509:JER65509 IUU65509:IUV65509 IKY65509:IKZ65509 IBC65509:IBD65509 HRG65509:HRH65509 HHK65509:HHL65509 GXO65509:GXP65509 GNS65509:GNT65509 GDW65509:GDX65509 FUA65509:FUB65509 FKE65509:FKF65509 FAI65509:FAJ65509 EQM65509:EQN65509 EGQ65509:EGR65509 DWU65509:DWV65509 DMY65509:DMZ65509 DDC65509:DDD65509 CTG65509:CTH65509 CJK65509:CJL65509 BZO65509:BZP65509 BPS65509:BPT65509 BFW65509:BFX65509 AWA65509:AWB65509 AME65509:AMF65509 ACI65509:ACJ65509 SM65509:SN65509 IQ65509:IR65509 WVM983013 WLQ983013 WBU983013 VRY983013 VIC983013 UYG983013 UOK983013 UEO983013 TUS983013 TKW983013 TBA983013 SRE983013 SHI983013 RXM983013 RNQ983013 RDU983013 QTY983013 QKC983013 QAG983013 PQK983013 PGO983013 OWS983013 OMW983013 ODA983013 NTE983013 NJI983013 MZM983013 MPQ983013 MFU983013 LVY983013 LMC983013 LCG983013 KSK983013 KIO983013 JYS983013 JOW983013 JFA983013 IVE983013 ILI983013 IBM983013 HRQ983013 HHU983013 GXY983013 GOC983013 GEG983013 FUK983013 FKO983013 FAS983013 EQW983013 EHA983013 DXE983013 DNI983013 DDM983013 CTQ983013 CJU983013 BZY983013 BQC983013 BGG983013 AWK983013 AMO983013 ACS983013 SW983013 JA983013 WVM917477 WLQ917477 WBU917477 VRY917477 VIC917477 UYG917477 UOK917477 UEO917477 TUS917477 TKW917477 TBA917477 SRE917477 SHI917477 RXM917477 RNQ917477 RDU917477 QTY917477 QKC917477 QAG917477 PQK917477 PGO917477 OWS917477 OMW917477 ODA917477 NTE917477 NJI917477 MZM917477 MPQ917477 MFU917477 LVY917477 LMC917477 LCG917477 KSK917477 KIO917477 JYS917477 JOW917477 JFA917477 IVE917477 ILI917477 IBM917477 HRQ917477 HHU917477 GXY917477 GOC917477 GEG917477 FUK917477 FKO917477 FAS917477 EQW917477 EHA917477 DXE917477 DNI917477 DDM917477 CTQ917477 CJU917477 BZY917477 BQC917477 BGG917477 AWK917477 AMO917477 ACS917477 SW917477 JA917477 WVM851941 WLQ851941 WBU851941 VRY851941 VIC851941 UYG851941 UOK851941 UEO851941 TUS851941 TKW851941 TBA851941 SRE851941 SHI851941 RXM851941 RNQ851941 RDU851941 QTY851941 QKC851941 QAG851941 PQK851941 PGO851941 OWS851941 OMW851941 ODA851941 NTE851941 NJI851941 MZM851941 MPQ851941 MFU851941 LVY851941 LMC851941 LCG851941 KSK851941 KIO851941 JYS851941 JOW851941 JFA851941 IVE851941 ILI851941 IBM851941 HRQ851941 HHU851941 GXY851941 GOC851941 GEG851941 FUK851941 FKO851941 FAS851941 EQW851941 EHA851941 DXE851941 DNI851941 DDM851941 CTQ851941 CJU851941 BZY851941 BQC851941 BGG851941 AWK851941 AMO851941 ACS851941 SW851941 JA851941 WVM786405 WLQ786405 WBU786405 VRY786405 VIC786405 UYG786405 UOK786405 UEO786405 TUS786405 TKW786405 TBA786405 SRE786405 SHI786405 RXM786405 RNQ786405 RDU786405 QTY786405 QKC786405 QAG786405 PQK786405 PGO786405 OWS786405 OMW786405 ODA786405 NTE786405 NJI786405 MZM786405 MPQ786405 MFU786405 LVY786405 LMC786405 LCG786405 KSK786405 KIO786405 JYS786405 JOW786405 JFA786405 IVE786405 ILI786405 IBM786405 HRQ786405 HHU786405 GXY786405 GOC786405 GEG786405 FUK786405 FKO786405 FAS786405 EQW786405 EHA786405 DXE786405 DNI786405 DDM786405 CTQ786405 CJU786405 BZY786405 BQC786405 BGG786405 AWK786405 AMO786405 ACS786405 SW786405 JA786405 WVM720869 WLQ720869 WBU720869 VRY720869 VIC720869 UYG720869 UOK720869 UEO720869 TUS720869 TKW720869 TBA720869 SRE720869 SHI720869 RXM720869 RNQ720869 RDU720869 QTY720869 QKC720869 QAG720869 PQK720869 PGO720869 OWS720869 OMW720869 ODA720869 NTE720869 NJI720869 MZM720869 MPQ720869 MFU720869 LVY720869 LMC720869 LCG720869 KSK720869 KIO720869 JYS720869 JOW720869 JFA720869 IVE720869 ILI720869 IBM720869 HRQ720869 HHU720869 GXY720869 GOC720869 GEG720869 FUK720869 FKO720869 FAS720869 EQW720869 EHA720869 DXE720869 DNI720869 DDM720869 CTQ720869 CJU720869 BZY720869 BQC720869 BGG720869 AWK720869 AMO720869 ACS720869 SW720869 JA720869 WVM655333 WLQ655333 WBU655333 VRY655333 VIC655333 UYG655333 UOK655333 UEO655333 TUS655333 TKW655333 TBA655333 SRE655333 SHI655333 RXM655333 RNQ655333 RDU655333 QTY655333 QKC655333 QAG655333 PQK655333 PGO655333 OWS655333 OMW655333 ODA655333 NTE655333 NJI655333 MZM655333 MPQ655333 MFU655333 LVY655333 LMC655333 LCG655333 KSK655333 KIO655333 JYS655333 JOW655333 JFA655333 IVE655333 ILI655333 IBM655333 HRQ655333 HHU655333 GXY655333 GOC655333 GEG655333 FUK655333 FKO655333 FAS655333 EQW655333 EHA655333 DXE655333 DNI655333 DDM655333 CTQ655333 CJU655333 BZY655333 BQC655333 BGG655333 AWK655333 AMO655333 ACS655333 SW655333 JA655333 WVM589797 WLQ589797 WBU589797 VRY589797 VIC589797 UYG589797 UOK589797 UEO589797 TUS589797 TKW589797 TBA589797 SRE589797 SHI589797 RXM589797 RNQ589797 RDU589797 QTY589797 QKC589797 QAG589797 PQK589797 PGO589797 OWS589797 OMW589797 ODA589797 NTE589797 NJI589797 MZM589797 MPQ589797 MFU589797 LVY589797 LMC589797 LCG589797 KSK589797 KIO589797 JYS589797 JOW589797 JFA589797 IVE589797 ILI589797 IBM589797 HRQ589797 HHU589797 GXY589797 GOC589797 GEG589797 FUK589797 FKO589797 FAS589797 EQW589797 EHA589797 DXE589797 DNI589797 DDM589797 CTQ589797 CJU589797 BZY589797 BQC589797 BGG589797 AWK589797 AMO589797 ACS589797 SW589797 JA589797 WVM524261 WLQ524261 WBU524261 VRY524261 VIC524261 UYG524261 UOK524261 UEO524261 TUS524261 TKW524261 TBA524261 SRE524261 SHI524261 RXM524261 RNQ524261 RDU524261 QTY524261 QKC524261 QAG524261 PQK524261 PGO524261 OWS524261 OMW524261 ODA524261 NTE524261 NJI524261 MZM524261 MPQ524261 MFU524261 LVY524261 LMC524261 LCG524261 KSK524261 KIO524261 JYS524261 JOW524261 JFA524261 IVE524261 ILI524261 IBM524261 HRQ524261 HHU524261 GXY524261 GOC524261 GEG524261 FUK524261 FKO524261 FAS524261 EQW524261 EHA524261 DXE524261 DNI524261 DDM524261 CTQ524261 CJU524261 BZY524261 BQC524261 BGG524261 AWK524261 AMO524261 ACS524261 SW524261 JA524261 WVM458725 WLQ458725 WBU458725 VRY458725 VIC458725 UYG458725 UOK458725 UEO458725 TUS458725 TKW458725 TBA458725 SRE458725 SHI458725 RXM458725 RNQ458725 RDU458725 QTY458725 QKC458725 QAG458725 PQK458725 PGO458725 OWS458725 OMW458725 ODA458725 NTE458725 NJI458725 MZM458725 MPQ458725 MFU458725 LVY458725 LMC458725 LCG458725 KSK458725 KIO458725 JYS458725 JOW458725 JFA458725 IVE458725 ILI458725 IBM458725 HRQ458725 HHU458725 GXY458725 GOC458725 GEG458725 FUK458725 FKO458725 FAS458725 EQW458725 EHA458725 DXE458725 DNI458725 DDM458725 CTQ458725 CJU458725 BZY458725 BQC458725 BGG458725 AWK458725 AMO458725 ACS458725 SW458725 JA458725 WVM393189 WLQ393189 WBU393189 VRY393189 VIC393189 UYG393189 UOK393189 UEO393189 TUS393189 TKW393189 TBA393189 SRE393189 SHI393189 RXM393189 RNQ393189 RDU393189 QTY393189 QKC393189 QAG393189 PQK393189 PGO393189 OWS393189 OMW393189 ODA393189 NTE393189 NJI393189 MZM393189 MPQ393189 MFU393189 LVY393189 LMC393189 LCG393189 KSK393189 KIO393189 JYS393189 JOW393189 JFA393189 IVE393189 ILI393189 IBM393189 HRQ393189 HHU393189 GXY393189 GOC393189 GEG393189 FUK393189 FKO393189 FAS393189 EQW393189 EHA393189 DXE393189 DNI393189 DDM393189 CTQ393189 CJU393189 BZY393189 BQC393189 BGG393189 AWK393189 AMO393189 ACS393189 SW393189 JA393189 WVM327653 WLQ327653 WBU327653 VRY327653 VIC327653 UYG327653 UOK327653 UEO327653 TUS327653 TKW327653 TBA327653 SRE327653 SHI327653 RXM327653 RNQ327653 RDU327653 QTY327653 QKC327653 QAG327653 PQK327653 PGO327653 OWS327653 OMW327653 ODA327653 NTE327653 NJI327653 MZM327653 MPQ327653 MFU327653 LVY327653 LMC327653 LCG327653 KSK327653 KIO327653 JYS327653 JOW327653 JFA327653 IVE327653 ILI327653 IBM327653 HRQ327653 HHU327653 GXY327653 GOC327653 GEG327653 FUK327653 FKO327653 FAS327653 EQW327653 EHA327653 DXE327653 DNI327653 DDM327653 CTQ327653 CJU327653 BZY327653 BQC327653 BGG327653 AWK327653 AMO327653 ACS327653 SW327653 JA327653 WVM262117 WLQ262117 WBU262117 VRY262117 VIC262117 UYG262117 UOK262117 UEO262117 TUS262117 TKW262117 TBA262117 SRE262117 SHI262117 RXM262117 RNQ262117 RDU262117 QTY262117 QKC262117 QAG262117 PQK262117 PGO262117 OWS262117 OMW262117 ODA262117 NTE262117 NJI262117 MZM262117 MPQ262117 MFU262117 LVY262117 LMC262117 LCG262117 KSK262117 KIO262117 JYS262117 JOW262117 JFA262117 IVE262117 ILI262117 IBM262117 HRQ262117 HHU262117 GXY262117 GOC262117 GEG262117 FUK262117 FKO262117 FAS262117 EQW262117 EHA262117 DXE262117 DNI262117 DDM262117 CTQ262117 CJU262117 BZY262117 BQC262117 BGG262117 AWK262117 AMO262117 ACS262117 SW262117 JA262117 WVM196581 WLQ196581 WBU196581 VRY196581 VIC196581 UYG196581 UOK196581 UEO196581 TUS196581 TKW196581 TBA196581 SRE196581 SHI196581 RXM196581 RNQ196581 RDU196581 QTY196581 QKC196581 QAG196581 PQK196581 PGO196581 OWS196581 OMW196581 ODA196581 NTE196581 NJI196581 MZM196581 MPQ196581 MFU196581 LVY196581 LMC196581 LCG196581 KSK196581 KIO196581 JYS196581 JOW196581 JFA196581 IVE196581 ILI196581 IBM196581 HRQ196581 HHU196581 GXY196581 GOC196581 GEG196581 FUK196581 FKO196581 FAS196581 EQW196581 EHA196581 DXE196581 DNI196581 DDM196581 CTQ196581 CJU196581 BZY196581 BQC196581 BGG196581 AWK196581 AMO196581 ACS196581 SW196581 JA196581 WVM131045 WLQ131045 WBU131045 VRY131045 VIC131045 UYG131045 UOK131045 UEO131045 TUS131045 TKW131045 TBA131045 SRE131045 SHI131045 RXM131045 RNQ131045 RDU131045 QTY131045 QKC131045 QAG131045 PQK131045 PGO131045 OWS131045 OMW131045 ODA131045 NTE131045 NJI131045 MZM131045 MPQ131045 MFU131045 LVY131045 LMC131045 LCG131045 KSK131045 KIO131045 JYS131045 JOW131045 JFA131045 IVE131045 ILI131045 IBM131045 HRQ131045 HHU131045 GXY131045 GOC131045 GEG131045 FUK131045 FKO131045 FAS131045 EQW131045 EHA131045 DXE131045 DNI131045 DDM131045 CTQ131045 CJU131045 BZY131045 BQC131045 BGG131045 AWK131045 AMO131045 ACS131045 SW131045 JA131045 WVM65509 WLQ65509 WBU65509 VRY65509 VIC65509 UYG65509 UOK65509 UEO65509 TUS65509 TKW65509 TBA65509 SRE65509 SHI65509 RXM65509 RNQ65509 RDU65509 QTY65509 QKC65509 QAG65509 PQK65509 PGO65509 OWS65509 OMW65509 ODA65509 NTE65509 NJI65509 MZM65509 MPQ65509 MFU65509 LVY65509 LMC65509 LCG65509 KSK65509 KIO65509 JYS65509 JOW65509 JFA65509 IVE65509 ILI65509 IBM65509 HRQ65509 HHU65509 GXY65509 GOC65509 GEG65509 FUK65509 FKO65509 FAS65509 EQW65509 EHA65509 DXE65509 DNI65509 DDM65509 CTQ65509 CJU65509 BZY65509 BQC65509 BGG65509 AWK65509 AMO65509 ACS65509 SW65509 JA65509 WVC7:WVD7 WLG7:WLH7 WBK7:WBL7 VRO7:VRP7 VHS7:VHT7 UXW7:UXX7 UOA7:UOB7 UEE7:UEF7 TUI7:TUJ7 TKM7:TKN7 TAQ7:TAR7 SQU7:SQV7 SGY7:SGZ7 RXC7:RXD7 RNG7:RNH7 RDK7:RDL7 QTO7:QTP7 QJS7:QJT7 PZW7:PZX7 PQA7:PQB7 PGE7:PGF7 OWI7:OWJ7 OMM7:OMN7 OCQ7:OCR7 NSU7:NSV7 NIY7:NIZ7 MZC7:MZD7 MPG7:MPH7 MFK7:MFL7 LVO7:LVP7 LLS7:LLT7 LBW7:LBX7 KSA7:KSB7 KIE7:KIF7 JYI7:JYJ7 JOM7:JON7 JEQ7:JER7 IUU7:IUV7 IKY7:IKZ7 IBC7:IBD7 HRG7:HRH7 HHK7:HHL7 GXO7:GXP7 GNS7:GNT7 GDW7:GDX7 FUA7:FUB7 FKE7:FKF7 FAI7:FAJ7 EQM7:EQN7 EGQ7:EGR7 DWU7:DWV7 DMY7:DMZ7 DDC7:DDD7 CTG7:CTH7 CJK7:CJL7 BZO7:BZP7 BPS7:BPT7 BFW7:BFX7 AWA7:AWB7 AME7:AMF7 ACI7:ACJ7 SM7:SN7 IQ7:IR7 WVM7 WLQ7 WBU7 VRY7 VIC7 UYG7 UOK7 UEO7 TUS7 TKW7 TBA7 SRE7 SHI7 RXM7 RNQ7 RDU7 QTY7 QKC7 QAG7 PQK7 PGO7 OWS7 OMW7 ODA7 NTE7 NJI7 MZM7 MPQ7 MFU7 LVY7 LMC7 LCG7 KSK7 KIO7 JYS7 JOW7 JFA7 IVE7 ILI7 IBM7 HRQ7 HHU7 GXY7 GOC7 GEG7 FUK7 FKO7 FAS7 EQW7 EHA7 DXE7 DNI7 DDM7 CTQ7 CJU7 BZY7 BQC7 BGG7 AWK7 AMO7 ACS7 SW7" xr:uid="{00000000-0002-0000-3200-000004000000}">
      <formula1>$C$7:$E$7</formula1>
    </dataValidation>
    <dataValidation type="list" allowBlank="1" showInputMessage="1" showErrorMessage="1" sqref="H12" xr:uid="{00000000-0002-0000-3200-000005000000}">
      <formula1>$C$12:$F$12</formula1>
    </dataValidation>
    <dataValidation type="list" allowBlank="1" showInputMessage="1" showErrorMessage="1" sqref="H13" xr:uid="{00000000-0002-0000-3200-000006000000}">
      <formula1>$C$13:$F$13</formula1>
    </dataValidation>
    <dataValidation type="list" allowBlank="1" showInputMessage="1" showErrorMessage="1" sqref="H11" xr:uid="{00000000-0002-0000-3200-000007000000}">
      <formula1>$C$11:$F$11</formula1>
    </dataValidation>
    <dataValidation type="list" allowBlank="1" showInputMessage="1" showErrorMessage="1" sqref="H9" xr:uid="{00000000-0002-0000-3200-000008000000}">
      <formula1>$C$9:$F$9</formula1>
    </dataValidation>
  </dataValidations>
  <pageMargins left="0.7" right="0.7" top="0.75" bottom="0.75" header="0.3" footer="0.3"/>
  <pageSetup paperSize="9" scale="75"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29">
    <pageSetUpPr fitToPage="1"/>
  </sheetPr>
  <dimension ref="A1:BC200"/>
  <sheetViews>
    <sheetView workbookViewId="0">
      <selection activeCell="D4" sqref="D4:J4"/>
    </sheetView>
  </sheetViews>
  <sheetFormatPr defaultColWidth="9.140625" defaultRowHeight="11.25" zeroHeight="1" x14ac:dyDescent="0.2"/>
  <cols>
    <col min="1" max="1" width="4.5703125" style="322" customWidth="1"/>
    <col min="2" max="2" width="16" style="322" customWidth="1"/>
    <col min="3" max="3" width="25.140625" style="322" customWidth="1"/>
    <col min="4" max="4" width="17.42578125" style="322" customWidth="1"/>
    <col min="5" max="5" width="18.5703125" style="322" customWidth="1"/>
    <col min="6" max="6" width="18.28515625" style="322" customWidth="1"/>
    <col min="7" max="7" width="18.140625" style="322" customWidth="1"/>
    <col min="8" max="8" width="11.28515625" style="322" customWidth="1"/>
    <col min="9" max="9" width="24" style="322" customWidth="1"/>
    <col min="10" max="10" width="9.140625" style="322" customWidth="1"/>
    <col min="11" max="13" width="9.140625" style="323"/>
    <col min="14" max="19" width="9.140625" style="324"/>
    <col min="20" max="16384" width="9.140625" style="322"/>
  </cols>
  <sheetData>
    <row r="1" spans="1:55" ht="12" thickBot="1" x14ac:dyDescent="0.25">
      <c r="A1" s="662"/>
      <c r="B1" s="662"/>
      <c r="C1" s="662"/>
      <c r="D1" s="662"/>
      <c r="E1" s="662"/>
      <c r="F1" s="662"/>
      <c r="G1" s="662"/>
      <c r="H1" s="662"/>
      <c r="I1" s="662"/>
      <c r="J1" s="662"/>
      <c r="K1" s="663"/>
      <c r="L1" s="663"/>
      <c r="M1" s="663"/>
      <c r="N1" s="664"/>
      <c r="O1" s="664"/>
      <c r="P1" s="664"/>
      <c r="Q1" s="664"/>
      <c r="R1" s="664"/>
      <c r="S1" s="664"/>
      <c r="T1" s="1547"/>
      <c r="U1" s="1547"/>
      <c r="V1" s="1547"/>
      <c r="W1" s="1547"/>
      <c r="X1" s="1547"/>
      <c r="Y1" s="1547"/>
      <c r="Z1" s="1547"/>
      <c r="AA1" s="1547"/>
      <c r="AB1" s="1547"/>
      <c r="AC1" s="1547"/>
      <c r="AD1" s="1547"/>
      <c r="AE1" s="1547"/>
      <c r="AF1" s="1547"/>
      <c r="AG1" s="1547"/>
      <c r="AH1" s="1547"/>
      <c r="AI1" s="1547"/>
      <c r="AJ1" s="1547"/>
      <c r="AK1" s="1547"/>
      <c r="AL1" s="1547"/>
      <c r="AM1" s="1547"/>
      <c r="AN1" s="1547"/>
      <c r="AO1" s="1547"/>
      <c r="AP1" s="1547"/>
      <c r="AQ1" s="1547"/>
      <c r="AR1" s="1547"/>
      <c r="AS1" s="1547"/>
      <c r="AT1" s="1547"/>
      <c r="AU1" s="1547"/>
      <c r="AV1" s="1547"/>
      <c r="AW1" s="1547"/>
      <c r="AX1" s="1547"/>
      <c r="AY1" s="1547"/>
      <c r="AZ1" s="1547"/>
      <c r="BA1" s="1547"/>
      <c r="BB1" s="1547"/>
      <c r="BC1" s="1547"/>
    </row>
    <row r="2" spans="1:55" ht="15.75" x14ac:dyDescent="0.2">
      <c r="A2" s="662"/>
      <c r="B2" s="2768" t="str">
        <f>'Borrower Details'!A2 &amp;" - Business Credit Rating Tool"</f>
        <v>Mortgage-Magnus - Business Credit Rating Tool</v>
      </c>
      <c r="C2" s="2769"/>
      <c r="D2" s="2769"/>
      <c r="E2" s="2769"/>
      <c r="F2" s="2769"/>
      <c r="G2" s="2769"/>
      <c r="H2" s="2769"/>
      <c r="I2" s="2769"/>
      <c r="J2" s="2770"/>
      <c r="K2" s="663"/>
      <c r="L2" s="663"/>
      <c r="M2" s="663"/>
      <c r="N2" s="664"/>
      <c r="O2" s="664"/>
      <c r="P2" s="664"/>
      <c r="Q2" s="664"/>
      <c r="R2" s="664"/>
      <c r="S2" s="664"/>
      <c r="T2" s="1547"/>
      <c r="U2" s="1547"/>
      <c r="V2" s="1547"/>
      <c r="W2" s="1547"/>
      <c r="X2" s="1547"/>
      <c r="Y2" s="1547"/>
      <c r="Z2" s="1547"/>
      <c r="AA2" s="1547"/>
      <c r="AB2" s="1547"/>
      <c r="AC2" s="1547"/>
      <c r="AD2" s="1547"/>
      <c r="AE2" s="1547"/>
      <c r="AF2" s="1547"/>
      <c r="AG2" s="1547"/>
      <c r="AH2" s="1547"/>
      <c r="AI2" s="1547"/>
      <c r="AJ2" s="1547"/>
      <c r="AK2" s="1547"/>
      <c r="AL2" s="1547"/>
      <c r="AM2" s="1547"/>
      <c r="AN2" s="1547"/>
      <c r="AO2" s="1547"/>
      <c r="AP2" s="1547"/>
      <c r="AQ2" s="1547"/>
      <c r="AR2" s="1547"/>
      <c r="AS2" s="1547"/>
      <c r="AT2" s="1547"/>
      <c r="AU2" s="1547"/>
      <c r="AV2" s="1547"/>
      <c r="AW2" s="1547"/>
      <c r="AX2" s="1547"/>
      <c r="AY2" s="1547"/>
      <c r="AZ2" s="1547"/>
      <c r="BA2" s="1547"/>
      <c r="BB2" s="1547"/>
      <c r="BC2" s="1547"/>
    </row>
    <row r="3" spans="1:55" ht="12.75" customHeight="1" x14ac:dyDescent="0.2">
      <c r="A3" s="662"/>
      <c r="B3" s="2779" t="s">
        <v>2519</v>
      </c>
      <c r="C3" s="2780"/>
      <c r="D3" s="2780"/>
      <c r="E3" s="2780"/>
      <c r="F3" s="2780"/>
      <c r="G3" s="2780"/>
      <c r="H3" s="2780"/>
      <c r="I3" s="2780"/>
      <c r="J3" s="2794"/>
      <c r="K3" s="663"/>
      <c r="L3" s="663"/>
      <c r="M3" s="663"/>
      <c r="N3" s="664"/>
      <c r="O3" s="664"/>
      <c r="P3" s="664"/>
      <c r="Q3" s="664"/>
      <c r="R3" s="664"/>
      <c r="S3" s="664"/>
      <c r="T3" s="1547"/>
      <c r="U3" s="1547"/>
      <c r="V3" s="1547"/>
      <c r="W3" s="1547"/>
      <c r="X3" s="1547"/>
      <c r="Y3" s="1547"/>
      <c r="Z3" s="1547"/>
      <c r="AA3" s="1547"/>
      <c r="AB3" s="1547"/>
      <c r="AC3" s="1547"/>
      <c r="AD3" s="1547"/>
      <c r="AE3" s="1547"/>
      <c r="AF3" s="1547"/>
      <c r="AG3" s="1547"/>
      <c r="AH3" s="1547"/>
      <c r="AI3" s="1547"/>
      <c r="AJ3" s="1547"/>
      <c r="AK3" s="1547"/>
      <c r="AL3" s="1547"/>
      <c r="AM3" s="1547"/>
      <c r="AN3" s="1547"/>
      <c r="AO3" s="1547"/>
      <c r="AP3" s="1547"/>
      <c r="AQ3" s="1547"/>
      <c r="AR3" s="1547"/>
      <c r="AS3" s="1547"/>
      <c r="AT3" s="1547"/>
      <c r="AU3" s="1547"/>
      <c r="AV3" s="1547"/>
      <c r="AW3" s="1547"/>
      <c r="AX3" s="1547"/>
      <c r="AY3" s="1547"/>
      <c r="AZ3" s="1547"/>
      <c r="BA3" s="1547"/>
      <c r="BB3" s="1547"/>
      <c r="BC3" s="1547"/>
    </row>
    <row r="4" spans="1:55" ht="21.75" customHeight="1" x14ac:dyDescent="0.2">
      <c r="A4" s="662"/>
      <c r="B4" s="678" t="s">
        <v>840</v>
      </c>
      <c r="C4" s="679"/>
      <c r="D4" s="2786">
        <f>'Borrower Details'!B8</f>
        <v>0</v>
      </c>
      <c r="E4" s="2786"/>
      <c r="F4" s="2786"/>
      <c r="G4" s="2786"/>
      <c r="H4" s="2786"/>
      <c r="I4" s="2786"/>
      <c r="J4" s="2787"/>
      <c r="K4" s="663"/>
      <c r="L4" s="663"/>
      <c r="M4" s="663"/>
      <c r="N4" s="664"/>
      <c r="O4" s="664"/>
      <c r="P4" s="664"/>
      <c r="Q4" s="664"/>
      <c r="R4" s="664"/>
      <c r="S4" s="664"/>
      <c r="T4" s="1547"/>
      <c r="U4" s="1547"/>
      <c r="V4" s="1547"/>
      <c r="W4" s="1547"/>
      <c r="X4" s="1547"/>
      <c r="Y4" s="1547"/>
      <c r="Z4" s="1547"/>
      <c r="AA4" s="1547"/>
      <c r="AB4" s="1547"/>
      <c r="AC4" s="1547"/>
      <c r="AD4" s="1547"/>
      <c r="AE4" s="1547"/>
      <c r="AF4" s="1547"/>
      <c r="AG4" s="1547"/>
      <c r="AH4" s="1547"/>
      <c r="AI4" s="1547"/>
      <c r="AJ4" s="1547"/>
      <c r="AK4" s="1547"/>
      <c r="AL4" s="1547"/>
      <c r="AM4" s="1547"/>
      <c r="AN4" s="1547"/>
      <c r="AO4" s="1547"/>
      <c r="AP4" s="1547"/>
      <c r="AQ4" s="1547"/>
      <c r="AR4" s="1547"/>
      <c r="AS4" s="1547"/>
      <c r="AT4" s="1547"/>
      <c r="AU4" s="1547"/>
      <c r="AV4" s="1547"/>
      <c r="AW4" s="1547"/>
      <c r="AX4" s="1547"/>
      <c r="AY4" s="1547"/>
      <c r="AZ4" s="1547"/>
      <c r="BA4" s="1547"/>
      <c r="BB4" s="1547"/>
      <c r="BC4" s="1547"/>
    </row>
    <row r="5" spans="1:55" ht="14.25" customHeight="1" x14ac:dyDescent="0.2">
      <c r="A5" s="662"/>
      <c r="B5" s="2788"/>
      <c r="C5" s="2789"/>
      <c r="D5" s="2789"/>
      <c r="E5" s="2789"/>
      <c r="F5" s="2789"/>
      <c r="G5" s="2789"/>
      <c r="H5" s="2789"/>
      <c r="I5" s="2789"/>
      <c r="J5" s="2790"/>
      <c r="K5" s="663"/>
      <c r="L5" s="663"/>
      <c r="M5" s="663"/>
      <c r="N5" s="664"/>
      <c r="O5" s="664"/>
      <c r="P5" s="664"/>
      <c r="Q5" s="664"/>
      <c r="R5" s="664"/>
      <c r="S5" s="664"/>
      <c r="T5" s="1547"/>
      <c r="U5" s="1547"/>
      <c r="V5" s="1547"/>
      <c r="W5" s="1547"/>
      <c r="X5" s="1547"/>
      <c r="Y5" s="1547"/>
      <c r="Z5" s="1547"/>
      <c r="AA5" s="1547"/>
      <c r="AB5" s="1547"/>
      <c r="AC5" s="1547"/>
      <c r="AD5" s="1547"/>
      <c r="AE5" s="1547"/>
      <c r="AF5" s="1547"/>
      <c r="AG5" s="1547"/>
      <c r="AH5" s="1547"/>
      <c r="AI5" s="1547"/>
      <c r="AJ5" s="1547"/>
      <c r="AK5" s="1547"/>
      <c r="AL5" s="1547"/>
      <c r="AM5" s="1547"/>
      <c r="AN5" s="1547"/>
      <c r="AO5" s="1547"/>
      <c r="AP5" s="1547"/>
      <c r="AQ5" s="1547"/>
      <c r="AR5" s="1547"/>
      <c r="AS5" s="1547"/>
      <c r="AT5" s="1547"/>
      <c r="AU5" s="1547"/>
      <c r="AV5" s="1547"/>
      <c r="AW5" s="1547"/>
      <c r="AX5" s="1547"/>
      <c r="AY5" s="1547"/>
      <c r="AZ5" s="1547"/>
      <c r="BA5" s="1547"/>
      <c r="BB5" s="1547"/>
      <c r="BC5" s="1547"/>
    </row>
    <row r="6" spans="1:55" ht="47.25" customHeight="1" x14ac:dyDescent="0.2">
      <c r="A6" s="662"/>
      <c r="B6" s="655" t="s">
        <v>841</v>
      </c>
      <c r="C6" s="656" t="s">
        <v>842</v>
      </c>
      <c r="D6" s="656" t="s">
        <v>843</v>
      </c>
      <c r="E6" s="656" t="s">
        <v>844</v>
      </c>
      <c r="F6" s="657" t="s">
        <v>845</v>
      </c>
      <c r="G6" s="656" t="s">
        <v>846</v>
      </c>
      <c r="H6" s="666" t="s">
        <v>847</v>
      </c>
      <c r="I6" s="656" t="s">
        <v>999</v>
      </c>
      <c r="J6" s="680" t="s">
        <v>26</v>
      </c>
      <c r="K6" s="663"/>
      <c r="L6" s="663"/>
      <c r="M6" s="663"/>
      <c r="N6" s="664"/>
      <c r="O6" s="664"/>
      <c r="P6" s="664"/>
      <c r="Q6" s="664"/>
      <c r="R6" s="664"/>
      <c r="S6" s="664"/>
      <c r="T6" s="1547"/>
      <c r="U6" s="1547"/>
      <c r="V6" s="1547"/>
      <c r="W6" s="1547"/>
      <c r="X6" s="1547"/>
      <c r="Y6" s="1547"/>
      <c r="Z6" s="1547"/>
      <c r="AA6" s="1547"/>
      <c r="AB6" s="1547"/>
      <c r="AC6" s="1547"/>
      <c r="AD6" s="1547"/>
      <c r="AE6" s="1547"/>
      <c r="AF6" s="1547"/>
      <c r="AG6" s="1547"/>
      <c r="AH6" s="1547"/>
      <c r="AI6" s="1547"/>
      <c r="AJ6" s="1547"/>
      <c r="AK6" s="1547"/>
      <c r="AL6" s="1547"/>
      <c r="AM6" s="1547"/>
      <c r="AN6" s="1547"/>
      <c r="AO6" s="1547"/>
      <c r="AP6" s="1547"/>
      <c r="AQ6" s="1547"/>
      <c r="AR6" s="1547"/>
      <c r="AS6" s="1547"/>
      <c r="AT6" s="1547"/>
      <c r="AU6" s="1547"/>
      <c r="AV6" s="1547"/>
      <c r="AW6" s="1547"/>
      <c r="AX6" s="1547"/>
      <c r="AY6" s="1547"/>
      <c r="AZ6" s="1547"/>
      <c r="BA6" s="1547"/>
      <c r="BB6" s="1547"/>
      <c r="BC6" s="1547"/>
    </row>
    <row r="7" spans="1:55" s="325" customFormat="1" ht="33.75" x14ac:dyDescent="0.2">
      <c r="A7" s="2791" t="s">
        <v>848</v>
      </c>
      <c r="B7" s="659" t="s">
        <v>849</v>
      </c>
      <c r="C7" s="660" t="s">
        <v>850</v>
      </c>
      <c r="D7" s="660" t="s">
        <v>851</v>
      </c>
      <c r="E7" s="660" t="s">
        <v>852</v>
      </c>
      <c r="F7" s="660" t="s">
        <v>853</v>
      </c>
      <c r="G7" s="660" t="s">
        <v>854</v>
      </c>
      <c r="H7" s="668" t="s">
        <v>855</v>
      </c>
      <c r="I7" s="669"/>
      <c r="J7" s="1550">
        <f t="shared" ref="J7:J31" si="0">IF(I7=D7,4,(IF(I7=E7,3,(IF(I7=F7,2,0)))))</f>
        <v>0</v>
      </c>
      <c r="K7" s="683"/>
      <c r="L7" s="683"/>
      <c r="M7" s="683"/>
      <c r="N7" s="684"/>
      <c r="O7" s="684"/>
      <c r="P7" s="684"/>
      <c r="Q7" s="684"/>
      <c r="R7" s="684"/>
      <c r="S7" s="684"/>
      <c r="T7" s="1553"/>
      <c r="U7" s="1553"/>
      <c r="V7" s="1553"/>
      <c r="W7" s="1553"/>
      <c r="X7" s="1553"/>
      <c r="Y7" s="1553"/>
      <c r="Z7" s="1553"/>
      <c r="AA7" s="1553"/>
      <c r="AB7" s="1553"/>
      <c r="AC7" s="1553"/>
      <c r="AD7" s="1553"/>
      <c r="AE7" s="1553"/>
      <c r="AF7" s="1553"/>
      <c r="AG7" s="1553"/>
      <c r="AH7" s="1553"/>
      <c r="AI7" s="1553"/>
      <c r="AJ7" s="1553"/>
      <c r="AK7" s="1553"/>
      <c r="AL7" s="1553"/>
      <c r="AM7" s="1553"/>
      <c r="AN7" s="1553"/>
      <c r="AO7" s="1553"/>
      <c r="AP7" s="1553"/>
      <c r="AQ7" s="1553"/>
      <c r="AR7" s="1553"/>
      <c r="AS7" s="1553"/>
      <c r="AT7" s="1553"/>
      <c r="AU7" s="1553"/>
      <c r="AV7" s="1553"/>
      <c r="AW7" s="1553"/>
      <c r="AX7" s="1553"/>
      <c r="AY7" s="1553"/>
      <c r="AZ7" s="1553"/>
      <c r="BA7" s="1553"/>
      <c r="BB7" s="1553"/>
      <c r="BC7" s="1553"/>
    </row>
    <row r="8" spans="1:55" ht="27" customHeight="1" x14ac:dyDescent="0.2">
      <c r="A8" s="2791"/>
      <c r="B8" s="659" t="s">
        <v>856</v>
      </c>
      <c r="C8" s="660" t="s">
        <v>857</v>
      </c>
      <c r="D8" s="660" t="s">
        <v>858</v>
      </c>
      <c r="E8" s="660" t="s">
        <v>859</v>
      </c>
      <c r="F8" s="660" t="s">
        <v>860</v>
      </c>
      <c r="G8" s="660" t="s">
        <v>861</v>
      </c>
      <c r="H8" s="668" t="s">
        <v>855</v>
      </c>
      <c r="I8" s="669"/>
      <c r="J8" s="1550">
        <f t="shared" si="0"/>
        <v>0</v>
      </c>
      <c r="K8" s="663"/>
      <c r="L8" s="663"/>
      <c r="M8" s="663"/>
      <c r="N8" s="664"/>
      <c r="O8" s="664"/>
      <c r="P8" s="664"/>
      <c r="Q8" s="664"/>
      <c r="R8" s="664"/>
      <c r="S8" s="664"/>
      <c r="T8" s="1547"/>
      <c r="U8" s="1547"/>
      <c r="V8" s="1547"/>
      <c r="W8" s="1547"/>
      <c r="X8" s="1547"/>
      <c r="Y8" s="1547"/>
      <c r="Z8" s="1547"/>
      <c r="AA8" s="1547"/>
      <c r="AB8" s="1547"/>
      <c r="AC8" s="1547"/>
      <c r="AD8" s="1547"/>
      <c r="AE8" s="1547"/>
      <c r="AF8" s="1547"/>
      <c r="AG8" s="1547"/>
      <c r="AH8" s="1547"/>
      <c r="AI8" s="1547"/>
      <c r="AJ8" s="1547"/>
      <c r="AK8" s="1547"/>
      <c r="AL8" s="1547"/>
      <c r="AM8" s="1547"/>
      <c r="AN8" s="1547"/>
      <c r="AO8" s="1547"/>
      <c r="AP8" s="1547"/>
      <c r="AQ8" s="1547"/>
      <c r="AR8" s="1547"/>
      <c r="AS8" s="1547"/>
      <c r="AT8" s="1547"/>
      <c r="AU8" s="1547"/>
      <c r="AV8" s="1547"/>
      <c r="AW8" s="1547"/>
      <c r="AX8" s="1547"/>
      <c r="AY8" s="1547"/>
      <c r="AZ8" s="1547"/>
      <c r="BA8" s="1547"/>
      <c r="BB8" s="1547"/>
      <c r="BC8" s="1547"/>
    </row>
    <row r="9" spans="1:55" ht="45" x14ac:dyDescent="0.2">
      <c r="A9" s="2791"/>
      <c r="B9" s="659" t="s">
        <v>862</v>
      </c>
      <c r="C9" s="660" t="s">
        <v>863</v>
      </c>
      <c r="D9" s="660" t="s">
        <v>864</v>
      </c>
      <c r="E9" s="660" t="s">
        <v>865</v>
      </c>
      <c r="F9" s="660" t="s">
        <v>866</v>
      </c>
      <c r="G9" s="660" t="s">
        <v>867</v>
      </c>
      <c r="H9" s="668" t="s">
        <v>855</v>
      </c>
      <c r="I9" s="669"/>
      <c r="J9" s="1550">
        <f t="shared" si="0"/>
        <v>0</v>
      </c>
      <c r="K9" s="663"/>
      <c r="L9" s="663"/>
      <c r="M9" s="663"/>
      <c r="N9" s="664"/>
      <c r="O9" s="664"/>
      <c r="P9" s="664"/>
      <c r="Q9" s="664"/>
      <c r="R9" s="664"/>
      <c r="S9" s="664"/>
      <c r="T9" s="1547"/>
      <c r="U9" s="1547"/>
      <c r="V9" s="1547"/>
      <c r="W9" s="1547"/>
      <c r="X9" s="1547"/>
      <c r="Y9" s="1547"/>
      <c r="Z9" s="1547"/>
      <c r="AA9" s="1547"/>
      <c r="AB9" s="1547"/>
      <c r="AC9" s="1547"/>
      <c r="AD9" s="1547"/>
      <c r="AE9" s="1547"/>
      <c r="AF9" s="1547"/>
      <c r="AG9" s="1547"/>
      <c r="AH9" s="1547"/>
      <c r="AI9" s="1547"/>
      <c r="AJ9" s="1547"/>
      <c r="AK9" s="1547"/>
      <c r="AL9" s="1547"/>
      <c r="AM9" s="1547"/>
      <c r="AN9" s="1547"/>
      <c r="AO9" s="1547"/>
      <c r="AP9" s="1547"/>
      <c r="AQ9" s="1547"/>
      <c r="AR9" s="1547"/>
      <c r="AS9" s="1547"/>
      <c r="AT9" s="1547"/>
      <c r="AU9" s="1547"/>
      <c r="AV9" s="1547"/>
      <c r="AW9" s="1547"/>
      <c r="AX9" s="1547"/>
      <c r="AY9" s="1547"/>
      <c r="AZ9" s="1547"/>
      <c r="BA9" s="1547"/>
      <c r="BB9" s="1547"/>
      <c r="BC9" s="1547"/>
    </row>
    <row r="10" spans="1:55" ht="56.25" x14ac:dyDescent="0.2">
      <c r="A10" s="2791"/>
      <c r="B10" s="659" t="s">
        <v>868</v>
      </c>
      <c r="C10" s="660" t="s">
        <v>869</v>
      </c>
      <c r="D10" s="660" t="s">
        <v>870</v>
      </c>
      <c r="E10" s="660" t="s">
        <v>871</v>
      </c>
      <c r="F10" s="660" t="s">
        <v>872</v>
      </c>
      <c r="G10" s="660" t="s">
        <v>873</v>
      </c>
      <c r="H10" s="668" t="s">
        <v>855</v>
      </c>
      <c r="I10" s="669"/>
      <c r="J10" s="1550">
        <f t="shared" si="0"/>
        <v>0</v>
      </c>
      <c r="K10" s="663"/>
      <c r="L10" s="663"/>
      <c r="M10" s="663"/>
      <c r="N10" s="664"/>
      <c r="O10" s="664"/>
      <c r="P10" s="664"/>
      <c r="Q10" s="664"/>
      <c r="R10" s="664"/>
      <c r="S10" s="664"/>
      <c r="T10" s="1547"/>
      <c r="U10" s="1547"/>
      <c r="V10" s="1547"/>
      <c r="W10" s="1547"/>
      <c r="X10" s="1547"/>
      <c r="Y10" s="1547"/>
      <c r="Z10" s="1547"/>
      <c r="AA10" s="1547"/>
      <c r="AB10" s="1547"/>
      <c r="AC10" s="1547"/>
      <c r="AD10" s="1547"/>
      <c r="AE10" s="1547"/>
      <c r="AF10" s="1547"/>
      <c r="AG10" s="1547"/>
      <c r="AH10" s="1547"/>
      <c r="AI10" s="1547"/>
      <c r="AJ10" s="1547"/>
      <c r="AK10" s="1547"/>
      <c r="AL10" s="1547"/>
      <c r="AM10" s="1547"/>
      <c r="AN10" s="1547"/>
      <c r="AO10" s="1547"/>
      <c r="AP10" s="1547"/>
      <c r="AQ10" s="1547"/>
      <c r="AR10" s="1547"/>
      <c r="AS10" s="1547"/>
      <c r="AT10" s="1547"/>
      <c r="AU10" s="1547"/>
      <c r="AV10" s="1547"/>
      <c r="AW10" s="1547"/>
      <c r="AX10" s="1547"/>
      <c r="AY10" s="1547"/>
      <c r="AZ10" s="1547"/>
      <c r="BA10" s="1547"/>
      <c r="BB10" s="1547"/>
      <c r="BC10" s="1547"/>
    </row>
    <row r="11" spans="1:55" ht="45" x14ac:dyDescent="0.2">
      <c r="A11" s="2791"/>
      <c r="B11" s="659" t="s">
        <v>874</v>
      </c>
      <c r="C11" s="660" t="s">
        <v>875</v>
      </c>
      <c r="D11" s="660" t="s">
        <v>876</v>
      </c>
      <c r="E11" s="660" t="s">
        <v>877</v>
      </c>
      <c r="F11" s="660" t="s">
        <v>878</v>
      </c>
      <c r="G11" s="660" t="s">
        <v>879</v>
      </c>
      <c r="H11" s="668" t="s">
        <v>855</v>
      </c>
      <c r="I11" s="669"/>
      <c r="J11" s="1550">
        <f t="shared" si="0"/>
        <v>0</v>
      </c>
      <c r="K11" s="663"/>
      <c r="L11" s="663"/>
      <c r="M11" s="663"/>
      <c r="N11" s="664"/>
      <c r="O11" s="664"/>
      <c r="P11" s="664"/>
      <c r="Q11" s="664"/>
      <c r="R11" s="664"/>
      <c r="S11" s="664"/>
      <c r="T11" s="1547"/>
      <c r="U11" s="1547"/>
      <c r="V11" s="1547"/>
      <c r="W11" s="1547"/>
      <c r="X11" s="1547"/>
      <c r="Y11" s="1547"/>
      <c r="Z11" s="1547"/>
      <c r="AA11" s="1547"/>
      <c r="AB11" s="1547"/>
      <c r="AC11" s="1547"/>
      <c r="AD11" s="1547"/>
      <c r="AE11" s="1547"/>
      <c r="AF11" s="1547"/>
      <c r="AG11" s="1547"/>
      <c r="AH11" s="1547"/>
      <c r="AI11" s="1547"/>
      <c r="AJ11" s="1547"/>
      <c r="AK11" s="1547"/>
      <c r="AL11" s="1547"/>
      <c r="AM11" s="1547"/>
      <c r="AN11" s="1547"/>
      <c r="AO11" s="1547"/>
      <c r="AP11" s="1547"/>
      <c r="AQ11" s="1547"/>
      <c r="AR11" s="1547"/>
      <c r="AS11" s="1547"/>
      <c r="AT11" s="1547"/>
      <c r="AU11" s="1547"/>
      <c r="AV11" s="1547"/>
      <c r="AW11" s="1547"/>
      <c r="AX11" s="1547"/>
      <c r="AY11" s="1547"/>
      <c r="AZ11" s="1547"/>
      <c r="BA11" s="1547"/>
      <c r="BB11" s="1547"/>
      <c r="BC11" s="1547"/>
    </row>
    <row r="12" spans="1:55" ht="56.25" x14ac:dyDescent="0.2">
      <c r="A12" s="2791"/>
      <c r="B12" s="659" t="s">
        <v>880</v>
      </c>
      <c r="C12" s="660" t="s">
        <v>880</v>
      </c>
      <c r="D12" s="660" t="s">
        <v>881</v>
      </c>
      <c r="E12" s="660" t="s">
        <v>882</v>
      </c>
      <c r="F12" s="660" t="s">
        <v>883</v>
      </c>
      <c r="G12" s="660" t="s">
        <v>884</v>
      </c>
      <c r="H12" s="668" t="s">
        <v>855</v>
      </c>
      <c r="I12" s="669"/>
      <c r="J12" s="1550">
        <f t="shared" si="0"/>
        <v>0</v>
      </c>
      <c r="K12" s="663"/>
      <c r="L12" s="663"/>
      <c r="M12" s="663"/>
      <c r="N12" s="664"/>
      <c r="O12" s="664"/>
      <c r="P12" s="664"/>
      <c r="Q12" s="664"/>
      <c r="R12" s="664"/>
      <c r="S12" s="664"/>
      <c r="T12" s="1547"/>
      <c r="U12" s="1547"/>
      <c r="V12" s="1547"/>
      <c r="W12" s="1547"/>
      <c r="X12" s="1547"/>
      <c r="Y12" s="1547"/>
      <c r="Z12" s="1547"/>
      <c r="AA12" s="1547"/>
      <c r="AB12" s="1547"/>
      <c r="AC12" s="1547"/>
      <c r="AD12" s="1547"/>
      <c r="AE12" s="1547"/>
      <c r="AF12" s="1547"/>
      <c r="AG12" s="1547"/>
      <c r="AH12" s="1547"/>
      <c r="AI12" s="1547"/>
      <c r="AJ12" s="1547"/>
      <c r="AK12" s="1547"/>
      <c r="AL12" s="1547"/>
      <c r="AM12" s="1547"/>
      <c r="AN12" s="1547"/>
      <c r="AO12" s="1547"/>
      <c r="AP12" s="1547"/>
      <c r="AQ12" s="1547"/>
      <c r="AR12" s="1547"/>
      <c r="AS12" s="1547"/>
      <c r="AT12" s="1547"/>
      <c r="AU12" s="1547"/>
      <c r="AV12" s="1547"/>
      <c r="AW12" s="1547"/>
      <c r="AX12" s="1547"/>
      <c r="AY12" s="1547"/>
      <c r="AZ12" s="1547"/>
      <c r="BA12" s="1547"/>
      <c r="BB12" s="1547"/>
      <c r="BC12" s="1547"/>
    </row>
    <row r="13" spans="1:55" ht="56.25" x14ac:dyDescent="0.2">
      <c r="A13" s="2791"/>
      <c r="B13" s="681" t="s">
        <v>885</v>
      </c>
      <c r="C13" s="660" t="s">
        <v>886</v>
      </c>
      <c r="D13" s="660" t="s">
        <v>887</v>
      </c>
      <c r="E13" s="660" t="s">
        <v>888</v>
      </c>
      <c r="F13" s="660" t="s">
        <v>889</v>
      </c>
      <c r="G13" s="660" t="s">
        <v>890</v>
      </c>
      <c r="H13" s="668" t="s">
        <v>855</v>
      </c>
      <c r="I13" s="669"/>
      <c r="J13" s="1550">
        <f t="shared" si="0"/>
        <v>0</v>
      </c>
      <c r="K13" s="663"/>
      <c r="L13" s="663"/>
      <c r="M13" s="663"/>
      <c r="N13" s="664"/>
      <c r="O13" s="664"/>
      <c r="P13" s="664"/>
      <c r="Q13" s="664"/>
      <c r="R13" s="664"/>
      <c r="S13" s="664"/>
      <c r="T13" s="1547"/>
      <c r="U13" s="1547"/>
      <c r="V13" s="1547"/>
      <c r="W13" s="1547"/>
      <c r="X13" s="1547"/>
      <c r="Y13" s="1547"/>
      <c r="Z13" s="1547"/>
      <c r="AA13" s="1547"/>
      <c r="AB13" s="1547"/>
      <c r="AC13" s="1547"/>
      <c r="AD13" s="1547"/>
      <c r="AE13" s="1547"/>
      <c r="AF13" s="1547"/>
      <c r="AG13" s="1547"/>
      <c r="AH13" s="1547"/>
      <c r="AI13" s="1547"/>
      <c r="AJ13" s="1547"/>
      <c r="AK13" s="1547"/>
      <c r="AL13" s="1547"/>
      <c r="AM13" s="1547"/>
      <c r="AN13" s="1547"/>
      <c r="AO13" s="1547"/>
      <c r="AP13" s="1547"/>
      <c r="AQ13" s="1547"/>
      <c r="AR13" s="1547"/>
      <c r="AS13" s="1547"/>
      <c r="AT13" s="1547"/>
      <c r="AU13" s="1547"/>
      <c r="AV13" s="1547"/>
      <c r="AW13" s="1547"/>
      <c r="AX13" s="1547"/>
      <c r="AY13" s="1547"/>
      <c r="AZ13" s="1547"/>
      <c r="BA13" s="1547"/>
      <c r="BB13" s="1547"/>
      <c r="BC13" s="1547"/>
    </row>
    <row r="14" spans="1:55" ht="33.75" x14ac:dyDescent="0.2">
      <c r="A14" s="2791"/>
      <c r="B14" s="659" t="s">
        <v>891</v>
      </c>
      <c r="C14" s="660" t="s">
        <v>892</v>
      </c>
      <c r="D14" s="660" t="s">
        <v>893</v>
      </c>
      <c r="E14" s="660" t="s">
        <v>894</v>
      </c>
      <c r="F14" s="660" t="s">
        <v>895</v>
      </c>
      <c r="G14" s="660" t="s">
        <v>896</v>
      </c>
      <c r="H14" s="668" t="s">
        <v>855</v>
      </c>
      <c r="I14" s="669"/>
      <c r="J14" s="1550">
        <f t="shared" si="0"/>
        <v>0</v>
      </c>
      <c r="K14" s="663"/>
      <c r="L14" s="663"/>
      <c r="M14" s="663"/>
      <c r="N14" s="664"/>
      <c r="O14" s="664"/>
      <c r="P14" s="664"/>
      <c r="Q14" s="664"/>
      <c r="R14" s="664"/>
      <c r="S14" s="664"/>
      <c r="T14" s="1547"/>
      <c r="U14" s="1547"/>
      <c r="V14" s="1547"/>
      <c r="W14" s="1547"/>
      <c r="X14" s="1547"/>
      <c r="Y14" s="1547"/>
      <c r="Z14" s="1547"/>
      <c r="AA14" s="1547"/>
      <c r="AB14" s="1547"/>
      <c r="AC14" s="1547"/>
      <c r="AD14" s="1547"/>
      <c r="AE14" s="1547"/>
      <c r="AF14" s="1547"/>
      <c r="AG14" s="1547"/>
      <c r="AH14" s="1547"/>
      <c r="AI14" s="1547"/>
      <c r="AJ14" s="1547"/>
      <c r="AK14" s="1547"/>
      <c r="AL14" s="1547"/>
      <c r="AM14" s="1547"/>
      <c r="AN14" s="1547"/>
      <c r="AO14" s="1547"/>
      <c r="AP14" s="1547"/>
      <c r="AQ14" s="1547"/>
      <c r="AR14" s="1547"/>
      <c r="AS14" s="1547"/>
      <c r="AT14" s="1547"/>
      <c r="AU14" s="1547"/>
      <c r="AV14" s="1547"/>
      <c r="AW14" s="1547"/>
      <c r="AX14" s="1547"/>
      <c r="AY14" s="1547"/>
      <c r="AZ14" s="1547"/>
      <c r="BA14" s="1547"/>
      <c r="BB14" s="1547"/>
      <c r="BC14" s="1547"/>
    </row>
    <row r="15" spans="1:55" ht="67.5" x14ac:dyDescent="0.2">
      <c r="A15" s="2791"/>
      <c r="B15" s="659" t="s">
        <v>897</v>
      </c>
      <c r="C15" s="660" t="s">
        <v>898</v>
      </c>
      <c r="D15" s="660" t="s">
        <v>899</v>
      </c>
      <c r="E15" s="660" t="s">
        <v>900</v>
      </c>
      <c r="F15" s="660" t="s">
        <v>901</v>
      </c>
      <c r="G15" s="660" t="s">
        <v>902</v>
      </c>
      <c r="H15" s="668" t="s">
        <v>855</v>
      </c>
      <c r="I15" s="669"/>
      <c r="J15" s="1550">
        <f t="shared" si="0"/>
        <v>0</v>
      </c>
      <c r="K15" s="663"/>
      <c r="L15" s="663"/>
      <c r="M15" s="663"/>
      <c r="N15" s="664"/>
      <c r="O15" s="664"/>
      <c r="P15" s="664"/>
      <c r="Q15" s="664"/>
      <c r="R15" s="664"/>
      <c r="S15" s="664"/>
      <c r="T15" s="1547"/>
      <c r="U15" s="1547"/>
      <c r="V15" s="1547"/>
      <c r="W15" s="1547"/>
      <c r="X15" s="1547"/>
      <c r="Y15" s="1547"/>
      <c r="Z15" s="1547"/>
      <c r="AA15" s="1547"/>
      <c r="AB15" s="1547"/>
      <c r="AC15" s="1547"/>
      <c r="AD15" s="1547"/>
      <c r="AE15" s="1547"/>
      <c r="AF15" s="1547"/>
      <c r="AG15" s="1547"/>
      <c r="AH15" s="1547"/>
      <c r="AI15" s="1547"/>
      <c r="AJ15" s="1547"/>
      <c r="AK15" s="1547"/>
      <c r="AL15" s="1547"/>
      <c r="AM15" s="1547"/>
      <c r="AN15" s="1547"/>
      <c r="AO15" s="1547"/>
      <c r="AP15" s="1547"/>
      <c r="AQ15" s="1547"/>
      <c r="AR15" s="1547"/>
      <c r="AS15" s="1547"/>
      <c r="AT15" s="1547"/>
      <c r="AU15" s="1547"/>
      <c r="AV15" s="1547"/>
      <c r="AW15" s="1547"/>
      <c r="AX15" s="1547"/>
      <c r="AY15" s="1547"/>
      <c r="AZ15" s="1547"/>
      <c r="BA15" s="1547"/>
      <c r="BB15" s="1547"/>
      <c r="BC15" s="1547"/>
    </row>
    <row r="16" spans="1:55" ht="56.25" x14ac:dyDescent="0.2">
      <c r="A16" s="2791"/>
      <c r="B16" s="681" t="s">
        <v>903</v>
      </c>
      <c r="C16" s="660" t="s">
        <v>903</v>
      </c>
      <c r="D16" s="660" t="s">
        <v>904</v>
      </c>
      <c r="E16" s="660" t="s">
        <v>905</v>
      </c>
      <c r="F16" s="660" t="s">
        <v>906</v>
      </c>
      <c r="G16" s="660" t="s">
        <v>907</v>
      </c>
      <c r="H16" s="668" t="s">
        <v>855</v>
      </c>
      <c r="I16" s="669"/>
      <c r="J16" s="1550">
        <f t="shared" si="0"/>
        <v>0</v>
      </c>
      <c r="K16" s="2781" t="s">
        <v>1090</v>
      </c>
      <c r="L16" s="2782"/>
      <c r="M16" s="2782"/>
      <c r="N16" s="664"/>
      <c r="O16" s="664"/>
      <c r="P16" s="664"/>
      <c r="Q16" s="664"/>
      <c r="R16" s="664"/>
      <c r="S16" s="664"/>
      <c r="T16" s="1547"/>
      <c r="U16" s="1547"/>
      <c r="V16" s="1547"/>
      <c r="W16" s="1547"/>
      <c r="X16" s="1547"/>
      <c r="Y16" s="1547"/>
      <c r="Z16" s="1547"/>
      <c r="AA16" s="1547"/>
      <c r="AB16" s="1547"/>
      <c r="AC16" s="1547"/>
      <c r="AD16" s="1547"/>
      <c r="AE16" s="1547"/>
      <c r="AF16" s="1547"/>
      <c r="AG16" s="1547"/>
      <c r="AH16" s="1547"/>
      <c r="AI16" s="1547"/>
      <c r="AJ16" s="1547"/>
      <c r="AK16" s="1547"/>
      <c r="AL16" s="1547"/>
      <c r="AM16" s="1547"/>
      <c r="AN16" s="1547"/>
      <c r="AO16" s="1547"/>
      <c r="AP16" s="1547"/>
      <c r="AQ16" s="1547"/>
      <c r="AR16" s="1547"/>
      <c r="AS16" s="1547"/>
      <c r="AT16" s="1547"/>
      <c r="AU16" s="1547"/>
      <c r="AV16" s="1547"/>
      <c r="AW16" s="1547"/>
      <c r="AX16" s="1547"/>
      <c r="AY16" s="1547"/>
      <c r="AZ16" s="1547"/>
      <c r="BA16" s="1547"/>
      <c r="BB16" s="1547"/>
      <c r="BC16" s="1547"/>
    </row>
    <row r="17" spans="1:55" ht="27" customHeight="1" x14ac:dyDescent="0.2">
      <c r="A17" s="2792" t="s">
        <v>908</v>
      </c>
      <c r="B17" s="659" t="s">
        <v>909</v>
      </c>
      <c r="C17" s="660" t="s">
        <v>910</v>
      </c>
      <c r="D17" s="660" t="s">
        <v>911</v>
      </c>
      <c r="E17" s="660" t="s">
        <v>912</v>
      </c>
      <c r="F17" s="660" t="s">
        <v>913</v>
      </c>
      <c r="G17" s="660" t="s">
        <v>914</v>
      </c>
      <c r="H17" s="668" t="s">
        <v>855</v>
      </c>
      <c r="I17" s="669"/>
      <c r="J17" s="1550">
        <f t="shared" si="0"/>
        <v>0</v>
      </c>
      <c r="K17" s="1554" t="e">
        <f>(Financials_Consolidated!C11/Financials_Consolidated!D11)^(1/2)</f>
        <v>#DIV/0!</v>
      </c>
      <c r="L17" s="663"/>
      <c r="M17" s="663"/>
      <c r="N17" s="664"/>
      <c r="O17" s="664"/>
      <c r="P17" s="664"/>
      <c r="Q17" s="664"/>
      <c r="R17" s="664"/>
      <c r="S17" s="664"/>
      <c r="T17" s="1547"/>
      <c r="U17" s="1547"/>
      <c r="V17" s="1547"/>
      <c r="W17" s="1547"/>
      <c r="X17" s="1547"/>
      <c r="Y17" s="1547"/>
      <c r="Z17" s="1547"/>
      <c r="AA17" s="1547"/>
      <c r="AB17" s="1547"/>
      <c r="AC17" s="1547"/>
      <c r="AD17" s="1547"/>
      <c r="AE17" s="1547"/>
      <c r="AF17" s="1547"/>
      <c r="AG17" s="1547"/>
      <c r="AH17" s="1547"/>
      <c r="AI17" s="1547"/>
      <c r="AJ17" s="1547"/>
      <c r="AK17" s="1547"/>
      <c r="AL17" s="1547"/>
      <c r="AM17" s="1547"/>
      <c r="AN17" s="1547"/>
      <c r="AO17" s="1547"/>
      <c r="AP17" s="1547"/>
      <c r="AQ17" s="1547"/>
      <c r="AR17" s="1547"/>
      <c r="AS17" s="1547"/>
      <c r="AT17" s="1547"/>
      <c r="AU17" s="1547"/>
      <c r="AV17" s="1547"/>
      <c r="AW17" s="1547"/>
      <c r="AX17" s="1547"/>
      <c r="AY17" s="1547"/>
      <c r="AZ17" s="1547"/>
      <c r="BA17" s="1547"/>
      <c r="BB17" s="1547"/>
      <c r="BC17" s="1547"/>
    </row>
    <row r="18" spans="1:55" ht="33.75" x14ac:dyDescent="0.2">
      <c r="A18" s="2793"/>
      <c r="B18" s="659" t="s">
        <v>915</v>
      </c>
      <c r="C18" s="660" t="s">
        <v>916</v>
      </c>
      <c r="D18" s="660" t="s">
        <v>917</v>
      </c>
      <c r="E18" s="660" t="s">
        <v>918</v>
      </c>
      <c r="F18" s="660" t="s">
        <v>919</v>
      </c>
      <c r="G18" s="660" t="s">
        <v>920</v>
      </c>
      <c r="H18" s="668" t="s">
        <v>855</v>
      </c>
      <c r="I18" s="669"/>
      <c r="J18" s="1550">
        <f t="shared" si="0"/>
        <v>0</v>
      </c>
      <c r="K18" s="1554" t="e">
        <f>Financials_Consolidated!C26</f>
        <v>#DIV/0!</v>
      </c>
      <c r="L18" s="1554" t="e">
        <f>Financials_Consolidated!D26</f>
        <v>#DIV/0!</v>
      </c>
      <c r="M18" s="1554" t="e">
        <f>Financials_Consolidated!E26</f>
        <v>#DIV/0!</v>
      </c>
      <c r="N18" s="664"/>
      <c r="O18" s="664"/>
      <c r="P18" s="664"/>
      <c r="Q18" s="664"/>
      <c r="R18" s="664"/>
      <c r="S18" s="664"/>
      <c r="T18" s="1547"/>
      <c r="U18" s="1547"/>
      <c r="V18" s="1547"/>
      <c r="W18" s="1547"/>
      <c r="X18" s="1547"/>
      <c r="Y18" s="1547"/>
      <c r="Z18" s="1547"/>
      <c r="AA18" s="1547"/>
      <c r="AB18" s="1547"/>
      <c r="AC18" s="1547"/>
      <c r="AD18" s="1547"/>
      <c r="AE18" s="1547"/>
      <c r="AF18" s="1547"/>
      <c r="AG18" s="1547"/>
      <c r="AH18" s="1547"/>
      <c r="AI18" s="1547"/>
      <c r="AJ18" s="1547"/>
      <c r="AK18" s="1547"/>
      <c r="AL18" s="1547"/>
      <c r="AM18" s="1547"/>
      <c r="AN18" s="1547"/>
      <c r="AO18" s="1547"/>
      <c r="AP18" s="1547"/>
      <c r="AQ18" s="1547"/>
      <c r="AR18" s="1547"/>
      <c r="AS18" s="1547"/>
      <c r="AT18" s="1547"/>
      <c r="AU18" s="1547"/>
      <c r="AV18" s="1547"/>
      <c r="AW18" s="1547"/>
      <c r="AX18" s="1547"/>
      <c r="AY18" s="1547"/>
      <c r="AZ18" s="1547"/>
      <c r="BA18" s="1547"/>
      <c r="BB18" s="1547"/>
      <c r="BC18" s="1547"/>
    </row>
    <row r="19" spans="1:55" ht="22.5" x14ac:dyDescent="0.2">
      <c r="A19" s="2793"/>
      <c r="B19" s="659" t="s">
        <v>921</v>
      </c>
      <c r="C19" s="660" t="s">
        <v>922</v>
      </c>
      <c r="D19" s="660" t="s">
        <v>917</v>
      </c>
      <c r="E19" s="660" t="s">
        <v>918</v>
      </c>
      <c r="F19" s="660" t="s">
        <v>919</v>
      </c>
      <c r="G19" s="660" t="s">
        <v>920</v>
      </c>
      <c r="H19" s="668" t="s">
        <v>855</v>
      </c>
      <c r="I19" s="669"/>
      <c r="J19" s="1550">
        <f t="shared" si="0"/>
        <v>0</v>
      </c>
      <c r="K19" s="1554" t="e">
        <f>Financials_Consolidated!C21</f>
        <v>#DIV/0!</v>
      </c>
      <c r="L19" s="1554" t="e">
        <f>Financials_Consolidated!D21</f>
        <v>#DIV/0!</v>
      </c>
      <c r="M19" s="1554" t="e">
        <f>Financials_Consolidated!E21</f>
        <v>#DIV/0!</v>
      </c>
      <c r="N19" s="664"/>
      <c r="O19" s="664"/>
      <c r="P19" s="664"/>
      <c r="Q19" s="664"/>
      <c r="R19" s="664"/>
      <c r="S19" s="664"/>
      <c r="T19" s="1547"/>
      <c r="U19" s="1547"/>
      <c r="V19" s="1547"/>
      <c r="W19" s="1547"/>
      <c r="X19" s="1547"/>
      <c r="Y19" s="1547"/>
      <c r="Z19" s="1547"/>
      <c r="AA19" s="1547"/>
      <c r="AB19" s="1547"/>
      <c r="AC19" s="1547"/>
      <c r="AD19" s="1547"/>
      <c r="AE19" s="1547"/>
      <c r="AF19" s="1547"/>
      <c r="AG19" s="1547"/>
      <c r="AH19" s="1547"/>
      <c r="AI19" s="1547"/>
      <c r="AJ19" s="1547"/>
      <c r="AK19" s="1547"/>
      <c r="AL19" s="1547"/>
      <c r="AM19" s="1547"/>
      <c r="AN19" s="1547"/>
      <c r="AO19" s="1547"/>
      <c r="AP19" s="1547"/>
      <c r="AQ19" s="1547"/>
      <c r="AR19" s="1547"/>
      <c r="AS19" s="1547"/>
      <c r="AT19" s="1547"/>
      <c r="AU19" s="1547"/>
      <c r="AV19" s="1547"/>
      <c r="AW19" s="1547"/>
      <c r="AX19" s="1547"/>
      <c r="AY19" s="1547"/>
      <c r="AZ19" s="1547"/>
      <c r="BA19" s="1547"/>
      <c r="BB19" s="1547"/>
      <c r="BC19" s="1547"/>
    </row>
    <row r="20" spans="1:55" ht="22.5" x14ac:dyDescent="0.2">
      <c r="A20" s="2793"/>
      <c r="B20" s="659" t="s">
        <v>923</v>
      </c>
      <c r="C20" s="660" t="s">
        <v>924</v>
      </c>
      <c r="D20" s="660" t="s">
        <v>917</v>
      </c>
      <c r="E20" s="660" t="s">
        <v>918</v>
      </c>
      <c r="F20" s="660" t="s">
        <v>919</v>
      </c>
      <c r="G20" s="660" t="s">
        <v>920</v>
      </c>
      <c r="H20" s="668" t="s">
        <v>855</v>
      </c>
      <c r="I20" s="669"/>
      <c r="J20" s="1550">
        <f t="shared" si="0"/>
        <v>0</v>
      </c>
      <c r="K20" s="1554" t="e">
        <f>Financials_Consolidated!C37</f>
        <v>#DIV/0!</v>
      </c>
      <c r="L20" s="1554" t="e">
        <f>Financials_Consolidated!D37</f>
        <v>#DIV/0!</v>
      </c>
      <c r="M20" s="1554" t="e">
        <f>Financials_Consolidated!E37</f>
        <v>#DIV/0!</v>
      </c>
      <c r="N20" s="664"/>
      <c r="O20" s="664"/>
      <c r="P20" s="664"/>
      <c r="Q20" s="664"/>
      <c r="R20" s="664"/>
      <c r="S20" s="664"/>
      <c r="T20" s="1547"/>
      <c r="U20" s="1547"/>
      <c r="V20" s="1547"/>
      <c r="W20" s="1547"/>
      <c r="X20" s="1547"/>
      <c r="Y20" s="1547"/>
      <c r="Z20" s="1547"/>
      <c r="AA20" s="1547"/>
      <c r="AB20" s="1547"/>
      <c r="AC20" s="1547"/>
      <c r="AD20" s="1547"/>
      <c r="AE20" s="1547"/>
      <c r="AF20" s="1547"/>
      <c r="AG20" s="1547"/>
      <c r="AH20" s="1547"/>
      <c r="AI20" s="1547"/>
      <c r="AJ20" s="1547"/>
      <c r="AK20" s="1547"/>
      <c r="AL20" s="1547"/>
      <c r="AM20" s="1547"/>
      <c r="AN20" s="1547"/>
      <c r="AO20" s="1547"/>
      <c r="AP20" s="1547"/>
      <c r="AQ20" s="1547"/>
      <c r="AR20" s="1547"/>
      <c r="AS20" s="1547"/>
      <c r="AT20" s="1547"/>
      <c r="AU20" s="1547"/>
      <c r="AV20" s="1547"/>
      <c r="AW20" s="1547"/>
      <c r="AX20" s="1547"/>
      <c r="AY20" s="1547"/>
      <c r="AZ20" s="1547"/>
      <c r="BA20" s="1547"/>
      <c r="BB20" s="1547"/>
      <c r="BC20" s="1547"/>
    </row>
    <row r="21" spans="1:55" ht="22.5" x14ac:dyDescent="0.2">
      <c r="A21" s="2793"/>
      <c r="B21" s="659" t="s">
        <v>29</v>
      </c>
      <c r="C21" s="660" t="s">
        <v>925</v>
      </c>
      <c r="D21" s="660" t="s">
        <v>917</v>
      </c>
      <c r="E21" s="660" t="s">
        <v>918</v>
      </c>
      <c r="F21" s="660" t="s">
        <v>919</v>
      </c>
      <c r="G21" s="660" t="s">
        <v>920</v>
      </c>
      <c r="H21" s="668" t="s">
        <v>855</v>
      </c>
      <c r="I21" s="669"/>
      <c r="J21" s="1550">
        <f t="shared" si="0"/>
        <v>0</v>
      </c>
      <c r="K21" s="1555" t="e">
        <f>Financials_Consolidated!C79</f>
        <v>#DIV/0!</v>
      </c>
      <c r="L21" s="1555" t="e">
        <f>Financials_Consolidated!D79</f>
        <v>#DIV/0!</v>
      </c>
      <c r="M21" s="1555" t="e">
        <f>Financials_Consolidated!E79</f>
        <v>#DIV/0!</v>
      </c>
      <c r="N21" s="664"/>
      <c r="O21" s="664"/>
      <c r="P21" s="664"/>
      <c r="Q21" s="664"/>
      <c r="R21" s="664"/>
      <c r="S21" s="664"/>
      <c r="T21" s="1547"/>
      <c r="U21" s="1547"/>
      <c r="V21" s="1547"/>
      <c r="W21" s="1547"/>
      <c r="X21" s="1547"/>
      <c r="Y21" s="1547"/>
      <c r="Z21" s="1547"/>
      <c r="AA21" s="1547"/>
      <c r="AB21" s="1547"/>
      <c r="AC21" s="1547"/>
      <c r="AD21" s="1547"/>
      <c r="AE21" s="1547"/>
      <c r="AF21" s="1547"/>
      <c r="AG21" s="1547"/>
      <c r="AH21" s="1547"/>
      <c r="AI21" s="1547"/>
      <c r="AJ21" s="1547"/>
      <c r="AK21" s="1547"/>
      <c r="AL21" s="1547"/>
      <c r="AM21" s="1547"/>
      <c r="AN21" s="1547"/>
      <c r="AO21" s="1547"/>
      <c r="AP21" s="1547"/>
      <c r="AQ21" s="1547"/>
      <c r="AR21" s="1547"/>
      <c r="AS21" s="1547"/>
      <c r="AT21" s="1547"/>
      <c r="AU21" s="1547"/>
      <c r="AV21" s="1547"/>
      <c r="AW21" s="1547"/>
      <c r="AX21" s="1547"/>
      <c r="AY21" s="1547"/>
      <c r="AZ21" s="1547"/>
      <c r="BA21" s="1547"/>
      <c r="BB21" s="1547"/>
      <c r="BC21" s="1547"/>
    </row>
    <row r="22" spans="1:55" ht="22.5" x14ac:dyDescent="0.2">
      <c r="A22" s="2793"/>
      <c r="B22" s="659" t="s">
        <v>63</v>
      </c>
      <c r="C22" s="660" t="s">
        <v>926</v>
      </c>
      <c r="D22" s="660" t="s">
        <v>927</v>
      </c>
      <c r="E22" s="660" t="s">
        <v>928</v>
      </c>
      <c r="F22" s="660" t="s">
        <v>929</v>
      </c>
      <c r="G22" s="660" t="s">
        <v>930</v>
      </c>
      <c r="H22" s="668" t="s">
        <v>855</v>
      </c>
      <c r="I22" s="669"/>
      <c r="J22" s="1550">
        <f t="shared" si="0"/>
        <v>0</v>
      </c>
      <c r="K22" s="1555" t="e">
        <f>Financials_Consolidated!C73</f>
        <v>#DIV/0!</v>
      </c>
      <c r="L22" s="685"/>
      <c r="M22" s="685"/>
      <c r="N22" s="664"/>
      <c r="O22" s="664"/>
      <c r="P22" s="664"/>
      <c r="Q22" s="664"/>
      <c r="R22" s="664"/>
      <c r="S22" s="664"/>
      <c r="T22" s="1547"/>
      <c r="U22" s="1547"/>
      <c r="V22" s="1547"/>
      <c r="W22" s="1547"/>
      <c r="X22" s="1547"/>
      <c r="Y22" s="1547"/>
      <c r="Z22" s="1547"/>
      <c r="AA22" s="1547"/>
      <c r="AB22" s="1547"/>
      <c r="AC22" s="1547"/>
      <c r="AD22" s="1547"/>
      <c r="AE22" s="1547"/>
      <c r="AF22" s="1547"/>
      <c r="AG22" s="1547"/>
      <c r="AH22" s="1547"/>
      <c r="AI22" s="1547"/>
      <c r="AJ22" s="1547"/>
      <c r="AK22" s="1547"/>
      <c r="AL22" s="1547"/>
      <c r="AM22" s="1547"/>
      <c r="AN22" s="1547"/>
      <c r="AO22" s="1547"/>
      <c r="AP22" s="1547"/>
      <c r="AQ22" s="1547"/>
      <c r="AR22" s="1547"/>
      <c r="AS22" s="1547"/>
      <c r="AT22" s="1547"/>
      <c r="AU22" s="1547"/>
      <c r="AV22" s="1547"/>
      <c r="AW22" s="1547"/>
      <c r="AX22" s="1547"/>
      <c r="AY22" s="1547"/>
      <c r="AZ22" s="1547"/>
      <c r="BA22" s="1547"/>
      <c r="BB22" s="1547"/>
      <c r="BC22" s="1547"/>
    </row>
    <row r="23" spans="1:55" ht="33.75" x14ac:dyDescent="0.2">
      <c r="A23" s="2793"/>
      <c r="B23" s="659" t="s">
        <v>931</v>
      </c>
      <c r="C23" s="660" t="s">
        <v>916</v>
      </c>
      <c r="D23" s="660" t="s">
        <v>932</v>
      </c>
      <c r="E23" s="660" t="s">
        <v>933</v>
      </c>
      <c r="F23" s="660" t="s">
        <v>934</v>
      </c>
      <c r="G23" s="660" t="s">
        <v>935</v>
      </c>
      <c r="H23" s="668" t="s">
        <v>855</v>
      </c>
      <c r="I23" s="669"/>
      <c r="J23" s="1550">
        <f t="shared" si="0"/>
        <v>0</v>
      </c>
      <c r="K23" s="1555" t="e">
        <f>Financials_Consolidated!C76</f>
        <v>#DIV/0!</v>
      </c>
      <c r="L23" s="685"/>
      <c r="M23" s="685"/>
      <c r="N23" s="664"/>
      <c r="O23" s="664"/>
      <c r="P23" s="664"/>
      <c r="Q23" s="664"/>
      <c r="R23" s="664"/>
      <c r="S23" s="664"/>
      <c r="T23" s="1547"/>
      <c r="U23" s="1547"/>
      <c r="V23" s="1547"/>
      <c r="W23" s="1547"/>
      <c r="X23" s="1547"/>
      <c r="Y23" s="1547"/>
      <c r="Z23" s="1547"/>
      <c r="AA23" s="1547"/>
      <c r="AB23" s="1547"/>
      <c r="AC23" s="1547"/>
      <c r="AD23" s="1547"/>
      <c r="AE23" s="1547"/>
      <c r="AF23" s="1547"/>
      <c r="AG23" s="1547"/>
      <c r="AH23" s="1547"/>
      <c r="AI23" s="1547"/>
      <c r="AJ23" s="1547"/>
      <c r="AK23" s="1547"/>
      <c r="AL23" s="1547"/>
      <c r="AM23" s="1547"/>
      <c r="AN23" s="1547"/>
      <c r="AO23" s="1547"/>
      <c r="AP23" s="1547"/>
      <c r="AQ23" s="1547"/>
      <c r="AR23" s="1547"/>
      <c r="AS23" s="1547"/>
      <c r="AT23" s="1547"/>
      <c r="AU23" s="1547"/>
      <c r="AV23" s="1547"/>
      <c r="AW23" s="1547"/>
      <c r="AX23" s="1547"/>
      <c r="AY23" s="1547"/>
      <c r="AZ23" s="1547"/>
      <c r="BA23" s="1547"/>
      <c r="BB23" s="1547"/>
      <c r="BC23" s="1547"/>
    </row>
    <row r="24" spans="1:55" x14ac:dyDescent="0.2">
      <c r="A24" s="2793"/>
      <c r="B24" s="659" t="s">
        <v>16</v>
      </c>
      <c r="C24" s="660" t="s">
        <v>936</v>
      </c>
      <c r="D24" s="660" t="s">
        <v>932</v>
      </c>
      <c r="E24" s="660" t="s">
        <v>937</v>
      </c>
      <c r="F24" s="660" t="s">
        <v>938</v>
      </c>
      <c r="G24" s="660" t="s">
        <v>939</v>
      </c>
      <c r="H24" s="668" t="s">
        <v>855</v>
      </c>
      <c r="I24" s="669"/>
      <c r="J24" s="1550">
        <f t="shared" si="0"/>
        <v>0</v>
      </c>
      <c r="K24" s="1555" t="e">
        <f>Financials_Consolidated!C74</f>
        <v>#DIV/0!</v>
      </c>
      <c r="L24" s="685"/>
      <c r="M24" s="685"/>
      <c r="N24" s="664"/>
      <c r="O24" s="664"/>
      <c r="P24" s="664"/>
      <c r="Q24" s="664"/>
      <c r="R24" s="664"/>
      <c r="S24" s="664"/>
      <c r="T24" s="1547"/>
      <c r="U24" s="1547"/>
      <c r="V24" s="1547"/>
      <c r="W24" s="1547"/>
      <c r="X24" s="1547"/>
      <c r="Y24" s="1547"/>
      <c r="Z24" s="1547"/>
      <c r="AA24" s="1547"/>
      <c r="AB24" s="1547"/>
      <c r="AC24" s="1547"/>
      <c r="AD24" s="1547"/>
      <c r="AE24" s="1547"/>
      <c r="AF24" s="1547"/>
      <c r="AG24" s="1547"/>
      <c r="AH24" s="1547"/>
      <c r="AI24" s="1547"/>
      <c r="AJ24" s="1547"/>
      <c r="AK24" s="1547"/>
      <c r="AL24" s="1547"/>
      <c r="AM24" s="1547"/>
      <c r="AN24" s="1547"/>
      <c r="AO24" s="1547"/>
      <c r="AP24" s="1547"/>
      <c r="AQ24" s="1547"/>
      <c r="AR24" s="1547"/>
      <c r="AS24" s="1547"/>
      <c r="AT24" s="1547"/>
      <c r="AU24" s="1547"/>
      <c r="AV24" s="1547"/>
      <c r="AW24" s="1547"/>
      <c r="AX24" s="1547"/>
      <c r="AY24" s="1547"/>
      <c r="AZ24" s="1547"/>
      <c r="BA24" s="1547"/>
      <c r="BB24" s="1547"/>
      <c r="BC24" s="1547"/>
    </row>
    <row r="25" spans="1:55" ht="33.75" x14ac:dyDescent="0.2">
      <c r="A25" s="2793"/>
      <c r="B25" s="659" t="s">
        <v>940</v>
      </c>
      <c r="C25" s="660" t="s">
        <v>941</v>
      </c>
      <c r="D25" s="660" t="s">
        <v>942</v>
      </c>
      <c r="E25" s="660" t="s">
        <v>943</v>
      </c>
      <c r="F25" s="660" t="s">
        <v>944</v>
      </c>
      <c r="G25" s="660" t="s">
        <v>935</v>
      </c>
      <c r="H25" s="668" t="s">
        <v>855</v>
      </c>
      <c r="I25" s="669"/>
      <c r="J25" s="1550">
        <f t="shared" si="0"/>
        <v>0</v>
      </c>
      <c r="K25" s="1555" t="e">
        <f>Financials_Consolidated!C75</f>
        <v>#DIV/0!</v>
      </c>
      <c r="L25" s="685"/>
      <c r="M25" s="685"/>
      <c r="N25" s="664"/>
      <c r="O25" s="664"/>
      <c r="P25" s="664"/>
      <c r="Q25" s="664"/>
      <c r="R25" s="664"/>
      <c r="S25" s="664"/>
      <c r="T25" s="1547"/>
      <c r="U25" s="1547"/>
      <c r="V25" s="1547"/>
      <c r="W25" s="1547"/>
      <c r="X25" s="1547"/>
      <c r="Y25" s="1547"/>
      <c r="Z25" s="1547"/>
      <c r="AA25" s="1547"/>
      <c r="AB25" s="1547"/>
      <c r="AC25" s="1547"/>
      <c r="AD25" s="1547"/>
      <c r="AE25" s="1547"/>
      <c r="AF25" s="1547"/>
      <c r="AG25" s="1547"/>
      <c r="AH25" s="1547"/>
      <c r="AI25" s="1547"/>
      <c r="AJ25" s="1547"/>
      <c r="AK25" s="1547"/>
      <c r="AL25" s="1547"/>
      <c r="AM25" s="1547"/>
      <c r="AN25" s="1547"/>
      <c r="AO25" s="1547"/>
      <c r="AP25" s="1547"/>
      <c r="AQ25" s="1547"/>
      <c r="AR25" s="1547"/>
      <c r="AS25" s="1547"/>
      <c r="AT25" s="1547"/>
      <c r="AU25" s="1547"/>
      <c r="AV25" s="1547"/>
      <c r="AW25" s="1547"/>
      <c r="AX25" s="1547"/>
      <c r="AY25" s="1547"/>
      <c r="AZ25" s="1547"/>
      <c r="BA25" s="1547"/>
      <c r="BB25" s="1547"/>
      <c r="BC25" s="1547"/>
    </row>
    <row r="26" spans="1:55" ht="27" customHeight="1" x14ac:dyDescent="0.2">
      <c r="A26" s="2783" t="s">
        <v>945</v>
      </c>
      <c r="B26" s="682" t="s">
        <v>946</v>
      </c>
      <c r="C26" s="660" t="s">
        <v>947</v>
      </c>
      <c r="D26" s="660" t="s">
        <v>948</v>
      </c>
      <c r="E26" s="660" t="s">
        <v>949</v>
      </c>
      <c r="F26" s="660" t="s">
        <v>609</v>
      </c>
      <c r="G26" s="660" t="s">
        <v>609</v>
      </c>
      <c r="H26" s="686" t="s">
        <v>950</v>
      </c>
      <c r="I26" s="669"/>
      <c r="J26" s="1550">
        <f>IF(I26=D26,4,(IF(I26=E26,0,IF(I26=F26,2,0))))</f>
        <v>0</v>
      </c>
      <c r="K26" s="663"/>
      <c r="L26" s="663"/>
      <c r="M26" s="663"/>
      <c r="N26" s="664"/>
      <c r="O26" s="664"/>
      <c r="P26" s="664"/>
      <c r="Q26" s="664"/>
      <c r="R26" s="664"/>
      <c r="S26" s="664"/>
      <c r="T26" s="1547"/>
      <c r="U26" s="1547"/>
      <c r="V26" s="1547"/>
      <c r="W26" s="1547"/>
      <c r="X26" s="1547"/>
      <c r="Y26" s="1547"/>
      <c r="Z26" s="1547"/>
      <c r="AA26" s="1547"/>
      <c r="AB26" s="1547"/>
      <c r="AC26" s="1547"/>
      <c r="AD26" s="1547"/>
      <c r="AE26" s="1547"/>
      <c r="AF26" s="1547"/>
      <c r="AG26" s="1547"/>
      <c r="AH26" s="1547"/>
      <c r="AI26" s="1547"/>
      <c r="AJ26" s="1547"/>
      <c r="AK26" s="1547"/>
      <c r="AL26" s="1547"/>
      <c r="AM26" s="1547"/>
      <c r="AN26" s="1547"/>
      <c r="AO26" s="1547"/>
      <c r="AP26" s="1547"/>
      <c r="AQ26" s="1547"/>
      <c r="AR26" s="1547"/>
      <c r="AS26" s="1547"/>
      <c r="AT26" s="1547"/>
      <c r="AU26" s="1547"/>
      <c r="AV26" s="1547"/>
      <c r="AW26" s="1547"/>
      <c r="AX26" s="1547"/>
      <c r="AY26" s="1547"/>
      <c r="AZ26" s="1547"/>
      <c r="BA26" s="1547"/>
      <c r="BB26" s="1547"/>
      <c r="BC26" s="1547"/>
    </row>
    <row r="27" spans="1:55" ht="24.75" customHeight="1" x14ac:dyDescent="0.2">
      <c r="A27" s="2783"/>
      <c r="B27" s="682" t="s">
        <v>779</v>
      </c>
      <c r="C27" s="660" t="s">
        <v>951</v>
      </c>
      <c r="D27" s="660" t="s">
        <v>952</v>
      </c>
      <c r="E27" s="660" t="s">
        <v>953</v>
      </c>
      <c r="F27" s="660" t="s">
        <v>609</v>
      </c>
      <c r="G27" s="660" t="s">
        <v>609</v>
      </c>
      <c r="H27" s="686" t="s">
        <v>950</v>
      </c>
      <c r="I27" s="669"/>
      <c r="J27" s="1550">
        <f>IF(I27=D27,4,(IF(I27=E27,0,IF(I27=F27,2,0))))</f>
        <v>0</v>
      </c>
      <c r="K27" s="663"/>
      <c r="L27" s="663"/>
      <c r="M27" s="663"/>
      <c r="N27" s="664"/>
      <c r="O27" s="664"/>
      <c r="P27" s="664"/>
      <c r="Q27" s="664"/>
      <c r="R27" s="664"/>
      <c r="S27" s="664"/>
      <c r="T27" s="1547"/>
      <c r="U27" s="1547"/>
      <c r="V27" s="1547"/>
      <c r="W27" s="1547"/>
      <c r="X27" s="1547"/>
      <c r="Y27" s="1547"/>
      <c r="Z27" s="1547"/>
      <c r="AA27" s="1547"/>
      <c r="AB27" s="1547"/>
      <c r="AC27" s="1547"/>
      <c r="AD27" s="1547"/>
      <c r="AE27" s="1547"/>
      <c r="AF27" s="1547"/>
      <c r="AG27" s="1547"/>
      <c r="AH27" s="1547"/>
      <c r="AI27" s="1547"/>
      <c r="AJ27" s="1547"/>
      <c r="AK27" s="1547"/>
      <c r="AL27" s="1547"/>
      <c r="AM27" s="1547"/>
      <c r="AN27" s="1547"/>
      <c r="AO27" s="1547"/>
      <c r="AP27" s="1547"/>
      <c r="AQ27" s="1547"/>
      <c r="AR27" s="1547"/>
      <c r="AS27" s="1547"/>
      <c r="AT27" s="1547"/>
      <c r="AU27" s="1547"/>
      <c r="AV27" s="1547"/>
      <c r="AW27" s="1547"/>
      <c r="AX27" s="1547"/>
      <c r="AY27" s="1547"/>
      <c r="AZ27" s="1547"/>
      <c r="BA27" s="1547"/>
      <c r="BB27" s="1547"/>
      <c r="BC27" s="1547"/>
    </row>
    <row r="28" spans="1:55" ht="57" customHeight="1" x14ac:dyDescent="0.2">
      <c r="A28" s="2783"/>
      <c r="B28" s="659" t="s">
        <v>954</v>
      </c>
      <c r="C28" s="660" t="s">
        <v>955</v>
      </c>
      <c r="D28" s="660" t="s">
        <v>956</v>
      </c>
      <c r="E28" s="660" t="s">
        <v>609</v>
      </c>
      <c r="F28" s="660" t="s">
        <v>609</v>
      </c>
      <c r="G28" s="660" t="s">
        <v>957</v>
      </c>
      <c r="H28" s="668" t="s">
        <v>855</v>
      </c>
      <c r="I28" s="669"/>
      <c r="J28" s="1550">
        <f>IF(I28=D28,4,0)</f>
        <v>0</v>
      </c>
      <c r="K28" s="663"/>
      <c r="L28" s="663"/>
      <c r="M28" s="663"/>
      <c r="N28" s="664"/>
      <c r="O28" s="664"/>
      <c r="P28" s="664"/>
      <c r="Q28" s="664"/>
      <c r="R28" s="664"/>
      <c r="S28" s="664"/>
      <c r="T28" s="1547"/>
      <c r="U28" s="1547"/>
      <c r="V28" s="1547"/>
      <c r="W28" s="1547"/>
      <c r="X28" s="1547"/>
      <c r="Y28" s="1547"/>
      <c r="Z28" s="1547"/>
      <c r="AA28" s="1547"/>
      <c r="AB28" s="1547"/>
      <c r="AC28" s="1547"/>
      <c r="AD28" s="1547"/>
      <c r="AE28" s="1547"/>
      <c r="AF28" s="1547"/>
      <c r="AG28" s="1547"/>
      <c r="AH28" s="1547"/>
      <c r="AI28" s="1547"/>
      <c r="AJ28" s="1547"/>
      <c r="AK28" s="1547"/>
      <c r="AL28" s="1547"/>
      <c r="AM28" s="1547"/>
      <c r="AN28" s="1547"/>
      <c r="AO28" s="1547"/>
      <c r="AP28" s="1547"/>
      <c r="AQ28" s="1547"/>
      <c r="AR28" s="1547"/>
      <c r="AS28" s="1547"/>
      <c r="AT28" s="1547"/>
      <c r="AU28" s="1547"/>
      <c r="AV28" s="1547"/>
      <c r="AW28" s="1547"/>
      <c r="AX28" s="1547"/>
      <c r="AY28" s="1547"/>
      <c r="AZ28" s="1547"/>
      <c r="BA28" s="1547"/>
      <c r="BB28" s="1547"/>
      <c r="BC28" s="1547"/>
    </row>
    <row r="29" spans="1:55" x14ac:dyDescent="0.2">
      <c r="A29" s="2783"/>
      <c r="B29" s="659" t="s">
        <v>958</v>
      </c>
      <c r="C29" s="660" t="s">
        <v>959</v>
      </c>
      <c r="D29" s="660" t="s">
        <v>960</v>
      </c>
      <c r="E29" s="660" t="s">
        <v>961</v>
      </c>
      <c r="F29" s="660" t="s">
        <v>962</v>
      </c>
      <c r="G29" s="660" t="s">
        <v>963</v>
      </c>
      <c r="H29" s="668" t="s">
        <v>855</v>
      </c>
      <c r="I29" s="669"/>
      <c r="J29" s="1550">
        <f t="shared" si="0"/>
        <v>0</v>
      </c>
      <c r="K29" s="323">
        <f>'Borrower Details'!B12</f>
        <v>0</v>
      </c>
      <c r="L29" s="663"/>
      <c r="M29" s="663"/>
      <c r="N29" s="664"/>
      <c r="O29" s="664"/>
      <c r="P29" s="664"/>
      <c r="Q29" s="664"/>
      <c r="R29" s="664"/>
      <c r="S29" s="664"/>
      <c r="T29" s="1547"/>
      <c r="U29" s="1547"/>
      <c r="V29" s="1547"/>
      <c r="W29" s="1547"/>
      <c r="X29" s="1547"/>
      <c r="Y29" s="1547"/>
      <c r="Z29" s="1547"/>
      <c r="AA29" s="1547"/>
      <c r="AB29" s="1547"/>
      <c r="AC29" s="1547"/>
      <c r="AD29" s="1547"/>
      <c r="AE29" s="1547"/>
      <c r="AF29" s="1547"/>
      <c r="AG29" s="1547"/>
      <c r="AH29" s="1547"/>
      <c r="AI29" s="1547"/>
      <c r="AJ29" s="1547"/>
      <c r="AK29" s="1547"/>
      <c r="AL29" s="1547"/>
      <c r="AM29" s="1547"/>
      <c r="AN29" s="1547"/>
      <c r="AO29" s="1547"/>
      <c r="AP29" s="1547"/>
      <c r="AQ29" s="1547"/>
      <c r="AR29" s="1547"/>
      <c r="AS29" s="1547"/>
      <c r="AT29" s="1547"/>
      <c r="AU29" s="1547"/>
      <c r="AV29" s="1547"/>
      <c r="AW29" s="1547"/>
      <c r="AX29" s="1547"/>
      <c r="AY29" s="1547"/>
      <c r="AZ29" s="1547"/>
      <c r="BA29" s="1547"/>
      <c r="BB29" s="1547"/>
      <c r="BC29" s="1547"/>
    </row>
    <row r="30" spans="1:55" x14ac:dyDescent="0.2">
      <c r="A30" s="2783"/>
      <c r="B30" s="659" t="s">
        <v>964</v>
      </c>
      <c r="C30" s="660" t="s">
        <v>965</v>
      </c>
      <c r="D30" s="660" t="s">
        <v>966</v>
      </c>
      <c r="E30" s="660" t="s">
        <v>967</v>
      </c>
      <c r="F30" s="660" t="s">
        <v>968</v>
      </c>
      <c r="G30" s="660" t="s">
        <v>969</v>
      </c>
      <c r="H30" s="686" t="s">
        <v>970</v>
      </c>
      <c r="I30" s="669"/>
      <c r="J30" s="1550">
        <f t="shared" si="0"/>
        <v>0</v>
      </c>
      <c r="K30" s="663"/>
      <c r="L30" s="663"/>
      <c r="M30" s="663"/>
      <c r="N30" s="664"/>
      <c r="O30" s="664"/>
      <c r="P30" s="664"/>
      <c r="Q30" s="664"/>
      <c r="R30" s="664"/>
      <c r="S30" s="664"/>
      <c r="T30" s="1547"/>
      <c r="U30" s="1547"/>
      <c r="V30" s="1547"/>
      <c r="W30" s="1547"/>
      <c r="X30" s="1547"/>
      <c r="Y30" s="1547"/>
      <c r="Z30" s="1547"/>
      <c r="AA30" s="1547"/>
      <c r="AB30" s="1547"/>
      <c r="AC30" s="1547"/>
      <c r="AD30" s="1547"/>
      <c r="AE30" s="1547"/>
      <c r="AF30" s="1547"/>
      <c r="AG30" s="1547"/>
      <c r="AH30" s="1547"/>
      <c r="AI30" s="1547"/>
      <c r="AJ30" s="1547"/>
      <c r="AK30" s="1547"/>
      <c r="AL30" s="1547"/>
      <c r="AM30" s="1547"/>
      <c r="AN30" s="1547"/>
      <c r="AO30" s="1547"/>
      <c r="AP30" s="1547"/>
      <c r="AQ30" s="1547"/>
      <c r="AR30" s="1547"/>
      <c r="AS30" s="1547"/>
      <c r="AT30" s="1547"/>
      <c r="AU30" s="1547"/>
      <c r="AV30" s="1547"/>
      <c r="AW30" s="1547"/>
      <c r="AX30" s="1547"/>
      <c r="AY30" s="1547"/>
      <c r="AZ30" s="1547"/>
      <c r="BA30" s="1547"/>
      <c r="BB30" s="1547"/>
      <c r="BC30" s="1547"/>
    </row>
    <row r="31" spans="1:55" ht="22.5" x14ac:dyDescent="0.2">
      <c r="A31" s="2783"/>
      <c r="B31" s="659" t="s">
        <v>971</v>
      </c>
      <c r="C31" s="660" t="s">
        <v>972</v>
      </c>
      <c r="D31" s="660" t="s">
        <v>973</v>
      </c>
      <c r="E31" s="660" t="s">
        <v>974</v>
      </c>
      <c r="F31" s="660" t="s">
        <v>975</v>
      </c>
      <c r="G31" s="660" t="s">
        <v>976</v>
      </c>
      <c r="H31" s="668" t="s">
        <v>855</v>
      </c>
      <c r="I31" s="669"/>
      <c r="J31" s="1550">
        <f t="shared" si="0"/>
        <v>0</v>
      </c>
      <c r="K31" s="663"/>
      <c r="L31" s="663"/>
      <c r="M31" s="663"/>
      <c r="N31" s="664"/>
      <c r="O31" s="664"/>
      <c r="P31" s="664"/>
      <c r="Q31" s="664"/>
      <c r="R31" s="664"/>
      <c r="S31" s="664"/>
      <c r="T31" s="1547"/>
      <c r="U31" s="1547"/>
      <c r="V31" s="1547"/>
      <c r="W31" s="1547"/>
      <c r="X31" s="1547"/>
      <c r="Y31" s="1547"/>
      <c r="Z31" s="1547"/>
      <c r="AA31" s="1547"/>
      <c r="AB31" s="1547"/>
      <c r="AC31" s="1547"/>
      <c r="AD31" s="1547"/>
      <c r="AE31" s="1547"/>
      <c r="AF31" s="1547"/>
      <c r="AG31" s="1547"/>
      <c r="AH31" s="1547"/>
      <c r="AI31" s="1547"/>
      <c r="AJ31" s="1547"/>
      <c r="AK31" s="1547"/>
      <c r="AL31" s="1547"/>
      <c r="AM31" s="1547"/>
      <c r="AN31" s="1547"/>
      <c r="AO31" s="1547"/>
      <c r="AP31" s="1547"/>
      <c r="AQ31" s="1547"/>
      <c r="AR31" s="1547"/>
      <c r="AS31" s="1547"/>
      <c r="AT31" s="1547"/>
      <c r="AU31" s="1547"/>
      <c r="AV31" s="1547"/>
      <c r="AW31" s="1547"/>
      <c r="AX31" s="1547"/>
      <c r="AY31" s="1547"/>
      <c r="AZ31" s="1547"/>
      <c r="BA31" s="1547"/>
      <c r="BB31" s="1547"/>
      <c r="BC31" s="1547"/>
    </row>
    <row r="32" spans="1:55" ht="19.5" customHeight="1" thickBot="1" x14ac:dyDescent="0.25">
      <c r="A32" s="662"/>
      <c r="B32" s="2784" t="s">
        <v>977</v>
      </c>
      <c r="C32" s="2785"/>
      <c r="D32" s="2785"/>
      <c r="E32" s="2785"/>
      <c r="F32" s="2785"/>
      <c r="G32" s="2785"/>
      <c r="H32" s="2785"/>
      <c r="I32" s="2785"/>
      <c r="J32" s="1556">
        <f>SUM(J7:J31)</f>
        <v>0</v>
      </c>
      <c r="K32" s="663"/>
      <c r="L32" s="663"/>
      <c r="M32" s="663"/>
      <c r="N32" s="664"/>
      <c r="O32" s="664"/>
      <c r="P32" s="664"/>
      <c r="Q32" s="664"/>
      <c r="R32" s="664"/>
      <c r="S32" s="664"/>
      <c r="T32" s="1547"/>
      <c r="U32" s="1547"/>
      <c r="V32" s="1547"/>
      <c r="W32" s="1547"/>
      <c r="X32" s="1547"/>
      <c r="Y32" s="1547"/>
      <c r="Z32" s="1547"/>
      <c r="AA32" s="1547"/>
      <c r="AB32" s="1547"/>
      <c r="AC32" s="1547"/>
      <c r="AD32" s="1547"/>
      <c r="AE32" s="1547"/>
      <c r="AF32" s="1547"/>
      <c r="AG32" s="1547"/>
      <c r="AH32" s="1547"/>
      <c r="AI32" s="1547"/>
      <c r="AJ32" s="1547"/>
      <c r="AK32" s="1547"/>
      <c r="AL32" s="1547"/>
      <c r="AM32" s="1547"/>
      <c r="AN32" s="1547"/>
      <c r="AO32" s="1547"/>
      <c r="AP32" s="1547"/>
      <c r="AQ32" s="1547"/>
      <c r="AR32" s="1547"/>
      <c r="AS32" s="1547"/>
      <c r="AT32" s="1547"/>
      <c r="AU32" s="1547"/>
      <c r="AV32" s="1547"/>
      <c r="AW32" s="1547"/>
      <c r="AX32" s="1547"/>
      <c r="AY32" s="1547"/>
      <c r="AZ32" s="1547"/>
      <c r="BA32" s="1547"/>
      <c r="BB32" s="1547"/>
      <c r="BC32" s="1547"/>
    </row>
    <row r="33" spans="1:55" x14ac:dyDescent="0.2">
      <c r="A33" s="662"/>
      <c r="B33" s="671"/>
      <c r="C33" s="672"/>
      <c r="D33" s="672"/>
      <c r="E33" s="672"/>
      <c r="F33" s="672"/>
      <c r="G33" s="672"/>
      <c r="H33" s="672"/>
      <c r="I33" s="672"/>
      <c r="J33" s="673"/>
      <c r="K33" s="663"/>
      <c r="L33" s="663"/>
      <c r="M33" s="663"/>
      <c r="N33" s="664"/>
      <c r="O33" s="664"/>
      <c r="P33" s="664"/>
      <c r="Q33" s="664"/>
      <c r="R33" s="664"/>
      <c r="S33" s="664"/>
      <c r="T33" s="1547"/>
      <c r="U33" s="1547"/>
      <c r="V33" s="1547"/>
      <c r="W33" s="1547"/>
      <c r="X33" s="1547"/>
      <c r="Y33" s="1547"/>
      <c r="Z33" s="1547"/>
      <c r="AA33" s="1547"/>
      <c r="AB33" s="1547"/>
      <c r="AC33" s="1547"/>
      <c r="AD33" s="1547"/>
      <c r="AE33" s="1547"/>
      <c r="AF33" s="1547"/>
      <c r="AG33" s="1547"/>
      <c r="AH33" s="1547"/>
      <c r="AI33" s="1547"/>
      <c r="AJ33" s="1547"/>
      <c r="AK33" s="1547"/>
      <c r="AL33" s="1547"/>
      <c r="AM33" s="1547"/>
      <c r="AN33" s="1547"/>
      <c r="AO33" s="1547"/>
      <c r="AP33" s="1547"/>
      <c r="AQ33" s="1547"/>
      <c r="AR33" s="1547"/>
      <c r="AS33" s="1547"/>
      <c r="AT33" s="1547"/>
      <c r="AU33" s="1547"/>
      <c r="AV33" s="1547"/>
      <c r="AW33" s="1547"/>
      <c r="AX33" s="1547"/>
      <c r="AY33" s="1547"/>
      <c r="AZ33" s="1547"/>
      <c r="BA33" s="1547"/>
      <c r="BB33" s="1547"/>
      <c r="BC33" s="1547"/>
    </row>
    <row r="34" spans="1:55" ht="33.75" customHeight="1" thickBot="1" x14ac:dyDescent="0.25">
      <c r="A34" s="662"/>
      <c r="B34" s="674"/>
      <c r="C34" s="675"/>
      <c r="D34" s="675"/>
      <c r="E34" s="675"/>
      <c r="F34" s="675"/>
      <c r="G34" s="661" t="s">
        <v>978</v>
      </c>
      <c r="H34" s="675"/>
      <c r="I34" s="1557" t="str">
        <f>IF(J32&lt;=D47,"C3",IF(J32&lt;=D46,"C2",IF(J32&lt;=D45,"C1",IF(J32&lt;=D44,"B3",IF(J32&lt;=D43,"B2",IF(J32&lt;=D42,"B1",IF(J32&lt;=D41,"A3",IF(J32&lt;=D40,"A2","A1"))))))))</f>
        <v>C3</v>
      </c>
      <c r="J34" s="676"/>
      <c r="K34" s="663"/>
      <c r="L34" s="663"/>
      <c r="M34" s="663"/>
      <c r="N34" s="664"/>
      <c r="O34" s="664"/>
      <c r="P34" s="664"/>
      <c r="Q34" s="664"/>
      <c r="R34" s="664"/>
      <c r="S34" s="664"/>
      <c r="T34" s="1547"/>
      <c r="U34" s="1547"/>
      <c r="V34" s="1547"/>
      <c r="W34" s="1547"/>
      <c r="X34" s="1547"/>
      <c r="Y34" s="1547"/>
      <c r="Z34" s="1547"/>
      <c r="AA34" s="1547"/>
      <c r="AB34" s="1547"/>
      <c r="AC34" s="1547"/>
      <c r="AD34" s="1547"/>
      <c r="AE34" s="1547"/>
      <c r="AF34" s="1547"/>
      <c r="AG34" s="1547"/>
      <c r="AH34" s="1547"/>
      <c r="AI34" s="1547"/>
      <c r="AJ34" s="1547"/>
      <c r="AK34" s="1547"/>
      <c r="AL34" s="1547"/>
      <c r="AM34" s="1547"/>
      <c r="AN34" s="1547"/>
      <c r="AO34" s="1547"/>
      <c r="AP34" s="1547"/>
      <c r="AQ34" s="1547"/>
      <c r="AR34" s="1547"/>
      <c r="AS34" s="1547"/>
      <c r="AT34" s="1547"/>
      <c r="AU34" s="1547"/>
      <c r="AV34" s="1547"/>
      <c r="AW34" s="1547"/>
      <c r="AX34" s="1547"/>
      <c r="AY34" s="1547"/>
      <c r="AZ34" s="1547"/>
      <c r="BA34" s="1547"/>
      <c r="BB34" s="1547"/>
      <c r="BC34" s="1547"/>
    </row>
    <row r="35" spans="1:55" x14ac:dyDescent="0.2">
      <c r="A35" s="662"/>
      <c r="B35" s="662"/>
      <c r="C35" s="662"/>
      <c r="D35" s="662"/>
      <c r="E35" s="662"/>
      <c r="F35" s="662"/>
      <c r="G35" s="662"/>
      <c r="H35" s="662"/>
      <c r="I35" s="662"/>
      <c r="J35" s="662"/>
      <c r="K35" s="663"/>
      <c r="L35" s="663"/>
      <c r="M35" s="663"/>
      <c r="N35" s="664"/>
      <c r="O35" s="664"/>
      <c r="P35" s="664"/>
      <c r="Q35" s="664"/>
      <c r="R35" s="664"/>
      <c r="S35" s="664"/>
      <c r="T35" s="1547"/>
      <c r="U35" s="1547"/>
      <c r="V35" s="1547"/>
      <c r="W35" s="1547"/>
      <c r="X35" s="1547"/>
      <c r="Y35" s="1547"/>
      <c r="Z35" s="1547"/>
      <c r="AA35" s="1547"/>
      <c r="AB35" s="1547"/>
      <c r="AC35" s="1547"/>
      <c r="AD35" s="1547"/>
      <c r="AE35" s="1547"/>
      <c r="AF35" s="1547"/>
      <c r="AG35" s="1547"/>
      <c r="AH35" s="1547"/>
      <c r="AI35" s="1547"/>
      <c r="AJ35" s="1547"/>
      <c r="AK35" s="1547"/>
      <c r="AL35" s="1547"/>
      <c r="AM35" s="1547"/>
      <c r="AN35" s="1547"/>
      <c r="AO35" s="1547"/>
      <c r="AP35" s="1547"/>
      <c r="AQ35" s="1547"/>
      <c r="AR35" s="1547"/>
      <c r="AS35" s="1547"/>
      <c r="AT35" s="1547"/>
      <c r="AU35" s="1547"/>
      <c r="AV35" s="1547"/>
      <c r="AW35" s="1547"/>
      <c r="AX35" s="1547"/>
      <c r="AY35" s="1547"/>
      <c r="AZ35" s="1547"/>
      <c r="BA35" s="1547"/>
      <c r="BB35" s="1547"/>
      <c r="BC35" s="1547"/>
    </row>
    <row r="36" spans="1:55" hidden="1" x14ac:dyDescent="0.2">
      <c r="A36" s="662"/>
      <c r="B36" s="662" t="s">
        <v>979</v>
      </c>
      <c r="C36" s="662"/>
      <c r="D36" s="662"/>
      <c r="E36" s="662"/>
      <c r="F36" s="662"/>
      <c r="G36" s="662"/>
      <c r="H36" s="662"/>
      <c r="I36" s="662"/>
      <c r="J36" s="662"/>
      <c r="K36" s="663"/>
      <c r="L36" s="663"/>
      <c r="M36" s="663"/>
      <c r="N36" s="664"/>
      <c r="O36" s="664"/>
      <c r="P36" s="664"/>
      <c r="Q36" s="664"/>
      <c r="R36" s="664"/>
      <c r="S36" s="664"/>
      <c r="T36" s="1547"/>
      <c r="U36" s="1547"/>
      <c r="V36" s="1547"/>
      <c r="W36" s="1547"/>
      <c r="X36" s="1547"/>
      <c r="Y36" s="1547"/>
      <c r="Z36" s="1547"/>
      <c r="AA36" s="1547"/>
      <c r="AB36" s="1547"/>
      <c r="AC36" s="1547"/>
      <c r="AD36" s="1547"/>
      <c r="AE36" s="1547"/>
      <c r="AF36" s="1547"/>
      <c r="AG36" s="1547"/>
      <c r="AH36" s="1547"/>
      <c r="AI36" s="1547"/>
      <c r="AJ36" s="1547"/>
      <c r="AK36" s="1547"/>
      <c r="AL36" s="1547"/>
      <c r="AM36" s="1547"/>
      <c r="AN36" s="1547"/>
      <c r="AO36" s="1547"/>
      <c r="AP36" s="1547"/>
      <c r="AQ36" s="1547"/>
      <c r="AR36" s="1547"/>
      <c r="AS36" s="1547"/>
      <c r="AT36" s="1547"/>
      <c r="AU36" s="1547"/>
      <c r="AV36" s="1547"/>
      <c r="AW36" s="1547"/>
      <c r="AX36" s="1547"/>
      <c r="AY36" s="1547"/>
      <c r="AZ36" s="1547"/>
      <c r="BA36" s="1547"/>
      <c r="BB36" s="1547"/>
      <c r="BC36" s="1547"/>
    </row>
    <row r="37" spans="1:55" hidden="1" x14ac:dyDescent="0.2">
      <c r="A37" s="662"/>
      <c r="B37" s="662"/>
      <c r="C37" s="662"/>
      <c r="D37" s="662"/>
      <c r="E37" s="662"/>
      <c r="F37" s="662"/>
      <c r="G37" s="662"/>
      <c r="H37" s="662"/>
      <c r="I37" s="662"/>
      <c r="J37" s="662"/>
      <c r="K37" s="663"/>
      <c r="L37" s="663"/>
      <c r="M37" s="663"/>
      <c r="N37" s="664"/>
      <c r="O37" s="664"/>
      <c r="P37" s="664"/>
      <c r="Q37" s="664"/>
      <c r="R37" s="664"/>
      <c r="S37" s="664"/>
      <c r="T37" s="1547"/>
      <c r="U37" s="1547"/>
      <c r="V37" s="1547"/>
      <c r="W37" s="1547"/>
      <c r="X37" s="1547"/>
      <c r="Y37" s="1547"/>
      <c r="Z37" s="1547"/>
      <c r="AA37" s="1547"/>
      <c r="AB37" s="1547"/>
      <c r="AC37" s="1547"/>
      <c r="AD37" s="1547"/>
      <c r="AE37" s="1547"/>
      <c r="AF37" s="1547"/>
      <c r="AG37" s="1547"/>
      <c r="AH37" s="1547"/>
      <c r="AI37" s="1547"/>
      <c r="AJ37" s="1547"/>
      <c r="AK37" s="1547"/>
      <c r="AL37" s="1547"/>
      <c r="AM37" s="1547"/>
      <c r="AN37" s="1547"/>
      <c r="AO37" s="1547"/>
      <c r="AP37" s="1547"/>
      <c r="AQ37" s="1547"/>
      <c r="AR37" s="1547"/>
      <c r="AS37" s="1547"/>
      <c r="AT37" s="1547"/>
      <c r="AU37" s="1547"/>
      <c r="AV37" s="1547"/>
      <c r="AW37" s="1547"/>
      <c r="AX37" s="1547"/>
      <c r="AY37" s="1547"/>
      <c r="AZ37" s="1547"/>
      <c r="BA37" s="1547"/>
      <c r="BB37" s="1547"/>
      <c r="BC37" s="1547"/>
    </row>
    <row r="38" spans="1:55" hidden="1" x14ac:dyDescent="0.2">
      <c r="A38" s="662"/>
      <c r="B38" s="2778" t="s">
        <v>980</v>
      </c>
      <c r="C38" s="2778"/>
      <c r="D38" s="662"/>
      <c r="E38" s="662"/>
      <c r="F38" s="662"/>
      <c r="G38" s="662"/>
      <c r="H38" s="662"/>
      <c r="I38" s="662"/>
      <c r="J38" s="662"/>
      <c r="K38" s="663"/>
      <c r="L38" s="663"/>
      <c r="M38" s="663"/>
      <c r="N38" s="664"/>
      <c r="O38" s="664"/>
      <c r="P38" s="664"/>
      <c r="Q38" s="664"/>
      <c r="R38" s="664"/>
      <c r="S38" s="664"/>
      <c r="T38" s="1547"/>
      <c r="U38" s="1547"/>
      <c r="V38" s="1547"/>
      <c r="W38" s="1547"/>
      <c r="X38" s="1547"/>
      <c r="Y38" s="1547"/>
      <c r="Z38" s="1547"/>
      <c r="AA38" s="1547"/>
      <c r="AB38" s="1547"/>
      <c r="AC38" s="1547"/>
      <c r="AD38" s="1547"/>
      <c r="AE38" s="1547"/>
      <c r="AF38" s="1547"/>
      <c r="AG38" s="1547"/>
      <c r="AH38" s="1547"/>
      <c r="AI38" s="1547"/>
      <c r="AJ38" s="1547"/>
      <c r="AK38" s="1547"/>
      <c r="AL38" s="1547"/>
      <c r="AM38" s="1547"/>
      <c r="AN38" s="1547"/>
      <c r="AO38" s="1547"/>
      <c r="AP38" s="1547"/>
      <c r="AQ38" s="1547"/>
      <c r="AR38" s="1547"/>
      <c r="AS38" s="1547"/>
      <c r="AT38" s="1547"/>
      <c r="AU38" s="1547"/>
      <c r="AV38" s="1547"/>
      <c r="AW38" s="1547"/>
      <c r="AX38" s="1547"/>
      <c r="AY38" s="1547"/>
      <c r="AZ38" s="1547"/>
      <c r="BA38" s="1547"/>
      <c r="BB38" s="1547"/>
      <c r="BC38" s="1547"/>
    </row>
    <row r="39" spans="1:55" hidden="1" x14ac:dyDescent="0.2">
      <c r="A39" s="662"/>
      <c r="B39" s="677" t="s">
        <v>981</v>
      </c>
      <c r="C39" s="677" t="s">
        <v>982</v>
      </c>
      <c r="D39" s="662"/>
      <c r="E39" s="662"/>
      <c r="F39" s="662"/>
      <c r="G39" s="662"/>
      <c r="H39" s="662"/>
      <c r="I39" s="662"/>
      <c r="J39" s="662"/>
      <c r="K39" s="663"/>
      <c r="L39" s="663"/>
      <c r="M39" s="663"/>
      <c r="N39" s="664"/>
      <c r="O39" s="664"/>
      <c r="P39" s="664"/>
      <c r="Q39" s="664"/>
      <c r="R39" s="664"/>
      <c r="S39" s="664"/>
      <c r="T39" s="1547"/>
      <c r="U39" s="1547"/>
      <c r="V39" s="1547"/>
      <c r="W39" s="1547"/>
      <c r="X39" s="1547"/>
      <c r="Y39" s="1547"/>
      <c r="Z39" s="1547"/>
      <c r="AA39" s="1547"/>
      <c r="AB39" s="1547"/>
      <c r="AC39" s="1547"/>
      <c r="AD39" s="1547"/>
      <c r="AE39" s="1547"/>
      <c r="AF39" s="1547"/>
      <c r="AG39" s="1547"/>
      <c r="AH39" s="1547"/>
      <c r="AI39" s="1547"/>
      <c r="AJ39" s="1547"/>
      <c r="AK39" s="1547"/>
      <c r="AL39" s="1547"/>
      <c r="AM39" s="1547"/>
      <c r="AN39" s="1547"/>
      <c r="AO39" s="1547"/>
      <c r="AP39" s="1547"/>
      <c r="AQ39" s="1547"/>
      <c r="AR39" s="1547"/>
      <c r="AS39" s="1547"/>
      <c r="AT39" s="1547"/>
      <c r="AU39" s="1547"/>
      <c r="AV39" s="1547"/>
      <c r="AW39" s="1547"/>
      <c r="AX39" s="1547"/>
      <c r="AY39" s="1547"/>
      <c r="AZ39" s="1547"/>
      <c r="BA39" s="1547"/>
      <c r="BB39" s="1547"/>
      <c r="BC39" s="1547"/>
    </row>
    <row r="40" spans="1:55" hidden="1" x14ac:dyDescent="0.2">
      <c r="A40" s="662"/>
      <c r="B40" s="677" t="s">
        <v>983</v>
      </c>
      <c r="C40" s="677" t="s">
        <v>984</v>
      </c>
      <c r="D40" s="662">
        <v>95</v>
      </c>
      <c r="E40" s="662"/>
      <c r="F40" s="662"/>
      <c r="G40" s="662"/>
      <c r="H40" s="662"/>
      <c r="I40" s="662"/>
      <c r="J40" s="662"/>
      <c r="K40" s="663"/>
      <c r="L40" s="663"/>
      <c r="M40" s="663"/>
      <c r="N40" s="664"/>
      <c r="O40" s="664"/>
      <c r="P40" s="664"/>
      <c r="Q40" s="664"/>
      <c r="R40" s="664"/>
      <c r="S40" s="664"/>
      <c r="T40" s="1547"/>
      <c r="U40" s="1547"/>
      <c r="V40" s="1547"/>
      <c r="W40" s="1547"/>
      <c r="X40" s="1547"/>
      <c r="Y40" s="1547"/>
      <c r="Z40" s="1547"/>
      <c r="AA40" s="1547"/>
      <c r="AB40" s="1547"/>
      <c r="AC40" s="1547"/>
      <c r="AD40" s="1547"/>
      <c r="AE40" s="1547"/>
      <c r="AF40" s="1547"/>
      <c r="AG40" s="1547"/>
      <c r="AH40" s="1547"/>
      <c r="AI40" s="1547"/>
      <c r="AJ40" s="1547"/>
      <c r="AK40" s="1547"/>
      <c r="AL40" s="1547"/>
      <c r="AM40" s="1547"/>
      <c r="AN40" s="1547"/>
      <c r="AO40" s="1547"/>
      <c r="AP40" s="1547"/>
      <c r="AQ40" s="1547"/>
      <c r="AR40" s="1547"/>
      <c r="AS40" s="1547"/>
      <c r="AT40" s="1547"/>
      <c r="AU40" s="1547"/>
      <c r="AV40" s="1547"/>
      <c r="AW40" s="1547"/>
      <c r="AX40" s="1547"/>
      <c r="AY40" s="1547"/>
      <c r="AZ40" s="1547"/>
      <c r="BA40" s="1547"/>
      <c r="BB40" s="1547"/>
      <c r="BC40" s="1547"/>
    </row>
    <row r="41" spans="1:55" hidden="1" x14ac:dyDescent="0.2">
      <c r="A41" s="662"/>
      <c r="B41" s="677" t="s">
        <v>985</v>
      </c>
      <c r="C41" s="677" t="s">
        <v>986</v>
      </c>
      <c r="D41" s="662">
        <v>90</v>
      </c>
      <c r="E41" s="662"/>
      <c r="F41" s="662"/>
      <c r="G41" s="662"/>
      <c r="H41" s="662"/>
      <c r="I41" s="662"/>
      <c r="J41" s="662"/>
      <c r="K41" s="663"/>
      <c r="L41" s="663"/>
      <c r="M41" s="663"/>
      <c r="N41" s="664"/>
      <c r="O41" s="664"/>
      <c r="P41" s="664"/>
      <c r="Q41" s="664"/>
      <c r="R41" s="664"/>
      <c r="S41" s="664"/>
      <c r="T41" s="1547"/>
      <c r="U41" s="1547"/>
      <c r="V41" s="1547"/>
      <c r="W41" s="1547"/>
      <c r="X41" s="1547"/>
      <c r="Y41" s="1547"/>
      <c r="Z41" s="1547"/>
      <c r="AA41" s="1547"/>
      <c r="AB41" s="1547"/>
      <c r="AC41" s="1547"/>
      <c r="AD41" s="1547"/>
      <c r="AE41" s="1547"/>
      <c r="AF41" s="1547"/>
      <c r="AG41" s="1547"/>
      <c r="AH41" s="1547"/>
      <c r="AI41" s="1547"/>
      <c r="AJ41" s="1547"/>
      <c r="AK41" s="1547"/>
      <c r="AL41" s="1547"/>
      <c r="AM41" s="1547"/>
      <c r="AN41" s="1547"/>
      <c r="AO41" s="1547"/>
      <c r="AP41" s="1547"/>
      <c r="AQ41" s="1547"/>
      <c r="AR41" s="1547"/>
      <c r="AS41" s="1547"/>
      <c r="AT41" s="1547"/>
      <c r="AU41" s="1547"/>
      <c r="AV41" s="1547"/>
      <c r="AW41" s="1547"/>
      <c r="AX41" s="1547"/>
      <c r="AY41" s="1547"/>
      <c r="AZ41" s="1547"/>
      <c r="BA41" s="1547"/>
      <c r="BB41" s="1547"/>
      <c r="BC41" s="1547"/>
    </row>
    <row r="42" spans="1:55" hidden="1" x14ac:dyDescent="0.2">
      <c r="A42" s="662"/>
      <c r="B42" s="677" t="s">
        <v>987</v>
      </c>
      <c r="C42" s="677" t="s">
        <v>988</v>
      </c>
      <c r="D42" s="662">
        <v>85</v>
      </c>
      <c r="E42" s="662"/>
      <c r="F42" s="662"/>
      <c r="G42" s="662"/>
      <c r="H42" s="662"/>
      <c r="I42" s="662"/>
      <c r="J42" s="662"/>
      <c r="K42" s="663"/>
      <c r="L42" s="663"/>
      <c r="M42" s="663"/>
      <c r="N42" s="664"/>
      <c r="O42" s="664"/>
      <c r="P42" s="664"/>
      <c r="Q42" s="664"/>
      <c r="R42" s="664"/>
      <c r="S42" s="664"/>
      <c r="T42" s="1547"/>
      <c r="U42" s="1547"/>
      <c r="V42" s="1547"/>
      <c r="W42" s="1547"/>
      <c r="X42" s="1547"/>
      <c r="Y42" s="1547"/>
      <c r="Z42" s="1547"/>
      <c r="AA42" s="1547"/>
      <c r="AB42" s="1547"/>
      <c r="AC42" s="1547"/>
      <c r="AD42" s="1547"/>
      <c r="AE42" s="1547"/>
      <c r="AF42" s="1547"/>
      <c r="AG42" s="1547"/>
      <c r="AH42" s="1547"/>
      <c r="AI42" s="1547"/>
      <c r="AJ42" s="1547"/>
      <c r="AK42" s="1547"/>
      <c r="AL42" s="1547"/>
      <c r="AM42" s="1547"/>
      <c r="AN42" s="1547"/>
      <c r="AO42" s="1547"/>
      <c r="AP42" s="1547"/>
      <c r="AQ42" s="1547"/>
      <c r="AR42" s="1547"/>
      <c r="AS42" s="1547"/>
      <c r="AT42" s="1547"/>
      <c r="AU42" s="1547"/>
      <c r="AV42" s="1547"/>
      <c r="AW42" s="1547"/>
      <c r="AX42" s="1547"/>
      <c r="AY42" s="1547"/>
      <c r="AZ42" s="1547"/>
      <c r="BA42" s="1547"/>
      <c r="BB42" s="1547"/>
      <c r="BC42" s="1547"/>
    </row>
    <row r="43" spans="1:55" hidden="1" x14ac:dyDescent="0.2">
      <c r="A43" s="662"/>
      <c r="B43" s="677" t="s">
        <v>989</v>
      </c>
      <c r="C43" s="677" t="s">
        <v>990</v>
      </c>
      <c r="D43" s="662">
        <v>75</v>
      </c>
      <c r="E43" s="662"/>
      <c r="F43" s="662"/>
      <c r="G43" s="662"/>
      <c r="H43" s="662"/>
      <c r="I43" s="662"/>
      <c r="J43" s="662"/>
      <c r="K43" s="663"/>
      <c r="L43" s="663"/>
      <c r="M43" s="663"/>
      <c r="N43" s="664"/>
      <c r="O43" s="664"/>
      <c r="P43" s="664"/>
      <c r="Q43" s="664"/>
      <c r="R43" s="664"/>
      <c r="S43" s="664"/>
      <c r="T43" s="1547"/>
      <c r="U43" s="1547"/>
      <c r="V43" s="1547"/>
      <c r="W43" s="1547"/>
      <c r="X43" s="1547"/>
      <c r="Y43" s="1547"/>
      <c r="Z43" s="1547"/>
      <c r="AA43" s="1547"/>
      <c r="AB43" s="1547"/>
      <c r="AC43" s="1547"/>
      <c r="AD43" s="1547"/>
      <c r="AE43" s="1547"/>
      <c r="AF43" s="1547"/>
      <c r="AG43" s="1547"/>
      <c r="AH43" s="1547"/>
      <c r="AI43" s="1547"/>
      <c r="AJ43" s="1547"/>
      <c r="AK43" s="1547"/>
      <c r="AL43" s="1547"/>
      <c r="AM43" s="1547"/>
      <c r="AN43" s="1547"/>
      <c r="AO43" s="1547"/>
      <c r="AP43" s="1547"/>
      <c r="AQ43" s="1547"/>
      <c r="AR43" s="1547"/>
      <c r="AS43" s="1547"/>
      <c r="AT43" s="1547"/>
      <c r="AU43" s="1547"/>
      <c r="AV43" s="1547"/>
      <c r="AW43" s="1547"/>
      <c r="AX43" s="1547"/>
      <c r="AY43" s="1547"/>
      <c r="AZ43" s="1547"/>
      <c r="BA43" s="1547"/>
      <c r="BB43" s="1547"/>
      <c r="BC43" s="1547"/>
    </row>
    <row r="44" spans="1:55" hidden="1" x14ac:dyDescent="0.2">
      <c r="A44" s="662"/>
      <c r="B44" s="677" t="s">
        <v>991</v>
      </c>
      <c r="C44" s="677" t="s">
        <v>992</v>
      </c>
      <c r="D44" s="662">
        <v>65</v>
      </c>
      <c r="E44" s="662"/>
      <c r="F44" s="662"/>
      <c r="G44" s="662"/>
      <c r="H44" s="662"/>
      <c r="I44" s="662"/>
      <c r="J44" s="662"/>
      <c r="K44" s="663"/>
      <c r="L44" s="663"/>
      <c r="M44" s="663"/>
      <c r="N44" s="664"/>
      <c r="O44" s="664"/>
      <c r="P44" s="664"/>
      <c r="Q44" s="664"/>
      <c r="R44" s="664"/>
      <c r="S44" s="664"/>
      <c r="T44" s="1547"/>
      <c r="U44" s="1547"/>
      <c r="V44" s="1547"/>
      <c r="W44" s="1547"/>
      <c r="X44" s="1547"/>
      <c r="Y44" s="1547"/>
      <c r="Z44" s="1547"/>
      <c r="AA44" s="1547"/>
      <c r="AB44" s="1547"/>
      <c r="AC44" s="1547"/>
      <c r="AD44" s="1547"/>
      <c r="AE44" s="1547"/>
      <c r="AF44" s="1547"/>
      <c r="AG44" s="1547"/>
      <c r="AH44" s="1547"/>
      <c r="AI44" s="1547"/>
      <c r="AJ44" s="1547"/>
      <c r="AK44" s="1547"/>
      <c r="AL44" s="1547"/>
      <c r="AM44" s="1547"/>
      <c r="AN44" s="1547"/>
      <c r="AO44" s="1547"/>
      <c r="AP44" s="1547"/>
      <c r="AQ44" s="1547"/>
      <c r="AR44" s="1547"/>
      <c r="AS44" s="1547"/>
      <c r="AT44" s="1547"/>
      <c r="AU44" s="1547"/>
      <c r="AV44" s="1547"/>
      <c r="AW44" s="1547"/>
      <c r="AX44" s="1547"/>
      <c r="AY44" s="1547"/>
      <c r="AZ44" s="1547"/>
      <c r="BA44" s="1547"/>
      <c r="BB44" s="1547"/>
      <c r="BC44" s="1547"/>
    </row>
    <row r="45" spans="1:55" hidden="1" x14ac:dyDescent="0.2">
      <c r="A45" s="662"/>
      <c r="B45" s="677" t="s">
        <v>993</v>
      </c>
      <c r="C45" s="677" t="s">
        <v>994</v>
      </c>
      <c r="D45" s="662">
        <v>55</v>
      </c>
      <c r="E45" s="662"/>
      <c r="F45" s="662"/>
      <c r="G45" s="662"/>
      <c r="H45" s="662"/>
      <c r="I45" s="662"/>
      <c r="J45" s="662"/>
      <c r="K45" s="663"/>
      <c r="L45" s="663"/>
      <c r="M45" s="663"/>
      <c r="N45" s="664"/>
      <c r="O45" s="664"/>
      <c r="P45" s="664"/>
      <c r="Q45" s="664"/>
      <c r="R45" s="664"/>
      <c r="S45" s="664"/>
      <c r="T45" s="1547"/>
      <c r="U45" s="1547"/>
      <c r="V45" s="1547"/>
      <c r="W45" s="1547"/>
      <c r="X45" s="1547"/>
      <c r="Y45" s="1547"/>
      <c r="Z45" s="1547"/>
      <c r="AA45" s="1547"/>
      <c r="AB45" s="1547"/>
      <c r="AC45" s="1547"/>
      <c r="AD45" s="1547"/>
      <c r="AE45" s="1547"/>
      <c r="AF45" s="1547"/>
      <c r="AG45" s="1547"/>
      <c r="AH45" s="1547"/>
      <c r="AI45" s="1547"/>
      <c r="AJ45" s="1547"/>
      <c r="AK45" s="1547"/>
      <c r="AL45" s="1547"/>
      <c r="AM45" s="1547"/>
      <c r="AN45" s="1547"/>
      <c r="AO45" s="1547"/>
      <c r="AP45" s="1547"/>
      <c r="AQ45" s="1547"/>
      <c r="AR45" s="1547"/>
      <c r="AS45" s="1547"/>
      <c r="AT45" s="1547"/>
      <c r="AU45" s="1547"/>
      <c r="AV45" s="1547"/>
      <c r="AW45" s="1547"/>
      <c r="AX45" s="1547"/>
      <c r="AY45" s="1547"/>
      <c r="AZ45" s="1547"/>
      <c r="BA45" s="1547"/>
      <c r="BB45" s="1547"/>
      <c r="BC45" s="1547"/>
    </row>
    <row r="46" spans="1:55" hidden="1" x14ac:dyDescent="0.2">
      <c r="A46" s="662"/>
      <c r="B46" s="677" t="s">
        <v>995</v>
      </c>
      <c r="C46" s="677" t="s">
        <v>996</v>
      </c>
      <c r="D46" s="662">
        <v>45</v>
      </c>
      <c r="E46" s="662"/>
      <c r="F46" s="662"/>
      <c r="G46" s="662"/>
      <c r="H46" s="662"/>
      <c r="I46" s="662"/>
      <c r="J46" s="662"/>
      <c r="K46" s="663"/>
      <c r="L46" s="663"/>
      <c r="M46" s="663"/>
      <c r="N46" s="664"/>
      <c r="O46" s="664"/>
      <c r="P46" s="664"/>
      <c r="Q46" s="664"/>
      <c r="R46" s="664"/>
      <c r="S46" s="664"/>
      <c r="T46" s="1547"/>
      <c r="U46" s="1547"/>
      <c r="V46" s="1547"/>
      <c r="W46" s="1547"/>
      <c r="X46" s="1547"/>
      <c r="Y46" s="1547"/>
      <c r="Z46" s="1547"/>
      <c r="AA46" s="1547"/>
      <c r="AB46" s="1547"/>
      <c r="AC46" s="1547"/>
      <c r="AD46" s="1547"/>
      <c r="AE46" s="1547"/>
      <c r="AF46" s="1547"/>
      <c r="AG46" s="1547"/>
      <c r="AH46" s="1547"/>
      <c r="AI46" s="1547"/>
      <c r="AJ46" s="1547"/>
      <c r="AK46" s="1547"/>
      <c r="AL46" s="1547"/>
      <c r="AM46" s="1547"/>
      <c r="AN46" s="1547"/>
      <c r="AO46" s="1547"/>
      <c r="AP46" s="1547"/>
      <c r="AQ46" s="1547"/>
      <c r="AR46" s="1547"/>
      <c r="AS46" s="1547"/>
      <c r="AT46" s="1547"/>
      <c r="AU46" s="1547"/>
      <c r="AV46" s="1547"/>
      <c r="AW46" s="1547"/>
      <c r="AX46" s="1547"/>
      <c r="AY46" s="1547"/>
      <c r="AZ46" s="1547"/>
      <c r="BA46" s="1547"/>
      <c r="BB46" s="1547"/>
      <c r="BC46" s="1547"/>
    </row>
    <row r="47" spans="1:55" hidden="1" x14ac:dyDescent="0.2">
      <c r="A47" s="662"/>
      <c r="B47" s="677" t="s">
        <v>997</v>
      </c>
      <c r="C47" s="677" t="s">
        <v>998</v>
      </c>
      <c r="D47" s="662">
        <v>35</v>
      </c>
      <c r="E47" s="662"/>
      <c r="F47" s="662"/>
      <c r="G47" s="662"/>
      <c r="H47" s="662"/>
      <c r="I47" s="662"/>
      <c r="J47" s="662"/>
      <c r="K47" s="663"/>
      <c r="L47" s="663"/>
      <c r="M47" s="663"/>
      <c r="N47" s="664"/>
      <c r="O47" s="664"/>
      <c r="P47" s="664"/>
      <c r="Q47" s="664"/>
      <c r="R47" s="664"/>
      <c r="S47" s="664"/>
      <c r="T47" s="1547"/>
      <c r="U47" s="1547"/>
      <c r="V47" s="1547"/>
      <c r="W47" s="1547"/>
      <c r="X47" s="1547"/>
      <c r="Y47" s="1547"/>
      <c r="Z47" s="1547"/>
      <c r="AA47" s="1547"/>
      <c r="AB47" s="1547"/>
      <c r="AC47" s="1547"/>
      <c r="AD47" s="1547"/>
      <c r="AE47" s="1547"/>
      <c r="AF47" s="1547"/>
      <c r="AG47" s="1547"/>
      <c r="AH47" s="1547"/>
      <c r="AI47" s="1547"/>
      <c r="AJ47" s="1547"/>
      <c r="AK47" s="1547"/>
      <c r="AL47" s="1547"/>
      <c r="AM47" s="1547"/>
      <c r="AN47" s="1547"/>
      <c r="AO47" s="1547"/>
      <c r="AP47" s="1547"/>
      <c r="AQ47" s="1547"/>
      <c r="AR47" s="1547"/>
      <c r="AS47" s="1547"/>
      <c r="AT47" s="1547"/>
      <c r="AU47" s="1547"/>
      <c r="AV47" s="1547"/>
      <c r="AW47" s="1547"/>
      <c r="AX47" s="1547"/>
      <c r="AY47" s="1547"/>
      <c r="AZ47" s="1547"/>
      <c r="BA47" s="1547"/>
      <c r="BB47" s="1547"/>
      <c r="BC47" s="1547"/>
    </row>
    <row r="48" spans="1:55" hidden="1" x14ac:dyDescent="0.2">
      <c r="A48" s="1547"/>
      <c r="B48" s="1547"/>
      <c r="C48" s="1547"/>
      <c r="D48" s="1547"/>
      <c r="E48" s="1547"/>
      <c r="F48" s="1547"/>
      <c r="G48" s="1547"/>
      <c r="H48" s="1547"/>
      <c r="I48" s="1547"/>
      <c r="J48" s="1547"/>
      <c r="K48" s="1548"/>
      <c r="L48" s="1548"/>
      <c r="M48" s="1548"/>
      <c r="N48" s="1549"/>
      <c r="O48" s="1549"/>
      <c r="P48" s="1549"/>
      <c r="Q48" s="1549"/>
      <c r="R48" s="1549"/>
      <c r="S48" s="1549"/>
      <c r="T48" s="1547"/>
      <c r="U48" s="1547"/>
      <c r="V48" s="1547"/>
      <c r="W48" s="1547"/>
      <c r="X48" s="1547"/>
      <c r="Y48" s="1547"/>
      <c r="Z48" s="1547"/>
      <c r="AA48" s="1547"/>
      <c r="AB48" s="1547"/>
      <c r="AC48" s="1547"/>
      <c r="AD48" s="1547"/>
      <c r="AE48" s="1547"/>
      <c r="AF48" s="1547"/>
      <c r="AG48" s="1547"/>
      <c r="AH48" s="1547"/>
      <c r="AI48" s="1547"/>
      <c r="AJ48" s="1547"/>
      <c r="AK48" s="1547"/>
      <c r="AL48" s="1547"/>
      <c r="AM48" s="1547"/>
      <c r="AN48" s="1547"/>
      <c r="AO48" s="1547"/>
      <c r="AP48" s="1547"/>
      <c r="AQ48" s="1547"/>
      <c r="AR48" s="1547"/>
      <c r="AS48" s="1547"/>
      <c r="AT48" s="1547"/>
      <c r="AU48" s="1547"/>
      <c r="AV48" s="1547"/>
      <c r="AW48" s="1547"/>
      <c r="AX48" s="1547"/>
      <c r="AY48" s="1547"/>
      <c r="AZ48" s="1547"/>
      <c r="BA48" s="1547"/>
      <c r="BB48" s="1547"/>
      <c r="BC48" s="1547"/>
    </row>
    <row r="49" spans="1:55" hidden="1" x14ac:dyDescent="0.2">
      <c r="A49" s="1547"/>
      <c r="B49" s="1547"/>
      <c r="C49" s="1547"/>
      <c r="D49" s="1547"/>
      <c r="E49" s="1547"/>
      <c r="F49" s="1547"/>
      <c r="G49" s="1547"/>
      <c r="H49" s="1547"/>
      <c r="I49" s="1547"/>
      <c r="J49" s="1547"/>
      <c r="K49" s="1548"/>
      <c r="L49" s="1548"/>
      <c r="M49" s="1548"/>
      <c r="N49" s="1549"/>
      <c r="O49" s="1549"/>
      <c r="P49" s="1549"/>
      <c r="Q49" s="1549"/>
      <c r="R49" s="1549"/>
      <c r="S49" s="1549"/>
      <c r="T49" s="1547"/>
      <c r="U49" s="1547"/>
      <c r="V49" s="1547"/>
      <c r="W49" s="1547"/>
      <c r="X49" s="1547"/>
      <c r="Y49" s="1547"/>
      <c r="Z49" s="1547"/>
      <c r="AA49" s="1547"/>
      <c r="AB49" s="1547"/>
      <c r="AC49" s="1547"/>
      <c r="AD49" s="1547"/>
      <c r="AE49" s="1547"/>
      <c r="AF49" s="1547"/>
      <c r="AG49" s="1547"/>
      <c r="AH49" s="1547"/>
      <c r="AI49" s="1547"/>
      <c r="AJ49" s="1547"/>
      <c r="AK49" s="1547"/>
      <c r="AL49" s="1547"/>
      <c r="AM49" s="1547"/>
      <c r="AN49" s="1547"/>
      <c r="AO49" s="1547"/>
      <c r="AP49" s="1547"/>
      <c r="AQ49" s="1547"/>
      <c r="AR49" s="1547"/>
      <c r="AS49" s="1547"/>
      <c r="AT49" s="1547"/>
      <c r="AU49" s="1547"/>
      <c r="AV49" s="1547"/>
      <c r="AW49" s="1547"/>
      <c r="AX49" s="1547"/>
      <c r="AY49" s="1547"/>
      <c r="AZ49" s="1547"/>
      <c r="BA49" s="1547"/>
      <c r="BB49" s="1547"/>
      <c r="BC49" s="1547"/>
    </row>
    <row r="50" spans="1:55" hidden="1" x14ac:dyDescent="0.2">
      <c r="A50" s="1547"/>
      <c r="B50" s="1547"/>
      <c r="C50" s="1547"/>
      <c r="D50" s="1547"/>
      <c r="E50" s="1547"/>
      <c r="F50" s="1547"/>
      <c r="G50" s="1547"/>
      <c r="H50" s="1547"/>
      <c r="I50" s="1547"/>
      <c r="J50" s="1547"/>
      <c r="K50" s="1548"/>
      <c r="L50" s="1548"/>
      <c r="M50" s="1548"/>
      <c r="N50" s="1549"/>
      <c r="O50" s="1549"/>
      <c r="P50" s="1549"/>
      <c r="Q50" s="1549"/>
      <c r="R50" s="1549"/>
      <c r="S50" s="1549"/>
      <c r="T50" s="1547"/>
      <c r="U50" s="1547"/>
      <c r="V50" s="1547"/>
      <c r="W50" s="1547"/>
      <c r="X50" s="1547"/>
      <c r="Y50" s="1547"/>
      <c r="Z50" s="1547"/>
      <c r="AA50" s="1547"/>
      <c r="AB50" s="1547"/>
      <c r="AC50" s="1547"/>
      <c r="AD50" s="1547"/>
      <c r="AE50" s="1547"/>
      <c r="AF50" s="1547"/>
      <c r="AG50" s="1547"/>
      <c r="AH50" s="1547"/>
      <c r="AI50" s="1547"/>
      <c r="AJ50" s="1547"/>
      <c r="AK50" s="1547"/>
      <c r="AL50" s="1547"/>
      <c r="AM50" s="1547"/>
      <c r="AN50" s="1547"/>
      <c r="AO50" s="1547"/>
      <c r="AP50" s="1547"/>
      <c r="AQ50" s="1547"/>
      <c r="AR50" s="1547"/>
      <c r="AS50" s="1547"/>
      <c r="AT50" s="1547"/>
      <c r="AU50" s="1547"/>
      <c r="AV50" s="1547"/>
      <c r="AW50" s="1547"/>
      <c r="AX50" s="1547"/>
      <c r="AY50" s="1547"/>
      <c r="AZ50" s="1547"/>
      <c r="BA50" s="1547"/>
      <c r="BB50" s="1547"/>
      <c r="BC50" s="1547"/>
    </row>
    <row r="51" spans="1:55" hidden="1" x14ac:dyDescent="0.2">
      <c r="A51" s="1547"/>
      <c r="B51" s="1547"/>
      <c r="C51" s="1547"/>
      <c r="D51" s="1547"/>
      <c r="E51" s="1547"/>
      <c r="F51" s="1547"/>
      <c r="G51" s="1547"/>
      <c r="H51" s="1547"/>
      <c r="I51" s="1547"/>
      <c r="J51" s="1547"/>
      <c r="K51" s="1548"/>
      <c r="L51" s="1548"/>
      <c r="M51" s="1548"/>
      <c r="N51" s="1549"/>
      <c r="O51" s="1549"/>
      <c r="P51" s="1549"/>
      <c r="Q51" s="1549"/>
      <c r="R51" s="1549"/>
      <c r="S51" s="1549"/>
      <c r="T51" s="1547"/>
      <c r="U51" s="1547"/>
      <c r="V51" s="1547"/>
      <c r="W51" s="1547"/>
      <c r="X51" s="1547"/>
      <c r="Y51" s="1547"/>
      <c r="Z51" s="1547"/>
      <c r="AA51" s="1547"/>
      <c r="AB51" s="1547"/>
      <c r="AC51" s="1547"/>
      <c r="AD51" s="1547"/>
      <c r="AE51" s="1547"/>
      <c r="AF51" s="1547"/>
      <c r="AG51" s="1547"/>
      <c r="AH51" s="1547"/>
      <c r="AI51" s="1547"/>
      <c r="AJ51" s="1547"/>
      <c r="AK51" s="1547"/>
      <c r="AL51" s="1547"/>
      <c r="AM51" s="1547"/>
      <c r="AN51" s="1547"/>
      <c r="AO51" s="1547"/>
      <c r="AP51" s="1547"/>
      <c r="AQ51" s="1547"/>
      <c r="AR51" s="1547"/>
      <c r="AS51" s="1547"/>
      <c r="AT51" s="1547"/>
      <c r="AU51" s="1547"/>
      <c r="AV51" s="1547"/>
      <c r="AW51" s="1547"/>
      <c r="AX51" s="1547"/>
      <c r="AY51" s="1547"/>
      <c r="AZ51" s="1547"/>
      <c r="BA51" s="1547"/>
      <c r="BB51" s="1547"/>
      <c r="BC51" s="1547"/>
    </row>
    <row r="52" spans="1:55" hidden="1" x14ac:dyDescent="0.2">
      <c r="A52" s="1547"/>
      <c r="B52" s="1547"/>
      <c r="C52" s="1547"/>
      <c r="D52" s="1547"/>
      <c r="E52" s="1547"/>
      <c r="F52" s="1547"/>
      <c r="G52" s="1547"/>
      <c r="H52" s="1547"/>
      <c r="I52" s="1547"/>
      <c r="J52" s="1547"/>
      <c r="K52" s="1548"/>
      <c r="L52" s="1548"/>
      <c r="M52" s="1548"/>
      <c r="N52" s="1549"/>
      <c r="O52" s="1549"/>
      <c r="P52" s="1549"/>
      <c r="Q52" s="1549"/>
      <c r="R52" s="1549"/>
      <c r="S52" s="1549"/>
      <c r="T52" s="1547"/>
      <c r="U52" s="1547"/>
      <c r="V52" s="1547"/>
      <c r="W52" s="1547"/>
      <c r="X52" s="1547"/>
      <c r="Y52" s="1547"/>
      <c r="Z52" s="1547"/>
      <c r="AA52" s="1547"/>
      <c r="AB52" s="1547"/>
      <c r="AC52" s="1547"/>
      <c r="AD52" s="1547"/>
      <c r="AE52" s="1547"/>
      <c r="AF52" s="1547"/>
      <c r="AG52" s="1547"/>
      <c r="AH52" s="1547"/>
      <c r="AI52" s="1547"/>
      <c r="AJ52" s="1547"/>
      <c r="AK52" s="1547"/>
      <c r="AL52" s="1547"/>
      <c r="AM52" s="1547"/>
      <c r="AN52" s="1547"/>
      <c r="AO52" s="1547"/>
      <c r="AP52" s="1547"/>
      <c r="AQ52" s="1547"/>
      <c r="AR52" s="1547"/>
      <c r="AS52" s="1547"/>
      <c r="AT52" s="1547"/>
      <c r="AU52" s="1547"/>
      <c r="AV52" s="1547"/>
      <c r="AW52" s="1547"/>
      <c r="AX52" s="1547"/>
      <c r="AY52" s="1547"/>
      <c r="AZ52" s="1547"/>
      <c r="BA52" s="1547"/>
      <c r="BB52" s="1547"/>
      <c r="BC52" s="1547"/>
    </row>
    <row r="53" spans="1:55" hidden="1" x14ac:dyDescent="0.2">
      <c r="A53" s="1547"/>
      <c r="B53" s="1547"/>
      <c r="C53" s="1547"/>
      <c r="D53" s="1547"/>
      <c r="E53" s="1547"/>
      <c r="F53" s="1547"/>
      <c r="G53" s="1547"/>
      <c r="H53" s="1547"/>
      <c r="I53" s="1547"/>
      <c r="J53" s="1547"/>
      <c r="K53" s="1548"/>
      <c r="L53" s="1548"/>
      <c r="M53" s="1548"/>
      <c r="N53" s="1549"/>
      <c r="O53" s="1549"/>
      <c r="P53" s="1549"/>
      <c r="Q53" s="1549"/>
      <c r="R53" s="1549"/>
      <c r="S53" s="1549"/>
      <c r="T53" s="1547"/>
      <c r="U53" s="1547"/>
      <c r="V53" s="1547"/>
      <c r="W53" s="1547"/>
      <c r="X53" s="1547"/>
      <c r="Y53" s="1547"/>
      <c r="Z53" s="1547"/>
      <c r="AA53" s="1547"/>
      <c r="AB53" s="1547"/>
      <c r="AC53" s="1547"/>
      <c r="AD53" s="1547"/>
      <c r="AE53" s="1547"/>
      <c r="AF53" s="1547"/>
      <c r="AG53" s="1547"/>
      <c r="AH53" s="1547"/>
      <c r="AI53" s="1547"/>
      <c r="AJ53" s="1547"/>
      <c r="AK53" s="1547"/>
      <c r="AL53" s="1547"/>
      <c r="AM53" s="1547"/>
      <c r="AN53" s="1547"/>
      <c r="AO53" s="1547"/>
      <c r="AP53" s="1547"/>
      <c r="AQ53" s="1547"/>
      <c r="AR53" s="1547"/>
      <c r="AS53" s="1547"/>
      <c r="AT53" s="1547"/>
      <c r="AU53" s="1547"/>
      <c r="AV53" s="1547"/>
      <c r="AW53" s="1547"/>
      <c r="AX53" s="1547"/>
      <c r="AY53" s="1547"/>
      <c r="AZ53" s="1547"/>
      <c r="BA53" s="1547"/>
      <c r="BB53" s="1547"/>
      <c r="BC53" s="1547"/>
    </row>
    <row r="54" spans="1:55" hidden="1" x14ac:dyDescent="0.2">
      <c r="A54" s="1547"/>
      <c r="B54" s="1547"/>
      <c r="C54" s="1547"/>
      <c r="D54" s="1547"/>
      <c r="E54" s="1547"/>
      <c r="F54" s="1547"/>
      <c r="G54" s="1547"/>
      <c r="H54" s="1547"/>
      <c r="I54" s="1547"/>
      <c r="J54" s="1547"/>
      <c r="K54" s="1548"/>
      <c r="L54" s="1548"/>
      <c r="M54" s="1548"/>
      <c r="N54" s="1549"/>
      <c r="O54" s="1549"/>
      <c r="P54" s="1549"/>
      <c r="Q54" s="1549"/>
      <c r="R54" s="1549"/>
      <c r="S54" s="1549"/>
      <c r="T54" s="1547"/>
      <c r="U54" s="1547"/>
      <c r="V54" s="1547"/>
      <c r="W54" s="1547"/>
      <c r="X54" s="1547"/>
      <c r="Y54" s="1547"/>
      <c r="Z54" s="1547"/>
      <c r="AA54" s="1547"/>
      <c r="AB54" s="1547"/>
      <c r="AC54" s="1547"/>
      <c r="AD54" s="1547"/>
      <c r="AE54" s="1547"/>
      <c r="AF54" s="1547"/>
      <c r="AG54" s="1547"/>
      <c r="AH54" s="1547"/>
      <c r="AI54" s="1547"/>
      <c r="AJ54" s="1547"/>
      <c r="AK54" s="1547"/>
      <c r="AL54" s="1547"/>
      <c r="AM54" s="1547"/>
      <c r="AN54" s="1547"/>
      <c r="AO54" s="1547"/>
      <c r="AP54" s="1547"/>
      <c r="AQ54" s="1547"/>
      <c r="AR54" s="1547"/>
      <c r="AS54" s="1547"/>
      <c r="AT54" s="1547"/>
      <c r="AU54" s="1547"/>
      <c r="AV54" s="1547"/>
      <c r="AW54" s="1547"/>
      <c r="AX54" s="1547"/>
      <c r="AY54" s="1547"/>
      <c r="AZ54" s="1547"/>
      <c r="BA54" s="1547"/>
      <c r="BB54" s="1547"/>
      <c r="BC54" s="1547"/>
    </row>
    <row r="55" spans="1:55" hidden="1" x14ac:dyDescent="0.2">
      <c r="A55" s="1547"/>
      <c r="B55" s="1547"/>
      <c r="C55" s="1547"/>
      <c r="D55" s="1547"/>
      <c r="E55" s="1547"/>
      <c r="F55" s="1547"/>
      <c r="G55" s="1547"/>
      <c r="H55" s="1547"/>
      <c r="I55" s="1547"/>
      <c r="J55" s="1547"/>
      <c r="K55" s="1548"/>
      <c r="L55" s="1548"/>
      <c r="M55" s="1548"/>
      <c r="N55" s="1549"/>
      <c r="O55" s="1549"/>
      <c r="P55" s="1549"/>
      <c r="Q55" s="1549"/>
      <c r="R55" s="1549"/>
      <c r="S55" s="1549"/>
      <c r="T55" s="1547"/>
      <c r="U55" s="1547"/>
      <c r="V55" s="1547"/>
      <c r="W55" s="1547"/>
      <c r="X55" s="1547"/>
      <c r="Y55" s="1547"/>
      <c r="Z55" s="1547"/>
      <c r="AA55" s="1547"/>
      <c r="AB55" s="1547"/>
      <c r="AC55" s="1547"/>
      <c r="AD55" s="1547"/>
      <c r="AE55" s="1547"/>
      <c r="AF55" s="1547"/>
      <c r="AG55" s="1547"/>
      <c r="AH55" s="1547"/>
      <c r="AI55" s="1547"/>
      <c r="AJ55" s="1547"/>
      <c r="AK55" s="1547"/>
      <c r="AL55" s="1547"/>
      <c r="AM55" s="1547"/>
      <c r="AN55" s="1547"/>
      <c r="AO55" s="1547"/>
      <c r="AP55" s="1547"/>
      <c r="AQ55" s="1547"/>
      <c r="AR55" s="1547"/>
      <c r="AS55" s="1547"/>
      <c r="AT55" s="1547"/>
      <c r="AU55" s="1547"/>
      <c r="AV55" s="1547"/>
      <c r="AW55" s="1547"/>
      <c r="AX55" s="1547"/>
      <c r="AY55" s="1547"/>
      <c r="AZ55" s="1547"/>
      <c r="BA55" s="1547"/>
      <c r="BB55" s="1547"/>
      <c r="BC55" s="1547"/>
    </row>
    <row r="56" spans="1:55" hidden="1" x14ac:dyDescent="0.2">
      <c r="A56" s="1547"/>
      <c r="B56" s="1547"/>
      <c r="C56" s="1547"/>
      <c r="D56" s="1547"/>
      <c r="E56" s="1547"/>
      <c r="F56" s="1547"/>
      <c r="G56" s="1547"/>
      <c r="H56" s="1547"/>
      <c r="I56" s="1547"/>
      <c r="J56" s="1547"/>
      <c r="K56" s="1548"/>
      <c r="L56" s="1548"/>
      <c r="M56" s="1548"/>
      <c r="N56" s="1549"/>
      <c r="O56" s="1549"/>
      <c r="P56" s="1549"/>
      <c r="Q56" s="1549"/>
      <c r="R56" s="1549"/>
      <c r="S56" s="1549"/>
      <c r="T56" s="1547"/>
      <c r="U56" s="1547"/>
      <c r="V56" s="1547"/>
      <c r="W56" s="1547"/>
      <c r="X56" s="1547"/>
      <c r="Y56" s="1547"/>
      <c r="Z56" s="1547"/>
      <c r="AA56" s="1547"/>
      <c r="AB56" s="1547"/>
      <c r="AC56" s="1547"/>
      <c r="AD56" s="1547"/>
      <c r="AE56" s="1547"/>
      <c r="AF56" s="1547"/>
      <c r="AG56" s="1547"/>
      <c r="AH56" s="1547"/>
      <c r="AI56" s="1547"/>
      <c r="AJ56" s="1547"/>
      <c r="AK56" s="1547"/>
      <c r="AL56" s="1547"/>
      <c r="AM56" s="1547"/>
      <c r="AN56" s="1547"/>
      <c r="AO56" s="1547"/>
      <c r="AP56" s="1547"/>
      <c r="AQ56" s="1547"/>
      <c r="AR56" s="1547"/>
      <c r="AS56" s="1547"/>
      <c r="AT56" s="1547"/>
      <c r="AU56" s="1547"/>
      <c r="AV56" s="1547"/>
      <c r="AW56" s="1547"/>
      <c r="AX56" s="1547"/>
      <c r="AY56" s="1547"/>
      <c r="AZ56" s="1547"/>
      <c r="BA56" s="1547"/>
      <c r="BB56" s="1547"/>
      <c r="BC56" s="1547"/>
    </row>
    <row r="57" spans="1:55" hidden="1" x14ac:dyDescent="0.2">
      <c r="A57" s="1547"/>
      <c r="B57" s="1547"/>
      <c r="C57" s="1547"/>
      <c r="D57" s="1547"/>
      <c r="E57" s="1547"/>
      <c r="F57" s="1547"/>
      <c r="G57" s="1547"/>
      <c r="H57" s="1547"/>
      <c r="I57" s="1547"/>
      <c r="J57" s="1547"/>
      <c r="K57" s="1548"/>
      <c r="L57" s="1548"/>
      <c r="M57" s="1548"/>
      <c r="N57" s="1549"/>
      <c r="O57" s="1549"/>
      <c r="P57" s="1549"/>
      <c r="Q57" s="1549"/>
      <c r="R57" s="1549"/>
      <c r="S57" s="1549"/>
      <c r="T57" s="1547"/>
      <c r="U57" s="1547"/>
      <c r="V57" s="1547"/>
      <c r="W57" s="1547"/>
      <c r="X57" s="1547"/>
      <c r="Y57" s="1547"/>
      <c r="Z57" s="1547"/>
      <c r="AA57" s="1547"/>
      <c r="AB57" s="1547"/>
      <c r="AC57" s="1547"/>
      <c r="AD57" s="1547"/>
      <c r="AE57" s="1547"/>
      <c r="AF57" s="1547"/>
      <c r="AG57" s="1547"/>
      <c r="AH57" s="1547"/>
      <c r="AI57" s="1547"/>
      <c r="AJ57" s="1547"/>
      <c r="AK57" s="1547"/>
      <c r="AL57" s="1547"/>
      <c r="AM57" s="1547"/>
      <c r="AN57" s="1547"/>
      <c r="AO57" s="1547"/>
      <c r="AP57" s="1547"/>
      <c r="AQ57" s="1547"/>
      <c r="AR57" s="1547"/>
      <c r="AS57" s="1547"/>
      <c r="AT57" s="1547"/>
      <c r="AU57" s="1547"/>
      <c r="AV57" s="1547"/>
      <c r="AW57" s="1547"/>
      <c r="AX57" s="1547"/>
      <c r="AY57" s="1547"/>
      <c r="AZ57" s="1547"/>
      <c r="BA57" s="1547"/>
      <c r="BB57" s="1547"/>
      <c r="BC57" s="1547"/>
    </row>
    <row r="58" spans="1:55" hidden="1" x14ac:dyDescent="0.2">
      <c r="A58" s="1547"/>
      <c r="B58" s="1547"/>
      <c r="C58" s="1547"/>
      <c r="D58" s="1547"/>
      <c r="E58" s="1547"/>
      <c r="F58" s="1547"/>
      <c r="G58" s="1547"/>
      <c r="H58" s="1547"/>
      <c r="I58" s="1547"/>
      <c r="J58" s="1547"/>
      <c r="K58" s="1548"/>
      <c r="L58" s="1548"/>
      <c r="M58" s="1548"/>
      <c r="N58" s="1549"/>
      <c r="O58" s="1549"/>
      <c r="P58" s="1549"/>
      <c r="Q58" s="1549"/>
      <c r="R58" s="1549"/>
      <c r="S58" s="1549"/>
      <c r="T58" s="1547"/>
      <c r="U58" s="1547"/>
      <c r="V58" s="1547"/>
      <c r="W58" s="1547"/>
      <c r="X58" s="1547"/>
      <c r="Y58" s="1547"/>
      <c r="Z58" s="1547"/>
      <c r="AA58" s="1547"/>
      <c r="AB58" s="1547"/>
      <c r="AC58" s="1547"/>
      <c r="AD58" s="1547"/>
      <c r="AE58" s="1547"/>
      <c r="AF58" s="1547"/>
      <c r="AG58" s="1547"/>
      <c r="AH58" s="1547"/>
      <c r="AI58" s="1547"/>
      <c r="AJ58" s="1547"/>
      <c r="AK58" s="1547"/>
      <c r="AL58" s="1547"/>
      <c r="AM58" s="1547"/>
      <c r="AN58" s="1547"/>
      <c r="AO58" s="1547"/>
      <c r="AP58" s="1547"/>
      <c r="AQ58" s="1547"/>
      <c r="AR58" s="1547"/>
      <c r="AS58" s="1547"/>
      <c r="AT58" s="1547"/>
      <c r="AU58" s="1547"/>
      <c r="AV58" s="1547"/>
      <c r="AW58" s="1547"/>
      <c r="AX58" s="1547"/>
      <c r="AY58" s="1547"/>
      <c r="AZ58" s="1547"/>
      <c r="BA58" s="1547"/>
      <c r="BB58" s="1547"/>
      <c r="BC58" s="1547"/>
    </row>
    <row r="59" spans="1:55" hidden="1" x14ac:dyDescent="0.2">
      <c r="A59" s="1547"/>
      <c r="B59" s="1547"/>
      <c r="C59" s="1547"/>
      <c r="D59" s="1547"/>
      <c r="E59" s="1547"/>
      <c r="F59" s="1547"/>
      <c r="G59" s="1547"/>
      <c r="H59" s="1547"/>
      <c r="I59" s="1547"/>
      <c r="J59" s="1547"/>
      <c r="K59" s="1548"/>
      <c r="L59" s="1548"/>
      <c r="M59" s="1548"/>
      <c r="N59" s="1549"/>
      <c r="O59" s="1549"/>
      <c r="P59" s="1549"/>
      <c r="Q59" s="1549"/>
      <c r="R59" s="1549"/>
      <c r="S59" s="1549"/>
      <c r="T59" s="1547"/>
      <c r="U59" s="1547"/>
      <c r="V59" s="1547"/>
      <c r="W59" s="1547"/>
      <c r="X59" s="1547"/>
      <c r="Y59" s="1547"/>
      <c r="Z59" s="1547"/>
      <c r="AA59" s="1547"/>
      <c r="AB59" s="1547"/>
      <c r="AC59" s="1547"/>
      <c r="AD59" s="1547"/>
      <c r="AE59" s="1547"/>
      <c r="AF59" s="1547"/>
      <c r="AG59" s="1547"/>
      <c r="AH59" s="1547"/>
      <c r="AI59" s="1547"/>
      <c r="AJ59" s="1547"/>
      <c r="AK59" s="1547"/>
      <c r="AL59" s="1547"/>
      <c r="AM59" s="1547"/>
      <c r="AN59" s="1547"/>
      <c r="AO59" s="1547"/>
      <c r="AP59" s="1547"/>
      <c r="AQ59" s="1547"/>
      <c r="AR59" s="1547"/>
      <c r="AS59" s="1547"/>
      <c r="AT59" s="1547"/>
      <c r="AU59" s="1547"/>
      <c r="AV59" s="1547"/>
      <c r="AW59" s="1547"/>
      <c r="AX59" s="1547"/>
      <c r="AY59" s="1547"/>
      <c r="AZ59" s="1547"/>
      <c r="BA59" s="1547"/>
      <c r="BB59" s="1547"/>
      <c r="BC59" s="1547"/>
    </row>
    <row r="60" spans="1:55" hidden="1" x14ac:dyDescent="0.2">
      <c r="A60" s="1547"/>
      <c r="B60" s="1547"/>
      <c r="C60" s="1547"/>
      <c r="D60" s="1547"/>
      <c r="E60" s="1547"/>
      <c r="F60" s="1547"/>
      <c r="G60" s="1547"/>
      <c r="H60" s="1547"/>
      <c r="I60" s="1547"/>
      <c r="J60" s="1547"/>
      <c r="K60" s="1548"/>
      <c r="L60" s="1548"/>
      <c r="M60" s="1548"/>
      <c r="N60" s="1549"/>
      <c r="O60" s="1549"/>
      <c r="P60" s="1549"/>
      <c r="Q60" s="1549"/>
      <c r="R60" s="1549"/>
      <c r="S60" s="1549"/>
      <c r="T60" s="1547"/>
      <c r="U60" s="1547"/>
      <c r="V60" s="1547"/>
      <c r="W60" s="1547"/>
      <c r="X60" s="1547"/>
      <c r="Y60" s="1547"/>
      <c r="Z60" s="1547"/>
      <c r="AA60" s="1547"/>
      <c r="AB60" s="1547"/>
      <c r="AC60" s="1547"/>
      <c r="AD60" s="1547"/>
      <c r="AE60" s="1547"/>
      <c r="AF60" s="1547"/>
      <c r="AG60" s="1547"/>
      <c r="AH60" s="1547"/>
      <c r="AI60" s="1547"/>
      <c r="AJ60" s="1547"/>
      <c r="AK60" s="1547"/>
      <c r="AL60" s="1547"/>
      <c r="AM60" s="1547"/>
      <c r="AN60" s="1547"/>
      <c r="AO60" s="1547"/>
      <c r="AP60" s="1547"/>
      <c r="AQ60" s="1547"/>
      <c r="AR60" s="1547"/>
      <c r="AS60" s="1547"/>
      <c r="AT60" s="1547"/>
      <c r="AU60" s="1547"/>
      <c r="AV60" s="1547"/>
      <c r="AW60" s="1547"/>
      <c r="AX60" s="1547"/>
      <c r="AY60" s="1547"/>
      <c r="AZ60" s="1547"/>
      <c r="BA60" s="1547"/>
      <c r="BB60" s="1547"/>
      <c r="BC60" s="1547"/>
    </row>
    <row r="61" spans="1:55" hidden="1" x14ac:dyDescent="0.2">
      <c r="A61" s="1547"/>
      <c r="B61" s="1547"/>
      <c r="C61" s="1547"/>
      <c r="D61" s="1547"/>
      <c r="E61" s="1547"/>
      <c r="F61" s="1547"/>
      <c r="G61" s="1547"/>
      <c r="H61" s="1547"/>
      <c r="I61" s="1547"/>
      <c r="J61" s="1547"/>
      <c r="K61" s="1548"/>
      <c r="L61" s="1548"/>
      <c r="M61" s="1548"/>
      <c r="N61" s="1549"/>
      <c r="O61" s="1549"/>
      <c r="P61" s="1549"/>
      <c r="Q61" s="1549"/>
      <c r="R61" s="1549"/>
      <c r="S61" s="1549"/>
      <c r="T61" s="1547"/>
      <c r="U61" s="1547"/>
      <c r="V61" s="1547"/>
      <c r="W61" s="1547"/>
      <c r="X61" s="1547"/>
      <c r="Y61" s="1547"/>
      <c r="Z61" s="1547"/>
      <c r="AA61" s="1547"/>
      <c r="AB61" s="1547"/>
      <c r="AC61" s="1547"/>
      <c r="AD61" s="1547"/>
      <c r="AE61" s="1547"/>
      <c r="AF61" s="1547"/>
      <c r="AG61" s="1547"/>
      <c r="AH61" s="1547"/>
      <c r="AI61" s="1547"/>
      <c r="AJ61" s="1547"/>
      <c r="AK61" s="1547"/>
      <c r="AL61" s="1547"/>
      <c r="AM61" s="1547"/>
      <c r="AN61" s="1547"/>
      <c r="AO61" s="1547"/>
      <c r="AP61" s="1547"/>
      <c r="AQ61" s="1547"/>
      <c r="AR61" s="1547"/>
      <c r="AS61" s="1547"/>
      <c r="AT61" s="1547"/>
      <c r="AU61" s="1547"/>
      <c r="AV61" s="1547"/>
      <c r="AW61" s="1547"/>
      <c r="AX61" s="1547"/>
      <c r="AY61" s="1547"/>
      <c r="AZ61" s="1547"/>
      <c r="BA61" s="1547"/>
      <c r="BB61" s="1547"/>
      <c r="BC61" s="1547"/>
    </row>
    <row r="62" spans="1:55" hidden="1" x14ac:dyDescent="0.2">
      <c r="A62" s="1547"/>
      <c r="B62" s="1547"/>
      <c r="C62" s="1547"/>
      <c r="D62" s="1547"/>
      <c r="E62" s="1547"/>
      <c r="F62" s="1547"/>
      <c r="G62" s="1547"/>
      <c r="H62" s="1547"/>
      <c r="I62" s="1547"/>
      <c r="J62" s="1547"/>
      <c r="K62" s="1548"/>
      <c r="L62" s="1548"/>
      <c r="M62" s="1548"/>
      <c r="N62" s="1549"/>
      <c r="O62" s="1549"/>
      <c r="P62" s="1549"/>
      <c r="Q62" s="1549"/>
      <c r="R62" s="1549"/>
      <c r="S62" s="1549"/>
      <c r="T62" s="1547"/>
      <c r="U62" s="1547"/>
      <c r="V62" s="1547"/>
      <c r="W62" s="1547"/>
      <c r="X62" s="1547"/>
      <c r="Y62" s="1547"/>
      <c r="Z62" s="1547"/>
      <c r="AA62" s="1547"/>
      <c r="AB62" s="1547"/>
      <c r="AC62" s="1547"/>
      <c r="AD62" s="1547"/>
      <c r="AE62" s="1547"/>
      <c r="AF62" s="1547"/>
      <c r="AG62" s="1547"/>
      <c r="AH62" s="1547"/>
      <c r="AI62" s="1547"/>
      <c r="AJ62" s="1547"/>
      <c r="AK62" s="1547"/>
      <c r="AL62" s="1547"/>
      <c r="AM62" s="1547"/>
      <c r="AN62" s="1547"/>
      <c r="AO62" s="1547"/>
      <c r="AP62" s="1547"/>
      <c r="AQ62" s="1547"/>
      <c r="AR62" s="1547"/>
      <c r="AS62" s="1547"/>
      <c r="AT62" s="1547"/>
      <c r="AU62" s="1547"/>
      <c r="AV62" s="1547"/>
      <c r="AW62" s="1547"/>
      <c r="AX62" s="1547"/>
      <c r="AY62" s="1547"/>
      <c r="AZ62" s="1547"/>
      <c r="BA62" s="1547"/>
      <c r="BB62" s="1547"/>
      <c r="BC62" s="1547"/>
    </row>
    <row r="63" spans="1:55" hidden="1" x14ac:dyDescent="0.2">
      <c r="A63" s="1547"/>
      <c r="B63" s="1547"/>
      <c r="C63" s="1547"/>
      <c r="D63" s="1547"/>
      <c r="E63" s="1547"/>
      <c r="F63" s="1547"/>
      <c r="G63" s="1547"/>
      <c r="H63" s="1547"/>
      <c r="I63" s="1547"/>
      <c r="J63" s="1547"/>
      <c r="K63" s="1548"/>
      <c r="L63" s="1548"/>
      <c r="M63" s="1548"/>
      <c r="N63" s="1549"/>
      <c r="O63" s="1549"/>
      <c r="P63" s="1549"/>
      <c r="Q63" s="1549"/>
      <c r="R63" s="1549"/>
      <c r="S63" s="1549"/>
      <c r="T63" s="1547"/>
      <c r="U63" s="1547"/>
      <c r="V63" s="1547"/>
      <c r="W63" s="1547"/>
      <c r="X63" s="1547"/>
      <c r="Y63" s="1547"/>
      <c r="Z63" s="1547"/>
      <c r="AA63" s="1547"/>
      <c r="AB63" s="1547"/>
      <c r="AC63" s="1547"/>
      <c r="AD63" s="1547"/>
      <c r="AE63" s="1547"/>
      <c r="AF63" s="1547"/>
      <c r="AG63" s="1547"/>
      <c r="AH63" s="1547"/>
      <c r="AI63" s="1547"/>
      <c r="AJ63" s="1547"/>
      <c r="AK63" s="1547"/>
      <c r="AL63" s="1547"/>
      <c r="AM63" s="1547"/>
      <c r="AN63" s="1547"/>
      <c r="AO63" s="1547"/>
      <c r="AP63" s="1547"/>
      <c r="AQ63" s="1547"/>
      <c r="AR63" s="1547"/>
      <c r="AS63" s="1547"/>
      <c r="AT63" s="1547"/>
      <c r="AU63" s="1547"/>
      <c r="AV63" s="1547"/>
      <c r="AW63" s="1547"/>
      <c r="AX63" s="1547"/>
      <c r="AY63" s="1547"/>
      <c r="AZ63" s="1547"/>
      <c r="BA63" s="1547"/>
      <c r="BB63" s="1547"/>
      <c r="BC63" s="1547"/>
    </row>
    <row r="64" spans="1:55" hidden="1" x14ac:dyDescent="0.2">
      <c r="A64" s="1547"/>
      <c r="B64" s="1547"/>
      <c r="C64" s="1547"/>
      <c r="D64" s="1547"/>
      <c r="E64" s="1547"/>
      <c r="F64" s="1547"/>
      <c r="G64" s="1547"/>
      <c r="H64" s="1547"/>
      <c r="I64" s="1547"/>
      <c r="J64" s="1547"/>
      <c r="K64" s="1548"/>
      <c r="L64" s="1548"/>
      <c r="M64" s="1548"/>
      <c r="N64" s="1549"/>
      <c r="O64" s="1549"/>
      <c r="P64" s="1549"/>
      <c r="Q64" s="1549"/>
      <c r="R64" s="1549"/>
      <c r="S64" s="1549"/>
      <c r="T64" s="1547"/>
      <c r="U64" s="1547"/>
      <c r="V64" s="1547"/>
      <c r="W64" s="1547"/>
      <c r="X64" s="1547"/>
      <c r="Y64" s="1547"/>
      <c r="Z64" s="1547"/>
      <c r="AA64" s="1547"/>
      <c r="AB64" s="1547"/>
      <c r="AC64" s="1547"/>
      <c r="AD64" s="1547"/>
      <c r="AE64" s="1547"/>
      <c r="AF64" s="1547"/>
      <c r="AG64" s="1547"/>
      <c r="AH64" s="1547"/>
      <c r="AI64" s="1547"/>
      <c r="AJ64" s="1547"/>
      <c r="AK64" s="1547"/>
      <c r="AL64" s="1547"/>
      <c r="AM64" s="1547"/>
      <c r="AN64" s="1547"/>
      <c r="AO64" s="1547"/>
      <c r="AP64" s="1547"/>
      <c r="AQ64" s="1547"/>
      <c r="AR64" s="1547"/>
      <c r="AS64" s="1547"/>
      <c r="AT64" s="1547"/>
      <c r="AU64" s="1547"/>
      <c r="AV64" s="1547"/>
      <c r="AW64" s="1547"/>
      <c r="AX64" s="1547"/>
      <c r="AY64" s="1547"/>
      <c r="AZ64" s="1547"/>
      <c r="BA64" s="1547"/>
      <c r="BB64" s="1547"/>
      <c r="BC64" s="1547"/>
    </row>
    <row r="65" spans="1:55" hidden="1" x14ac:dyDescent="0.2">
      <c r="A65" s="1547"/>
      <c r="B65" s="1547"/>
      <c r="C65" s="1547"/>
      <c r="D65" s="1547"/>
      <c r="E65" s="1547"/>
      <c r="F65" s="1547"/>
      <c r="G65" s="1547"/>
      <c r="H65" s="1547"/>
      <c r="I65" s="1547"/>
      <c r="J65" s="1547"/>
      <c r="K65" s="1548"/>
      <c r="L65" s="1548"/>
      <c r="M65" s="1548"/>
      <c r="N65" s="1549"/>
      <c r="O65" s="1549"/>
      <c r="P65" s="1549"/>
      <c r="Q65" s="1549"/>
      <c r="R65" s="1549"/>
      <c r="S65" s="1549"/>
      <c r="T65" s="1547"/>
      <c r="U65" s="1547"/>
      <c r="V65" s="1547"/>
      <c r="W65" s="1547"/>
      <c r="X65" s="1547"/>
      <c r="Y65" s="1547"/>
      <c r="Z65" s="1547"/>
      <c r="AA65" s="1547"/>
      <c r="AB65" s="1547"/>
      <c r="AC65" s="1547"/>
      <c r="AD65" s="1547"/>
      <c r="AE65" s="1547"/>
      <c r="AF65" s="1547"/>
      <c r="AG65" s="1547"/>
      <c r="AH65" s="1547"/>
      <c r="AI65" s="1547"/>
      <c r="AJ65" s="1547"/>
      <c r="AK65" s="1547"/>
      <c r="AL65" s="1547"/>
      <c r="AM65" s="1547"/>
      <c r="AN65" s="1547"/>
      <c r="AO65" s="1547"/>
      <c r="AP65" s="1547"/>
      <c r="AQ65" s="1547"/>
      <c r="AR65" s="1547"/>
      <c r="AS65" s="1547"/>
      <c r="AT65" s="1547"/>
      <c r="AU65" s="1547"/>
      <c r="AV65" s="1547"/>
      <c r="AW65" s="1547"/>
      <c r="AX65" s="1547"/>
      <c r="AY65" s="1547"/>
      <c r="AZ65" s="1547"/>
      <c r="BA65" s="1547"/>
      <c r="BB65" s="1547"/>
      <c r="BC65" s="1547"/>
    </row>
    <row r="66" spans="1:55" hidden="1" x14ac:dyDescent="0.2">
      <c r="A66" s="1547"/>
      <c r="B66" s="1547"/>
      <c r="C66" s="1547"/>
      <c r="D66" s="1547"/>
      <c r="E66" s="1547"/>
      <c r="F66" s="1547"/>
      <c r="G66" s="1547"/>
      <c r="H66" s="1547"/>
      <c r="I66" s="1547"/>
      <c r="J66" s="1547"/>
      <c r="K66" s="1548"/>
      <c r="L66" s="1548"/>
      <c r="M66" s="1548"/>
      <c r="N66" s="1549"/>
      <c r="O66" s="1549"/>
      <c r="P66" s="1549"/>
      <c r="Q66" s="1549"/>
      <c r="R66" s="1549"/>
      <c r="S66" s="1549"/>
      <c r="T66" s="1547"/>
      <c r="U66" s="1547"/>
      <c r="V66" s="1547"/>
      <c r="W66" s="1547"/>
      <c r="X66" s="1547"/>
      <c r="Y66" s="1547"/>
      <c r="Z66" s="1547"/>
      <c r="AA66" s="1547"/>
      <c r="AB66" s="1547"/>
      <c r="AC66" s="1547"/>
      <c r="AD66" s="1547"/>
      <c r="AE66" s="1547"/>
      <c r="AF66" s="1547"/>
      <c r="AG66" s="1547"/>
      <c r="AH66" s="1547"/>
      <c r="AI66" s="1547"/>
      <c r="AJ66" s="1547"/>
      <c r="AK66" s="1547"/>
      <c r="AL66" s="1547"/>
      <c r="AM66" s="1547"/>
      <c r="AN66" s="1547"/>
      <c r="AO66" s="1547"/>
      <c r="AP66" s="1547"/>
      <c r="AQ66" s="1547"/>
      <c r="AR66" s="1547"/>
      <c r="AS66" s="1547"/>
      <c r="AT66" s="1547"/>
      <c r="AU66" s="1547"/>
      <c r="AV66" s="1547"/>
      <c r="AW66" s="1547"/>
      <c r="AX66" s="1547"/>
      <c r="AY66" s="1547"/>
      <c r="AZ66" s="1547"/>
      <c r="BA66" s="1547"/>
      <c r="BB66" s="1547"/>
      <c r="BC66" s="1547"/>
    </row>
    <row r="67" spans="1:55" hidden="1" x14ac:dyDescent="0.2">
      <c r="A67" s="1547"/>
      <c r="B67" s="1547"/>
      <c r="C67" s="1547"/>
      <c r="D67" s="1547"/>
      <c r="E67" s="1547"/>
      <c r="F67" s="1547"/>
      <c r="G67" s="1547"/>
      <c r="H67" s="1547"/>
      <c r="I67" s="1547"/>
      <c r="J67" s="1547"/>
      <c r="K67" s="1548"/>
      <c r="L67" s="1548"/>
      <c r="M67" s="1548"/>
      <c r="N67" s="1549"/>
      <c r="O67" s="1549"/>
      <c r="P67" s="1549"/>
      <c r="Q67" s="1549"/>
      <c r="R67" s="1549"/>
      <c r="S67" s="1549"/>
      <c r="T67" s="1547"/>
      <c r="U67" s="1547"/>
      <c r="V67" s="1547"/>
      <c r="W67" s="1547"/>
      <c r="X67" s="1547"/>
      <c r="Y67" s="1547"/>
      <c r="Z67" s="1547"/>
      <c r="AA67" s="1547"/>
      <c r="AB67" s="1547"/>
      <c r="AC67" s="1547"/>
      <c r="AD67" s="1547"/>
      <c r="AE67" s="1547"/>
      <c r="AF67" s="1547"/>
      <c r="AG67" s="1547"/>
      <c r="AH67" s="1547"/>
      <c r="AI67" s="1547"/>
      <c r="AJ67" s="1547"/>
      <c r="AK67" s="1547"/>
      <c r="AL67" s="1547"/>
      <c r="AM67" s="1547"/>
      <c r="AN67" s="1547"/>
      <c r="AO67" s="1547"/>
      <c r="AP67" s="1547"/>
      <c r="AQ67" s="1547"/>
      <c r="AR67" s="1547"/>
      <c r="AS67" s="1547"/>
      <c r="AT67" s="1547"/>
      <c r="AU67" s="1547"/>
      <c r="AV67" s="1547"/>
      <c r="AW67" s="1547"/>
      <c r="AX67" s="1547"/>
      <c r="AY67" s="1547"/>
      <c r="AZ67" s="1547"/>
      <c r="BA67" s="1547"/>
      <c r="BB67" s="1547"/>
      <c r="BC67" s="1547"/>
    </row>
    <row r="68" spans="1:55" hidden="1" x14ac:dyDescent="0.2">
      <c r="A68" s="1547"/>
      <c r="B68" s="1547"/>
      <c r="C68" s="1547"/>
      <c r="D68" s="1547"/>
      <c r="E68" s="1547"/>
      <c r="F68" s="1547"/>
      <c r="G68" s="1547"/>
      <c r="H68" s="1547"/>
      <c r="I68" s="1547"/>
      <c r="J68" s="1547"/>
      <c r="K68" s="1548"/>
      <c r="L68" s="1548"/>
      <c r="M68" s="1548"/>
      <c r="N68" s="1549"/>
      <c r="O68" s="1549"/>
      <c r="P68" s="1549"/>
      <c r="Q68" s="1549"/>
      <c r="R68" s="1549"/>
      <c r="S68" s="1549"/>
      <c r="T68" s="1547"/>
      <c r="U68" s="1547"/>
      <c r="V68" s="1547"/>
      <c r="W68" s="1547"/>
      <c r="X68" s="1547"/>
      <c r="Y68" s="1547"/>
      <c r="Z68" s="1547"/>
      <c r="AA68" s="1547"/>
      <c r="AB68" s="1547"/>
      <c r="AC68" s="1547"/>
      <c r="AD68" s="1547"/>
      <c r="AE68" s="1547"/>
      <c r="AF68" s="1547"/>
      <c r="AG68" s="1547"/>
      <c r="AH68" s="1547"/>
      <c r="AI68" s="1547"/>
      <c r="AJ68" s="1547"/>
      <c r="AK68" s="1547"/>
      <c r="AL68" s="1547"/>
      <c r="AM68" s="1547"/>
      <c r="AN68" s="1547"/>
      <c r="AO68" s="1547"/>
      <c r="AP68" s="1547"/>
      <c r="AQ68" s="1547"/>
      <c r="AR68" s="1547"/>
      <c r="AS68" s="1547"/>
      <c r="AT68" s="1547"/>
      <c r="AU68" s="1547"/>
      <c r="AV68" s="1547"/>
      <c r="AW68" s="1547"/>
      <c r="AX68" s="1547"/>
      <c r="AY68" s="1547"/>
      <c r="AZ68" s="1547"/>
      <c r="BA68" s="1547"/>
      <c r="BB68" s="1547"/>
      <c r="BC68" s="1547"/>
    </row>
    <row r="69" spans="1:55" hidden="1" x14ac:dyDescent="0.2">
      <c r="A69" s="1547"/>
      <c r="B69" s="1547"/>
      <c r="C69" s="1547"/>
      <c r="D69" s="1547"/>
      <c r="E69" s="1547"/>
      <c r="F69" s="1547"/>
      <c r="G69" s="1547"/>
      <c r="H69" s="1547"/>
      <c r="I69" s="1547"/>
      <c r="J69" s="1547"/>
      <c r="K69" s="1548"/>
      <c r="L69" s="1548"/>
      <c r="M69" s="1548"/>
      <c r="N69" s="1549"/>
      <c r="O69" s="1549"/>
      <c r="P69" s="1549"/>
      <c r="Q69" s="1549"/>
      <c r="R69" s="1549"/>
      <c r="S69" s="1549"/>
      <c r="T69" s="1547"/>
      <c r="U69" s="1547"/>
      <c r="V69" s="1547"/>
      <c r="W69" s="1547"/>
      <c r="X69" s="1547"/>
      <c r="Y69" s="1547"/>
      <c r="Z69" s="1547"/>
      <c r="AA69" s="1547"/>
      <c r="AB69" s="1547"/>
      <c r="AC69" s="1547"/>
      <c r="AD69" s="1547"/>
      <c r="AE69" s="1547"/>
      <c r="AF69" s="1547"/>
      <c r="AG69" s="1547"/>
      <c r="AH69" s="1547"/>
      <c r="AI69" s="1547"/>
      <c r="AJ69" s="1547"/>
      <c r="AK69" s="1547"/>
      <c r="AL69" s="1547"/>
      <c r="AM69" s="1547"/>
      <c r="AN69" s="1547"/>
      <c r="AO69" s="1547"/>
      <c r="AP69" s="1547"/>
      <c r="AQ69" s="1547"/>
      <c r="AR69" s="1547"/>
      <c r="AS69" s="1547"/>
      <c r="AT69" s="1547"/>
      <c r="AU69" s="1547"/>
      <c r="AV69" s="1547"/>
      <c r="AW69" s="1547"/>
      <c r="AX69" s="1547"/>
      <c r="AY69" s="1547"/>
      <c r="AZ69" s="1547"/>
      <c r="BA69" s="1547"/>
      <c r="BB69" s="1547"/>
      <c r="BC69" s="1547"/>
    </row>
    <row r="70" spans="1:55" hidden="1" x14ac:dyDescent="0.2">
      <c r="A70" s="1547"/>
      <c r="B70" s="1547"/>
      <c r="C70" s="1547"/>
      <c r="D70" s="1547"/>
      <c r="E70" s="1547"/>
      <c r="F70" s="1547"/>
      <c r="G70" s="1547"/>
      <c r="H70" s="1547"/>
      <c r="I70" s="1547"/>
      <c r="J70" s="1547"/>
      <c r="K70" s="1548"/>
      <c r="L70" s="1548"/>
      <c r="M70" s="1548"/>
      <c r="N70" s="1549"/>
      <c r="O70" s="1549"/>
      <c r="P70" s="1549"/>
      <c r="Q70" s="1549"/>
      <c r="R70" s="1549"/>
      <c r="S70" s="1549"/>
      <c r="T70" s="1547"/>
      <c r="U70" s="1547"/>
      <c r="V70" s="1547"/>
      <c r="W70" s="1547"/>
      <c r="X70" s="1547"/>
      <c r="Y70" s="1547"/>
      <c r="Z70" s="1547"/>
      <c r="AA70" s="1547"/>
      <c r="AB70" s="1547"/>
      <c r="AC70" s="1547"/>
      <c r="AD70" s="1547"/>
      <c r="AE70" s="1547"/>
      <c r="AF70" s="1547"/>
      <c r="AG70" s="1547"/>
      <c r="AH70" s="1547"/>
      <c r="AI70" s="1547"/>
      <c r="AJ70" s="1547"/>
      <c r="AK70" s="1547"/>
      <c r="AL70" s="1547"/>
      <c r="AM70" s="1547"/>
      <c r="AN70" s="1547"/>
      <c r="AO70" s="1547"/>
      <c r="AP70" s="1547"/>
      <c r="AQ70" s="1547"/>
      <c r="AR70" s="1547"/>
      <c r="AS70" s="1547"/>
      <c r="AT70" s="1547"/>
      <c r="AU70" s="1547"/>
      <c r="AV70" s="1547"/>
      <c r="AW70" s="1547"/>
      <c r="AX70" s="1547"/>
      <c r="AY70" s="1547"/>
      <c r="AZ70" s="1547"/>
      <c r="BA70" s="1547"/>
      <c r="BB70" s="1547"/>
      <c r="BC70" s="1547"/>
    </row>
    <row r="71" spans="1:55" hidden="1" x14ac:dyDescent="0.2">
      <c r="A71" s="1547"/>
      <c r="B71" s="1547"/>
      <c r="C71" s="1547"/>
      <c r="D71" s="1547"/>
      <c r="E71" s="1547"/>
      <c r="F71" s="1547"/>
      <c r="G71" s="1547"/>
      <c r="H71" s="1547"/>
      <c r="I71" s="1547"/>
      <c r="J71" s="1547"/>
      <c r="K71" s="1548"/>
      <c r="L71" s="1548"/>
      <c r="M71" s="1548"/>
      <c r="N71" s="1549"/>
      <c r="O71" s="1549"/>
      <c r="P71" s="1549"/>
      <c r="Q71" s="1549"/>
      <c r="R71" s="1549"/>
      <c r="S71" s="1549"/>
      <c r="T71" s="1547"/>
      <c r="U71" s="1547"/>
      <c r="V71" s="1547"/>
      <c r="W71" s="1547"/>
      <c r="X71" s="1547"/>
      <c r="Y71" s="1547"/>
      <c r="Z71" s="1547"/>
      <c r="AA71" s="1547"/>
      <c r="AB71" s="1547"/>
      <c r="AC71" s="1547"/>
      <c r="AD71" s="1547"/>
      <c r="AE71" s="1547"/>
      <c r="AF71" s="1547"/>
      <c r="AG71" s="1547"/>
      <c r="AH71" s="1547"/>
      <c r="AI71" s="1547"/>
      <c r="AJ71" s="1547"/>
      <c r="AK71" s="1547"/>
      <c r="AL71" s="1547"/>
      <c r="AM71" s="1547"/>
      <c r="AN71" s="1547"/>
      <c r="AO71" s="1547"/>
      <c r="AP71" s="1547"/>
      <c r="AQ71" s="1547"/>
      <c r="AR71" s="1547"/>
      <c r="AS71" s="1547"/>
      <c r="AT71" s="1547"/>
      <c r="AU71" s="1547"/>
      <c r="AV71" s="1547"/>
      <c r="AW71" s="1547"/>
      <c r="AX71" s="1547"/>
      <c r="AY71" s="1547"/>
      <c r="AZ71" s="1547"/>
      <c r="BA71" s="1547"/>
      <c r="BB71" s="1547"/>
      <c r="BC71" s="1547"/>
    </row>
    <row r="72" spans="1:55" hidden="1" x14ac:dyDescent="0.2">
      <c r="A72" s="1547"/>
      <c r="B72" s="1547"/>
      <c r="C72" s="1547"/>
      <c r="D72" s="1547"/>
      <c r="E72" s="1547"/>
      <c r="F72" s="1547"/>
      <c r="G72" s="1547"/>
      <c r="H72" s="1547"/>
      <c r="I72" s="1547"/>
      <c r="J72" s="1547"/>
      <c r="K72" s="1548"/>
      <c r="L72" s="1548"/>
      <c r="M72" s="1548"/>
      <c r="N72" s="1549"/>
      <c r="O72" s="1549"/>
      <c r="P72" s="1549"/>
      <c r="Q72" s="1549"/>
      <c r="R72" s="1549"/>
      <c r="S72" s="1549"/>
      <c r="T72" s="1547"/>
      <c r="U72" s="1547"/>
      <c r="V72" s="1547"/>
      <c r="W72" s="1547"/>
      <c r="X72" s="1547"/>
      <c r="Y72" s="1547"/>
      <c r="Z72" s="1547"/>
      <c r="AA72" s="1547"/>
      <c r="AB72" s="1547"/>
      <c r="AC72" s="1547"/>
      <c r="AD72" s="1547"/>
      <c r="AE72" s="1547"/>
      <c r="AF72" s="1547"/>
      <c r="AG72" s="1547"/>
      <c r="AH72" s="1547"/>
      <c r="AI72" s="1547"/>
      <c r="AJ72" s="1547"/>
      <c r="AK72" s="1547"/>
      <c r="AL72" s="1547"/>
      <c r="AM72" s="1547"/>
      <c r="AN72" s="1547"/>
      <c r="AO72" s="1547"/>
      <c r="AP72" s="1547"/>
      <c r="AQ72" s="1547"/>
      <c r="AR72" s="1547"/>
      <c r="AS72" s="1547"/>
      <c r="AT72" s="1547"/>
      <c r="AU72" s="1547"/>
      <c r="AV72" s="1547"/>
      <c r="AW72" s="1547"/>
      <c r="AX72" s="1547"/>
      <c r="AY72" s="1547"/>
      <c r="AZ72" s="1547"/>
      <c r="BA72" s="1547"/>
      <c r="BB72" s="1547"/>
      <c r="BC72" s="1547"/>
    </row>
    <row r="73" spans="1:55" hidden="1" x14ac:dyDescent="0.2">
      <c r="A73" s="1547"/>
      <c r="B73" s="1547"/>
      <c r="C73" s="1547"/>
      <c r="D73" s="1547"/>
      <c r="E73" s="1547"/>
      <c r="F73" s="1547"/>
      <c r="G73" s="1547"/>
      <c r="H73" s="1547"/>
      <c r="I73" s="1547"/>
      <c r="J73" s="1547"/>
      <c r="K73" s="1548"/>
      <c r="L73" s="1548"/>
      <c r="M73" s="1548"/>
      <c r="N73" s="1549"/>
      <c r="O73" s="1549"/>
      <c r="P73" s="1549"/>
      <c r="Q73" s="1549"/>
      <c r="R73" s="1549"/>
      <c r="S73" s="1549"/>
      <c r="T73" s="1547"/>
      <c r="U73" s="1547"/>
      <c r="V73" s="1547"/>
      <c r="W73" s="1547"/>
      <c r="X73" s="1547"/>
      <c r="Y73" s="1547"/>
      <c r="Z73" s="1547"/>
      <c r="AA73" s="1547"/>
      <c r="AB73" s="1547"/>
      <c r="AC73" s="1547"/>
      <c r="AD73" s="1547"/>
      <c r="AE73" s="1547"/>
      <c r="AF73" s="1547"/>
      <c r="AG73" s="1547"/>
      <c r="AH73" s="1547"/>
      <c r="AI73" s="1547"/>
      <c r="AJ73" s="1547"/>
      <c r="AK73" s="1547"/>
      <c r="AL73" s="1547"/>
      <c r="AM73" s="1547"/>
      <c r="AN73" s="1547"/>
      <c r="AO73" s="1547"/>
      <c r="AP73" s="1547"/>
      <c r="AQ73" s="1547"/>
      <c r="AR73" s="1547"/>
      <c r="AS73" s="1547"/>
      <c r="AT73" s="1547"/>
      <c r="AU73" s="1547"/>
      <c r="AV73" s="1547"/>
      <c r="AW73" s="1547"/>
      <c r="AX73" s="1547"/>
      <c r="AY73" s="1547"/>
      <c r="AZ73" s="1547"/>
      <c r="BA73" s="1547"/>
      <c r="BB73" s="1547"/>
      <c r="BC73" s="1547"/>
    </row>
    <row r="74" spans="1:55" hidden="1" x14ac:dyDescent="0.2">
      <c r="A74" s="1547"/>
      <c r="B74" s="1547"/>
      <c r="C74" s="1547"/>
      <c r="D74" s="1547"/>
      <c r="E74" s="1547"/>
      <c r="F74" s="1547"/>
      <c r="G74" s="1547"/>
      <c r="H74" s="1547"/>
      <c r="I74" s="1547"/>
      <c r="J74" s="1547"/>
      <c r="K74" s="1548"/>
      <c r="L74" s="1548"/>
      <c r="M74" s="1548"/>
      <c r="N74" s="1549"/>
      <c r="O74" s="1549"/>
      <c r="P74" s="1549"/>
      <c r="Q74" s="1549"/>
      <c r="R74" s="1549"/>
      <c r="S74" s="1549"/>
      <c r="T74" s="1547"/>
      <c r="U74" s="1547"/>
      <c r="V74" s="1547"/>
      <c r="W74" s="1547"/>
      <c r="X74" s="1547"/>
      <c r="Y74" s="1547"/>
      <c r="Z74" s="1547"/>
      <c r="AA74" s="1547"/>
      <c r="AB74" s="1547"/>
      <c r="AC74" s="1547"/>
      <c r="AD74" s="1547"/>
      <c r="AE74" s="1547"/>
      <c r="AF74" s="1547"/>
      <c r="AG74" s="1547"/>
      <c r="AH74" s="1547"/>
      <c r="AI74" s="1547"/>
      <c r="AJ74" s="1547"/>
      <c r="AK74" s="1547"/>
      <c r="AL74" s="1547"/>
      <c r="AM74" s="1547"/>
      <c r="AN74" s="1547"/>
      <c r="AO74" s="1547"/>
      <c r="AP74" s="1547"/>
      <c r="AQ74" s="1547"/>
      <c r="AR74" s="1547"/>
      <c r="AS74" s="1547"/>
      <c r="AT74" s="1547"/>
      <c r="AU74" s="1547"/>
      <c r="AV74" s="1547"/>
      <c r="AW74" s="1547"/>
      <c r="AX74" s="1547"/>
      <c r="AY74" s="1547"/>
      <c r="AZ74" s="1547"/>
      <c r="BA74" s="1547"/>
      <c r="BB74" s="1547"/>
      <c r="BC74" s="1547"/>
    </row>
    <row r="75" spans="1:55" hidden="1" x14ac:dyDescent="0.2">
      <c r="A75" s="1547"/>
      <c r="B75" s="1547"/>
      <c r="C75" s="1547"/>
      <c r="D75" s="1547"/>
      <c r="E75" s="1547"/>
      <c r="F75" s="1547"/>
      <c r="G75" s="1547"/>
      <c r="H75" s="1547"/>
      <c r="I75" s="1547"/>
      <c r="J75" s="1547"/>
      <c r="K75" s="1548"/>
      <c r="L75" s="1548"/>
      <c r="M75" s="1548"/>
      <c r="N75" s="1549"/>
      <c r="O75" s="1549"/>
      <c r="P75" s="1549"/>
      <c r="Q75" s="1549"/>
      <c r="R75" s="1549"/>
      <c r="S75" s="1549"/>
      <c r="T75" s="1547"/>
      <c r="U75" s="1547"/>
      <c r="V75" s="1547"/>
      <c r="W75" s="1547"/>
      <c r="X75" s="1547"/>
      <c r="Y75" s="1547"/>
      <c r="Z75" s="1547"/>
      <c r="AA75" s="1547"/>
      <c r="AB75" s="1547"/>
      <c r="AC75" s="1547"/>
      <c r="AD75" s="1547"/>
      <c r="AE75" s="1547"/>
      <c r="AF75" s="1547"/>
      <c r="AG75" s="1547"/>
      <c r="AH75" s="1547"/>
      <c r="AI75" s="1547"/>
      <c r="AJ75" s="1547"/>
      <c r="AK75" s="1547"/>
      <c r="AL75" s="1547"/>
      <c r="AM75" s="1547"/>
      <c r="AN75" s="1547"/>
      <c r="AO75" s="1547"/>
      <c r="AP75" s="1547"/>
      <c r="AQ75" s="1547"/>
      <c r="AR75" s="1547"/>
      <c r="AS75" s="1547"/>
      <c r="AT75" s="1547"/>
      <c r="AU75" s="1547"/>
      <c r="AV75" s="1547"/>
      <c r="AW75" s="1547"/>
      <c r="AX75" s="1547"/>
      <c r="AY75" s="1547"/>
      <c r="AZ75" s="1547"/>
      <c r="BA75" s="1547"/>
      <c r="BB75" s="1547"/>
      <c r="BC75" s="1547"/>
    </row>
    <row r="76" spans="1:55" hidden="1" x14ac:dyDescent="0.2">
      <c r="A76" s="1547"/>
      <c r="B76" s="1547"/>
      <c r="C76" s="1547"/>
      <c r="D76" s="1547"/>
      <c r="E76" s="1547"/>
      <c r="F76" s="1547"/>
      <c r="G76" s="1547"/>
      <c r="H76" s="1547"/>
      <c r="I76" s="1547"/>
      <c r="J76" s="1547"/>
      <c r="K76" s="1548"/>
      <c r="L76" s="1548"/>
      <c r="M76" s="1548"/>
      <c r="N76" s="1549"/>
      <c r="O76" s="1549"/>
      <c r="P76" s="1549"/>
      <c r="Q76" s="1549"/>
      <c r="R76" s="1549"/>
      <c r="S76" s="1549"/>
      <c r="T76" s="1547"/>
      <c r="U76" s="1547"/>
      <c r="V76" s="1547"/>
      <c r="W76" s="1547"/>
      <c r="X76" s="1547"/>
      <c r="Y76" s="1547"/>
      <c r="Z76" s="1547"/>
      <c r="AA76" s="1547"/>
      <c r="AB76" s="1547"/>
      <c r="AC76" s="1547"/>
      <c r="AD76" s="1547"/>
      <c r="AE76" s="1547"/>
      <c r="AF76" s="1547"/>
      <c r="AG76" s="1547"/>
      <c r="AH76" s="1547"/>
      <c r="AI76" s="1547"/>
      <c r="AJ76" s="1547"/>
      <c r="AK76" s="1547"/>
      <c r="AL76" s="1547"/>
      <c r="AM76" s="1547"/>
      <c r="AN76" s="1547"/>
      <c r="AO76" s="1547"/>
      <c r="AP76" s="1547"/>
      <c r="AQ76" s="1547"/>
      <c r="AR76" s="1547"/>
      <c r="AS76" s="1547"/>
      <c r="AT76" s="1547"/>
      <c r="AU76" s="1547"/>
      <c r="AV76" s="1547"/>
      <c r="AW76" s="1547"/>
      <c r="AX76" s="1547"/>
      <c r="AY76" s="1547"/>
      <c r="AZ76" s="1547"/>
      <c r="BA76" s="1547"/>
      <c r="BB76" s="1547"/>
      <c r="BC76" s="1547"/>
    </row>
    <row r="77" spans="1:55" hidden="1" x14ac:dyDescent="0.2">
      <c r="A77" s="1547"/>
      <c r="B77" s="1547"/>
      <c r="C77" s="1547"/>
      <c r="D77" s="1547"/>
      <c r="E77" s="1547"/>
      <c r="F77" s="1547"/>
      <c r="G77" s="1547"/>
      <c r="H77" s="1547"/>
      <c r="I77" s="1547"/>
      <c r="J77" s="1547"/>
      <c r="K77" s="1548"/>
      <c r="L77" s="1548"/>
      <c r="M77" s="1548"/>
      <c r="N77" s="1549"/>
      <c r="O77" s="1549"/>
      <c r="P77" s="1549"/>
      <c r="Q77" s="1549"/>
      <c r="R77" s="1549"/>
      <c r="S77" s="1549"/>
      <c r="T77" s="1547"/>
      <c r="U77" s="1547"/>
      <c r="V77" s="1547"/>
      <c r="W77" s="1547"/>
      <c r="X77" s="1547"/>
      <c r="Y77" s="1547"/>
      <c r="Z77" s="1547"/>
      <c r="AA77" s="1547"/>
      <c r="AB77" s="1547"/>
      <c r="AC77" s="1547"/>
      <c r="AD77" s="1547"/>
      <c r="AE77" s="1547"/>
      <c r="AF77" s="1547"/>
      <c r="AG77" s="1547"/>
      <c r="AH77" s="1547"/>
      <c r="AI77" s="1547"/>
      <c r="AJ77" s="1547"/>
      <c r="AK77" s="1547"/>
      <c r="AL77" s="1547"/>
      <c r="AM77" s="1547"/>
      <c r="AN77" s="1547"/>
      <c r="AO77" s="1547"/>
      <c r="AP77" s="1547"/>
      <c r="AQ77" s="1547"/>
      <c r="AR77" s="1547"/>
      <c r="AS77" s="1547"/>
      <c r="AT77" s="1547"/>
      <c r="AU77" s="1547"/>
      <c r="AV77" s="1547"/>
      <c r="AW77" s="1547"/>
      <c r="AX77" s="1547"/>
      <c r="AY77" s="1547"/>
      <c r="AZ77" s="1547"/>
      <c r="BA77" s="1547"/>
      <c r="BB77" s="1547"/>
      <c r="BC77" s="1547"/>
    </row>
    <row r="78" spans="1:55" hidden="1" x14ac:dyDescent="0.2">
      <c r="A78" s="1547"/>
      <c r="B78" s="1547"/>
      <c r="C78" s="1547"/>
      <c r="D78" s="1547"/>
      <c r="E78" s="1547"/>
      <c r="F78" s="1547"/>
      <c r="G78" s="1547"/>
      <c r="H78" s="1547"/>
      <c r="I78" s="1547"/>
      <c r="J78" s="1547"/>
      <c r="K78" s="1548"/>
      <c r="L78" s="1548"/>
      <c r="M78" s="1548"/>
      <c r="N78" s="1549"/>
      <c r="O78" s="1549"/>
      <c r="P78" s="1549"/>
      <c r="Q78" s="1549"/>
      <c r="R78" s="1549"/>
      <c r="S78" s="1549"/>
      <c r="T78" s="1547"/>
      <c r="U78" s="1547"/>
      <c r="V78" s="1547"/>
      <c r="W78" s="1547"/>
      <c r="X78" s="1547"/>
      <c r="Y78" s="1547"/>
      <c r="Z78" s="1547"/>
      <c r="AA78" s="1547"/>
      <c r="AB78" s="1547"/>
      <c r="AC78" s="1547"/>
      <c r="AD78" s="1547"/>
      <c r="AE78" s="1547"/>
      <c r="AF78" s="1547"/>
      <c r="AG78" s="1547"/>
      <c r="AH78" s="1547"/>
      <c r="AI78" s="1547"/>
      <c r="AJ78" s="1547"/>
      <c r="AK78" s="1547"/>
      <c r="AL78" s="1547"/>
      <c r="AM78" s="1547"/>
      <c r="AN78" s="1547"/>
      <c r="AO78" s="1547"/>
      <c r="AP78" s="1547"/>
      <c r="AQ78" s="1547"/>
      <c r="AR78" s="1547"/>
      <c r="AS78" s="1547"/>
      <c r="AT78" s="1547"/>
      <c r="AU78" s="1547"/>
      <c r="AV78" s="1547"/>
      <c r="AW78" s="1547"/>
      <c r="AX78" s="1547"/>
      <c r="AY78" s="1547"/>
      <c r="AZ78" s="1547"/>
      <c r="BA78" s="1547"/>
      <c r="BB78" s="1547"/>
      <c r="BC78" s="1547"/>
    </row>
    <row r="79" spans="1:55" hidden="1" x14ac:dyDescent="0.2">
      <c r="A79" s="1547"/>
      <c r="B79" s="1547"/>
      <c r="C79" s="1547"/>
      <c r="D79" s="1547"/>
      <c r="E79" s="1547"/>
      <c r="F79" s="1547"/>
      <c r="G79" s="1547"/>
      <c r="H79" s="1547"/>
      <c r="I79" s="1547"/>
      <c r="J79" s="1547"/>
      <c r="K79" s="1548"/>
      <c r="L79" s="1548"/>
      <c r="M79" s="1548"/>
      <c r="N79" s="1549"/>
      <c r="O79" s="1549"/>
      <c r="P79" s="1549"/>
      <c r="Q79" s="1549"/>
      <c r="R79" s="1549"/>
      <c r="S79" s="1549"/>
      <c r="T79" s="1547"/>
      <c r="U79" s="1547"/>
      <c r="V79" s="1547"/>
      <c r="W79" s="1547"/>
      <c r="X79" s="1547"/>
      <c r="Y79" s="1547"/>
      <c r="Z79" s="1547"/>
      <c r="AA79" s="1547"/>
      <c r="AB79" s="1547"/>
      <c r="AC79" s="1547"/>
      <c r="AD79" s="1547"/>
      <c r="AE79" s="1547"/>
      <c r="AF79" s="1547"/>
      <c r="AG79" s="1547"/>
      <c r="AH79" s="1547"/>
      <c r="AI79" s="1547"/>
      <c r="AJ79" s="1547"/>
      <c r="AK79" s="1547"/>
      <c r="AL79" s="1547"/>
      <c r="AM79" s="1547"/>
      <c r="AN79" s="1547"/>
      <c r="AO79" s="1547"/>
      <c r="AP79" s="1547"/>
      <c r="AQ79" s="1547"/>
      <c r="AR79" s="1547"/>
      <c r="AS79" s="1547"/>
      <c r="AT79" s="1547"/>
      <c r="AU79" s="1547"/>
      <c r="AV79" s="1547"/>
      <c r="AW79" s="1547"/>
      <c r="AX79" s="1547"/>
      <c r="AY79" s="1547"/>
      <c r="AZ79" s="1547"/>
      <c r="BA79" s="1547"/>
      <c r="BB79" s="1547"/>
      <c r="BC79" s="1547"/>
    </row>
    <row r="80" spans="1:55" hidden="1" x14ac:dyDescent="0.2">
      <c r="A80" s="1547"/>
      <c r="B80" s="1547"/>
      <c r="C80" s="1547"/>
      <c r="D80" s="1547"/>
      <c r="E80" s="1547"/>
      <c r="F80" s="1547"/>
      <c r="G80" s="1547"/>
      <c r="H80" s="1547"/>
      <c r="I80" s="1547"/>
      <c r="J80" s="1547"/>
      <c r="K80" s="1548"/>
      <c r="L80" s="1548"/>
      <c r="M80" s="1548"/>
      <c r="N80" s="1549"/>
      <c r="O80" s="1549"/>
      <c r="P80" s="1549"/>
      <c r="Q80" s="1549"/>
      <c r="R80" s="1549"/>
      <c r="S80" s="1549"/>
      <c r="T80" s="1547"/>
      <c r="U80" s="1547"/>
      <c r="V80" s="1547"/>
      <c r="W80" s="1547"/>
      <c r="X80" s="1547"/>
      <c r="Y80" s="1547"/>
      <c r="Z80" s="1547"/>
      <c r="AA80" s="1547"/>
      <c r="AB80" s="1547"/>
      <c r="AC80" s="1547"/>
      <c r="AD80" s="1547"/>
      <c r="AE80" s="1547"/>
      <c r="AF80" s="1547"/>
      <c r="AG80" s="1547"/>
      <c r="AH80" s="1547"/>
      <c r="AI80" s="1547"/>
      <c r="AJ80" s="1547"/>
      <c r="AK80" s="1547"/>
      <c r="AL80" s="1547"/>
      <c r="AM80" s="1547"/>
      <c r="AN80" s="1547"/>
      <c r="AO80" s="1547"/>
      <c r="AP80" s="1547"/>
      <c r="AQ80" s="1547"/>
      <c r="AR80" s="1547"/>
      <c r="AS80" s="1547"/>
      <c r="AT80" s="1547"/>
      <c r="AU80" s="1547"/>
      <c r="AV80" s="1547"/>
      <c r="AW80" s="1547"/>
      <c r="AX80" s="1547"/>
      <c r="AY80" s="1547"/>
      <c r="AZ80" s="1547"/>
      <c r="BA80" s="1547"/>
      <c r="BB80" s="1547"/>
      <c r="BC80" s="1547"/>
    </row>
    <row r="81" spans="1:55" hidden="1" x14ac:dyDescent="0.2">
      <c r="A81" s="1547"/>
      <c r="B81" s="1547"/>
      <c r="C81" s="1547"/>
      <c r="D81" s="1547"/>
      <c r="E81" s="1547"/>
      <c r="F81" s="1547"/>
      <c r="G81" s="1547"/>
      <c r="H81" s="1547"/>
      <c r="I81" s="1547"/>
      <c r="J81" s="1547"/>
      <c r="K81" s="1548"/>
      <c r="L81" s="1548"/>
      <c r="M81" s="1548"/>
      <c r="N81" s="1549"/>
      <c r="O81" s="1549"/>
      <c r="P81" s="1549"/>
      <c r="Q81" s="1549"/>
      <c r="R81" s="1549"/>
      <c r="S81" s="1549"/>
      <c r="T81" s="1547"/>
      <c r="U81" s="1547"/>
      <c r="V81" s="1547"/>
      <c r="W81" s="1547"/>
      <c r="X81" s="1547"/>
      <c r="Y81" s="1547"/>
      <c r="Z81" s="1547"/>
      <c r="AA81" s="1547"/>
      <c r="AB81" s="1547"/>
      <c r="AC81" s="1547"/>
      <c r="AD81" s="1547"/>
      <c r="AE81" s="1547"/>
      <c r="AF81" s="1547"/>
      <c r="AG81" s="1547"/>
      <c r="AH81" s="1547"/>
      <c r="AI81" s="1547"/>
      <c r="AJ81" s="1547"/>
      <c r="AK81" s="1547"/>
      <c r="AL81" s="1547"/>
      <c r="AM81" s="1547"/>
      <c r="AN81" s="1547"/>
      <c r="AO81" s="1547"/>
      <c r="AP81" s="1547"/>
      <c r="AQ81" s="1547"/>
      <c r="AR81" s="1547"/>
      <c r="AS81" s="1547"/>
      <c r="AT81" s="1547"/>
      <c r="AU81" s="1547"/>
      <c r="AV81" s="1547"/>
      <c r="AW81" s="1547"/>
      <c r="AX81" s="1547"/>
      <c r="AY81" s="1547"/>
      <c r="AZ81" s="1547"/>
      <c r="BA81" s="1547"/>
      <c r="BB81" s="1547"/>
      <c r="BC81" s="1547"/>
    </row>
    <row r="82" spans="1:55" hidden="1" x14ac:dyDescent="0.2">
      <c r="A82" s="1547"/>
      <c r="B82" s="1547"/>
      <c r="C82" s="1547"/>
      <c r="D82" s="1547"/>
      <c r="E82" s="1547"/>
      <c r="F82" s="1547"/>
      <c r="G82" s="1547"/>
      <c r="H82" s="1547"/>
      <c r="I82" s="1547"/>
      <c r="J82" s="1547"/>
      <c r="K82" s="1548"/>
      <c r="L82" s="1548"/>
      <c r="M82" s="1548"/>
      <c r="N82" s="1549"/>
      <c r="O82" s="1549"/>
      <c r="P82" s="1549"/>
      <c r="Q82" s="1549"/>
      <c r="R82" s="1549"/>
      <c r="S82" s="1549"/>
      <c r="T82" s="1547"/>
      <c r="U82" s="1547"/>
      <c r="V82" s="1547"/>
      <c r="W82" s="1547"/>
      <c r="X82" s="1547"/>
      <c r="Y82" s="1547"/>
      <c r="Z82" s="1547"/>
      <c r="AA82" s="1547"/>
      <c r="AB82" s="1547"/>
      <c r="AC82" s="1547"/>
      <c r="AD82" s="1547"/>
      <c r="AE82" s="1547"/>
      <c r="AF82" s="1547"/>
      <c r="AG82" s="1547"/>
      <c r="AH82" s="1547"/>
      <c r="AI82" s="1547"/>
      <c r="AJ82" s="1547"/>
      <c r="AK82" s="1547"/>
      <c r="AL82" s="1547"/>
      <c r="AM82" s="1547"/>
      <c r="AN82" s="1547"/>
      <c r="AO82" s="1547"/>
      <c r="AP82" s="1547"/>
      <c r="AQ82" s="1547"/>
      <c r="AR82" s="1547"/>
      <c r="AS82" s="1547"/>
      <c r="AT82" s="1547"/>
      <c r="AU82" s="1547"/>
      <c r="AV82" s="1547"/>
      <c r="AW82" s="1547"/>
      <c r="AX82" s="1547"/>
      <c r="AY82" s="1547"/>
      <c r="AZ82" s="1547"/>
      <c r="BA82" s="1547"/>
      <c r="BB82" s="1547"/>
      <c r="BC82" s="1547"/>
    </row>
    <row r="83" spans="1:55" hidden="1" x14ac:dyDescent="0.2">
      <c r="A83" s="1547"/>
      <c r="B83" s="1547"/>
      <c r="C83" s="1547"/>
      <c r="D83" s="1547"/>
      <c r="E83" s="1547"/>
      <c r="F83" s="1547"/>
      <c r="G83" s="1547"/>
      <c r="H83" s="1547"/>
      <c r="I83" s="1547"/>
      <c r="J83" s="1547"/>
      <c r="K83" s="1548"/>
      <c r="L83" s="1548"/>
      <c r="M83" s="1548"/>
      <c r="N83" s="1549"/>
      <c r="O83" s="1549"/>
      <c r="P83" s="1549"/>
      <c r="Q83" s="1549"/>
      <c r="R83" s="1549"/>
      <c r="S83" s="1549"/>
      <c r="T83" s="1547"/>
      <c r="U83" s="1547"/>
      <c r="V83" s="1547"/>
      <c r="W83" s="1547"/>
      <c r="X83" s="1547"/>
      <c r="Y83" s="1547"/>
      <c r="Z83" s="1547"/>
      <c r="AA83" s="1547"/>
      <c r="AB83" s="1547"/>
      <c r="AC83" s="1547"/>
      <c r="AD83" s="1547"/>
      <c r="AE83" s="1547"/>
      <c r="AF83" s="1547"/>
      <c r="AG83" s="1547"/>
      <c r="AH83" s="1547"/>
      <c r="AI83" s="1547"/>
      <c r="AJ83" s="1547"/>
      <c r="AK83" s="1547"/>
      <c r="AL83" s="1547"/>
      <c r="AM83" s="1547"/>
      <c r="AN83" s="1547"/>
      <c r="AO83" s="1547"/>
      <c r="AP83" s="1547"/>
      <c r="AQ83" s="1547"/>
      <c r="AR83" s="1547"/>
      <c r="AS83" s="1547"/>
      <c r="AT83" s="1547"/>
      <c r="AU83" s="1547"/>
      <c r="AV83" s="1547"/>
      <c r="AW83" s="1547"/>
      <c r="AX83" s="1547"/>
      <c r="AY83" s="1547"/>
      <c r="AZ83" s="1547"/>
      <c r="BA83" s="1547"/>
      <c r="BB83" s="1547"/>
      <c r="BC83" s="1547"/>
    </row>
    <row r="84" spans="1:55" hidden="1" x14ac:dyDescent="0.2">
      <c r="A84" s="1547"/>
      <c r="B84" s="1547"/>
      <c r="C84" s="1547"/>
      <c r="D84" s="1547"/>
      <c r="E84" s="1547"/>
      <c r="F84" s="1547"/>
      <c r="G84" s="1547"/>
      <c r="H84" s="1547"/>
      <c r="I84" s="1547"/>
      <c r="J84" s="1547"/>
      <c r="K84" s="1548"/>
      <c r="L84" s="1548"/>
      <c r="M84" s="1548"/>
      <c r="N84" s="1549"/>
      <c r="O84" s="1549"/>
      <c r="P84" s="1549"/>
      <c r="Q84" s="1549"/>
      <c r="R84" s="1549"/>
      <c r="S84" s="1549"/>
      <c r="T84" s="1547"/>
      <c r="U84" s="1547"/>
      <c r="V84" s="1547"/>
      <c r="W84" s="1547"/>
      <c r="X84" s="1547"/>
      <c r="Y84" s="1547"/>
      <c r="Z84" s="1547"/>
      <c r="AA84" s="1547"/>
      <c r="AB84" s="1547"/>
      <c r="AC84" s="1547"/>
      <c r="AD84" s="1547"/>
      <c r="AE84" s="1547"/>
      <c r="AF84" s="1547"/>
      <c r="AG84" s="1547"/>
      <c r="AH84" s="1547"/>
      <c r="AI84" s="1547"/>
      <c r="AJ84" s="1547"/>
      <c r="AK84" s="1547"/>
      <c r="AL84" s="1547"/>
      <c r="AM84" s="1547"/>
      <c r="AN84" s="1547"/>
      <c r="AO84" s="1547"/>
      <c r="AP84" s="1547"/>
      <c r="AQ84" s="1547"/>
      <c r="AR84" s="1547"/>
      <c r="AS84" s="1547"/>
      <c r="AT84" s="1547"/>
      <c r="AU84" s="1547"/>
      <c r="AV84" s="1547"/>
      <c r="AW84" s="1547"/>
      <c r="AX84" s="1547"/>
      <c r="AY84" s="1547"/>
      <c r="AZ84" s="1547"/>
      <c r="BA84" s="1547"/>
      <c r="BB84" s="1547"/>
      <c r="BC84" s="1547"/>
    </row>
    <row r="85" spans="1:55" hidden="1" x14ac:dyDescent="0.2">
      <c r="A85" s="1547"/>
      <c r="B85" s="1547"/>
      <c r="C85" s="1547"/>
      <c r="D85" s="1547"/>
      <c r="E85" s="1547"/>
      <c r="F85" s="1547"/>
      <c r="G85" s="1547"/>
      <c r="H85" s="1547"/>
      <c r="I85" s="1547"/>
      <c r="J85" s="1547"/>
      <c r="K85" s="1548"/>
      <c r="L85" s="1548"/>
      <c r="M85" s="1548"/>
      <c r="N85" s="1549"/>
      <c r="O85" s="1549"/>
      <c r="P85" s="1549"/>
      <c r="Q85" s="1549"/>
      <c r="R85" s="1549"/>
      <c r="S85" s="1549"/>
      <c r="T85" s="1547"/>
      <c r="U85" s="1547"/>
      <c r="V85" s="1547"/>
      <c r="W85" s="1547"/>
      <c r="X85" s="1547"/>
      <c r="Y85" s="1547"/>
      <c r="Z85" s="1547"/>
      <c r="AA85" s="1547"/>
      <c r="AB85" s="1547"/>
      <c r="AC85" s="1547"/>
      <c r="AD85" s="1547"/>
      <c r="AE85" s="1547"/>
      <c r="AF85" s="1547"/>
      <c r="AG85" s="1547"/>
      <c r="AH85" s="1547"/>
      <c r="AI85" s="1547"/>
      <c r="AJ85" s="1547"/>
      <c r="AK85" s="1547"/>
      <c r="AL85" s="1547"/>
      <c r="AM85" s="1547"/>
      <c r="AN85" s="1547"/>
      <c r="AO85" s="1547"/>
      <c r="AP85" s="1547"/>
      <c r="AQ85" s="1547"/>
      <c r="AR85" s="1547"/>
      <c r="AS85" s="1547"/>
      <c r="AT85" s="1547"/>
      <c r="AU85" s="1547"/>
      <c r="AV85" s="1547"/>
      <c r="AW85" s="1547"/>
      <c r="AX85" s="1547"/>
      <c r="AY85" s="1547"/>
      <c r="AZ85" s="1547"/>
      <c r="BA85" s="1547"/>
      <c r="BB85" s="1547"/>
      <c r="BC85" s="1547"/>
    </row>
    <row r="86" spans="1:55" hidden="1" x14ac:dyDescent="0.2">
      <c r="A86" s="1547"/>
      <c r="B86" s="1547"/>
      <c r="C86" s="1547"/>
      <c r="D86" s="1547"/>
      <c r="E86" s="1547"/>
      <c r="F86" s="1547"/>
      <c r="G86" s="1547"/>
      <c r="H86" s="1547"/>
      <c r="I86" s="1547"/>
      <c r="J86" s="1547"/>
      <c r="K86" s="1548"/>
      <c r="L86" s="1548"/>
      <c r="M86" s="1548"/>
      <c r="N86" s="1549"/>
      <c r="O86" s="1549"/>
      <c r="P86" s="1549"/>
      <c r="Q86" s="1549"/>
      <c r="R86" s="1549"/>
      <c r="S86" s="1549"/>
      <c r="T86" s="1547"/>
      <c r="U86" s="1547"/>
      <c r="V86" s="1547"/>
      <c r="W86" s="1547"/>
      <c r="X86" s="1547"/>
      <c r="Y86" s="1547"/>
      <c r="Z86" s="1547"/>
      <c r="AA86" s="1547"/>
      <c r="AB86" s="1547"/>
      <c r="AC86" s="1547"/>
      <c r="AD86" s="1547"/>
      <c r="AE86" s="1547"/>
      <c r="AF86" s="1547"/>
      <c r="AG86" s="1547"/>
      <c r="AH86" s="1547"/>
      <c r="AI86" s="1547"/>
      <c r="AJ86" s="1547"/>
      <c r="AK86" s="1547"/>
      <c r="AL86" s="1547"/>
      <c r="AM86" s="1547"/>
      <c r="AN86" s="1547"/>
      <c r="AO86" s="1547"/>
      <c r="AP86" s="1547"/>
      <c r="AQ86" s="1547"/>
      <c r="AR86" s="1547"/>
      <c r="AS86" s="1547"/>
      <c r="AT86" s="1547"/>
      <c r="AU86" s="1547"/>
      <c r="AV86" s="1547"/>
      <c r="AW86" s="1547"/>
      <c r="AX86" s="1547"/>
      <c r="AY86" s="1547"/>
      <c r="AZ86" s="1547"/>
      <c r="BA86" s="1547"/>
      <c r="BB86" s="1547"/>
      <c r="BC86" s="1547"/>
    </row>
    <row r="87" spans="1:55" hidden="1" x14ac:dyDescent="0.2">
      <c r="A87" s="1547"/>
      <c r="B87" s="1547"/>
      <c r="C87" s="1547"/>
      <c r="D87" s="1547"/>
      <c r="E87" s="1547"/>
      <c r="F87" s="1547"/>
      <c r="G87" s="1547"/>
      <c r="H87" s="1547"/>
      <c r="I87" s="1547"/>
      <c r="J87" s="1547"/>
      <c r="K87" s="1548"/>
      <c r="L87" s="1548"/>
      <c r="M87" s="1548"/>
      <c r="N87" s="1549"/>
      <c r="O87" s="1549"/>
      <c r="P87" s="1549"/>
      <c r="Q87" s="1549"/>
      <c r="R87" s="1549"/>
      <c r="S87" s="1549"/>
      <c r="T87" s="1547"/>
      <c r="U87" s="1547"/>
      <c r="V87" s="1547"/>
      <c r="W87" s="1547"/>
      <c r="X87" s="1547"/>
      <c r="Y87" s="1547"/>
      <c r="Z87" s="1547"/>
      <c r="AA87" s="1547"/>
      <c r="AB87" s="1547"/>
      <c r="AC87" s="1547"/>
      <c r="AD87" s="1547"/>
      <c r="AE87" s="1547"/>
      <c r="AF87" s="1547"/>
      <c r="AG87" s="1547"/>
      <c r="AH87" s="1547"/>
      <c r="AI87" s="1547"/>
      <c r="AJ87" s="1547"/>
      <c r="AK87" s="1547"/>
      <c r="AL87" s="1547"/>
      <c r="AM87" s="1547"/>
      <c r="AN87" s="1547"/>
      <c r="AO87" s="1547"/>
      <c r="AP87" s="1547"/>
      <c r="AQ87" s="1547"/>
      <c r="AR87" s="1547"/>
      <c r="AS87" s="1547"/>
      <c r="AT87" s="1547"/>
      <c r="AU87" s="1547"/>
      <c r="AV87" s="1547"/>
      <c r="AW87" s="1547"/>
      <c r="AX87" s="1547"/>
      <c r="AY87" s="1547"/>
      <c r="AZ87" s="1547"/>
      <c r="BA87" s="1547"/>
      <c r="BB87" s="1547"/>
      <c r="BC87" s="1547"/>
    </row>
    <row r="88" spans="1:55" hidden="1" x14ac:dyDescent="0.2">
      <c r="A88" s="1547"/>
      <c r="B88" s="1547"/>
      <c r="C88" s="1547"/>
      <c r="D88" s="1547"/>
      <c r="E88" s="1547"/>
      <c r="F88" s="1547"/>
      <c r="G88" s="1547"/>
      <c r="H88" s="1547"/>
      <c r="I88" s="1547"/>
      <c r="J88" s="1547"/>
      <c r="K88" s="1548"/>
      <c r="L88" s="1548"/>
      <c r="M88" s="1548"/>
      <c r="N88" s="1549"/>
      <c r="O88" s="1549"/>
      <c r="P88" s="1549"/>
      <c r="Q88" s="1549"/>
      <c r="R88" s="1549"/>
      <c r="S88" s="1549"/>
      <c r="T88" s="1547"/>
      <c r="U88" s="1547"/>
      <c r="V88" s="1547"/>
      <c r="W88" s="1547"/>
      <c r="X88" s="1547"/>
      <c r="Y88" s="1547"/>
      <c r="Z88" s="1547"/>
      <c r="AA88" s="1547"/>
      <c r="AB88" s="1547"/>
      <c r="AC88" s="1547"/>
      <c r="AD88" s="1547"/>
      <c r="AE88" s="1547"/>
      <c r="AF88" s="1547"/>
      <c r="AG88" s="1547"/>
      <c r="AH88" s="1547"/>
      <c r="AI88" s="1547"/>
      <c r="AJ88" s="1547"/>
      <c r="AK88" s="1547"/>
      <c r="AL88" s="1547"/>
      <c r="AM88" s="1547"/>
      <c r="AN88" s="1547"/>
      <c r="AO88" s="1547"/>
      <c r="AP88" s="1547"/>
      <c r="AQ88" s="1547"/>
      <c r="AR88" s="1547"/>
      <c r="AS88" s="1547"/>
      <c r="AT88" s="1547"/>
      <c r="AU88" s="1547"/>
      <c r="AV88" s="1547"/>
      <c r="AW88" s="1547"/>
      <c r="AX88" s="1547"/>
      <c r="AY88" s="1547"/>
      <c r="AZ88" s="1547"/>
      <c r="BA88" s="1547"/>
      <c r="BB88" s="1547"/>
      <c r="BC88" s="1547"/>
    </row>
    <row r="89" spans="1:55" hidden="1" x14ac:dyDescent="0.2">
      <c r="A89" s="1547"/>
      <c r="B89" s="1547"/>
      <c r="C89" s="1547"/>
      <c r="D89" s="1547"/>
      <c r="E89" s="1547"/>
      <c r="F89" s="1547"/>
      <c r="G89" s="1547"/>
      <c r="H89" s="1547"/>
      <c r="I89" s="1547"/>
      <c r="J89" s="1547"/>
      <c r="K89" s="1548"/>
      <c r="L89" s="1548"/>
      <c r="M89" s="1548"/>
      <c r="N89" s="1549"/>
      <c r="O89" s="1549"/>
      <c r="P89" s="1549"/>
      <c r="Q89" s="1549"/>
      <c r="R89" s="1549"/>
      <c r="S89" s="1549"/>
      <c r="T89" s="1547"/>
      <c r="U89" s="1547"/>
      <c r="V89" s="1547"/>
      <c r="W89" s="1547"/>
      <c r="X89" s="1547"/>
      <c r="Y89" s="1547"/>
      <c r="Z89" s="1547"/>
      <c r="AA89" s="1547"/>
      <c r="AB89" s="1547"/>
      <c r="AC89" s="1547"/>
      <c r="AD89" s="1547"/>
      <c r="AE89" s="1547"/>
      <c r="AF89" s="1547"/>
      <c r="AG89" s="1547"/>
      <c r="AH89" s="1547"/>
      <c r="AI89" s="1547"/>
      <c r="AJ89" s="1547"/>
      <c r="AK89" s="1547"/>
      <c r="AL89" s="1547"/>
      <c r="AM89" s="1547"/>
      <c r="AN89" s="1547"/>
      <c r="AO89" s="1547"/>
      <c r="AP89" s="1547"/>
      <c r="AQ89" s="1547"/>
      <c r="AR89" s="1547"/>
      <c r="AS89" s="1547"/>
      <c r="AT89" s="1547"/>
      <c r="AU89" s="1547"/>
      <c r="AV89" s="1547"/>
      <c r="AW89" s="1547"/>
      <c r="AX89" s="1547"/>
      <c r="AY89" s="1547"/>
      <c r="AZ89" s="1547"/>
      <c r="BA89" s="1547"/>
      <c r="BB89" s="1547"/>
      <c r="BC89" s="1547"/>
    </row>
    <row r="90" spans="1:55" hidden="1" x14ac:dyDescent="0.2">
      <c r="A90" s="1547"/>
      <c r="B90" s="1547"/>
      <c r="C90" s="1547"/>
      <c r="D90" s="1547"/>
      <c r="E90" s="1547"/>
      <c r="F90" s="1547"/>
      <c r="G90" s="1547"/>
      <c r="H90" s="1547"/>
      <c r="I90" s="1547"/>
      <c r="J90" s="1547"/>
      <c r="K90" s="1548"/>
      <c r="L90" s="1548"/>
      <c r="M90" s="1548"/>
      <c r="N90" s="1549"/>
      <c r="O90" s="1549"/>
      <c r="P90" s="1549"/>
      <c r="Q90" s="1549"/>
      <c r="R90" s="1549"/>
      <c r="S90" s="1549"/>
      <c r="T90" s="1547"/>
      <c r="U90" s="1547"/>
      <c r="V90" s="1547"/>
      <c r="W90" s="1547"/>
      <c r="X90" s="1547"/>
      <c r="Y90" s="1547"/>
      <c r="Z90" s="1547"/>
      <c r="AA90" s="1547"/>
      <c r="AB90" s="1547"/>
      <c r="AC90" s="1547"/>
      <c r="AD90" s="1547"/>
      <c r="AE90" s="1547"/>
      <c r="AF90" s="1547"/>
      <c r="AG90" s="1547"/>
      <c r="AH90" s="1547"/>
      <c r="AI90" s="1547"/>
      <c r="AJ90" s="1547"/>
      <c r="AK90" s="1547"/>
      <c r="AL90" s="1547"/>
      <c r="AM90" s="1547"/>
      <c r="AN90" s="1547"/>
      <c r="AO90" s="1547"/>
      <c r="AP90" s="1547"/>
      <c r="AQ90" s="1547"/>
      <c r="AR90" s="1547"/>
      <c r="AS90" s="1547"/>
      <c r="AT90" s="1547"/>
      <c r="AU90" s="1547"/>
      <c r="AV90" s="1547"/>
      <c r="AW90" s="1547"/>
      <c r="AX90" s="1547"/>
      <c r="AY90" s="1547"/>
      <c r="AZ90" s="1547"/>
      <c r="BA90" s="1547"/>
      <c r="BB90" s="1547"/>
      <c r="BC90" s="1547"/>
    </row>
    <row r="91" spans="1:55" hidden="1" x14ac:dyDescent="0.2">
      <c r="A91" s="1547"/>
      <c r="B91" s="1547"/>
      <c r="C91" s="1547"/>
      <c r="D91" s="1547"/>
      <c r="E91" s="1547"/>
      <c r="F91" s="1547"/>
      <c r="G91" s="1547"/>
      <c r="H91" s="1547"/>
      <c r="I91" s="1547"/>
      <c r="J91" s="1547"/>
      <c r="K91" s="1548"/>
      <c r="L91" s="1548"/>
      <c r="M91" s="1548"/>
      <c r="N91" s="1549"/>
      <c r="O91" s="1549"/>
      <c r="P91" s="1549"/>
      <c r="Q91" s="1549"/>
      <c r="R91" s="1549"/>
      <c r="S91" s="1549"/>
      <c r="T91" s="1547"/>
      <c r="U91" s="1547"/>
      <c r="V91" s="1547"/>
      <c r="W91" s="1547"/>
      <c r="X91" s="1547"/>
      <c r="Y91" s="1547"/>
      <c r="Z91" s="1547"/>
      <c r="AA91" s="1547"/>
      <c r="AB91" s="1547"/>
      <c r="AC91" s="1547"/>
      <c r="AD91" s="1547"/>
      <c r="AE91" s="1547"/>
      <c r="AF91" s="1547"/>
      <c r="AG91" s="1547"/>
      <c r="AH91" s="1547"/>
      <c r="AI91" s="1547"/>
      <c r="AJ91" s="1547"/>
      <c r="AK91" s="1547"/>
      <c r="AL91" s="1547"/>
      <c r="AM91" s="1547"/>
      <c r="AN91" s="1547"/>
      <c r="AO91" s="1547"/>
      <c r="AP91" s="1547"/>
      <c r="AQ91" s="1547"/>
      <c r="AR91" s="1547"/>
      <c r="AS91" s="1547"/>
      <c r="AT91" s="1547"/>
      <c r="AU91" s="1547"/>
      <c r="AV91" s="1547"/>
      <c r="AW91" s="1547"/>
      <c r="AX91" s="1547"/>
      <c r="AY91" s="1547"/>
      <c r="AZ91" s="1547"/>
      <c r="BA91" s="1547"/>
      <c r="BB91" s="1547"/>
      <c r="BC91" s="1547"/>
    </row>
    <row r="92" spans="1:55" hidden="1" x14ac:dyDescent="0.2">
      <c r="A92" s="1547"/>
      <c r="B92" s="1547"/>
      <c r="C92" s="1547"/>
      <c r="D92" s="1547"/>
      <c r="E92" s="1547"/>
      <c r="F92" s="1547"/>
      <c r="G92" s="1547"/>
      <c r="H92" s="1547"/>
      <c r="I92" s="1547"/>
      <c r="J92" s="1547"/>
      <c r="K92" s="1548"/>
      <c r="L92" s="1548"/>
      <c r="M92" s="1548"/>
      <c r="N92" s="1549"/>
      <c r="O92" s="1549"/>
      <c r="P92" s="1549"/>
      <c r="Q92" s="1549"/>
      <c r="R92" s="1549"/>
      <c r="S92" s="1549"/>
      <c r="T92" s="1547"/>
      <c r="U92" s="1547"/>
      <c r="V92" s="1547"/>
      <c r="W92" s="1547"/>
      <c r="X92" s="1547"/>
      <c r="Y92" s="1547"/>
      <c r="Z92" s="1547"/>
      <c r="AA92" s="1547"/>
      <c r="AB92" s="1547"/>
      <c r="AC92" s="1547"/>
      <c r="AD92" s="1547"/>
      <c r="AE92" s="1547"/>
      <c r="AF92" s="1547"/>
      <c r="AG92" s="1547"/>
      <c r="AH92" s="1547"/>
      <c r="AI92" s="1547"/>
      <c r="AJ92" s="1547"/>
      <c r="AK92" s="1547"/>
      <c r="AL92" s="1547"/>
      <c r="AM92" s="1547"/>
      <c r="AN92" s="1547"/>
      <c r="AO92" s="1547"/>
      <c r="AP92" s="1547"/>
      <c r="AQ92" s="1547"/>
      <c r="AR92" s="1547"/>
      <c r="AS92" s="1547"/>
      <c r="AT92" s="1547"/>
      <c r="AU92" s="1547"/>
      <c r="AV92" s="1547"/>
      <c r="AW92" s="1547"/>
      <c r="AX92" s="1547"/>
      <c r="AY92" s="1547"/>
      <c r="AZ92" s="1547"/>
      <c r="BA92" s="1547"/>
      <c r="BB92" s="1547"/>
      <c r="BC92" s="1547"/>
    </row>
    <row r="93" spans="1:55" hidden="1" x14ac:dyDescent="0.2">
      <c r="A93" s="1547"/>
      <c r="B93" s="1547"/>
      <c r="C93" s="1547"/>
      <c r="D93" s="1547"/>
      <c r="E93" s="1547"/>
      <c r="F93" s="1547"/>
      <c r="G93" s="1547"/>
      <c r="H93" s="1547"/>
      <c r="I93" s="1547"/>
      <c r="J93" s="1547"/>
      <c r="K93" s="1548"/>
      <c r="L93" s="1548"/>
      <c r="M93" s="1548"/>
      <c r="N93" s="1549"/>
      <c r="O93" s="1549"/>
      <c r="P93" s="1549"/>
      <c r="Q93" s="1549"/>
      <c r="R93" s="1549"/>
      <c r="S93" s="1549"/>
      <c r="T93" s="1547"/>
      <c r="U93" s="1547"/>
      <c r="V93" s="1547"/>
      <c r="W93" s="1547"/>
      <c r="X93" s="1547"/>
      <c r="Y93" s="1547"/>
      <c r="Z93" s="1547"/>
      <c r="AA93" s="1547"/>
      <c r="AB93" s="1547"/>
      <c r="AC93" s="1547"/>
      <c r="AD93" s="1547"/>
      <c r="AE93" s="1547"/>
      <c r="AF93" s="1547"/>
      <c r="AG93" s="1547"/>
      <c r="AH93" s="1547"/>
      <c r="AI93" s="1547"/>
      <c r="AJ93" s="1547"/>
      <c r="AK93" s="1547"/>
      <c r="AL93" s="1547"/>
      <c r="AM93" s="1547"/>
      <c r="AN93" s="1547"/>
      <c r="AO93" s="1547"/>
      <c r="AP93" s="1547"/>
      <c r="AQ93" s="1547"/>
      <c r="AR93" s="1547"/>
      <c r="AS93" s="1547"/>
      <c r="AT93" s="1547"/>
      <c r="AU93" s="1547"/>
      <c r="AV93" s="1547"/>
      <c r="AW93" s="1547"/>
      <c r="AX93" s="1547"/>
      <c r="AY93" s="1547"/>
      <c r="AZ93" s="1547"/>
      <c r="BA93" s="1547"/>
      <c r="BB93" s="1547"/>
      <c r="BC93" s="1547"/>
    </row>
    <row r="94" spans="1:55" hidden="1" x14ac:dyDescent="0.2">
      <c r="A94" s="1547"/>
      <c r="B94" s="1547"/>
      <c r="C94" s="1547"/>
      <c r="D94" s="1547"/>
      <c r="E94" s="1547"/>
      <c r="F94" s="1547"/>
      <c r="G94" s="1547"/>
      <c r="H94" s="1547"/>
      <c r="I94" s="1547"/>
      <c r="J94" s="1547"/>
      <c r="K94" s="1548"/>
      <c r="L94" s="1548"/>
      <c r="M94" s="1548"/>
      <c r="N94" s="1549"/>
      <c r="O94" s="1549"/>
      <c r="P94" s="1549"/>
      <c r="Q94" s="1549"/>
      <c r="R94" s="1549"/>
      <c r="S94" s="1549"/>
      <c r="T94" s="1547"/>
      <c r="U94" s="1547"/>
      <c r="V94" s="1547"/>
      <c r="W94" s="1547"/>
      <c r="X94" s="1547"/>
      <c r="Y94" s="1547"/>
      <c r="Z94" s="1547"/>
      <c r="AA94" s="1547"/>
      <c r="AB94" s="1547"/>
      <c r="AC94" s="1547"/>
      <c r="AD94" s="1547"/>
      <c r="AE94" s="1547"/>
      <c r="AF94" s="1547"/>
      <c r="AG94" s="1547"/>
      <c r="AH94" s="1547"/>
      <c r="AI94" s="1547"/>
      <c r="AJ94" s="1547"/>
      <c r="AK94" s="1547"/>
      <c r="AL94" s="1547"/>
      <c r="AM94" s="1547"/>
      <c r="AN94" s="1547"/>
      <c r="AO94" s="1547"/>
      <c r="AP94" s="1547"/>
      <c r="AQ94" s="1547"/>
      <c r="AR94" s="1547"/>
      <c r="AS94" s="1547"/>
      <c r="AT94" s="1547"/>
      <c r="AU94" s="1547"/>
      <c r="AV94" s="1547"/>
      <c r="AW94" s="1547"/>
      <c r="AX94" s="1547"/>
      <c r="AY94" s="1547"/>
      <c r="AZ94" s="1547"/>
      <c r="BA94" s="1547"/>
      <c r="BB94" s="1547"/>
      <c r="BC94" s="1547"/>
    </row>
    <row r="95" spans="1:55" hidden="1" x14ac:dyDescent="0.2">
      <c r="A95" s="1547"/>
      <c r="B95" s="1547"/>
      <c r="C95" s="1547"/>
      <c r="D95" s="1547"/>
      <c r="E95" s="1547"/>
      <c r="F95" s="1547"/>
      <c r="G95" s="1547"/>
      <c r="H95" s="1547"/>
      <c r="I95" s="1547"/>
      <c r="J95" s="1547"/>
      <c r="K95" s="1548"/>
      <c r="L95" s="1548"/>
      <c r="M95" s="1548"/>
      <c r="N95" s="1549"/>
      <c r="O95" s="1549"/>
      <c r="P95" s="1549"/>
      <c r="Q95" s="1549"/>
      <c r="R95" s="1549"/>
      <c r="S95" s="1549"/>
      <c r="T95" s="1547"/>
      <c r="U95" s="1547"/>
      <c r="V95" s="1547"/>
      <c r="W95" s="1547"/>
      <c r="X95" s="1547"/>
      <c r="Y95" s="1547"/>
      <c r="Z95" s="1547"/>
      <c r="AA95" s="1547"/>
      <c r="AB95" s="1547"/>
      <c r="AC95" s="1547"/>
      <c r="AD95" s="1547"/>
      <c r="AE95" s="1547"/>
      <c r="AF95" s="1547"/>
      <c r="AG95" s="1547"/>
      <c r="AH95" s="1547"/>
      <c r="AI95" s="1547"/>
      <c r="AJ95" s="1547"/>
      <c r="AK95" s="1547"/>
      <c r="AL95" s="1547"/>
      <c r="AM95" s="1547"/>
      <c r="AN95" s="1547"/>
      <c r="AO95" s="1547"/>
      <c r="AP95" s="1547"/>
      <c r="AQ95" s="1547"/>
      <c r="AR95" s="1547"/>
      <c r="AS95" s="1547"/>
      <c r="AT95" s="1547"/>
      <c r="AU95" s="1547"/>
      <c r="AV95" s="1547"/>
      <c r="AW95" s="1547"/>
      <c r="AX95" s="1547"/>
      <c r="AY95" s="1547"/>
      <c r="AZ95" s="1547"/>
      <c r="BA95" s="1547"/>
      <c r="BB95" s="1547"/>
      <c r="BC95" s="1547"/>
    </row>
    <row r="96" spans="1:55" hidden="1" x14ac:dyDescent="0.2">
      <c r="A96" s="1547"/>
      <c r="B96" s="1547"/>
      <c r="C96" s="1547"/>
      <c r="D96" s="1547"/>
      <c r="E96" s="1547"/>
      <c r="F96" s="1547"/>
      <c r="G96" s="1547"/>
      <c r="H96" s="1547"/>
      <c r="I96" s="1547"/>
      <c r="J96" s="1547"/>
      <c r="K96" s="1548"/>
      <c r="L96" s="1548"/>
      <c r="M96" s="1548"/>
      <c r="N96" s="1549"/>
      <c r="O96" s="1549"/>
      <c r="P96" s="1549"/>
      <c r="Q96" s="1549"/>
      <c r="R96" s="1549"/>
      <c r="S96" s="1549"/>
      <c r="T96" s="1547"/>
      <c r="U96" s="1547"/>
      <c r="V96" s="1547"/>
      <c r="W96" s="1547"/>
      <c r="X96" s="1547"/>
      <c r="Y96" s="1547"/>
      <c r="Z96" s="1547"/>
      <c r="AA96" s="1547"/>
      <c r="AB96" s="1547"/>
      <c r="AC96" s="1547"/>
      <c r="AD96" s="1547"/>
      <c r="AE96" s="1547"/>
      <c r="AF96" s="1547"/>
      <c r="AG96" s="1547"/>
      <c r="AH96" s="1547"/>
      <c r="AI96" s="1547"/>
      <c r="AJ96" s="1547"/>
      <c r="AK96" s="1547"/>
      <c r="AL96" s="1547"/>
      <c r="AM96" s="1547"/>
      <c r="AN96" s="1547"/>
      <c r="AO96" s="1547"/>
      <c r="AP96" s="1547"/>
      <c r="AQ96" s="1547"/>
      <c r="AR96" s="1547"/>
      <c r="AS96" s="1547"/>
      <c r="AT96" s="1547"/>
      <c r="AU96" s="1547"/>
      <c r="AV96" s="1547"/>
      <c r="AW96" s="1547"/>
      <c r="AX96" s="1547"/>
      <c r="AY96" s="1547"/>
      <c r="AZ96" s="1547"/>
      <c r="BA96" s="1547"/>
      <c r="BB96" s="1547"/>
      <c r="BC96" s="1547"/>
    </row>
    <row r="97" spans="1:55" hidden="1" x14ac:dyDescent="0.2">
      <c r="A97" s="1547"/>
      <c r="B97" s="1547"/>
      <c r="C97" s="1547"/>
      <c r="D97" s="1547"/>
      <c r="E97" s="1547"/>
      <c r="F97" s="1547"/>
      <c r="G97" s="1547"/>
      <c r="H97" s="1547"/>
      <c r="I97" s="1547"/>
      <c r="J97" s="1547"/>
      <c r="K97" s="1548"/>
      <c r="L97" s="1548"/>
      <c r="M97" s="1548"/>
      <c r="N97" s="1549"/>
      <c r="O97" s="1549"/>
      <c r="P97" s="1549"/>
      <c r="Q97" s="1549"/>
      <c r="R97" s="1549"/>
      <c r="S97" s="1549"/>
      <c r="T97" s="1547"/>
      <c r="U97" s="1547"/>
      <c r="V97" s="1547"/>
      <c r="W97" s="1547"/>
      <c r="X97" s="1547"/>
      <c r="Y97" s="1547"/>
      <c r="Z97" s="1547"/>
      <c r="AA97" s="1547"/>
      <c r="AB97" s="1547"/>
      <c r="AC97" s="1547"/>
      <c r="AD97" s="1547"/>
      <c r="AE97" s="1547"/>
      <c r="AF97" s="1547"/>
      <c r="AG97" s="1547"/>
      <c r="AH97" s="1547"/>
      <c r="AI97" s="1547"/>
      <c r="AJ97" s="1547"/>
      <c r="AK97" s="1547"/>
      <c r="AL97" s="1547"/>
      <c r="AM97" s="1547"/>
      <c r="AN97" s="1547"/>
      <c r="AO97" s="1547"/>
      <c r="AP97" s="1547"/>
      <c r="AQ97" s="1547"/>
      <c r="AR97" s="1547"/>
      <c r="AS97" s="1547"/>
      <c r="AT97" s="1547"/>
      <c r="AU97" s="1547"/>
      <c r="AV97" s="1547"/>
      <c r="AW97" s="1547"/>
      <c r="AX97" s="1547"/>
      <c r="AY97" s="1547"/>
      <c r="AZ97" s="1547"/>
      <c r="BA97" s="1547"/>
      <c r="BB97" s="1547"/>
      <c r="BC97" s="1547"/>
    </row>
    <row r="98" spans="1:55" hidden="1" x14ac:dyDescent="0.2">
      <c r="A98" s="1547"/>
      <c r="B98" s="1547"/>
      <c r="C98" s="1547"/>
      <c r="D98" s="1547"/>
      <c r="E98" s="1547"/>
      <c r="F98" s="1547"/>
      <c r="G98" s="1547"/>
      <c r="H98" s="1547"/>
      <c r="I98" s="1547"/>
      <c r="J98" s="1547"/>
      <c r="K98" s="1548"/>
      <c r="L98" s="1548"/>
      <c r="M98" s="1548"/>
      <c r="N98" s="1549"/>
      <c r="O98" s="1549"/>
      <c r="P98" s="1549"/>
      <c r="Q98" s="1549"/>
      <c r="R98" s="1549"/>
      <c r="S98" s="1549"/>
      <c r="T98" s="1547"/>
      <c r="U98" s="1547"/>
      <c r="V98" s="1547"/>
      <c r="W98" s="1547"/>
      <c r="X98" s="1547"/>
      <c r="Y98" s="1547"/>
      <c r="Z98" s="1547"/>
      <c r="AA98" s="1547"/>
      <c r="AB98" s="1547"/>
      <c r="AC98" s="1547"/>
      <c r="AD98" s="1547"/>
      <c r="AE98" s="1547"/>
      <c r="AF98" s="1547"/>
      <c r="AG98" s="1547"/>
      <c r="AH98" s="1547"/>
      <c r="AI98" s="1547"/>
      <c r="AJ98" s="1547"/>
      <c r="AK98" s="1547"/>
      <c r="AL98" s="1547"/>
      <c r="AM98" s="1547"/>
      <c r="AN98" s="1547"/>
      <c r="AO98" s="1547"/>
      <c r="AP98" s="1547"/>
      <c r="AQ98" s="1547"/>
      <c r="AR98" s="1547"/>
      <c r="AS98" s="1547"/>
      <c r="AT98" s="1547"/>
      <c r="AU98" s="1547"/>
      <c r="AV98" s="1547"/>
      <c r="AW98" s="1547"/>
      <c r="AX98" s="1547"/>
      <c r="AY98" s="1547"/>
      <c r="AZ98" s="1547"/>
      <c r="BA98" s="1547"/>
      <c r="BB98" s="1547"/>
      <c r="BC98" s="1547"/>
    </row>
    <row r="99" spans="1:55" hidden="1" x14ac:dyDescent="0.2">
      <c r="A99" s="1547"/>
      <c r="B99" s="1547"/>
      <c r="C99" s="1547"/>
      <c r="D99" s="1547"/>
      <c r="E99" s="1547"/>
      <c r="F99" s="1547"/>
      <c r="G99" s="1547"/>
      <c r="H99" s="1547"/>
      <c r="I99" s="1547"/>
      <c r="J99" s="1547"/>
      <c r="K99" s="1548"/>
      <c r="L99" s="1548"/>
      <c r="M99" s="1548"/>
      <c r="N99" s="1549"/>
      <c r="O99" s="1549"/>
      <c r="P99" s="1549"/>
      <c r="Q99" s="1549"/>
      <c r="R99" s="1549"/>
      <c r="S99" s="1549"/>
      <c r="T99" s="1547"/>
      <c r="U99" s="1547"/>
      <c r="V99" s="1547"/>
      <c r="W99" s="1547"/>
      <c r="X99" s="1547"/>
      <c r="Y99" s="1547"/>
      <c r="Z99" s="1547"/>
      <c r="AA99" s="1547"/>
      <c r="AB99" s="1547"/>
      <c r="AC99" s="1547"/>
      <c r="AD99" s="1547"/>
      <c r="AE99" s="1547"/>
      <c r="AF99" s="1547"/>
      <c r="AG99" s="1547"/>
      <c r="AH99" s="1547"/>
      <c r="AI99" s="1547"/>
      <c r="AJ99" s="1547"/>
      <c r="AK99" s="1547"/>
      <c r="AL99" s="1547"/>
      <c r="AM99" s="1547"/>
      <c r="AN99" s="1547"/>
      <c r="AO99" s="1547"/>
      <c r="AP99" s="1547"/>
      <c r="AQ99" s="1547"/>
      <c r="AR99" s="1547"/>
      <c r="AS99" s="1547"/>
      <c r="AT99" s="1547"/>
      <c r="AU99" s="1547"/>
      <c r="AV99" s="1547"/>
      <c r="AW99" s="1547"/>
      <c r="AX99" s="1547"/>
      <c r="AY99" s="1547"/>
      <c r="AZ99" s="1547"/>
      <c r="BA99" s="1547"/>
      <c r="BB99" s="1547"/>
      <c r="BC99" s="1547"/>
    </row>
    <row r="100" spans="1:55" hidden="1" x14ac:dyDescent="0.2">
      <c r="A100" s="1547"/>
      <c r="B100" s="1547"/>
      <c r="C100" s="1547"/>
      <c r="D100" s="1547"/>
      <c r="E100" s="1547"/>
      <c r="F100" s="1547"/>
      <c r="G100" s="1547"/>
      <c r="H100" s="1547"/>
      <c r="I100" s="1547"/>
      <c r="J100" s="1547"/>
      <c r="K100" s="1548"/>
      <c r="L100" s="1548"/>
      <c r="M100" s="1548"/>
      <c r="N100" s="1549"/>
      <c r="O100" s="1549"/>
      <c r="P100" s="1549"/>
      <c r="Q100" s="1549"/>
      <c r="R100" s="1549"/>
      <c r="S100" s="1549"/>
      <c r="T100" s="1547"/>
      <c r="U100" s="1547"/>
      <c r="V100" s="1547"/>
      <c r="W100" s="1547"/>
      <c r="X100" s="1547"/>
      <c r="Y100" s="1547"/>
      <c r="Z100" s="1547"/>
      <c r="AA100" s="1547"/>
      <c r="AB100" s="1547"/>
      <c r="AC100" s="1547"/>
      <c r="AD100" s="1547"/>
      <c r="AE100" s="1547"/>
      <c r="AF100" s="1547"/>
      <c r="AG100" s="1547"/>
      <c r="AH100" s="1547"/>
      <c r="AI100" s="1547"/>
      <c r="AJ100" s="1547"/>
      <c r="AK100" s="1547"/>
      <c r="AL100" s="1547"/>
      <c r="AM100" s="1547"/>
      <c r="AN100" s="1547"/>
      <c r="AO100" s="1547"/>
      <c r="AP100" s="1547"/>
      <c r="AQ100" s="1547"/>
      <c r="AR100" s="1547"/>
      <c r="AS100" s="1547"/>
      <c r="AT100" s="1547"/>
      <c r="AU100" s="1547"/>
      <c r="AV100" s="1547"/>
      <c r="AW100" s="1547"/>
      <c r="AX100" s="1547"/>
      <c r="AY100" s="1547"/>
      <c r="AZ100" s="1547"/>
      <c r="BA100" s="1547"/>
      <c r="BB100" s="1547"/>
      <c r="BC100" s="1547"/>
    </row>
    <row r="101" spans="1:55" hidden="1" x14ac:dyDescent="0.2">
      <c r="A101" s="1547"/>
      <c r="B101" s="1547"/>
      <c r="C101" s="1547"/>
      <c r="D101" s="1547"/>
      <c r="E101" s="1547"/>
      <c r="F101" s="1547"/>
      <c r="G101" s="1547"/>
      <c r="H101" s="1547"/>
      <c r="I101" s="1547"/>
      <c r="J101" s="1547"/>
      <c r="K101" s="1548"/>
      <c r="L101" s="1548"/>
      <c r="M101" s="1548"/>
      <c r="N101" s="1549"/>
      <c r="O101" s="1549"/>
      <c r="P101" s="1549"/>
      <c r="Q101" s="1549"/>
      <c r="R101" s="1549"/>
      <c r="S101" s="1549"/>
      <c r="T101" s="1547"/>
      <c r="U101" s="1547"/>
      <c r="V101" s="1547"/>
      <c r="W101" s="1547"/>
      <c r="X101" s="1547"/>
      <c r="Y101" s="1547"/>
      <c r="Z101" s="1547"/>
      <c r="AA101" s="1547"/>
      <c r="AB101" s="1547"/>
      <c r="AC101" s="1547"/>
      <c r="AD101" s="1547"/>
      <c r="AE101" s="1547"/>
      <c r="AF101" s="1547"/>
      <c r="AG101" s="1547"/>
      <c r="AH101" s="1547"/>
      <c r="AI101" s="1547"/>
      <c r="AJ101" s="1547"/>
      <c r="AK101" s="1547"/>
      <c r="AL101" s="1547"/>
      <c r="AM101" s="1547"/>
      <c r="AN101" s="1547"/>
      <c r="AO101" s="1547"/>
      <c r="AP101" s="1547"/>
      <c r="AQ101" s="1547"/>
      <c r="AR101" s="1547"/>
      <c r="AS101" s="1547"/>
      <c r="AT101" s="1547"/>
      <c r="AU101" s="1547"/>
      <c r="AV101" s="1547"/>
      <c r="AW101" s="1547"/>
      <c r="AX101" s="1547"/>
      <c r="AY101" s="1547"/>
      <c r="AZ101" s="1547"/>
      <c r="BA101" s="1547"/>
      <c r="BB101" s="1547"/>
      <c r="BC101" s="1547"/>
    </row>
    <row r="102" spans="1:55" hidden="1" x14ac:dyDescent="0.2">
      <c r="A102" s="1547"/>
      <c r="B102" s="1547"/>
      <c r="C102" s="1547"/>
      <c r="D102" s="1547"/>
      <c r="E102" s="1547"/>
      <c r="F102" s="1547"/>
      <c r="G102" s="1547"/>
      <c r="H102" s="1547"/>
      <c r="I102" s="1547"/>
      <c r="J102" s="1547"/>
      <c r="K102" s="1548"/>
      <c r="L102" s="1548"/>
      <c r="M102" s="1548"/>
      <c r="N102" s="1549"/>
      <c r="O102" s="1549"/>
      <c r="P102" s="1549"/>
      <c r="Q102" s="1549"/>
      <c r="R102" s="1549"/>
      <c r="S102" s="1549"/>
      <c r="T102" s="1547"/>
      <c r="U102" s="1547"/>
      <c r="V102" s="1547"/>
      <c r="W102" s="1547"/>
      <c r="X102" s="1547"/>
      <c r="Y102" s="1547"/>
      <c r="Z102" s="1547"/>
      <c r="AA102" s="1547"/>
      <c r="AB102" s="1547"/>
      <c r="AC102" s="1547"/>
      <c r="AD102" s="1547"/>
      <c r="AE102" s="1547"/>
      <c r="AF102" s="1547"/>
      <c r="AG102" s="1547"/>
      <c r="AH102" s="1547"/>
      <c r="AI102" s="1547"/>
      <c r="AJ102" s="1547"/>
      <c r="AK102" s="1547"/>
      <c r="AL102" s="1547"/>
      <c r="AM102" s="1547"/>
      <c r="AN102" s="1547"/>
      <c r="AO102" s="1547"/>
      <c r="AP102" s="1547"/>
      <c r="AQ102" s="1547"/>
      <c r="AR102" s="1547"/>
      <c r="AS102" s="1547"/>
      <c r="AT102" s="1547"/>
      <c r="AU102" s="1547"/>
      <c r="AV102" s="1547"/>
      <c r="AW102" s="1547"/>
      <c r="AX102" s="1547"/>
      <c r="AY102" s="1547"/>
      <c r="AZ102" s="1547"/>
      <c r="BA102" s="1547"/>
      <c r="BB102" s="1547"/>
      <c r="BC102" s="1547"/>
    </row>
    <row r="103" spans="1:55" hidden="1" x14ac:dyDescent="0.2">
      <c r="A103" s="1547"/>
      <c r="B103" s="1547"/>
      <c r="C103" s="1547"/>
      <c r="D103" s="1547"/>
      <c r="E103" s="1547"/>
      <c r="F103" s="1547"/>
      <c r="G103" s="1547"/>
      <c r="H103" s="1547"/>
      <c r="I103" s="1547"/>
      <c r="J103" s="1547"/>
      <c r="K103" s="1548"/>
      <c r="L103" s="1548"/>
      <c r="M103" s="1548"/>
      <c r="N103" s="1549"/>
      <c r="O103" s="1549"/>
      <c r="P103" s="1549"/>
      <c r="Q103" s="1549"/>
      <c r="R103" s="1549"/>
      <c r="S103" s="1549"/>
      <c r="T103" s="1547"/>
      <c r="U103" s="1547"/>
      <c r="V103" s="1547"/>
      <c r="W103" s="1547"/>
      <c r="X103" s="1547"/>
      <c r="Y103" s="1547"/>
      <c r="Z103" s="1547"/>
      <c r="AA103" s="1547"/>
      <c r="AB103" s="1547"/>
      <c r="AC103" s="1547"/>
      <c r="AD103" s="1547"/>
      <c r="AE103" s="1547"/>
      <c r="AF103" s="1547"/>
      <c r="AG103" s="1547"/>
      <c r="AH103" s="1547"/>
      <c r="AI103" s="1547"/>
      <c r="AJ103" s="1547"/>
      <c r="AK103" s="1547"/>
      <c r="AL103" s="1547"/>
      <c r="AM103" s="1547"/>
      <c r="AN103" s="1547"/>
      <c r="AO103" s="1547"/>
      <c r="AP103" s="1547"/>
      <c r="AQ103" s="1547"/>
      <c r="AR103" s="1547"/>
      <c r="AS103" s="1547"/>
      <c r="AT103" s="1547"/>
      <c r="AU103" s="1547"/>
      <c r="AV103" s="1547"/>
      <c r="AW103" s="1547"/>
      <c r="AX103" s="1547"/>
      <c r="AY103" s="1547"/>
      <c r="AZ103" s="1547"/>
      <c r="BA103" s="1547"/>
      <c r="BB103" s="1547"/>
      <c r="BC103" s="1547"/>
    </row>
    <row r="104" spans="1:55" hidden="1" x14ac:dyDescent="0.2">
      <c r="A104" s="1547"/>
      <c r="B104" s="1547"/>
      <c r="C104" s="1547"/>
      <c r="D104" s="1547"/>
      <c r="E104" s="1547"/>
      <c r="F104" s="1547"/>
      <c r="G104" s="1547"/>
      <c r="H104" s="1547"/>
      <c r="I104" s="1547"/>
      <c r="J104" s="1547"/>
      <c r="K104" s="1548"/>
      <c r="L104" s="1548"/>
      <c r="M104" s="1548"/>
      <c r="N104" s="1549"/>
      <c r="O104" s="1549"/>
      <c r="P104" s="1549"/>
      <c r="Q104" s="1549"/>
      <c r="R104" s="1549"/>
      <c r="S104" s="1549"/>
      <c r="T104" s="1547"/>
      <c r="U104" s="1547"/>
      <c r="V104" s="1547"/>
      <c r="W104" s="1547"/>
      <c r="X104" s="1547"/>
      <c r="Y104" s="1547"/>
      <c r="Z104" s="1547"/>
      <c r="AA104" s="1547"/>
      <c r="AB104" s="1547"/>
      <c r="AC104" s="1547"/>
      <c r="AD104" s="1547"/>
      <c r="AE104" s="1547"/>
      <c r="AF104" s="1547"/>
      <c r="AG104" s="1547"/>
      <c r="AH104" s="1547"/>
      <c r="AI104" s="1547"/>
      <c r="AJ104" s="1547"/>
      <c r="AK104" s="1547"/>
      <c r="AL104" s="1547"/>
      <c r="AM104" s="1547"/>
      <c r="AN104" s="1547"/>
      <c r="AO104" s="1547"/>
      <c r="AP104" s="1547"/>
      <c r="AQ104" s="1547"/>
      <c r="AR104" s="1547"/>
      <c r="AS104" s="1547"/>
      <c r="AT104" s="1547"/>
      <c r="AU104" s="1547"/>
      <c r="AV104" s="1547"/>
      <c r="AW104" s="1547"/>
      <c r="AX104" s="1547"/>
      <c r="AY104" s="1547"/>
      <c r="AZ104" s="1547"/>
      <c r="BA104" s="1547"/>
      <c r="BB104" s="1547"/>
      <c r="BC104" s="1547"/>
    </row>
    <row r="105" spans="1:55" hidden="1" x14ac:dyDescent="0.2">
      <c r="A105" s="1547"/>
      <c r="B105" s="1547"/>
      <c r="C105" s="1547"/>
      <c r="D105" s="1547"/>
      <c r="E105" s="1547"/>
      <c r="F105" s="1547"/>
      <c r="G105" s="1547"/>
      <c r="H105" s="1547"/>
      <c r="I105" s="1547"/>
      <c r="J105" s="1547"/>
      <c r="K105" s="1548"/>
      <c r="L105" s="1548"/>
      <c r="M105" s="1548"/>
      <c r="N105" s="1549"/>
      <c r="O105" s="1549"/>
      <c r="P105" s="1549"/>
      <c r="Q105" s="1549"/>
      <c r="R105" s="1549"/>
      <c r="S105" s="1549"/>
      <c r="T105" s="1547"/>
      <c r="U105" s="1547"/>
      <c r="V105" s="1547"/>
      <c r="W105" s="1547"/>
      <c r="X105" s="1547"/>
      <c r="Y105" s="1547"/>
      <c r="Z105" s="1547"/>
      <c r="AA105" s="1547"/>
      <c r="AB105" s="1547"/>
      <c r="AC105" s="1547"/>
      <c r="AD105" s="1547"/>
      <c r="AE105" s="1547"/>
      <c r="AF105" s="1547"/>
      <c r="AG105" s="1547"/>
      <c r="AH105" s="1547"/>
      <c r="AI105" s="1547"/>
      <c r="AJ105" s="1547"/>
      <c r="AK105" s="1547"/>
      <c r="AL105" s="1547"/>
      <c r="AM105" s="1547"/>
      <c r="AN105" s="1547"/>
      <c r="AO105" s="1547"/>
      <c r="AP105" s="1547"/>
      <c r="AQ105" s="1547"/>
      <c r="AR105" s="1547"/>
      <c r="AS105" s="1547"/>
      <c r="AT105" s="1547"/>
      <c r="AU105" s="1547"/>
      <c r="AV105" s="1547"/>
      <c r="AW105" s="1547"/>
      <c r="AX105" s="1547"/>
      <c r="AY105" s="1547"/>
      <c r="AZ105" s="1547"/>
      <c r="BA105" s="1547"/>
      <c r="BB105" s="1547"/>
      <c r="BC105" s="1547"/>
    </row>
    <row r="106" spans="1:55" hidden="1" x14ac:dyDescent="0.2">
      <c r="A106" s="1547"/>
      <c r="B106" s="1547"/>
      <c r="C106" s="1547"/>
      <c r="D106" s="1547"/>
      <c r="E106" s="1547"/>
      <c r="F106" s="1547"/>
      <c r="G106" s="1547"/>
      <c r="H106" s="1547"/>
      <c r="I106" s="1547"/>
      <c r="J106" s="1547"/>
      <c r="K106" s="1548"/>
      <c r="L106" s="1548"/>
      <c r="M106" s="1548"/>
      <c r="N106" s="1549"/>
      <c r="O106" s="1549"/>
      <c r="P106" s="1549"/>
      <c r="Q106" s="1549"/>
      <c r="R106" s="1549"/>
      <c r="S106" s="1549"/>
      <c r="T106" s="1547"/>
      <c r="U106" s="1547"/>
      <c r="V106" s="1547"/>
      <c r="W106" s="1547"/>
      <c r="X106" s="1547"/>
      <c r="Y106" s="1547"/>
      <c r="Z106" s="1547"/>
      <c r="AA106" s="1547"/>
      <c r="AB106" s="1547"/>
      <c r="AC106" s="1547"/>
      <c r="AD106" s="1547"/>
      <c r="AE106" s="1547"/>
      <c r="AF106" s="1547"/>
      <c r="AG106" s="1547"/>
      <c r="AH106" s="1547"/>
      <c r="AI106" s="1547"/>
      <c r="AJ106" s="1547"/>
      <c r="AK106" s="1547"/>
      <c r="AL106" s="1547"/>
      <c r="AM106" s="1547"/>
      <c r="AN106" s="1547"/>
      <c r="AO106" s="1547"/>
      <c r="AP106" s="1547"/>
      <c r="AQ106" s="1547"/>
      <c r="AR106" s="1547"/>
      <c r="AS106" s="1547"/>
      <c r="AT106" s="1547"/>
      <c r="AU106" s="1547"/>
      <c r="AV106" s="1547"/>
      <c r="AW106" s="1547"/>
      <c r="AX106" s="1547"/>
      <c r="AY106" s="1547"/>
      <c r="AZ106" s="1547"/>
      <c r="BA106" s="1547"/>
      <c r="BB106" s="1547"/>
      <c r="BC106" s="1547"/>
    </row>
    <row r="107" spans="1:55" hidden="1" x14ac:dyDescent="0.2">
      <c r="A107" s="1547"/>
      <c r="B107" s="1547"/>
      <c r="C107" s="1547"/>
      <c r="D107" s="1547"/>
      <c r="E107" s="1547"/>
      <c r="F107" s="1547"/>
      <c r="G107" s="1547"/>
      <c r="H107" s="1547"/>
      <c r="I107" s="1547"/>
      <c r="J107" s="1547"/>
      <c r="K107" s="1548"/>
      <c r="L107" s="1548"/>
      <c r="M107" s="1548"/>
      <c r="N107" s="1549"/>
      <c r="O107" s="1549"/>
      <c r="P107" s="1549"/>
      <c r="Q107" s="1549"/>
      <c r="R107" s="1549"/>
      <c r="S107" s="1549"/>
      <c r="T107" s="1547"/>
      <c r="U107" s="1547"/>
      <c r="V107" s="1547"/>
      <c r="W107" s="1547"/>
      <c r="X107" s="1547"/>
      <c r="Y107" s="1547"/>
      <c r="Z107" s="1547"/>
      <c r="AA107" s="1547"/>
      <c r="AB107" s="1547"/>
      <c r="AC107" s="1547"/>
      <c r="AD107" s="1547"/>
      <c r="AE107" s="1547"/>
      <c r="AF107" s="1547"/>
      <c r="AG107" s="1547"/>
      <c r="AH107" s="1547"/>
      <c r="AI107" s="1547"/>
      <c r="AJ107" s="1547"/>
      <c r="AK107" s="1547"/>
      <c r="AL107" s="1547"/>
      <c r="AM107" s="1547"/>
      <c r="AN107" s="1547"/>
      <c r="AO107" s="1547"/>
      <c r="AP107" s="1547"/>
      <c r="AQ107" s="1547"/>
      <c r="AR107" s="1547"/>
      <c r="AS107" s="1547"/>
      <c r="AT107" s="1547"/>
      <c r="AU107" s="1547"/>
      <c r="AV107" s="1547"/>
      <c r="AW107" s="1547"/>
      <c r="AX107" s="1547"/>
      <c r="AY107" s="1547"/>
      <c r="AZ107" s="1547"/>
      <c r="BA107" s="1547"/>
      <c r="BB107" s="1547"/>
      <c r="BC107" s="1547"/>
    </row>
    <row r="108" spans="1:55" hidden="1" x14ac:dyDescent="0.2">
      <c r="A108" s="1547"/>
      <c r="B108" s="1547"/>
      <c r="C108" s="1547"/>
      <c r="D108" s="1547"/>
      <c r="E108" s="1547"/>
      <c r="F108" s="1547"/>
      <c r="G108" s="1547"/>
      <c r="H108" s="1547"/>
      <c r="I108" s="1547"/>
      <c r="J108" s="1547"/>
      <c r="K108" s="1548"/>
      <c r="L108" s="1548"/>
      <c r="M108" s="1548"/>
      <c r="N108" s="1549"/>
      <c r="O108" s="1549"/>
      <c r="P108" s="1549"/>
      <c r="Q108" s="1549"/>
      <c r="R108" s="1549"/>
      <c r="S108" s="1549"/>
      <c r="T108" s="1547"/>
      <c r="U108" s="1547"/>
      <c r="V108" s="1547"/>
      <c r="W108" s="1547"/>
      <c r="X108" s="1547"/>
      <c r="Y108" s="1547"/>
      <c r="Z108" s="1547"/>
      <c r="AA108" s="1547"/>
      <c r="AB108" s="1547"/>
      <c r="AC108" s="1547"/>
      <c r="AD108" s="1547"/>
      <c r="AE108" s="1547"/>
      <c r="AF108" s="1547"/>
      <c r="AG108" s="1547"/>
      <c r="AH108" s="1547"/>
      <c r="AI108" s="1547"/>
      <c r="AJ108" s="1547"/>
      <c r="AK108" s="1547"/>
      <c r="AL108" s="1547"/>
      <c r="AM108" s="1547"/>
      <c r="AN108" s="1547"/>
      <c r="AO108" s="1547"/>
      <c r="AP108" s="1547"/>
      <c r="AQ108" s="1547"/>
      <c r="AR108" s="1547"/>
      <c r="AS108" s="1547"/>
      <c r="AT108" s="1547"/>
      <c r="AU108" s="1547"/>
      <c r="AV108" s="1547"/>
      <c r="AW108" s="1547"/>
      <c r="AX108" s="1547"/>
      <c r="AY108" s="1547"/>
      <c r="AZ108" s="1547"/>
      <c r="BA108" s="1547"/>
      <c r="BB108" s="1547"/>
      <c r="BC108" s="1547"/>
    </row>
    <row r="109" spans="1:55" hidden="1" x14ac:dyDescent="0.2">
      <c r="A109" s="1547"/>
      <c r="B109" s="1547"/>
      <c r="C109" s="1547"/>
      <c r="D109" s="1547"/>
      <c r="E109" s="1547"/>
      <c r="F109" s="1547"/>
      <c r="G109" s="1547"/>
      <c r="H109" s="1547"/>
      <c r="I109" s="1547"/>
      <c r="J109" s="1547"/>
      <c r="K109" s="1548"/>
      <c r="L109" s="1548"/>
      <c r="M109" s="1548"/>
      <c r="N109" s="1549"/>
      <c r="O109" s="1549"/>
      <c r="P109" s="1549"/>
      <c r="Q109" s="1549"/>
      <c r="R109" s="1549"/>
      <c r="S109" s="1549"/>
      <c r="T109" s="1547"/>
      <c r="U109" s="1547"/>
      <c r="V109" s="1547"/>
      <c r="W109" s="1547"/>
      <c r="X109" s="1547"/>
      <c r="Y109" s="1547"/>
      <c r="Z109" s="1547"/>
      <c r="AA109" s="1547"/>
      <c r="AB109" s="1547"/>
      <c r="AC109" s="1547"/>
      <c r="AD109" s="1547"/>
      <c r="AE109" s="1547"/>
      <c r="AF109" s="1547"/>
      <c r="AG109" s="1547"/>
      <c r="AH109" s="1547"/>
      <c r="AI109" s="1547"/>
      <c r="AJ109" s="1547"/>
      <c r="AK109" s="1547"/>
      <c r="AL109" s="1547"/>
      <c r="AM109" s="1547"/>
      <c r="AN109" s="1547"/>
      <c r="AO109" s="1547"/>
      <c r="AP109" s="1547"/>
      <c r="AQ109" s="1547"/>
      <c r="AR109" s="1547"/>
      <c r="AS109" s="1547"/>
      <c r="AT109" s="1547"/>
      <c r="AU109" s="1547"/>
      <c r="AV109" s="1547"/>
      <c r="AW109" s="1547"/>
      <c r="AX109" s="1547"/>
      <c r="AY109" s="1547"/>
      <c r="AZ109" s="1547"/>
      <c r="BA109" s="1547"/>
      <c r="BB109" s="1547"/>
      <c r="BC109" s="1547"/>
    </row>
    <row r="110" spans="1:55" hidden="1" x14ac:dyDescent="0.2">
      <c r="A110" s="1547"/>
      <c r="B110" s="1547"/>
      <c r="C110" s="1547"/>
      <c r="D110" s="1547"/>
      <c r="E110" s="1547"/>
      <c r="F110" s="1547"/>
      <c r="G110" s="1547"/>
      <c r="H110" s="1547"/>
      <c r="I110" s="1547"/>
      <c r="J110" s="1547"/>
      <c r="K110" s="1548"/>
      <c r="L110" s="1548"/>
      <c r="M110" s="1548"/>
      <c r="N110" s="1549"/>
      <c r="O110" s="1549"/>
      <c r="P110" s="1549"/>
      <c r="Q110" s="1549"/>
      <c r="R110" s="1549"/>
      <c r="S110" s="1549"/>
      <c r="T110" s="1547"/>
      <c r="U110" s="1547"/>
      <c r="V110" s="1547"/>
      <c r="W110" s="1547"/>
      <c r="X110" s="1547"/>
      <c r="Y110" s="1547"/>
      <c r="Z110" s="1547"/>
      <c r="AA110" s="1547"/>
      <c r="AB110" s="1547"/>
      <c r="AC110" s="1547"/>
      <c r="AD110" s="1547"/>
      <c r="AE110" s="1547"/>
      <c r="AF110" s="1547"/>
      <c r="AG110" s="1547"/>
      <c r="AH110" s="1547"/>
      <c r="AI110" s="1547"/>
      <c r="AJ110" s="1547"/>
      <c r="AK110" s="1547"/>
      <c r="AL110" s="1547"/>
      <c r="AM110" s="1547"/>
      <c r="AN110" s="1547"/>
      <c r="AO110" s="1547"/>
      <c r="AP110" s="1547"/>
      <c r="AQ110" s="1547"/>
      <c r="AR110" s="1547"/>
      <c r="AS110" s="1547"/>
      <c r="AT110" s="1547"/>
      <c r="AU110" s="1547"/>
      <c r="AV110" s="1547"/>
      <c r="AW110" s="1547"/>
      <c r="AX110" s="1547"/>
      <c r="AY110" s="1547"/>
      <c r="AZ110" s="1547"/>
      <c r="BA110" s="1547"/>
      <c r="BB110" s="1547"/>
      <c r="BC110" s="1547"/>
    </row>
    <row r="111" spans="1:55" hidden="1" x14ac:dyDescent="0.2">
      <c r="A111" s="1547"/>
      <c r="B111" s="1547"/>
      <c r="C111" s="1547"/>
      <c r="D111" s="1547"/>
      <c r="E111" s="1547"/>
      <c r="F111" s="1547"/>
      <c r="G111" s="1547"/>
      <c r="H111" s="1547"/>
      <c r="I111" s="1547"/>
      <c r="J111" s="1547"/>
      <c r="K111" s="1548"/>
      <c r="L111" s="1548"/>
      <c r="M111" s="1548"/>
      <c r="N111" s="1549"/>
      <c r="O111" s="1549"/>
      <c r="P111" s="1549"/>
      <c r="Q111" s="1549"/>
      <c r="R111" s="1549"/>
      <c r="S111" s="1549"/>
      <c r="T111" s="1547"/>
      <c r="U111" s="1547"/>
      <c r="V111" s="1547"/>
      <c r="W111" s="1547"/>
      <c r="X111" s="1547"/>
      <c r="Y111" s="1547"/>
      <c r="Z111" s="1547"/>
      <c r="AA111" s="1547"/>
      <c r="AB111" s="1547"/>
      <c r="AC111" s="1547"/>
      <c r="AD111" s="1547"/>
      <c r="AE111" s="1547"/>
      <c r="AF111" s="1547"/>
      <c r="AG111" s="1547"/>
      <c r="AH111" s="1547"/>
      <c r="AI111" s="1547"/>
      <c r="AJ111" s="1547"/>
      <c r="AK111" s="1547"/>
      <c r="AL111" s="1547"/>
      <c r="AM111" s="1547"/>
      <c r="AN111" s="1547"/>
      <c r="AO111" s="1547"/>
      <c r="AP111" s="1547"/>
      <c r="AQ111" s="1547"/>
      <c r="AR111" s="1547"/>
      <c r="AS111" s="1547"/>
      <c r="AT111" s="1547"/>
      <c r="AU111" s="1547"/>
      <c r="AV111" s="1547"/>
      <c r="AW111" s="1547"/>
      <c r="AX111" s="1547"/>
      <c r="AY111" s="1547"/>
      <c r="AZ111" s="1547"/>
      <c r="BA111" s="1547"/>
      <c r="BB111" s="1547"/>
      <c r="BC111" s="1547"/>
    </row>
    <row r="112" spans="1:55" hidden="1" x14ac:dyDescent="0.2">
      <c r="A112" s="1547"/>
      <c r="B112" s="1547"/>
      <c r="C112" s="1547"/>
      <c r="D112" s="1547"/>
      <c r="E112" s="1547"/>
      <c r="F112" s="1547"/>
      <c r="G112" s="1547"/>
      <c r="H112" s="1547"/>
      <c r="I112" s="1547"/>
      <c r="J112" s="1547"/>
      <c r="K112" s="1548"/>
      <c r="L112" s="1548"/>
      <c r="M112" s="1548"/>
      <c r="N112" s="1549"/>
      <c r="O112" s="1549"/>
      <c r="P112" s="1549"/>
      <c r="Q112" s="1549"/>
      <c r="R112" s="1549"/>
      <c r="S112" s="1549"/>
      <c r="T112" s="1547"/>
      <c r="U112" s="1547"/>
      <c r="V112" s="1547"/>
      <c r="W112" s="1547"/>
      <c r="X112" s="1547"/>
      <c r="Y112" s="1547"/>
      <c r="Z112" s="1547"/>
      <c r="AA112" s="1547"/>
      <c r="AB112" s="1547"/>
      <c r="AC112" s="1547"/>
      <c r="AD112" s="1547"/>
      <c r="AE112" s="1547"/>
      <c r="AF112" s="1547"/>
      <c r="AG112" s="1547"/>
      <c r="AH112" s="1547"/>
      <c r="AI112" s="1547"/>
      <c r="AJ112" s="1547"/>
      <c r="AK112" s="1547"/>
      <c r="AL112" s="1547"/>
      <c r="AM112" s="1547"/>
      <c r="AN112" s="1547"/>
      <c r="AO112" s="1547"/>
      <c r="AP112" s="1547"/>
      <c r="AQ112" s="1547"/>
      <c r="AR112" s="1547"/>
      <c r="AS112" s="1547"/>
      <c r="AT112" s="1547"/>
      <c r="AU112" s="1547"/>
      <c r="AV112" s="1547"/>
      <c r="AW112" s="1547"/>
      <c r="AX112" s="1547"/>
      <c r="AY112" s="1547"/>
      <c r="AZ112" s="1547"/>
      <c r="BA112" s="1547"/>
      <c r="BB112" s="1547"/>
      <c r="BC112" s="1547"/>
    </row>
    <row r="113" spans="1:55" hidden="1" x14ac:dyDescent="0.2">
      <c r="A113" s="1547"/>
      <c r="B113" s="1547"/>
      <c r="C113" s="1547"/>
      <c r="D113" s="1547"/>
      <c r="E113" s="1547"/>
      <c r="F113" s="1547"/>
      <c r="G113" s="1547"/>
      <c r="H113" s="1547"/>
      <c r="I113" s="1547"/>
      <c r="J113" s="1547"/>
      <c r="K113" s="1548"/>
      <c r="L113" s="1548"/>
      <c r="M113" s="1548"/>
      <c r="N113" s="1549"/>
      <c r="O113" s="1549"/>
      <c r="P113" s="1549"/>
      <c r="Q113" s="1549"/>
      <c r="R113" s="1549"/>
      <c r="S113" s="1549"/>
      <c r="T113" s="1547"/>
      <c r="U113" s="1547"/>
      <c r="V113" s="1547"/>
      <c r="W113" s="1547"/>
      <c r="X113" s="1547"/>
      <c r="Y113" s="1547"/>
      <c r="Z113" s="1547"/>
      <c r="AA113" s="1547"/>
      <c r="AB113" s="1547"/>
      <c r="AC113" s="1547"/>
      <c r="AD113" s="1547"/>
      <c r="AE113" s="1547"/>
      <c r="AF113" s="1547"/>
      <c r="AG113" s="1547"/>
      <c r="AH113" s="1547"/>
      <c r="AI113" s="1547"/>
      <c r="AJ113" s="1547"/>
      <c r="AK113" s="1547"/>
      <c r="AL113" s="1547"/>
      <c r="AM113" s="1547"/>
      <c r="AN113" s="1547"/>
      <c r="AO113" s="1547"/>
      <c r="AP113" s="1547"/>
      <c r="AQ113" s="1547"/>
      <c r="AR113" s="1547"/>
      <c r="AS113" s="1547"/>
      <c r="AT113" s="1547"/>
      <c r="AU113" s="1547"/>
      <c r="AV113" s="1547"/>
      <c r="AW113" s="1547"/>
      <c r="AX113" s="1547"/>
      <c r="AY113" s="1547"/>
      <c r="AZ113" s="1547"/>
      <c r="BA113" s="1547"/>
      <c r="BB113" s="1547"/>
      <c r="BC113" s="1547"/>
    </row>
    <row r="114" spans="1:55" hidden="1" x14ac:dyDescent="0.2">
      <c r="A114" s="1547"/>
      <c r="B114" s="1547"/>
      <c r="C114" s="1547"/>
      <c r="D114" s="1547"/>
      <c r="E114" s="1547"/>
      <c r="F114" s="1547"/>
      <c r="G114" s="1547"/>
      <c r="H114" s="1547"/>
      <c r="I114" s="1547"/>
      <c r="J114" s="1547"/>
      <c r="K114" s="1548"/>
      <c r="L114" s="1548"/>
      <c r="M114" s="1548"/>
      <c r="N114" s="1549"/>
      <c r="O114" s="1549"/>
      <c r="P114" s="1549"/>
      <c r="Q114" s="1549"/>
      <c r="R114" s="1549"/>
      <c r="S114" s="1549"/>
      <c r="T114" s="1547"/>
      <c r="U114" s="1547"/>
      <c r="V114" s="1547"/>
      <c r="W114" s="1547"/>
      <c r="X114" s="1547"/>
      <c r="Y114" s="1547"/>
      <c r="Z114" s="1547"/>
      <c r="AA114" s="1547"/>
      <c r="AB114" s="1547"/>
      <c r="AC114" s="1547"/>
      <c r="AD114" s="1547"/>
      <c r="AE114" s="1547"/>
      <c r="AF114" s="1547"/>
      <c r="AG114" s="1547"/>
      <c r="AH114" s="1547"/>
      <c r="AI114" s="1547"/>
      <c r="AJ114" s="1547"/>
      <c r="AK114" s="1547"/>
      <c r="AL114" s="1547"/>
      <c r="AM114" s="1547"/>
      <c r="AN114" s="1547"/>
      <c r="AO114" s="1547"/>
      <c r="AP114" s="1547"/>
      <c r="AQ114" s="1547"/>
      <c r="AR114" s="1547"/>
      <c r="AS114" s="1547"/>
      <c r="AT114" s="1547"/>
      <c r="AU114" s="1547"/>
      <c r="AV114" s="1547"/>
      <c r="AW114" s="1547"/>
      <c r="AX114" s="1547"/>
      <c r="AY114" s="1547"/>
      <c r="AZ114" s="1547"/>
      <c r="BA114" s="1547"/>
      <c r="BB114" s="1547"/>
      <c r="BC114" s="1547"/>
    </row>
    <row r="115" spans="1:55" hidden="1" x14ac:dyDescent="0.2">
      <c r="A115" s="1547"/>
      <c r="B115" s="1547"/>
      <c r="C115" s="1547"/>
      <c r="D115" s="1547"/>
      <c r="E115" s="1547"/>
      <c r="F115" s="1547"/>
      <c r="G115" s="1547"/>
      <c r="H115" s="1547"/>
      <c r="I115" s="1547"/>
      <c r="J115" s="1547"/>
      <c r="K115" s="1548"/>
      <c r="L115" s="1548"/>
      <c r="M115" s="1548"/>
      <c r="N115" s="1549"/>
      <c r="O115" s="1549"/>
      <c r="P115" s="1549"/>
      <c r="Q115" s="1549"/>
      <c r="R115" s="1549"/>
      <c r="S115" s="1549"/>
      <c r="T115" s="1547"/>
      <c r="U115" s="1547"/>
      <c r="V115" s="1547"/>
      <c r="W115" s="1547"/>
      <c r="X115" s="1547"/>
      <c r="Y115" s="1547"/>
      <c r="Z115" s="1547"/>
      <c r="AA115" s="1547"/>
      <c r="AB115" s="1547"/>
      <c r="AC115" s="1547"/>
      <c r="AD115" s="1547"/>
      <c r="AE115" s="1547"/>
      <c r="AF115" s="1547"/>
      <c r="AG115" s="1547"/>
      <c r="AH115" s="1547"/>
      <c r="AI115" s="1547"/>
      <c r="AJ115" s="1547"/>
      <c r="AK115" s="1547"/>
      <c r="AL115" s="1547"/>
      <c r="AM115" s="1547"/>
      <c r="AN115" s="1547"/>
      <c r="AO115" s="1547"/>
      <c r="AP115" s="1547"/>
      <c r="AQ115" s="1547"/>
      <c r="AR115" s="1547"/>
      <c r="AS115" s="1547"/>
      <c r="AT115" s="1547"/>
      <c r="AU115" s="1547"/>
      <c r="AV115" s="1547"/>
      <c r="AW115" s="1547"/>
      <c r="AX115" s="1547"/>
      <c r="AY115" s="1547"/>
      <c r="AZ115" s="1547"/>
      <c r="BA115" s="1547"/>
      <c r="BB115" s="1547"/>
      <c r="BC115" s="1547"/>
    </row>
    <row r="116" spans="1:55" hidden="1" x14ac:dyDescent="0.2">
      <c r="A116" s="1547"/>
      <c r="B116" s="1547"/>
      <c r="C116" s="1547"/>
      <c r="D116" s="1547"/>
      <c r="E116" s="1547"/>
      <c r="F116" s="1547"/>
      <c r="G116" s="1547"/>
      <c r="H116" s="1547"/>
      <c r="I116" s="1547"/>
      <c r="J116" s="1547"/>
      <c r="K116" s="1548"/>
      <c r="L116" s="1548"/>
      <c r="M116" s="1548"/>
      <c r="N116" s="1549"/>
      <c r="O116" s="1549"/>
      <c r="P116" s="1549"/>
      <c r="Q116" s="1549"/>
      <c r="R116" s="1549"/>
      <c r="S116" s="1549"/>
      <c r="T116" s="1547"/>
      <c r="U116" s="1547"/>
      <c r="V116" s="1547"/>
      <c r="W116" s="1547"/>
      <c r="X116" s="1547"/>
      <c r="Y116" s="1547"/>
      <c r="Z116" s="1547"/>
      <c r="AA116" s="1547"/>
      <c r="AB116" s="1547"/>
      <c r="AC116" s="1547"/>
      <c r="AD116" s="1547"/>
      <c r="AE116" s="1547"/>
      <c r="AF116" s="1547"/>
      <c r="AG116" s="1547"/>
      <c r="AH116" s="1547"/>
      <c r="AI116" s="1547"/>
      <c r="AJ116" s="1547"/>
      <c r="AK116" s="1547"/>
      <c r="AL116" s="1547"/>
      <c r="AM116" s="1547"/>
      <c r="AN116" s="1547"/>
      <c r="AO116" s="1547"/>
      <c r="AP116" s="1547"/>
      <c r="AQ116" s="1547"/>
      <c r="AR116" s="1547"/>
      <c r="AS116" s="1547"/>
      <c r="AT116" s="1547"/>
      <c r="AU116" s="1547"/>
      <c r="AV116" s="1547"/>
      <c r="AW116" s="1547"/>
      <c r="AX116" s="1547"/>
      <c r="AY116" s="1547"/>
      <c r="AZ116" s="1547"/>
      <c r="BA116" s="1547"/>
      <c r="BB116" s="1547"/>
      <c r="BC116" s="1547"/>
    </row>
    <row r="117" spans="1:55" hidden="1" x14ac:dyDescent="0.2">
      <c r="A117" s="1547"/>
      <c r="B117" s="1547"/>
      <c r="C117" s="1547"/>
      <c r="D117" s="1547"/>
      <c r="E117" s="1547"/>
      <c r="F117" s="1547"/>
      <c r="G117" s="1547"/>
      <c r="H117" s="1547"/>
      <c r="I117" s="1547"/>
      <c r="J117" s="1547"/>
      <c r="K117" s="1548"/>
      <c r="L117" s="1548"/>
      <c r="M117" s="1548"/>
      <c r="N117" s="1549"/>
      <c r="O117" s="1549"/>
      <c r="P117" s="1549"/>
      <c r="Q117" s="1549"/>
      <c r="R117" s="1549"/>
      <c r="S117" s="1549"/>
      <c r="T117" s="1547"/>
      <c r="U117" s="1547"/>
      <c r="V117" s="1547"/>
      <c r="W117" s="1547"/>
      <c r="X117" s="1547"/>
      <c r="Y117" s="1547"/>
      <c r="Z117" s="1547"/>
      <c r="AA117" s="1547"/>
      <c r="AB117" s="1547"/>
      <c r="AC117" s="1547"/>
      <c r="AD117" s="1547"/>
      <c r="AE117" s="1547"/>
      <c r="AF117" s="1547"/>
      <c r="AG117" s="1547"/>
      <c r="AH117" s="1547"/>
      <c r="AI117" s="1547"/>
      <c r="AJ117" s="1547"/>
      <c r="AK117" s="1547"/>
      <c r="AL117" s="1547"/>
      <c r="AM117" s="1547"/>
      <c r="AN117" s="1547"/>
      <c r="AO117" s="1547"/>
      <c r="AP117" s="1547"/>
      <c r="AQ117" s="1547"/>
      <c r="AR117" s="1547"/>
      <c r="AS117" s="1547"/>
      <c r="AT117" s="1547"/>
      <c r="AU117" s="1547"/>
      <c r="AV117" s="1547"/>
      <c r="AW117" s="1547"/>
      <c r="AX117" s="1547"/>
      <c r="AY117" s="1547"/>
      <c r="AZ117" s="1547"/>
      <c r="BA117" s="1547"/>
      <c r="BB117" s="1547"/>
      <c r="BC117" s="1547"/>
    </row>
    <row r="118" spans="1:55" hidden="1" x14ac:dyDescent="0.2">
      <c r="A118" s="1547"/>
      <c r="B118" s="1547"/>
      <c r="C118" s="1547"/>
      <c r="D118" s="1547"/>
      <c r="E118" s="1547"/>
      <c r="F118" s="1547"/>
      <c r="G118" s="1547"/>
      <c r="H118" s="1547"/>
      <c r="I118" s="1547"/>
      <c r="J118" s="1547"/>
      <c r="K118" s="1548"/>
      <c r="L118" s="1548"/>
      <c r="M118" s="1548"/>
      <c r="N118" s="1549"/>
      <c r="O118" s="1549"/>
      <c r="P118" s="1549"/>
      <c r="Q118" s="1549"/>
      <c r="R118" s="1549"/>
      <c r="S118" s="1549"/>
      <c r="T118" s="1547"/>
      <c r="U118" s="1547"/>
      <c r="V118" s="1547"/>
      <c r="W118" s="1547"/>
      <c r="X118" s="1547"/>
      <c r="Y118" s="1547"/>
      <c r="Z118" s="1547"/>
      <c r="AA118" s="1547"/>
      <c r="AB118" s="1547"/>
      <c r="AC118" s="1547"/>
      <c r="AD118" s="1547"/>
      <c r="AE118" s="1547"/>
      <c r="AF118" s="1547"/>
      <c r="AG118" s="1547"/>
      <c r="AH118" s="1547"/>
      <c r="AI118" s="1547"/>
      <c r="AJ118" s="1547"/>
      <c r="AK118" s="1547"/>
      <c r="AL118" s="1547"/>
      <c r="AM118" s="1547"/>
      <c r="AN118" s="1547"/>
      <c r="AO118" s="1547"/>
      <c r="AP118" s="1547"/>
      <c r="AQ118" s="1547"/>
      <c r="AR118" s="1547"/>
      <c r="AS118" s="1547"/>
      <c r="AT118" s="1547"/>
      <c r="AU118" s="1547"/>
      <c r="AV118" s="1547"/>
      <c r="AW118" s="1547"/>
      <c r="AX118" s="1547"/>
      <c r="AY118" s="1547"/>
      <c r="AZ118" s="1547"/>
      <c r="BA118" s="1547"/>
      <c r="BB118" s="1547"/>
      <c r="BC118" s="1547"/>
    </row>
    <row r="119" spans="1:55" hidden="1" x14ac:dyDescent="0.2">
      <c r="A119" s="1547"/>
      <c r="B119" s="1547"/>
      <c r="C119" s="1547"/>
      <c r="D119" s="1547"/>
      <c r="E119" s="1547"/>
      <c r="F119" s="1547"/>
      <c r="G119" s="1547"/>
      <c r="H119" s="1547"/>
      <c r="I119" s="1547"/>
      <c r="J119" s="1547"/>
      <c r="K119" s="1548"/>
      <c r="L119" s="1548"/>
      <c r="M119" s="1548"/>
      <c r="N119" s="1549"/>
      <c r="O119" s="1549"/>
      <c r="P119" s="1549"/>
      <c r="Q119" s="1549"/>
      <c r="R119" s="1549"/>
      <c r="S119" s="1549"/>
      <c r="T119" s="1547"/>
      <c r="U119" s="1547"/>
      <c r="V119" s="1547"/>
      <c r="W119" s="1547"/>
      <c r="X119" s="1547"/>
      <c r="Y119" s="1547"/>
      <c r="Z119" s="1547"/>
      <c r="AA119" s="1547"/>
      <c r="AB119" s="1547"/>
      <c r="AC119" s="1547"/>
      <c r="AD119" s="1547"/>
      <c r="AE119" s="1547"/>
      <c r="AF119" s="1547"/>
      <c r="AG119" s="1547"/>
      <c r="AH119" s="1547"/>
      <c r="AI119" s="1547"/>
      <c r="AJ119" s="1547"/>
      <c r="AK119" s="1547"/>
      <c r="AL119" s="1547"/>
      <c r="AM119" s="1547"/>
      <c r="AN119" s="1547"/>
      <c r="AO119" s="1547"/>
      <c r="AP119" s="1547"/>
      <c r="AQ119" s="1547"/>
      <c r="AR119" s="1547"/>
      <c r="AS119" s="1547"/>
      <c r="AT119" s="1547"/>
      <c r="AU119" s="1547"/>
      <c r="AV119" s="1547"/>
      <c r="AW119" s="1547"/>
      <c r="AX119" s="1547"/>
      <c r="AY119" s="1547"/>
      <c r="AZ119" s="1547"/>
      <c r="BA119" s="1547"/>
      <c r="BB119" s="1547"/>
      <c r="BC119" s="1547"/>
    </row>
    <row r="120" spans="1:55" hidden="1" x14ac:dyDescent="0.2">
      <c r="A120" s="1547"/>
      <c r="B120" s="1547"/>
      <c r="C120" s="1547"/>
      <c r="D120" s="1547"/>
      <c r="E120" s="1547"/>
      <c r="F120" s="1547"/>
      <c r="G120" s="1547"/>
      <c r="H120" s="1547"/>
      <c r="I120" s="1547"/>
      <c r="J120" s="1547"/>
      <c r="K120" s="1548"/>
      <c r="L120" s="1548"/>
      <c r="M120" s="1548"/>
      <c r="N120" s="1549"/>
      <c r="O120" s="1549"/>
      <c r="P120" s="1549"/>
      <c r="Q120" s="1549"/>
      <c r="R120" s="1549"/>
      <c r="S120" s="1549"/>
      <c r="T120" s="1547"/>
      <c r="U120" s="1547"/>
      <c r="V120" s="1547"/>
      <c r="W120" s="1547"/>
      <c r="X120" s="1547"/>
      <c r="Y120" s="1547"/>
      <c r="Z120" s="1547"/>
      <c r="AA120" s="1547"/>
      <c r="AB120" s="1547"/>
      <c r="AC120" s="1547"/>
      <c r="AD120" s="1547"/>
      <c r="AE120" s="1547"/>
      <c r="AF120" s="1547"/>
      <c r="AG120" s="1547"/>
      <c r="AH120" s="1547"/>
      <c r="AI120" s="1547"/>
      <c r="AJ120" s="1547"/>
      <c r="AK120" s="1547"/>
      <c r="AL120" s="1547"/>
      <c r="AM120" s="1547"/>
      <c r="AN120" s="1547"/>
      <c r="AO120" s="1547"/>
      <c r="AP120" s="1547"/>
      <c r="AQ120" s="1547"/>
      <c r="AR120" s="1547"/>
      <c r="AS120" s="1547"/>
      <c r="AT120" s="1547"/>
      <c r="AU120" s="1547"/>
      <c r="AV120" s="1547"/>
      <c r="AW120" s="1547"/>
      <c r="AX120" s="1547"/>
      <c r="AY120" s="1547"/>
      <c r="AZ120" s="1547"/>
      <c r="BA120" s="1547"/>
      <c r="BB120" s="1547"/>
      <c r="BC120" s="1547"/>
    </row>
    <row r="121" spans="1:55" hidden="1" x14ac:dyDescent="0.2">
      <c r="A121" s="1547"/>
      <c r="B121" s="1547"/>
      <c r="C121" s="1547"/>
      <c r="D121" s="1547"/>
      <c r="E121" s="1547"/>
      <c r="F121" s="1547"/>
      <c r="G121" s="1547"/>
      <c r="H121" s="1547"/>
      <c r="I121" s="1547"/>
      <c r="J121" s="1547"/>
      <c r="K121" s="1548"/>
      <c r="L121" s="1548"/>
      <c r="M121" s="1548"/>
      <c r="N121" s="1549"/>
      <c r="O121" s="1549"/>
      <c r="P121" s="1549"/>
      <c r="Q121" s="1549"/>
      <c r="R121" s="1549"/>
      <c r="S121" s="1549"/>
      <c r="T121" s="1547"/>
      <c r="U121" s="1547"/>
      <c r="V121" s="1547"/>
      <c r="W121" s="1547"/>
      <c r="X121" s="1547"/>
      <c r="Y121" s="1547"/>
      <c r="Z121" s="1547"/>
      <c r="AA121" s="1547"/>
      <c r="AB121" s="1547"/>
      <c r="AC121" s="1547"/>
      <c r="AD121" s="1547"/>
      <c r="AE121" s="1547"/>
      <c r="AF121" s="1547"/>
      <c r="AG121" s="1547"/>
      <c r="AH121" s="1547"/>
      <c r="AI121" s="1547"/>
      <c r="AJ121" s="1547"/>
      <c r="AK121" s="1547"/>
      <c r="AL121" s="1547"/>
      <c r="AM121" s="1547"/>
      <c r="AN121" s="1547"/>
      <c r="AO121" s="1547"/>
      <c r="AP121" s="1547"/>
      <c r="AQ121" s="1547"/>
      <c r="AR121" s="1547"/>
      <c r="AS121" s="1547"/>
      <c r="AT121" s="1547"/>
      <c r="AU121" s="1547"/>
      <c r="AV121" s="1547"/>
      <c r="AW121" s="1547"/>
      <c r="AX121" s="1547"/>
      <c r="AY121" s="1547"/>
      <c r="AZ121" s="1547"/>
      <c r="BA121" s="1547"/>
      <c r="BB121" s="1547"/>
      <c r="BC121" s="1547"/>
    </row>
    <row r="122" spans="1:55" hidden="1" x14ac:dyDescent="0.2">
      <c r="A122" s="1547"/>
      <c r="B122" s="1547"/>
      <c r="C122" s="1547"/>
      <c r="D122" s="1547"/>
      <c r="E122" s="1547"/>
      <c r="F122" s="1547"/>
      <c r="G122" s="1547"/>
      <c r="H122" s="1547"/>
      <c r="I122" s="1547"/>
      <c r="J122" s="1547"/>
      <c r="K122" s="1548"/>
      <c r="L122" s="1548"/>
      <c r="M122" s="1548"/>
      <c r="N122" s="1549"/>
      <c r="O122" s="1549"/>
      <c r="P122" s="1549"/>
      <c r="Q122" s="1549"/>
      <c r="R122" s="1549"/>
      <c r="S122" s="1549"/>
      <c r="T122" s="1547"/>
      <c r="U122" s="1547"/>
      <c r="V122" s="1547"/>
      <c r="W122" s="1547"/>
      <c r="X122" s="1547"/>
      <c r="Y122" s="1547"/>
      <c r="Z122" s="1547"/>
      <c r="AA122" s="1547"/>
      <c r="AB122" s="1547"/>
      <c r="AC122" s="1547"/>
      <c r="AD122" s="1547"/>
      <c r="AE122" s="1547"/>
      <c r="AF122" s="1547"/>
      <c r="AG122" s="1547"/>
      <c r="AH122" s="1547"/>
      <c r="AI122" s="1547"/>
      <c r="AJ122" s="1547"/>
      <c r="AK122" s="1547"/>
      <c r="AL122" s="1547"/>
      <c r="AM122" s="1547"/>
      <c r="AN122" s="1547"/>
      <c r="AO122" s="1547"/>
      <c r="AP122" s="1547"/>
      <c r="AQ122" s="1547"/>
      <c r="AR122" s="1547"/>
      <c r="AS122" s="1547"/>
      <c r="AT122" s="1547"/>
      <c r="AU122" s="1547"/>
      <c r="AV122" s="1547"/>
      <c r="AW122" s="1547"/>
      <c r="AX122" s="1547"/>
      <c r="AY122" s="1547"/>
      <c r="AZ122" s="1547"/>
      <c r="BA122" s="1547"/>
      <c r="BB122" s="1547"/>
      <c r="BC122" s="1547"/>
    </row>
    <row r="123" spans="1:55" hidden="1" x14ac:dyDescent="0.2">
      <c r="A123" s="1547"/>
      <c r="B123" s="1547"/>
      <c r="C123" s="1547"/>
      <c r="D123" s="1547"/>
      <c r="E123" s="1547"/>
      <c r="F123" s="1547"/>
      <c r="G123" s="1547"/>
      <c r="H123" s="1547"/>
      <c r="I123" s="1547"/>
      <c r="J123" s="1547"/>
      <c r="K123" s="1548"/>
      <c r="L123" s="1548"/>
      <c r="M123" s="1548"/>
      <c r="N123" s="1549"/>
      <c r="O123" s="1549"/>
      <c r="P123" s="1549"/>
      <c r="Q123" s="1549"/>
      <c r="R123" s="1549"/>
      <c r="S123" s="1549"/>
      <c r="T123" s="1547"/>
      <c r="U123" s="1547"/>
      <c r="V123" s="1547"/>
      <c r="W123" s="1547"/>
      <c r="X123" s="1547"/>
      <c r="Y123" s="1547"/>
      <c r="Z123" s="1547"/>
      <c r="AA123" s="1547"/>
      <c r="AB123" s="1547"/>
      <c r="AC123" s="1547"/>
      <c r="AD123" s="1547"/>
      <c r="AE123" s="1547"/>
      <c r="AF123" s="1547"/>
      <c r="AG123" s="1547"/>
      <c r="AH123" s="1547"/>
      <c r="AI123" s="1547"/>
      <c r="AJ123" s="1547"/>
      <c r="AK123" s="1547"/>
      <c r="AL123" s="1547"/>
      <c r="AM123" s="1547"/>
      <c r="AN123" s="1547"/>
      <c r="AO123" s="1547"/>
      <c r="AP123" s="1547"/>
      <c r="AQ123" s="1547"/>
      <c r="AR123" s="1547"/>
      <c r="AS123" s="1547"/>
      <c r="AT123" s="1547"/>
      <c r="AU123" s="1547"/>
      <c r="AV123" s="1547"/>
      <c r="AW123" s="1547"/>
      <c r="AX123" s="1547"/>
      <c r="AY123" s="1547"/>
      <c r="AZ123" s="1547"/>
      <c r="BA123" s="1547"/>
      <c r="BB123" s="1547"/>
      <c r="BC123" s="1547"/>
    </row>
    <row r="124" spans="1:55" hidden="1" x14ac:dyDescent="0.2">
      <c r="A124" s="1547"/>
      <c r="B124" s="1547"/>
      <c r="C124" s="1547"/>
      <c r="D124" s="1547"/>
      <c r="E124" s="1547"/>
      <c r="F124" s="1547"/>
      <c r="G124" s="1547"/>
      <c r="H124" s="1547"/>
      <c r="I124" s="1547"/>
      <c r="J124" s="1547"/>
      <c r="K124" s="1548"/>
      <c r="L124" s="1548"/>
      <c r="M124" s="1548"/>
      <c r="N124" s="1549"/>
      <c r="O124" s="1549"/>
      <c r="P124" s="1549"/>
      <c r="Q124" s="1549"/>
      <c r="R124" s="1549"/>
      <c r="S124" s="1549"/>
      <c r="T124" s="1547"/>
      <c r="U124" s="1547"/>
      <c r="V124" s="1547"/>
      <c r="W124" s="1547"/>
      <c r="X124" s="1547"/>
      <c r="Y124" s="1547"/>
      <c r="Z124" s="1547"/>
      <c r="AA124" s="1547"/>
      <c r="AB124" s="1547"/>
      <c r="AC124" s="1547"/>
      <c r="AD124" s="1547"/>
      <c r="AE124" s="1547"/>
      <c r="AF124" s="1547"/>
      <c r="AG124" s="1547"/>
      <c r="AH124" s="1547"/>
      <c r="AI124" s="1547"/>
      <c r="AJ124" s="1547"/>
      <c r="AK124" s="1547"/>
      <c r="AL124" s="1547"/>
      <c r="AM124" s="1547"/>
      <c r="AN124" s="1547"/>
      <c r="AO124" s="1547"/>
      <c r="AP124" s="1547"/>
      <c r="AQ124" s="1547"/>
      <c r="AR124" s="1547"/>
      <c r="AS124" s="1547"/>
      <c r="AT124" s="1547"/>
      <c r="AU124" s="1547"/>
      <c r="AV124" s="1547"/>
      <c r="AW124" s="1547"/>
      <c r="AX124" s="1547"/>
      <c r="AY124" s="1547"/>
      <c r="AZ124" s="1547"/>
      <c r="BA124" s="1547"/>
      <c r="BB124" s="1547"/>
      <c r="BC124" s="1547"/>
    </row>
    <row r="125" spans="1:55" hidden="1" x14ac:dyDescent="0.2">
      <c r="A125" s="1547"/>
      <c r="B125" s="1547"/>
      <c r="C125" s="1547"/>
      <c r="D125" s="1547"/>
      <c r="E125" s="1547"/>
      <c r="F125" s="1547"/>
      <c r="G125" s="1547"/>
      <c r="H125" s="1547"/>
      <c r="I125" s="1547"/>
      <c r="J125" s="1547"/>
      <c r="K125" s="1548"/>
      <c r="L125" s="1548"/>
      <c r="M125" s="1548"/>
      <c r="N125" s="1549"/>
      <c r="O125" s="1549"/>
      <c r="P125" s="1549"/>
      <c r="Q125" s="1549"/>
      <c r="R125" s="1549"/>
      <c r="S125" s="1549"/>
      <c r="T125" s="1547"/>
      <c r="U125" s="1547"/>
      <c r="V125" s="1547"/>
      <c r="W125" s="1547"/>
      <c r="X125" s="1547"/>
      <c r="Y125" s="1547"/>
      <c r="Z125" s="1547"/>
      <c r="AA125" s="1547"/>
      <c r="AB125" s="1547"/>
      <c r="AC125" s="1547"/>
      <c r="AD125" s="1547"/>
      <c r="AE125" s="1547"/>
      <c r="AF125" s="1547"/>
      <c r="AG125" s="1547"/>
      <c r="AH125" s="1547"/>
      <c r="AI125" s="1547"/>
      <c r="AJ125" s="1547"/>
      <c r="AK125" s="1547"/>
      <c r="AL125" s="1547"/>
      <c r="AM125" s="1547"/>
      <c r="AN125" s="1547"/>
      <c r="AO125" s="1547"/>
      <c r="AP125" s="1547"/>
      <c r="AQ125" s="1547"/>
      <c r="AR125" s="1547"/>
      <c r="AS125" s="1547"/>
      <c r="AT125" s="1547"/>
      <c r="AU125" s="1547"/>
      <c r="AV125" s="1547"/>
      <c r="AW125" s="1547"/>
      <c r="AX125" s="1547"/>
      <c r="AY125" s="1547"/>
      <c r="AZ125" s="1547"/>
      <c r="BA125" s="1547"/>
      <c r="BB125" s="1547"/>
      <c r="BC125" s="1547"/>
    </row>
    <row r="126" spans="1:55" hidden="1" x14ac:dyDescent="0.2">
      <c r="A126" s="1547"/>
      <c r="B126" s="1547"/>
      <c r="C126" s="1547"/>
      <c r="D126" s="1547"/>
      <c r="E126" s="1547"/>
      <c r="F126" s="1547"/>
      <c r="G126" s="1547"/>
      <c r="H126" s="1547"/>
      <c r="I126" s="1547"/>
      <c r="J126" s="1547"/>
      <c r="K126" s="1548"/>
      <c r="L126" s="1548"/>
      <c r="M126" s="1548"/>
      <c r="N126" s="1549"/>
      <c r="O126" s="1549"/>
      <c r="P126" s="1549"/>
      <c r="Q126" s="1549"/>
      <c r="R126" s="1549"/>
      <c r="S126" s="1549"/>
      <c r="T126" s="1547"/>
      <c r="U126" s="1547"/>
      <c r="V126" s="1547"/>
      <c r="W126" s="1547"/>
      <c r="X126" s="1547"/>
      <c r="Y126" s="1547"/>
      <c r="Z126" s="1547"/>
      <c r="AA126" s="1547"/>
      <c r="AB126" s="1547"/>
      <c r="AC126" s="1547"/>
      <c r="AD126" s="1547"/>
      <c r="AE126" s="1547"/>
      <c r="AF126" s="1547"/>
      <c r="AG126" s="1547"/>
      <c r="AH126" s="1547"/>
      <c r="AI126" s="1547"/>
      <c r="AJ126" s="1547"/>
      <c r="AK126" s="1547"/>
      <c r="AL126" s="1547"/>
      <c r="AM126" s="1547"/>
      <c r="AN126" s="1547"/>
      <c r="AO126" s="1547"/>
      <c r="AP126" s="1547"/>
      <c r="AQ126" s="1547"/>
      <c r="AR126" s="1547"/>
      <c r="AS126" s="1547"/>
      <c r="AT126" s="1547"/>
      <c r="AU126" s="1547"/>
      <c r="AV126" s="1547"/>
      <c r="AW126" s="1547"/>
      <c r="AX126" s="1547"/>
      <c r="AY126" s="1547"/>
      <c r="AZ126" s="1547"/>
      <c r="BA126" s="1547"/>
      <c r="BB126" s="1547"/>
      <c r="BC126" s="1547"/>
    </row>
    <row r="127" spans="1:55" hidden="1" x14ac:dyDescent="0.2">
      <c r="A127" s="1547"/>
      <c r="B127" s="1547"/>
      <c r="C127" s="1547"/>
      <c r="D127" s="1547"/>
      <c r="E127" s="1547"/>
      <c r="F127" s="1547"/>
      <c r="G127" s="1547"/>
      <c r="H127" s="1547"/>
      <c r="I127" s="1547"/>
      <c r="J127" s="1547"/>
      <c r="K127" s="1548"/>
      <c r="L127" s="1548"/>
      <c r="M127" s="1548"/>
      <c r="N127" s="1549"/>
      <c r="O127" s="1549"/>
      <c r="P127" s="1549"/>
      <c r="Q127" s="1549"/>
      <c r="R127" s="1549"/>
      <c r="S127" s="1549"/>
      <c r="T127" s="1547"/>
      <c r="U127" s="1547"/>
      <c r="V127" s="1547"/>
      <c r="W127" s="1547"/>
      <c r="X127" s="1547"/>
      <c r="Y127" s="1547"/>
      <c r="Z127" s="1547"/>
      <c r="AA127" s="1547"/>
      <c r="AB127" s="1547"/>
      <c r="AC127" s="1547"/>
      <c r="AD127" s="1547"/>
      <c r="AE127" s="1547"/>
      <c r="AF127" s="1547"/>
      <c r="AG127" s="1547"/>
      <c r="AH127" s="1547"/>
      <c r="AI127" s="1547"/>
      <c r="AJ127" s="1547"/>
      <c r="AK127" s="1547"/>
      <c r="AL127" s="1547"/>
      <c r="AM127" s="1547"/>
      <c r="AN127" s="1547"/>
      <c r="AO127" s="1547"/>
      <c r="AP127" s="1547"/>
      <c r="AQ127" s="1547"/>
      <c r="AR127" s="1547"/>
      <c r="AS127" s="1547"/>
      <c r="AT127" s="1547"/>
      <c r="AU127" s="1547"/>
      <c r="AV127" s="1547"/>
      <c r="AW127" s="1547"/>
      <c r="AX127" s="1547"/>
      <c r="AY127" s="1547"/>
      <c r="AZ127" s="1547"/>
      <c r="BA127" s="1547"/>
      <c r="BB127" s="1547"/>
      <c r="BC127" s="1547"/>
    </row>
    <row r="128" spans="1:55" hidden="1" x14ac:dyDescent="0.2">
      <c r="A128" s="1547"/>
      <c r="B128" s="1547"/>
      <c r="C128" s="1547"/>
      <c r="D128" s="1547"/>
      <c r="E128" s="1547"/>
      <c r="F128" s="1547"/>
      <c r="G128" s="1547"/>
      <c r="H128" s="1547"/>
      <c r="I128" s="1547"/>
      <c r="J128" s="1547"/>
      <c r="K128" s="1548"/>
      <c r="L128" s="1548"/>
      <c r="M128" s="1548"/>
      <c r="N128" s="1549"/>
      <c r="O128" s="1549"/>
      <c r="P128" s="1549"/>
      <c r="Q128" s="1549"/>
      <c r="R128" s="1549"/>
      <c r="S128" s="1549"/>
      <c r="T128" s="1547"/>
      <c r="U128" s="1547"/>
      <c r="V128" s="1547"/>
      <c r="W128" s="1547"/>
      <c r="X128" s="1547"/>
      <c r="Y128" s="1547"/>
      <c r="Z128" s="1547"/>
      <c r="AA128" s="1547"/>
      <c r="AB128" s="1547"/>
      <c r="AC128" s="1547"/>
      <c r="AD128" s="1547"/>
      <c r="AE128" s="1547"/>
      <c r="AF128" s="1547"/>
      <c r="AG128" s="1547"/>
      <c r="AH128" s="1547"/>
      <c r="AI128" s="1547"/>
      <c r="AJ128" s="1547"/>
      <c r="AK128" s="1547"/>
      <c r="AL128" s="1547"/>
      <c r="AM128" s="1547"/>
      <c r="AN128" s="1547"/>
      <c r="AO128" s="1547"/>
      <c r="AP128" s="1547"/>
      <c r="AQ128" s="1547"/>
      <c r="AR128" s="1547"/>
      <c r="AS128" s="1547"/>
      <c r="AT128" s="1547"/>
      <c r="AU128" s="1547"/>
      <c r="AV128" s="1547"/>
      <c r="AW128" s="1547"/>
      <c r="AX128" s="1547"/>
      <c r="AY128" s="1547"/>
      <c r="AZ128" s="1547"/>
      <c r="BA128" s="1547"/>
      <c r="BB128" s="1547"/>
      <c r="BC128" s="1547"/>
    </row>
    <row r="129" spans="1:55" hidden="1" x14ac:dyDescent="0.2">
      <c r="A129" s="1547"/>
      <c r="B129" s="1547"/>
      <c r="C129" s="1547"/>
      <c r="D129" s="1547"/>
      <c r="E129" s="1547"/>
      <c r="F129" s="1547"/>
      <c r="G129" s="1547"/>
      <c r="H129" s="1547"/>
      <c r="I129" s="1547"/>
      <c r="J129" s="1547"/>
      <c r="K129" s="1548"/>
      <c r="L129" s="1548"/>
      <c r="M129" s="1548"/>
      <c r="N129" s="1549"/>
      <c r="O129" s="1549"/>
      <c r="P129" s="1549"/>
      <c r="Q129" s="1549"/>
      <c r="R129" s="1549"/>
      <c r="S129" s="1549"/>
      <c r="T129" s="1547"/>
      <c r="U129" s="1547"/>
      <c r="V129" s="1547"/>
      <c r="W129" s="1547"/>
      <c r="X129" s="1547"/>
      <c r="Y129" s="1547"/>
      <c r="Z129" s="1547"/>
      <c r="AA129" s="1547"/>
      <c r="AB129" s="1547"/>
      <c r="AC129" s="1547"/>
      <c r="AD129" s="1547"/>
      <c r="AE129" s="1547"/>
      <c r="AF129" s="1547"/>
      <c r="AG129" s="1547"/>
      <c r="AH129" s="1547"/>
      <c r="AI129" s="1547"/>
      <c r="AJ129" s="1547"/>
      <c r="AK129" s="1547"/>
      <c r="AL129" s="1547"/>
      <c r="AM129" s="1547"/>
      <c r="AN129" s="1547"/>
      <c r="AO129" s="1547"/>
      <c r="AP129" s="1547"/>
      <c r="AQ129" s="1547"/>
      <c r="AR129" s="1547"/>
      <c r="AS129" s="1547"/>
      <c r="AT129" s="1547"/>
      <c r="AU129" s="1547"/>
      <c r="AV129" s="1547"/>
      <c r="AW129" s="1547"/>
      <c r="AX129" s="1547"/>
      <c r="AY129" s="1547"/>
      <c r="AZ129" s="1547"/>
      <c r="BA129" s="1547"/>
      <c r="BB129" s="1547"/>
      <c r="BC129" s="1547"/>
    </row>
    <row r="130" spans="1:55" hidden="1" x14ac:dyDescent="0.2">
      <c r="A130" s="1547"/>
      <c r="B130" s="1547"/>
      <c r="C130" s="1547"/>
      <c r="D130" s="1547"/>
      <c r="E130" s="1547"/>
      <c r="F130" s="1547"/>
      <c r="G130" s="1547"/>
      <c r="H130" s="1547"/>
      <c r="I130" s="1547"/>
      <c r="J130" s="1547"/>
      <c r="K130" s="1548"/>
      <c r="L130" s="1548"/>
      <c r="M130" s="1548"/>
      <c r="N130" s="1549"/>
      <c r="O130" s="1549"/>
      <c r="P130" s="1549"/>
      <c r="Q130" s="1549"/>
      <c r="R130" s="1549"/>
      <c r="S130" s="1549"/>
      <c r="T130" s="1547"/>
      <c r="U130" s="1547"/>
      <c r="V130" s="1547"/>
      <c r="W130" s="1547"/>
      <c r="X130" s="1547"/>
      <c r="Y130" s="1547"/>
      <c r="Z130" s="1547"/>
      <c r="AA130" s="1547"/>
      <c r="AB130" s="1547"/>
      <c r="AC130" s="1547"/>
      <c r="AD130" s="1547"/>
      <c r="AE130" s="1547"/>
      <c r="AF130" s="1547"/>
      <c r="AG130" s="1547"/>
      <c r="AH130" s="1547"/>
      <c r="AI130" s="1547"/>
      <c r="AJ130" s="1547"/>
      <c r="AK130" s="1547"/>
      <c r="AL130" s="1547"/>
      <c r="AM130" s="1547"/>
      <c r="AN130" s="1547"/>
      <c r="AO130" s="1547"/>
      <c r="AP130" s="1547"/>
      <c r="AQ130" s="1547"/>
      <c r="AR130" s="1547"/>
      <c r="AS130" s="1547"/>
      <c r="AT130" s="1547"/>
      <c r="AU130" s="1547"/>
      <c r="AV130" s="1547"/>
      <c r="AW130" s="1547"/>
      <c r="AX130" s="1547"/>
      <c r="AY130" s="1547"/>
      <c r="AZ130" s="1547"/>
      <c r="BA130" s="1547"/>
      <c r="BB130" s="1547"/>
      <c r="BC130" s="1547"/>
    </row>
    <row r="131" spans="1:55" hidden="1" x14ac:dyDescent="0.2">
      <c r="A131" s="1547"/>
      <c r="B131" s="1547"/>
      <c r="C131" s="1547"/>
      <c r="D131" s="1547"/>
      <c r="E131" s="1547"/>
      <c r="F131" s="1547"/>
      <c r="G131" s="1547"/>
      <c r="H131" s="1547"/>
      <c r="I131" s="1547"/>
      <c r="J131" s="1547"/>
      <c r="K131" s="1548"/>
      <c r="L131" s="1548"/>
      <c r="M131" s="1548"/>
      <c r="N131" s="1549"/>
      <c r="O131" s="1549"/>
      <c r="P131" s="1549"/>
      <c r="Q131" s="1549"/>
      <c r="R131" s="1549"/>
      <c r="S131" s="1549"/>
      <c r="T131" s="1547"/>
      <c r="U131" s="1547"/>
      <c r="V131" s="1547"/>
      <c r="W131" s="1547"/>
      <c r="X131" s="1547"/>
      <c r="Y131" s="1547"/>
      <c r="Z131" s="1547"/>
      <c r="AA131" s="1547"/>
      <c r="AB131" s="1547"/>
      <c r="AC131" s="1547"/>
      <c r="AD131" s="1547"/>
      <c r="AE131" s="1547"/>
      <c r="AF131" s="1547"/>
      <c r="AG131" s="1547"/>
      <c r="AH131" s="1547"/>
      <c r="AI131" s="1547"/>
      <c r="AJ131" s="1547"/>
      <c r="AK131" s="1547"/>
      <c r="AL131" s="1547"/>
      <c r="AM131" s="1547"/>
      <c r="AN131" s="1547"/>
      <c r="AO131" s="1547"/>
      <c r="AP131" s="1547"/>
      <c r="AQ131" s="1547"/>
      <c r="AR131" s="1547"/>
      <c r="AS131" s="1547"/>
      <c r="AT131" s="1547"/>
      <c r="AU131" s="1547"/>
      <c r="AV131" s="1547"/>
      <c r="AW131" s="1547"/>
      <c r="AX131" s="1547"/>
      <c r="AY131" s="1547"/>
      <c r="AZ131" s="1547"/>
      <c r="BA131" s="1547"/>
      <c r="BB131" s="1547"/>
      <c r="BC131" s="1547"/>
    </row>
    <row r="132" spans="1:55" hidden="1" x14ac:dyDescent="0.2">
      <c r="A132" s="1547"/>
      <c r="B132" s="1547"/>
      <c r="C132" s="1547"/>
      <c r="D132" s="1547"/>
      <c r="E132" s="1547"/>
      <c r="F132" s="1547"/>
      <c r="G132" s="1547"/>
      <c r="H132" s="1547"/>
      <c r="I132" s="1547"/>
      <c r="J132" s="1547"/>
      <c r="K132" s="1548"/>
      <c r="L132" s="1548"/>
      <c r="M132" s="1548"/>
      <c r="N132" s="1549"/>
      <c r="O132" s="1549"/>
      <c r="P132" s="1549"/>
      <c r="Q132" s="1549"/>
      <c r="R132" s="1549"/>
      <c r="S132" s="1549"/>
      <c r="T132" s="1547"/>
      <c r="U132" s="1547"/>
      <c r="V132" s="1547"/>
      <c r="W132" s="1547"/>
      <c r="X132" s="1547"/>
      <c r="Y132" s="1547"/>
      <c r="Z132" s="1547"/>
      <c r="AA132" s="1547"/>
      <c r="AB132" s="1547"/>
      <c r="AC132" s="1547"/>
      <c r="AD132" s="1547"/>
      <c r="AE132" s="1547"/>
      <c r="AF132" s="1547"/>
      <c r="AG132" s="1547"/>
      <c r="AH132" s="1547"/>
      <c r="AI132" s="1547"/>
      <c r="AJ132" s="1547"/>
      <c r="AK132" s="1547"/>
      <c r="AL132" s="1547"/>
      <c r="AM132" s="1547"/>
      <c r="AN132" s="1547"/>
      <c r="AO132" s="1547"/>
      <c r="AP132" s="1547"/>
      <c r="AQ132" s="1547"/>
      <c r="AR132" s="1547"/>
      <c r="AS132" s="1547"/>
      <c r="AT132" s="1547"/>
      <c r="AU132" s="1547"/>
      <c r="AV132" s="1547"/>
      <c r="AW132" s="1547"/>
      <c r="AX132" s="1547"/>
      <c r="AY132" s="1547"/>
      <c r="AZ132" s="1547"/>
      <c r="BA132" s="1547"/>
      <c r="BB132" s="1547"/>
      <c r="BC132" s="1547"/>
    </row>
    <row r="133" spans="1:55" hidden="1" x14ac:dyDescent="0.2">
      <c r="A133" s="1547"/>
      <c r="B133" s="1547"/>
      <c r="C133" s="1547"/>
      <c r="D133" s="1547"/>
      <c r="E133" s="1547"/>
      <c r="F133" s="1547"/>
      <c r="G133" s="1547"/>
      <c r="H133" s="1547"/>
      <c r="I133" s="1547"/>
      <c r="J133" s="1547"/>
      <c r="K133" s="1548"/>
      <c r="L133" s="1548"/>
      <c r="M133" s="1548"/>
      <c r="N133" s="1549"/>
      <c r="O133" s="1549"/>
      <c r="P133" s="1549"/>
      <c r="Q133" s="1549"/>
      <c r="R133" s="1549"/>
      <c r="S133" s="1549"/>
      <c r="T133" s="1547"/>
      <c r="U133" s="1547"/>
      <c r="V133" s="1547"/>
      <c r="W133" s="1547"/>
      <c r="X133" s="1547"/>
      <c r="Y133" s="1547"/>
      <c r="Z133" s="1547"/>
      <c r="AA133" s="1547"/>
      <c r="AB133" s="1547"/>
      <c r="AC133" s="1547"/>
      <c r="AD133" s="1547"/>
      <c r="AE133" s="1547"/>
      <c r="AF133" s="1547"/>
      <c r="AG133" s="1547"/>
      <c r="AH133" s="1547"/>
      <c r="AI133" s="1547"/>
      <c r="AJ133" s="1547"/>
      <c r="AK133" s="1547"/>
      <c r="AL133" s="1547"/>
      <c r="AM133" s="1547"/>
      <c r="AN133" s="1547"/>
      <c r="AO133" s="1547"/>
      <c r="AP133" s="1547"/>
      <c r="AQ133" s="1547"/>
      <c r="AR133" s="1547"/>
      <c r="AS133" s="1547"/>
      <c r="AT133" s="1547"/>
      <c r="AU133" s="1547"/>
      <c r="AV133" s="1547"/>
      <c r="AW133" s="1547"/>
      <c r="AX133" s="1547"/>
      <c r="AY133" s="1547"/>
      <c r="AZ133" s="1547"/>
      <c r="BA133" s="1547"/>
      <c r="BB133" s="1547"/>
      <c r="BC133" s="1547"/>
    </row>
    <row r="134" spans="1:55" hidden="1" x14ac:dyDescent="0.2">
      <c r="A134" s="1547"/>
      <c r="B134" s="1547"/>
      <c r="C134" s="1547"/>
      <c r="D134" s="1547"/>
      <c r="E134" s="1547"/>
      <c r="F134" s="1547"/>
      <c r="G134" s="1547"/>
      <c r="H134" s="1547"/>
      <c r="I134" s="1547"/>
      <c r="J134" s="1547"/>
      <c r="K134" s="1548"/>
      <c r="L134" s="1548"/>
      <c r="M134" s="1548"/>
      <c r="N134" s="1549"/>
      <c r="O134" s="1549"/>
      <c r="P134" s="1549"/>
      <c r="Q134" s="1549"/>
      <c r="R134" s="1549"/>
      <c r="S134" s="1549"/>
      <c r="T134" s="1547"/>
      <c r="U134" s="1547"/>
      <c r="V134" s="1547"/>
      <c r="W134" s="1547"/>
      <c r="X134" s="1547"/>
      <c r="Y134" s="1547"/>
      <c r="Z134" s="1547"/>
      <c r="AA134" s="1547"/>
      <c r="AB134" s="1547"/>
      <c r="AC134" s="1547"/>
      <c r="AD134" s="1547"/>
      <c r="AE134" s="1547"/>
      <c r="AF134" s="1547"/>
      <c r="AG134" s="1547"/>
      <c r="AH134" s="1547"/>
      <c r="AI134" s="1547"/>
      <c r="AJ134" s="1547"/>
      <c r="AK134" s="1547"/>
      <c r="AL134" s="1547"/>
      <c r="AM134" s="1547"/>
      <c r="AN134" s="1547"/>
      <c r="AO134" s="1547"/>
      <c r="AP134" s="1547"/>
      <c r="AQ134" s="1547"/>
      <c r="AR134" s="1547"/>
      <c r="AS134" s="1547"/>
      <c r="AT134" s="1547"/>
      <c r="AU134" s="1547"/>
      <c r="AV134" s="1547"/>
      <c r="AW134" s="1547"/>
      <c r="AX134" s="1547"/>
      <c r="AY134" s="1547"/>
      <c r="AZ134" s="1547"/>
      <c r="BA134" s="1547"/>
      <c r="BB134" s="1547"/>
      <c r="BC134" s="1547"/>
    </row>
    <row r="135" spans="1:55" hidden="1" x14ac:dyDescent="0.2">
      <c r="A135" s="1547"/>
      <c r="B135" s="1547"/>
      <c r="C135" s="1547"/>
      <c r="D135" s="1547"/>
      <c r="E135" s="1547"/>
      <c r="F135" s="1547"/>
      <c r="G135" s="1547"/>
      <c r="H135" s="1547"/>
      <c r="I135" s="1547"/>
      <c r="J135" s="1547"/>
      <c r="K135" s="1548"/>
      <c r="L135" s="1548"/>
      <c r="M135" s="1548"/>
      <c r="N135" s="1549"/>
      <c r="O135" s="1549"/>
      <c r="P135" s="1549"/>
      <c r="Q135" s="1549"/>
      <c r="R135" s="1549"/>
      <c r="S135" s="1549"/>
      <c r="T135" s="1547"/>
      <c r="U135" s="1547"/>
      <c r="V135" s="1547"/>
      <c r="W135" s="1547"/>
      <c r="X135" s="1547"/>
      <c r="Y135" s="1547"/>
      <c r="Z135" s="1547"/>
      <c r="AA135" s="1547"/>
      <c r="AB135" s="1547"/>
      <c r="AC135" s="1547"/>
      <c r="AD135" s="1547"/>
      <c r="AE135" s="1547"/>
      <c r="AF135" s="1547"/>
      <c r="AG135" s="1547"/>
      <c r="AH135" s="1547"/>
      <c r="AI135" s="1547"/>
      <c r="AJ135" s="1547"/>
      <c r="AK135" s="1547"/>
      <c r="AL135" s="1547"/>
      <c r="AM135" s="1547"/>
      <c r="AN135" s="1547"/>
      <c r="AO135" s="1547"/>
      <c r="AP135" s="1547"/>
      <c r="AQ135" s="1547"/>
      <c r="AR135" s="1547"/>
      <c r="AS135" s="1547"/>
      <c r="AT135" s="1547"/>
      <c r="AU135" s="1547"/>
      <c r="AV135" s="1547"/>
      <c r="AW135" s="1547"/>
      <c r="AX135" s="1547"/>
      <c r="AY135" s="1547"/>
      <c r="AZ135" s="1547"/>
      <c r="BA135" s="1547"/>
      <c r="BB135" s="1547"/>
      <c r="BC135" s="1547"/>
    </row>
    <row r="136" spans="1:55" hidden="1" x14ac:dyDescent="0.2">
      <c r="A136" s="1547"/>
      <c r="B136" s="1547"/>
      <c r="C136" s="1547"/>
      <c r="D136" s="1547"/>
      <c r="E136" s="1547"/>
      <c r="F136" s="1547"/>
      <c r="G136" s="1547"/>
      <c r="H136" s="1547"/>
      <c r="I136" s="1547"/>
      <c r="J136" s="1547"/>
      <c r="K136" s="1548"/>
      <c r="L136" s="1548"/>
      <c r="M136" s="1548"/>
      <c r="N136" s="1549"/>
      <c r="O136" s="1549"/>
      <c r="P136" s="1549"/>
      <c r="Q136" s="1549"/>
      <c r="R136" s="1549"/>
      <c r="S136" s="1549"/>
      <c r="T136" s="1547"/>
      <c r="U136" s="1547"/>
      <c r="V136" s="1547"/>
      <c r="W136" s="1547"/>
      <c r="X136" s="1547"/>
      <c r="Y136" s="1547"/>
      <c r="Z136" s="1547"/>
      <c r="AA136" s="1547"/>
      <c r="AB136" s="1547"/>
      <c r="AC136" s="1547"/>
      <c r="AD136" s="1547"/>
      <c r="AE136" s="1547"/>
      <c r="AF136" s="1547"/>
      <c r="AG136" s="1547"/>
      <c r="AH136" s="1547"/>
      <c r="AI136" s="1547"/>
      <c r="AJ136" s="1547"/>
      <c r="AK136" s="1547"/>
      <c r="AL136" s="1547"/>
      <c r="AM136" s="1547"/>
      <c r="AN136" s="1547"/>
      <c r="AO136" s="1547"/>
      <c r="AP136" s="1547"/>
      <c r="AQ136" s="1547"/>
      <c r="AR136" s="1547"/>
      <c r="AS136" s="1547"/>
      <c r="AT136" s="1547"/>
      <c r="AU136" s="1547"/>
      <c r="AV136" s="1547"/>
      <c r="AW136" s="1547"/>
      <c r="AX136" s="1547"/>
      <c r="AY136" s="1547"/>
      <c r="AZ136" s="1547"/>
      <c r="BA136" s="1547"/>
      <c r="BB136" s="1547"/>
      <c r="BC136" s="1547"/>
    </row>
    <row r="137" spans="1:55" hidden="1" x14ac:dyDescent="0.2">
      <c r="A137" s="1547"/>
      <c r="B137" s="1547"/>
      <c r="C137" s="1547"/>
      <c r="D137" s="1547"/>
      <c r="E137" s="1547"/>
      <c r="F137" s="1547"/>
      <c r="G137" s="1547"/>
      <c r="H137" s="1547"/>
      <c r="I137" s="1547"/>
      <c r="J137" s="1547"/>
      <c r="K137" s="1548"/>
      <c r="L137" s="1548"/>
      <c r="M137" s="1548"/>
      <c r="N137" s="1549"/>
      <c r="O137" s="1549"/>
      <c r="P137" s="1549"/>
      <c r="Q137" s="1549"/>
      <c r="R137" s="1549"/>
      <c r="S137" s="1549"/>
      <c r="T137" s="1547"/>
      <c r="U137" s="1547"/>
      <c r="V137" s="1547"/>
      <c r="W137" s="1547"/>
      <c r="X137" s="1547"/>
      <c r="Y137" s="1547"/>
      <c r="Z137" s="1547"/>
      <c r="AA137" s="1547"/>
      <c r="AB137" s="1547"/>
      <c r="AC137" s="1547"/>
      <c r="AD137" s="1547"/>
      <c r="AE137" s="1547"/>
      <c r="AF137" s="1547"/>
      <c r="AG137" s="1547"/>
      <c r="AH137" s="1547"/>
      <c r="AI137" s="1547"/>
      <c r="AJ137" s="1547"/>
      <c r="AK137" s="1547"/>
      <c r="AL137" s="1547"/>
      <c r="AM137" s="1547"/>
      <c r="AN137" s="1547"/>
      <c r="AO137" s="1547"/>
      <c r="AP137" s="1547"/>
      <c r="AQ137" s="1547"/>
      <c r="AR137" s="1547"/>
      <c r="AS137" s="1547"/>
      <c r="AT137" s="1547"/>
      <c r="AU137" s="1547"/>
      <c r="AV137" s="1547"/>
      <c r="AW137" s="1547"/>
      <c r="AX137" s="1547"/>
      <c r="AY137" s="1547"/>
      <c r="AZ137" s="1547"/>
      <c r="BA137" s="1547"/>
      <c r="BB137" s="1547"/>
      <c r="BC137" s="1547"/>
    </row>
    <row r="138" spans="1:55" hidden="1" x14ac:dyDescent="0.2">
      <c r="A138" s="1547"/>
      <c r="B138" s="1547"/>
      <c r="C138" s="1547"/>
      <c r="D138" s="1547"/>
      <c r="E138" s="1547"/>
      <c r="F138" s="1547"/>
      <c r="G138" s="1547"/>
      <c r="H138" s="1547"/>
      <c r="I138" s="1547"/>
      <c r="J138" s="1547"/>
      <c r="K138" s="1548"/>
      <c r="L138" s="1548"/>
      <c r="M138" s="1548"/>
      <c r="N138" s="1549"/>
      <c r="O138" s="1549"/>
      <c r="P138" s="1549"/>
      <c r="Q138" s="1549"/>
      <c r="R138" s="1549"/>
      <c r="S138" s="1549"/>
      <c r="T138" s="1547"/>
      <c r="U138" s="1547"/>
      <c r="V138" s="1547"/>
      <c r="W138" s="1547"/>
      <c r="X138" s="1547"/>
      <c r="Y138" s="1547"/>
      <c r="Z138" s="1547"/>
      <c r="AA138" s="1547"/>
      <c r="AB138" s="1547"/>
      <c r="AC138" s="1547"/>
      <c r="AD138" s="1547"/>
      <c r="AE138" s="1547"/>
      <c r="AF138" s="1547"/>
      <c r="AG138" s="1547"/>
      <c r="AH138" s="1547"/>
      <c r="AI138" s="1547"/>
      <c r="AJ138" s="1547"/>
      <c r="AK138" s="1547"/>
      <c r="AL138" s="1547"/>
      <c r="AM138" s="1547"/>
      <c r="AN138" s="1547"/>
      <c r="AO138" s="1547"/>
      <c r="AP138" s="1547"/>
      <c r="AQ138" s="1547"/>
      <c r="AR138" s="1547"/>
      <c r="AS138" s="1547"/>
      <c r="AT138" s="1547"/>
      <c r="AU138" s="1547"/>
      <c r="AV138" s="1547"/>
      <c r="AW138" s="1547"/>
      <c r="AX138" s="1547"/>
      <c r="AY138" s="1547"/>
      <c r="AZ138" s="1547"/>
      <c r="BA138" s="1547"/>
      <c r="BB138" s="1547"/>
      <c r="BC138" s="1547"/>
    </row>
    <row r="139" spans="1:55" hidden="1" x14ac:dyDescent="0.2">
      <c r="A139" s="1547"/>
      <c r="B139" s="1547"/>
      <c r="C139" s="1547"/>
      <c r="D139" s="1547"/>
      <c r="E139" s="1547"/>
      <c r="F139" s="1547"/>
      <c r="G139" s="1547"/>
      <c r="H139" s="1547"/>
      <c r="I139" s="1547"/>
      <c r="J139" s="1547"/>
      <c r="K139" s="1548"/>
      <c r="L139" s="1548"/>
      <c r="M139" s="1548"/>
      <c r="N139" s="1549"/>
      <c r="O139" s="1549"/>
      <c r="P139" s="1549"/>
      <c r="Q139" s="1549"/>
      <c r="R139" s="1549"/>
      <c r="S139" s="1549"/>
      <c r="T139" s="1547"/>
      <c r="U139" s="1547"/>
      <c r="V139" s="1547"/>
      <c r="W139" s="1547"/>
      <c r="X139" s="1547"/>
      <c r="Y139" s="1547"/>
      <c r="Z139" s="1547"/>
      <c r="AA139" s="1547"/>
      <c r="AB139" s="1547"/>
      <c r="AC139" s="1547"/>
      <c r="AD139" s="1547"/>
      <c r="AE139" s="1547"/>
      <c r="AF139" s="1547"/>
      <c r="AG139" s="1547"/>
      <c r="AH139" s="1547"/>
      <c r="AI139" s="1547"/>
      <c r="AJ139" s="1547"/>
      <c r="AK139" s="1547"/>
      <c r="AL139" s="1547"/>
      <c r="AM139" s="1547"/>
      <c r="AN139" s="1547"/>
      <c r="AO139" s="1547"/>
      <c r="AP139" s="1547"/>
      <c r="AQ139" s="1547"/>
      <c r="AR139" s="1547"/>
      <c r="AS139" s="1547"/>
      <c r="AT139" s="1547"/>
      <c r="AU139" s="1547"/>
      <c r="AV139" s="1547"/>
      <c r="AW139" s="1547"/>
      <c r="AX139" s="1547"/>
      <c r="AY139" s="1547"/>
      <c r="AZ139" s="1547"/>
      <c r="BA139" s="1547"/>
      <c r="BB139" s="1547"/>
      <c r="BC139" s="1547"/>
    </row>
    <row r="140" spans="1:55" hidden="1" x14ac:dyDescent="0.2">
      <c r="A140" s="1547"/>
      <c r="B140" s="1547"/>
      <c r="C140" s="1547"/>
      <c r="D140" s="1547"/>
      <c r="E140" s="1547"/>
      <c r="F140" s="1547"/>
      <c r="G140" s="1547"/>
      <c r="H140" s="1547"/>
      <c r="I140" s="1547"/>
      <c r="J140" s="1547"/>
      <c r="K140" s="1548"/>
      <c r="L140" s="1548"/>
      <c r="M140" s="1548"/>
      <c r="N140" s="1549"/>
      <c r="O140" s="1549"/>
      <c r="P140" s="1549"/>
      <c r="Q140" s="1549"/>
      <c r="R140" s="1549"/>
      <c r="S140" s="1549"/>
      <c r="T140" s="1547"/>
      <c r="U140" s="1547"/>
      <c r="V140" s="1547"/>
      <c r="W140" s="1547"/>
      <c r="X140" s="1547"/>
      <c r="Y140" s="1547"/>
      <c r="Z140" s="1547"/>
      <c r="AA140" s="1547"/>
      <c r="AB140" s="1547"/>
      <c r="AC140" s="1547"/>
      <c r="AD140" s="1547"/>
      <c r="AE140" s="1547"/>
      <c r="AF140" s="1547"/>
      <c r="AG140" s="1547"/>
      <c r="AH140" s="1547"/>
      <c r="AI140" s="1547"/>
      <c r="AJ140" s="1547"/>
      <c r="AK140" s="1547"/>
      <c r="AL140" s="1547"/>
      <c r="AM140" s="1547"/>
      <c r="AN140" s="1547"/>
      <c r="AO140" s="1547"/>
      <c r="AP140" s="1547"/>
      <c r="AQ140" s="1547"/>
      <c r="AR140" s="1547"/>
      <c r="AS140" s="1547"/>
      <c r="AT140" s="1547"/>
      <c r="AU140" s="1547"/>
      <c r="AV140" s="1547"/>
      <c r="AW140" s="1547"/>
      <c r="AX140" s="1547"/>
      <c r="AY140" s="1547"/>
      <c r="AZ140" s="1547"/>
      <c r="BA140" s="1547"/>
      <c r="BB140" s="1547"/>
      <c r="BC140" s="1547"/>
    </row>
    <row r="141" spans="1:55" hidden="1" x14ac:dyDescent="0.2">
      <c r="A141" s="1547"/>
      <c r="B141" s="1547"/>
      <c r="C141" s="1547"/>
      <c r="D141" s="1547"/>
      <c r="E141" s="1547"/>
      <c r="F141" s="1547"/>
      <c r="G141" s="1547"/>
      <c r="H141" s="1547"/>
      <c r="I141" s="1547"/>
      <c r="J141" s="1547"/>
      <c r="K141" s="1548"/>
      <c r="L141" s="1548"/>
      <c r="M141" s="1548"/>
      <c r="N141" s="1549"/>
      <c r="O141" s="1549"/>
      <c r="P141" s="1549"/>
      <c r="Q141" s="1549"/>
      <c r="R141" s="1549"/>
      <c r="S141" s="1549"/>
      <c r="T141" s="1547"/>
      <c r="U141" s="1547"/>
      <c r="V141" s="1547"/>
      <c r="W141" s="1547"/>
      <c r="X141" s="1547"/>
      <c r="Y141" s="1547"/>
      <c r="Z141" s="1547"/>
      <c r="AA141" s="1547"/>
      <c r="AB141" s="1547"/>
      <c r="AC141" s="1547"/>
      <c r="AD141" s="1547"/>
      <c r="AE141" s="1547"/>
      <c r="AF141" s="1547"/>
      <c r="AG141" s="1547"/>
      <c r="AH141" s="1547"/>
      <c r="AI141" s="1547"/>
      <c r="AJ141" s="1547"/>
      <c r="AK141" s="1547"/>
      <c r="AL141" s="1547"/>
      <c r="AM141" s="1547"/>
      <c r="AN141" s="1547"/>
      <c r="AO141" s="1547"/>
      <c r="AP141" s="1547"/>
      <c r="AQ141" s="1547"/>
      <c r="AR141" s="1547"/>
      <c r="AS141" s="1547"/>
      <c r="AT141" s="1547"/>
      <c r="AU141" s="1547"/>
      <c r="AV141" s="1547"/>
      <c r="AW141" s="1547"/>
      <c r="AX141" s="1547"/>
      <c r="AY141" s="1547"/>
      <c r="AZ141" s="1547"/>
      <c r="BA141" s="1547"/>
      <c r="BB141" s="1547"/>
      <c r="BC141" s="1547"/>
    </row>
    <row r="142" spans="1:55" hidden="1" x14ac:dyDescent="0.2">
      <c r="A142" s="1547"/>
      <c r="B142" s="1547"/>
      <c r="C142" s="1547"/>
      <c r="D142" s="1547"/>
      <c r="E142" s="1547"/>
      <c r="F142" s="1547"/>
      <c r="G142" s="1547"/>
      <c r="H142" s="1547"/>
      <c r="I142" s="1547"/>
      <c r="J142" s="1547"/>
      <c r="K142" s="1548"/>
      <c r="L142" s="1548"/>
      <c r="M142" s="1548"/>
      <c r="N142" s="1549"/>
      <c r="O142" s="1549"/>
      <c r="P142" s="1549"/>
      <c r="Q142" s="1549"/>
      <c r="R142" s="1549"/>
      <c r="S142" s="1549"/>
      <c r="T142" s="1547"/>
      <c r="U142" s="1547"/>
      <c r="V142" s="1547"/>
      <c r="W142" s="1547"/>
      <c r="X142" s="1547"/>
      <c r="Y142" s="1547"/>
      <c r="Z142" s="1547"/>
      <c r="AA142" s="1547"/>
      <c r="AB142" s="1547"/>
      <c r="AC142" s="1547"/>
      <c r="AD142" s="1547"/>
      <c r="AE142" s="1547"/>
      <c r="AF142" s="1547"/>
      <c r="AG142" s="1547"/>
      <c r="AH142" s="1547"/>
      <c r="AI142" s="1547"/>
      <c r="AJ142" s="1547"/>
      <c r="AK142" s="1547"/>
      <c r="AL142" s="1547"/>
      <c r="AM142" s="1547"/>
      <c r="AN142" s="1547"/>
      <c r="AO142" s="1547"/>
      <c r="AP142" s="1547"/>
      <c r="AQ142" s="1547"/>
      <c r="AR142" s="1547"/>
      <c r="AS142" s="1547"/>
      <c r="AT142" s="1547"/>
      <c r="AU142" s="1547"/>
      <c r="AV142" s="1547"/>
      <c r="AW142" s="1547"/>
      <c r="AX142" s="1547"/>
      <c r="AY142" s="1547"/>
      <c r="AZ142" s="1547"/>
      <c r="BA142" s="1547"/>
      <c r="BB142" s="1547"/>
      <c r="BC142" s="1547"/>
    </row>
    <row r="143" spans="1:55" hidden="1" x14ac:dyDescent="0.2">
      <c r="A143" s="1547"/>
      <c r="B143" s="1547"/>
      <c r="C143" s="1547"/>
      <c r="D143" s="1547"/>
      <c r="E143" s="1547"/>
      <c r="F143" s="1547"/>
      <c r="G143" s="1547"/>
      <c r="H143" s="1547"/>
      <c r="I143" s="1547"/>
      <c r="J143" s="1547"/>
      <c r="K143" s="1548"/>
      <c r="L143" s="1548"/>
      <c r="M143" s="1548"/>
      <c r="N143" s="1549"/>
      <c r="O143" s="1549"/>
      <c r="P143" s="1549"/>
      <c r="Q143" s="1549"/>
      <c r="R143" s="1549"/>
      <c r="S143" s="1549"/>
      <c r="T143" s="1547"/>
      <c r="U143" s="1547"/>
      <c r="V143" s="1547"/>
      <c r="W143" s="1547"/>
      <c r="X143" s="1547"/>
      <c r="Y143" s="1547"/>
      <c r="Z143" s="1547"/>
      <c r="AA143" s="1547"/>
      <c r="AB143" s="1547"/>
      <c r="AC143" s="1547"/>
      <c r="AD143" s="1547"/>
      <c r="AE143" s="1547"/>
      <c r="AF143" s="1547"/>
      <c r="AG143" s="1547"/>
      <c r="AH143" s="1547"/>
      <c r="AI143" s="1547"/>
      <c r="AJ143" s="1547"/>
      <c r="AK143" s="1547"/>
      <c r="AL143" s="1547"/>
      <c r="AM143" s="1547"/>
      <c r="AN143" s="1547"/>
      <c r="AO143" s="1547"/>
      <c r="AP143" s="1547"/>
      <c r="AQ143" s="1547"/>
      <c r="AR143" s="1547"/>
      <c r="AS143" s="1547"/>
      <c r="AT143" s="1547"/>
      <c r="AU143" s="1547"/>
      <c r="AV143" s="1547"/>
      <c r="AW143" s="1547"/>
      <c r="AX143" s="1547"/>
      <c r="AY143" s="1547"/>
      <c r="AZ143" s="1547"/>
      <c r="BA143" s="1547"/>
      <c r="BB143" s="1547"/>
      <c r="BC143" s="1547"/>
    </row>
    <row r="144" spans="1:55" hidden="1" x14ac:dyDescent="0.2">
      <c r="A144" s="1547"/>
      <c r="B144" s="1547"/>
      <c r="C144" s="1547"/>
      <c r="D144" s="1547"/>
      <c r="E144" s="1547"/>
      <c r="F144" s="1547"/>
      <c r="G144" s="1547"/>
      <c r="H144" s="1547"/>
      <c r="I144" s="1547"/>
      <c r="J144" s="1547"/>
      <c r="K144" s="1548"/>
      <c r="L144" s="1548"/>
      <c r="M144" s="1548"/>
      <c r="N144" s="1549"/>
      <c r="O144" s="1549"/>
      <c r="P144" s="1549"/>
      <c r="Q144" s="1549"/>
      <c r="R144" s="1549"/>
      <c r="S144" s="1549"/>
      <c r="T144" s="1547"/>
      <c r="U144" s="1547"/>
      <c r="V144" s="1547"/>
      <c r="W144" s="1547"/>
      <c r="X144" s="1547"/>
      <c r="Y144" s="1547"/>
      <c r="Z144" s="1547"/>
      <c r="AA144" s="1547"/>
      <c r="AB144" s="1547"/>
      <c r="AC144" s="1547"/>
      <c r="AD144" s="1547"/>
      <c r="AE144" s="1547"/>
      <c r="AF144" s="1547"/>
      <c r="AG144" s="1547"/>
      <c r="AH144" s="1547"/>
      <c r="AI144" s="1547"/>
      <c r="AJ144" s="1547"/>
      <c r="AK144" s="1547"/>
      <c r="AL144" s="1547"/>
      <c r="AM144" s="1547"/>
      <c r="AN144" s="1547"/>
      <c r="AO144" s="1547"/>
      <c r="AP144" s="1547"/>
      <c r="AQ144" s="1547"/>
      <c r="AR144" s="1547"/>
      <c r="AS144" s="1547"/>
      <c r="AT144" s="1547"/>
      <c r="AU144" s="1547"/>
      <c r="AV144" s="1547"/>
      <c r="AW144" s="1547"/>
      <c r="AX144" s="1547"/>
      <c r="AY144" s="1547"/>
      <c r="AZ144" s="1547"/>
      <c r="BA144" s="1547"/>
      <c r="BB144" s="1547"/>
      <c r="BC144" s="1547"/>
    </row>
    <row r="145" spans="1:55" hidden="1" x14ac:dyDescent="0.2">
      <c r="A145" s="1547"/>
      <c r="B145" s="1547"/>
      <c r="C145" s="1547"/>
      <c r="D145" s="1547"/>
      <c r="E145" s="1547"/>
      <c r="F145" s="1547"/>
      <c r="G145" s="1547"/>
      <c r="H145" s="1547"/>
      <c r="I145" s="1547"/>
      <c r="J145" s="1547"/>
      <c r="K145" s="1548"/>
      <c r="L145" s="1548"/>
      <c r="M145" s="1548"/>
      <c r="N145" s="1549"/>
      <c r="O145" s="1549"/>
      <c r="P145" s="1549"/>
      <c r="Q145" s="1549"/>
      <c r="R145" s="1549"/>
      <c r="S145" s="1549"/>
      <c r="T145" s="1547"/>
      <c r="U145" s="1547"/>
      <c r="V145" s="1547"/>
      <c r="W145" s="1547"/>
      <c r="X145" s="1547"/>
      <c r="Y145" s="1547"/>
      <c r="Z145" s="1547"/>
      <c r="AA145" s="1547"/>
      <c r="AB145" s="1547"/>
      <c r="AC145" s="1547"/>
      <c r="AD145" s="1547"/>
      <c r="AE145" s="1547"/>
      <c r="AF145" s="1547"/>
      <c r="AG145" s="1547"/>
      <c r="AH145" s="1547"/>
      <c r="AI145" s="1547"/>
      <c r="AJ145" s="1547"/>
      <c r="AK145" s="1547"/>
      <c r="AL145" s="1547"/>
      <c r="AM145" s="1547"/>
      <c r="AN145" s="1547"/>
      <c r="AO145" s="1547"/>
      <c r="AP145" s="1547"/>
      <c r="AQ145" s="1547"/>
      <c r="AR145" s="1547"/>
      <c r="AS145" s="1547"/>
      <c r="AT145" s="1547"/>
      <c r="AU145" s="1547"/>
      <c r="AV145" s="1547"/>
      <c r="AW145" s="1547"/>
      <c r="AX145" s="1547"/>
      <c r="AY145" s="1547"/>
      <c r="AZ145" s="1547"/>
      <c r="BA145" s="1547"/>
      <c r="BB145" s="1547"/>
      <c r="BC145" s="1547"/>
    </row>
    <row r="146" spans="1:55" hidden="1" x14ac:dyDescent="0.2">
      <c r="A146" s="1547"/>
      <c r="B146" s="1547"/>
      <c r="C146" s="1547"/>
      <c r="D146" s="1547"/>
      <c r="E146" s="1547"/>
      <c r="F146" s="1547"/>
      <c r="G146" s="1547"/>
      <c r="H146" s="1547"/>
      <c r="I146" s="1547"/>
      <c r="J146" s="1547"/>
      <c r="K146" s="1548"/>
      <c r="L146" s="1548"/>
      <c r="M146" s="1548"/>
      <c r="N146" s="1549"/>
      <c r="O146" s="1549"/>
      <c r="P146" s="1549"/>
      <c r="Q146" s="1549"/>
      <c r="R146" s="1549"/>
      <c r="S146" s="1549"/>
      <c r="T146" s="1547"/>
      <c r="U146" s="1547"/>
      <c r="V146" s="1547"/>
      <c r="W146" s="1547"/>
      <c r="X146" s="1547"/>
      <c r="Y146" s="1547"/>
      <c r="Z146" s="1547"/>
      <c r="AA146" s="1547"/>
      <c r="AB146" s="1547"/>
      <c r="AC146" s="1547"/>
      <c r="AD146" s="1547"/>
      <c r="AE146" s="1547"/>
      <c r="AF146" s="1547"/>
      <c r="AG146" s="1547"/>
      <c r="AH146" s="1547"/>
      <c r="AI146" s="1547"/>
      <c r="AJ146" s="1547"/>
      <c r="AK146" s="1547"/>
      <c r="AL146" s="1547"/>
      <c r="AM146" s="1547"/>
      <c r="AN146" s="1547"/>
      <c r="AO146" s="1547"/>
      <c r="AP146" s="1547"/>
      <c r="AQ146" s="1547"/>
      <c r="AR146" s="1547"/>
      <c r="AS146" s="1547"/>
      <c r="AT146" s="1547"/>
      <c r="AU146" s="1547"/>
      <c r="AV146" s="1547"/>
      <c r="AW146" s="1547"/>
      <c r="AX146" s="1547"/>
      <c r="AY146" s="1547"/>
      <c r="AZ146" s="1547"/>
      <c r="BA146" s="1547"/>
      <c r="BB146" s="1547"/>
      <c r="BC146" s="1547"/>
    </row>
    <row r="147" spans="1:55" hidden="1" x14ac:dyDescent="0.2">
      <c r="A147" s="1547"/>
      <c r="B147" s="1547"/>
      <c r="C147" s="1547"/>
      <c r="D147" s="1547"/>
      <c r="E147" s="1547"/>
      <c r="F147" s="1547"/>
      <c r="G147" s="1547"/>
      <c r="H147" s="1547"/>
      <c r="I147" s="1547"/>
      <c r="J147" s="1547"/>
      <c r="K147" s="1548"/>
      <c r="L147" s="1548"/>
      <c r="M147" s="1548"/>
      <c r="N147" s="1549"/>
      <c r="O147" s="1549"/>
      <c r="P147" s="1549"/>
      <c r="Q147" s="1549"/>
      <c r="R147" s="1549"/>
      <c r="S147" s="1549"/>
      <c r="T147" s="1547"/>
      <c r="U147" s="1547"/>
      <c r="V147" s="1547"/>
      <c r="W147" s="1547"/>
      <c r="X147" s="1547"/>
      <c r="Y147" s="1547"/>
      <c r="Z147" s="1547"/>
      <c r="AA147" s="1547"/>
      <c r="AB147" s="1547"/>
      <c r="AC147" s="1547"/>
      <c r="AD147" s="1547"/>
      <c r="AE147" s="1547"/>
      <c r="AF147" s="1547"/>
      <c r="AG147" s="1547"/>
      <c r="AH147" s="1547"/>
      <c r="AI147" s="1547"/>
      <c r="AJ147" s="1547"/>
      <c r="AK147" s="1547"/>
      <c r="AL147" s="1547"/>
      <c r="AM147" s="1547"/>
      <c r="AN147" s="1547"/>
      <c r="AO147" s="1547"/>
      <c r="AP147" s="1547"/>
      <c r="AQ147" s="1547"/>
      <c r="AR147" s="1547"/>
      <c r="AS147" s="1547"/>
      <c r="AT147" s="1547"/>
      <c r="AU147" s="1547"/>
      <c r="AV147" s="1547"/>
      <c r="AW147" s="1547"/>
      <c r="AX147" s="1547"/>
      <c r="AY147" s="1547"/>
      <c r="AZ147" s="1547"/>
      <c r="BA147" s="1547"/>
      <c r="BB147" s="1547"/>
      <c r="BC147" s="1547"/>
    </row>
    <row r="148" spans="1:55" hidden="1" x14ac:dyDescent="0.2">
      <c r="A148" s="1547"/>
      <c r="B148" s="1547"/>
      <c r="C148" s="1547"/>
      <c r="D148" s="1547"/>
      <c r="E148" s="1547"/>
      <c r="F148" s="1547"/>
      <c r="G148" s="1547"/>
      <c r="H148" s="1547"/>
      <c r="I148" s="1547"/>
      <c r="J148" s="1547"/>
      <c r="K148" s="1548"/>
      <c r="L148" s="1548"/>
      <c r="M148" s="1548"/>
      <c r="N148" s="1549"/>
      <c r="O148" s="1549"/>
      <c r="P148" s="1549"/>
      <c r="Q148" s="1549"/>
      <c r="R148" s="1549"/>
      <c r="S148" s="1549"/>
      <c r="T148" s="1547"/>
      <c r="U148" s="1547"/>
      <c r="V148" s="1547"/>
      <c r="W148" s="1547"/>
      <c r="X148" s="1547"/>
      <c r="Y148" s="1547"/>
      <c r="Z148" s="1547"/>
      <c r="AA148" s="1547"/>
      <c r="AB148" s="1547"/>
      <c r="AC148" s="1547"/>
      <c r="AD148" s="1547"/>
      <c r="AE148" s="1547"/>
      <c r="AF148" s="1547"/>
      <c r="AG148" s="1547"/>
      <c r="AH148" s="1547"/>
      <c r="AI148" s="1547"/>
      <c r="AJ148" s="1547"/>
      <c r="AK148" s="1547"/>
      <c r="AL148" s="1547"/>
      <c r="AM148" s="1547"/>
      <c r="AN148" s="1547"/>
      <c r="AO148" s="1547"/>
      <c r="AP148" s="1547"/>
      <c r="AQ148" s="1547"/>
      <c r="AR148" s="1547"/>
      <c r="AS148" s="1547"/>
      <c r="AT148" s="1547"/>
      <c r="AU148" s="1547"/>
      <c r="AV148" s="1547"/>
      <c r="AW148" s="1547"/>
      <c r="AX148" s="1547"/>
      <c r="AY148" s="1547"/>
      <c r="AZ148" s="1547"/>
      <c r="BA148" s="1547"/>
      <c r="BB148" s="1547"/>
      <c r="BC148" s="1547"/>
    </row>
    <row r="149" spans="1:55" hidden="1" x14ac:dyDescent="0.2">
      <c r="A149" s="1547"/>
      <c r="B149" s="1547"/>
      <c r="C149" s="1547"/>
      <c r="D149" s="1547"/>
      <c r="E149" s="1547"/>
      <c r="F149" s="1547"/>
      <c r="G149" s="1547"/>
      <c r="H149" s="1547"/>
      <c r="I149" s="1547"/>
      <c r="J149" s="1547"/>
      <c r="K149" s="1548"/>
      <c r="L149" s="1548"/>
      <c r="M149" s="1548"/>
      <c r="N149" s="1549"/>
      <c r="O149" s="1549"/>
      <c r="P149" s="1549"/>
      <c r="Q149" s="1549"/>
      <c r="R149" s="1549"/>
      <c r="S149" s="1549"/>
      <c r="T149" s="1547"/>
      <c r="U149" s="1547"/>
      <c r="V149" s="1547"/>
      <c r="W149" s="1547"/>
      <c r="X149" s="1547"/>
      <c r="Y149" s="1547"/>
      <c r="Z149" s="1547"/>
      <c r="AA149" s="1547"/>
      <c r="AB149" s="1547"/>
      <c r="AC149" s="1547"/>
      <c r="AD149" s="1547"/>
      <c r="AE149" s="1547"/>
      <c r="AF149" s="1547"/>
      <c r="AG149" s="1547"/>
      <c r="AH149" s="1547"/>
      <c r="AI149" s="1547"/>
      <c r="AJ149" s="1547"/>
      <c r="AK149" s="1547"/>
      <c r="AL149" s="1547"/>
      <c r="AM149" s="1547"/>
      <c r="AN149" s="1547"/>
      <c r="AO149" s="1547"/>
      <c r="AP149" s="1547"/>
      <c r="AQ149" s="1547"/>
      <c r="AR149" s="1547"/>
      <c r="AS149" s="1547"/>
      <c r="AT149" s="1547"/>
      <c r="AU149" s="1547"/>
      <c r="AV149" s="1547"/>
      <c r="AW149" s="1547"/>
      <c r="AX149" s="1547"/>
      <c r="AY149" s="1547"/>
      <c r="AZ149" s="1547"/>
      <c r="BA149" s="1547"/>
      <c r="BB149" s="1547"/>
      <c r="BC149" s="1547"/>
    </row>
    <row r="150" spans="1:55" hidden="1" x14ac:dyDescent="0.2">
      <c r="A150" s="1547"/>
      <c r="B150" s="1547"/>
      <c r="C150" s="1547"/>
      <c r="D150" s="1547"/>
      <c r="E150" s="1547"/>
      <c r="F150" s="1547"/>
      <c r="G150" s="1547"/>
      <c r="H150" s="1547"/>
      <c r="I150" s="1547"/>
      <c r="J150" s="1547"/>
      <c r="K150" s="1548"/>
      <c r="L150" s="1548"/>
      <c r="M150" s="1548"/>
      <c r="N150" s="1549"/>
      <c r="O150" s="1549"/>
      <c r="P150" s="1549"/>
      <c r="Q150" s="1549"/>
      <c r="R150" s="1549"/>
      <c r="S150" s="1549"/>
      <c r="T150" s="1547"/>
      <c r="U150" s="1547"/>
      <c r="V150" s="1547"/>
      <c r="W150" s="1547"/>
      <c r="X150" s="1547"/>
      <c r="Y150" s="1547"/>
      <c r="Z150" s="1547"/>
      <c r="AA150" s="1547"/>
      <c r="AB150" s="1547"/>
      <c r="AC150" s="1547"/>
      <c r="AD150" s="1547"/>
      <c r="AE150" s="1547"/>
      <c r="AF150" s="1547"/>
      <c r="AG150" s="1547"/>
      <c r="AH150" s="1547"/>
      <c r="AI150" s="1547"/>
      <c r="AJ150" s="1547"/>
      <c r="AK150" s="1547"/>
      <c r="AL150" s="1547"/>
      <c r="AM150" s="1547"/>
      <c r="AN150" s="1547"/>
      <c r="AO150" s="1547"/>
      <c r="AP150" s="1547"/>
      <c r="AQ150" s="1547"/>
      <c r="AR150" s="1547"/>
      <c r="AS150" s="1547"/>
      <c r="AT150" s="1547"/>
      <c r="AU150" s="1547"/>
      <c r="AV150" s="1547"/>
      <c r="AW150" s="1547"/>
      <c r="AX150" s="1547"/>
      <c r="AY150" s="1547"/>
      <c r="AZ150" s="1547"/>
      <c r="BA150" s="1547"/>
      <c r="BB150" s="1547"/>
      <c r="BC150" s="1547"/>
    </row>
    <row r="151" spans="1:55" hidden="1" x14ac:dyDescent="0.2">
      <c r="A151" s="1547"/>
      <c r="B151" s="1547"/>
      <c r="C151" s="1547"/>
      <c r="D151" s="1547"/>
      <c r="E151" s="1547"/>
      <c r="F151" s="1547"/>
      <c r="G151" s="1547"/>
      <c r="H151" s="1547"/>
      <c r="I151" s="1547"/>
      <c r="J151" s="1547"/>
      <c r="K151" s="1548"/>
      <c r="L151" s="1548"/>
      <c r="M151" s="1548"/>
      <c r="N151" s="1549"/>
      <c r="O151" s="1549"/>
      <c r="P151" s="1549"/>
      <c r="Q151" s="1549"/>
      <c r="R151" s="1549"/>
      <c r="S151" s="1549"/>
      <c r="T151" s="1547"/>
      <c r="U151" s="1547"/>
      <c r="V151" s="1547"/>
      <c r="W151" s="1547"/>
      <c r="X151" s="1547"/>
      <c r="Y151" s="1547"/>
      <c r="Z151" s="1547"/>
      <c r="AA151" s="1547"/>
      <c r="AB151" s="1547"/>
      <c r="AC151" s="1547"/>
      <c r="AD151" s="1547"/>
      <c r="AE151" s="1547"/>
      <c r="AF151" s="1547"/>
      <c r="AG151" s="1547"/>
      <c r="AH151" s="1547"/>
      <c r="AI151" s="1547"/>
      <c r="AJ151" s="1547"/>
      <c r="AK151" s="1547"/>
      <c r="AL151" s="1547"/>
      <c r="AM151" s="1547"/>
      <c r="AN151" s="1547"/>
      <c r="AO151" s="1547"/>
      <c r="AP151" s="1547"/>
      <c r="AQ151" s="1547"/>
      <c r="AR151" s="1547"/>
      <c r="AS151" s="1547"/>
      <c r="AT151" s="1547"/>
      <c r="AU151" s="1547"/>
      <c r="AV151" s="1547"/>
      <c r="AW151" s="1547"/>
      <c r="AX151" s="1547"/>
      <c r="AY151" s="1547"/>
      <c r="AZ151" s="1547"/>
      <c r="BA151" s="1547"/>
      <c r="BB151" s="1547"/>
      <c r="BC151" s="1547"/>
    </row>
    <row r="152" spans="1:55" hidden="1" x14ac:dyDescent="0.2">
      <c r="A152" s="1547"/>
      <c r="B152" s="1547"/>
      <c r="C152" s="1547"/>
      <c r="D152" s="1547"/>
      <c r="E152" s="1547"/>
      <c r="F152" s="1547"/>
      <c r="G152" s="1547"/>
      <c r="H152" s="1547"/>
      <c r="I152" s="1547"/>
      <c r="J152" s="1547"/>
      <c r="K152" s="1548"/>
      <c r="L152" s="1548"/>
      <c r="M152" s="1548"/>
      <c r="N152" s="1549"/>
      <c r="O152" s="1549"/>
      <c r="P152" s="1549"/>
      <c r="Q152" s="1549"/>
      <c r="R152" s="1549"/>
      <c r="S152" s="1549"/>
      <c r="T152" s="1547"/>
      <c r="U152" s="1547"/>
      <c r="V152" s="1547"/>
      <c r="W152" s="1547"/>
      <c r="X152" s="1547"/>
      <c r="Y152" s="1547"/>
      <c r="Z152" s="1547"/>
      <c r="AA152" s="1547"/>
      <c r="AB152" s="1547"/>
      <c r="AC152" s="1547"/>
      <c r="AD152" s="1547"/>
      <c r="AE152" s="1547"/>
      <c r="AF152" s="1547"/>
      <c r="AG152" s="1547"/>
      <c r="AH152" s="1547"/>
      <c r="AI152" s="1547"/>
      <c r="AJ152" s="1547"/>
      <c r="AK152" s="1547"/>
      <c r="AL152" s="1547"/>
      <c r="AM152" s="1547"/>
      <c r="AN152" s="1547"/>
      <c r="AO152" s="1547"/>
      <c r="AP152" s="1547"/>
      <c r="AQ152" s="1547"/>
      <c r="AR152" s="1547"/>
      <c r="AS152" s="1547"/>
      <c r="AT152" s="1547"/>
      <c r="AU152" s="1547"/>
      <c r="AV152" s="1547"/>
      <c r="AW152" s="1547"/>
      <c r="AX152" s="1547"/>
      <c r="AY152" s="1547"/>
      <c r="AZ152" s="1547"/>
      <c r="BA152" s="1547"/>
      <c r="BB152" s="1547"/>
      <c r="BC152" s="1547"/>
    </row>
    <row r="153" spans="1:55" hidden="1" x14ac:dyDescent="0.2">
      <c r="A153" s="1547"/>
      <c r="B153" s="1547"/>
      <c r="C153" s="1547"/>
      <c r="D153" s="1547"/>
      <c r="E153" s="1547"/>
      <c r="F153" s="1547"/>
      <c r="G153" s="1547"/>
      <c r="H153" s="1547"/>
      <c r="I153" s="1547"/>
      <c r="J153" s="1547"/>
      <c r="K153" s="1548"/>
      <c r="L153" s="1548"/>
      <c r="M153" s="1548"/>
      <c r="N153" s="1549"/>
      <c r="O153" s="1549"/>
      <c r="P153" s="1549"/>
      <c r="Q153" s="1549"/>
      <c r="R153" s="1549"/>
      <c r="S153" s="1549"/>
      <c r="T153" s="1547"/>
      <c r="U153" s="1547"/>
      <c r="V153" s="1547"/>
      <c r="W153" s="1547"/>
      <c r="X153" s="1547"/>
      <c r="Y153" s="1547"/>
      <c r="Z153" s="1547"/>
      <c r="AA153" s="1547"/>
      <c r="AB153" s="1547"/>
      <c r="AC153" s="1547"/>
      <c r="AD153" s="1547"/>
      <c r="AE153" s="1547"/>
      <c r="AF153" s="1547"/>
      <c r="AG153" s="1547"/>
      <c r="AH153" s="1547"/>
      <c r="AI153" s="1547"/>
      <c r="AJ153" s="1547"/>
      <c r="AK153" s="1547"/>
      <c r="AL153" s="1547"/>
      <c r="AM153" s="1547"/>
      <c r="AN153" s="1547"/>
      <c r="AO153" s="1547"/>
      <c r="AP153" s="1547"/>
      <c r="AQ153" s="1547"/>
      <c r="AR153" s="1547"/>
      <c r="AS153" s="1547"/>
      <c r="AT153" s="1547"/>
      <c r="AU153" s="1547"/>
      <c r="AV153" s="1547"/>
      <c r="AW153" s="1547"/>
      <c r="AX153" s="1547"/>
      <c r="AY153" s="1547"/>
      <c r="AZ153" s="1547"/>
      <c r="BA153" s="1547"/>
      <c r="BB153" s="1547"/>
      <c r="BC153" s="1547"/>
    </row>
    <row r="154" spans="1:55" hidden="1" x14ac:dyDescent="0.2">
      <c r="A154" s="1547"/>
      <c r="B154" s="1547"/>
      <c r="C154" s="1547"/>
      <c r="D154" s="1547"/>
      <c r="E154" s="1547"/>
      <c r="F154" s="1547"/>
      <c r="G154" s="1547"/>
      <c r="H154" s="1547"/>
      <c r="I154" s="1547"/>
      <c r="J154" s="1547"/>
      <c r="K154" s="1548"/>
      <c r="L154" s="1548"/>
      <c r="M154" s="1548"/>
      <c r="N154" s="1549"/>
      <c r="O154" s="1549"/>
      <c r="P154" s="1549"/>
      <c r="Q154" s="1549"/>
      <c r="R154" s="1549"/>
      <c r="S154" s="1549"/>
      <c r="T154" s="1547"/>
      <c r="U154" s="1547"/>
      <c r="V154" s="1547"/>
      <c r="W154" s="1547"/>
      <c r="X154" s="1547"/>
      <c r="Y154" s="1547"/>
      <c r="Z154" s="1547"/>
      <c r="AA154" s="1547"/>
      <c r="AB154" s="1547"/>
      <c r="AC154" s="1547"/>
      <c r="AD154" s="1547"/>
      <c r="AE154" s="1547"/>
      <c r="AF154" s="1547"/>
      <c r="AG154" s="1547"/>
      <c r="AH154" s="1547"/>
      <c r="AI154" s="1547"/>
      <c r="AJ154" s="1547"/>
      <c r="AK154" s="1547"/>
      <c r="AL154" s="1547"/>
      <c r="AM154" s="1547"/>
      <c r="AN154" s="1547"/>
      <c r="AO154" s="1547"/>
      <c r="AP154" s="1547"/>
      <c r="AQ154" s="1547"/>
      <c r="AR154" s="1547"/>
      <c r="AS154" s="1547"/>
      <c r="AT154" s="1547"/>
      <c r="AU154" s="1547"/>
      <c r="AV154" s="1547"/>
      <c r="AW154" s="1547"/>
      <c r="AX154" s="1547"/>
      <c r="AY154" s="1547"/>
      <c r="AZ154" s="1547"/>
      <c r="BA154" s="1547"/>
      <c r="BB154" s="1547"/>
      <c r="BC154" s="1547"/>
    </row>
    <row r="155" spans="1:55" hidden="1" x14ac:dyDescent="0.2">
      <c r="A155" s="1547"/>
      <c r="B155" s="1547"/>
      <c r="C155" s="1547"/>
      <c r="D155" s="1547"/>
      <c r="E155" s="1547"/>
      <c r="F155" s="1547"/>
      <c r="G155" s="1547"/>
      <c r="H155" s="1547"/>
      <c r="I155" s="1547"/>
      <c r="J155" s="1547"/>
      <c r="K155" s="1548"/>
      <c r="L155" s="1548"/>
      <c r="M155" s="1548"/>
      <c r="N155" s="1549"/>
      <c r="O155" s="1549"/>
      <c r="P155" s="1549"/>
      <c r="Q155" s="1549"/>
      <c r="R155" s="1549"/>
      <c r="S155" s="1549"/>
      <c r="T155" s="1547"/>
      <c r="U155" s="1547"/>
      <c r="V155" s="1547"/>
      <c r="W155" s="1547"/>
      <c r="X155" s="1547"/>
      <c r="Y155" s="1547"/>
      <c r="Z155" s="1547"/>
      <c r="AA155" s="1547"/>
      <c r="AB155" s="1547"/>
      <c r="AC155" s="1547"/>
      <c r="AD155" s="1547"/>
      <c r="AE155" s="1547"/>
      <c r="AF155" s="1547"/>
      <c r="AG155" s="1547"/>
      <c r="AH155" s="1547"/>
      <c r="AI155" s="1547"/>
      <c r="AJ155" s="1547"/>
      <c r="AK155" s="1547"/>
      <c r="AL155" s="1547"/>
      <c r="AM155" s="1547"/>
      <c r="AN155" s="1547"/>
      <c r="AO155" s="1547"/>
      <c r="AP155" s="1547"/>
      <c r="AQ155" s="1547"/>
      <c r="AR155" s="1547"/>
      <c r="AS155" s="1547"/>
      <c r="AT155" s="1547"/>
      <c r="AU155" s="1547"/>
      <c r="AV155" s="1547"/>
      <c r="AW155" s="1547"/>
      <c r="AX155" s="1547"/>
      <c r="AY155" s="1547"/>
      <c r="AZ155" s="1547"/>
      <c r="BA155" s="1547"/>
      <c r="BB155" s="1547"/>
      <c r="BC155" s="1547"/>
    </row>
    <row r="156" spans="1:55" hidden="1" x14ac:dyDescent="0.2">
      <c r="A156" s="1547"/>
      <c r="B156" s="1547"/>
      <c r="C156" s="1547"/>
      <c r="D156" s="1547"/>
      <c r="E156" s="1547"/>
      <c r="F156" s="1547"/>
      <c r="G156" s="1547"/>
      <c r="H156" s="1547"/>
      <c r="I156" s="1547"/>
      <c r="J156" s="1547"/>
      <c r="K156" s="1548"/>
      <c r="L156" s="1548"/>
      <c r="M156" s="1548"/>
      <c r="N156" s="1549"/>
      <c r="O156" s="1549"/>
      <c r="P156" s="1549"/>
      <c r="Q156" s="1549"/>
      <c r="R156" s="1549"/>
      <c r="S156" s="1549"/>
      <c r="T156" s="1547"/>
      <c r="U156" s="1547"/>
      <c r="V156" s="1547"/>
      <c r="W156" s="1547"/>
      <c r="X156" s="1547"/>
      <c r="Y156" s="1547"/>
      <c r="Z156" s="1547"/>
      <c r="AA156" s="1547"/>
      <c r="AB156" s="1547"/>
      <c r="AC156" s="1547"/>
      <c r="AD156" s="1547"/>
      <c r="AE156" s="1547"/>
      <c r="AF156" s="1547"/>
      <c r="AG156" s="1547"/>
      <c r="AH156" s="1547"/>
      <c r="AI156" s="1547"/>
      <c r="AJ156" s="1547"/>
      <c r="AK156" s="1547"/>
      <c r="AL156" s="1547"/>
      <c r="AM156" s="1547"/>
      <c r="AN156" s="1547"/>
      <c r="AO156" s="1547"/>
      <c r="AP156" s="1547"/>
      <c r="AQ156" s="1547"/>
      <c r="AR156" s="1547"/>
      <c r="AS156" s="1547"/>
      <c r="AT156" s="1547"/>
      <c r="AU156" s="1547"/>
      <c r="AV156" s="1547"/>
      <c r="AW156" s="1547"/>
      <c r="AX156" s="1547"/>
      <c r="AY156" s="1547"/>
      <c r="AZ156" s="1547"/>
      <c r="BA156" s="1547"/>
      <c r="BB156" s="1547"/>
      <c r="BC156" s="1547"/>
    </row>
    <row r="157" spans="1:55" hidden="1" x14ac:dyDescent="0.2">
      <c r="A157" s="1547"/>
      <c r="B157" s="1547"/>
      <c r="C157" s="1547"/>
      <c r="D157" s="1547"/>
      <c r="E157" s="1547"/>
      <c r="F157" s="1547"/>
      <c r="G157" s="1547"/>
      <c r="H157" s="1547"/>
      <c r="I157" s="1547"/>
      <c r="J157" s="1547"/>
      <c r="K157" s="1548"/>
      <c r="L157" s="1548"/>
      <c r="M157" s="1548"/>
      <c r="N157" s="1549"/>
      <c r="O157" s="1549"/>
      <c r="P157" s="1549"/>
      <c r="Q157" s="1549"/>
      <c r="R157" s="1549"/>
      <c r="S157" s="1549"/>
      <c r="T157" s="1547"/>
      <c r="U157" s="1547"/>
      <c r="V157" s="1547"/>
      <c r="W157" s="1547"/>
      <c r="X157" s="1547"/>
      <c r="Y157" s="1547"/>
      <c r="Z157" s="1547"/>
      <c r="AA157" s="1547"/>
      <c r="AB157" s="1547"/>
      <c r="AC157" s="1547"/>
      <c r="AD157" s="1547"/>
      <c r="AE157" s="1547"/>
      <c r="AF157" s="1547"/>
      <c r="AG157" s="1547"/>
      <c r="AH157" s="1547"/>
      <c r="AI157" s="1547"/>
      <c r="AJ157" s="1547"/>
      <c r="AK157" s="1547"/>
      <c r="AL157" s="1547"/>
      <c r="AM157" s="1547"/>
      <c r="AN157" s="1547"/>
      <c r="AO157" s="1547"/>
      <c r="AP157" s="1547"/>
      <c r="AQ157" s="1547"/>
      <c r="AR157" s="1547"/>
      <c r="AS157" s="1547"/>
      <c r="AT157" s="1547"/>
      <c r="AU157" s="1547"/>
      <c r="AV157" s="1547"/>
      <c r="AW157" s="1547"/>
      <c r="AX157" s="1547"/>
      <c r="AY157" s="1547"/>
      <c r="AZ157" s="1547"/>
      <c r="BA157" s="1547"/>
      <c r="BB157" s="1547"/>
      <c r="BC157" s="1547"/>
    </row>
    <row r="158" spans="1:55" hidden="1" x14ac:dyDescent="0.2">
      <c r="A158" s="1547"/>
      <c r="B158" s="1547"/>
      <c r="C158" s="1547"/>
      <c r="D158" s="1547"/>
      <c r="E158" s="1547"/>
      <c r="F158" s="1547"/>
      <c r="G158" s="1547"/>
      <c r="H158" s="1547"/>
      <c r="I158" s="1547"/>
      <c r="J158" s="1547"/>
      <c r="K158" s="1548"/>
      <c r="L158" s="1548"/>
      <c r="M158" s="1548"/>
      <c r="N158" s="1549"/>
      <c r="O158" s="1549"/>
      <c r="P158" s="1549"/>
      <c r="Q158" s="1549"/>
      <c r="R158" s="1549"/>
      <c r="S158" s="1549"/>
      <c r="T158" s="1547"/>
      <c r="U158" s="1547"/>
      <c r="V158" s="1547"/>
      <c r="W158" s="1547"/>
      <c r="X158" s="1547"/>
      <c r="Y158" s="1547"/>
      <c r="Z158" s="1547"/>
      <c r="AA158" s="1547"/>
      <c r="AB158" s="1547"/>
      <c r="AC158" s="1547"/>
      <c r="AD158" s="1547"/>
      <c r="AE158" s="1547"/>
      <c r="AF158" s="1547"/>
      <c r="AG158" s="1547"/>
      <c r="AH158" s="1547"/>
      <c r="AI158" s="1547"/>
      <c r="AJ158" s="1547"/>
      <c r="AK158" s="1547"/>
      <c r="AL158" s="1547"/>
      <c r="AM158" s="1547"/>
      <c r="AN158" s="1547"/>
      <c r="AO158" s="1547"/>
      <c r="AP158" s="1547"/>
      <c r="AQ158" s="1547"/>
      <c r="AR158" s="1547"/>
      <c r="AS158" s="1547"/>
      <c r="AT158" s="1547"/>
      <c r="AU158" s="1547"/>
      <c r="AV158" s="1547"/>
      <c r="AW158" s="1547"/>
      <c r="AX158" s="1547"/>
      <c r="AY158" s="1547"/>
      <c r="AZ158" s="1547"/>
      <c r="BA158" s="1547"/>
      <c r="BB158" s="1547"/>
      <c r="BC158" s="1547"/>
    </row>
    <row r="159" spans="1:55" hidden="1" x14ac:dyDescent="0.2">
      <c r="A159" s="1547"/>
      <c r="B159" s="1547"/>
      <c r="C159" s="1547"/>
      <c r="D159" s="1547"/>
      <c r="E159" s="1547"/>
      <c r="F159" s="1547"/>
      <c r="G159" s="1547"/>
      <c r="H159" s="1547"/>
      <c r="I159" s="1547"/>
      <c r="J159" s="1547"/>
      <c r="K159" s="1548"/>
      <c r="L159" s="1548"/>
      <c r="M159" s="1548"/>
      <c r="N159" s="1549"/>
      <c r="O159" s="1549"/>
      <c r="P159" s="1549"/>
      <c r="Q159" s="1549"/>
      <c r="R159" s="1549"/>
      <c r="S159" s="1549"/>
      <c r="T159" s="1547"/>
      <c r="U159" s="1547"/>
      <c r="V159" s="1547"/>
      <c r="W159" s="1547"/>
      <c r="X159" s="1547"/>
      <c r="Y159" s="1547"/>
      <c r="Z159" s="1547"/>
      <c r="AA159" s="1547"/>
      <c r="AB159" s="1547"/>
      <c r="AC159" s="1547"/>
      <c r="AD159" s="1547"/>
      <c r="AE159" s="1547"/>
      <c r="AF159" s="1547"/>
      <c r="AG159" s="1547"/>
      <c r="AH159" s="1547"/>
      <c r="AI159" s="1547"/>
      <c r="AJ159" s="1547"/>
      <c r="AK159" s="1547"/>
      <c r="AL159" s="1547"/>
      <c r="AM159" s="1547"/>
      <c r="AN159" s="1547"/>
      <c r="AO159" s="1547"/>
      <c r="AP159" s="1547"/>
      <c r="AQ159" s="1547"/>
      <c r="AR159" s="1547"/>
      <c r="AS159" s="1547"/>
      <c r="AT159" s="1547"/>
      <c r="AU159" s="1547"/>
      <c r="AV159" s="1547"/>
      <c r="AW159" s="1547"/>
      <c r="AX159" s="1547"/>
      <c r="AY159" s="1547"/>
      <c r="AZ159" s="1547"/>
      <c r="BA159" s="1547"/>
      <c r="BB159" s="1547"/>
      <c r="BC159" s="1547"/>
    </row>
    <row r="160" spans="1:55" hidden="1" x14ac:dyDescent="0.2">
      <c r="A160" s="1547"/>
      <c r="B160" s="1547"/>
      <c r="C160" s="1547"/>
      <c r="D160" s="1547"/>
      <c r="E160" s="1547"/>
      <c r="F160" s="1547"/>
      <c r="G160" s="1547"/>
      <c r="H160" s="1547"/>
      <c r="I160" s="1547"/>
      <c r="J160" s="1547"/>
      <c r="K160" s="1548"/>
      <c r="L160" s="1548"/>
      <c r="M160" s="1548"/>
      <c r="N160" s="1549"/>
      <c r="O160" s="1549"/>
      <c r="P160" s="1549"/>
      <c r="Q160" s="1549"/>
      <c r="R160" s="1549"/>
      <c r="S160" s="1549"/>
      <c r="T160" s="1547"/>
      <c r="U160" s="1547"/>
      <c r="V160" s="1547"/>
      <c r="W160" s="1547"/>
      <c r="X160" s="1547"/>
      <c r="Y160" s="1547"/>
      <c r="Z160" s="1547"/>
      <c r="AA160" s="1547"/>
      <c r="AB160" s="1547"/>
      <c r="AC160" s="1547"/>
      <c r="AD160" s="1547"/>
      <c r="AE160" s="1547"/>
      <c r="AF160" s="1547"/>
      <c r="AG160" s="1547"/>
      <c r="AH160" s="1547"/>
      <c r="AI160" s="1547"/>
      <c r="AJ160" s="1547"/>
      <c r="AK160" s="1547"/>
      <c r="AL160" s="1547"/>
      <c r="AM160" s="1547"/>
      <c r="AN160" s="1547"/>
      <c r="AO160" s="1547"/>
      <c r="AP160" s="1547"/>
      <c r="AQ160" s="1547"/>
      <c r="AR160" s="1547"/>
      <c r="AS160" s="1547"/>
      <c r="AT160" s="1547"/>
      <c r="AU160" s="1547"/>
      <c r="AV160" s="1547"/>
      <c r="AW160" s="1547"/>
      <c r="AX160" s="1547"/>
      <c r="AY160" s="1547"/>
      <c r="AZ160" s="1547"/>
      <c r="BA160" s="1547"/>
      <c r="BB160" s="1547"/>
      <c r="BC160" s="1547"/>
    </row>
    <row r="161" spans="1:55" hidden="1" x14ac:dyDescent="0.2">
      <c r="A161" s="1547"/>
      <c r="B161" s="1547"/>
      <c r="C161" s="1547"/>
      <c r="D161" s="1547"/>
      <c r="E161" s="1547"/>
      <c r="F161" s="1547"/>
      <c r="G161" s="1547"/>
      <c r="H161" s="1547"/>
      <c r="I161" s="1547"/>
      <c r="J161" s="1547"/>
      <c r="K161" s="1548"/>
      <c r="L161" s="1548"/>
      <c r="M161" s="1548"/>
      <c r="N161" s="1549"/>
      <c r="O161" s="1549"/>
      <c r="P161" s="1549"/>
      <c r="Q161" s="1549"/>
      <c r="R161" s="1549"/>
      <c r="S161" s="1549"/>
      <c r="T161" s="1547"/>
      <c r="U161" s="1547"/>
      <c r="V161" s="1547"/>
      <c r="W161" s="1547"/>
      <c r="X161" s="1547"/>
      <c r="Y161" s="1547"/>
      <c r="Z161" s="1547"/>
      <c r="AA161" s="1547"/>
      <c r="AB161" s="1547"/>
      <c r="AC161" s="1547"/>
      <c r="AD161" s="1547"/>
      <c r="AE161" s="1547"/>
      <c r="AF161" s="1547"/>
      <c r="AG161" s="1547"/>
      <c r="AH161" s="1547"/>
      <c r="AI161" s="1547"/>
      <c r="AJ161" s="1547"/>
      <c r="AK161" s="1547"/>
      <c r="AL161" s="1547"/>
      <c r="AM161" s="1547"/>
      <c r="AN161" s="1547"/>
      <c r="AO161" s="1547"/>
      <c r="AP161" s="1547"/>
      <c r="AQ161" s="1547"/>
      <c r="AR161" s="1547"/>
      <c r="AS161" s="1547"/>
      <c r="AT161" s="1547"/>
      <c r="AU161" s="1547"/>
      <c r="AV161" s="1547"/>
      <c r="AW161" s="1547"/>
      <c r="AX161" s="1547"/>
      <c r="AY161" s="1547"/>
      <c r="AZ161" s="1547"/>
      <c r="BA161" s="1547"/>
      <c r="BB161" s="1547"/>
      <c r="BC161" s="1547"/>
    </row>
    <row r="162" spans="1:55" hidden="1" x14ac:dyDescent="0.2">
      <c r="A162" s="1547"/>
      <c r="B162" s="1547"/>
      <c r="C162" s="1547"/>
      <c r="D162" s="1547"/>
      <c r="E162" s="1547"/>
      <c r="F162" s="1547"/>
      <c r="G162" s="1547"/>
      <c r="H162" s="1547"/>
      <c r="I162" s="1547"/>
      <c r="J162" s="1547"/>
      <c r="K162" s="1548"/>
      <c r="L162" s="1548"/>
      <c r="M162" s="1548"/>
      <c r="N162" s="1549"/>
      <c r="O162" s="1549"/>
      <c r="P162" s="1549"/>
      <c r="Q162" s="1549"/>
      <c r="R162" s="1549"/>
      <c r="S162" s="1549"/>
      <c r="T162" s="1547"/>
      <c r="U162" s="1547"/>
      <c r="V162" s="1547"/>
      <c r="W162" s="1547"/>
      <c r="X162" s="1547"/>
      <c r="Y162" s="1547"/>
      <c r="Z162" s="1547"/>
      <c r="AA162" s="1547"/>
      <c r="AB162" s="1547"/>
      <c r="AC162" s="1547"/>
      <c r="AD162" s="1547"/>
      <c r="AE162" s="1547"/>
      <c r="AF162" s="1547"/>
      <c r="AG162" s="1547"/>
      <c r="AH162" s="1547"/>
      <c r="AI162" s="1547"/>
      <c r="AJ162" s="1547"/>
      <c r="AK162" s="1547"/>
      <c r="AL162" s="1547"/>
      <c r="AM162" s="1547"/>
      <c r="AN162" s="1547"/>
      <c r="AO162" s="1547"/>
      <c r="AP162" s="1547"/>
      <c r="AQ162" s="1547"/>
      <c r="AR162" s="1547"/>
      <c r="AS162" s="1547"/>
      <c r="AT162" s="1547"/>
      <c r="AU162" s="1547"/>
      <c r="AV162" s="1547"/>
      <c r="AW162" s="1547"/>
      <c r="AX162" s="1547"/>
      <c r="AY162" s="1547"/>
      <c r="AZ162" s="1547"/>
      <c r="BA162" s="1547"/>
      <c r="BB162" s="1547"/>
      <c r="BC162" s="1547"/>
    </row>
    <row r="163" spans="1:55" hidden="1" x14ac:dyDescent="0.2">
      <c r="A163" s="1547"/>
      <c r="B163" s="1547"/>
      <c r="C163" s="1547"/>
      <c r="D163" s="1547"/>
      <c r="E163" s="1547"/>
      <c r="F163" s="1547"/>
      <c r="G163" s="1547"/>
      <c r="H163" s="1547"/>
      <c r="I163" s="1547"/>
      <c r="J163" s="1547"/>
      <c r="K163" s="1548"/>
      <c r="L163" s="1548"/>
      <c r="M163" s="1548"/>
      <c r="N163" s="1549"/>
      <c r="O163" s="1549"/>
      <c r="P163" s="1549"/>
      <c r="Q163" s="1549"/>
      <c r="R163" s="1549"/>
      <c r="S163" s="1549"/>
      <c r="T163" s="1547"/>
      <c r="U163" s="1547"/>
      <c r="V163" s="1547"/>
      <c r="W163" s="1547"/>
      <c r="X163" s="1547"/>
      <c r="Y163" s="1547"/>
      <c r="Z163" s="1547"/>
      <c r="AA163" s="1547"/>
      <c r="AB163" s="1547"/>
      <c r="AC163" s="1547"/>
      <c r="AD163" s="1547"/>
      <c r="AE163" s="1547"/>
      <c r="AF163" s="1547"/>
      <c r="AG163" s="1547"/>
      <c r="AH163" s="1547"/>
      <c r="AI163" s="1547"/>
      <c r="AJ163" s="1547"/>
      <c r="AK163" s="1547"/>
      <c r="AL163" s="1547"/>
      <c r="AM163" s="1547"/>
      <c r="AN163" s="1547"/>
      <c r="AO163" s="1547"/>
      <c r="AP163" s="1547"/>
      <c r="AQ163" s="1547"/>
      <c r="AR163" s="1547"/>
      <c r="AS163" s="1547"/>
      <c r="AT163" s="1547"/>
      <c r="AU163" s="1547"/>
      <c r="AV163" s="1547"/>
      <c r="AW163" s="1547"/>
      <c r="AX163" s="1547"/>
      <c r="AY163" s="1547"/>
      <c r="AZ163" s="1547"/>
      <c r="BA163" s="1547"/>
      <c r="BB163" s="1547"/>
      <c r="BC163" s="1547"/>
    </row>
    <row r="164" spans="1:55" hidden="1" x14ac:dyDescent="0.2">
      <c r="A164" s="1547"/>
      <c r="B164" s="1547"/>
      <c r="C164" s="1547"/>
      <c r="D164" s="1547"/>
      <c r="E164" s="1547"/>
      <c r="F164" s="1547"/>
      <c r="G164" s="1547"/>
      <c r="H164" s="1547"/>
      <c r="I164" s="1547"/>
      <c r="J164" s="1547"/>
      <c r="K164" s="1548"/>
      <c r="L164" s="1548"/>
      <c r="M164" s="1548"/>
      <c r="N164" s="1549"/>
      <c r="O164" s="1549"/>
      <c r="P164" s="1549"/>
      <c r="Q164" s="1549"/>
      <c r="R164" s="1549"/>
      <c r="S164" s="1549"/>
      <c r="T164" s="1547"/>
      <c r="U164" s="1547"/>
      <c r="V164" s="1547"/>
      <c r="W164" s="1547"/>
      <c r="X164" s="1547"/>
      <c r="Y164" s="1547"/>
      <c r="Z164" s="1547"/>
      <c r="AA164" s="1547"/>
      <c r="AB164" s="1547"/>
      <c r="AC164" s="1547"/>
      <c r="AD164" s="1547"/>
      <c r="AE164" s="1547"/>
      <c r="AF164" s="1547"/>
      <c r="AG164" s="1547"/>
      <c r="AH164" s="1547"/>
      <c r="AI164" s="1547"/>
      <c r="AJ164" s="1547"/>
      <c r="AK164" s="1547"/>
      <c r="AL164" s="1547"/>
      <c r="AM164" s="1547"/>
      <c r="AN164" s="1547"/>
      <c r="AO164" s="1547"/>
      <c r="AP164" s="1547"/>
      <c r="AQ164" s="1547"/>
      <c r="AR164" s="1547"/>
      <c r="AS164" s="1547"/>
      <c r="AT164" s="1547"/>
      <c r="AU164" s="1547"/>
      <c r="AV164" s="1547"/>
      <c r="AW164" s="1547"/>
      <c r="AX164" s="1547"/>
      <c r="AY164" s="1547"/>
      <c r="AZ164" s="1547"/>
      <c r="BA164" s="1547"/>
      <c r="BB164" s="1547"/>
      <c r="BC164" s="1547"/>
    </row>
    <row r="165" spans="1:55" hidden="1" x14ac:dyDescent="0.2">
      <c r="A165" s="1547"/>
      <c r="B165" s="1547"/>
      <c r="C165" s="1547"/>
      <c r="D165" s="1547"/>
      <c r="E165" s="1547"/>
      <c r="F165" s="1547"/>
      <c r="G165" s="1547"/>
      <c r="H165" s="1547"/>
      <c r="I165" s="1547"/>
      <c r="J165" s="1547"/>
      <c r="K165" s="1548"/>
      <c r="L165" s="1548"/>
      <c r="M165" s="1548"/>
      <c r="N165" s="1549"/>
      <c r="O165" s="1549"/>
      <c r="P165" s="1549"/>
      <c r="Q165" s="1549"/>
      <c r="R165" s="1549"/>
      <c r="S165" s="1549"/>
      <c r="T165" s="1547"/>
      <c r="U165" s="1547"/>
      <c r="V165" s="1547"/>
      <c r="W165" s="1547"/>
      <c r="X165" s="1547"/>
      <c r="Y165" s="1547"/>
      <c r="Z165" s="1547"/>
      <c r="AA165" s="1547"/>
      <c r="AB165" s="1547"/>
      <c r="AC165" s="1547"/>
      <c r="AD165" s="1547"/>
      <c r="AE165" s="1547"/>
      <c r="AF165" s="1547"/>
      <c r="AG165" s="1547"/>
      <c r="AH165" s="1547"/>
      <c r="AI165" s="1547"/>
      <c r="AJ165" s="1547"/>
      <c r="AK165" s="1547"/>
      <c r="AL165" s="1547"/>
      <c r="AM165" s="1547"/>
      <c r="AN165" s="1547"/>
      <c r="AO165" s="1547"/>
      <c r="AP165" s="1547"/>
      <c r="AQ165" s="1547"/>
      <c r="AR165" s="1547"/>
      <c r="AS165" s="1547"/>
      <c r="AT165" s="1547"/>
      <c r="AU165" s="1547"/>
      <c r="AV165" s="1547"/>
      <c r="AW165" s="1547"/>
      <c r="AX165" s="1547"/>
      <c r="AY165" s="1547"/>
      <c r="AZ165" s="1547"/>
      <c r="BA165" s="1547"/>
      <c r="BB165" s="1547"/>
      <c r="BC165" s="1547"/>
    </row>
    <row r="166" spans="1:55" hidden="1" x14ac:dyDescent="0.2">
      <c r="A166" s="1547"/>
      <c r="B166" s="1547"/>
      <c r="C166" s="1547"/>
      <c r="D166" s="1547"/>
      <c r="E166" s="1547"/>
      <c r="F166" s="1547"/>
      <c r="G166" s="1547"/>
      <c r="H166" s="1547"/>
      <c r="I166" s="1547"/>
      <c r="J166" s="1547"/>
      <c r="K166" s="1548"/>
      <c r="L166" s="1548"/>
      <c r="M166" s="1548"/>
      <c r="N166" s="1549"/>
      <c r="O166" s="1549"/>
      <c r="P166" s="1549"/>
      <c r="Q166" s="1549"/>
      <c r="R166" s="1549"/>
      <c r="S166" s="1549"/>
      <c r="T166" s="1547"/>
      <c r="U166" s="1547"/>
      <c r="V166" s="1547"/>
      <c r="W166" s="1547"/>
      <c r="X166" s="1547"/>
      <c r="Y166" s="1547"/>
      <c r="Z166" s="1547"/>
      <c r="AA166" s="1547"/>
      <c r="AB166" s="1547"/>
      <c r="AC166" s="1547"/>
      <c r="AD166" s="1547"/>
      <c r="AE166" s="1547"/>
      <c r="AF166" s="1547"/>
      <c r="AG166" s="1547"/>
      <c r="AH166" s="1547"/>
      <c r="AI166" s="1547"/>
      <c r="AJ166" s="1547"/>
      <c r="AK166" s="1547"/>
      <c r="AL166" s="1547"/>
      <c r="AM166" s="1547"/>
      <c r="AN166" s="1547"/>
      <c r="AO166" s="1547"/>
      <c r="AP166" s="1547"/>
      <c r="AQ166" s="1547"/>
      <c r="AR166" s="1547"/>
      <c r="AS166" s="1547"/>
      <c r="AT166" s="1547"/>
      <c r="AU166" s="1547"/>
      <c r="AV166" s="1547"/>
      <c r="AW166" s="1547"/>
      <c r="AX166" s="1547"/>
      <c r="AY166" s="1547"/>
      <c r="AZ166" s="1547"/>
      <c r="BA166" s="1547"/>
      <c r="BB166" s="1547"/>
      <c r="BC166" s="1547"/>
    </row>
    <row r="167" spans="1:55" hidden="1" x14ac:dyDescent="0.2">
      <c r="A167" s="1547"/>
      <c r="B167" s="1547"/>
      <c r="C167" s="1547"/>
      <c r="D167" s="1547"/>
      <c r="E167" s="1547"/>
      <c r="F167" s="1547"/>
      <c r="G167" s="1547"/>
      <c r="H167" s="1547"/>
      <c r="I167" s="1547"/>
      <c r="J167" s="1547"/>
      <c r="K167" s="1548"/>
      <c r="L167" s="1548"/>
      <c r="M167" s="1548"/>
      <c r="N167" s="1549"/>
      <c r="O167" s="1549"/>
      <c r="P167" s="1549"/>
      <c r="Q167" s="1549"/>
      <c r="R167" s="1549"/>
      <c r="S167" s="1549"/>
      <c r="T167" s="1547"/>
      <c r="U167" s="1547"/>
      <c r="V167" s="1547"/>
      <c r="W167" s="1547"/>
      <c r="X167" s="1547"/>
      <c r="Y167" s="1547"/>
      <c r="Z167" s="1547"/>
      <c r="AA167" s="1547"/>
      <c r="AB167" s="1547"/>
      <c r="AC167" s="1547"/>
      <c r="AD167" s="1547"/>
      <c r="AE167" s="1547"/>
      <c r="AF167" s="1547"/>
      <c r="AG167" s="1547"/>
      <c r="AH167" s="1547"/>
      <c r="AI167" s="1547"/>
      <c r="AJ167" s="1547"/>
      <c r="AK167" s="1547"/>
      <c r="AL167" s="1547"/>
      <c r="AM167" s="1547"/>
      <c r="AN167" s="1547"/>
      <c r="AO167" s="1547"/>
      <c r="AP167" s="1547"/>
      <c r="AQ167" s="1547"/>
      <c r="AR167" s="1547"/>
      <c r="AS167" s="1547"/>
      <c r="AT167" s="1547"/>
      <c r="AU167" s="1547"/>
      <c r="AV167" s="1547"/>
      <c r="AW167" s="1547"/>
      <c r="AX167" s="1547"/>
      <c r="AY167" s="1547"/>
      <c r="AZ167" s="1547"/>
      <c r="BA167" s="1547"/>
      <c r="BB167" s="1547"/>
      <c r="BC167" s="1547"/>
    </row>
    <row r="168" spans="1:55" hidden="1" x14ac:dyDescent="0.2">
      <c r="A168" s="1547"/>
      <c r="B168" s="1547"/>
      <c r="C168" s="1547"/>
      <c r="D168" s="1547"/>
      <c r="E168" s="1547"/>
      <c r="F168" s="1547"/>
      <c r="G168" s="1547"/>
      <c r="H168" s="1547"/>
      <c r="I168" s="1547"/>
      <c r="J168" s="1547"/>
      <c r="K168" s="1548"/>
      <c r="L168" s="1548"/>
      <c r="M168" s="1548"/>
      <c r="N168" s="1549"/>
      <c r="O168" s="1549"/>
      <c r="P168" s="1549"/>
      <c r="Q168" s="1549"/>
      <c r="R168" s="1549"/>
      <c r="S168" s="1549"/>
      <c r="T168" s="1547"/>
      <c r="U168" s="1547"/>
      <c r="V168" s="1547"/>
      <c r="W168" s="1547"/>
      <c r="X168" s="1547"/>
      <c r="Y168" s="1547"/>
      <c r="Z168" s="1547"/>
      <c r="AA168" s="1547"/>
      <c r="AB168" s="1547"/>
      <c r="AC168" s="1547"/>
      <c r="AD168" s="1547"/>
      <c r="AE168" s="1547"/>
      <c r="AF168" s="1547"/>
      <c r="AG168" s="1547"/>
      <c r="AH168" s="1547"/>
      <c r="AI168" s="1547"/>
      <c r="AJ168" s="1547"/>
      <c r="AK168" s="1547"/>
      <c r="AL168" s="1547"/>
      <c r="AM168" s="1547"/>
      <c r="AN168" s="1547"/>
      <c r="AO168" s="1547"/>
      <c r="AP168" s="1547"/>
      <c r="AQ168" s="1547"/>
      <c r="AR168" s="1547"/>
      <c r="AS168" s="1547"/>
      <c r="AT168" s="1547"/>
      <c r="AU168" s="1547"/>
      <c r="AV168" s="1547"/>
      <c r="AW168" s="1547"/>
      <c r="AX168" s="1547"/>
      <c r="AY168" s="1547"/>
      <c r="AZ168" s="1547"/>
      <c r="BA168" s="1547"/>
      <c r="BB168" s="1547"/>
      <c r="BC168" s="1547"/>
    </row>
    <row r="169" spans="1:55" hidden="1" x14ac:dyDescent="0.2">
      <c r="A169" s="1547"/>
      <c r="B169" s="1547"/>
      <c r="C169" s="1547"/>
      <c r="D169" s="1547"/>
      <c r="E169" s="1547"/>
      <c r="F169" s="1547"/>
      <c r="G169" s="1547"/>
      <c r="H169" s="1547"/>
      <c r="I169" s="1547"/>
      <c r="J169" s="1547"/>
      <c r="K169" s="1548"/>
      <c r="L169" s="1548"/>
      <c r="M169" s="1548"/>
      <c r="N169" s="1549"/>
      <c r="O169" s="1549"/>
      <c r="P169" s="1549"/>
      <c r="Q169" s="1549"/>
      <c r="R169" s="1549"/>
      <c r="S169" s="1549"/>
      <c r="T169" s="1547"/>
      <c r="U169" s="1547"/>
      <c r="V169" s="1547"/>
      <c r="W169" s="1547"/>
      <c r="X169" s="1547"/>
      <c r="Y169" s="1547"/>
      <c r="Z169" s="1547"/>
      <c r="AA169" s="1547"/>
      <c r="AB169" s="1547"/>
      <c r="AC169" s="1547"/>
      <c r="AD169" s="1547"/>
      <c r="AE169" s="1547"/>
      <c r="AF169" s="1547"/>
      <c r="AG169" s="1547"/>
      <c r="AH169" s="1547"/>
      <c r="AI169" s="1547"/>
      <c r="AJ169" s="1547"/>
      <c r="AK169" s="1547"/>
      <c r="AL169" s="1547"/>
      <c r="AM169" s="1547"/>
      <c r="AN169" s="1547"/>
      <c r="AO169" s="1547"/>
      <c r="AP169" s="1547"/>
      <c r="AQ169" s="1547"/>
      <c r="AR169" s="1547"/>
      <c r="AS169" s="1547"/>
      <c r="AT169" s="1547"/>
      <c r="AU169" s="1547"/>
      <c r="AV169" s="1547"/>
      <c r="AW169" s="1547"/>
      <c r="AX169" s="1547"/>
      <c r="AY169" s="1547"/>
      <c r="AZ169" s="1547"/>
      <c r="BA169" s="1547"/>
      <c r="BB169" s="1547"/>
      <c r="BC169" s="1547"/>
    </row>
    <row r="170" spans="1:55" hidden="1" x14ac:dyDescent="0.2">
      <c r="A170" s="1547"/>
      <c r="B170" s="1547"/>
      <c r="C170" s="1547"/>
      <c r="D170" s="1547"/>
      <c r="E170" s="1547"/>
      <c r="F170" s="1547"/>
      <c r="G170" s="1547"/>
      <c r="H170" s="1547"/>
      <c r="I170" s="1547"/>
      <c r="J170" s="1547"/>
      <c r="K170" s="1548"/>
      <c r="L170" s="1548"/>
      <c r="M170" s="1548"/>
      <c r="N170" s="1549"/>
      <c r="O170" s="1549"/>
      <c r="P170" s="1549"/>
      <c r="Q170" s="1549"/>
      <c r="R170" s="1549"/>
      <c r="S170" s="1549"/>
      <c r="T170" s="1547"/>
      <c r="U170" s="1547"/>
      <c r="V170" s="1547"/>
      <c r="W170" s="1547"/>
      <c r="X170" s="1547"/>
      <c r="Y170" s="1547"/>
      <c r="Z170" s="1547"/>
      <c r="AA170" s="1547"/>
      <c r="AB170" s="1547"/>
      <c r="AC170" s="1547"/>
      <c r="AD170" s="1547"/>
      <c r="AE170" s="1547"/>
      <c r="AF170" s="1547"/>
      <c r="AG170" s="1547"/>
      <c r="AH170" s="1547"/>
      <c r="AI170" s="1547"/>
      <c r="AJ170" s="1547"/>
      <c r="AK170" s="1547"/>
      <c r="AL170" s="1547"/>
      <c r="AM170" s="1547"/>
      <c r="AN170" s="1547"/>
      <c r="AO170" s="1547"/>
      <c r="AP170" s="1547"/>
      <c r="AQ170" s="1547"/>
      <c r="AR170" s="1547"/>
      <c r="AS170" s="1547"/>
      <c r="AT170" s="1547"/>
      <c r="AU170" s="1547"/>
      <c r="AV170" s="1547"/>
      <c r="AW170" s="1547"/>
      <c r="AX170" s="1547"/>
      <c r="AY170" s="1547"/>
      <c r="AZ170" s="1547"/>
      <c r="BA170" s="1547"/>
      <c r="BB170" s="1547"/>
      <c r="BC170" s="1547"/>
    </row>
    <row r="171" spans="1:55" hidden="1" x14ac:dyDescent="0.2">
      <c r="A171" s="1547"/>
      <c r="B171" s="1547"/>
      <c r="C171" s="1547"/>
      <c r="D171" s="1547"/>
      <c r="E171" s="1547"/>
      <c r="F171" s="1547"/>
      <c r="G171" s="1547"/>
      <c r="H171" s="1547"/>
      <c r="I171" s="1547"/>
      <c r="J171" s="1547"/>
      <c r="K171" s="1548"/>
      <c r="L171" s="1548"/>
      <c r="M171" s="1548"/>
      <c r="N171" s="1549"/>
      <c r="O171" s="1549"/>
      <c r="P171" s="1549"/>
      <c r="Q171" s="1549"/>
      <c r="R171" s="1549"/>
      <c r="S171" s="1549"/>
      <c r="T171" s="1547"/>
      <c r="U171" s="1547"/>
      <c r="V171" s="1547"/>
      <c r="W171" s="1547"/>
      <c r="X171" s="1547"/>
      <c r="Y171" s="1547"/>
      <c r="Z171" s="1547"/>
      <c r="AA171" s="1547"/>
      <c r="AB171" s="1547"/>
      <c r="AC171" s="1547"/>
      <c r="AD171" s="1547"/>
      <c r="AE171" s="1547"/>
      <c r="AF171" s="1547"/>
      <c r="AG171" s="1547"/>
      <c r="AH171" s="1547"/>
      <c r="AI171" s="1547"/>
      <c r="AJ171" s="1547"/>
      <c r="AK171" s="1547"/>
      <c r="AL171" s="1547"/>
      <c r="AM171" s="1547"/>
      <c r="AN171" s="1547"/>
      <c r="AO171" s="1547"/>
      <c r="AP171" s="1547"/>
      <c r="AQ171" s="1547"/>
      <c r="AR171" s="1547"/>
      <c r="AS171" s="1547"/>
      <c r="AT171" s="1547"/>
      <c r="AU171" s="1547"/>
      <c r="AV171" s="1547"/>
      <c r="AW171" s="1547"/>
      <c r="AX171" s="1547"/>
      <c r="AY171" s="1547"/>
      <c r="AZ171" s="1547"/>
      <c r="BA171" s="1547"/>
      <c r="BB171" s="1547"/>
      <c r="BC171" s="1547"/>
    </row>
    <row r="172" spans="1:55" hidden="1" x14ac:dyDescent="0.2">
      <c r="A172" s="1547"/>
      <c r="B172" s="1547"/>
      <c r="C172" s="1547"/>
      <c r="D172" s="1547"/>
      <c r="E172" s="1547"/>
      <c r="F172" s="1547"/>
      <c r="G172" s="1547"/>
      <c r="H172" s="1547"/>
      <c r="I172" s="1547"/>
      <c r="J172" s="1547"/>
      <c r="K172" s="1548"/>
      <c r="L172" s="1548"/>
      <c r="M172" s="1548"/>
      <c r="N172" s="1549"/>
      <c r="O172" s="1549"/>
      <c r="P172" s="1549"/>
      <c r="Q172" s="1549"/>
      <c r="R172" s="1549"/>
      <c r="S172" s="1549"/>
      <c r="T172" s="1547"/>
      <c r="U172" s="1547"/>
      <c r="V172" s="1547"/>
      <c r="W172" s="1547"/>
      <c r="X172" s="1547"/>
      <c r="Y172" s="1547"/>
      <c r="Z172" s="1547"/>
      <c r="AA172" s="1547"/>
      <c r="AB172" s="1547"/>
      <c r="AC172" s="1547"/>
      <c r="AD172" s="1547"/>
      <c r="AE172" s="1547"/>
      <c r="AF172" s="1547"/>
      <c r="AG172" s="1547"/>
      <c r="AH172" s="1547"/>
      <c r="AI172" s="1547"/>
      <c r="AJ172" s="1547"/>
      <c r="AK172" s="1547"/>
      <c r="AL172" s="1547"/>
      <c r="AM172" s="1547"/>
      <c r="AN172" s="1547"/>
      <c r="AO172" s="1547"/>
      <c r="AP172" s="1547"/>
      <c r="AQ172" s="1547"/>
      <c r="AR172" s="1547"/>
      <c r="AS172" s="1547"/>
      <c r="AT172" s="1547"/>
      <c r="AU172" s="1547"/>
      <c r="AV172" s="1547"/>
      <c r="AW172" s="1547"/>
      <c r="AX172" s="1547"/>
      <c r="AY172" s="1547"/>
      <c r="AZ172" s="1547"/>
      <c r="BA172" s="1547"/>
      <c r="BB172" s="1547"/>
      <c r="BC172" s="1547"/>
    </row>
    <row r="173" spans="1:55" hidden="1" x14ac:dyDescent="0.2">
      <c r="A173" s="1547"/>
      <c r="B173" s="1547"/>
      <c r="C173" s="1547"/>
      <c r="D173" s="1547"/>
      <c r="E173" s="1547"/>
      <c r="F173" s="1547"/>
      <c r="G173" s="1547"/>
      <c r="H173" s="1547"/>
      <c r="I173" s="1547"/>
      <c r="J173" s="1547"/>
      <c r="K173" s="1548"/>
      <c r="L173" s="1548"/>
      <c r="M173" s="1548"/>
      <c r="N173" s="1549"/>
      <c r="O173" s="1549"/>
      <c r="P173" s="1549"/>
      <c r="Q173" s="1549"/>
      <c r="R173" s="1549"/>
      <c r="S173" s="1549"/>
      <c r="T173" s="1547"/>
      <c r="U173" s="1547"/>
      <c r="V173" s="1547"/>
      <c r="W173" s="1547"/>
      <c r="X173" s="1547"/>
      <c r="Y173" s="1547"/>
      <c r="Z173" s="1547"/>
      <c r="AA173" s="1547"/>
      <c r="AB173" s="1547"/>
      <c r="AC173" s="1547"/>
      <c r="AD173" s="1547"/>
      <c r="AE173" s="1547"/>
      <c r="AF173" s="1547"/>
      <c r="AG173" s="1547"/>
      <c r="AH173" s="1547"/>
      <c r="AI173" s="1547"/>
      <c r="AJ173" s="1547"/>
      <c r="AK173" s="1547"/>
      <c r="AL173" s="1547"/>
      <c r="AM173" s="1547"/>
      <c r="AN173" s="1547"/>
      <c r="AO173" s="1547"/>
      <c r="AP173" s="1547"/>
      <c r="AQ173" s="1547"/>
      <c r="AR173" s="1547"/>
      <c r="AS173" s="1547"/>
      <c r="AT173" s="1547"/>
      <c r="AU173" s="1547"/>
      <c r="AV173" s="1547"/>
      <c r="AW173" s="1547"/>
      <c r="AX173" s="1547"/>
      <c r="AY173" s="1547"/>
      <c r="AZ173" s="1547"/>
      <c r="BA173" s="1547"/>
      <c r="BB173" s="1547"/>
      <c r="BC173" s="1547"/>
    </row>
    <row r="174" spans="1:55" hidden="1" x14ac:dyDescent="0.2">
      <c r="A174" s="1547"/>
      <c r="B174" s="1547"/>
      <c r="C174" s="1547"/>
      <c r="D174" s="1547"/>
      <c r="E174" s="1547"/>
      <c r="F174" s="1547"/>
      <c r="G174" s="1547"/>
      <c r="H174" s="1547"/>
      <c r="I174" s="1547"/>
      <c r="J174" s="1547"/>
      <c r="K174" s="1548"/>
      <c r="L174" s="1548"/>
      <c r="M174" s="1548"/>
      <c r="N174" s="1549"/>
      <c r="O174" s="1549"/>
      <c r="P174" s="1549"/>
      <c r="Q174" s="1549"/>
      <c r="R174" s="1549"/>
      <c r="S174" s="1549"/>
      <c r="T174" s="1547"/>
      <c r="U174" s="1547"/>
      <c r="V174" s="1547"/>
      <c r="W174" s="1547"/>
      <c r="X174" s="1547"/>
      <c r="Y174" s="1547"/>
      <c r="Z174" s="1547"/>
      <c r="AA174" s="1547"/>
      <c r="AB174" s="1547"/>
      <c r="AC174" s="1547"/>
      <c r="AD174" s="1547"/>
      <c r="AE174" s="1547"/>
      <c r="AF174" s="1547"/>
      <c r="AG174" s="1547"/>
      <c r="AH174" s="1547"/>
      <c r="AI174" s="1547"/>
      <c r="AJ174" s="1547"/>
      <c r="AK174" s="1547"/>
      <c r="AL174" s="1547"/>
      <c r="AM174" s="1547"/>
      <c r="AN174" s="1547"/>
      <c r="AO174" s="1547"/>
      <c r="AP174" s="1547"/>
      <c r="AQ174" s="1547"/>
      <c r="AR174" s="1547"/>
      <c r="AS174" s="1547"/>
      <c r="AT174" s="1547"/>
      <c r="AU174" s="1547"/>
      <c r="AV174" s="1547"/>
      <c r="AW174" s="1547"/>
      <c r="AX174" s="1547"/>
      <c r="AY174" s="1547"/>
      <c r="AZ174" s="1547"/>
      <c r="BA174" s="1547"/>
      <c r="BB174" s="1547"/>
      <c r="BC174" s="1547"/>
    </row>
    <row r="175" spans="1:55" hidden="1" x14ac:dyDescent="0.2">
      <c r="A175" s="1547"/>
      <c r="B175" s="1547"/>
      <c r="C175" s="1547"/>
      <c r="D175" s="1547"/>
      <c r="E175" s="1547"/>
      <c r="F175" s="1547"/>
      <c r="G175" s="1547"/>
      <c r="H175" s="1547"/>
      <c r="I175" s="1547"/>
      <c r="J175" s="1547"/>
      <c r="K175" s="1548"/>
      <c r="L175" s="1548"/>
      <c r="M175" s="1548"/>
      <c r="N175" s="1549"/>
      <c r="O175" s="1549"/>
      <c r="P175" s="1549"/>
      <c r="Q175" s="1549"/>
      <c r="R175" s="1549"/>
      <c r="S175" s="1549"/>
      <c r="T175" s="1547"/>
      <c r="U175" s="1547"/>
      <c r="V175" s="1547"/>
      <c r="W175" s="1547"/>
      <c r="X175" s="1547"/>
      <c r="Y175" s="1547"/>
      <c r="Z175" s="1547"/>
      <c r="AA175" s="1547"/>
      <c r="AB175" s="1547"/>
      <c r="AC175" s="1547"/>
      <c r="AD175" s="1547"/>
      <c r="AE175" s="1547"/>
      <c r="AF175" s="1547"/>
      <c r="AG175" s="1547"/>
      <c r="AH175" s="1547"/>
      <c r="AI175" s="1547"/>
      <c r="AJ175" s="1547"/>
      <c r="AK175" s="1547"/>
      <c r="AL175" s="1547"/>
      <c r="AM175" s="1547"/>
      <c r="AN175" s="1547"/>
      <c r="AO175" s="1547"/>
      <c r="AP175" s="1547"/>
      <c r="AQ175" s="1547"/>
      <c r="AR175" s="1547"/>
      <c r="AS175" s="1547"/>
      <c r="AT175" s="1547"/>
      <c r="AU175" s="1547"/>
      <c r="AV175" s="1547"/>
      <c r="AW175" s="1547"/>
      <c r="AX175" s="1547"/>
      <c r="AY175" s="1547"/>
      <c r="AZ175" s="1547"/>
      <c r="BA175" s="1547"/>
      <c r="BB175" s="1547"/>
      <c r="BC175" s="1547"/>
    </row>
    <row r="176" spans="1:55" hidden="1" x14ac:dyDescent="0.2">
      <c r="A176" s="1547"/>
      <c r="B176" s="1547"/>
      <c r="C176" s="1547"/>
      <c r="D176" s="1547"/>
      <c r="E176" s="1547"/>
      <c r="F176" s="1547"/>
      <c r="G176" s="1547"/>
      <c r="H176" s="1547"/>
      <c r="I176" s="1547"/>
      <c r="J176" s="1547"/>
      <c r="K176" s="1548"/>
      <c r="L176" s="1548"/>
      <c r="M176" s="1548"/>
      <c r="N176" s="1549"/>
      <c r="O176" s="1549"/>
      <c r="P176" s="1549"/>
      <c r="Q176" s="1549"/>
      <c r="R176" s="1549"/>
      <c r="S176" s="1549"/>
      <c r="T176" s="1547"/>
      <c r="U176" s="1547"/>
      <c r="V176" s="1547"/>
      <c r="W176" s="1547"/>
      <c r="X176" s="1547"/>
      <c r="Y176" s="1547"/>
      <c r="Z176" s="1547"/>
      <c r="AA176" s="1547"/>
      <c r="AB176" s="1547"/>
      <c r="AC176" s="1547"/>
      <c r="AD176" s="1547"/>
      <c r="AE176" s="1547"/>
      <c r="AF176" s="1547"/>
      <c r="AG176" s="1547"/>
      <c r="AH176" s="1547"/>
      <c r="AI176" s="1547"/>
      <c r="AJ176" s="1547"/>
      <c r="AK176" s="1547"/>
      <c r="AL176" s="1547"/>
      <c r="AM176" s="1547"/>
      <c r="AN176" s="1547"/>
      <c r="AO176" s="1547"/>
      <c r="AP176" s="1547"/>
      <c r="AQ176" s="1547"/>
      <c r="AR176" s="1547"/>
      <c r="AS176" s="1547"/>
      <c r="AT176" s="1547"/>
      <c r="AU176" s="1547"/>
      <c r="AV176" s="1547"/>
      <c r="AW176" s="1547"/>
      <c r="AX176" s="1547"/>
      <c r="AY176" s="1547"/>
      <c r="AZ176" s="1547"/>
      <c r="BA176" s="1547"/>
      <c r="BB176" s="1547"/>
      <c r="BC176" s="1547"/>
    </row>
    <row r="177" spans="1:55" hidden="1" x14ac:dyDescent="0.2">
      <c r="A177" s="1547"/>
      <c r="B177" s="1547"/>
      <c r="C177" s="1547"/>
      <c r="D177" s="1547"/>
      <c r="E177" s="1547"/>
      <c r="F177" s="1547"/>
      <c r="G177" s="1547"/>
      <c r="H177" s="1547"/>
      <c r="I177" s="1547"/>
      <c r="J177" s="1547"/>
      <c r="K177" s="1548"/>
      <c r="L177" s="1548"/>
      <c r="M177" s="1548"/>
      <c r="N177" s="1549"/>
      <c r="O177" s="1549"/>
      <c r="P177" s="1549"/>
      <c r="Q177" s="1549"/>
      <c r="R177" s="1549"/>
      <c r="S177" s="1549"/>
      <c r="T177" s="1547"/>
      <c r="U177" s="1547"/>
      <c r="V177" s="1547"/>
      <c r="W177" s="1547"/>
      <c r="X177" s="1547"/>
      <c r="Y177" s="1547"/>
      <c r="Z177" s="1547"/>
      <c r="AA177" s="1547"/>
      <c r="AB177" s="1547"/>
      <c r="AC177" s="1547"/>
      <c r="AD177" s="1547"/>
      <c r="AE177" s="1547"/>
      <c r="AF177" s="1547"/>
      <c r="AG177" s="1547"/>
      <c r="AH177" s="1547"/>
      <c r="AI177" s="1547"/>
      <c r="AJ177" s="1547"/>
      <c r="AK177" s="1547"/>
      <c r="AL177" s="1547"/>
      <c r="AM177" s="1547"/>
      <c r="AN177" s="1547"/>
      <c r="AO177" s="1547"/>
      <c r="AP177" s="1547"/>
      <c r="AQ177" s="1547"/>
      <c r="AR177" s="1547"/>
      <c r="AS177" s="1547"/>
      <c r="AT177" s="1547"/>
      <c r="AU177" s="1547"/>
      <c r="AV177" s="1547"/>
      <c r="AW177" s="1547"/>
      <c r="AX177" s="1547"/>
      <c r="AY177" s="1547"/>
      <c r="AZ177" s="1547"/>
      <c r="BA177" s="1547"/>
      <c r="BB177" s="1547"/>
      <c r="BC177" s="1547"/>
    </row>
    <row r="178" spans="1:55" hidden="1" x14ac:dyDescent="0.2">
      <c r="A178" s="1547"/>
      <c r="B178" s="1547"/>
      <c r="C178" s="1547"/>
      <c r="D178" s="1547"/>
      <c r="E178" s="1547"/>
      <c r="F178" s="1547"/>
      <c r="G178" s="1547"/>
      <c r="H178" s="1547"/>
      <c r="I178" s="1547"/>
      <c r="J178" s="1547"/>
      <c r="K178" s="1548"/>
      <c r="L178" s="1548"/>
      <c r="M178" s="1548"/>
      <c r="N178" s="1549"/>
      <c r="O178" s="1549"/>
      <c r="P178" s="1549"/>
      <c r="Q178" s="1549"/>
      <c r="R178" s="1549"/>
      <c r="S178" s="1549"/>
      <c r="T178" s="1547"/>
      <c r="U178" s="1547"/>
      <c r="V178" s="1547"/>
      <c r="W178" s="1547"/>
      <c r="X178" s="1547"/>
      <c r="Y178" s="1547"/>
      <c r="Z178" s="1547"/>
      <c r="AA178" s="1547"/>
      <c r="AB178" s="1547"/>
      <c r="AC178" s="1547"/>
      <c r="AD178" s="1547"/>
      <c r="AE178" s="1547"/>
      <c r="AF178" s="1547"/>
      <c r="AG178" s="1547"/>
      <c r="AH178" s="1547"/>
      <c r="AI178" s="1547"/>
      <c r="AJ178" s="1547"/>
      <c r="AK178" s="1547"/>
      <c r="AL178" s="1547"/>
      <c r="AM178" s="1547"/>
      <c r="AN178" s="1547"/>
      <c r="AO178" s="1547"/>
      <c r="AP178" s="1547"/>
      <c r="AQ178" s="1547"/>
      <c r="AR178" s="1547"/>
      <c r="AS178" s="1547"/>
      <c r="AT178" s="1547"/>
      <c r="AU178" s="1547"/>
      <c r="AV178" s="1547"/>
      <c r="AW178" s="1547"/>
      <c r="AX178" s="1547"/>
      <c r="AY178" s="1547"/>
      <c r="AZ178" s="1547"/>
      <c r="BA178" s="1547"/>
      <c r="BB178" s="1547"/>
      <c r="BC178" s="1547"/>
    </row>
    <row r="179" spans="1:55" hidden="1" x14ac:dyDescent="0.2">
      <c r="A179" s="1547"/>
      <c r="B179" s="1547"/>
      <c r="C179" s="1547"/>
      <c r="D179" s="1547"/>
      <c r="E179" s="1547"/>
      <c r="F179" s="1547"/>
      <c r="G179" s="1547"/>
      <c r="H179" s="1547"/>
      <c r="I179" s="1547"/>
      <c r="J179" s="1547"/>
      <c r="K179" s="1548"/>
      <c r="L179" s="1548"/>
      <c r="M179" s="1548"/>
      <c r="N179" s="1549"/>
      <c r="O179" s="1549"/>
      <c r="P179" s="1549"/>
      <c r="Q179" s="1549"/>
      <c r="R179" s="1549"/>
      <c r="S179" s="1549"/>
      <c r="T179" s="1547"/>
      <c r="U179" s="1547"/>
      <c r="V179" s="1547"/>
      <c r="W179" s="1547"/>
      <c r="X179" s="1547"/>
      <c r="Y179" s="1547"/>
      <c r="Z179" s="1547"/>
      <c r="AA179" s="1547"/>
      <c r="AB179" s="1547"/>
      <c r="AC179" s="1547"/>
      <c r="AD179" s="1547"/>
      <c r="AE179" s="1547"/>
      <c r="AF179" s="1547"/>
      <c r="AG179" s="1547"/>
      <c r="AH179" s="1547"/>
      <c r="AI179" s="1547"/>
      <c r="AJ179" s="1547"/>
      <c r="AK179" s="1547"/>
      <c r="AL179" s="1547"/>
      <c r="AM179" s="1547"/>
      <c r="AN179" s="1547"/>
      <c r="AO179" s="1547"/>
      <c r="AP179" s="1547"/>
      <c r="AQ179" s="1547"/>
      <c r="AR179" s="1547"/>
      <c r="AS179" s="1547"/>
      <c r="AT179" s="1547"/>
      <c r="AU179" s="1547"/>
      <c r="AV179" s="1547"/>
      <c r="AW179" s="1547"/>
      <c r="AX179" s="1547"/>
      <c r="AY179" s="1547"/>
      <c r="AZ179" s="1547"/>
      <c r="BA179" s="1547"/>
      <c r="BB179" s="1547"/>
      <c r="BC179" s="1547"/>
    </row>
    <row r="180" spans="1:55" hidden="1" x14ac:dyDescent="0.2">
      <c r="A180" s="1547"/>
      <c r="B180" s="1547"/>
      <c r="C180" s="1547"/>
      <c r="D180" s="1547"/>
      <c r="E180" s="1547"/>
      <c r="F180" s="1547"/>
      <c r="G180" s="1547"/>
      <c r="H180" s="1547"/>
      <c r="I180" s="1547"/>
      <c r="J180" s="1547"/>
      <c r="K180" s="1548"/>
      <c r="L180" s="1548"/>
      <c r="M180" s="1548"/>
      <c r="N180" s="1549"/>
      <c r="O180" s="1549"/>
      <c r="P180" s="1549"/>
      <c r="Q180" s="1549"/>
      <c r="R180" s="1549"/>
      <c r="S180" s="1549"/>
      <c r="T180" s="1547"/>
      <c r="U180" s="1547"/>
      <c r="V180" s="1547"/>
      <c r="W180" s="1547"/>
      <c r="X180" s="1547"/>
      <c r="Y180" s="1547"/>
      <c r="Z180" s="1547"/>
      <c r="AA180" s="1547"/>
      <c r="AB180" s="1547"/>
      <c r="AC180" s="1547"/>
      <c r="AD180" s="1547"/>
      <c r="AE180" s="1547"/>
      <c r="AF180" s="1547"/>
      <c r="AG180" s="1547"/>
      <c r="AH180" s="1547"/>
      <c r="AI180" s="1547"/>
      <c r="AJ180" s="1547"/>
      <c r="AK180" s="1547"/>
      <c r="AL180" s="1547"/>
      <c r="AM180" s="1547"/>
      <c r="AN180" s="1547"/>
      <c r="AO180" s="1547"/>
      <c r="AP180" s="1547"/>
      <c r="AQ180" s="1547"/>
      <c r="AR180" s="1547"/>
      <c r="AS180" s="1547"/>
      <c r="AT180" s="1547"/>
      <c r="AU180" s="1547"/>
      <c r="AV180" s="1547"/>
      <c r="AW180" s="1547"/>
      <c r="AX180" s="1547"/>
      <c r="AY180" s="1547"/>
      <c r="AZ180" s="1547"/>
      <c r="BA180" s="1547"/>
      <c r="BB180" s="1547"/>
      <c r="BC180" s="1547"/>
    </row>
    <row r="181" spans="1:55" hidden="1" x14ac:dyDescent="0.2">
      <c r="A181" s="1547"/>
      <c r="B181" s="1547"/>
      <c r="C181" s="1547"/>
      <c r="D181" s="1547"/>
      <c r="E181" s="1547"/>
      <c r="F181" s="1547"/>
      <c r="G181" s="1547"/>
      <c r="H181" s="1547"/>
      <c r="I181" s="1547"/>
      <c r="J181" s="1547"/>
      <c r="K181" s="1548"/>
      <c r="L181" s="1548"/>
      <c r="M181" s="1548"/>
      <c r="N181" s="1549"/>
      <c r="O181" s="1549"/>
      <c r="P181" s="1549"/>
      <c r="Q181" s="1549"/>
      <c r="R181" s="1549"/>
      <c r="S181" s="1549"/>
      <c r="T181" s="1547"/>
      <c r="U181" s="1547"/>
      <c r="V181" s="1547"/>
      <c r="W181" s="1547"/>
      <c r="X181" s="1547"/>
      <c r="Y181" s="1547"/>
      <c r="Z181" s="1547"/>
      <c r="AA181" s="1547"/>
      <c r="AB181" s="1547"/>
      <c r="AC181" s="1547"/>
      <c r="AD181" s="1547"/>
      <c r="AE181" s="1547"/>
      <c r="AF181" s="1547"/>
      <c r="AG181" s="1547"/>
      <c r="AH181" s="1547"/>
      <c r="AI181" s="1547"/>
      <c r="AJ181" s="1547"/>
      <c r="AK181" s="1547"/>
      <c r="AL181" s="1547"/>
      <c r="AM181" s="1547"/>
      <c r="AN181" s="1547"/>
      <c r="AO181" s="1547"/>
      <c r="AP181" s="1547"/>
      <c r="AQ181" s="1547"/>
      <c r="AR181" s="1547"/>
      <c r="AS181" s="1547"/>
      <c r="AT181" s="1547"/>
      <c r="AU181" s="1547"/>
      <c r="AV181" s="1547"/>
      <c r="AW181" s="1547"/>
      <c r="AX181" s="1547"/>
      <c r="AY181" s="1547"/>
      <c r="AZ181" s="1547"/>
      <c r="BA181" s="1547"/>
      <c r="BB181" s="1547"/>
      <c r="BC181" s="1547"/>
    </row>
    <row r="182" spans="1:55" hidden="1" x14ac:dyDescent="0.2">
      <c r="A182" s="1547"/>
      <c r="B182" s="1547"/>
      <c r="C182" s="1547"/>
      <c r="D182" s="1547"/>
      <c r="E182" s="1547"/>
      <c r="F182" s="1547"/>
      <c r="G182" s="1547"/>
      <c r="H182" s="1547"/>
      <c r="I182" s="1547"/>
      <c r="J182" s="1547"/>
      <c r="K182" s="1548"/>
      <c r="L182" s="1548"/>
      <c r="M182" s="1548"/>
      <c r="N182" s="1549"/>
      <c r="O182" s="1549"/>
      <c r="P182" s="1549"/>
      <c r="Q182" s="1549"/>
      <c r="R182" s="1549"/>
      <c r="S182" s="1549"/>
      <c r="T182" s="1547"/>
      <c r="U182" s="1547"/>
      <c r="V182" s="1547"/>
      <c r="W182" s="1547"/>
      <c r="X182" s="1547"/>
      <c r="Y182" s="1547"/>
      <c r="Z182" s="1547"/>
      <c r="AA182" s="1547"/>
      <c r="AB182" s="1547"/>
      <c r="AC182" s="1547"/>
      <c r="AD182" s="1547"/>
      <c r="AE182" s="1547"/>
      <c r="AF182" s="1547"/>
      <c r="AG182" s="1547"/>
      <c r="AH182" s="1547"/>
      <c r="AI182" s="1547"/>
      <c r="AJ182" s="1547"/>
      <c r="AK182" s="1547"/>
      <c r="AL182" s="1547"/>
      <c r="AM182" s="1547"/>
      <c r="AN182" s="1547"/>
      <c r="AO182" s="1547"/>
      <c r="AP182" s="1547"/>
      <c r="AQ182" s="1547"/>
      <c r="AR182" s="1547"/>
      <c r="AS182" s="1547"/>
      <c r="AT182" s="1547"/>
      <c r="AU182" s="1547"/>
      <c r="AV182" s="1547"/>
      <c r="AW182" s="1547"/>
      <c r="AX182" s="1547"/>
      <c r="AY182" s="1547"/>
      <c r="AZ182" s="1547"/>
      <c r="BA182" s="1547"/>
      <c r="BB182" s="1547"/>
      <c r="BC182" s="1547"/>
    </row>
    <row r="183" spans="1:55" hidden="1" x14ac:dyDescent="0.2">
      <c r="A183" s="1547"/>
      <c r="B183" s="1547"/>
      <c r="C183" s="1547"/>
      <c r="D183" s="1547"/>
      <c r="E183" s="1547"/>
      <c r="F183" s="1547"/>
      <c r="G183" s="1547"/>
      <c r="H183" s="1547"/>
      <c r="I183" s="1547"/>
      <c r="J183" s="1547"/>
      <c r="K183" s="1548"/>
      <c r="L183" s="1548"/>
      <c r="M183" s="1548"/>
      <c r="N183" s="1549"/>
      <c r="O183" s="1549"/>
      <c r="P183" s="1549"/>
      <c r="Q183" s="1549"/>
      <c r="R183" s="1549"/>
      <c r="S183" s="1549"/>
      <c r="T183" s="1547"/>
      <c r="U183" s="1547"/>
      <c r="V183" s="1547"/>
      <c r="W183" s="1547"/>
      <c r="X183" s="1547"/>
      <c r="Y183" s="1547"/>
      <c r="Z183" s="1547"/>
      <c r="AA183" s="1547"/>
      <c r="AB183" s="1547"/>
      <c r="AC183" s="1547"/>
      <c r="AD183" s="1547"/>
      <c r="AE183" s="1547"/>
      <c r="AF183" s="1547"/>
      <c r="AG183" s="1547"/>
      <c r="AH183" s="1547"/>
      <c r="AI183" s="1547"/>
      <c r="AJ183" s="1547"/>
      <c r="AK183" s="1547"/>
      <c r="AL183" s="1547"/>
      <c r="AM183" s="1547"/>
      <c r="AN183" s="1547"/>
      <c r="AO183" s="1547"/>
      <c r="AP183" s="1547"/>
      <c r="AQ183" s="1547"/>
      <c r="AR183" s="1547"/>
      <c r="AS183" s="1547"/>
      <c r="AT183" s="1547"/>
      <c r="AU183" s="1547"/>
      <c r="AV183" s="1547"/>
      <c r="AW183" s="1547"/>
      <c r="AX183" s="1547"/>
      <c r="AY183" s="1547"/>
      <c r="AZ183" s="1547"/>
      <c r="BA183" s="1547"/>
      <c r="BB183" s="1547"/>
      <c r="BC183" s="1547"/>
    </row>
    <row r="184" spans="1:55" hidden="1" x14ac:dyDescent="0.2">
      <c r="A184" s="1547"/>
      <c r="B184" s="1547"/>
      <c r="C184" s="1547"/>
      <c r="D184" s="1547"/>
      <c r="E184" s="1547"/>
      <c r="F184" s="1547"/>
      <c r="G184" s="1547"/>
      <c r="H184" s="1547"/>
      <c r="I184" s="1547"/>
      <c r="J184" s="1547"/>
      <c r="K184" s="1548"/>
      <c r="L184" s="1548"/>
      <c r="M184" s="1548"/>
      <c r="N184" s="1549"/>
      <c r="O184" s="1549"/>
      <c r="P184" s="1549"/>
      <c r="Q184" s="1549"/>
      <c r="R184" s="1549"/>
      <c r="S184" s="1549"/>
      <c r="T184" s="1547"/>
      <c r="U184" s="1547"/>
      <c r="V184" s="1547"/>
      <c r="W184" s="1547"/>
      <c r="X184" s="1547"/>
      <c r="Y184" s="1547"/>
      <c r="Z184" s="1547"/>
      <c r="AA184" s="1547"/>
      <c r="AB184" s="1547"/>
      <c r="AC184" s="1547"/>
      <c r="AD184" s="1547"/>
      <c r="AE184" s="1547"/>
      <c r="AF184" s="1547"/>
      <c r="AG184" s="1547"/>
      <c r="AH184" s="1547"/>
      <c r="AI184" s="1547"/>
      <c r="AJ184" s="1547"/>
      <c r="AK184" s="1547"/>
      <c r="AL184" s="1547"/>
      <c r="AM184" s="1547"/>
      <c r="AN184" s="1547"/>
      <c r="AO184" s="1547"/>
      <c r="AP184" s="1547"/>
      <c r="AQ184" s="1547"/>
      <c r="AR184" s="1547"/>
      <c r="AS184" s="1547"/>
      <c r="AT184" s="1547"/>
      <c r="AU184" s="1547"/>
      <c r="AV184" s="1547"/>
      <c r="AW184" s="1547"/>
      <c r="AX184" s="1547"/>
      <c r="AY184" s="1547"/>
      <c r="AZ184" s="1547"/>
      <c r="BA184" s="1547"/>
      <c r="BB184" s="1547"/>
      <c r="BC184" s="1547"/>
    </row>
    <row r="185" spans="1:55" hidden="1" x14ac:dyDescent="0.2">
      <c r="A185" s="1547"/>
      <c r="B185" s="1547"/>
      <c r="C185" s="1547"/>
      <c r="D185" s="1547"/>
      <c r="E185" s="1547"/>
      <c r="F185" s="1547"/>
      <c r="G185" s="1547"/>
      <c r="H185" s="1547"/>
      <c r="I185" s="1547"/>
      <c r="J185" s="1547"/>
      <c r="K185" s="1548"/>
      <c r="L185" s="1548"/>
      <c r="M185" s="1548"/>
      <c r="N185" s="1549"/>
      <c r="O185" s="1549"/>
      <c r="P185" s="1549"/>
      <c r="Q185" s="1549"/>
      <c r="R185" s="1549"/>
      <c r="S185" s="1549"/>
      <c r="T185" s="1547"/>
      <c r="U185" s="1547"/>
      <c r="V185" s="1547"/>
      <c r="W185" s="1547"/>
      <c r="X185" s="1547"/>
      <c r="Y185" s="1547"/>
      <c r="Z185" s="1547"/>
      <c r="AA185" s="1547"/>
      <c r="AB185" s="1547"/>
      <c r="AC185" s="1547"/>
      <c r="AD185" s="1547"/>
      <c r="AE185" s="1547"/>
      <c r="AF185" s="1547"/>
      <c r="AG185" s="1547"/>
      <c r="AH185" s="1547"/>
      <c r="AI185" s="1547"/>
      <c r="AJ185" s="1547"/>
      <c r="AK185" s="1547"/>
      <c r="AL185" s="1547"/>
      <c r="AM185" s="1547"/>
      <c r="AN185" s="1547"/>
      <c r="AO185" s="1547"/>
      <c r="AP185" s="1547"/>
      <c r="AQ185" s="1547"/>
      <c r="AR185" s="1547"/>
      <c r="AS185" s="1547"/>
      <c r="AT185" s="1547"/>
      <c r="AU185" s="1547"/>
      <c r="AV185" s="1547"/>
      <c r="AW185" s="1547"/>
      <c r="AX185" s="1547"/>
      <c r="AY185" s="1547"/>
      <c r="AZ185" s="1547"/>
      <c r="BA185" s="1547"/>
      <c r="BB185" s="1547"/>
      <c r="BC185" s="1547"/>
    </row>
    <row r="186" spans="1:55" hidden="1" x14ac:dyDescent="0.2">
      <c r="A186" s="1547"/>
      <c r="B186" s="1547"/>
      <c r="C186" s="1547"/>
      <c r="D186" s="1547"/>
      <c r="E186" s="1547"/>
      <c r="F186" s="1547"/>
      <c r="G186" s="1547"/>
      <c r="H186" s="1547"/>
      <c r="I186" s="1547"/>
      <c r="J186" s="1547"/>
      <c r="K186" s="1548"/>
      <c r="L186" s="1548"/>
      <c r="M186" s="1548"/>
      <c r="N186" s="1549"/>
      <c r="O186" s="1549"/>
      <c r="P186" s="1549"/>
      <c r="Q186" s="1549"/>
      <c r="R186" s="1549"/>
      <c r="S186" s="1549"/>
      <c r="T186" s="1547"/>
      <c r="U186" s="1547"/>
      <c r="V186" s="1547"/>
      <c r="W186" s="1547"/>
      <c r="X186" s="1547"/>
      <c r="Y186" s="1547"/>
      <c r="Z186" s="1547"/>
      <c r="AA186" s="1547"/>
      <c r="AB186" s="1547"/>
      <c r="AC186" s="1547"/>
      <c r="AD186" s="1547"/>
      <c r="AE186" s="1547"/>
      <c r="AF186" s="1547"/>
      <c r="AG186" s="1547"/>
      <c r="AH186" s="1547"/>
      <c r="AI186" s="1547"/>
      <c r="AJ186" s="1547"/>
      <c r="AK186" s="1547"/>
      <c r="AL186" s="1547"/>
      <c r="AM186" s="1547"/>
      <c r="AN186" s="1547"/>
      <c r="AO186" s="1547"/>
      <c r="AP186" s="1547"/>
      <c r="AQ186" s="1547"/>
      <c r="AR186" s="1547"/>
      <c r="AS186" s="1547"/>
      <c r="AT186" s="1547"/>
      <c r="AU186" s="1547"/>
      <c r="AV186" s="1547"/>
      <c r="AW186" s="1547"/>
      <c r="AX186" s="1547"/>
      <c r="AY186" s="1547"/>
      <c r="AZ186" s="1547"/>
      <c r="BA186" s="1547"/>
      <c r="BB186" s="1547"/>
      <c r="BC186" s="1547"/>
    </row>
    <row r="187" spans="1:55" hidden="1" x14ac:dyDescent="0.2">
      <c r="A187" s="1547"/>
      <c r="B187" s="1547"/>
      <c r="C187" s="1547"/>
      <c r="D187" s="1547"/>
      <c r="E187" s="1547"/>
      <c r="F187" s="1547"/>
      <c r="G187" s="1547"/>
      <c r="H187" s="1547"/>
      <c r="I187" s="1547"/>
      <c r="J187" s="1547"/>
      <c r="K187" s="1548"/>
      <c r="L187" s="1548"/>
      <c r="M187" s="1548"/>
      <c r="N187" s="1549"/>
      <c r="O187" s="1549"/>
      <c r="P187" s="1549"/>
      <c r="Q187" s="1549"/>
      <c r="R187" s="1549"/>
      <c r="S187" s="1549"/>
      <c r="T187" s="1547"/>
      <c r="U187" s="1547"/>
      <c r="V187" s="1547"/>
      <c r="W187" s="1547"/>
      <c r="X187" s="1547"/>
      <c r="Y187" s="1547"/>
      <c r="Z187" s="1547"/>
      <c r="AA187" s="1547"/>
      <c r="AB187" s="1547"/>
      <c r="AC187" s="1547"/>
      <c r="AD187" s="1547"/>
      <c r="AE187" s="1547"/>
      <c r="AF187" s="1547"/>
      <c r="AG187" s="1547"/>
      <c r="AH187" s="1547"/>
      <c r="AI187" s="1547"/>
      <c r="AJ187" s="1547"/>
      <c r="AK187" s="1547"/>
      <c r="AL187" s="1547"/>
      <c r="AM187" s="1547"/>
      <c r="AN187" s="1547"/>
      <c r="AO187" s="1547"/>
      <c r="AP187" s="1547"/>
      <c r="AQ187" s="1547"/>
      <c r="AR187" s="1547"/>
      <c r="AS187" s="1547"/>
      <c r="AT187" s="1547"/>
      <c r="AU187" s="1547"/>
      <c r="AV187" s="1547"/>
      <c r="AW187" s="1547"/>
      <c r="AX187" s="1547"/>
      <c r="AY187" s="1547"/>
      <c r="AZ187" s="1547"/>
      <c r="BA187" s="1547"/>
      <c r="BB187" s="1547"/>
      <c r="BC187" s="1547"/>
    </row>
    <row r="188" spans="1:55" hidden="1" x14ac:dyDescent="0.2">
      <c r="A188" s="1547"/>
      <c r="B188" s="1547"/>
      <c r="C188" s="1547"/>
      <c r="D188" s="1547"/>
      <c r="E188" s="1547"/>
      <c r="F188" s="1547"/>
      <c r="G188" s="1547"/>
      <c r="H188" s="1547"/>
      <c r="I188" s="1547"/>
      <c r="J188" s="1547"/>
      <c r="K188" s="1548"/>
      <c r="L188" s="1548"/>
      <c r="M188" s="1548"/>
      <c r="N188" s="1549"/>
      <c r="O188" s="1549"/>
      <c r="P188" s="1549"/>
      <c r="Q188" s="1549"/>
      <c r="R188" s="1549"/>
      <c r="S188" s="1549"/>
      <c r="T188" s="1547"/>
      <c r="U188" s="1547"/>
      <c r="V188" s="1547"/>
      <c r="W188" s="1547"/>
      <c r="X188" s="1547"/>
      <c r="Y188" s="1547"/>
      <c r="Z188" s="1547"/>
      <c r="AA188" s="1547"/>
      <c r="AB188" s="1547"/>
      <c r="AC188" s="1547"/>
      <c r="AD188" s="1547"/>
      <c r="AE188" s="1547"/>
      <c r="AF188" s="1547"/>
      <c r="AG188" s="1547"/>
      <c r="AH188" s="1547"/>
      <c r="AI188" s="1547"/>
      <c r="AJ188" s="1547"/>
      <c r="AK188" s="1547"/>
      <c r="AL188" s="1547"/>
      <c r="AM188" s="1547"/>
      <c r="AN188" s="1547"/>
      <c r="AO188" s="1547"/>
      <c r="AP188" s="1547"/>
      <c r="AQ188" s="1547"/>
      <c r="AR188" s="1547"/>
      <c r="AS188" s="1547"/>
      <c r="AT188" s="1547"/>
      <c r="AU188" s="1547"/>
      <c r="AV188" s="1547"/>
      <c r="AW188" s="1547"/>
      <c r="AX188" s="1547"/>
      <c r="AY188" s="1547"/>
      <c r="AZ188" s="1547"/>
      <c r="BA188" s="1547"/>
      <c r="BB188" s="1547"/>
      <c r="BC188" s="1547"/>
    </row>
    <row r="189" spans="1:55" hidden="1" x14ac:dyDescent="0.2">
      <c r="A189" s="1547"/>
      <c r="B189" s="1547"/>
      <c r="C189" s="1547"/>
      <c r="D189" s="1547"/>
      <c r="E189" s="1547"/>
      <c r="F189" s="1547"/>
      <c r="G189" s="1547"/>
      <c r="H189" s="1547"/>
      <c r="I189" s="1547"/>
      <c r="J189" s="1547"/>
      <c r="K189" s="1548"/>
      <c r="L189" s="1548"/>
      <c r="M189" s="1548"/>
      <c r="N189" s="1549"/>
      <c r="O189" s="1549"/>
      <c r="P189" s="1549"/>
      <c r="Q189" s="1549"/>
      <c r="R189" s="1549"/>
      <c r="S189" s="1549"/>
      <c r="T189" s="1547"/>
      <c r="U189" s="1547"/>
      <c r="V189" s="1547"/>
      <c r="W189" s="1547"/>
      <c r="X189" s="1547"/>
      <c r="Y189" s="1547"/>
      <c r="Z189" s="1547"/>
      <c r="AA189" s="1547"/>
      <c r="AB189" s="1547"/>
      <c r="AC189" s="1547"/>
      <c r="AD189" s="1547"/>
      <c r="AE189" s="1547"/>
      <c r="AF189" s="1547"/>
      <c r="AG189" s="1547"/>
      <c r="AH189" s="1547"/>
      <c r="AI189" s="1547"/>
      <c r="AJ189" s="1547"/>
      <c r="AK189" s="1547"/>
      <c r="AL189" s="1547"/>
      <c r="AM189" s="1547"/>
      <c r="AN189" s="1547"/>
      <c r="AO189" s="1547"/>
      <c r="AP189" s="1547"/>
      <c r="AQ189" s="1547"/>
      <c r="AR189" s="1547"/>
      <c r="AS189" s="1547"/>
      <c r="AT189" s="1547"/>
      <c r="AU189" s="1547"/>
      <c r="AV189" s="1547"/>
      <c r="AW189" s="1547"/>
      <c r="AX189" s="1547"/>
      <c r="AY189" s="1547"/>
      <c r="AZ189" s="1547"/>
      <c r="BA189" s="1547"/>
      <c r="BB189" s="1547"/>
      <c r="BC189" s="1547"/>
    </row>
    <row r="190" spans="1:55" hidden="1" x14ac:dyDescent="0.2">
      <c r="A190" s="1547"/>
      <c r="B190" s="1547"/>
      <c r="C190" s="1547"/>
      <c r="D190" s="1547"/>
      <c r="E190" s="1547"/>
      <c r="F190" s="1547"/>
      <c r="G190" s="1547"/>
      <c r="H190" s="1547"/>
      <c r="I190" s="1547"/>
      <c r="J190" s="1547"/>
      <c r="K190" s="1548"/>
      <c r="L190" s="1548"/>
      <c r="M190" s="1548"/>
      <c r="N190" s="1549"/>
      <c r="O190" s="1549"/>
      <c r="P190" s="1549"/>
      <c r="Q190" s="1549"/>
      <c r="R190" s="1549"/>
      <c r="S190" s="1549"/>
      <c r="T190" s="1547"/>
      <c r="U190" s="1547"/>
      <c r="V190" s="1547"/>
      <c r="W190" s="1547"/>
      <c r="X190" s="1547"/>
      <c r="Y190" s="1547"/>
      <c r="Z190" s="1547"/>
      <c r="AA190" s="1547"/>
      <c r="AB190" s="1547"/>
      <c r="AC190" s="1547"/>
      <c r="AD190" s="1547"/>
      <c r="AE190" s="1547"/>
      <c r="AF190" s="1547"/>
      <c r="AG190" s="1547"/>
      <c r="AH190" s="1547"/>
      <c r="AI190" s="1547"/>
      <c r="AJ190" s="1547"/>
      <c r="AK190" s="1547"/>
      <c r="AL190" s="1547"/>
      <c r="AM190" s="1547"/>
      <c r="AN190" s="1547"/>
      <c r="AO190" s="1547"/>
      <c r="AP190" s="1547"/>
      <c r="AQ190" s="1547"/>
      <c r="AR190" s="1547"/>
      <c r="AS190" s="1547"/>
      <c r="AT190" s="1547"/>
      <c r="AU190" s="1547"/>
      <c r="AV190" s="1547"/>
      <c r="AW190" s="1547"/>
      <c r="AX190" s="1547"/>
      <c r="AY190" s="1547"/>
      <c r="AZ190" s="1547"/>
      <c r="BA190" s="1547"/>
      <c r="BB190" s="1547"/>
      <c r="BC190" s="1547"/>
    </row>
    <row r="191" spans="1:55" hidden="1" x14ac:dyDescent="0.2">
      <c r="A191" s="1547"/>
      <c r="B191" s="1547"/>
      <c r="C191" s="1547"/>
      <c r="D191" s="1547"/>
      <c r="E191" s="1547"/>
      <c r="F191" s="1547"/>
      <c r="G191" s="1547"/>
      <c r="H191" s="1547"/>
      <c r="I191" s="1547"/>
      <c r="J191" s="1547"/>
      <c r="K191" s="1548"/>
      <c r="L191" s="1548"/>
      <c r="M191" s="1548"/>
      <c r="N191" s="1549"/>
      <c r="O191" s="1549"/>
      <c r="P191" s="1549"/>
      <c r="Q191" s="1549"/>
      <c r="R191" s="1549"/>
      <c r="S191" s="1549"/>
      <c r="T191" s="1547"/>
      <c r="U191" s="1547"/>
      <c r="V191" s="1547"/>
      <c r="W191" s="1547"/>
      <c r="X191" s="1547"/>
      <c r="Y191" s="1547"/>
      <c r="Z191" s="1547"/>
      <c r="AA191" s="1547"/>
      <c r="AB191" s="1547"/>
      <c r="AC191" s="1547"/>
      <c r="AD191" s="1547"/>
      <c r="AE191" s="1547"/>
      <c r="AF191" s="1547"/>
      <c r="AG191" s="1547"/>
      <c r="AH191" s="1547"/>
      <c r="AI191" s="1547"/>
      <c r="AJ191" s="1547"/>
      <c r="AK191" s="1547"/>
      <c r="AL191" s="1547"/>
      <c r="AM191" s="1547"/>
      <c r="AN191" s="1547"/>
      <c r="AO191" s="1547"/>
      <c r="AP191" s="1547"/>
      <c r="AQ191" s="1547"/>
      <c r="AR191" s="1547"/>
      <c r="AS191" s="1547"/>
      <c r="AT191" s="1547"/>
      <c r="AU191" s="1547"/>
      <c r="AV191" s="1547"/>
      <c r="AW191" s="1547"/>
      <c r="AX191" s="1547"/>
      <c r="AY191" s="1547"/>
      <c r="AZ191" s="1547"/>
      <c r="BA191" s="1547"/>
      <c r="BB191" s="1547"/>
      <c r="BC191" s="1547"/>
    </row>
    <row r="192" spans="1:55" hidden="1" x14ac:dyDescent="0.2">
      <c r="A192" s="1547"/>
      <c r="B192" s="1547"/>
      <c r="C192" s="1547"/>
      <c r="D192" s="1547"/>
      <c r="E192" s="1547"/>
      <c r="F192" s="1547"/>
      <c r="G192" s="1547"/>
      <c r="H192" s="1547"/>
      <c r="I192" s="1547"/>
      <c r="J192" s="1547"/>
      <c r="K192" s="1548"/>
      <c r="L192" s="1548"/>
      <c r="M192" s="1548"/>
      <c r="N192" s="1549"/>
      <c r="O192" s="1549"/>
      <c r="P192" s="1549"/>
      <c r="Q192" s="1549"/>
      <c r="R192" s="1549"/>
      <c r="S192" s="1549"/>
      <c r="T192" s="1547"/>
      <c r="U192" s="1547"/>
      <c r="V192" s="1547"/>
      <c r="W192" s="1547"/>
      <c r="X192" s="1547"/>
      <c r="Y192" s="1547"/>
      <c r="Z192" s="1547"/>
      <c r="AA192" s="1547"/>
      <c r="AB192" s="1547"/>
      <c r="AC192" s="1547"/>
      <c r="AD192" s="1547"/>
      <c r="AE192" s="1547"/>
      <c r="AF192" s="1547"/>
      <c r="AG192" s="1547"/>
      <c r="AH192" s="1547"/>
      <c r="AI192" s="1547"/>
      <c r="AJ192" s="1547"/>
      <c r="AK192" s="1547"/>
      <c r="AL192" s="1547"/>
      <c r="AM192" s="1547"/>
      <c r="AN192" s="1547"/>
      <c r="AO192" s="1547"/>
      <c r="AP192" s="1547"/>
      <c r="AQ192" s="1547"/>
      <c r="AR192" s="1547"/>
      <c r="AS192" s="1547"/>
      <c r="AT192" s="1547"/>
      <c r="AU192" s="1547"/>
      <c r="AV192" s="1547"/>
      <c r="AW192" s="1547"/>
      <c r="AX192" s="1547"/>
      <c r="AY192" s="1547"/>
      <c r="AZ192" s="1547"/>
      <c r="BA192" s="1547"/>
      <c r="BB192" s="1547"/>
      <c r="BC192" s="1547"/>
    </row>
    <row r="193" spans="1:55" hidden="1" x14ac:dyDescent="0.2">
      <c r="A193" s="1547"/>
      <c r="B193" s="1547"/>
      <c r="C193" s="1547"/>
      <c r="D193" s="1547"/>
      <c r="E193" s="1547"/>
      <c r="F193" s="1547"/>
      <c r="G193" s="1547"/>
      <c r="H193" s="1547"/>
      <c r="I193" s="1547"/>
      <c r="J193" s="1547"/>
      <c r="K193" s="1548"/>
      <c r="L193" s="1548"/>
      <c r="M193" s="1548"/>
      <c r="N193" s="1549"/>
      <c r="O193" s="1549"/>
      <c r="P193" s="1549"/>
      <c r="Q193" s="1549"/>
      <c r="R193" s="1549"/>
      <c r="S193" s="1549"/>
      <c r="T193" s="1547"/>
      <c r="U193" s="1547"/>
      <c r="V193" s="1547"/>
      <c r="W193" s="1547"/>
      <c r="X193" s="1547"/>
      <c r="Y193" s="1547"/>
      <c r="Z193" s="1547"/>
      <c r="AA193" s="1547"/>
      <c r="AB193" s="1547"/>
      <c r="AC193" s="1547"/>
      <c r="AD193" s="1547"/>
      <c r="AE193" s="1547"/>
      <c r="AF193" s="1547"/>
      <c r="AG193" s="1547"/>
      <c r="AH193" s="1547"/>
      <c r="AI193" s="1547"/>
      <c r="AJ193" s="1547"/>
      <c r="AK193" s="1547"/>
      <c r="AL193" s="1547"/>
      <c r="AM193" s="1547"/>
      <c r="AN193" s="1547"/>
      <c r="AO193" s="1547"/>
      <c r="AP193" s="1547"/>
      <c r="AQ193" s="1547"/>
      <c r="AR193" s="1547"/>
      <c r="AS193" s="1547"/>
      <c r="AT193" s="1547"/>
      <c r="AU193" s="1547"/>
      <c r="AV193" s="1547"/>
      <c r="AW193" s="1547"/>
      <c r="AX193" s="1547"/>
      <c r="AY193" s="1547"/>
      <c r="AZ193" s="1547"/>
      <c r="BA193" s="1547"/>
      <c r="BB193" s="1547"/>
      <c r="BC193" s="1547"/>
    </row>
    <row r="194" spans="1:55" hidden="1" x14ac:dyDescent="0.2">
      <c r="A194" s="1547"/>
      <c r="B194" s="1547"/>
      <c r="C194" s="1547"/>
      <c r="D194" s="1547"/>
      <c r="E194" s="1547"/>
      <c r="F194" s="1547"/>
      <c r="G194" s="1547"/>
      <c r="H194" s="1547"/>
      <c r="I194" s="1547"/>
      <c r="J194" s="1547"/>
      <c r="K194" s="1548"/>
      <c r="L194" s="1548"/>
      <c r="M194" s="1548"/>
      <c r="N194" s="1549"/>
      <c r="O194" s="1549"/>
      <c r="P194" s="1549"/>
      <c r="Q194" s="1549"/>
      <c r="R194" s="1549"/>
      <c r="S194" s="1549"/>
      <c r="T194" s="1547"/>
      <c r="U194" s="1547"/>
      <c r="V194" s="1547"/>
      <c r="W194" s="1547"/>
      <c r="X194" s="1547"/>
      <c r="Y194" s="1547"/>
      <c r="Z194" s="1547"/>
      <c r="AA194" s="1547"/>
      <c r="AB194" s="1547"/>
      <c r="AC194" s="1547"/>
      <c r="AD194" s="1547"/>
      <c r="AE194" s="1547"/>
      <c r="AF194" s="1547"/>
      <c r="AG194" s="1547"/>
      <c r="AH194" s="1547"/>
      <c r="AI194" s="1547"/>
      <c r="AJ194" s="1547"/>
      <c r="AK194" s="1547"/>
      <c r="AL194" s="1547"/>
      <c r="AM194" s="1547"/>
      <c r="AN194" s="1547"/>
      <c r="AO194" s="1547"/>
      <c r="AP194" s="1547"/>
      <c r="AQ194" s="1547"/>
      <c r="AR194" s="1547"/>
      <c r="AS194" s="1547"/>
      <c r="AT194" s="1547"/>
      <c r="AU194" s="1547"/>
      <c r="AV194" s="1547"/>
      <c r="AW194" s="1547"/>
      <c r="AX194" s="1547"/>
      <c r="AY194" s="1547"/>
      <c r="AZ194" s="1547"/>
      <c r="BA194" s="1547"/>
      <c r="BB194" s="1547"/>
      <c r="BC194" s="1547"/>
    </row>
    <row r="195" spans="1:55" hidden="1" x14ac:dyDescent="0.2">
      <c r="A195" s="1547"/>
      <c r="B195" s="1547"/>
      <c r="C195" s="1547"/>
      <c r="D195" s="1547"/>
      <c r="E195" s="1547"/>
      <c r="F195" s="1547"/>
      <c r="G195" s="1547"/>
      <c r="H195" s="1547"/>
      <c r="I195" s="1547"/>
      <c r="J195" s="1547"/>
      <c r="K195" s="1548"/>
      <c r="L195" s="1548"/>
      <c r="M195" s="1548"/>
      <c r="N195" s="1549"/>
      <c r="O195" s="1549"/>
      <c r="P195" s="1549"/>
      <c r="Q195" s="1549"/>
      <c r="R195" s="1549"/>
      <c r="S195" s="1549"/>
      <c r="T195" s="1547"/>
      <c r="U195" s="1547"/>
      <c r="V195" s="1547"/>
      <c r="W195" s="1547"/>
      <c r="X195" s="1547"/>
      <c r="Y195" s="1547"/>
      <c r="Z195" s="1547"/>
      <c r="AA195" s="1547"/>
      <c r="AB195" s="1547"/>
      <c r="AC195" s="1547"/>
      <c r="AD195" s="1547"/>
      <c r="AE195" s="1547"/>
      <c r="AF195" s="1547"/>
      <c r="AG195" s="1547"/>
      <c r="AH195" s="1547"/>
      <c r="AI195" s="1547"/>
      <c r="AJ195" s="1547"/>
      <c r="AK195" s="1547"/>
      <c r="AL195" s="1547"/>
      <c r="AM195" s="1547"/>
      <c r="AN195" s="1547"/>
      <c r="AO195" s="1547"/>
      <c r="AP195" s="1547"/>
      <c r="AQ195" s="1547"/>
      <c r="AR195" s="1547"/>
      <c r="AS195" s="1547"/>
      <c r="AT195" s="1547"/>
      <c r="AU195" s="1547"/>
      <c r="AV195" s="1547"/>
      <c r="AW195" s="1547"/>
      <c r="AX195" s="1547"/>
      <c r="AY195" s="1547"/>
      <c r="AZ195" s="1547"/>
      <c r="BA195" s="1547"/>
      <c r="BB195" s="1547"/>
      <c r="BC195" s="1547"/>
    </row>
    <row r="196" spans="1:55" hidden="1" x14ac:dyDescent="0.2">
      <c r="A196" s="1547"/>
      <c r="B196" s="1547"/>
      <c r="C196" s="1547"/>
      <c r="D196" s="1547"/>
      <c r="E196" s="1547"/>
      <c r="F196" s="1547"/>
      <c r="G196" s="1547"/>
      <c r="H196" s="1547"/>
      <c r="I196" s="1547"/>
      <c r="J196" s="1547"/>
      <c r="K196" s="1548"/>
      <c r="L196" s="1548"/>
      <c r="M196" s="1548"/>
      <c r="N196" s="1549"/>
      <c r="O196" s="1549"/>
      <c r="P196" s="1549"/>
      <c r="Q196" s="1549"/>
      <c r="R196" s="1549"/>
      <c r="S196" s="1549"/>
      <c r="T196" s="1547"/>
      <c r="U196" s="1547"/>
      <c r="V196" s="1547"/>
      <c r="W196" s="1547"/>
      <c r="X196" s="1547"/>
      <c r="Y196" s="1547"/>
      <c r="Z196" s="1547"/>
      <c r="AA196" s="1547"/>
      <c r="AB196" s="1547"/>
      <c r="AC196" s="1547"/>
      <c r="AD196" s="1547"/>
      <c r="AE196" s="1547"/>
      <c r="AF196" s="1547"/>
      <c r="AG196" s="1547"/>
      <c r="AH196" s="1547"/>
      <c r="AI196" s="1547"/>
      <c r="AJ196" s="1547"/>
      <c r="AK196" s="1547"/>
      <c r="AL196" s="1547"/>
      <c r="AM196" s="1547"/>
      <c r="AN196" s="1547"/>
      <c r="AO196" s="1547"/>
      <c r="AP196" s="1547"/>
      <c r="AQ196" s="1547"/>
      <c r="AR196" s="1547"/>
      <c r="AS196" s="1547"/>
      <c r="AT196" s="1547"/>
      <c r="AU196" s="1547"/>
      <c r="AV196" s="1547"/>
      <c r="AW196" s="1547"/>
      <c r="AX196" s="1547"/>
      <c r="AY196" s="1547"/>
      <c r="AZ196" s="1547"/>
      <c r="BA196" s="1547"/>
      <c r="BB196" s="1547"/>
      <c r="BC196" s="1547"/>
    </row>
    <row r="197" spans="1:55" hidden="1" x14ac:dyDescent="0.2">
      <c r="A197" s="1547"/>
      <c r="B197" s="1547"/>
      <c r="C197" s="1547"/>
      <c r="D197" s="1547"/>
      <c r="E197" s="1547"/>
      <c r="F197" s="1547"/>
      <c r="G197" s="1547"/>
      <c r="H197" s="1547"/>
      <c r="I197" s="1547"/>
      <c r="J197" s="1547"/>
      <c r="K197" s="1548"/>
      <c r="L197" s="1548"/>
      <c r="M197" s="1548"/>
      <c r="N197" s="1549"/>
      <c r="O197" s="1549"/>
      <c r="P197" s="1549"/>
      <c r="Q197" s="1549"/>
      <c r="R197" s="1549"/>
      <c r="S197" s="1549"/>
      <c r="T197" s="1547"/>
      <c r="U197" s="1547"/>
      <c r="V197" s="1547"/>
      <c r="W197" s="1547"/>
      <c r="X197" s="1547"/>
      <c r="Y197" s="1547"/>
      <c r="Z197" s="1547"/>
      <c r="AA197" s="1547"/>
      <c r="AB197" s="1547"/>
      <c r="AC197" s="1547"/>
      <c r="AD197" s="1547"/>
      <c r="AE197" s="1547"/>
      <c r="AF197" s="1547"/>
      <c r="AG197" s="1547"/>
      <c r="AH197" s="1547"/>
      <c r="AI197" s="1547"/>
      <c r="AJ197" s="1547"/>
      <c r="AK197" s="1547"/>
      <c r="AL197" s="1547"/>
      <c r="AM197" s="1547"/>
      <c r="AN197" s="1547"/>
      <c r="AO197" s="1547"/>
      <c r="AP197" s="1547"/>
      <c r="AQ197" s="1547"/>
      <c r="AR197" s="1547"/>
      <c r="AS197" s="1547"/>
      <c r="AT197" s="1547"/>
      <c r="AU197" s="1547"/>
      <c r="AV197" s="1547"/>
      <c r="AW197" s="1547"/>
      <c r="AX197" s="1547"/>
      <c r="AY197" s="1547"/>
      <c r="AZ197" s="1547"/>
      <c r="BA197" s="1547"/>
      <c r="BB197" s="1547"/>
      <c r="BC197" s="1547"/>
    </row>
    <row r="198" spans="1:55" hidden="1" x14ac:dyDescent="0.2">
      <c r="A198" s="1547"/>
      <c r="B198" s="1547"/>
      <c r="C198" s="1547"/>
      <c r="D198" s="1547"/>
      <c r="E198" s="1547"/>
      <c r="F198" s="1547"/>
      <c r="G198" s="1547"/>
      <c r="H198" s="1547"/>
      <c r="I198" s="1547"/>
      <c r="J198" s="1547"/>
      <c r="K198" s="1548"/>
      <c r="L198" s="1548"/>
      <c r="M198" s="1548"/>
      <c r="N198" s="1549"/>
      <c r="O198" s="1549"/>
      <c r="P198" s="1549"/>
      <c r="Q198" s="1549"/>
      <c r="R198" s="1549"/>
      <c r="S198" s="1549"/>
      <c r="T198" s="1547"/>
      <c r="U198" s="1547"/>
      <c r="V198" s="1547"/>
      <c r="W198" s="1547"/>
      <c r="X198" s="1547"/>
      <c r="Y198" s="1547"/>
      <c r="Z198" s="1547"/>
      <c r="AA198" s="1547"/>
      <c r="AB198" s="1547"/>
      <c r="AC198" s="1547"/>
      <c r="AD198" s="1547"/>
      <c r="AE198" s="1547"/>
      <c r="AF198" s="1547"/>
      <c r="AG198" s="1547"/>
      <c r="AH198" s="1547"/>
      <c r="AI198" s="1547"/>
      <c r="AJ198" s="1547"/>
      <c r="AK198" s="1547"/>
      <c r="AL198" s="1547"/>
      <c r="AM198" s="1547"/>
      <c r="AN198" s="1547"/>
      <c r="AO198" s="1547"/>
      <c r="AP198" s="1547"/>
      <c r="AQ198" s="1547"/>
      <c r="AR198" s="1547"/>
      <c r="AS198" s="1547"/>
      <c r="AT198" s="1547"/>
      <c r="AU198" s="1547"/>
      <c r="AV198" s="1547"/>
      <c r="AW198" s="1547"/>
      <c r="AX198" s="1547"/>
      <c r="AY198" s="1547"/>
      <c r="AZ198" s="1547"/>
      <c r="BA198" s="1547"/>
      <c r="BB198" s="1547"/>
      <c r="BC198" s="1547"/>
    </row>
    <row r="199" spans="1:55" hidden="1" x14ac:dyDescent="0.2">
      <c r="A199" s="1547"/>
      <c r="B199" s="1547"/>
      <c r="C199" s="1547"/>
      <c r="D199" s="1547"/>
      <c r="E199" s="1547"/>
      <c r="F199" s="1547"/>
      <c r="G199" s="1547"/>
      <c r="H199" s="1547"/>
      <c r="I199" s="1547"/>
      <c r="J199" s="1547"/>
      <c r="K199" s="1548"/>
      <c r="L199" s="1548"/>
      <c r="M199" s="1548"/>
      <c r="N199" s="1549"/>
      <c r="O199" s="1549"/>
      <c r="P199" s="1549"/>
      <c r="Q199" s="1549"/>
      <c r="R199" s="1549"/>
      <c r="S199" s="1549"/>
      <c r="T199" s="1547"/>
      <c r="U199" s="1547"/>
      <c r="V199" s="1547"/>
      <c r="W199" s="1547"/>
      <c r="X199" s="1547"/>
      <c r="Y199" s="1547"/>
      <c r="Z199" s="1547"/>
      <c r="AA199" s="1547"/>
      <c r="AB199" s="1547"/>
      <c r="AC199" s="1547"/>
      <c r="AD199" s="1547"/>
      <c r="AE199" s="1547"/>
      <c r="AF199" s="1547"/>
      <c r="AG199" s="1547"/>
      <c r="AH199" s="1547"/>
      <c r="AI199" s="1547"/>
      <c r="AJ199" s="1547"/>
      <c r="AK199" s="1547"/>
      <c r="AL199" s="1547"/>
      <c r="AM199" s="1547"/>
      <c r="AN199" s="1547"/>
      <c r="AO199" s="1547"/>
      <c r="AP199" s="1547"/>
      <c r="AQ199" s="1547"/>
      <c r="AR199" s="1547"/>
      <c r="AS199" s="1547"/>
      <c r="AT199" s="1547"/>
      <c r="AU199" s="1547"/>
      <c r="AV199" s="1547"/>
      <c r="AW199" s="1547"/>
      <c r="AX199" s="1547"/>
      <c r="AY199" s="1547"/>
      <c r="AZ199" s="1547"/>
      <c r="BA199" s="1547"/>
      <c r="BB199" s="1547"/>
      <c r="BC199" s="1547"/>
    </row>
    <row r="200" spans="1:55" hidden="1" x14ac:dyDescent="0.2">
      <c r="A200" s="1547"/>
      <c r="B200" s="1547"/>
      <c r="C200" s="1547"/>
      <c r="D200" s="1547"/>
      <c r="E200" s="1547"/>
      <c r="F200" s="1547"/>
      <c r="G200" s="1547"/>
      <c r="H200" s="1547"/>
      <c r="I200" s="1547"/>
      <c r="J200" s="1547"/>
      <c r="K200" s="1548"/>
      <c r="L200" s="1548"/>
      <c r="M200" s="1548"/>
      <c r="N200" s="1549"/>
      <c r="O200" s="1549"/>
      <c r="P200" s="1549"/>
      <c r="Q200" s="1549"/>
      <c r="R200" s="1549"/>
      <c r="S200" s="1549"/>
      <c r="T200" s="1547"/>
      <c r="U200" s="1547"/>
      <c r="V200" s="1547"/>
      <c r="W200" s="1547"/>
      <c r="X200" s="1547"/>
      <c r="Y200" s="1547"/>
      <c r="Z200" s="1547"/>
      <c r="AA200" s="1547"/>
      <c r="AB200" s="1547"/>
      <c r="AC200" s="1547"/>
      <c r="AD200" s="1547"/>
      <c r="AE200" s="1547"/>
      <c r="AF200" s="1547"/>
      <c r="AG200" s="1547"/>
      <c r="AH200" s="1547"/>
      <c r="AI200" s="1547"/>
      <c r="AJ200" s="1547"/>
      <c r="AK200" s="1547"/>
      <c r="AL200" s="1547"/>
      <c r="AM200" s="1547"/>
      <c r="AN200" s="1547"/>
      <c r="AO200" s="1547"/>
      <c r="AP200" s="1547"/>
      <c r="AQ200" s="1547"/>
      <c r="AR200" s="1547"/>
      <c r="AS200" s="1547"/>
      <c r="AT200" s="1547"/>
      <c r="AU200" s="1547"/>
      <c r="AV200" s="1547"/>
      <c r="AW200" s="1547"/>
      <c r="AX200" s="1547"/>
      <c r="AY200" s="1547"/>
      <c r="AZ200" s="1547"/>
      <c r="BA200" s="1547"/>
      <c r="BB200" s="1547"/>
      <c r="BC200" s="1547"/>
    </row>
  </sheetData>
  <sheetProtection algorithmName="SHA-512" hashValue="I8ED27mfx55FEOZnRh7MB8ORq7LfxadJDHa0dlEbfq1skcJVpt5kYDCX0OuCEejatsz+RBn4rnThnKPBU/zsJw==" saltValue="UNuiFx6NZAVKHWJ/bOWkdw==" spinCount="100000" sheet="1" objects="1" scenarios="1"/>
  <mergeCells count="10">
    <mergeCell ref="K16:M16"/>
    <mergeCell ref="A26:A31"/>
    <mergeCell ref="B32:I32"/>
    <mergeCell ref="B38:C38"/>
    <mergeCell ref="B2:J2"/>
    <mergeCell ref="D4:J4"/>
    <mergeCell ref="B5:J5"/>
    <mergeCell ref="A7:A16"/>
    <mergeCell ref="A17:A25"/>
    <mergeCell ref="B3:J3"/>
  </mergeCells>
  <dataValidations count="27">
    <dataValidation type="list" allowBlank="1" showInputMessage="1" showErrorMessage="1" sqref="I26" xr:uid="{00000000-0002-0000-3300-000000000000}">
      <formula1>"Factory owned, Factory rented, NA"</formula1>
    </dataValidation>
    <dataValidation type="list" allowBlank="1" showInputMessage="1" showErrorMessage="1" sqref="IW65557 I22 WLM983061 WBQ983061 VRU983061 VHY983061 UYC983061 UOG983061 UEK983061 TUO983061 TKS983061 TAW983061 SRA983061 SHE983061 RXI983061 RNM983061 RDQ983061 QTU983061 QJY983061 QAC983061 PQG983061 PGK983061 OWO983061 OMS983061 OCW983061 NTA983061 NJE983061 MZI983061 MPM983061 MFQ983061 LVU983061 LLY983061 LCC983061 KSG983061 KIK983061 JYO983061 JOS983061 JEW983061 IVA983061 ILE983061 IBI983061 HRM983061 HHQ983061 GXU983061 GNY983061 GEC983061 FUG983061 FKK983061 FAO983061 EQS983061 EGW983061 DXA983061 DNE983061 DDI983061 CTM983061 CJQ983061 BZU983061 BPY983061 BGC983061 AWG983061 AMK983061 ACO983061 SS983061 IW983061 WVI917525 WLM917525 WBQ917525 VRU917525 VHY917525 UYC917525 UOG917525 UEK917525 TUO917525 TKS917525 TAW917525 SRA917525 SHE917525 RXI917525 RNM917525 RDQ917525 QTU917525 QJY917525 QAC917525 PQG917525 PGK917525 OWO917525 OMS917525 OCW917525 NTA917525 NJE917525 MZI917525 MPM917525 MFQ917525 LVU917525 LLY917525 LCC917525 KSG917525 KIK917525 JYO917525 JOS917525 JEW917525 IVA917525 ILE917525 IBI917525 HRM917525 HHQ917525 GXU917525 GNY917525 GEC917525 FUG917525 FKK917525 FAO917525 EQS917525 EGW917525 DXA917525 DNE917525 DDI917525 CTM917525 CJQ917525 BZU917525 BPY917525 BGC917525 AWG917525 AMK917525 ACO917525 SS917525 IW917525 WVI851989 WLM851989 WBQ851989 VRU851989 VHY851989 UYC851989 UOG851989 UEK851989 TUO851989 TKS851989 TAW851989 SRA851989 SHE851989 RXI851989 RNM851989 RDQ851989 QTU851989 QJY851989 QAC851989 PQG851989 PGK851989 OWO851989 OMS851989 OCW851989 NTA851989 NJE851989 MZI851989 MPM851989 MFQ851989 LVU851989 LLY851989 LCC851989 KSG851989 KIK851989 JYO851989 JOS851989 JEW851989 IVA851989 ILE851989 IBI851989 HRM851989 HHQ851989 GXU851989 GNY851989 GEC851989 FUG851989 FKK851989 FAO851989 EQS851989 EGW851989 DXA851989 DNE851989 DDI851989 CTM851989 CJQ851989 BZU851989 BPY851989 BGC851989 AWG851989 AMK851989 ACO851989 SS851989 IW851989 WVI786453 WLM786453 WBQ786453 VRU786453 VHY786453 UYC786453 UOG786453 UEK786453 TUO786453 TKS786453 TAW786453 SRA786453 SHE786453 RXI786453 RNM786453 RDQ786453 QTU786453 QJY786453 QAC786453 PQG786453 PGK786453 OWO786453 OMS786453 OCW786453 NTA786453 NJE786453 MZI786453 MPM786453 MFQ786453 LVU786453 LLY786453 LCC786453 KSG786453 KIK786453 JYO786453 JOS786453 JEW786453 IVA786453 ILE786453 IBI786453 HRM786453 HHQ786453 GXU786453 GNY786453 GEC786453 FUG786453 FKK786453 FAO786453 EQS786453 EGW786453 DXA786453 DNE786453 DDI786453 CTM786453 CJQ786453 BZU786453 BPY786453 BGC786453 AWG786453 AMK786453 ACO786453 SS786453 IW786453 WVI720917 WLM720917 WBQ720917 VRU720917 VHY720917 UYC720917 UOG720917 UEK720917 TUO720917 TKS720917 TAW720917 SRA720917 SHE720917 RXI720917 RNM720917 RDQ720917 QTU720917 QJY720917 QAC720917 PQG720917 PGK720917 OWO720917 OMS720917 OCW720917 NTA720917 NJE720917 MZI720917 MPM720917 MFQ720917 LVU720917 LLY720917 LCC720917 KSG720917 KIK720917 JYO720917 JOS720917 JEW720917 IVA720917 ILE720917 IBI720917 HRM720917 HHQ720917 GXU720917 GNY720917 GEC720917 FUG720917 FKK720917 FAO720917 EQS720917 EGW720917 DXA720917 DNE720917 DDI720917 CTM720917 CJQ720917 BZU720917 BPY720917 BGC720917 AWG720917 AMK720917 ACO720917 SS720917 IW720917 WVI655381 WLM655381 WBQ655381 VRU655381 VHY655381 UYC655381 UOG655381 UEK655381 TUO655381 TKS655381 TAW655381 SRA655381 SHE655381 RXI655381 RNM655381 RDQ655381 QTU655381 QJY655381 QAC655381 PQG655381 PGK655381 OWO655381 OMS655381 OCW655381 NTA655381 NJE655381 MZI655381 MPM655381 MFQ655381 LVU655381 LLY655381 LCC655381 KSG655381 KIK655381 JYO655381 JOS655381 JEW655381 IVA655381 ILE655381 IBI655381 HRM655381 HHQ655381 GXU655381 GNY655381 GEC655381 FUG655381 FKK655381 FAO655381 EQS655381 EGW655381 DXA655381 DNE655381 DDI655381 CTM655381 CJQ655381 BZU655381 BPY655381 BGC655381 AWG655381 AMK655381 ACO655381 SS655381 IW655381 WVI589845 WLM589845 WBQ589845 VRU589845 VHY589845 UYC589845 UOG589845 UEK589845 TUO589845 TKS589845 TAW589845 SRA589845 SHE589845 RXI589845 RNM589845 RDQ589845 QTU589845 QJY589845 QAC589845 PQG589845 PGK589845 OWO589845 OMS589845 OCW589845 NTA589845 NJE589845 MZI589845 MPM589845 MFQ589845 LVU589845 LLY589845 LCC589845 KSG589845 KIK589845 JYO589845 JOS589845 JEW589845 IVA589845 ILE589845 IBI589845 HRM589845 HHQ589845 GXU589845 GNY589845 GEC589845 FUG589845 FKK589845 FAO589845 EQS589845 EGW589845 DXA589845 DNE589845 DDI589845 CTM589845 CJQ589845 BZU589845 BPY589845 BGC589845 AWG589845 AMK589845 ACO589845 SS589845 IW589845 WVI524309 WLM524309 WBQ524309 VRU524309 VHY524309 UYC524309 UOG524309 UEK524309 TUO524309 TKS524309 TAW524309 SRA524309 SHE524309 RXI524309 RNM524309 RDQ524309 QTU524309 QJY524309 QAC524309 PQG524309 PGK524309 OWO524309 OMS524309 OCW524309 NTA524309 NJE524309 MZI524309 MPM524309 MFQ524309 LVU524309 LLY524309 LCC524309 KSG524309 KIK524309 JYO524309 JOS524309 JEW524309 IVA524309 ILE524309 IBI524309 HRM524309 HHQ524309 GXU524309 GNY524309 GEC524309 FUG524309 FKK524309 FAO524309 EQS524309 EGW524309 DXA524309 DNE524309 DDI524309 CTM524309 CJQ524309 BZU524309 BPY524309 BGC524309 AWG524309 AMK524309 ACO524309 SS524309 IW524309 WVI458773 WLM458773 WBQ458773 VRU458773 VHY458773 UYC458773 UOG458773 UEK458773 TUO458773 TKS458773 TAW458773 SRA458773 SHE458773 RXI458773 RNM458773 RDQ458773 QTU458773 QJY458773 QAC458773 PQG458773 PGK458773 OWO458773 OMS458773 OCW458773 NTA458773 NJE458773 MZI458773 MPM458773 MFQ458773 LVU458773 LLY458773 LCC458773 KSG458773 KIK458773 JYO458773 JOS458773 JEW458773 IVA458773 ILE458773 IBI458773 HRM458773 HHQ458773 GXU458773 GNY458773 GEC458773 FUG458773 FKK458773 FAO458773 EQS458773 EGW458773 DXA458773 DNE458773 DDI458773 CTM458773 CJQ458773 BZU458773 BPY458773 BGC458773 AWG458773 AMK458773 ACO458773 SS458773 IW458773 WVI393237 WLM393237 WBQ393237 VRU393237 VHY393237 UYC393237 UOG393237 UEK393237 TUO393237 TKS393237 TAW393237 SRA393237 SHE393237 RXI393237 RNM393237 RDQ393237 QTU393237 QJY393237 QAC393237 PQG393237 PGK393237 OWO393237 OMS393237 OCW393237 NTA393237 NJE393237 MZI393237 MPM393237 MFQ393237 LVU393237 LLY393237 LCC393237 KSG393237 KIK393237 JYO393237 JOS393237 JEW393237 IVA393237 ILE393237 IBI393237 HRM393237 HHQ393237 GXU393237 GNY393237 GEC393237 FUG393237 FKK393237 FAO393237 EQS393237 EGW393237 DXA393237 DNE393237 DDI393237 CTM393237 CJQ393237 BZU393237 BPY393237 BGC393237 AWG393237 AMK393237 ACO393237 SS393237 IW393237 WVI327701 WLM327701 WBQ327701 VRU327701 VHY327701 UYC327701 UOG327701 UEK327701 TUO327701 TKS327701 TAW327701 SRA327701 SHE327701 RXI327701 RNM327701 RDQ327701 QTU327701 QJY327701 QAC327701 PQG327701 PGK327701 OWO327701 OMS327701 OCW327701 NTA327701 NJE327701 MZI327701 MPM327701 MFQ327701 LVU327701 LLY327701 LCC327701 KSG327701 KIK327701 JYO327701 JOS327701 JEW327701 IVA327701 ILE327701 IBI327701 HRM327701 HHQ327701 GXU327701 GNY327701 GEC327701 FUG327701 FKK327701 FAO327701 EQS327701 EGW327701 DXA327701 DNE327701 DDI327701 CTM327701 CJQ327701 BZU327701 BPY327701 BGC327701 AWG327701 AMK327701 ACO327701 SS327701 IW327701 WVI262165 WLM262165 WBQ262165 VRU262165 VHY262165 UYC262165 UOG262165 UEK262165 TUO262165 TKS262165 TAW262165 SRA262165 SHE262165 RXI262165 RNM262165 RDQ262165 QTU262165 QJY262165 QAC262165 PQG262165 PGK262165 OWO262165 OMS262165 OCW262165 NTA262165 NJE262165 MZI262165 MPM262165 MFQ262165 LVU262165 LLY262165 LCC262165 KSG262165 KIK262165 JYO262165 JOS262165 JEW262165 IVA262165 ILE262165 IBI262165 HRM262165 HHQ262165 GXU262165 GNY262165 GEC262165 FUG262165 FKK262165 FAO262165 EQS262165 EGW262165 DXA262165 DNE262165 DDI262165 CTM262165 CJQ262165 BZU262165 BPY262165 BGC262165 AWG262165 AMK262165 ACO262165 SS262165 IW262165 WVI196629 WLM196629 WBQ196629 VRU196629 VHY196629 UYC196629 UOG196629 UEK196629 TUO196629 TKS196629 TAW196629 SRA196629 SHE196629 RXI196629 RNM196629 RDQ196629 QTU196629 QJY196629 QAC196629 PQG196629 PGK196629 OWO196629 OMS196629 OCW196629 NTA196629 NJE196629 MZI196629 MPM196629 MFQ196629 LVU196629 LLY196629 LCC196629 KSG196629 KIK196629 JYO196629 JOS196629 JEW196629 IVA196629 ILE196629 IBI196629 HRM196629 HHQ196629 GXU196629 GNY196629 GEC196629 FUG196629 FKK196629 FAO196629 EQS196629 EGW196629 DXA196629 DNE196629 DDI196629 CTM196629 CJQ196629 BZU196629 BPY196629 BGC196629 AWG196629 AMK196629 ACO196629 SS196629 IW196629 WVI131093 WLM131093 WBQ131093 VRU131093 VHY131093 UYC131093 UOG131093 UEK131093 TUO131093 TKS131093 TAW131093 SRA131093 SHE131093 RXI131093 RNM131093 RDQ131093 QTU131093 QJY131093 QAC131093 PQG131093 PGK131093 OWO131093 OMS131093 OCW131093 NTA131093 NJE131093 MZI131093 MPM131093 MFQ131093 LVU131093 LLY131093 LCC131093 KSG131093 KIK131093 JYO131093 JOS131093 JEW131093 IVA131093 ILE131093 IBI131093 HRM131093 HHQ131093 GXU131093 GNY131093 GEC131093 FUG131093 FKK131093 FAO131093 EQS131093 EGW131093 DXA131093 DNE131093 DDI131093 CTM131093 CJQ131093 BZU131093 BPY131093 BGC131093 AWG131093 AMK131093 ACO131093 SS131093 IW131093 WVI65557 WLM65557 WBQ65557 VRU65557 VHY65557 UYC65557 UOG65557 UEK65557 TUO65557 TKS65557 TAW65557 SRA65557 SHE65557 RXI65557 RNM65557 RDQ65557 QTU65557 QJY65557 QAC65557 PQG65557 PGK65557 OWO65557 OMS65557 OCW65557 NTA65557 NJE65557 MZI65557 MPM65557 MFQ65557 LVU65557 LLY65557 LCC65557 KSG65557 KIK65557 JYO65557 JOS65557 JEW65557 IVA65557 ILE65557 IBI65557 HRM65557 HHQ65557 GXU65557 GNY65557 GEC65557 FUG65557 FKK65557 FAO65557 EQS65557 EGW65557 DXA65557 DNE65557 DDI65557 CTM65557 CJQ65557 BZU65557 BPY65557 BGC65557 AWG65557 AMK65557 ACO65557 SS65557 WVI983061 I65557 I983061 I917525 I851989 I786453 I720917 I655381 I589845 I524309 I458773 I393237 I327701 I262165 I196629 I131093" xr:uid="{00000000-0002-0000-3300-000001000000}">
      <formula1>$D$22:$G$22</formula1>
    </dataValidation>
    <dataValidation type="list" allowBlank="1" showInputMessage="1" showErrorMessage="1" sqref="WVI983058 I21 WBQ983058 VRU983058 VHY983058 UYC983058 UOG983058 UEK983058 TUO983058 TKS983058 TAW983058 SRA983058 SHE983058 RXI983058 RNM983058 RDQ983058 QTU983058 QJY983058 QAC983058 PQG983058 PGK983058 OWO983058 OMS983058 OCW983058 NTA983058 NJE983058 MZI983058 MPM983058 MFQ983058 LVU983058 LLY983058 LCC983058 KSG983058 KIK983058 JYO983058 JOS983058 JEW983058 IVA983058 ILE983058 IBI983058 HRM983058 HHQ983058 GXU983058 GNY983058 GEC983058 FUG983058 FKK983058 FAO983058 EQS983058 EGW983058 DXA983058 DNE983058 DDI983058 CTM983058 CJQ983058 BZU983058 BPY983058 BGC983058 AWG983058 AMK983058 ACO983058 SS983058 IW983058 WVI917522 WLM917522 WBQ917522 VRU917522 VHY917522 UYC917522 UOG917522 UEK917522 TUO917522 TKS917522 TAW917522 SRA917522 SHE917522 RXI917522 RNM917522 RDQ917522 QTU917522 QJY917522 QAC917522 PQG917522 PGK917522 OWO917522 OMS917522 OCW917522 NTA917522 NJE917522 MZI917522 MPM917522 MFQ917522 LVU917522 LLY917522 LCC917522 KSG917522 KIK917522 JYO917522 JOS917522 JEW917522 IVA917522 ILE917522 IBI917522 HRM917522 HHQ917522 GXU917522 GNY917522 GEC917522 FUG917522 FKK917522 FAO917522 EQS917522 EGW917522 DXA917522 DNE917522 DDI917522 CTM917522 CJQ917522 BZU917522 BPY917522 BGC917522 AWG917522 AMK917522 ACO917522 SS917522 IW917522 WVI851986 WLM851986 WBQ851986 VRU851986 VHY851986 UYC851986 UOG851986 UEK851986 TUO851986 TKS851986 TAW851986 SRA851986 SHE851986 RXI851986 RNM851986 RDQ851986 QTU851986 QJY851986 QAC851986 PQG851986 PGK851986 OWO851986 OMS851986 OCW851986 NTA851986 NJE851986 MZI851986 MPM851986 MFQ851986 LVU851986 LLY851986 LCC851986 KSG851986 KIK851986 JYO851986 JOS851986 JEW851986 IVA851986 ILE851986 IBI851986 HRM851986 HHQ851986 GXU851986 GNY851986 GEC851986 FUG851986 FKK851986 FAO851986 EQS851986 EGW851986 DXA851986 DNE851986 DDI851986 CTM851986 CJQ851986 BZU851986 BPY851986 BGC851986 AWG851986 AMK851986 ACO851986 SS851986 IW851986 WVI786450 WLM786450 WBQ786450 VRU786450 VHY786450 UYC786450 UOG786450 UEK786450 TUO786450 TKS786450 TAW786450 SRA786450 SHE786450 RXI786450 RNM786450 RDQ786450 QTU786450 QJY786450 QAC786450 PQG786450 PGK786450 OWO786450 OMS786450 OCW786450 NTA786450 NJE786450 MZI786450 MPM786450 MFQ786450 LVU786450 LLY786450 LCC786450 KSG786450 KIK786450 JYO786450 JOS786450 JEW786450 IVA786450 ILE786450 IBI786450 HRM786450 HHQ786450 GXU786450 GNY786450 GEC786450 FUG786450 FKK786450 FAO786450 EQS786450 EGW786450 DXA786450 DNE786450 DDI786450 CTM786450 CJQ786450 BZU786450 BPY786450 BGC786450 AWG786450 AMK786450 ACO786450 SS786450 IW786450 WVI720914 WLM720914 WBQ720914 VRU720914 VHY720914 UYC720914 UOG720914 UEK720914 TUO720914 TKS720914 TAW720914 SRA720914 SHE720914 RXI720914 RNM720914 RDQ720914 QTU720914 QJY720914 QAC720914 PQG720914 PGK720914 OWO720914 OMS720914 OCW720914 NTA720914 NJE720914 MZI720914 MPM720914 MFQ720914 LVU720914 LLY720914 LCC720914 KSG720914 KIK720914 JYO720914 JOS720914 JEW720914 IVA720914 ILE720914 IBI720914 HRM720914 HHQ720914 GXU720914 GNY720914 GEC720914 FUG720914 FKK720914 FAO720914 EQS720914 EGW720914 DXA720914 DNE720914 DDI720914 CTM720914 CJQ720914 BZU720914 BPY720914 BGC720914 AWG720914 AMK720914 ACO720914 SS720914 IW720914 WVI655378 WLM655378 WBQ655378 VRU655378 VHY655378 UYC655378 UOG655378 UEK655378 TUO655378 TKS655378 TAW655378 SRA655378 SHE655378 RXI655378 RNM655378 RDQ655378 QTU655378 QJY655378 QAC655378 PQG655378 PGK655378 OWO655378 OMS655378 OCW655378 NTA655378 NJE655378 MZI655378 MPM655378 MFQ655378 LVU655378 LLY655378 LCC655378 KSG655378 KIK655378 JYO655378 JOS655378 JEW655378 IVA655378 ILE655378 IBI655378 HRM655378 HHQ655378 GXU655378 GNY655378 GEC655378 FUG655378 FKK655378 FAO655378 EQS655378 EGW655378 DXA655378 DNE655378 DDI655378 CTM655378 CJQ655378 BZU655378 BPY655378 BGC655378 AWG655378 AMK655378 ACO655378 SS655378 IW655378 WVI589842 WLM589842 WBQ589842 VRU589842 VHY589842 UYC589842 UOG589842 UEK589842 TUO589842 TKS589842 TAW589842 SRA589842 SHE589842 RXI589842 RNM589842 RDQ589842 QTU589842 QJY589842 QAC589842 PQG589842 PGK589842 OWO589842 OMS589842 OCW589842 NTA589842 NJE589842 MZI589842 MPM589842 MFQ589842 LVU589842 LLY589842 LCC589842 KSG589842 KIK589842 JYO589842 JOS589842 JEW589842 IVA589842 ILE589842 IBI589842 HRM589842 HHQ589842 GXU589842 GNY589842 GEC589842 FUG589842 FKK589842 FAO589842 EQS589842 EGW589842 DXA589842 DNE589842 DDI589842 CTM589842 CJQ589842 BZU589842 BPY589842 BGC589842 AWG589842 AMK589842 ACO589842 SS589842 IW589842 WVI524306 WLM524306 WBQ524306 VRU524306 VHY524306 UYC524306 UOG524306 UEK524306 TUO524306 TKS524306 TAW524306 SRA524306 SHE524306 RXI524306 RNM524306 RDQ524306 QTU524306 QJY524306 QAC524306 PQG524306 PGK524306 OWO524306 OMS524306 OCW524306 NTA524306 NJE524306 MZI524306 MPM524306 MFQ524306 LVU524306 LLY524306 LCC524306 KSG524306 KIK524306 JYO524306 JOS524306 JEW524306 IVA524306 ILE524306 IBI524306 HRM524306 HHQ524306 GXU524306 GNY524306 GEC524306 FUG524306 FKK524306 FAO524306 EQS524306 EGW524306 DXA524306 DNE524306 DDI524306 CTM524306 CJQ524306 BZU524306 BPY524306 BGC524306 AWG524306 AMK524306 ACO524306 SS524306 IW524306 WVI458770 WLM458770 WBQ458770 VRU458770 VHY458770 UYC458770 UOG458770 UEK458770 TUO458770 TKS458770 TAW458770 SRA458770 SHE458770 RXI458770 RNM458770 RDQ458770 QTU458770 QJY458770 QAC458770 PQG458770 PGK458770 OWO458770 OMS458770 OCW458770 NTA458770 NJE458770 MZI458770 MPM458770 MFQ458770 LVU458770 LLY458770 LCC458770 KSG458770 KIK458770 JYO458770 JOS458770 JEW458770 IVA458770 ILE458770 IBI458770 HRM458770 HHQ458770 GXU458770 GNY458770 GEC458770 FUG458770 FKK458770 FAO458770 EQS458770 EGW458770 DXA458770 DNE458770 DDI458770 CTM458770 CJQ458770 BZU458770 BPY458770 BGC458770 AWG458770 AMK458770 ACO458770 SS458770 IW458770 WVI393234 WLM393234 WBQ393234 VRU393234 VHY393234 UYC393234 UOG393234 UEK393234 TUO393234 TKS393234 TAW393234 SRA393234 SHE393234 RXI393234 RNM393234 RDQ393234 QTU393234 QJY393234 QAC393234 PQG393234 PGK393234 OWO393234 OMS393234 OCW393234 NTA393234 NJE393234 MZI393234 MPM393234 MFQ393234 LVU393234 LLY393234 LCC393234 KSG393234 KIK393234 JYO393234 JOS393234 JEW393234 IVA393234 ILE393234 IBI393234 HRM393234 HHQ393234 GXU393234 GNY393234 GEC393234 FUG393234 FKK393234 FAO393234 EQS393234 EGW393234 DXA393234 DNE393234 DDI393234 CTM393234 CJQ393234 BZU393234 BPY393234 BGC393234 AWG393234 AMK393234 ACO393234 SS393234 IW393234 WVI327698 WLM327698 WBQ327698 VRU327698 VHY327698 UYC327698 UOG327698 UEK327698 TUO327698 TKS327698 TAW327698 SRA327698 SHE327698 RXI327698 RNM327698 RDQ327698 QTU327698 QJY327698 QAC327698 PQG327698 PGK327698 OWO327698 OMS327698 OCW327698 NTA327698 NJE327698 MZI327698 MPM327698 MFQ327698 LVU327698 LLY327698 LCC327698 KSG327698 KIK327698 JYO327698 JOS327698 JEW327698 IVA327698 ILE327698 IBI327698 HRM327698 HHQ327698 GXU327698 GNY327698 GEC327698 FUG327698 FKK327698 FAO327698 EQS327698 EGW327698 DXA327698 DNE327698 DDI327698 CTM327698 CJQ327698 BZU327698 BPY327698 BGC327698 AWG327698 AMK327698 ACO327698 SS327698 IW327698 WVI262162 WLM262162 WBQ262162 VRU262162 VHY262162 UYC262162 UOG262162 UEK262162 TUO262162 TKS262162 TAW262162 SRA262162 SHE262162 RXI262162 RNM262162 RDQ262162 QTU262162 QJY262162 QAC262162 PQG262162 PGK262162 OWO262162 OMS262162 OCW262162 NTA262162 NJE262162 MZI262162 MPM262162 MFQ262162 LVU262162 LLY262162 LCC262162 KSG262162 KIK262162 JYO262162 JOS262162 JEW262162 IVA262162 ILE262162 IBI262162 HRM262162 HHQ262162 GXU262162 GNY262162 GEC262162 FUG262162 FKK262162 FAO262162 EQS262162 EGW262162 DXA262162 DNE262162 DDI262162 CTM262162 CJQ262162 BZU262162 BPY262162 BGC262162 AWG262162 AMK262162 ACO262162 SS262162 IW262162 WVI196626 WLM196626 WBQ196626 VRU196626 VHY196626 UYC196626 UOG196626 UEK196626 TUO196626 TKS196626 TAW196626 SRA196626 SHE196626 RXI196626 RNM196626 RDQ196626 QTU196626 QJY196626 QAC196626 PQG196626 PGK196626 OWO196626 OMS196626 OCW196626 NTA196626 NJE196626 MZI196626 MPM196626 MFQ196626 LVU196626 LLY196626 LCC196626 KSG196626 KIK196626 JYO196626 JOS196626 JEW196626 IVA196626 ILE196626 IBI196626 HRM196626 HHQ196626 GXU196626 GNY196626 GEC196626 FUG196626 FKK196626 FAO196626 EQS196626 EGW196626 DXA196626 DNE196626 DDI196626 CTM196626 CJQ196626 BZU196626 BPY196626 BGC196626 AWG196626 AMK196626 ACO196626 SS196626 IW196626 WVI131090 WLM131090 WBQ131090 VRU131090 VHY131090 UYC131090 UOG131090 UEK131090 TUO131090 TKS131090 TAW131090 SRA131090 SHE131090 RXI131090 RNM131090 RDQ131090 QTU131090 QJY131090 QAC131090 PQG131090 PGK131090 OWO131090 OMS131090 OCW131090 NTA131090 NJE131090 MZI131090 MPM131090 MFQ131090 LVU131090 LLY131090 LCC131090 KSG131090 KIK131090 JYO131090 JOS131090 JEW131090 IVA131090 ILE131090 IBI131090 HRM131090 HHQ131090 GXU131090 GNY131090 GEC131090 FUG131090 FKK131090 FAO131090 EQS131090 EGW131090 DXA131090 DNE131090 DDI131090 CTM131090 CJQ131090 BZU131090 BPY131090 BGC131090 AWG131090 AMK131090 ACO131090 SS131090 IW131090 WVI65554 WLM65554 WBQ65554 VRU65554 VHY65554 UYC65554 UOG65554 UEK65554 TUO65554 TKS65554 TAW65554 SRA65554 SHE65554 RXI65554 RNM65554 RDQ65554 QTU65554 QJY65554 QAC65554 PQG65554 PGK65554 OWO65554 OMS65554 OCW65554 NTA65554 NJE65554 MZI65554 MPM65554 MFQ65554 LVU65554 LLY65554 LCC65554 KSG65554 KIK65554 JYO65554 JOS65554 JEW65554 IVA65554 ILE65554 IBI65554 HRM65554 HHQ65554 GXU65554 GNY65554 GEC65554 FUG65554 FKK65554 FAO65554 EQS65554 EGW65554 DXA65554 DNE65554 DDI65554 CTM65554 CJQ65554 BZU65554 BPY65554 BGC65554 AWG65554 AMK65554 ACO65554 SS65554 IW65554 I65554 WLM983058 I983058 I917522 I851986 I786450 I720914 I655378 I589842 I524306 I458770 I393234 I327698 I262162 I196626 I131090" xr:uid="{00000000-0002-0000-3300-000002000000}">
      <formula1>$D$21:$G$21</formula1>
    </dataValidation>
    <dataValidation type="list" allowBlank="1" showInputMessage="1" showErrorMessage="1" sqref="IW7 I7 ACO7 AMK7 AWG7 BGC7 BPY7 BZU7 CJQ7 CTM7 DDI7 DNE7 DXA7 EGW7 EQS7 FAO7 FKK7 FUG7 GEC7 GNY7 GXU7 HHQ7 HRM7 IBI7 ILE7 IVA7 JEW7 JOS7 JYO7 KIK7 KSG7 LCC7 LLY7 LVU7 MFQ7 MPM7 MZI7 NJE7 NTA7 OCW7 OMS7 OWO7 PGK7 PQG7 QAC7 QJY7 QTU7 RDQ7 RNM7 RXI7 SHE7 SRA7 TAW7 TKS7 TUO7 UEK7 UOG7 UYC7 VHY7 VRU7 WBQ7 WLM7 WVI7 IW65545 SS65545 ACO65545 AMK65545 AWG65545 BGC65545 BPY65545 BZU65545 CJQ65545 CTM65545 DDI65545 DNE65545 DXA65545 EGW65545 EQS65545 FAO65545 FKK65545 FUG65545 GEC65545 GNY65545 GXU65545 HHQ65545 HRM65545 IBI65545 ILE65545 IVA65545 JEW65545 JOS65545 JYO65545 KIK65545 KSG65545 LCC65545 LLY65545 LVU65545 MFQ65545 MPM65545 MZI65545 NJE65545 NTA65545 OCW65545 OMS65545 OWO65545 PGK65545 PQG65545 QAC65545 QJY65545 QTU65545 RDQ65545 RNM65545 RXI65545 SHE65545 SRA65545 TAW65545 TKS65545 TUO65545 UEK65545 UOG65545 UYC65545 VHY65545 VRU65545 WBQ65545 WLM65545 WVI65545 IW131081 SS131081 ACO131081 AMK131081 AWG131081 BGC131081 BPY131081 BZU131081 CJQ131081 CTM131081 DDI131081 DNE131081 DXA131081 EGW131081 EQS131081 FAO131081 FKK131081 FUG131081 GEC131081 GNY131081 GXU131081 HHQ131081 HRM131081 IBI131081 ILE131081 IVA131081 JEW131081 JOS131081 JYO131081 KIK131081 KSG131081 LCC131081 LLY131081 LVU131081 MFQ131081 MPM131081 MZI131081 NJE131081 NTA131081 OCW131081 OMS131081 OWO131081 PGK131081 PQG131081 QAC131081 QJY131081 QTU131081 RDQ131081 RNM131081 RXI131081 SHE131081 SRA131081 TAW131081 TKS131081 TUO131081 UEK131081 UOG131081 UYC131081 VHY131081 VRU131081 WBQ131081 WLM131081 WVI131081 IW196617 SS196617 ACO196617 AMK196617 AWG196617 BGC196617 BPY196617 BZU196617 CJQ196617 CTM196617 DDI196617 DNE196617 DXA196617 EGW196617 EQS196617 FAO196617 FKK196617 FUG196617 GEC196617 GNY196617 GXU196617 HHQ196617 HRM196617 IBI196617 ILE196617 IVA196617 JEW196617 JOS196617 JYO196617 KIK196617 KSG196617 LCC196617 LLY196617 LVU196617 MFQ196617 MPM196617 MZI196617 NJE196617 NTA196617 OCW196617 OMS196617 OWO196617 PGK196617 PQG196617 QAC196617 QJY196617 QTU196617 RDQ196617 RNM196617 RXI196617 SHE196617 SRA196617 TAW196617 TKS196617 TUO196617 UEK196617 UOG196617 UYC196617 VHY196617 VRU196617 WBQ196617 WLM196617 WVI196617 IW262153 SS262153 ACO262153 AMK262153 AWG262153 BGC262153 BPY262153 BZU262153 CJQ262153 CTM262153 DDI262153 DNE262153 DXA262153 EGW262153 EQS262153 FAO262153 FKK262153 FUG262153 GEC262153 GNY262153 GXU262153 HHQ262153 HRM262153 IBI262153 ILE262153 IVA262153 JEW262153 JOS262153 JYO262153 KIK262153 KSG262153 LCC262153 LLY262153 LVU262153 MFQ262153 MPM262153 MZI262153 NJE262153 NTA262153 OCW262153 OMS262153 OWO262153 PGK262153 PQG262153 QAC262153 QJY262153 QTU262153 RDQ262153 RNM262153 RXI262153 SHE262153 SRA262153 TAW262153 TKS262153 TUO262153 UEK262153 UOG262153 UYC262153 VHY262153 VRU262153 WBQ262153 WLM262153 WVI262153 IW327689 SS327689 ACO327689 AMK327689 AWG327689 BGC327689 BPY327689 BZU327689 CJQ327689 CTM327689 DDI327689 DNE327689 DXA327689 EGW327689 EQS327689 FAO327689 FKK327689 FUG327689 GEC327689 GNY327689 GXU327689 HHQ327689 HRM327689 IBI327689 ILE327689 IVA327689 JEW327689 JOS327689 JYO327689 KIK327689 KSG327689 LCC327689 LLY327689 LVU327689 MFQ327689 MPM327689 MZI327689 NJE327689 NTA327689 OCW327689 OMS327689 OWO327689 PGK327689 PQG327689 QAC327689 QJY327689 QTU327689 RDQ327689 RNM327689 RXI327689 SHE327689 SRA327689 TAW327689 TKS327689 TUO327689 UEK327689 UOG327689 UYC327689 VHY327689 VRU327689 WBQ327689 WLM327689 WVI327689 IW393225 SS393225 ACO393225 AMK393225 AWG393225 BGC393225 BPY393225 BZU393225 CJQ393225 CTM393225 DDI393225 DNE393225 DXA393225 EGW393225 EQS393225 FAO393225 FKK393225 FUG393225 GEC393225 GNY393225 GXU393225 HHQ393225 HRM393225 IBI393225 ILE393225 IVA393225 JEW393225 JOS393225 JYO393225 KIK393225 KSG393225 LCC393225 LLY393225 LVU393225 MFQ393225 MPM393225 MZI393225 NJE393225 NTA393225 OCW393225 OMS393225 OWO393225 PGK393225 PQG393225 QAC393225 QJY393225 QTU393225 RDQ393225 RNM393225 RXI393225 SHE393225 SRA393225 TAW393225 TKS393225 TUO393225 UEK393225 UOG393225 UYC393225 VHY393225 VRU393225 WBQ393225 WLM393225 WVI393225 IW458761 SS458761 ACO458761 AMK458761 AWG458761 BGC458761 BPY458761 BZU458761 CJQ458761 CTM458761 DDI458761 DNE458761 DXA458761 EGW458761 EQS458761 FAO458761 FKK458761 FUG458761 GEC458761 GNY458761 GXU458761 HHQ458761 HRM458761 IBI458761 ILE458761 IVA458761 JEW458761 JOS458761 JYO458761 KIK458761 KSG458761 LCC458761 LLY458761 LVU458761 MFQ458761 MPM458761 MZI458761 NJE458761 NTA458761 OCW458761 OMS458761 OWO458761 PGK458761 PQG458761 QAC458761 QJY458761 QTU458761 RDQ458761 RNM458761 RXI458761 SHE458761 SRA458761 TAW458761 TKS458761 TUO458761 UEK458761 UOG458761 UYC458761 VHY458761 VRU458761 WBQ458761 WLM458761 WVI458761 IW524297 SS524297 ACO524297 AMK524297 AWG524297 BGC524297 BPY524297 BZU524297 CJQ524297 CTM524297 DDI524297 DNE524297 DXA524297 EGW524297 EQS524297 FAO524297 FKK524297 FUG524297 GEC524297 GNY524297 GXU524297 HHQ524297 HRM524297 IBI524297 ILE524297 IVA524297 JEW524297 JOS524297 JYO524297 KIK524297 KSG524297 LCC524297 LLY524297 LVU524297 MFQ524297 MPM524297 MZI524297 NJE524297 NTA524297 OCW524297 OMS524297 OWO524297 PGK524297 PQG524297 QAC524297 QJY524297 QTU524297 RDQ524297 RNM524297 RXI524297 SHE524297 SRA524297 TAW524297 TKS524297 TUO524297 UEK524297 UOG524297 UYC524297 VHY524297 VRU524297 WBQ524297 WLM524297 WVI524297 IW589833 SS589833 ACO589833 AMK589833 AWG589833 BGC589833 BPY589833 BZU589833 CJQ589833 CTM589833 DDI589833 DNE589833 DXA589833 EGW589833 EQS589833 FAO589833 FKK589833 FUG589833 GEC589833 GNY589833 GXU589833 HHQ589833 HRM589833 IBI589833 ILE589833 IVA589833 JEW589833 JOS589833 JYO589833 KIK589833 KSG589833 LCC589833 LLY589833 LVU589833 MFQ589833 MPM589833 MZI589833 NJE589833 NTA589833 OCW589833 OMS589833 OWO589833 PGK589833 PQG589833 QAC589833 QJY589833 QTU589833 RDQ589833 RNM589833 RXI589833 SHE589833 SRA589833 TAW589833 TKS589833 TUO589833 UEK589833 UOG589833 UYC589833 VHY589833 VRU589833 WBQ589833 WLM589833 WVI589833 IW655369 SS655369 ACO655369 AMK655369 AWG655369 BGC655369 BPY655369 BZU655369 CJQ655369 CTM655369 DDI655369 DNE655369 DXA655369 EGW655369 EQS655369 FAO655369 FKK655369 FUG655369 GEC655369 GNY655369 GXU655369 HHQ655369 HRM655369 IBI655369 ILE655369 IVA655369 JEW655369 JOS655369 JYO655369 KIK655369 KSG655369 LCC655369 LLY655369 LVU655369 MFQ655369 MPM655369 MZI655369 NJE655369 NTA655369 OCW655369 OMS655369 OWO655369 PGK655369 PQG655369 QAC655369 QJY655369 QTU655369 RDQ655369 RNM655369 RXI655369 SHE655369 SRA655369 TAW655369 TKS655369 TUO655369 UEK655369 UOG655369 UYC655369 VHY655369 VRU655369 WBQ655369 WLM655369 WVI655369 IW720905 SS720905 ACO720905 AMK720905 AWG720905 BGC720905 BPY720905 BZU720905 CJQ720905 CTM720905 DDI720905 DNE720905 DXA720905 EGW720905 EQS720905 FAO720905 FKK720905 FUG720905 GEC720905 GNY720905 GXU720905 HHQ720905 HRM720905 IBI720905 ILE720905 IVA720905 JEW720905 JOS720905 JYO720905 KIK720905 KSG720905 LCC720905 LLY720905 LVU720905 MFQ720905 MPM720905 MZI720905 NJE720905 NTA720905 OCW720905 OMS720905 OWO720905 PGK720905 PQG720905 QAC720905 QJY720905 QTU720905 RDQ720905 RNM720905 RXI720905 SHE720905 SRA720905 TAW720905 TKS720905 TUO720905 UEK720905 UOG720905 UYC720905 VHY720905 VRU720905 WBQ720905 WLM720905 WVI720905 IW786441 SS786441 ACO786441 AMK786441 AWG786441 BGC786441 BPY786441 BZU786441 CJQ786441 CTM786441 DDI786441 DNE786441 DXA786441 EGW786441 EQS786441 FAO786441 FKK786441 FUG786441 GEC786441 GNY786441 GXU786441 HHQ786441 HRM786441 IBI786441 ILE786441 IVA786441 JEW786441 JOS786441 JYO786441 KIK786441 KSG786441 LCC786441 LLY786441 LVU786441 MFQ786441 MPM786441 MZI786441 NJE786441 NTA786441 OCW786441 OMS786441 OWO786441 PGK786441 PQG786441 QAC786441 QJY786441 QTU786441 RDQ786441 RNM786441 RXI786441 SHE786441 SRA786441 TAW786441 TKS786441 TUO786441 UEK786441 UOG786441 UYC786441 VHY786441 VRU786441 WBQ786441 WLM786441 WVI786441 IW851977 SS851977 ACO851977 AMK851977 AWG851977 BGC851977 BPY851977 BZU851977 CJQ851977 CTM851977 DDI851977 DNE851977 DXA851977 EGW851977 EQS851977 FAO851977 FKK851977 FUG851977 GEC851977 GNY851977 GXU851977 HHQ851977 HRM851977 IBI851977 ILE851977 IVA851977 JEW851977 JOS851977 JYO851977 KIK851977 KSG851977 LCC851977 LLY851977 LVU851977 MFQ851977 MPM851977 MZI851977 NJE851977 NTA851977 OCW851977 OMS851977 OWO851977 PGK851977 PQG851977 QAC851977 QJY851977 QTU851977 RDQ851977 RNM851977 RXI851977 SHE851977 SRA851977 TAW851977 TKS851977 TUO851977 UEK851977 UOG851977 UYC851977 VHY851977 VRU851977 WBQ851977 WLM851977 WVI851977 IW917513 SS917513 ACO917513 AMK917513 AWG917513 BGC917513 BPY917513 BZU917513 CJQ917513 CTM917513 DDI917513 DNE917513 DXA917513 EGW917513 EQS917513 FAO917513 FKK917513 FUG917513 GEC917513 GNY917513 GXU917513 HHQ917513 HRM917513 IBI917513 ILE917513 IVA917513 JEW917513 JOS917513 JYO917513 KIK917513 KSG917513 LCC917513 LLY917513 LVU917513 MFQ917513 MPM917513 MZI917513 NJE917513 NTA917513 OCW917513 OMS917513 OWO917513 PGK917513 PQG917513 QAC917513 QJY917513 QTU917513 RDQ917513 RNM917513 RXI917513 SHE917513 SRA917513 TAW917513 TKS917513 TUO917513 UEK917513 UOG917513 UYC917513 VHY917513 VRU917513 WBQ917513 WLM917513 WVI917513 IW983049 SS983049 ACO983049 AMK983049 AWG983049 BGC983049 BPY983049 BZU983049 CJQ983049 CTM983049 DDI983049 DNE983049 DXA983049 EGW983049 EQS983049 FAO983049 FKK983049 FUG983049 GEC983049 GNY983049 GXU983049 HHQ983049 HRM983049 IBI983049 ILE983049 IVA983049 JEW983049 JOS983049 JYO983049 KIK983049 KSG983049 LCC983049 LLY983049 LVU983049 MFQ983049 MPM983049 MZI983049 NJE983049 NTA983049 OCW983049 OMS983049 OWO983049 PGK983049 PQG983049 QAC983049 QJY983049 QTU983049 RDQ983049 RNM983049 RXI983049 SHE983049 SRA983049 TAW983049 TKS983049 TUO983049 UEK983049 UOG983049 UYC983049 VHY983049 VRU983049 WBQ983049 WLM983049 WVI983049 I65545 SS7 I131081 I196617 I262153 I327689 I393225 I458761 I524297 I589833 I655369 I720905 I786441 I851977 I917513 I983049" xr:uid="{00000000-0002-0000-3300-000003000000}">
      <formula1>$D$7:$G$7</formula1>
    </dataValidation>
    <dataValidation type="list" allowBlank="1" showInputMessage="1" showErrorMessage="1" sqref="WVI14:WVI15 I14 WBQ14:WBQ15 VRU14:VRU15 VHY14:VHY15 UYC14:UYC15 UOG14:UOG15 UEK14:UEK15 TUO14:TUO15 TKS14:TKS15 TAW14:TAW15 SRA14:SRA15 SHE14:SHE15 RXI14:RXI15 RNM14:RNM15 RDQ14:RDQ15 QTU14:QTU15 QJY14:QJY15 QAC14:QAC15 PQG14:PQG15 PGK14:PGK15 OWO14:OWO15 OMS14:OMS15 OCW14:OCW15 NTA14:NTA15 NJE14:NJE15 MZI14:MZI15 MPM14:MPM15 MFQ14:MFQ15 LVU14:LVU15 LLY14:LLY15 LCC14:LCC15 KSG14:KSG15 KIK14:KIK15 JYO14:JYO15 JOS14:JOS15 JEW14:JEW15 IVA14:IVA15 ILE14:ILE15 IBI14:IBI15 HRM14:HRM15 HHQ14:HHQ15 GXU14:GXU15 GNY14:GNY15 GEC14:GEC15 FUG14:FUG15 FKK14:FKK15 FAO14:FAO15 EQS14:EQS15 EGW14:EGW15 DXA14:DXA15 DNE14:DNE15 DDI14:DDI15 CTM14:CTM15 CJQ14:CJQ15 BZU14:BZU15 BPY14:BPY15 BGC14:BGC15 AWG14:AWG15 AMK14:AMK15 ACO14:ACO15 SS14:SS15 IW14:IW15 IW65551 WVI983055 WLM983055 WBQ983055 VRU983055 VHY983055 UYC983055 UOG983055 UEK983055 TUO983055 TKS983055 TAW983055 SRA983055 SHE983055 RXI983055 RNM983055 RDQ983055 QTU983055 QJY983055 QAC983055 PQG983055 PGK983055 OWO983055 OMS983055 OCW983055 NTA983055 NJE983055 MZI983055 MPM983055 MFQ983055 LVU983055 LLY983055 LCC983055 KSG983055 KIK983055 JYO983055 JOS983055 JEW983055 IVA983055 ILE983055 IBI983055 HRM983055 HHQ983055 GXU983055 GNY983055 GEC983055 FUG983055 FKK983055 FAO983055 EQS983055 EGW983055 DXA983055 DNE983055 DDI983055 CTM983055 CJQ983055 BZU983055 BPY983055 BGC983055 AWG983055 AMK983055 ACO983055 SS983055 IW983055 WVI917519 WLM917519 WBQ917519 VRU917519 VHY917519 UYC917519 UOG917519 UEK917519 TUO917519 TKS917519 TAW917519 SRA917519 SHE917519 RXI917519 RNM917519 RDQ917519 QTU917519 QJY917519 QAC917519 PQG917519 PGK917519 OWO917519 OMS917519 OCW917519 NTA917519 NJE917519 MZI917519 MPM917519 MFQ917519 LVU917519 LLY917519 LCC917519 KSG917519 KIK917519 JYO917519 JOS917519 JEW917519 IVA917519 ILE917519 IBI917519 HRM917519 HHQ917519 GXU917519 GNY917519 GEC917519 FUG917519 FKK917519 FAO917519 EQS917519 EGW917519 DXA917519 DNE917519 DDI917519 CTM917519 CJQ917519 BZU917519 BPY917519 BGC917519 AWG917519 AMK917519 ACO917519 SS917519 IW917519 WVI851983 WLM851983 WBQ851983 VRU851983 VHY851983 UYC851983 UOG851983 UEK851983 TUO851983 TKS851983 TAW851983 SRA851983 SHE851983 RXI851983 RNM851983 RDQ851983 QTU851983 QJY851983 QAC851983 PQG851983 PGK851983 OWO851983 OMS851983 OCW851983 NTA851983 NJE851983 MZI851983 MPM851983 MFQ851983 LVU851983 LLY851983 LCC851983 KSG851983 KIK851983 JYO851983 JOS851983 JEW851983 IVA851983 ILE851983 IBI851983 HRM851983 HHQ851983 GXU851983 GNY851983 GEC851983 FUG851983 FKK851983 FAO851983 EQS851983 EGW851983 DXA851983 DNE851983 DDI851983 CTM851983 CJQ851983 BZU851983 BPY851983 BGC851983 AWG851983 AMK851983 ACO851983 SS851983 IW851983 WVI786447 WLM786447 WBQ786447 VRU786447 VHY786447 UYC786447 UOG786447 UEK786447 TUO786447 TKS786447 TAW786447 SRA786447 SHE786447 RXI786447 RNM786447 RDQ786447 QTU786447 QJY786447 QAC786447 PQG786447 PGK786447 OWO786447 OMS786447 OCW786447 NTA786447 NJE786447 MZI786447 MPM786447 MFQ786447 LVU786447 LLY786447 LCC786447 KSG786447 KIK786447 JYO786447 JOS786447 JEW786447 IVA786447 ILE786447 IBI786447 HRM786447 HHQ786447 GXU786447 GNY786447 GEC786447 FUG786447 FKK786447 FAO786447 EQS786447 EGW786447 DXA786447 DNE786447 DDI786447 CTM786447 CJQ786447 BZU786447 BPY786447 BGC786447 AWG786447 AMK786447 ACO786447 SS786447 IW786447 WVI720911 WLM720911 WBQ720911 VRU720911 VHY720911 UYC720911 UOG720911 UEK720911 TUO720911 TKS720911 TAW720911 SRA720911 SHE720911 RXI720911 RNM720911 RDQ720911 QTU720911 QJY720911 QAC720911 PQG720911 PGK720911 OWO720911 OMS720911 OCW720911 NTA720911 NJE720911 MZI720911 MPM720911 MFQ720911 LVU720911 LLY720911 LCC720911 KSG720911 KIK720911 JYO720911 JOS720911 JEW720911 IVA720911 ILE720911 IBI720911 HRM720911 HHQ720911 GXU720911 GNY720911 GEC720911 FUG720911 FKK720911 FAO720911 EQS720911 EGW720911 DXA720911 DNE720911 DDI720911 CTM720911 CJQ720911 BZU720911 BPY720911 BGC720911 AWG720911 AMK720911 ACO720911 SS720911 IW720911 WVI655375 WLM655375 WBQ655375 VRU655375 VHY655375 UYC655375 UOG655375 UEK655375 TUO655375 TKS655375 TAW655375 SRA655375 SHE655375 RXI655375 RNM655375 RDQ655375 QTU655375 QJY655375 QAC655375 PQG655375 PGK655375 OWO655375 OMS655375 OCW655375 NTA655375 NJE655375 MZI655375 MPM655375 MFQ655375 LVU655375 LLY655375 LCC655375 KSG655375 KIK655375 JYO655375 JOS655375 JEW655375 IVA655375 ILE655375 IBI655375 HRM655375 HHQ655375 GXU655375 GNY655375 GEC655375 FUG655375 FKK655375 FAO655375 EQS655375 EGW655375 DXA655375 DNE655375 DDI655375 CTM655375 CJQ655375 BZU655375 BPY655375 BGC655375 AWG655375 AMK655375 ACO655375 SS655375 IW655375 WVI589839 WLM589839 WBQ589839 VRU589839 VHY589839 UYC589839 UOG589839 UEK589839 TUO589839 TKS589839 TAW589839 SRA589839 SHE589839 RXI589839 RNM589839 RDQ589839 QTU589839 QJY589839 QAC589839 PQG589839 PGK589839 OWO589839 OMS589839 OCW589839 NTA589839 NJE589839 MZI589839 MPM589839 MFQ589839 LVU589839 LLY589839 LCC589839 KSG589839 KIK589839 JYO589839 JOS589839 JEW589839 IVA589839 ILE589839 IBI589839 HRM589839 HHQ589839 GXU589839 GNY589839 GEC589839 FUG589839 FKK589839 FAO589839 EQS589839 EGW589839 DXA589839 DNE589839 DDI589839 CTM589839 CJQ589839 BZU589839 BPY589839 BGC589839 AWG589839 AMK589839 ACO589839 SS589839 IW589839 WVI524303 WLM524303 WBQ524303 VRU524303 VHY524303 UYC524303 UOG524303 UEK524303 TUO524303 TKS524303 TAW524303 SRA524303 SHE524303 RXI524303 RNM524303 RDQ524303 QTU524303 QJY524303 QAC524303 PQG524303 PGK524303 OWO524303 OMS524303 OCW524303 NTA524303 NJE524303 MZI524303 MPM524303 MFQ524303 LVU524303 LLY524303 LCC524303 KSG524303 KIK524303 JYO524303 JOS524303 JEW524303 IVA524303 ILE524303 IBI524303 HRM524303 HHQ524303 GXU524303 GNY524303 GEC524303 FUG524303 FKK524303 FAO524303 EQS524303 EGW524303 DXA524303 DNE524303 DDI524303 CTM524303 CJQ524303 BZU524303 BPY524303 BGC524303 AWG524303 AMK524303 ACO524303 SS524303 IW524303 WVI458767 WLM458767 WBQ458767 VRU458767 VHY458767 UYC458767 UOG458767 UEK458767 TUO458767 TKS458767 TAW458767 SRA458767 SHE458767 RXI458767 RNM458767 RDQ458767 QTU458767 QJY458767 QAC458767 PQG458767 PGK458767 OWO458767 OMS458767 OCW458767 NTA458767 NJE458767 MZI458767 MPM458767 MFQ458767 LVU458767 LLY458767 LCC458767 KSG458767 KIK458767 JYO458767 JOS458767 JEW458767 IVA458767 ILE458767 IBI458767 HRM458767 HHQ458767 GXU458767 GNY458767 GEC458767 FUG458767 FKK458767 FAO458767 EQS458767 EGW458767 DXA458767 DNE458767 DDI458767 CTM458767 CJQ458767 BZU458767 BPY458767 BGC458767 AWG458767 AMK458767 ACO458767 SS458767 IW458767 WVI393231 WLM393231 WBQ393231 VRU393231 VHY393231 UYC393231 UOG393231 UEK393231 TUO393231 TKS393231 TAW393231 SRA393231 SHE393231 RXI393231 RNM393231 RDQ393231 QTU393231 QJY393231 QAC393231 PQG393231 PGK393231 OWO393231 OMS393231 OCW393231 NTA393231 NJE393231 MZI393231 MPM393231 MFQ393231 LVU393231 LLY393231 LCC393231 KSG393231 KIK393231 JYO393231 JOS393231 JEW393231 IVA393231 ILE393231 IBI393231 HRM393231 HHQ393231 GXU393231 GNY393231 GEC393231 FUG393231 FKK393231 FAO393231 EQS393231 EGW393231 DXA393231 DNE393231 DDI393231 CTM393231 CJQ393231 BZU393231 BPY393231 BGC393231 AWG393231 AMK393231 ACO393231 SS393231 IW393231 WVI327695 WLM327695 WBQ327695 VRU327695 VHY327695 UYC327695 UOG327695 UEK327695 TUO327695 TKS327695 TAW327695 SRA327695 SHE327695 RXI327695 RNM327695 RDQ327695 QTU327695 QJY327695 QAC327695 PQG327695 PGK327695 OWO327695 OMS327695 OCW327695 NTA327695 NJE327695 MZI327695 MPM327695 MFQ327695 LVU327695 LLY327695 LCC327695 KSG327695 KIK327695 JYO327695 JOS327695 JEW327695 IVA327695 ILE327695 IBI327695 HRM327695 HHQ327695 GXU327695 GNY327695 GEC327695 FUG327695 FKK327695 FAO327695 EQS327695 EGW327695 DXA327695 DNE327695 DDI327695 CTM327695 CJQ327695 BZU327695 BPY327695 BGC327695 AWG327695 AMK327695 ACO327695 SS327695 IW327695 WVI262159 WLM262159 WBQ262159 VRU262159 VHY262159 UYC262159 UOG262159 UEK262159 TUO262159 TKS262159 TAW262159 SRA262159 SHE262159 RXI262159 RNM262159 RDQ262159 QTU262159 QJY262159 QAC262159 PQG262159 PGK262159 OWO262159 OMS262159 OCW262159 NTA262159 NJE262159 MZI262159 MPM262159 MFQ262159 LVU262159 LLY262159 LCC262159 KSG262159 KIK262159 JYO262159 JOS262159 JEW262159 IVA262159 ILE262159 IBI262159 HRM262159 HHQ262159 GXU262159 GNY262159 GEC262159 FUG262159 FKK262159 FAO262159 EQS262159 EGW262159 DXA262159 DNE262159 DDI262159 CTM262159 CJQ262159 BZU262159 BPY262159 BGC262159 AWG262159 AMK262159 ACO262159 SS262159 IW262159 WVI196623 WLM196623 WBQ196623 VRU196623 VHY196623 UYC196623 UOG196623 UEK196623 TUO196623 TKS196623 TAW196623 SRA196623 SHE196623 RXI196623 RNM196623 RDQ196623 QTU196623 QJY196623 QAC196623 PQG196623 PGK196623 OWO196623 OMS196623 OCW196623 NTA196623 NJE196623 MZI196623 MPM196623 MFQ196623 LVU196623 LLY196623 LCC196623 KSG196623 KIK196623 JYO196623 JOS196623 JEW196623 IVA196623 ILE196623 IBI196623 HRM196623 HHQ196623 GXU196623 GNY196623 GEC196623 FUG196623 FKK196623 FAO196623 EQS196623 EGW196623 DXA196623 DNE196623 DDI196623 CTM196623 CJQ196623 BZU196623 BPY196623 BGC196623 AWG196623 AMK196623 ACO196623 SS196623 IW196623 WVI131087 WLM131087 WBQ131087 VRU131087 VHY131087 UYC131087 UOG131087 UEK131087 TUO131087 TKS131087 TAW131087 SRA131087 SHE131087 RXI131087 RNM131087 RDQ131087 QTU131087 QJY131087 QAC131087 PQG131087 PGK131087 OWO131087 OMS131087 OCW131087 NTA131087 NJE131087 MZI131087 MPM131087 MFQ131087 LVU131087 LLY131087 LCC131087 KSG131087 KIK131087 JYO131087 JOS131087 JEW131087 IVA131087 ILE131087 IBI131087 HRM131087 HHQ131087 GXU131087 GNY131087 GEC131087 FUG131087 FKK131087 FAO131087 EQS131087 EGW131087 DXA131087 DNE131087 DDI131087 CTM131087 CJQ131087 BZU131087 BPY131087 BGC131087 AWG131087 AMK131087 ACO131087 SS131087 IW131087 WVI65551 WLM65551 WBQ65551 VRU65551 VHY65551 UYC65551 UOG65551 UEK65551 TUO65551 TKS65551 TAW65551 SRA65551 SHE65551 RXI65551 RNM65551 RDQ65551 QTU65551 QJY65551 QAC65551 PQG65551 PGK65551 OWO65551 OMS65551 OCW65551 NTA65551 NJE65551 MZI65551 MPM65551 MFQ65551 LVU65551 LLY65551 LCC65551 KSG65551 KIK65551 JYO65551 JOS65551 JEW65551 IVA65551 ILE65551 IBI65551 HRM65551 HHQ65551 GXU65551 GNY65551 GEC65551 FUG65551 FKK65551 FAO65551 EQS65551 EGW65551 DXA65551 DNE65551 DDI65551 CTM65551 CJQ65551 BZU65551 BPY65551 BGC65551 AWG65551 AMK65551 ACO65551 SS65551 I65551 WLM14:WLM15 I983055 I917519 I851983 I786447 I720911 I655375 I589839 I524303 I458767 I393231 I327695 I262159 I196623 I131087" xr:uid="{00000000-0002-0000-3300-000004000000}">
      <formula1>$D$14:$G$14</formula1>
    </dataValidation>
    <dataValidation type="list" allowBlank="1" showInputMessage="1" showErrorMessage="1" sqref="WVI13 I13 WBQ13 VRU13 VHY13 UYC13 UOG13 UEK13 TUO13 TKS13 TAW13 SRA13 SHE13 RXI13 RNM13 RDQ13 QTU13 QJY13 QAC13 PQG13 PGK13 OWO13 OMS13 OCW13 NTA13 NJE13 MZI13 MPM13 MFQ13 LVU13 LLY13 LCC13 KSG13 KIK13 JYO13 JOS13 JEW13 IVA13 ILE13 IBI13 HRM13 HHQ13 GXU13 GNY13 GEC13 FUG13 FKK13 FAO13 EQS13 EGW13 DXA13 DNE13 DDI13 CTM13 CJQ13 BZU13 BPY13 BGC13 AWG13 AMK13 ACO13 SS13 IW13 WVI983054 WLM983054 WBQ983054 VRU983054 VHY983054 UYC983054 UOG983054 UEK983054 TUO983054 TKS983054 TAW983054 SRA983054 SHE983054 RXI983054 RNM983054 RDQ983054 QTU983054 QJY983054 QAC983054 PQG983054 PGK983054 OWO983054 OMS983054 OCW983054 NTA983054 NJE983054 MZI983054 MPM983054 MFQ983054 LVU983054 LLY983054 LCC983054 KSG983054 KIK983054 JYO983054 JOS983054 JEW983054 IVA983054 ILE983054 IBI983054 HRM983054 HHQ983054 GXU983054 GNY983054 GEC983054 FUG983054 FKK983054 FAO983054 EQS983054 EGW983054 DXA983054 DNE983054 DDI983054 CTM983054 CJQ983054 BZU983054 BPY983054 BGC983054 AWG983054 AMK983054 ACO983054 SS983054 IW983054 WVI917518 WLM917518 WBQ917518 VRU917518 VHY917518 UYC917518 UOG917518 UEK917518 TUO917518 TKS917518 TAW917518 SRA917518 SHE917518 RXI917518 RNM917518 RDQ917518 QTU917518 QJY917518 QAC917518 PQG917518 PGK917518 OWO917518 OMS917518 OCW917518 NTA917518 NJE917518 MZI917518 MPM917518 MFQ917518 LVU917518 LLY917518 LCC917518 KSG917518 KIK917518 JYO917518 JOS917518 JEW917518 IVA917518 ILE917518 IBI917518 HRM917518 HHQ917518 GXU917518 GNY917518 GEC917518 FUG917518 FKK917518 FAO917518 EQS917518 EGW917518 DXA917518 DNE917518 DDI917518 CTM917518 CJQ917518 BZU917518 BPY917518 BGC917518 AWG917518 AMK917518 ACO917518 SS917518 IW917518 WVI851982 WLM851982 WBQ851982 VRU851982 VHY851982 UYC851982 UOG851982 UEK851982 TUO851982 TKS851982 TAW851982 SRA851982 SHE851982 RXI851982 RNM851982 RDQ851982 QTU851982 QJY851982 QAC851982 PQG851982 PGK851982 OWO851982 OMS851982 OCW851982 NTA851982 NJE851982 MZI851982 MPM851982 MFQ851982 LVU851982 LLY851982 LCC851982 KSG851982 KIK851982 JYO851982 JOS851982 JEW851982 IVA851982 ILE851982 IBI851982 HRM851982 HHQ851982 GXU851982 GNY851982 GEC851982 FUG851982 FKK851982 FAO851982 EQS851982 EGW851982 DXA851982 DNE851982 DDI851982 CTM851982 CJQ851982 BZU851982 BPY851982 BGC851982 AWG851982 AMK851982 ACO851982 SS851982 IW851982 WVI786446 WLM786446 WBQ786446 VRU786446 VHY786446 UYC786446 UOG786446 UEK786446 TUO786446 TKS786446 TAW786446 SRA786446 SHE786446 RXI786446 RNM786446 RDQ786446 QTU786446 QJY786446 QAC786446 PQG786446 PGK786446 OWO786446 OMS786446 OCW786446 NTA786446 NJE786446 MZI786446 MPM786446 MFQ786446 LVU786446 LLY786446 LCC786446 KSG786446 KIK786446 JYO786446 JOS786446 JEW786446 IVA786446 ILE786446 IBI786446 HRM786446 HHQ786446 GXU786446 GNY786446 GEC786446 FUG786446 FKK786446 FAO786446 EQS786446 EGW786446 DXA786446 DNE786446 DDI786446 CTM786446 CJQ786446 BZU786446 BPY786446 BGC786446 AWG786446 AMK786446 ACO786446 SS786446 IW786446 WVI720910 WLM720910 WBQ720910 VRU720910 VHY720910 UYC720910 UOG720910 UEK720910 TUO720910 TKS720910 TAW720910 SRA720910 SHE720910 RXI720910 RNM720910 RDQ720910 QTU720910 QJY720910 QAC720910 PQG720910 PGK720910 OWO720910 OMS720910 OCW720910 NTA720910 NJE720910 MZI720910 MPM720910 MFQ720910 LVU720910 LLY720910 LCC720910 KSG720910 KIK720910 JYO720910 JOS720910 JEW720910 IVA720910 ILE720910 IBI720910 HRM720910 HHQ720910 GXU720910 GNY720910 GEC720910 FUG720910 FKK720910 FAO720910 EQS720910 EGW720910 DXA720910 DNE720910 DDI720910 CTM720910 CJQ720910 BZU720910 BPY720910 BGC720910 AWG720910 AMK720910 ACO720910 SS720910 IW720910 WVI655374 WLM655374 WBQ655374 VRU655374 VHY655374 UYC655374 UOG655374 UEK655374 TUO655374 TKS655374 TAW655374 SRA655374 SHE655374 RXI655374 RNM655374 RDQ655374 QTU655374 QJY655374 QAC655374 PQG655374 PGK655374 OWO655374 OMS655374 OCW655374 NTA655374 NJE655374 MZI655374 MPM655374 MFQ655374 LVU655374 LLY655374 LCC655374 KSG655374 KIK655374 JYO655374 JOS655374 JEW655374 IVA655374 ILE655374 IBI655374 HRM655374 HHQ655374 GXU655374 GNY655374 GEC655374 FUG655374 FKK655374 FAO655374 EQS655374 EGW655374 DXA655374 DNE655374 DDI655374 CTM655374 CJQ655374 BZU655374 BPY655374 BGC655374 AWG655374 AMK655374 ACO655374 SS655374 IW655374 WVI589838 WLM589838 WBQ589838 VRU589838 VHY589838 UYC589838 UOG589838 UEK589838 TUO589838 TKS589838 TAW589838 SRA589838 SHE589838 RXI589838 RNM589838 RDQ589838 QTU589838 QJY589838 QAC589838 PQG589838 PGK589838 OWO589838 OMS589838 OCW589838 NTA589838 NJE589838 MZI589838 MPM589838 MFQ589838 LVU589838 LLY589838 LCC589838 KSG589838 KIK589838 JYO589838 JOS589838 JEW589838 IVA589838 ILE589838 IBI589838 HRM589838 HHQ589838 GXU589838 GNY589838 GEC589838 FUG589838 FKK589838 FAO589838 EQS589838 EGW589838 DXA589838 DNE589838 DDI589838 CTM589838 CJQ589838 BZU589838 BPY589838 BGC589838 AWG589838 AMK589838 ACO589838 SS589838 IW589838 WVI524302 WLM524302 WBQ524302 VRU524302 VHY524302 UYC524302 UOG524302 UEK524302 TUO524302 TKS524302 TAW524302 SRA524302 SHE524302 RXI524302 RNM524302 RDQ524302 QTU524302 QJY524302 QAC524302 PQG524302 PGK524302 OWO524302 OMS524302 OCW524302 NTA524302 NJE524302 MZI524302 MPM524302 MFQ524302 LVU524302 LLY524302 LCC524302 KSG524302 KIK524302 JYO524302 JOS524302 JEW524302 IVA524302 ILE524302 IBI524302 HRM524302 HHQ524302 GXU524302 GNY524302 GEC524302 FUG524302 FKK524302 FAO524302 EQS524302 EGW524302 DXA524302 DNE524302 DDI524302 CTM524302 CJQ524302 BZU524302 BPY524302 BGC524302 AWG524302 AMK524302 ACO524302 SS524302 IW524302 WVI458766 WLM458766 WBQ458766 VRU458766 VHY458766 UYC458766 UOG458766 UEK458766 TUO458766 TKS458766 TAW458766 SRA458766 SHE458766 RXI458766 RNM458766 RDQ458766 QTU458766 QJY458766 QAC458766 PQG458766 PGK458766 OWO458766 OMS458766 OCW458766 NTA458766 NJE458766 MZI458766 MPM458766 MFQ458766 LVU458766 LLY458766 LCC458766 KSG458766 KIK458766 JYO458766 JOS458766 JEW458766 IVA458766 ILE458766 IBI458766 HRM458766 HHQ458766 GXU458766 GNY458766 GEC458766 FUG458766 FKK458766 FAO458766 EQS458766 EGW458766 DXA458766 DNE458766 DDI458766 CTM458766 CJQ458766 BZU458766 BPY458766 BGC458766 AWG458766 AMK458766 ACO458766 SS458766 IW458766 WVI393230 WLM393230 WBQ393230 VRU393230 VHY393230 UYC393230 UOG393230 UEK393230 TUO393230 TKS393230 TAW393230 SRA393230 SHE393230 RXI393230 RNM393230 RDQ393230 QTU393230 QJY393230 QAC393230 PQG393230 PGK393230 OWO393230 OMS393230 OCW393230 NTA393230 NJE393230 MZI393230 MPM393230 MFQ393230 LVU393230 LLY393230 LCC393230 KSG393230 KIK393230 JYO393230 JOS393230 JEW393230 IVA393230 ILE393230 IBI393230 HRM393230 HHQ393230 GXU393230 GNY393230 GEC393230 FUG393230 FKK393230 FAO393230 EQS393230 EGW393230 DXA393230 DNE393230 DDI393230 CTM393230 CJQ393230 BZU393230 BPY393230 BGC393230 AWG393230 AMK393230 ACO393230 SS393230 IW393230 WVI327694 WLM327694 WBQ327694 VRU327694 VHY327694 UYC327694 UOG327694 UEK327694 TUO327694 TKS327694 TAW327694 SRA327694 SHE327694 RXI327694 RNM327694 RDQ327694 QTU327694 QJY327694 QAC327694 PQG327694 PGK327694 OWO327694 OMS327694 OCW327694 NTA327694 NJE327694 MZI327694 MPM327694 MFQ327694 LVU327694 LLY327694 LCC327694 KSG327694 KIK327694 JYO327694 JOS327694 JEW327694 IVA327694 ILE327694 IBI327694 HRM327694 HHQ327694 GXU327694 GNY327694 GEC327694 FUG327694 FKK327694 FAO327694 EQS327694 EGW327694 DXA327694 DNE327694 DDI327694 CTM327694 CJQ327694 BZU327694 BPY327694 BGC327694 AWG327694 AMK327694 ACO327694 SS327694 IW327694 WVI262158 WLM262158 WBQ262158 VRU262158 VHY262158 UYC262158 UOG262158 UEK262158 TUO262158 TKS262158 TAW262158 SRA262158 SHE262158 RXI262158 RNM262158 RDQ262158 QTU262158 QJY262158 QAC262158 PQG262158 PGK262158 OWO262158 OMS262158 OCW262158 NTA262158 NJE262158 MZI262158 MPM262158 MFQ262158 LVU262158 LLY262158 LCC262158 KSG262158 KIK262158 JYO262158 JOS262158 JEW262158 IVA262158 ILE262158 IBI262158 HRM262158 HHQ262158 GXU262158 GNY262158 GEC262158 FUG262158 FKK262158 FAO262158 EQS262158 EGW262158 DXA262158 DNE262158 DDI262158 CTM262158 CJQ262158 BZU262158 BPY262158 BGC262158 AWG262158 AMK262158 ACO262158 SS262158 IW262158 WVI196622 WLM196622 WBQ196622 VRU196622 VHY196622 UYC196622 UOG196622 UEK196622 TUO196622 TKS196622 TAW196622 SRA196622 SHE196622 RXI196622 RNM196622 RDQ196622 QTU196622 QJY196622 QAC196622 PQG196622 PGK196622 OWO196622 OMS196622 OCW196622 NTA196622 NJE196622 MZI196622 MPM196622 MFQ196622 LVU196622 LLY196622 LCC196622 KSG196622 KIK196622 JYO196622 JOS196622 JEW196622 IVA196622 ILE196622 IBI196622 HRM196622 HHQ196622 GXU196622 GNY196622 GEC196622 FUG196622 FKK196622 FAO196622 EQS196622 EGW196622 DXA196622 DNE196622 DDI196622 CTM196622 CJQ196622 BZU196622 BPY196622 BGC196622 AWG196622 AMK196622 ACO196622 SS196622 IW196622 WVI131086 WLM131086 WBQ131086 VRU131086 VHY131086 UYC131086 UOG131086 UEK131086 TUO131086 TKS131086 TAW131086 SRA131086 SHE131086 RXI131086 RNM131086 RDQ131086 QTU131086 QJY131086 QAC131086 PQG131086 PGK131086 OWO131086 OMS131086 OCW131086 NTA131086 NJE131086 MZI131086 MPM131086 MFQ131086 LVU131086 LLY131086 LCC131086 KSG131086 KIK131086 JYO131086 JOS131086 JEW131086 IVA131086 ILE131086 IBI131086 HRM131086 HHQ131086 GXU131086 GNY131086 GEC131086 FUG131086 FKK131086 FAO131086 EQS131086 EGW131086 DXA131086 DNE131086 DDI131086 CTM131086 CJQ131086 BZU131086 BPY131086 BGC131086 AWG131086 AMK131086 ACO131086 SS131086 IW131086 WVI65550 WLM65550 WBQ65550 VRU65550 VHY65550 UYC65550 UOG65550 UEK65550 TUO65550 TKS65550 TAW65550 SRA65550 SHE65550 RXI65550 RNM65550 RDQ65550 QTU65550 QJY65550 QAC65550 PQG65550 PGK65550 OWO65550 OMS65550 OCW65550 NTA65550 NJE65550 MZI65550 MPM65550 MFQ65550 LVU65550 LLY65550 LCC65550 KSG65550 KIK65550 JYO65550 JOS65550 JEW65550 IVA65550 ILE65550 IBI65550 HRM65550 HHQ65550 GXU65550 GNY65550 GEC65550 FUG65550 FKK65550 FAO65550 EQS65550 EGW65550 DXA65550 DNE65550 DDI65550 CTM65550 CJQ65550 BZU65550 BPY65550 BGC65550 AWG65550 AMK65550 ACO65550 SS65550 IW65550 I65550 WLM13 I983054 I917518 I851982 I786446 I720910 I655374 I589838 I524302 I458766 I393230 I327694 I262158 I196622 I131086" xr:uid="{00000000-0002-0000-3300-000005000000}">
      <formula1>$D$13:$G$13</formula1>
    </dataValidation>
    <dataValidation type="list" allowBlank="1" showInputMessage="1" showErrorMessage="1" sqref="WVI12 I12 WBQ12 VRU12 VHY12 UYC12 UOG12 UEK12 TUO12 TKS12 TAW12 SRA12 SHE12 RXI12 RNM12 RDQ12 QTU12 QJY12 QAC12 PQG12 PGK12 OWO12 OMS12 OCW12 NTA12 NJE12 MZI12 MPM12 MFQ12 LVU12 LLY12 LCC12 KSG12 KIK12 JYO12 JOS12 JEW12 IVA12 ILE12 IBI12 HRM12 HHQ12 GXU12 GNY12 GEC12 FUG12 FKK12 FAO12 EQS12 EGW12 DXA12 DNE12 DDI12 CTM12 CJQ12 BZU12 BPY12 BGC12 AWG12 AMK12 ACO12 SS12 IW12 WVI983053 WLM983053 WBQ983053 VRU983053 VHY983053 UYC983053 UOG983053 UEK983053 TUO983053 TKS983053 TAW983053 SRA983053 SHE983053 RXI983053 RNM983053 RDQ983053 QTU983053 QJY983053 QAC983053 PQG983053 PGK983053 OWO983053 OMS983053 OCW983053 NTA983053 NJE983053 MZI983053 MPM983053 MFQ983053 LVU983053 LLY983053 LCC983053 KSG983053 KIK983053 JYO983053 JOS983053 JEW983053 IVA983053 ILE983053 IBI983053 HRM983053 HHQ983053 GXU983053 GNY983053 GEC983053 FUG983053 FKK983053 FAO983053 EQS983053 EGW983053 DXA983053 DNE983053 DDI983053 CTM983053 CJQ983053 BZU983053 BPY983053 BGC983053 AWG983053 AMK983053 ACO983053 SS983053 IW983053 WVI917517 WLM917517 WBQ917517 VRU917517 VHY917517 UYC917517 UOG917517 UEK917517 TUO917517 TKS917517 TAW917517 SRA917517 SHE917517 RXI917517 RNM917517 RDQ917517 QTU917517 QJY917517 QAC917517 PQG917517 PGK917517 OWO917517 OMS917517 OCW917517 NTA917517 NJE917517 MZI917517 MPM917517 MFQ917517 LVU917517 LLY917517 LCC917517 KSG917517 KIK917517 JYO917517 JOS917517 JEW917517 IVA917517 ILE917517 IBI917517 HRM917517 HHQ917517 GXU917517 GNY917517 GEC917517 FUG917517 FKK917517 FAO917517 EQS917517 EGW917517 DXA917517 DNE917517 DDI917517 CTM917517 CJQ917517 BZU917517 BPY917517 BGC917517 AWG917517 AMK917517 ACO917517 SS917517 IW917517 WVI851981 WLM851981 WBQ851981 VRU851981 VHY851981 UYC851981 UOG851981 UEK851981 TUO851981 TKS851981 TAW851981 SRA851981 SHE851981 RXI851981 RNM851981 RDQ851981 QTU851981 QJY851981 QAC851981 PQG851981 PGK851981 OWO851981 OMS851981 OCW851981 NTA851981 NJE851981 MZI851981 MPM851981 MFQ851981 LVU851981 LLY851981 LCC851981 KSG851981 KIK851981 JYO851981 JOS851981 JEW851981 IVA851981 ILE851981 IBI851981 HRM851981 HHQ851981 GXU851981 GNY851981 GEC851981 FUG851981 FKK851981 FAO851981 EQS851981 EGW851981 DXA851981 DNE851981 DDI851981 CTM851981 CJQ851981 BZU851981 BPY851981 BGC851981 AWG851981 AMK851981 ACO851981 SS851981 IW851981 WVI786445 WLM786445 WBQ786445 VRU786445 VHY786445 UYC786445 UOG786445 UEK786445 TUO786445 TKS786445 TAW786445 SRA786445 SHE786445 RXI786445 RNM786445 RDQ786445 QTU786445 QJY786445 QAC786445 PQG786445 PGK786445 OWO786445 OMS786445 OCW786445 NTA786445 NJE786445 MZI786445 MPM786445 MFQ786445 LVU786445 LLY786445 LCC786445 KSG786445 KIK786445 JYO786445 JOS786445 JEW786445 IVA786445 ILE786445 IBI786445 HRM786445 HHQ786445 GXU786445 GNY786445 GEC786445 FUG786445 FKK786445 FAO786445 EQS786445 EGW786445 DXA786445 DNE786445 DDI786445 CTM786445 CJQ786445 BZU786445 BPY786445 BGC786445 AWG786445 AMK786445 ACO786445 SS786445 IW786445 WVI720909 WLM720909 WBQ720909 VRU720909 VHY720909 UYC720909 UOG720909 UEK720909 TUO720909 TKS720909 TAW720909 SRA720909 SHE720909 RXI720909 RNM720909 RDQ720909 QTU720909 QJY720909 QAC720909 PQG720909 PGK720909 OWO720909 OMS720909 OCW720909 NTA720909 NJE720909 MZI720909 MPM720909 MFQ720909 LVU720909 LLY720909 LCC720909 KSG720909 KIK720909 JYO720909 JOS720909 JEW720909 IVA720909 ILE720909 IBI720909 HRM720909 HHQ720909 GXU720909 GNY720909 GEC720909 FUG720909 FKK720909 FAO720909 EQS720909 EGW720909 DXA720909 DNE720909 DDI720909 CTM720909 CJQ720909 BZU720909 BPY720909 BGC720909 AWG720909 AMK720909 ACO720909 SS720909 IW720909 WVI655373 WLM655373 WBQ655373 VRU655373 VHY655373 UYC655373 UOG655373 UEK655373 TUO655373 TKS655373 TAW655373 SRA655373 SHE655373 RXI655373 RNM655373 RDQ655373 QTU655373 QJY655373 QAC655373 PQG655373 PGK655373 OWO655373 OMS655373 OCW655373 NTA655373 NJE655373 MZI655373 MPM655373 MFQ655373 LVU655373 LLY655373 LCC655373 KSG655373 KIK655373 JYO655373 JOS655373 JEW655373 IVA655373 ILE655373 IBI655373 HRM655373 HHQ655373 GXU655373 GNY655373 GEC655373 FUG655373 FKK655373 FAO655373 EQS655373 EGW655373 DXA655373 DNE655373 DDI655373 CTM655373 CJQ655373 BZU655373 BPY655373 BGC655373 AWG655373 AMK655373 ACO655373 SS655373 IW655373 WVI589837 WLM589837 WBQ589837 VRU589837 VHY589837 UYC589837 UOG589837 UEK589837 TUO589837 TKS589837 TAW589837 SRA589837 SHE589837 RXI589837 RNM589837 RDQ589837 QTU589837 QJY589837 QAC589837 PQG589837 PGK589837 OWO589837 OMS589837 OCW589837 NTA589837 NJE589837 MZI589837 MPM589837 MFQ589837 LVU589837 LLY589837 LCC589837 KSG589837 KIK589837 JYO589837 JOS589837 JEW589837 IVA589837 ILE589837 IBI589837 HRM589837 HHQ589837 GXU589837 GNY589837 GEC589837 FUG589837 FKK589837 FAO589837 EQS589837 EGW589837 DXA589837 DNE589837 DDI589837 CTM589837 CJQ589837 BZU589837 BPY589837 BGC589837 AWG589837 AMK589837 ACO589837 SS589837 IW589837 WVI524301 WLM524301 WBQ524301 VRU524301 VHY524301 UYC524301 UOG524301 UEK524301 TUO524301 TKS524301 TAW524301 SRA524301 SHE524301 RXI524301 RNM524301 RDQ524301 QTU524301 QJY524301 QAC524301 PQG524301 PGK524301 OWO524301 OMS524301 OCW524301 NTA524301 NJE524301 MZI524301 MPM524301 MFQ524301 LVU524301 LLY524301 LCC524301 KSG524301 KIK524301 JYO524301 JOS524301 JEW524301 IVA524301 ILE524301 IBI524301 HRM524301 HHQ524301 GXU524301 GNY524301 GEC524301 FUG524301 FKK524301 FAO524301 EQS524301 EGW524301 DXA524301 DNE524301 DDI524301 CTM524301 CJQ524301 BZU524301 BPY524301 BGC524301 AWG524301 AMK524301 ACO524301 SS524301 IW524301 WVI458765 WLM458765 WBQ458765 VRU458765 VHY458765 UYC458765 UOG458765 UEK458765 TUO458765 TKS458765 TAW458765 SRA458765 SHE458765 RXI458765 RNM458765 RDQ458765 QTU458765 QJY458765 QAC458765 PQG458765 PGK458765 OWO458765 OMS458765 OCW458765 NTA458765 NJE458765 MZI458765 MPM458765 MFQ458765 LVU458765 LLY458765 LCC458765 KSG458765 KIK458765 JYO458765 JOS458765 JEW458765 IVA458765 ILE458765 IBI458765 HRM458765 HHQ458765 GXU458765 GNY458765 GEC458765 FUG458765 FKK458765 FAO458765 EQS458765 EGW458765 DXA458765 DNE458765 DDI458765 CTM458765 CJQ458765 BZU458765 BPY458765 BGC458765 AWG458765 AMK458765 ACO458765 SS458765 IW458765 WVI393229 WLM393229 WBQ393229 VRU393229 VHY393229 UYC393229 UOG393229 UEK393229 TUO393229 TKS393229 TAW393229 SRA393229 SHE393229 RXI393229 RNM393229 RDQ393229 QTU393229 QJY393229 QAC393229 PQG393229 PGK393229 OWO393229 OMS393229 OCW393229 NTA393229 NJE393229 MZI393229 MPM393229 MFQ393229 LVU393229 LLY393229 LCC393229 KSG393229 KIK393229 JYO393229 JOS393229 JEW393229 IVA393229 ILE393229 IBI393229 HRM393229 HHQ393229 GXU393229 GNY393229 GEC393229 FUG393229 FKK393229 FAO393229 EQS393229 EGW393229 DXA393229 DNE393229 DDI393229 CTM393229 CJQ393229 BZU393229 BPY393229 BGC393229 AWG393229 AMK393229 ACO393229 SS393229 IW393229 WVI327693 WLM327693 WBQ327693 VRU327693 VHY327693 UYC327693 UOG327693 UEK327693 TUO327693 TKS327693 TAW327693 SRA327693 SHE327693 RXI327693 RNM327693 RDQ327693 QTU327693 QJY327693 QAC327693 PQG327693 PGK327693 OWO327693 OMS327693 OCW327693 NTA327693 NJE327693 MZI327693 MPM327693 MFQ327693 LVU327693 LLY327693 LCC327693 KSG327693 KIK327693 JYO327693 JOS327693 JEW327693 IVA327693 ILE327693 IBI327693 HRM327693 HHQ327693 GXU327693 GNY327693 GEC327693 FUG327693 FKK327693 FAO327693 EQS327693 EGW327693 DXA327693 DNE327693 DDI327693 CTM327693 CJQ327693 BZU327693 BPY327693 BGC327693 AWG327693 AMK327693 ACO327693 SS327693 IW327693 WVI262157 WLM262157 WBQ262157 VRU262157 VHY262157 UYC262157 UOG262157 UEK262157 TUO262157 TKS262157 TAW262157 SRA262157 SHE262157 RXI262157 RNM262157 RDQ262157 QTU262157 QJY262157 QAC262157 PQG262157 PGK262157 OWO262157 OMS262157 OCW262157 NTA262157 NJE262157 MZI262157 MPM262157 MFQ262157 LVU262157 LLY262157 LCC262157 KSG262157 KIK262157 JYO262157 JOS262157 JEW262157 IVA262157 ILE262157 IBI262157 HRM262157 HHQ262157 GXU262157 GNY262157 GEC262157 FUG262157 FKK262157 FAO262157 EQS262157 EGW262157 DXA262157 DNE262157 DDI262157 CTM262157 CJQ262157 BZU262157 BPY262157 BGC262157 AWG262157 AMK262157 ACO262157 SS262157 IW262157 WVI196621 WLM196621 WBQ196621 VRU196621 VHY196621 UYC196621 UOG196621 UEK196621 TUO196621 TKS196621 TAW196621 SRA196621 SHE196621 RXI196621 RNM196621 RDQ196621 QTU196621 QJY196621 QAC196621 PQG196621 PGK196621 OWO196621 OMS196621 OCW196621 NTA196621 NJE196621 MZI196621 MPM196621 MFQ196621 LVU196621 LLY196621 LCC196621 KSG196621 KIK196621 JYO196621 JOS196621 JEW196621 IVA196621 ILE196621 IBI196621 HRM196621 HHQ196621 GXU196621 GNY196621 GEC196621 FUG196621 FKK196621 FAO196621 EQS196621 EGW196621 DXA196621 DNE196621 DDI196621 CTM196621 CJQ196621 BZU196621 BPY196621 BGC196621 AWG196621 AMK196621 ACO196621 SS196621 IW196621 WVI131085 WLM131085 WBQ131085 VRU131085 VHY131085 UYC131085 UOG131085 UEK131085 TUO131085 TKS131085 TAW131085 SRA131085 SHE131085 RXI131085 RNM131085 RDQ131085 QTU131085 QJY131085 QAC131085 PQG131085 PGK131085 OWO131085 OMS131085 OCW131085 NTA131085 NJE131085 MZI131085 MPM131085 MFQ131085 LVU131085 LLY131085 LCC131085 KSG131085 KIK131085 JYO131085 JOS131085 JEW131085 IVA131085 ILE131085 IBI131085 HRM131085 HHQ131085 GXU131085 GNY131085 GEC131085 FUG131085 FKK131085 FAO131085 EQS131085 EGW131085 DXA131085 DNE131085 DDI131085 CTM131085 CJQ131085 BZU131085 BPY131085 BGC131085 AWG131085 AMK131085 ACO131085 SS131085 IW131085 WVI65549 WLM65549 WBQ65549 VRU65549 VHY65549 UYC65549 UOG65549 UEK65549 TUO65549 TKS65549 TAW65549 SRA65549 SHE65549 RXI65549 RNM65549 RDQ65549 QTU65549 QJY65549 QAC65549 PQG65549 PGK65549 OWO65549 OMS65549 OCW65549 NTA65549 NJE65549 MZI65549 MPM65549 MFQ65549 LVU65549 LLY65549 LCC65549 KSG65549 KIK65549 JYO65549 JOS65549 JEW65549 IVA65549 ILE65549 IBI65549 HRM65549 HHQ65549 GXU65549 GNY65549 GEC65549 FUG65549 FKK65549 FAO65549 EQS65549 EGW65549 DXA65549 DNE65549 DDI65549 CTM65549 CJQ65549 BZU65549 BPY65549 BGC65549 AWG65549 AMK65549 ACO65549 SS65549 IW65549 I65549 WLM12 I983053 I917517 I851981 I786445 I720909 I655373 I589837 I524301 I458765 I393229 I327693 I262157 I196621 I131085" xr:uid="{00000000-0002-0000-3300-000006000000}">
      <formula1>$D$12:$G$12</formula1>
    </dataValidation>
    <dataValidation type="list" allowBlank="1" showInputMessage="1" showErrorMessage="1" sqref="WVI11 I11 WBQ11 VRU11 VHY11 UYC11 UOG11 UEK11 TUO11 TKS11 TAW11 SRA11 SHE11 RXI11 RNM11 RDQ11 QTU11 QJY11 QAC11 PQG11 PGK11 OWO11 OMS11 OCW11 NTA11 NJE11 MZI11 MPM11 MFQ11 LVU11 LLY11 LCC11 KSG11 KIK11 JYO11 JOS11 JEW11 IVA11 ILE11 IBI11 HRM11 HHQ11 GXU11 GNY11 GEC11 FUG11 FKK11 FAO11 EQS11 EGW11 DXA11 DNE11 DDI11 CTM11 CJQ11 BZU11 BPY11 BGC11 AWG11 AMK11 ACO11 SS11 IW11 WVI983052 WLM983052 WBQ983052 VRU983052 VHY983052 UYC983052 UOG983052 UEK983052 TUO983052 TKS983052 TAW983052 SRA983052 SHE983052 RXI983052 RNM983052 RDQ983052 QTU983052 QJY983052 QAC983052 PQG983052 PGK983052 OWO983052 OMS983052 OCW983052 NTA983052 NJE983052 MZI983052 MPM983052 MFQ983052 LVU983052 LLY983052 LCC983052 KSG983052 KIK983052 JYO983052 JOS983052 JEW983052 IVA983052 ILE983052 IBI983052 HRM983052 HHQ983052 GXU983052 GNY983052 GEC983052 FUG983052 FKK983052 FAO983052 EQS983052 EGW983052 DXA983052 DNE983052 DDI983052 CTM983052 CJQ983052 BZU983052 BPY983052 BGC983052 AWG983052 AMK983052 ACO983052 SS983052 IW983052 WVI917516 WLM917516 WBQ917516 VRU917516 VHY917516 UYC917516 UOG917516 UEK917516 TUO917516 TKS917516 TAW917516 SRA917516 SHE917516 RXI917516 RNM917516 RDQ917516 QTU917516 QJY917516 QAC917516 PQG917516 PGK917516 OWO917516 OMS917516 OCW917516 NTA917516 NJE917516 MZI917516 MPM917516 MFQ917516 LVU917516 LLY917516 LCC917516 KSG917516 KIK917516 JYO917516 JOS917516 JEW917516 IVA917516 ILE917516 IBI917516 HRM917516 HHQ917516 GXU917516 GNY917516 GEC917516 FUG917516 FKK917516 FAO917516 EQS917516 EGW917516 DXA917516 DNE917516 DDI917516 CTM917516 CJQ917516 BZU917516 BPY917516 BGC917516 AWG917516 AMK917516 ACO917516 SS917516 IW917516 WVI851980 WLM851980 WBQ851980 VRU851980 VHY851980 UYC851980 UOG851980 UEK851980 TUO851980 TKS851980 TAW851980 SRA851980 SHE851980 RXI851980 RNM851980 RDQ851980 QTU851980 QJY851980 QAC851980 PQG851980 PGK851980 OWO851980 OMS851980 OCW851980 NTA851980 NJE851980 MZI851980 MPM851980 MFQ851980 LVU851980 LLY851980 LCC851980 KSG851980 KIK851980 JYO851980 JOS851980 JEW851980 IVA851980 ILE851980 IBI851980 HRM851980 HHQ851980 GXU851980 GNY851980 GEC851980 FUG851980 FKK851980 FAO851980 EQS851980 EGW851980 DXA851980 DNE851980 DDI851980 CTM851980 CJQ851980 BZU851980 BPY851980 BGC851980 AWG851980 AMK851980 ACO851980 SS851980 IW851980 WVI786444 WLM786444 WBQ786444 VRU786444 VHY786444 UYC786444 UOG786444 UEK786444 TUO786444 TKS786444 TAW786444 SRA786444 SHE786444 RXI786444 RNM786444 RDQ786444 QTU786444 QJY786444 QAC786444 PQG786444 PGK786444 OWO786444 OMS786444 OCW786444 NTA786444 NJE786444 MZI786444 MPM786444 MFQ786444 LVU786444 LLY786444 LCC786444 KSG786444 KIK786444 JYO786444 JOS786444 JEW786444 IVA786444 ILE786444 IBI786444 HRM786444 HHQ786444 GXU786444 GNY786444 GEC786444 FUG786444 FKK786444 FAO786444 EQS786444 EGW786444 DXA786444 DNE786444 DDI786444 CTM786444 CJQ786444 BZU786444 BPY786444 BGC786444 AWG786444 AMK786444 ACO786444 SS786444 IW786444 WVI720908 WLM720908 WBQ720908 VRU720908 VHY720908 UYC720908 UOG720908 UEK720908 TUO720908 TKS720908 TAW720908 SRA720908 SHE720908 RXI720908 RNM720908 RDQ720908 QTU720908 QJY720908 QAC720908 PQG720908 PGK720908 OWO720908 OMS720908 OCW720908 NTA720908 NJE720908 MZI720908 MPM720908 MFQ720908 LVU720908 LLY720908 LCC720908 KSG720908 KIK720908 JYO720908 JOS720908 JEW720908 IVA720908 ILE720908 IBI720908 HRM720908 HHQ720908 GXU720908 GNY720908 GEC720908 FUG720908 FKK720908 FAO720908 EQS720908 EGW720908 DXA720908 DNE720908 DDI720908 CTM720908 CJQ720908 BZU720908 BPY720908 BGC720908 AWG720908 AMK720908 ACO720908 SS720908 IW720908 WVI655372 WLM655372 WBQ655372 VRU655372 VHY655372 UYC655372 UOG655372 UEK655372 TUO655372 TKS655372 TAW655372 SRA655372 SHE655372 RXI655372 RNM655372 RDQ655372 QTU655372 QJY655372 QAC655372 PQG655372 PGK655372 OWO655372 OMS655372 OCW655372 NTA655372 NJE655372 MZI655372 MPM655372 MFQ655372 LVU655372 LLY655372 LCC655372 KSG655372 KIK655372 JYO655372 JOS655372 JEW655372 IVA655372 ILE655372 IBI655372 HRM655372 HHQ655372 GXU655372 GNY655372 GEC655372 FUG655372 FKK655372 FAO655372 EQS655372 EGW655372 DXA655372 DNE655372 DDI655372 CTM655372 CJQ655372 BZU655372 BPY655372 BGC655372 AWG655372 AMK655372 ACO655372 SS655372 IW655372 WVI589836 WLM589836 WBQ589836 VRU589836 VHY589836 UYC589836 UOG589836 UEK589836 TUO589836 TKS589836 TAW589836 SRA589836 SHE589836 RXI589836 RNM589836 RDQ589836 QTU589836 QJY589836 QAC589836 PQG589836 PGK589836 OWO589836 OMS589836 OCW589836 NTA589836 NJE589836 MZI589836 MPM589836 MFQ589836 LVU589836 LLY589836 LCC589836 KSG589836 KIK589836 JYO589836 JOS589836 JEW589836 IVA589836 ILE589836 IBI589836 HRM589836 HHQ589836 GXU589836 GNY589836 GEC589836 FUG589836 FKK589836 FAO589836 EQS589836 EGW589836 DXA589836 DNE589836 DDI589836 CTM589836 CJQ589836 BZU589836 BPY589836 BGC589836 AWG589836 AMK589836 ACO589836 SS589836 IW589836 WVI524300 WLM524300 WBQ524300 VRU524300 VHY524300 UYC524300 UOG524300 UEK524300 TUO524300 TKS524300 TAW524300 SRA524300 SHE524300 RXI524300 RNM524300 RDQ524300 QTU524300 QJY524300 QAC524300 PQG524300 PGK524300 OWO524300 OMS524300 OCW524300 NTA524300 NJE524300 MZI524300 MPM524300 MFQ524300 LVU524300 LLY524300 LCC524300 KSG524300 KIK524300 JYO524300 JOS524300 JEW524300 IVA524300 ILE524300 IBI524300 HRM524300 HHQ524300 GXU524300 GNY524300 GEC524300 FUG524300 FKK524300 FAO524300 EQS524300 EGW524300 DXA524300 DNE524300 DDI524300 CTM524300 CJQ524300 BZU524300 BPY524300 BGC524300 AWG524300 AMK524300 ACO524300 SS524300 IW524300 WVI458764 WLM458764 WBQ458764 VRU458764 VHY458764 UYC458764 UOG458764 UEK458764 TUO458764 TKS458764 TAW458764 SRA458764 SHE458764 RXI458764 RNM458764 RDQ458764 QTU458764 QJY458764 QAC458764 PQG458764 PGK458764 OWO458764 OMS458764 OCW458764 NTA458764 NJE458764 MZI458764 MPM458764 MFQ458764 LVU458764 LLY458764 LCC458764 KSG458764 KIK458764 JYO458764 JOS458764 JEW458764 IVA458764 ILE458764 IBI458764 HRM458764 HHQ458764 GXU458764 GNY458764 GEC458764 FUG458764 FKK458764 FAO458764 EQS458764 EGW458764 DXA458764 DNE458764 DDI458764 CTM458764 CJQ458764 BZU458764 BPY458764 BGC458764 AWG458764 AMK458764 ACO458764 SS458764 IW458764 WVI393228 WLM393228 WBQ393228 VRU393228 VHY393228 UYC393228 UOG393228 UEK393228 TUO393228 TKS393228 TAW393228 SRA393228 SHE393228 RXI393228 RNM393228 RDQ393228 QTU393228 QJY393228 QAC393228 PQG393228 PGK393228 OWO393228 OMS393228 OCW393228 NTA393228 NJE393228 MZI393228 MPM393228 MFQ393228 LVU393228 LLY393228 LCC393228 KSG393228 KIK393228 JYO393228 JOS393228 JEW393228 IVA393228 ILE393228 IBI393228 HRM393228 HHQ393228 GXU393228 GNY393228 GEC393228 FUG393228 FKK393228 FAO393228 EQS393228 EGW393228 DXA393228 DNE393228 DDI393228 CTM393228 CJQ393228 BZU393228 BPY393228 BGC393228 AWG393228 AMK393228 ACO393228 SS393228 IW393228 WVI327692 WLM327692 WBQ327692 VRU327692 VHY327692 UYC327692 UOG327692 UEK327692 TUO327692 TKS327692 TAW327692 SRA327692 SHE327692 RXI327692 RNM327692 RDQ327692 QTU327692 QJY327692 QAC327692 PQG327692 PGK327692 OWO327692 OMS327692 OCW327692 NTA327692 NJE327692 MZI327692 MPM327692 MFQ327692 LVU327692 LLY327692 LCC327692 KSG327692 KIK327692 JYO327692 JOS327692 JEW327692 IVA327692 ILE327692 IBI327692 HRM327692 HHQ327692 GXU327692 GNY327692 GEC327692 FUG327692 FKK327692 FAO327692 EQS327692 EGW327692 DXA327692 DNE327692 DDI327692 CTM327692 CJQ327692 BZU327692 BPY327692 BGC327692 AWG327692 AMK327692 ACO327692 SS327692 IW327692 WVI262156 WLM262156 WBQ262156 VRU262156 VHY262156 UYC262156 UOG262156 UEK262156 TUO262156 TKS262156 TAW262156 SRA262156 SHE262156 RXI262156 RNM262156 RDQ262156 QTU262156 QJY262156 QAC262156 PQG262156 PGK262156 OWO262156 OMS262156 OCW262156 NTA262156 NJE262156 MZI262156 MPM262156 MFQ262156 LVU262156 LLY262156 LCC262156 KSG262156 KIK262156 JYO262156 JOS262156 JEW262156 IVA262156 ILE262156 IBI262156 HRM262156 HHQ262156 GXU262156 GNY262156 GEC262156 FUG262156 FKK262156 FAO262156 EQS262156 EGW262156 DXA262156 DNE262156 DDI262156 CTM262156 CJQ262156 BZU262156 BPY262156 BGC262156 AWG262156 AMK262156 ACO262156 SS262156 IW262156 WVI196620 WLM196620 WBQ196620 VRU196620 VHY196620 UYC196620 UOG196620 UEK196620 TUO196620 TKS196620 TAW196620 SRA196620 SHE196620 RXI196620 RNM196620 RDQ196620 QTU196620 QJY196620 QAC196620 PQG196620 PGK196620 OWO196620 OMS196620 OCW196620 NTA196620 NJE196620 MZI196620 MPM196620 MFQ196620 LVU196620 LLY196620 LCC196620 KSG196620 KIK196620 JYO196620 JOS196620 JEW196620 IVA196620 ILE196620 IBI196620 HRM196620 HHQ196620 GXU196620 GNY196620 GEC196620 FUG196620 FKK196620 FAO196620 EQS196620 EGW196620 DXA196620 DNE196620 DDI196620 CTM196620 CJQ196620 BZU196620 BPY196620 BGC196620 AWG196620 AMK196620 ACO196620 SS196620 IW196620 WVI131084 WLM131084 WBQ131084 VRU131084 VHY131084 UYC131084 UOG131084 UEK131084 TUO131084 TKS131084 TAW131084 SRA131084 SHE131084 RXI131084 RNM131084 RDQ131084 QTU131084 QJY131084 QAC131084 PQG131084 PGK131084 OWO131084 OMS131084 OCW131084 NTA131084 NJE131084 MZI131084 MPM131084 MFQ131084 LVU131084 LLY131084 LCC131084 KSG131084 KIK131084 JYO131084 JOS131084 JEW131084 IVA131084 ILE131084 IBI131084 HRM131084 HHQ131084 GXU131084 GNY131084 GEC131084 FUG131084 FKK131084 FAO131084 EQS131084 EGW131084 DXA131084 DNE131084 DDI131084 CTM131084 CJQ131084 BZU131084 BPY131084 BGC131084 AWG131084 AMK131084 ACO131084 SS131084 IW131084 WVI65548 WLM65548 WBQ65548 VRU65548 VHY65548 UYC65548 UOG65548 UEK65548 TUO65548 TKS65548 TAW65548 SRA65548 SHE65548 RXI65548 RNM65548 RDQ65548 QTU65548 QJY65548 QAC65548 PQG65548 PGK65548 OWO65548 OMS65548 OCW65548 NTA65548 NJE65548 MZI65548 MPM65548 MFQ65548 LVU65548 LLY65548 LCC65548 KSG65548 KIK65548 JYO65548 JOS65548 JEW65548 IVA65548 ILE65548 IBI65548 HRM65548 HHQ65548 GXU65548 GNY65548 GEC65548 FUG65548 FKK65548 FAO65548 EQS65548 EGW65548 DXA65548 DNE65548 DDI65548 CTM65548 CJQ65548 BZU65548 BPY65548 BGC65548 AWG65548 AMK65548 ACO65548 SS65548 IW65548 I65548 WLM11 I983052 I917516 I851980 I786444 I720908 I655372 I589836 I524300 I458764 I393228 I327692 I262156 I196620 I131084" xr:uid="{00000000-0002-0000-3300-000007000000}">
      <formula1>$D$11:$G$11</formula1>
    </dataValidation>
    <dataValidation type="list" allowBlank="1" showInputMessage="1" showErrorMessage="1" sqref="WVI9:WVI10 I9 SS9:SS10 ACO9:ACO10 AMK9:AMK10 AWG9:AWG10 BGC9:BGC10 BPY9:BPY10 BZU9:BZU10 CJQ9:CJQ10 CTM9:CTM10 DDI9:DDI10 DNE9:DNE10 DXA9:DXA10 EGW9:EGW10 EQS9:EQS10 FAO9:FAO10 FKK9:FKK10 FUG9:FUG10 GEC9:GEC10 GNY9:GNY10 GXU9:GXU10 HHQ9:HHQ10 HRM9:HRM10 IBI9:IBI10 ILE9:ILE10 IVA9:IVA10 JEW9:JEW10 JOS9:JOS10 JYO9:JYO10 KIK9:KIK10 KSG9:KSG10 LCC9:LCC10 LLY9:LLY10 LVU9:LVU10 MFQ9:MFQ10 MPM9:MPM10 MZI9:MZI10 NJE9:NJE10 NTA9:NTA10 OCW9:OCW10 OMS9:OMS10 OWO9:OWO10 PGK9:PGK10 PQG9:PQG10 QAC9:QAC10 QJY9:QJY10 QTU9:QTU10 RDQ9:RDQ10 RNM9:RNM10 RXI9:RXI10 SHE9:SHE10 SRA9:SRA10 TAW9:TAW10 TKS9:TKS10 TUO9:TUO10 UEK9:UEK10 UOG9:UOG10 UYC9:UYC10 VHY9:VHY10 VRU9:VRU10 WBQ9:WBQ10 WLM9:WLM10 IW65547 SS65547 ACO65547 AMK65547 AWG65547 BGC65547 BPY65547 BZU65547 CJQ65547 CTM65547 DDI65547 DNE65547 DXA65547 EGW65547 EQS65547 FAO65547 FKK65547 FUG65547 GEC65547 GNY65547 GXU65547 HHQ65547 HRM65547 IBI65547 ILE65547 IVA65547 JEW65547 JOS65547 JYO65547 KIK65547 KSG65547 LCC65547 LLY65547 LVU65547 MFQ65547 MPM65547 MZI65547 NJE65547 NTA65547 OCW65547 OMS65547 OWO65547 PGK65547 PQG65547 QAC65547 QJY65547 QTU65547 RDQ65547 RNM65547 RXI65547 SHE65547 SRA65547 TAW65547 TKS65547 TUO65547 UEK65547 UOG65547 UYC65547 VHY65547 VRU65547 WBQ65547 WLM65547 WVI65547 IW131083 SS131083 ACO131083 AMK131083 AWG131083 BGC131083 BPY131083 BZU131083 CJQ131083 CTM131083 DDI131083 DNE131083 DXA131083 EGW131083 EQS131083 FAO131083 FKK131083 FUG131083 GEC131083 GNY131083 GXU131083 HHQ131083 HRM131083 IBI131083 ILE131083 IVA131083 JEW131083 JOS131083 JYO131083 KIK131083 KSG131083 LCC131083 LLY131083 LVU131083 MFQ131083 MPM131083 MZI131083 NJE131083 NTA131083 OCW131083 OMS131083 OWO131083 PGK131083 PQG131083 QAC131083 QJY131083 QTU131083 RDQ131083 RNM131083 RXI131083 SHE131083 SRA131083 TAW131083 TKS131083 TUO131083 UEK131083 UOG131083 UYC131083 VHY131083 VRU131083 WBQ131083 WLM131083 WVI131083 IW196619 SS196619 ACO196619 AMK196619 AWG196619 BGC196619 BPY196619 BZU196619 CJQ196619 CTM196619 DDI196619 DNE196619 DXA196619 EGW196619 EQS196619 FAO196619 FKK196619 FUG196619 GEC196619 GNY196619 GXU196619 HHQ196619 HRM196619 IBI196619 ILE196619 IVA196619 JEW196619 JOS196619 JYO196619 KIK196619 KSG196619 LCC196619 LLY196619 LVU196619 MFQ196619 MPM196619 MZI196619 NJE196619 NTA196619 OCW196619 OMS196619 OWO196619 PGK196619 PQG196619 QAC196619 QJY196619 QTU196619 RDQ196619 RNM196619 RXI196619 SHE196619 SRA196619 TAW196619 TKS196619 TUO196619 UEK196619 UOG196619 UYC196619 VHY196619 VRU196619 WBQ196619 WLM196619 WVI196619 IW262155 SS262155 ACO262155 AMK262155 AWG262155 BGC262155 BPY262155 BZU262155 CJQ262155 CTM262155 DDI262155 DNE262155 DXA262155 EGW262155 EQS262155 FAO262155 FKK262155 FUG262155 GEC262155 GNY262155 GXU262155 HHQ262155 HRM262155 IBI262155 ILE262155 IVA262155 JEW262155 JOS262155 JYO262155 KIK262155 KSG262155 LCC262155 LLY262155 LVU262155 MFQ262155 MPM262155 MZI262155 NJE262155 NTA262155 OCW262155 OMS262155 OWO262155 PGK262155 PQG262155 QAC262155 QJY262155 QTU262155 RDQ262155 RNM262155 RXI262155 SHE262155 SRA262155 TAW262155 TKS262155 TUO262155 UEK262155 UOG262155 UYC262155 VHY262155 VRU262155 WBQ262155 WLM262155 WVI262155 IW327691 SS327691 ACO327691 AMK327691 AWG327691 BGC327691 BPY327691 BZU327691 CJQ327691 CTM327691 DDI327691 DNE327691 DXA327691 EGW327691 EQS327691 FAO327691 FKK327691 FUG327691 GEC327691 GNY327691 GXU327691 HHQ327691 HRM327691 IBI327691 ILE327691 IVA327691 JEW327691 JOS327691 JYO327691 KIK327691 KSG327691 LCC327691 LLY327691 LVU327691 MFQ327691 MPM327691 MZI327691 NJE327691 NTA327691 OCW327691 OMS327691 OWO327691 PGK327691 PQG327691 QAC327691 QJY327691 QTU327691 RDQ327691 RNM327691 RXI327691 SHE327691 SRA327691 TAW327691 TKS327691 TUO327691 UEK327691 UOG327691 UYC327691 VHY327691 VRU327691 WBQ327691 WLM327691 WVI327691 IW393227 SS393227 ACO393227 AMK393227 AWG393227 BGC393227 BPY393227 BZU393227 CJQ393227 CTM393227 DDI393227 DNE393227 DXA393227 EGW393227 EQS393227 FAO393227 FKK393227 FUG393227 GEC393227 GNY393227 GXU393227 HHQ393227 HRM393227 IBI393227 ILE393227 IVA393227 JEW393227 JOS393227 JYO393227 KIK393227 KSG393227 LCC393227 LLY393227 LVU393227 MFQ393227 MPM393227 MZI393227 NJE393227 NTA393227 OCW393227 OMS393227 OWO393227 PGK393227 PQG393227 QAC393227 QJY393227 QTU393227 RDQ393227 RNM393227 RXI393227 SHE393227 SRA393227 TAW393227 TKS393227 TUO393227 UEK393227 UOG393227 UYC393227 VHY393227 VRU393227 WBQ393227 WLM393227 WVI393227 IW458763 SS458763 ACO458763 AMK458763 AWG458763 BGC458763 BPY458763 BZU458763 CJQ458763 CTM458763 DDI458763 DNE458763 DXA458763 EGW458763 EQS458763 FAO458763 FKK458763 FUG458763 GEC458763 GNY458763 GXU458763 HHQ458763 HRM458763 IBI458763 ILE458763 IVA458763 JEW458763 JOS458763 JYO458763 KIK458763 KSG458763 LCC458763 LLY458763 LVU458763 MFQ458763 MPM458763 MZI458763 NJE458763 NTA458763 OCW458763 OMS458763 OWO458763 PGK458763 PQG458763 QAC458763 QJY458763 QTU458763 RDQ458763 RNM458763 RXI458763 SHE458763 SRA458763 TAW458763 TKS458763 TUO458763 UEK458763 UOG458763 UYC458763 VHY458763 VRU458763 WBQ458763 WLM458763 WVI458763 IW524299 SS524299 ACO524299 AMK524299 AWG524299 BGC524299 BPY524299 BZU524299 CJQ524299 CTM524299 DDI524299 DNE524299 DXA524299 EGW524299 EQS524299 FAO524299 FKK524299 FUG524299 GEC524299 GNY524299 GXU524299 HHQ524299 HRM524299 IBI524299 ILE524299 IVA524299 JEW524299 JOS524299 JYO524299 KIK524299 KSG524299 LCC524299 LLY524299 LVU524299 MFQ524299 MPM524299 MZI524299 NJE524299 NTA524299 OCW524299 OMS524299 OWO524299 PGK524299 PQG524299 QAC524299 QJY524299 QTU524299 RDQ524299 RNM524299 RXI524299 SHE524299 SRA524299 TAW524299 TKS524299 TUO524299 UEK524299 UOG524299 UYC524299 VHY524299 VRU524299 WBQ524299 WLM524299 WVI524299 IW589835 SS589835 ACO589835 AMK589835 AWG589835 BGC589835 BPY589835 BZU589835 CJQ589835 CTM589835 DDI589835 DNE589835 DXA589835 EGW589835 EQS589835 FAO589835 FKK589835 FUG589835 GEC589835 GNY589835 GXU589835 HHQ589835 HRM589835 IBI589835 ILE589835 IVA589835 JEW589835 JOS589835 JYO589835 KIK589835 KSG589835 LCC589835 LLY589835 LVU589835 MFQ589835 MPM589835 MZI589835 NJE589835 NTA589835 OCW589835 OMS589835 OWO589835 PGK589835 PQG589835 QAC589835 QJY589835 QTU589835 RDQ589835 RNM589835 RXI589835 SHE589835 SRA589835 TAW589835 TKS589835 TUO589835 UEK589835 UOG589835 UYC589835 VHY589835 VRU589835 WBQ589835 WLM589835 WVI589835 IW655371 SS655371 ACO655371 AMK655371 AWG655371 BGC655371 BPY655371 BZU655371 CJQ655371 CTM655371 DDI655371 DNE655371 DXA655371 EGW655371 EQS655371 FAO655371 FKK655371 FUG655371 GEC655371 GNY655371 GXU655371 HHQ655371 HRM655371 IBI655371 ILE655371 IVA655371 JEW655371 JOS655371 JYO655371 KIK655371 KSG655371 LCC655371 LLY655371 LVU655371 MFQ655371 MPM655371 MZI655371 NJE655371 NTA655371 OCW655371 OMS655371 OWO655371 PGK655371 PQG655371 QAC655371 QJY655371 QTU655371 RDQ655371 RNM655371 RXI655371 SHE655371 SRA655371 TAW655371 TKS655371 TUO655371 UEK655371 UOG655371 UYC655371 VHY655371 VRU655371 WBQ655371 WLM655371 WVI655371 IW720907 SS720907 ACO720907 AMK720907 AWG720907 BGC720907 BPY720907 BZU720907 CJQ720907 CTM720907 DDI720907 DNE720907 DXA720907 EGW720907 EQS720907 FAO720907 FKK720907 FUG720907 GEC720907 GNY720907 GXU720907 HHQ720907 HRM720907 IBI720907 ILE720907 IVA720907 JEW720907 JOS720907 JYO720907 KIK720907 KSG720907 LCC720907 LLY720907 LVU720907 MFQ720907 MPM720907 MZI720907 NJE720907 NTA720907 OCW720907 OMS720907 OWO720907 PGK720907 PQG720907 QAC720907 QJY720907 QTU720907 RDQ720907 RNM720907 RXI720907 SHE720907 SRA720907 TAW720907 TKS720907 TUO720907 UEK720907 UOG720907 UYC720907 VHY720907 VRU720907 WBQ720907 WLM720907 WVI720907 IW786443 SS786443 ACO786443 AMK786443 AWG786443 BGC786443 BPY786443 BZU786443 CJQ786443 CTM786443 DDI786443 DNE786443 DXA786443 EGW786443 EQS786443 FAO786443 FKK786443 FUG786443 GEC786443 GNY786443 GXU786443 HHQ786443 HRM786443 IBI786443 ILE786443 IVA786443 JEW786443 JOS786443 JYO786443 KIK786443 KSG786443 LCC786443 LLY786443 LVU786443 MFQ786443 MPM786443 MZI786443 NJE786443 NTA786443 OCW786443 OMS786443 OWO786443 PGK786443 PQG786443 QAC786443 QJY786443 QTU786443 RDQ786443 RNM786443 RXI786443 SHE786443 SRA786443 TAW786443 TKS786443 TUO786443 UEK786443 UOG786443 UYC786443 VHY786443 VRU786443 WBQ786443 WLM786443 WVI786443 IW851979 SS851979 ACO851979 AMK851979 AWG851979 BGC851979 BPY851979 BZU851979 CJQ851979 CTM851979 DDI851979 DNE851979 DXA851979 EGW851979 EQS851979 FAO851979 FKK851979 FUG851979 GEC851979 GNY851979 GXU851979 HHQ851979 HRM851979 IBI851979 ILE851979 IVA851979 JEW851979 JOS851979 JYO851979 KIK851979 KSG851979 LCC851979 LLY851979 LVU851979 MFQ851979 MPM851979 MZI851979 NJE851979 NTA851979 OCW851979 OMS851979 OWO851979 PGK851979 PQG851979 QAC851979 QJY851979 QTU851979 RDQ851979 RNM851979 RXI851979 SHE851979 SRA851979 TAW851979 TKS851979 TUO851979 UEK851979 UOG851979 UYC851979 VHY851979 VRU851979 WBQ851979 WLM851979 WVI851979 IW917515 SS917515 ACO917515 AMK917515 AWG917515 BGC917515 BPY917515 BZU917515 CJQ917515 CTM917515 DDI917515 DNE917515 DXA917515 EGW917515 EQS917515 FAO917515 FKK917515 FUG917515 GEC917515 GNY917515 GXU917515 HHQ917515 HRM917515 IBI917515 ILE917515 IVA917515 JEW917515 JOS917515 JYO917515 KIK917515 KSG917515 LCC917515 LLY917515 LVU917515 MFQ917515 MPM917515 MZI917515 NJE917515 NTA917515 OCW917515 OMS917515 OWO917515 PGK917515 PQG917515 QAC917515 QJY917515 QTU917515 RDQ917515 RNM917515 RXI917515 SHE917515 SRA917515 TAW917515 TKS917515 TUO917515 UEK917515 UOG917515 UYC917515 VHY917515 VRU917515 WBQ917515 WLM917515 WVI917515 IW983051 SS983051 ACO983051 AMK983051 AWG983051 BGC983051 BPY983051 BZU983051 CJQ983051 CTM983051 DDI983051 DNE983051 DXA983051 EGW983051 EQS983051 FAO983051 FKK983051 FUG983051 GEC983051 GNY983051 GXU983051 HHQ983051 HRM983051 IBI983051 ILE983051 IVA983051 JEW983051 JOS983051 JYO983051 KIK983051 KSG983051 LCC983051 LLY983051 LVU983051 MFQ983051 MPM983051 MZI983051 NJE983051 NTA983051 OCW983051 OMS983051 OWO983051 PGK983051 PQG983051 QAC983051 QJY983051 QTU983051 RDQ983051 RNM983051 RXI983051 SHE983051 SRA983051 TAW983051 TKS983051 TUO983051 UEK983051 UOG983051 UYC983051 VHY983051 VRU983051 WBQ983051 WLM983051 WVI983051 I65547 IW9:IW10 I131083 I196619 I262155 I327691 I393227 I458763 I524299 I589835 I655371 I720907 I786443 I851979 I917515 I983051" xr:uid="{00000000-0002-0000-3300-000008000000}">
      <formula1>$D$9:$G$9</formula1>
    </dataValidation>
    <dataValidation type="list" allowBlank="1" showInputMessage="1" showErrorMessage="1" sqref="IW8 I8 ACO8 AMK8 AWG8 BGC8 BPY8 BZU8 CJQ8 CTM8 DDI8 DNE8 DXA8 EGW8 EQS8 FAO8 FKK8 FUG8 GEC8 GNY8 GXU8 HHQ8 HRM8 IBI8 ILE8 IVA8 JEW8 JOS8 JYO8 KIK8 KSG8 LCC8 LLY8 LVU8 MFQ8 MPM8 MZI8 NJE8 NTA8 OCW8 OMS8 OWO8 PGK8 PQG8 QAC8 QJY8 QTU8 RDQ8 RNM8 RXI8 SHE8 SRA8 TAW8 TKS8 TUO8 UEK8 UOG8 UYC8 VHY8 VRU8 WBQ8 WLM8 WVI8 IW65546 SS65546 ACO65546 AMK65546 AWG65546 BGC65546 BPY65546 BZU65546 CJQ65546 CTM65546 DDI65546 DNE65546 DXA65546 EGW65546 EQS65546 FAO65546 FKK65546 FUG65546 GEC65546 GNY65546 GXU65546 HHQ65546 HRM65546 IBI65546 ILE65546 IVA65546 JEW65546 JOS65546 JYO65546 KIK65546 KSG65546 LCC65546 LLY65546 LVU65546 MFQ65546 MPM65546 MZI65546 NJE65546 NTA65546 OCW65546 OMS65546 OWO65546 PGK65546 PQG65546 QAC65546 QJY65546 QTU65546 RDQ65546 RNM65546 RXI65546 SHE65546 SRA65546 TAW65546 TKS65546 TUO65546 UEK65546 UOG65546 UYC65546 VHY65546 VRU65546 WBQ65546 WLM65546 WVI65546 IW131082 SS131082 ACO131082 AMK131082 AWG131082 BGC131082 BPY131082 BZU131082 CJQ131082 CTM131082 DDI131082 DNE131082 DXA131082 EGW131082 EQS131082 FAO131082 FKK131082 FUG131082 GEC131082 GNY131082 GXU131082 HHQ131082 HRM131082 IBI131082 ILE131082 IVA131082 JEW131082 JOS131082 JYO131082 KIK131082 KSG131082 LCC131082 LLY131082 LVU131082 MFQ131082 MPM131082 MZI131082 NJE131082 NTA131082 OCW131082 OMS131082 OWO131082 PGK131082 PQG131082 QAC131082 QJY131082 QTU131082 RDQ131082 RNM131082 RXI131082 SHE131082 SRA131082 TAW131082 TKS131082 TUO131082 UEK131082 UOG131082 UYC131082 VHY131082 VRU131082 WBQ131082 WLM131082 WVI131082 IW196618 SS196618 ACO196618 AMK196618 AWG196618 BGC196618 BPY196618 BZU196618 CJQ196618 CTM196618 DDI196618 DNE196618 DXA196618 EGW196618 EQS196618 FAO196618 FKK196618 FUG196618 GEC196618 GNY196618 GXU196618 HHQ196618 HRM196618 IBI196618 ILE196618 IVA196618 JEW196618 JOS196618 JYO196618 KIK196618 KSG196618 LCC196618 LLY196618 LVU196618 MFQ196618 MPM196618 MZI196618 NJE196618 NTA196618 OCW196618 OMS196618 OWO196618 PGK196618 PQG196618 QAC196618 QJY196618 QTU196618 RDQ196618 RNM196618 RXI196618 SHE196618 SRA196618 TAW196618 TKS196618 TUO196618 UEK196618 UOG196618 UYC196618 VHY196618 VRU196618 WBQ196618 WLM196618 WVI196618 IW262154 SS262154 ACO262154 AMK262154 AWG262154 BGC262154 BPY262154 BZU262154 CJQ262154 CTM262154 DDI262154 DNE262154 DXA262154 EGW262154 EQS262154 FAO262154 FKK262154 FUG262154 GEC262154 GNY262154 GXU262154 HHQ262154 HRM262154 IBI262154 ILE262154 IVA262154 JEW262154 JOS262154 JYO262154 KIK262154 KSG262154 LCC262154 LLY262154 LVU262154 MFQ262154 MPM262154 MZI262154 NJE262154 NTA262154 OCW262154 OMS262154 OWO262154 PGK262154 PQG262154 QAC262154 QJY262154 QTU262154 RDQ262154 RNM262154 RXI262154 SHE262154 SRA262154 TAW262154 TKS262154 TUO262154 UEK262154 UOG262154 UYC262154 VHY262154 VRU262154 WBQ262154 WLM262154 WVI262154 IW327690 SS327690 ACO327690 AMK327690 AWG327690 BGC327690 BPY327690 BZU327690 CJQ327690 CTM327690 DDI327690 DNE327690 DXA327690 EGW327690 EQS327690 FAO327690 FKK327690 FUG327690 GEC327690 GNY327690 GXU327690 HHQ327690 HRM327690 IBI327690 ILE327690 IVA327690 JEW327690 JOS327690 JYO327690 KIK327690 KSG327690 LCC327690 LLY327690 LVU327690 MFQ327690 MPM327690 MZI327690 NJE327690 NTA327690 OCW327690 OMS327690 OWO327690 PGK327690 PQG327690 QAC327690 QJY327690 QTU327690 RDQ327690 RNM327690 RXI327690 SHE327690 SRA327690 TAW327690 TKS327690 TUO327690 UEK327690 UOG327690 UYC327690 VHY327690 VRU327690 WBQ327690 WLM327690 WVI327690 IW393226 SS393226 ACO393226 AMK393226 AWG393226 BGC393226 BPY393226 BZU393226 CJQ393226 CTM393226 DDI393226 DNE393226 DXA393226 EGW393226 EQS393226 FAO393226 FKK393226 FUG393226 GEC393226 GNY393226 GXU393226 HHQ393226 HRM393226 IBI393226 ILE393226 IVA393226 JEW393226 JOS393226 JYO393226 KIK393226 KSG393226 LCC393226 LLY393226 LVU393226 MFQ393226 MPM393226 MZI393226 NJE393226 NTA393226 OCW393226 OMS393226 OWO393226 PGK393226 PQG393226 QAC393226 QJY393226 QTU393226 RDQ393226 RNM393226 RXI393226 SHE393226 SRA393226 TAW393226 TKS393226 TUO393226 UEK393226 UOG393226 UYC393226 VHY393226 VRU393226 WBQ393226 WLM393226 WVI393226 IW458762 SS458762 ACO458762 AMK458762 AWG458762 BGC458762 BPY458762 BZU458762 CJQ458762 CTM458762 DDI458762 DNE458762 DXA458762 EGW458762 EQS458762 FAO458762 FKK458762 FUG458762 GEC458762 GNY458762 GXU458762 HHQ458762 HRM458762 IBI458762 ILE458762 IVA458762 JEW458762 JOS458762 JYO458762 KIK458762 KSG458762 LCC458762 LLY458762 LVU458762 MFQ458762 MPM458762 MZI458762 NJE458762 NTA458762 OCW458762 OMS458762 OWO458762 PGK458762 PQG458762 QAC458762 QJY458762 QTU458762 RDQ458762 RNM458762 RXI458762 SHE458762 SRA458762 TAW458762 TKS458762 TUO458762 UEK458762 UOG458762 UYC458762 VHY458762 VRU458762 WBQ458762 WLM458762 WVI458762 IW524298 SS524298 ACO524298 AMK524298 AWG524298 BGC524298 BPY524298 BZU524298 CJQ524298 CTM524298 DDI524298 DNE524298 DXA524298 EGW524298 EQS524298 FAO524298 FKK524298 FUG524298 GEC524298 GNY524298 GXU524298 HHQ524298 HRM524298 IBI524298 ILE524298 IVA524298 JEW524298 JOS524298 JYO524298 KIK524298 KSG524298 LCC524298 LLY524298 LVU524298 MFQ524298 MPM524298 MZI524298 NJE524298 NTA524298 OCW524298 OMS524298 OWO524298 PGK524298 PQG524298 QAC524298 QJY524298 QTU524298 RDQ524298 RNM524298 RXI524298 SHE524298 SRA524298 TAW524298 TKS524298 TUO524298 UEK524298 UOG524298 UYC524298 VHY524298 VRU524298 WBQ524298 WLM524298 WVI524298 IW589834 SS589834 ACO589834 AMK589834 AWG589834 BGC589834 BPY589834 BZU589834 CJQ589834 CTM589834 DDI589834 DNE589834 DXA589834 EGW589834 EQS589834 FAO589834 FKK589834 FUG589834 GEC589834 GNY589834 GXU589834 HHQ589834 HRM589834 IBI589834 ILE589834 IVA589834 JEW589834 JOS589834 JYO589834 KIK589834 KSG589834 LCC589834 LLY589834 LVU589834 MFQ589834 MPM589834 MZI589834 NJE589834 NTA589834 OCW589834 OMS589834 OWO589834 PGK589834 PQG589834 QAC589834 QJY589834 QTU589834 RDQ589834 RNM589834 RXI589834 SHE589834 SRA589834 TAW589834 TKS589834 TUO589834 UEK589834 UOG589834 UYC589834 VHY589834 VRU589834 WBQ589834 WLM589834 WVI589834 IW655370 SS655370 ACO655370 AMK655370 AWG655370 BGC655370 BPY655370 BZU655370 CJQ655370 CTM655370 DDI655370 DNE655370 DXA655370 EGW655370 EQS655370 FAO655370 FKK655370 FUG655370 GEC655370 GNY655370 GXU655370 HHQ655370 HRM655370 IBI655370 ILE655370 IVA655370 JEW655370 JOS655370 JYO655370 KIK655370 KSG655370 LCC655370 LLY655370 LVU655370 MFQ655370 MPM655370 MZI655370 NJE655370 NTA655370 OCW655370 OMS655370 OWO655370 PGK655370 PQG655370 QAC655370 QJY655370 QTU655370 RDQ655370 RNM655370 RXI655370 SHE655370 SRA655370 TAW655370 TKS655370 TUO655370 UEK655370 UOG655370 UYC655370 VHY655370 VRU655370 WBQ655370 WLM655370 WVI655370 IW720906 SS720906 ACO720906 AMK720906 AWG720906 BGC720906 BPY720906 BZU720906 CJQ720906 CTM720906 DDI720906 DNE720906 DXA720906 EGW720906 EQS720906 FAO720906 FKK720906 FUG720906 GEC720906 GNY720906 GXU720906 HHQ720906 HRM720906 IBI720906 ILE720906 IVA720906 JEW720906 JOS720906 JYO720906 KIK720906 KSG720906 LCC720906 LLY720906 LVU720906 MFQ720906 MPM720906 MZI720906 NJE720906 NTA720906 OCW720906 OMS720906 OWO720906 PGK720906 PQG720906 QAC720906 QJY720906 QTU720906 RDQ720906 RNM720906 RXI720906 SHE720906 SRA720906 TAW720906 TKS720906 TUO720906 UEK720906 UOG720906 UYC720906 VHY720906 VRU720906 WBQ720906 WLM720906 WVI720906 IW786442 SS786442 ACO786442 AMK786442 AWG786442 BGC786442 BPY786442 BZU786442 CJQ786442 CTM786442 DDI786442 DNE786442 DXA786442 EGW786442 EQS786442 FAO786442 FKK786442 FUG786442 GEC786442 GNY786442 GXU786442 HHQ786442 HRM786442 IBI786442 ILE786442 IVA786442 JEW786442 JOS786442 JYO786442 KIK786442 KSG786442 LCC786442 LLY786442 LVU786442 MFQ786442 MPM786442 MZI786442 NJE786442 NTA786442 OCW786442 OMS786442 OWO786442 PGK786442 PQG786442 QAC786442 QJY786442 QTU786442 RDQ786442 RNM786442 RXI786442 SHE786442 SRA786442 TAW786442 TKS786442 TUO786442 UEK786442 UOG786442 UYC786442 VHY786442 VRU786442 WBQ786442 WLM786442 WVI786442 IW851978 SS851978 ACO851978 AMK851978 AWG851978 BGC851978 BPY851978 BZU851978 CJQ851978 CTM851978 DDI851978 DNE851978 DXA851978 EGW851978 EQS851978 FAO851978 FKK851978 FUG851978 GEC851978 GNY851978 GXU851978 HHQ851978 HRM851978 IBI851978 ILE851978 IVA851978 JEW851978 JOS851978 JYO851978 KIK851978 KSG851978 LCC851978 LLY851978 LVU851978 MFQ851978 MPM851978 MZI851978 NJE851978 NTA851978 OCW851978 OMS851978 OWO851978 PGK851978 PQG851978 QAC851978 QJY851978 QTU851978 RDQ851978 RNM851978 RXI851978 SHE851978 SRA851978 TAW851978 TKS851978 TUO851978 UEK851978 UOG851978 UYC851978 VHY851978 VRU851978 WBQ851978 WLM851978 WVI851978 IW917514 SS917514 ACO917514 AMK917514 AWG917514 BGC917514 BPY917514 BZU917514 CJQ917514 CTM917514 DDI917514 DNE917514 DXA917514 EGW917514 EQS917514 FAO917514 FKK917514 FUG917514 GEC917514 GNY917514 GXU917514 HHQ917514 HRM917514 IBI917514 ILE917514 IVA917514 JEW917514 JOS917514 JYO917514 KIK917514 KSG917514 LCC917514 LLY917514 LVU917514 MFQ917514 MPM917514 MZI917514 NJE917514 NTA917514 OCW917514 OMS917514 OWO917514 PGK917514 PQG917514 QAC917514 QJY917514 QTU917514 RDQ917514 RNM917514 RXI917514 SHE917514 SRA917514 TAW917514 TKS917514 TUO917514 UEK917514 UOG917514 UYC917514 VHY917514 VRU917514 WBQ917514 WLM917514 WVI917514 IW983050 SS983050 ACO983050 AMK983050 AWG983050 BGC983050 BPY983050 BZU983050 CJQ983050 CTM983050 DDI983050 DNE983050 DXA983050 EGW983050 EQS983050 FAO983050 FKK983050 FUG983050 GEC983050 GNY983050 GXU983050 HHQ983050 HRM983050 IBI983050 ILE983050 IVA983050 JEW983050 JOS983050 JYO983050 KIK983050 KSG983050 LCC983050 LLY983050 LVU983050 MFQ983050 MPM983050 MZI983050 NJE983050 NTA983050 OCW983050 OMS983050 OWO983050 PGK983050 PQG983050 QAC983050 QJY983050 QTU983050 RDQ983050 RNM983050 RXI983050 SHE983050 SRA983050 TAW983050 TKS983050 TUO983050 UEK983050 UOG983050 UYC983050 VHY983050 VRU983050 WBQ983050 WLM983050 WVI983050 I65546 SS8 I131082 I196618 I262154 I327690 I393226 I458762 I524298 I589834 I655370 I720906 I786442 I851978 I917514 I983050" xr:uid="{00000000-0002-0000-3300-000009000000}">
      <formula1>$D$8:$G$8</formula1>
    </dataValidation>
    <dataValidation type="list" allowBlank="1" showInputMessage="1" showErrorMessage="1" sqref="JB7 SX7 ACT7 AMP7 AWL7 BGH7 BQD7 BZZ7 CJV7 CTR7 DDN7 DNJ7 DXF7 EHB7 EQX7 FAT7 FKP7 FUL7 GEH7 GOD7 GXZ7 HHV7 HRR7 IBN7 ILJ7 IVF7 JFB7 JOX7 JYT7 KIP7 KSL7 LCH7 LMD7 LVZ7 MFV7 MPR7 MZN7 NJJ7 NTF7 ODB7 OMX7 OWT7 PGP7 PQL7 QAH7 QKD7 QTZ7 RDV7 RNR7 RXN7 SHJ7 SRF7 TBB7 TKX7 TUT7 UEP7 UOL7 UYH7 VID7 VRZ7 WBV7 WLR7 WVN7 IR7:IS7 SN7:SO7 ACJ7:ACK7 AMF7:AMG7 AWB7:AWC7 BFX7:BFY7 BPT7:BPU7 BZP7:BZQ7 CJL7:CJM7 CTH7:CTI7 DDD7:DDE7 DMZ7:DNA7 DWV7:DWW7 EGR7:EGS7 EQN7:EQO7 FAJ7:FAK7 FKF7:FKG7 FUB7:FUC7 GDX7:GDY7 GNT7:GNU7 GXP7:GXQ7 HHL7:HHM7 HRH7:HRI7 IBD7:IBE7 IKZ7:ILA7 IUV7:IUW7 JER7:JES7 JON7:JOO7 JYJ7:JYK7 KIF7:KIG7 KSB7:KSC7 LBX7:LBY7 LLT7:LLU7 LVP7:LVQ7 MFL7:MFM7 MPH7:MPI7 MZD7:MZE7 NIZ7:NJA7 NSV7:NSW7 OCR7:OCS7 OMN7:OMO7 OWJ7:OWK7 PGF7:PGG7 PQB7:PQC7 PZX7:PZY7 QJT7:QJU7 QTP7:QTQ7 RDL7:RDM7 RNH7:RNI7 RXD7:RXE7 SGZ7:SHA7 SQV7:SQW7 TAR7:TAS7 TKN7:TKO7 TUJ7:TUK7 UEF7:UEG7 UOB7:UOC7 UXX7:UXY7 VHT7:VHU7 VRP7:VRQ7 WBL7:WBM7 WLH7:WLI7 WVD7:WVE7 JB65545 SX65545 ACT65545 AMP65545 AWL65545 BGH65545 BQD65545 BZZ65545 CJV65545 CTR65545 DDN65545 DNJ65545 DXF65545 EHB65545 EQX65545 FAT65545 FKP65545 FUL65545 GEH65545 GOD65545 GXZ65545 HHV65545 HRR65545 IBN65545 ILJ65545 IVF65545 JFB65545 JOX65545 JYT65545 KIP65545 KSL65545 LCH65545 LMD65545 LVZ65545 MFV65545 MPR65545 MZN65545 NJJ65545 NTF65545 ODB65545 OMX65545 OWT65545 PGP65545 PQL65545 QAH65545 QKD65545 QTZ65545 RDV65545 RNR65545 RXN65545 SHJ65545 SRF65545 TBB65545 TKX65545 TUT65545 UEP65545 UOL65545 UYH65545 VID65545 VRZ65545 WBV65545 WLR65545 WVN65545 JB131081 SX131081 ACT131081 AMP131081 AWL131081 BGH131081 BQD131081 BZZ131081 CJV131081 CTR131081 DDN131081 DNJ131081 DXF131081 EHB131081 EQX131081 FAT131081 FKP131081 FUL131081 GEH131081 GOD131081 GXZ131081 HHV131081 HRR131081 IBN131081 ILJ131081 IVF131081 JFB131081 JOX131081 JYT131081 KIP131081 KSL131081 LCH131081 LMD131081 LVZ131081 MFV131081 MPR131081 MZN131081 NJJ131081 NTF131081 ODB131081 OMX131081 OWT131081 PGP131081 PQL131081 QAH131081 QKD131081 QTZ131081 RDV131081 RNR131081 RXN131081 SHJ131081 SRF131081 TBB131081 TKX131081 TUT131081 UEP131081 UOL131081 UYH131081 VID131081 VRZ131081 WBV131081 WLR131081 WVN131081 JB196617 SX196617 ACT196617 AMP196617 AWL196617 BGH196617 BQD196617 BZZ196617 CJV196617 CTR196617 DDN196617 DNJ196617 DXF196617 EHB196617 EQX196617 FAT196617 FKP196617 FUL196617 GEH196617 GOD196617 GXZ196617 HHV196617 HRR196617 IBN196617 ILJ196617 IVF196617 JFB196617 JOX196617 JYT196617 KIP196617 KSL196617 LCH196617 LMD196617 LVZ196617 MFV196617 MPR196617 MZN196617 NJJ196617 NTF196617 ODB196617 OMX196617 OWT196617 PGP196617 PQL196617 QAH196617 QKD196617 QTZ196617 RDV196617 RNR196617 RXN196617 SHJ196617 SRF196617 TBB196617 TKX196617 TUT196617 UEP196617 UOL196617 UYH196617 VID196617 VRZ196617 WBV196617 WLR196617 WVN196617 JB262153 SX262153 ACT262153 AMP262153 AWL262153 BGH262153 BQD262153 BZZ262153 CJV262153 CTR262153 DDN262153 DNJ262153 DXF262153 EHB262153 EQX262153 FAT262153 FKP262153 FUL262153 GEH262153 GOD262153 GXZ262153 HHV262153 HRR262153 IBN262153 ILJ262153 IVF262153 JFB262153 JOX262153 JYT262153 KIP262153 KSL262153 LCH262153 LMD262153 LVZ262153 MFV262153 MPR262153 MZN262153 NJJ262153 NTF262153 ODB262153 OMX262153 OWT262153 PGP262153 PQL262153 QAH262153 QKD262153 QTZ262153 RDV262153 RNR262153 RXN262153 SHJ262153 SRF262153 TBB262153 TKX262153 TUT262153 UEP262153 UOL262153 UYH262153 VID262153 VRZ262153 WBV262153 WLR262153 WVN262153 JB327689 SX327689 ACT327689 AMP327689 AWL327689 BGH327689 BQD327689 BZZ327689 CJV327689 CTR327689 DDN327689 DNJ327689 DXF327689 EHB327689 EQX327689 FAT327689 FKP327689 FUL327689 GEH327689 GOD327689 GXZ327689 HHV327689 HRR327689 IBN327689 ILJ327689 IVF327689 JFB327689 JOX327689 JYT327689 KIP327689 KSL327689 LCH327689 LMD327689 LVZ327689 MFV327689 MPR327689 MZN327689 NJJ327689 NTF327689 ODB327689 OMX327689 OWT327689 PGP327689 PQL327689 QAH327689 QKD327689 QTZ327689 RDV327689 RNR327689 RXN327689 SHJ327689 SRF327689 TBB327689 TKX327689 TUT327689 UEP327689 UOL327689 UYH327689 VID327689 VRZ327689 WBV327689 WLR327689 WVN327689 JB393225 SX393225 ACT393225 AMP393225 AWL393225 BGH393225 BQD393225 BZZ393225 CJV393225 CTR393225 DDN393225 DNJ393225 DXF393225 EHB393225 EQX393225 FAT393225 FKP393225 FUL393225 GEH393225 GOD393225 GXZ393225 HHV393225 HRR393225 IBN393225 ILJ393225 IVF393225 JFB393225 JOX393225 JYT393225 KIP393225 KSL393225 LCH393225 LMD393225 LVZ393225 MFV393225 MPR393225 MZN393225 NJJ393225 NTF393225 ODB393225 OMX393225 OWT393225 PGP393225 PQL393225 QAH393225 QKD393225 QTZ393225 RDV393225 RNR393225 RXN393225 SHJ393225 SRF393225 TBB393225 TKX393225 TUT393225 UEP393225 UOL393225 UYH393225 VID393225 VRZ393225 WBV393225 WLR393225 WVN393225 JB458761 SX458761 ACT458761 AMP458761 AWL458761 BGH458761 BQD458761 BZZ458761 CJV458761 CTR458761 DDN458761 DNJ458761 DXF458761 EHB458761 EQX458761 FAT458761 FKP458761 FUL458761 GEH458761 GOD458761 GXZ458761 HHV458761 HRR458761 IBN458761 ILJ458761 IVF458761 JFB458761 JOX458761 JYT458761 KIP458761 KSL458761 LCH458761 LMD458761 LVZ458761 MFV458761 MPR458761 MZN458761 NJJ458761 NTF458761 ODB458761 OMX458761 OWT458761 PGP458761 PQL458761 QAH458761 QKD458761 QTZ458761 RDV458761 RNR458761 RXN458761 SHJ458761 SRF458761 TBB458761 TKX458761 TUT458761 UEP458761 UOL458761 UYH458761 VID458761 VRZ458761 WBV458761 WLR458761 WVN458761 JB524297 SX524297 ACT524297 AMP524297 AWL524297 BGH524297 BQD524297 BZZ524297 CJV524297 CTR524297 DDN524297 DNJ524297 DXF524297 EHB524297 EQX524297 FAT524297 FKP524297 FUL524297 GEH524297 GOD524297 GXZ524297 HHV524297 HRR524297 IBN524297 ILJ524297 IVF524297 JFB524297 JOX524297 JYT524297 KIP524297 KSL524297 LCH524297 LMD524297 LVZ524297 MFV524297 MPR524297 MZN524297 NJJ524297 NTF524297 ODB524297 OMX524297 OWT524297 PGP524297 PQL524297 QAH524297 QKD524297 QTZ524297 RDV524297 RNR524297 RXN524297 SHJ524297 SRF524297 TBB524297 TKX524297 TUT524297 UEP524297 UOL524297 UYH524297 VID524297 VRZ524297 WBV524297 WLR524297 WVN524297 JB589833 SX589833 ACT589833 AMP589833 AWL589833 BGH589833 BQD589833 BZZ589833 CJV589833 CTR589833 DDN589833 DNJ589833 DXF589833 EHB589833 EQX589833 FAT589833 FKP589833 FUL589833 GEH589833 GOD589833 GXZ589833 HHV589833 HRR589833 IBN589833 ILJ589833 IVF589833 JFB589833 JOX589833 JYT589833 KIP589833 KSL589833 LCH589833 LMD589833 LVZ589833 MFV589833 MPR589833 MZN589833 NJJ589833 NTF589833 ODB589833 OMX589833 OWT589833 PGP589833 PQL589833 QAH589833 QKD589833 QTZ589833 RDV589833 RNR589833 RXN589833 SHJ589833 SRF589833 TBB589833 TKX589833 TUT589833 UEP589833 UOL589833 UYH589833 VID589833 VRZ589833 WBV589833 WLR589833 WVN589833 JB655369 SX655369 ACT655369 AMP655369 AWL655369 BGH655369 BQD655369 BZZ655369 CJV655369 CTR655369 DDN655369 DNJ655369 DXF655369 EHB655369 EQX655369 FAT655369 FKP655369 FUL655369 GEH655369 GOD655369 GXZ655369 HHV655369 HRR655369 IBN655369 ILJ655369 IVF655369 JFB655369 JOX655369 JYT655369 KIP655369 KSL655369 LCH655369 LMD655369 LVZ655369 MFV655369 MPR655369 MZN655369 NJJ655369 NTF655369 ODB655369 OMX655369 OWT655369 PGP655369 PQL655369 QAH655369 QKD655369 QTZ655369 RDV655369 RNR655369 RXN655369 SHJ655369 SRF655369 TBB655369 TKX655369 TUT655369 UEP655369 UOL655369 UYH655369 VID655369 VRZ655369 WBV655369 WLR655369 WVN655369 JB720905 SX720905 ACT720905 AMP720905 AWL720905 BGH720905 BQD720905 BZZ720905 CJV720905 CTR720905 DDN720905 DNJ720905 DXF720905 EHB720905 EQX720905 FAT720905 FKP720905 FUL720905 GEH720905 GOD720905 GXZ720905 HHV720905 HRR720905 IBN720905 ILJ720905 IVF720905 JFB720905 JOX720905 JYT720905 KIP720905 KSL720905 LCH720905 LMD720905 LVZ720905 MFV720905 MPR720905 MZN720905 NJJ720905 NTF720905 ODB720905 OMX720905 OWT720905 PGP720905 PQL720905 QAH720905 QKD720905 QTZ720905 RDV720905 RNR720905 RXN720905 SHJ720905 SRF720905 TBB720905 TKX720905 TUT720905 UEP720905 UOL720905 UYH720905 VID720905 VRZ720905 WBV720905 WLR720905 WVN720905 JB786441 SX786441 ACT786441 AMP786441 AWL786441 BGH786441 BQD786441 BZZ786441 CJV786441 CTR786441 DDN786441 DNJ786441 DXF786441 EHB786441 EQX786441 FAT786441 FKP786441 FUL786441 GEH786441 GOD786441 GXZ786441 HHV786441 HRR786441 IBN786441 ILJ786441 IVF786441 JFB786441 JOX786441 JYT786441 KIP786441 KSL786441 LCH786441 LMD786441 LVZ786441 MFV786441 MPR786441 MZN786441 NJJ786441 NTF786441 ODB786441 OMX786441 OWT786441 PGP786441 PQL786441 QAH786441 QKD786441 QTZ786441 RDV786441 RNR786441 RXN786441 SHJ786441 SRF786441 TBB786441 TKX786441 TUT786441 UEP786441 UOL786441 UYH786441 VID786441 VRZ786441 WBV786441 WLR786441 WVN786441 JB851977 SX851977 ACT851977 AMP851977 AWL851977 BGH851977 BQD851977 BZZ851977 CJV851977 CTR851977 DDN851977 DNJ851977 DXF851977 EHB851977 EQX851977 FAT851977 FKP851977 FUL851977 GEH851977 GOD851977 GXZ851977 HHV851977 HRR851977 IBN851977 ILJ851977 IVF851977 JFB851977 JOX851977 JYT851977 KIP851977 KSL851977 LCH851977 LMD851977 LVZ851977 MFV851977 MPR851977 MZN851977 NJJ851977 NTF851977 ODB851977 OMX851977 OWT851977 PGP851977 PQL851977 QAH851977 QKD851977 QTZ851977 RDV851977 RNR851977 RXN851977 SHJ851977 SRF851977 TBB851977 TKX851977 TUT851977 UEP851977 UOL851977 UYH851977 VID851977 VRZ851977 WBV851977 WLR851977 WVN851977 JB917513 SX917513 ACT917513 AMP917513 AWL917513 BGH917513 BQD917513 BZZ917513 CJV917513 CTR917513 DDN917513 DNJ917513 DXF917513 EHB917513 EQX917513 FAT917513 FKP917513 FUL917513 GEH917513 GOD917513 GXZ917513 HHV917513 HRR917513 IBN917513 ILJ917513 IVF917513 JFB917513 JOX917513 JYT917513 KIP917513 KSL917513 LCH917513 LMD917513 LVZ917513 MFV917513 MPR917513 MZN917513 NJJ917513 NTF917513 ODB917513 OMX917513 OWT917513 PGP917513 PQL917513 QAH917513 QKD917513 QTZ917513 RDV917513 RNR917513 RXN917513 SHJ917513 SRF917513 TBB917513 TKX917513 TUT917513 UEP917513 UOL917513 UYH917513 VID917513 VRZ917513 WBV917513 WLR917513 WVN917513 JB983049 SX983049 ACT983049 AMP983049 AWL983049 BGH983049 BQD983049 BZZ983049 CJV983049 CTR983049 DDN983049 DNJ983049 DXF983049 EHB983049 EQX983049 FAT983049 FKP983049 FUL983049 GEH983049 GOD983049 GXZ983049 HHV983049 HRR983049 IBN983049 ILJ983049 IVF983049 JFB983049 JOX983049 JYT983049 KIP983049 KSL983049 LCH983049 LMD983049 LVZ983049 MFV983049 MPR983049 MZN983049 NJJ983049 NTF983049 ODB983049 OMX983049 OWT983049 PGP983049 PQL983049 QAH983049 QKD983049 QTZ983049 RDV983049 RNR983049 RXN983049 SHJ983049 SRF983049 TBB983049 TKX983049 TUT983049 UEP983049 UOL983049 UYH983049 VID983049 VRZ983049 WBV983049 WLR983049 WVN983049 IR65545:IS65545 SN65545:SO65545 ACJ65545:ACK65545 AMF65545:AMG65545 AWB65545:AWC65545 BFX65545:BFY65545 BPT65545:BPU65545 BZP65545:BZQ65545 CJL65545:CJM65545 CTH65545:CTI65545 DDD65545:DDE65545 DMZ65545:DNA65545 DWV65545:DWW65545 EGR65545:EGS65545 EQN65545:EQO65545 FAJ65545:FAK65545 FKF65545:FKG65545 FUB65545:FUC65545 GDX65545:GDY65545 GNT65545:GNU65545 GXP65545:GXQ65545 HHL65545:HHM65545 HRH65545:HRI65545 IBD65545:IBE65545 IKZ65545:ILA65545 IUV65545:IUW65545 JER65545:JES65545 JON65545:JOO65545 JYJ65545:JYK65545 KIF65545:KIG65545 KSB65545:KSC65545 LBX65545:LBY65545 LLT65545:LLU65545 LVP65545:LVQ65545 MFL65545:MFM65545 MPH65545:MPI65545 MZD65545:MZE65545 NIZ65545:NJA65545 NSV65545:NSW65545 OCR65545:OCS65545 OMN65545:OMO65545 OWJ65545:OWK65545 PGF65545:PGG65545 PQB65545:PQC65545 PZX65545:PZY65545 QJT65545:QJU65545 QTP65545:QTQ65545 RDL65545:RDM65545 RNH65545:RNI65545 RXD65545:RXE65545 SGZ65545:SHA65545 SQV65545:SQW65545 TAR65545:TAS65545 TKN65545:TKO65545 TUJ65545:TUK65545 UEF65545:UEG65545 UOB65545:UOC65545 UXX65545:UXY65545 VHT65545:VHU65545 VRP65545:VRQ65545 WBL65545:WBM65545 WLH65545:WLI65545 WVD65545:WVE65545 IR131081:IS131081 SN131081:SO131081 ACJ131081:ACK131081 AMF131081:AMG131081 AWB131081:AWC131081 BFX131081:BFY131081 BPT131081:BPU131081 BZP131081:BZQ131081 CJL131081:CJM131081 CTH131081:CTI131081 DDD131081:DDE131081 DMZ131081:DNA131081 DWV131081:DWW131081 EGR131081:EGS131081 EQN131081:EQO131081 FAJ131081:FAK131081 FKF131081:FKG131081 FUB131081:FUC131081 GDX131081:GDY131081 GNT131081:GNU131081 GXP131081:GXQ131081 HHL131081:HHM131081 HRH131081:HRI131081 IBD131081:IBE131081 IKZ131081:ILA131081 IUV131081:IUW131081 JER131081:JES131081 JON131081:JOO131081 JYJ131081:JYK131081 KIF131081:KIG131081 KSB131081:KSC131081 LBX131081:LBY131081 LLT131081:LLU131081 LVP131081:LVQ131081 MFL131081:MFM131081 MPH131081:MPI131081 MZD131081:MZE131081 NIZ131081:NJA131081 NSV131081:NSW131081 OCR131081:OCS131081 OMN131081:OMO131081 OWJ131081:OWK131081 PGF131081:PGG131081 PQB131081:PQC131081 PZX131081:PZY131081 QJT131081:QJU131081 QTP131081:QTQ131081 RDL131081:RDM131081 RNH131081:RNI131081 RXD131081:RXE131081 SGZ131081:SHA131081 SQV131081:SQW131081 TAR131081:TAS131081 TKN131081:TKO131081 TUJ131081:TUK131081 UEF131081:UEG131081 UOB131081:UOC131081 UXX131081:UXY131081 VHT131081:VHU131081 VRP131081:VRQ131081 WBL131081:WBM131081 WLH131081:WLI131081 WVD131081:WVE131081 IR196617:IS196617 SN196617:SO196617 ACJ196617:ACK196617 AMF196617:AMG196617 AWB196617:AWC196617 BFX196617:BFY196617 BPT196617:BPU196617 BZP196617:BZQ196617 CJL196617:CJM196617 CTH196617:CTI196617 DDD196617:DDE196617 DMZ196617:DNA196617 DWV196617:DWW196617 EGR196617:EGS196617 EQN196617:EQO196617 FAJ196617:FAK196617 FKF196617:FKG196617 FUB196617:FUC196617 GDX196617:GDY196617 GNT196617:GNU196617 GXP196617:GXQ196617 HHL196617:HHM196617 HRH196617:HRI196617 IBD196617:IBE196617 IKZ196617:ILA196617 IUV196617:IUW196617 JER196617:JES196617 JON196617:JOO196617 JYJ196617:JYK196617 KIF196617:KIG196617 KSB196617:KSC196617 LBX196617:LBY196617 LLT196617:LLU196617 LVP196617:LVQ196617 MFL196617:MFM196617 MPH196617:MPI196617 MZD196617:MZE196617 NIZ196617:NJA196617 NSV196617:NSW196617 OCR196617:OCS196617 OMN196617:OMO196617 OWJ196617:OWK196617 PGF196617:PGG196617 PQB196617:PQC196617 PZX196617:PZY196617 QJT196617:QJU196617 QTP196617:QTQ196617 RDL196617:RDM196617 RNH196617:RNI196617 RXD196617:RXE196617 SGZ196617:SHA196617 SQV196617:SQW196617 TAR196617:TAS196617 TKN196617:TKO196617 TUJ196617:TUK196617 UEF196617:UEG196617 UOB196617:UOC196617 UXX196617:UXY196617 VHT196617:VHU196617 VRP196617:VRQ196617 WBL196617:WBM196617 WLH196617:WLI196617 WVD196617:WVE196617 IR262153:IS262153 SN262153:SO262153 ACJ262153:ACK262153 AMF262153:AMG262153 AWB262153:AWC262153 BFX262153:BFY262153 BPT262153:BPU262153 BZP262153:BZQ262153 CJL262153:CJM262153 CTH262153:CTI262153 DDD262153:DDE262153 DMZ262153:DNA262153 DWV262153:DWW262153 EGR262153:EGS262153 EQN262153:EQO262153 FAJ262153:FAK262153 FKF262153:FKG262153 FUB262153:FUC262153 GDX262153:GDY262153 GNT262153:GNU262153 GXP262153:GXQ262153 HHL262153:HHM262153 HRH262153:HRI262153 IBD262153:IBE262153 IKZ262153:ILA262153 IUV262153:IUW262153 JER262153:JES262153 JON262153:JOO262153 JYJ262153:JYK262153 KIF262153:KIG262153 KSB262153:KSC262153 LBX262153:LBY262153 LLT262153:LLU262153 LVP262153:LVQ262153 MFL262153:MFM262153 MPH262153:MPI262153 MZD262153:MZE262153 NIZ262153:NJA262153 NSV262153:NSW262153 OCR262153:OCS262153 OMN262153:OMO262153 OWJ262153:OWK262153 PGF262153:PGG262153 PQB262153:PQC262153 PZX262153:PZY262153 QJT262153:QJU262153 QTP262153:QTQ262153 RDL262153:RDM262153 RNH262153:RNI262153 RXD262153:RXE262153 SGZ262153:SHA262153 SQV262153:SQW262153 TAR262153:TAS262153 TKN262153:TKO262153 TUJ262153:TUK262153 UEF262153:UEG262153 UOB262153:UOC262153 UXX262153:UXY262153 VHT262153:VHU262153 VRP262153:VRQ262153 WBL262153:WBM262153 WLH262153:WLI262153 WVD262153:WVE262153 IR327689:IS327689 SN327689:SO327689 ACJ327689:ACK327689 AMF327689:AMG327689 AWB327689:AWC327689 BFX327689:BFY327689 BPT327689:BPU327689 BZP327689:BZQ327689 CJL327689:CJM327689 CTH327689:CTI327689 DDD327689:DDE327689 DMZ327689:DNA327689 DWV327689:DWW327689 EGR327689:EGS327689 EQN327689:EQO327689 FAJ327689:FAK327689 FKF327689:FKG327689 FUB327689:FUC327689 GDX327689:GDY327689 GNT327689:GNU327689 GXP327689:GXQ327689 HHL327689:HHM327689 HRH327689:HRI327689 IBD327689:IBE327689 IKZ327689:ILA327689 IUV327689:IUW327689 JER327689:JES327689 JON327689:JOO327689 JYJ327689:JYK327689 KIF327689:KIG327689 KSB327689:KSC327689 LBX327689:LBY327689 LLT327689:LLU327689 LVP327689:LVQ327689 MFL327689:MFM327689 MPH327689:MPI327689 MZD327689:MZE327689 NIZ327689:NJA327689 NSV327689:NSW327689 OCR327689:OCS327689 OMN327689:OMO327689 OWJ327689:OWK327689 PGF327689:PGG327689 PQB327689:PQC327689 PZX327689:PZY327689 QJT327689:QJU327689 QTP327689:QTQ327689 RDL327689:RDM327689 RNH327689:RNI327689 RXD327689:RXE327689 SGZ327689:SHA327689 SQV327689:SQW327689 TAR327689:TAS327689 TKN327689:TKO327689 TUJ327689:TUK327689 UEF327689:UEG327689 UOB327689:UOC327689 UXX327689:UXY327689 VHT327689:VHU327689 VRP327689:VRQ327689 WBL327689:WBM327689 WLH327689:WLI327689 WVD327689:WVE327689 IR393225:IS393225 SN393225:SO393225 ACJ393225:ACK393225 AMF393225:AMG393225 AWB393225:AWC393225 BFX393225:BFY393225 BPT393225:BPU393225 BZP393225:BZQ393225 CJL393225:CJM393225 CTH393225:CTI393225 DDD393225:DDE393225 DMZ393225:DNA393225 DWV393225:DWW393225 EGR393225:EGS393225 EQN393225:EQO393225 FAJ393225:FAK393225 FKF393225:FKG393225 FUB393225:FUC393225 GDX393225:GDY393225 GNT393225:GNU393225 GXP393225:GXQ393225 HHL393225:HHM393225 HRH393225:HRI393225 IBD393225:IBE393225 IKZ393225:ILA393225 IUV393225:IUW393225 JER393225:JES393225 JON393225:JOO393225 JYJ393225:JYK393225 KIF393225:KIG393225 KSB393225:KSC393225 LBX393225:LBY393225 LLT393225:LLU393225 LVP393225:LVQ393225 MFL393225:MFM393225 MPH393225:MPI393225 MZD393225:MZE393225 NIZ393225:NJA393225 NSV393225:NSW393225 OCR393225:OCS393225 OMN393225:OMO393225 OWJ393225:OWK393225 PGF393225:PGG393225 PQB393225:PQC393225 PZX393225:PZY393225 QJT393225:QJU393225 QTP393225:QTQ393225 RDL393225:RDM393225 RNH393225:RNI393225 RXD393225:RXE393225 SGZ393225:SHA393225 SQV393225:SQW393225 TAR393225:TAS393225 TKN393225:TKO393225 TUJ393225:TUK393225 UEF393225:UEG393225 UOB393225:UOC393225 UXX393225:UXY393225 VHT393225:VHU393225 VRP393225:VRQ393225 WBL393225:WBM393225 WLH393225:WLI393225 WVD393225:WVE393225 IR458761:IS458761 SN458761:SO458761 ACJ458761:ACK458761 AMF458761:AMG458761 AWB458761:AWC458761 BFX458761:BFY458761 BPT458761:BPU458761 BZP458761:BZQ458761 CJL458761:CJM458761 CTH458761:CTI458761 DDD458761:DDE458761 DMZ458761:DNA458761 DWV458761:DWW458761 EGR458761:EGS458761 EQN458761:EQO458761 FAJ458761:FAK458761 FKF458761:FKG458761 FUB458761:FUC458761 GDX458761:GDY458761 GNT458761:GNU458761 GXP458761:GXQ458761 HHL458761:HHM458761 HRH458761:HRI458761 IBD458761:IBE458761 IKZ458761:ILA458761 IUV458761:IUW458761 JER458761:JES458761 JON458761:JOO458761 JYJ458761:JYK458761 KIF458761:KIG458761 KSB458761:KSC458761 LBX458761:LBY458761 LLT458761:LLU458761 LVP458761:LVQ458761 MFL458761:MFM458761 MPH458761:MPI458761 MZD458761:MZE458761 NIZ458761:NJA458761 NSV458761:NSW458761 OCR458761:OCS458761 OMN458761:OMO458761 OWJ458761:OWK458761 PGF458761:PGG458761 PQB458761:PQC458761 PZX458761:PZY458761 QJT458761:QJU458761 QTP458761:QTQ458761 RDL458761:RDM458761 RNH458761:RNI458761 RXD458761:RXE458761 SGZ458761:SHA458761 SQV458761:SQW458761 TAR458761:TAS458761 TKN458761:TKO458761 TUJ458761:TUK458761 UEF458761:UEG458761 UOB458761:UOC458761 UXX458761:UXY458761 VHT458761:VHU458761 VRP458761:VRQ458761 WBL458761:WBM458761 WLH458761:WLI458761 WVD458761:WVE458761 IR524297:IS524297 SN524297:SO524297 ACJ524297:ACK524297 AMF524297:AMG524297 AWB524297:AWC524297 BFX524297:BFY524297 BPT524297:BPU524297 BZP524297:BZQ524297 CJL524297:CJM524297 CTH524297:CTI524297 DDD524297:DDE524297 DMZ524297:DNA524297 DWV524297:DWW524297 EGR524297:EGS524297 EQN524297:EQO524297 FAJ524297:FAK524297 FKF524297:FKG524297 FUB524297:FUC524297 GDX524297:GDY524297 GNT524297:GNU524297 GXP524297:GXQ524297 HHL524297:HHM524297 HRH524297:HRI524297 IBD524297:IBE524297 IKZ524297:ILA524297 IUV524297:IUW524297 JER524297:JES524297 JON524297:JOO524297 JYJ524297:JYK524297 KIF524297:KIG524297 KSB524297:KSC524297 LBX524297:LBY524297 LLT524297:LLU524297 LVP524297:LVQ524297 MFL524297:MFM524297 MPH524297:MPI524297 MZD524297:MZE524297 NIZ524297:NJA524297 NSV524297:NSW524297 OCR524297:OCS524297 OMN524297:OMO524297 OWJ524297:OWK524297 PGF524297:PGG524297 PQB524297:PQC524297 PZX524297:PZY524297 QJT524297:QJU524297 QTP524297:QTQ524297 RDL524297:RDM524297 RNH524297:RNI524297 RXD524297:RXE524297 SGZ524297:SHA524297 SQV524297:SQW524297 TAR524297:TAS524297 TKN524297:TKO524297 TUJ524297:TUK524297 UEF524297:UEG524297 UOB524297:UOC524297 UXX524297:UXY524297 VHT524297:VHU524297 VRP524297:VRQ524297 WBL524297:WBM524297 WLH524297:WLI524297 WVD524297:WVE524297 IR589833:IS589833 SN589833:SO589833 ACJ589833:ACK589833 AMF589833:AMG589833 AWB589833:AWC589833 BFX589833:BFY589833 BPT589833:BPU589833 BZP589833:BZQ589833 CJL589833:CJM589833 CTH589833:CTI589833 DDD589833:DDE589833 DMZ589833:DNA589833 DWV589833:DWW589833 EGR589833:EGS589833 EQN589833:EQO589833 FAJ589833:FAK589833 FKF589833:FKG589833 FUB589833:FUC589833 GDX589833:GDY589833 GNT589833:GNU589833 GXP589833:GXQ589833 HHL589833:HHM589833 HRH589833:HRI589833 IBD589833:IBE589833 IKZ589833:ILA589833 IUV589833:IUW589833 JER589833:JES589833 JON589833:JOO589833 JYJ589833:JYK589833 KIF589833:KIG589833 KSB589833:KSC589833 LBX589833:LBY589833 LLT589833:LLU589833 LVP589833:LVQ589833 MFL589833:MFM589833 MPH589833:MPI589833 MZD589833:MZE589833 NIZ589833:NJA589833 NSV589833:NSW589833 OCR589833:OCS589833 OMN589833:OMO589833 OWJ589833:OWK589833 PGF589833:PGG589833 PQB589833:PQC589833 PZX589833:PZY589833 QJT589833:QJU589833 QTP589833:QTQ589833 RDL589833:RDM589833 RNH589833:RNI589833 RXD589833:RXE589833 SGZ589833:SHA589833 SQV589833:SQW589833 TAR589833:TAS589833 TKN589833:TKO589833 TUJ589833:TUK589833 UEF589833:UEG589833 UOB589833:UOC589833 UXX589833:UXY589833 VHT589833:VHU589833 VRP589833:VRQ589833 WBL589833:WBM589833 WLH589833:WLI589833 WVD589833:WVE589833 IR655369:IS655369 SN655369:SO655369 ACJ655369:ACK655369 AMF655369:AMG655369 AWB655369:AWC655369 BFX655369:BFY655369 BPT655369:BPU655369 BZP655369:BZQ655369 CJL655369:CJM655369 CTH655369:CTI655369 DDD655369:DDE655369 DMZ655369:DNA655369 DWV655369:DWW655369 EGR655369:EGS655369 EQN655369:EQO655369 FAJ655369:FAK655369 FKF655369:FKG655369 FUB655369:FUC655369 GDX655369:GDY655369 GNT655369:GNU655369 GXP655369:GXQ655369 HHL655369:HHM655369 HRH655369:HRI655369 IBD655369:IBE655369 IKZ655369:ILA655369 IUV655369:IUW655369 JER655369:JES655369 JON655369:JOO655369 JYJ655369:JYK655369 KIF655369:KIG655369 KSB655369:KSC655369 LBX655369:LBY655369 LLT655369:LLU655369 LVP655369:LVQ655369 MFL655369:MFM655369 MPH655369:MPI655369 MZD655369:MZE655369 NIZ655369:NJA655369 NSV655369:NSW655369 OCR655369:OCS655369 OMN655369:OMO655369 OWJ655369:OWK655369 PGF655369:PGG655369 PQB655369:PQC655369 PZX655369:PZY655369 QJT655369:QJU655369 QTP655369:QTQ655369 RDL655369:RDM655369 RNH655369:RNI655369 RXD655369:RXE655369 SGZ655369:SHA655369 SQV655369:SQW655369 TAR655369:TAS655369 TKN655369:TKO655369 TUJ655369:TUK655369 UEF655369:UEG655369 UOB655369:UOC655369 UXX655369:UXY655369 VHT655369:VHU655369 VRP655369:VRQ655369 WBL655369:WBM655369 WLH655369:WLI655369 WVD655369:WVE655369 IR720905:IS720905 SN720905:SO720905 ACJ720905:ACK720905 AMF720905:AMG720905 AWB720905:AWC720905 BFX720905:BFY720905 BPT720905:BPU720905 BZP720905:BZQ720905 CJL720905:CJM720905 CTH720905:CTI720905 DDD720905:DDE720905 DMZ720905:DNA720905 DWV720905:DWW720905 EGR720905:EGS720905 EQN720905:EQO720905 FAJ720905:FAK720905 FKF720905:FKG720905 FUB720905:FUC720905 GDX720905:GDY720905 GNT720905:GNU720905 GXP720905:GXQ720905 HHL720905:HHM720905 HRH720905:HRI720905 IBD720905:IBE720905 IKZ720905:ILA720905 IUV720905:IUW720905 JER720905:JES720905 JON720905:JOO720905 JYJ720905:JYK720905 KIF720905:KIG720905 KSB720905:KSC720905 LBX720905:LBY720905 LLT720905:LLU720905 LVP720905:LVQ720905 MFL720905:MFM720905 MPH720905:MPI720905 MZD720905:MZE720905 NIZ720905:NJA720905 NSV720905:NSW720905 OCR720905:OCS720905 OMN720905:OMO720905 OWJ720905:OWK720905 PGF720905:PGG720905 PQB720905:PQC720905 PZX720905:PZY720905 QJT720905:QJU720905 QTP720905:QTQ720905 RDL720905:RDM720905 RNH720905:RNI720905 RXD720905:RXE720905 SGZ720905:SHA720905 SQV720905:SQW720905 TAR720905:TAS720905 TKN720905:TKO720905 TUJ720905:TUK720905 UEF720905:UEG720905 UOB720905:UOC720905 UXX720905:UXY720905 VHT720905:VHU720905 VRP720905:VRQ720905 WBL720905:WBM720905 WLH720905:WLI720905 WVD720905:WVE720905 IR786441:IS786441 SN786441:SO786441 ACJ786441:ACK786441 AMF786441:AMG786441 AWB786441:AWC786441 BFX786441:BFY786441 BPT786441:BPU786441 BZP786441:BZQ786441 CJL786441:CJM786441 CTH786441:CTI786441 DDD786441:DDE786441 DMZ786441:DNA786441 DWV786441:DWW786441 EGR786441:EGS786441 EQN786441:EQO786441 FAJ786441:FAK786441 FKF786441:FKG786441 FUB786441:FUC786441 GDX786441:GDY786441 GNT786441:GNU786441 GXP786441:GXQ786441 HHL786441:HHM786441 HRH786441:HRI786441 IBD786441:IBE786441 IKZ786441:ILA786441 IUV786441:IUW786441 JER786441:JES786441 JON786441:JOO786441 JYJ786441:JYK786441 KIF786441:KIG786441 KSB786441:KSC786441 LBX786441:LBY786441 LLT786441:LLU786441 LVP786441:LVQ786441 MFL786441:MFM786441 MPH786441:MPI786441 MZD786441:MZE786441 NIZ786441:NJA786441 NSV786441:NSW786441 OCR786441:OCS786441 OMN786441:OMO786441 OWJ786441:OWK786441 PGF786441:PGG786441 PQB786441:PQC786441 PZX786441:PZY786441 QJT786441:QJU786441 QTP786441:QTQ786441 RDL786441:RDM786441 RNH786441:RNI786441 RXD786441:RXE786441 SGZ786441:SHA786441 SQV786441:SQW786441 TAR786441:TAS786441 TKN786441:TKO786441 TUJ786441:TUK786441 UEF786441:UEG786441 UOB786441:UOC786441 UXX786441:UXY786441 VHT786441:VHU786441 VRP786441:VRQ786441 WBL786441:WBM786441 WLH786441:WLI786441 WVD786441:WVE786441 IR851977:IS851977 SN851977:SO851977 ACJ851977:ACK851977 AMF851977:AMG851977 AWB851977:AWC851977 BFX851977:BFY851977 BPT851977:BPU851977 BZP851977:BZQ851977 CJL851977:CJM851977 CTH851977:CTI851977 DDD851977:DDE851977 DMZ851977:DNA851977 DWV851977:DWW851977 EGR851977:EGS851977 EQN851977:EQO851977 FAJ851977:FAK851977 FKF851977:FKG851977 FUB851977:FUC851977 GDX851977:GDY851977 GNT851977:GNU851977 GXP851977:GXQ851977 HHL851977:HHM851977 HRH851977:HRI851977 IBD851977:IBE851977 IKZ851977:ILA851977 IUV851977:IUW851977 JER851977:JES851977 JON851977:JOO851977 JYJ851977:JYK851977 KIF851977:KIG851977 KSB851977:KSC851977 LBX851977:LBY851977 LLT851977:LLU851977 LVP851977:LVQ851977 MFL851977:MFM851977 MPH851977:MPI851977 MZD851977:MZE851977 NIZ851977:NJA851977 NSV851977:NSW851977 OCR851977:OCS851977 OMN851977:OMO851977 OWJ851977:OWK851977 PGF851977:PGG851977 PQB851977:PQC851977 PZX851977:PZY851977 QJT851977:QJU851977 QTP851977:QTQ851977 RDL851977:RDM851977 RNH851977:RNI851977 RXD851977:RXE851977 SGZ851977:SHA851977 SQV851977:SQW851977 TAR851977:TAS851977 TKN851977:TKO851977 TUJ851977:TUK851977 UEF851977:UEG851977 UOB851977:UOC851977 UXX851977:UXY851977 VHT851977:VHU851977 VRP851977:VRQ851977 WBL851977:WBM851977 WLH851977:WLI851977 WVD851977:WVE851977 IR917513:IS917513 SN917513:SO917513 ACJ917513:ACK917513 AMF917513:AMG917513 AWB917513:AWC917513 BFX917513:BFY917513 BPT917513:BPU917513 BZP917513:BZQ917513 CJL917513:CJM917513 CTH917513:CTI917513 DDD917513:DDE917513 DMZ917513:DNA917513 DWV917513:DWW917513 EGR917513:EGS917513 EQN917513:EQO917513 FAJ917513:FAK917513 FKF917513:FKG917513 FUB917513:FUC917513 GDX917513:GDY917513 GNT917513:GNU917513 GXP917513:GXQ917513 HHL917513:HHM917513 HRH917513:HRI917513 IBD917513:IBE917513 IKZ917513:ILA917513 IUV917513:IUW917513 JER917513:JES917513 JON917513:JOO917513 JYJ917513:JYK917513 KIF917513:KIG917513 KSB917513:KSC917513 LBX917513:LBY917513 LLT917513:LLU917513 LVP917513:LVQ917513 MFL917513:MFM917513 MPH917513:MPI917513 MZD917513:MZE917513 NIZ917513:NJA917513 NSV917513:NSW917513 OCR917513:OCS917513 OMN917513:OMO917513 OWJ917513:OWK917513 PGF917513:PGG917513 PQB917513:PQC917513 PZX917513:PZY917513 QJT917513:QJU917513 QTP917513:QTQ917513 RDL917513:RDM917513 RNH917513:RNI917513 RXD917513:RXE917513 SGZ917513:SHA917513 SQV917513:SQW917513 TAR917513:TAS917513 TKN917513:TKO917513 TUJ917513:TUK917513 UEF917513:UEG917513 UOB917513:UOC917513 UXX917513:UXY917513 VHT917513:VHU917513 VRP917513:VRQ917513 WBL917513:WBM917513 WLH917513:WLI917513 WVD917513:WVE917513 IR983049:IS983049 SN983049:SO983049 ACJ983049:ACK983049 AMF983049:AMG983049 AWB983049:AWC983049 BFX983049:BFY983049 BPT983049:BPU983049 BZP983049:BZQ983049 CJL983049:CJM983049 CTH983049:CTI983049 DDD983049:DDE983049 DMZ983049:DNA983049 DWV983049:DWW983049 EGR983049:EGS983049 EQN983049:EQO983049 FAJ983049:FAK983049 FKF983049:FKG983049 FUB983049:FUC983049 GDX983049:GDY983049 GNT983049:GNU983049 GXP983049:GXQ983049 HHL983049:HHM983049 HRH983049:HRI983049 IBD983049:IBE983049 IKZ983049:ILA983049 IUV983049:IUW983049 JER983049:JES983049 JON983049:JOO983049 JYJ983049:JYK983049 KIF983049:KIG983049 KSB983049:KSC983049 LBX983049:LBY983049 LLT983049:LLU983049 LVP983049:LVQ983049 MFL983049:MFM983049 MPH983049:MPI983049 MZD983049:MZE983049 NIZ983049:NJA983049 NSV983049:NSW983049 OCR983049:OCS983049 OMN983049:OMO983049 OWJ983049:OWK983049 PGF983049:PGG983049 PQB983049:PQC983049 PZX983049:PZY983049 QJT983049:QJU983049 QTP983049:QTQ983049 RDL983049:RDM983049 RNH983049:RNI983049 RXD983049:RXE983049 SGZ983049:SHA983049 SQV983049:SQW983049 TAR983049:TAS983049 TKN983049:TKO983049 TUJ983049:TUK983049 UEF983049:UEG983049 UOB983049:UOC983049 UXX983049:UXY983049 VHT983049:VHU983049 VRP983049:VRQ983049 WBL983049:WBM983049 WLH983049:WLI983049 WVD983049:WVE983049 D7:E7 D65545:E65545 D131081:E131081 D196617:E196617 D262153:E262153 D327689:E327689 D393225:E393225 D458761:E458761 D524297:E524297 D589833:E589833 D655369:E655369 D720905:E720905 D786441:E786441 D851977:E851977 D917513:E917513 D983049:E983049" xr:uid="{00000000-0002-0000-3300-00000A000000}">
      <formula1>$D$7:$F$7</formula1>
    </dataValidation>
    <dataValidation type="list" allowBlank="1" showInputMessage="1" showErrorMessage="1" sqref="IW16 I16 ACO16 AMK16 AWG16 BGC16 BPY16 BZU16 CJQ16 CTM16 DDI16 DNE16 DXA16 EGW16 EQS16 FAO16 FKK16 FUG16 GEC16 GNY16 GXU16 HHQ16 HRM16 IBI16 ILE16 IVA16 JEW16 JOS16 JYO16 KIK16 KSG16 LCC16 LLY16 LVU16 MFQ16 MPM16 MZI16 NJE16 NTA16 OCW16 OMS16 OWO16 PGK16 PQG16 QAC16 QJY16 QTU16 RDQ16 RNM16 RXI16 SHE16 SRA16 TAW16 TKS16 TUO16 UEK16 UOG16 UYC16 VHY16 VRU16 WBQ16 WLM16 WVI16 IW65552 SS65552 ACO65552 AMK65552 AWG65552 BGC65552 BPY65552 BZU65552 CJQ65552 CTM65552 DDI65552 DNE65552 DXA65552 EGW65552 EQS65552 FAO65552 FKK65552 FUG65552 GEC65552 GNY65552 GXU65552 HHQ65552 HRM65552 IBI65552 ILE65552 IVA65552 JEW65552 JOS65552 JYO65552 KIK65552 KSG65552 LCC65552 LLY65552 LVU65552 MFQ65552 MPM65552 MZI65552 NJE65552 NTA65552 OCW65552 OMS65552 OWO65552 PGK65552 PQG65552 QAC65552 QJY65552 QTU65552 RDQ65552 RNM65552 RXI65552 SHE65552 SRA65552 TAW65552 TKS65552 TUO65552 UEK65552 UOG65552 UYC65552 VHY65552 VRU65552 WBQ65552 WLM65552 WVI65552 IW131088 SS131088 ACO131088 AMK131088 AWG131088 BGC131088 BPY131088 BZU131088 CJQ131088 CTM131088 DDI131088 DNE131088 DXA131088 EGW131088 EQS131088 FAO131088 FKK131088 FUG131088 GEC131088 GNY131088 GXU131088 HHQ131088 HRM131088 IBI131088 ILE131088 IVA131088 JEW131088 JOS131088 JYO131088 KIK131088 KSG131088 LCC131088 LLY131088 LVU131088 MFQ131088 MPM131088 MZI131088 NJE131088 NTA131088 OCW131088 OMS131088 OWO131088 PGK131088 PQG131088 QAC131088 QJY131088 QTU131088 RDQ131088 RNM131088 RXI131088 SHE131088 SRA131088 TAW131088 TKS131088 TUO131088 UEK131088 UOG131088 UYC131088 VHY131088 VRU131088 WBQ131088 WLM131088 WVI131088 IW196624 SS196624 ACO196624 AMK196624 AWG196624 BGC196624 BPY196624 BZU196624 CJQ196624 CTM196624 DDI196624 DNE196624 DXA196624 EGW196624 EQS196624 FAO196624 FKK196624 FUG196624 GEC196624 GNY196624 GXU196624 HHQ196624 HRM196624 IBI196624 ILE196624 IVA196624 JEW196624 JOS196624 JYO196624 KIK196624 KSG196624 LCC196624 LLY196624 LVU196624 MFQ196624 MPM196624 MZI196624 NJE196624 NTA196624 OCW196624 OMS196624 OWO196624 PGK196624 PQG196624 QAC196624 QJY196624 QTU196624 RDQ196624 RNM196624 RXI196624 SHE196624 SRA196624 TAW196624 TKS196624 TUO196624 UEK196624 UOG196624 UYC196624 VHY196624 VRU196624 WBQ196624 WLM196624 WVI196624 IW262160 SS262160 ACO262160 AMK262160 AWG262160 BGC262160 BPY262160 BZU262160 CJQ262160 CTM262160 DDI262160 DNE262160 DXA262160 EGW262160 EQS262160 FAO262160 FKK262160 FUG262160 GEC262160 GNY262160 GXU262160 HHQ262160 HRM262160 IBI262160 ILE262160 IVA262160 JEW262160 JOS262160 JYO262160 KIK262160 KSG262160 LCC262160 LLY262160 LVU262160 MFQ262160 MPM262160 MZI262160 NJE262160 NTA262160 OCW262160 OMS262160 OWO262160 PGK262160 PQG262160 QAC262160 QJY262160 QTU262160 RDQ262160 RNM262160 RXI262160 SHE262160 SRA262160 TAW262160 TKS262160 TUO262160 UEK262160 UOG262160 UYC262160 VHY262160 VRU262160 WBQ262160 WLM262160 WVI262160 IW327696 SS327696 ACO327696 AMK327696 AWG327696 BGC327696 BPY327696 BZU327696 CJQ327696 CTM327696 DDI327696 DNE327696 DXA327696 EGW327696 EQS327696 FAO327696 FKK327696 FUG327696 GEC327696 GNY327696 GXU327696 HHQ327696 HRM327696 IBI327696 ILE327696 IVA327696 JEW327696 JOS327696 JYO327696 KIK327696 KSG327696 LCC327696 LLY327696 LVU327696 MFQ327696 MPM327696 MZI327696 NJE327696 NTA327696 OCW327696 OMS327696 OWO327696 PGK327696 PQG327696 QAC327696 QJY327696 QTU327696 RDQ327696 RNM327696 RXI327696 SHE327696 SRA327696 TAW327696 TKS327696 TUO327696 UEK327696 UOG327696 UYC327696 VHY327696 VRU327696 WBQ327696 WLM327696 WVI327696 IW393232 SS393232 ACO393232 AMK393232 AWG393232 BGC393232 BPY393232 BZU393232 CJQ393232 CTM393232 DDI393232 DNE393232 DXA393232 EGW393232 EQS393232 FAO393232 FKK393232 FUG393232 GEC393232 GNY393232 GXU393232 HHQ393232 HRM393232 IBI393232 ILE393232 IVA393232 JEW393232 JOS393232 JYO393232 KIK393232 KSG393232 LCC393232 LLY393232 LVU393232 MFQ393232 MPM393232 MZI393232 NJE393232 NTA393232 OCW393232 OMS393232 OWO393232 PGK393232 PQG393232 QAC393232 QJY393232 QTU393232 RDQ393232 RNM393232 RXI393232 SHE393232 SRA393232 TAW393232 TKS393232 TUO393232 UEK393232 UOG393232 UYC393232 VHY393232 VRU393232 WBQ393232 WLM393232 WVI393232 IW458768 SS458768 ACO458768 AMK458768 AWG458768 BGC458768 BPY458768 BZU458768 CJQ458768 CTM458768 DDI458768 DNE458768 DXA458768 EGW458768 EQS458768 FAO458768 FKK458768 FUG458768 GEC458768 GNY458768 GXU458768 HHQ458768 HRM458768 IBI458768 ILE458768 IVA458768 JEW458768 JOS458768 JYO458768 KIK458768 KSG458768 LCC458768 LLY458768 LVU458768 MFQ458768 MPM458768 MZI458768 NJE458768 NTA458768 OCW458768 OMS458768 OWO458768 PGK458768 PQG458768 QAC458768 QJY458768 QTU458768 RDQ458768 RNM458768 RXI458768 SHE458768 SRA458768 TAW458768 TKS458768 TUO458768 UEK458768 UOG458768 UYC458768 VHY458768 VRU458768 WBQ458768 WLM458768 WVI458768 IW524304 SS524304 ACO524304 AMK524304 AWG524304 BGC524304 BPY524304 BZU524304 CJQ524304 CTM524304 DDI524304 DNE524304 DXA524304 EGW524304 EQS524304 FAO524304 FKK524304 FUG524304 GEC524304 GNY524304 GXU524304 HHQ524304 HRM524304 IBI524304 ILE524304 IVA524304 JEW524304 JOS524304 JYO524304 KIK524304 KSG524304 LCC524304 LLY524304 LVU524304 MFQ524304 MPM524304 MZI524304 NJE524304 NTA524304 OCW524304 OMS524304 OWO524304 PGK524304 PQG524304 QAC524304 QJY524304 QTU524304 RDQ524304 RNM524304 RXI524304 SHE524304 SRA524304 TAW524304 TKS524304 TUO524304 UEK524304 UOG524304 UYC524304 VHY524304 VRU524304 WBQ524304 WLM524304 WVI524304 IW589840 SS589840 ACO589840 AMK589840 AWG589840 BGC589840 BPY589840 BZU589840 CJQ589840 CTM589840 DDI589840 DNE589840 DXA589840 EGW589840 EQS589840 FAO589840 FKK589840 FUG589840 GEC589840 GNY589840 GXU589840 HHQ589840 HRM589840 IBI589840 ILE589840 IVA589840 JEW589840 JOS589840 JYO589840 KIK589840 KSG589840 LCC589840 LLY589840 LVU589840 MFQ589840 MPM589840 MZI589840 NJE589840 NTA589840 OCW589840 OMS589840 OWO589840 PGK589840 PQG589840 QAC589840 QJY589840 QTU589840 RDQ589840 RNM589840 RXI589840 SHE589840 SRA589840 TAW589840 TKS589840 TUO589840 UEK589840 UOG589840 UYC589840 VHY589840 VRU589840 WBQ589840 WLM589840 WVI589840 IW655376 SS655376 ACO655376 AMK655376 AWG655376 BGC655376 BPY655376 BZU655376 CJQ655376 CTM655376 DDI655376 DNE655376 DXA655376 EGW655376 EQS655376 FAO655376 FKK655376 FUG655376 GEC655376 GNY655376 GXU655376 HHQ655376 HRM655376 IBI655376 ILE655376 IVA655376 JEW655376 JOS655376 JYO655376 KIK655376 KSG655376 LCC655376 LLY655376 LVU655376 MFQ655376 MPM655376 MZI655376 NJE655376 NTA655376 OCW655376 OMS655376 OWO655376 PGK655376 PQG655376 QAC655376 QJY655376 QTU655376 RDQ655376 RNM655376 RXI655376 SHE655376 SRA655376 TAW655376 TKS655376 TUO655376 UEK655376 UOG655376 UYC655376 VHY655376 VRU655376 WBQ655376 WLM655376 WVI655376 IW720912 SS720912 ACO720912 AMK720912 AWG720912 BGC720912 BPY720912 BZU720912 CJQ720912 CTM720912 DDI720912 DNE720912 DXA720912 EGW720912 EQS720912 FAO720912 FKK720912 FUG720912 GEC720912 GNY720912 GXU720912 HHQ720912 HRM720912 IBI720912 ILE720912 IVA720912 JEW720912 JOS720912 JYO720912 KIK720912 KSG720912 LCC720912 LLY720912 LVU720912 MFQ720912 MPM720912 MZI720912 NJE720912 NTA720912 OCW720912 OMS720912 OWO720912 PGK720912 PQG720912 QAC720912 QJY720912 QTU720912 RDQ720912 RNM720912 RXI720912 SHE720912 SRA720912 TAW720912 TKS720912 TUO720912 UEK720912 UOG720912 UYC720912 VHY720912 VRU720912 WBQ720912 WLM720912 WVI720912 IW786448 SS786448 ACO786448 AMK786448 AWG786448 BGC786448 BPY786448 BZU786448 CJQ786448 CTM786448 DDI786448 DNE786448 DXA786448 EGW786448 EQS786448 FAO786448 FKK786448 FUG786448 GEC786448 GNY786448 GXU786448 HHQ786448 HRM786448 IBI786448 ILE786448 IVA786448 JEW786448 JOS786448 JYO786448 KIK786448 KSG786448 LCC786448 LLY786448 LVU786448 MFQ786448 MPM786448 MZI786448 NJE786448 NTA786448 OCW786448 OMS786448 OWO786448 PGK786448 PQG786448 QAC786448 QJY786448 QTU786448 RDQ786448 RNM786448 RXI786448 SHE786448 SRA786448 TAW786448 TKS786448 TUO786448 UEK786448 UOG786448 UYC786448 VHY786448 VRU786448 WBQ786448 WLM786448 WVI786448 IW851984 SS851984 ACO851984 AMK851984 AWG851984 BGC851984 BPY851984 BZU851984 CJQ851984 CTM851984 DDI851984 DNE851984 DXA851984 EGW851984 EQS851984 FAO851984 FKK851984 FUG851984 GEC851984 GNY851984 GXU851984 HHQ851984 HRM851984 IBI851984 ILE851984 IVA851984 JEW851984 JOS851984 JYO851984 KIK851984 KSG851984 LCC851984 LLY851984 LVU851984 MFQ851984 MPM851984 MZI851984 NJE851984 NTA851984 OCW851984 OMS851984 OWO851984 PGK851984 PQG851984 QAC851984 QJY851984 QTU851984 RDQ851984 RNM851984 RXI851984 SHE851984 SRA851984 TAW851984 TKS851984 TUO851984 UEK851984 UOG851984 UYC851984 VHY851984 VRU851984 WBQ851984 WLM851984 WVI851984 IW917520 SS917520 ACO917520 AMK917520 AWG917520 BGC917520 BPY917520 BZU917520 CJQ917520 CTM917520 DDI917520 DNE917520 DXA917520 EGW917520 EQS917520 FAO917520 FKK917520 FUG917520 GEC917520 GNY917520 GXU917520 HHQ917520 HRM917520 IBI917520 ILE917520 IVA917520 JEW917520 JOS917520 JYO917520 KIK917520 KSG917520 LCC917520 LLY917520 LVU917520 MFQ917520 MPM917520 MZI917520 NJE917520 NTA917520 OCW917520 OMS917520 OWO917520 PGK917520 PQG917520 QAC917520 QJY917520 QTU917520 RDQ917520 RNM917520 RXI917520 SHE917520 SRA917520 TAW917520 TKS917520 TUO917520 UEK917520 UOG917520 UYC917520 VHY917520 VRU917520 WBQ917520 WLM917520 WVI917520 IW983056 SS983056 ACO983056 AMK983056 AWG983056 BGC983056 BPY983056 BZU983056 CJQ983056 CTM983056 DDI983056 DNE983056 DXA983056 EGW983056 EQS983056 FAO983056 FKK983056 FUG983056 GEC983056 GNY983056 GXU983056 HHQ983056 HRM983056 IBI983056 ILE983056 IVA983056 JEW983056 JOS983056 JYO983056 KIK983056 KSG983056 LCC983056 LLY983056 LVU983056 MFQ983056 MPM983056 MZI983056 NJE983056 NTA983056 OCW983056 OMS983056 OWO983056 PGK983056 PQG983056 QAC983056 QJY983056 QTU983056 RDQ983056 RNM983056 RXI983056 SHE983056 SRA983056 TAW983056 TKS983056 TUO983056 UEK983056 UOG983056 UYC983056 VHY983056 VRU983056 WBQ983056 WLM983056 WVI983056 I65552 SS16 I131088 I196624 I262160 I327696 I393232 I458768 I524304 I589840 I655376 I720912 I786448 I851984 I917520 I983056" xr:uid="{00000000-0002-0000-3300-00000B000000}">
      <formula1>$D$16:$G$16</formula1>
    </dataValidation>
    <dataValidation type="list" allowBlank="1" showInputMessage="1" showErrorMessage="1" sqref="WVI23 I23 SS23 ACO23 AMK23 AWG23 BGC23 BPY23 BZU23 CJQ23 CTM23 DDI23 DNE23 DXA23 EGW23 EQS23 FAO23 FKK23 FUG23 GEC23 GNY23 GXU23 HHQ23 HRM23 IBI23 ILE23 IVA23 JEW23 JOS23 JYO23 KIK23 KSG23 LCC23 LLY23 LVU23 MFQ23 MPM23 MZI23 NJE23 NTA23 OCW23 OMS23 OWO23 PGK23 PQG23 QAC23 QJY23 QTU23 RDQ23 RNM23 RXI23 SHE23 SRA23 TAW23 TKS23 TUO23 UEK23 UOG23 UYC23 VHY23 VRU23 WBQ23 WLM23 WVI983060 WLM983060 WBQ983060 VRU983060 VHY983060 UYC983060 UOG983060 UEK983060 TUO983060 TKS983060 TAW983060 SRA983060 SHE983060 RXI983060 RNM983060 RDQ983060 QTU983060 QJY983060 QAC983060 PQG983060 PGK983060 OWO983060 OMS983060 OCW983060 NTA983060 NJE983060 MZI983060 MPM983060 MFQ983060 LVU983060 LLY983060 LCC983060 KSG983060 KIK983060 JYO983060 JOS983060 JEW983060 IVA983060 ILE983060 IBI983060 HRM983060 HHQ983060 GXU983060 GNY983060 GEC983060 FUG983060 FKK983060 FAO983060 EQS983060 EGW983060 DXA983060 DNE983060 DDI983060 CTM983060 CJQ983060 BZU983060 BPY983060 BGC983060 AWG983060 AMK983060 ACO983060 SS983060 IW983060 WVI917524 WLM917524 WBQ917524 VRU917524 VHY917524 UYC917524 UOG917524 UEK917524 TUO917524 TKS917524 TAW917524 SRA917524 SHE917524 RXI917524 RNM917524 RDQ917524 QTU917524 QJY917524 QAC917524 PQG917524 PGK917524 OWO917524 OMS917524 OCW917524 NTA917524 NJE917524 MZI917524 MPM917524 MFQ917524 LVU917524 LLY917524 LCC917524 KSG917524 KIK917524 JYO917524 JOS917524 JEW917524 IVA917524 ILE917524 IBI917524 HRM917524 HHQ917524 GXU917524 GNY917524 GEC917524 FUG917524 FKK917524 FAO917524 EQS917524 EGW917524 DXA917524 DNE917524 DDI917524 CTM917524 CJQ917524 BZU917524 BPY917524 BGC917524 AWG917524 AMK917524 ACO917524 SS917524 IW917524 WVI851988 WLM851988 WBQ851988 VRU851988 VHY851988 UYC851988 UOG851988 UEK851988 TUO851988 TKS851988 TAW851988 SRA851988 SHE851988 RXI851988 RNM851988 RDQ851988 QTU851988 QJY851988 QAC851988 PQG851988 PGK851988 OWO851988 OMS851988 OCW851988 NTA851988 NJE851988 MZI851988 MPM851988 MFQ851988 LVU851988 LLY851988 LCC851988 KSG851988 KIK851988 JYO851988 JOS851988 JEW851988 IVA851988 ILE851988 IBI851988 HRM851988 HHQ851988 GXU851988 GNY851988 GEC851988 FUG851988 FKK851988 FAO851988 EQS851988 EGW851988 DXA851988 DNE851988 DDI851988 CTM851988 CJQ851988 BZU851988 BPY851988 BGC851988 AWG851988 AMK851988 ACO851988 SS851988 IW851988 WVI786452 WLM786452 WBQ786452 VRU786452 VHY786452 UYC786452 UOG786452 UEK786452 TUO786452 TKS786452 TAW786452 SRA786452 SHE786452 RXI786452 RNM786452 RDQ786452 QTU786452 QJY786452 QAC786452 PQG786452 PGK786452 OWO786452 OMS786452 OCW786452 NTA786452 NJE786452 MZI786452 MPM786452 MFQ786452 LVU786452 LLY786452 LCC786452 KSG786452 KIK786452 JYO786452 JOS786452 JEW786452 IVA786452 ILE786452 IBI786452 HRM786452 HHQ786452 GXU786452 GNY786452 GEC786452 FUG786452 FKK786452 FAO786452 EQS786452 EGW786452 DXA786452 DNE786452 DDI786452 CTM786452 CJQ786452 BZU786452 BPY786452 BGC786452 AWG786452 AMK786452 ACO786452 SS786452 IW786452 WVI720916 WLM720916 WBQ720916 VRU720916 VHY720916 UYC720916 UOG720916 UEK720916 TUO720916 TKS720916 TAW720916 SRA720916 SHE720916 RXI720916 RNM720916 RDQ720916 QTU720916 QJY720916 QAC720916 PQG720916 PGK720916 OWO720916 OMS720916 OCW720916 NTA720916 NJE720916 MZI720916 MPM720916 MFQ720916 LVU720916 LLY720916 LCC720916 KSG720916 KIK720916 JYO720916 JOS720916 JEW720916 IVA720916 ILE720916 IBI720916 HRM720916 HHQ720916 GXU720916 GNY720916 GEC720916 FUG720916 FKK720916 FAO720916 EQS720916 EGW720916 DXA720916 DNE720916 DDI720916 CTM720916 CJQ720916 BZU720916 BPY720916 BGC720916 AWG720916 AMK720916 ACO720916 SS720916 IW720916 WVI655380 WLM655380 WBQ655380 VRU655380 VHY655380 UYC655380 UOG655380 UEK655380 TUO655380 TKS655380 TAW655380 SRA655380 SHE655380 RXI655380 RNM655380 RDQ655380 QTU655380 QJY655380 QAC655380 PQG655380 PGK655380 OWO655380 OMS655380 OCW655380 NTA655380 NJE655380 MZI655380 MPM655380 MFQ655380 LVU655380 LLY655380 LCC655380 KSG655380 KIK655380 JYO655380 JOS655380 JEW655380 IVA655380 ILE655380 IBI655380 HRM655380 HHQ655380 GXU655380 GNY655380 GEC655380 FUG655380 FKK655380 FAO655380 EQS655380 EGW655380 DXA655380 DNE655380 DDI655380 CTM655380 CJQ655380 BZU655380 BPY655380 BGC655380 AWG655380 AMK655380 ACO655380 SS655380 IW655380 WVI589844 WLM589844 WBQ589844 VRU589844 VHY589844 UYC589844 UOG589844 UEK589844 TUO589844 TKS589844 TAW589844 SRA589844 SHE589844 RXI589844 RNM589844 RDQ589844 QTU589844 QJY589844 QAC589844 PQG589844 PGK589844 OWO589844 OMS589844 OCW589844 NTA589844 NJE589844 MZI589844 MPM589844 MFQ589844 LVU589844 LLY589844 LCC589844 KSG589844 KIK589844 JYO589844 JOS589844 JEW589844 IVA589844 ILE589844 IBI589844 HRM589844 HHQ589844 GXU589844 GNY589844 GEC589844 FUG589844 FKK589844 FAO589844 EQS589844 EGW589844 DXA589844 DNE589844 DDI589844 CTM589844 CJQ589844 BZU589844 BPY589844 BGC589844 AWG589844 AMK589844 ACO589844 SS589844 IW589844 WVI524308 WLM524308 WBQ524308 VRU524308 VHY524308 UYC524308 UOG524308 UEK524308 TUO524308 TKS524308 TAW524308 SRA524308 SHE524308 RXI524308 RNM524308 RDQ524308 QTU524308 QJY524308 QAC524308 PQG524308 PGK524308 OWO524308 OMS524308 OCW524308 NTA524308 NJE524308 MZI524308 MPM524308 MFQ524308 LVU524308 LLY524308 LCC524308 KSG524308 KIK524308 JYO524308 JOS524308 JEW524308 IVA524308 ILE524308 IBI524308 HRM524308 HHQ524308 GXU524308 GNY524308 GEC524308 FUG524308 FKK524308 FAO524308 EQS524308 EGW524308 DXA524308 DNE524308 DDI524308 CTM524308 CJQ524308 BZU524308 BPY524308 BGC524308 AWG524308 AMK524308 ACO524308 SS524308 IW524308 WVI458772 WLM458772 WBQ458772 VRU458772 VHY458772 UYC458772 UOG458772 UEK458772 TUO458772 TKS458772 TAW458772 SRA458772 SHE458772 RXI458772 RNM458772 RDQ458772 QTU458772 QJY458772 QAC458772 PQG458772 PGK458772 OWO458772 OMS458772 OCW458772 NTA458772 NJE458772 MZI458772 MPM458772 MFQ458772 LVU458772 LLY458772 LCC458772 KSG458772 KIK458772 JYO458772 JOS458772 JEW458772 IVA458772 ILE458772 IBI458772 HRM458772 HHQ458772 GXU458772 GNY458772 GEC458772 FUG458772 FKK458772 FAO458772 EQS458772 EGW458772 DXA458772 DNE458772 DDI458772 CTM458772 CJQ458772 BZU458772 BPY458772 BGC458772 AWG458772 AMK458772 ACO458772 SS458772 IW458772 WVI393236 WLM393236 WBQ393236 VRU393236 VHY393236 UYC393236 UOG393236 UEK393236 TUO393236 TKS393236 TAW393236 SRA393236 SHE393236 RXI393236 RNM393236 RDQ393236 QTU393236 QJY393236 QAC393236 PQG393236 PGK393236 OWO393236 OMS393236 OCW393236 NTA393236 NJE393236 MZI393236 MPM393236 MFQ393236 LVU393236 LLY393236 LCC393236 KSG393236 KIK393236 JYO393236 JOS393236 JEW393236 IVA393236 ILE393236 IBI393236 HRM393236 HHQ393236 GXU393236 GNY393236 GEC393236 FUG393236 FKK393236 FAO393236 EQS393236 EGW393236 DXA393236 DNE393236 DDI393236 CTM393236 CJQ393236 BZU393236 BPY393236 BGC393236 AWG393236 AMK393236 ACO393236 SS393236 IW393236 WVI327700 WLM327700 WBQ327700 VRU327700 VHY327700 UYC327700 UOG327700 UEK327700 TUO327700 TKS327700 TAW327700 SRA327700 SHE327700 RXI327700 RNM327700 RDQ327700 QTU327700 QJY327700 QAC327700 PQG327700 PGK327700 OWO327700 OMS327700 OCW327700 NTA327700 NJE327700 MZI327700 MPM327700 MFQ327700 LVU327700 LLY327700 LCC327700 KSG327700 KIK327700 JYO327700 JOS327700 JEW327700 IVA327700 ILE327700 IBI327700 HRM327700 HHQ327700 GXU327700 GNY327700 GEC327700 FUG327700 FKK327700 FAO327700 EQS327700 EGW327700 DXA327700 DNE327700 DDI327700 CTM327700 CJQ327700 BZU327700 BPY327700 BGC327700 AWG327700 AMK327700 ACO327700 SS327700 IW327700 WVI262164 WLM262164 WBQ262164 VRU262164 VHY262164 UYC262164 UOG262164 UEK262164 TUO262164 TKS262164 TAW262164 SRA262164 SHE262164 RXI262164 RNM262164 RDQ262164 QTU262164 QJY262164 QAC262164 PQG262164 PGK262164 OWO262164 OMS262164 OCW262164 NTA262164 NJE262164 MZI262164 MPM262164 MFQ262164 LVU262164 LLY262164 LCC262164 KSG262164 KIK262164 JYO262164 JOS262164 JEW262164 IVA262164 ILE262164 IBI262164 HRM262164 HHQ262164 GXU262164 GNY262164 GEC262164 FUG262164 FKK262164 FAO262164 EQS262164 EGW262164 DXA262164 DNE262164 DDI262164 CTM262164 CJQ262164 BZU262164 BPY262164 BGC262164 AWG262164 AMK262164 ACO262164 SS262164 IW262164 WVI196628 WLM196628 WBQ196628 VRU196628 VHY196628 UYC196628 UOG196628 UEK196628 TUO196628 TKS196628 TAW196628 SRA196628 SHE196628 RXI196628 RNM196628 RDQ196628 QTU196628 QJY196628 QAC196628 PQG196628 PGK196628 OWO196628 OMS196628 OCW196628 NTA196628 NJE196628 MZI196628 MPM196628 MFQ196628 LVU196628 LLY196628 LCC196628 KSG196628 KIK196628 JYO196628 JOS196628 JEW196628 IVA196628 ILE196628 IBI196628 HRM196628 HHQ196628 GXU196628 GNY196628 GEC196628 FUG196628 FKK196628 FAO196628 EQS196628 EGW196628 DXA196628 DNE196628 DDI196628 CTM196628 CJQ196628 BZU196628 BPY196628 BGC196628 AWG196628 AMK196628 ACO196628 SS196628 IW196628 WVI131092 WLM131092 WBQ131092 VRU131092 VHY131092 UYC131092 UOG131092 UEK131092 TUO131092 TKS131092 TAW131092 SRA131092 SHE131092 RXI131092 RNM131092 RDQ131092 QTU131092 QJY131092 QAC131092 PQG131092 PGK131092 OWO131092 OMS131092 OCW131092 NTA131092 NJE131092 MZI131092 MPM131092 MFQ131092 LVU131092 LLY131092 LCC131092 KSG131092 KIK131092 JYO131092 JOS131092 JEW131092 IVA131092 ILE131092 IBI131092 HRM131092 HHQ131092 GXU131092 GNY131092 GEC131092 FUG131092 FKK131092 FAO131092 EQS131092 EGW131092 DXA131092 DNE131092 DDI131092 CTM131092 CJQ131092 BZU131092 BPY131092 BGC131092 AWG131092 AMK131092 ACO131092 SS131092 IW131092 WVI65556 WLM65556 WBQ65556 VRU65556 VHY65556 UYC65556 UOG65556 UEK65556 TUO65556 TKS65556 TAW65556 SRA65556 SHE65556 RXI65556 RNM65556 RDQ65556 QTU65556 QJY65556 QAC65556 PQG65556 PGK65556 OWO65556 OMS65556 OCW65556 NTA65556 NJE65556 MZI65556 MPM65556 MFQ65556 LVU65556 LLY65556 LCC65556 KSG65556 KIK65556 JYO65556 JOS65556 JEW65556 IVA65556 ILE65556 IBI65556 HRM65556 HHQ65556 GXU65556 GNY65556 GEC65556 FUG65556 FKK65556 FAO65556 EQS65556 EGW65556 DXA65556 DNE65556 DDI65556 CTM65556 CJQ65556 BZU65556 BPY65556 BGC65556 AWG65556 AMK65556 ACO65556 SS65556 IW65556 I65556 IW23 I983060 I917524 I851988 I786452 I720916 I655380 I589844 I524308 I458772 I393236 I327700 I262164 I196628 I131092" xr:uid="{00000000-0002-0000-3300-00000C000000}">
      <formula1>$D$23:$G$23</formula1>
    </dataValidation>
    <dataValidation type="list" allowBlank="1" showInputMessage="1" showErrorMessage="1" sqref="WVI18:WVI22 I18 SS18:SS22 ACO18:ACO22 AMK18:AMK22 AWG18:AWG22 BGC18:BGC22 BPY18:BPY22 BZU18:BZU22 CJQ18:CJQ22 CTM18:CTM22 DDI18:DDI22 DNE18:DNE22 DXA18:DXA22 EGW18:EGW22 EQS18:EQS22 FAO18:FAO22 FKK18:FKK22 FUG18:FUG22 GEC18:GEC22 GNY18:GNY22 GXU18:GXU22 HHQ18:HHQ22 HRM18:HRM22 IBI18:IBI22 ILE18:ILE22 IVA18:IVA22 JEW18:JEW22 JOS18:JOS22 JYO18:JYO22 KIK18:KIK22 KSG18:KSG22 LCC18:LCC22 LLY18:LLY22 LVU18:LVU22 MFQ18:MFQ22 MPM18:MPM22 MZI18:MZI22 NJE18:NJE22 NTA18:NTA22 OCW18:OCW22 OMS18:OMS22 OWO18:OWO22 PGK18:PGK22 PQG18:PQG22 QAC18:QAC22 QJY18:QJY22 QTU18:QTU22 RDQ18:RDQ22 RNM18:RNM22 RXI18:RXI22 SHE18:SHE22 SRA18:SRA22 TAW18:TAW22 TKS18:TKS22 TUO18:TUO22 UEK18:UEK22 UOG18:UOG22 UYC18:UYC22 VHY18:VHY22 VRU18:VRU22 WBQ18:WBQ22 WLM18:WLM22 IW65555 WVI983059 WLM983059 WBQ983059 VRU983059 VHY983059 UYC983059 UOG983059 UEK983059 TUO983059 TKS983059 TAW983059 SRA983059 SHE983059 RXI983059 RNM983059 RDQ983059 QTU983059 QJY983059 QAC983059 PQG983059 PGK983059 OWO983059 OMS983059 OCW983059 NTA983059 NJE983059 MZI983059 MPM983059 MFQ983059 LVU983059 LLY983059 LCC983059 KSG983059 KIK983059 JYO983059 JOS983059 JEW983059 IVA983059 ILE983059 IBI983059 HRM983059 HHQ983059 GXU983059 GNY983059 GEC983059 FUG983059 FKK983059 FAO983059 EQS983059 EGW983059 DXA983059 DNE983059 DDI983059 CTM983059 CJQ983059 BZU983059 BPY983059 BGC983059 AWG983059 AMK983059 ACO983059 SS983059 IW983059 WVI917523 WLM917523 WBQ917523 VRU917523 VHY917523 UYC917523 UOG917523 UEK917523 TUO917523 TKS917523 TAW917523 SRA917523 SHE917523 RXI917523 RNM917523 RDQ917523 QTU917523 QJY917523 QAC917523 PQG917523 PGK917523 OWO917523 OMS917523 OCW917523 NTA917523 NJE917523 MZI917523 MPM917523 MFQ917523 LVU917523 LLY917523 LCC917523 KSG917523 KIK917523 JYO917523 JOS917523 JEW917523 IVA917523 ILE917523 IBI917523 HRM917523 HHQ917523 GXU917523 GNY917523 GEC917523 FUG917523 FKK917523 FAO917523 EQS917523 EGW917523 DXA917523 DNE917523 DDI917523 CTM917523 CJQ917523 BZU917523 BPY917523 BGC917523 AWG917523 AMK917523 ACO917523 SS917523 IW917523 WVI851987 WLM851987 WBQ851987 VRU851987 VHY851987 UYC851987 UOG851987 UEK851987 TUO851987 TKS851987 TAW851987 SRA851987 SHE851987 RXI851987 RNM851987 RDQ851987 QTU851987 QJY851987 QAC851987 PQG851987 PGK851987 OWO851987 OMS851987 OCW851987 NTA851987 NJE851987 MZI851987 MPM851987 MFQ851987 LVU851987 LLY851987 LCC851987 KSG851987 KIK851987 JYO851987 JOS851987 JEW851987 IVA851987 ILE851987 IBI851987 HRM851987 HHQ851987 GXU851987 GNY851987 GEC851987 FUG851987 FKK851987 FAO851987 EQS851987 EGW851987 DXA851987 DNE851987 DDI851987 CTM851987 CJQ851987 BZU851987 BPY851987 BGC851987 AWG851987 AMK851987 ACO851987 SS851987 IW851987 WVI786451 WLM786451 WBQ786451 VRU786451 VHY786451 UYC786451 UOG786451 UEK786451 TUO786451 TKS786451 TAW786451 SRA786451 SHE786451 RXI786451 RNM786451 RDQ786451 QTU786451 QJY786451 QAC786451 PQG786451 PGK786451 OWO786451 OMS786451 OCW786451 NTA786451 NJE786451 MZI786451 MPM786451 MFQ786451 LVU786451 LLY786451 LCC786451 KSG786451 KIK786451 JYO786451 JOS786451 JEW786451 IVA786451 ILE786451 IBI786451 HRM786451 HHQ786451 GXU786451 GNY786451 GEC786451 FUG786451 FKK786451 FAO786451 EQS786451 EGW786451 DXA786451 DNE786451 DDI786451 CTM786451 CJQ786451 BZU786451 BPY786451 BGC786451 AWG786451 AMK786451 ACO786451 SS786451 IW786451 WVI720915 WLM720915 WBQ720915 VRU720915 VHY720915 UYC720915 UOG720915 UEK720915 TUO720915 TKS720915 TAW720915 SRA720915 SHE720915 RXI720915 RNM720915 RDQ720915 QTU720915 QJY720915 QAC720915 PQG720915 PGK720915 OWO720915 OMS720915 OCW720915 NTA720915 NJE720915 MZI720915 MPM720915 MFQ720915 LVU720915 LLY720915 LCC720915 KSG720915 KIK720915 JYO720915 JOS720915 JEW720915 IVA720915 ILE720915 IBI720915 HRM720915 HHQ720915 GXU720915 GNY720915 GEC720915 FUG720915 FKK720915 FAO720915 EQS720915 EGW720915 DXA720915 DNE720915 DDI720915 CTM720915 CJQ720915 BZU720915 BPY720915 BGC720915 AWG720915 AMK720915 ACO720915 SS720915 IW720915 WVI655379 WLM655379 WBQ655379 VRU655379 VHY655379 UYC655379 UOG655379 UEK655379 TUO655379 TKS655379 TAW655379 SRA655379 SHE655379 RXI655379 RNM655379 RDQ655379 QTU655379 QJY655379 QAC655379 PQG655379 PGK655379 OWO655379 OMS655379 OCW655379 NTA655379 NJE655379 MZI655379 MPM655379 MFQ655379 LVU655379 LLY655379 LCC655379 KSG655379 KIK655379 JYO655379 JOS655379 JEW655379 IVA655379 ILE655379 IBI655379 HRM655379 HHQ655379 GXU655379 GNY655379 GEC655379 FUG655379 FKK655379 FAO655379 EQS655379 EGW655379 DXA655379 DNE655379 DDI655379 CTM655379 CJQ655379 BZU655379 BPY655379 BGC655379 AWG655379 AMK655379 ACO655379 SS655379 IW655379 WVI589843 WLM589843 WBQ589843 VRU589843 VHY589843 UYC589843 UOG589843 UEK589843 TUO589843 TKS589843 TAW589843 SRA589843 SHE589843 RXI589843 RNM589843 RDQ589843 QTU589843 QJY589843 QAC589843 PQG589843 PGK589843 OWO589843 OMS589843 OCW589843 NTA589843 NJE589843 MZI589843 MPM589843 MFQ589843 LVU589843 LLY589843 LCC589843 KSG589843 KIK589843 JYO589843 JOS589843 JEW589843 IVA589843 ILE589843 IBI589843 HRM589843 HHQ589843 GXU589843 GNY589843 GEC589843 FUG589843 FKK589843 FAO589843 EQS589843 EGW589843 DXA589843 DNE589843 DDI589843 CTM589843 CJQ589843 BZU589843 BPY589843 BGC589843 AWG589843 AMK589843 ACO589843 SS589843 IW589843 WVI524307 WLM524307 WBQ524307 VRU524307 VHY524307 UYC524307 UOG524307 UEK524307 TUO524307 TKS524307 TAW524307 SRA524307 SHE524307 RXI524307 RNM524307 RDQ524307 QTU524307 QJY524307 QAC524307 PQG524307 PGK524307 OWO524307 OMS524307 OCW524307 NTA524307 NJE524307 MZI524307 MPM524307 MFQ524307 LVU524307 LLY524307 LCC524307 KSG524307 KIK524307 JYO524307 JOS524307 JEW524307 IVA524307 ILE524307 IBI524307 HRM524307 HHQ524307 GXU524307 GNY524307 GEC524307 FUG524307 FKK524307 FAO524307 EQS524307 EGW524307 DXA524307 DNE524307 DDI524307 CTM524307 CJQ524307 BZU524307 BPY524307 BGC524307 AWG524307 AMK524307 ACO524307 SS524307 IW524307 WVI458771 WLM458771 WBQ458771 VRU458771 VHY458771 UYC458771 UOG458771 UEK458771 TUO458771 TKS458771 TAW458771 SRA458771 SHE458771 RXI458771 RNM458771 RDQ458771 QTU458771 QJY458771 QAC458771 PQG458771 PGK458771 OWO458771 OMS458771 OCW458771 NTA458771 NJE458771 MZI458771 MPM458771 MFQ458771 LVU458771 LLY458771 LCC458771 KSG458771 KIK458771 JYO458771 JOS458771 JEW458771 IVA458771 ILE458771 IBI458771 HRM458771 HHQ458771 GXU458771 GNY458771 GEC458771 FUG458771 FKK458771 FAO458771 EQS458771 EGW458771 DXA458771 DNE458771 DDI458771 CTM458771 CJQ458771 BZU458771 BPY458771 BGC458771 AWG458771 AMK458771 ACO458771 SS458771 IW458771 WVI393235 WLM393235 WBQ393235 VRU393235 VHY393235 UYC393235 UOG393235 UEK393235 TUO393235 TKS393235 TAW393235 SRA393235 SHE393235 RXI393235 RNM393235 RDQ393235 QTU393235 QJY393235 QAC393235 PQG393235 PGK393235 OWO393235 OMS393235 OCW393235 NTA393235 NJE393235 MZI393235 MPM393235 MFQ393235 LVU393235 LLY393235 LCC393235 KSG393235 KIK393235 JYO393235 JOS393235 JEW393235 IVA393235 ILE393235 IBI393235 HRM393235 HHQ393235 GXU393235 GNY393235 GEC393235 FUG393235 FKK393235 FAO393235 EQS393235 EGW393235 DXA393235 DNE393235 DDI393235 CTM393235 CJQ393235 BZU393235 BPY393235 BGC393235 AWG393235 AMK393235 ACO393235 SS393235 IW393235 WVI327699 WLM327699 WBQ327699 VRU327699 VHY327699 UYC327699 UOG327699 UEK327699 TUO327699 TKS327699 TAW327699 SRA327699 SHE327699 RXI327699 RNM327699 RDQ327699 QTU327699 QJY327699 QAC327699 PQG327699 PGK327699 OWO327699 OMS327699 OCW327699 NTA327699 NJE327699 MZI327699 MPM327699 MFQ327699 LVU327699 LLY327699 LCC327699 KSG327699 KIK327699 JYO327699 JOS327699 JEW327699 IVA327699 ILE327699 IBI327699 HRM327699 HHQ327699 GXU327699 GNY327699 GEC327699 FUG327699 FKK327699 FAO327699 EQS327699 EGW327699 DXA327699 DNE327699 DDI327699 CTM327699 CJQ327699 BZU327699 BPY327699 BGC327699 AWG327699 AMK327699 ACO327699 SS327699 IW327699 WVI262163 WLM262163 WBQ262163 VRU262163 VHY262163 UYC262163 UOG262163 UEK262163 TUO262163 TKS262163 TAW262163 SRA262163 SHE262163 RXI262163 RNM262163 RDQ262163 QTU262163 QJY262163 QAC262163 PQG262163 PGK262163 OWO262163 OMS262163 OCW262163 NTA262163 NJE262163 MZI262163 MPM262163 MFQ262163 LVU262163 LLY262163 LCC262163 KSG262163 KIK262163 JYO262163 JOS262163 JEW262163 IVA262163 ILE262163 IBI262163 HRM262163 HHQ262163 GXU262163 GNY262163 GEC262163 FUG262163 FKK262163 FAO262163 EQS262163 EGW262163 DXA262163 DNE262163 DDI262163 CTM262163 CJQ262163 BZU262163 BPY262163 BGC262163 AWG262163 AMK262163 ACO262163 SS262163 IW262163 WVI196627 WLM196627 WBQ196627 VRU196627 VHY196627 UYC196627 UOG196627 UEK196627 TUO196627 TKS196627 TAW196627 SRA196627 SHE196627 RXI196627 RNM196627 RDQ196627 QTU196627 QJY196627 QAC196627 PQG196627 PGK196627 OWO196627 OMS196627 OCW196627 NTA196627 NJE196627 MZI196627 MPM196627 MFQ196627 LVU196627 LLY196627 LCC196627 KSG196627 KIK196627 JYO196627 JOS196627 JEW196627 IVA196627 ILE196627 IBI196627 HRM196627 HHQ196627 GXU196627 GNY196627 GEC196627 FUG196627 FKK196627 FAO196627 EQS196627 EGW196627 DXA196627 DNE196627 DDI196627 CTM196627 CJQ196627 BZU196627 BPY196627 BGC196627 AWG196627 AMK196627 ACO196627 SS196627 IW196627 WVI131091 WLM131091 WBQ131091 VRU131091 VHY131091 UYC131091 UOG131091 UEK131091 TUO131091 TKS131091 TAW131091 SRA131091 SHE131091 RXI131091 RNM131091 RDQ131091 QTU131091 QJY131091 QAC131091 PQG131091 PGK131091 OWO131091 OMS131091 OCW131091 NTA131091 NJE131091 MZI131091 MPM131091 MFQ131091 LVU131091 LLY131091 LCC131091 KSG131091 KIK131091 JYO131091 JOS131091 JEW131091 IVA131091 ILE131091 IBI131091 HRM131091 HHQ131091 GXU131091 GNY131091 GEC131091 FUG131091 FKK131091 FAO131091 EQS131091 EGW131091 DXA131091 DNE131091 DDI131091 CTM131091 CJQ131091 BZU131091 BPY131091 BGC131091 AWG131091 AMK131091 ACO131091 SS131091 IW131091 WVI65555 WLM65555 WBQ65555 VRU65555 VHY65555 UYC65555 UOG65555 UEK65555 TUO65555 TKS65555 TAW65555 SRA65555 SHE65555 RXI65555 RNM65555 RDQ65555 QTU65555 QJY65555 QAC65555 PQG65555 PGK65555 OWO65555 OMS65555 OCW65555 NTA65555 NJE65555 MZI65555 MPM65555 MFQ65555 LVU65555 LLY65555 LCC65555 KSG65555 KIK65555 JYO65555 JOS65555 JEW65555 IVA65555 ILE65555 IBI65555 HRM65555 HHQ65555 GXU65555 GNY65555 GEC65555 FUG65555 FKK65555 FAO65555 EQS65555 EGW65555 DXA65555 DNE65555 DDI65555 CTM65555 CJQ65555 BZU65555 BPY65555 BGC65555 AWG65555 AMK65555 ACO65555 SS65555 I65555 IW18:IW22 I983059 I917523 I851987 I786451 I720915 I655379 I589843 I524307 I458771 I393235 I327699 I262163 I196627 I131091" xr:uid="{00000000-0002-0000-3300-00000D000000}">
      <formula1>$D$18:$G$18</formula1>
    </dataValidation>
    <dataValidation type="list" allowBlank="1" showInputMessage="1" showErrorMessage="1" sqref="IW17 I17 ACO17 AMK17 AWG17 BGC17 BPY17 BZU17 CJQ17 CTM17 DDI17 DNE17 DXA17 EGW17 EQS17 FAO17 FKK17 FUG17 GEC17 GNY17 GXU17 HHQ17 HRM17 IBI17 ILE17 IVA17 JEW17 JOS17 JYO17 KIK17 KSG17 LCC17 LLY17 LVU17 MFQ17 MPM17 MZI17 NJE17 NTA17 OCW17 OMS17 OWO17 PGK17 PQG17 QAC17 QJY17 QTU17 RDQ17 RNM17 RXI17 SHE17 SRA17 TAW17 TKS17 TUO17 UEK17 UOG17 UYC17 VHY17 VRU17 WBQ17 WLM17 WVI17 IW65553 SS65553 ACO65553 AMK65553 AWG65553 BGC65553 BPY65553 BZU65553 CJQ65553 CTM65553 DDI65553 DNE65553 DXA65553 EGW65553 EQS65553 FAO65553 FKK65553 FUG65553 GEC65553 GNY65553 GXU65553 HHQ65553 HRM65553 IBI65553 ILE65553 IVA65553 JEW65553 JOS65553 JYO65553 KIK65553 KSG65553 LCC65553 LLY65553 LVU65553 MFQ65553 MPM65553 MZI65553 NJE65553 NTA65553 OCW65553 OMS65553 OWO65553 PGK65553 PQG65553 QAC65553 QJY65553 QTU65553 RDQ65553 RNM65553 RXI65553 SHE65553 SRA65553 TAW65553 TKS65553 TUO65553 UEK65553 UOG65553 UYC65553 VHY65553 VRU65553 WBQ65553 WLM65553 WVI65553 IW131089 SS131089 ACO131089 AMK131089 AWG131089 BGC131089 BPY131089 BZU131089 CJQ131089 CTM131089 DDI131089 DNE131089 DXA131089 EGW131089 EQS131089 FAO131089 FKK131089 FUG131089 GEC131089 GNY131089 GXU131089 HHQ131089 HRM131089 IBI131089 ILE131089 IVA131089 JEW131089 JOS131089 JYO131089 KIK131089 KSG131089 LCC131089 LLY131089 LVU131089 MFQ131089 MPM131089 MZI131089 NJE131089 NTA131089 OCW131089 OMS131089 OWO131089 PGK131089 PQG131089 QAC131089 QJY131089 QTU131089 RDQ131089 RNM131089 RXI131089 SHE131089 SRA131089 TAW131089 TKS131089 TUO131089 UEK131089 UOG131089 UYC131089 VHY131089 VRU131089 WBQ131089 WLM131089 WVI131089 IW196625 SS196625 ACO196625 AMK196625 AWG196625 BGC196625 BPY196625 BZU196625 CJQ196625 CTM196625 DDI196625 DNE196625 DXA196625 EGW196625 EQS196625 FAO196625 FKK196625 FUG196625 GEC196625 GNY196625 GXU196625 HHQ196625 HRM196625 IBI196625 ILE196625 IVA196625 JEW196625 JOS196625 JYO196625 KIK196625 KSG196625 LCC196625 LLY196625 LVU196625 MFQ196625 MPM196625 MZI196625 NJE196625 NTA196625 OCW196625 OMS196625 OWO196625 PGK196625 PQG196625 QAC196625 QJY196625 QTU196625 RDQ196625 RNM196625 RXI196625 SHE196625 SRA196625 TAW196625 TKS196625 TUO196625 UEK196625 UOG196625 UYC196625 VHY196625 VRU196625 WBQ196625 WLM196625 WVI196625 IW262161 SS262161 ACO262161 AMK262161 AWG262161 BGC262161 BPY262161 BZU262161 CJQ262161 CTM262161 DDI262161 DNE262161 DXA262161 EGW262161 EQS262161 FAO262161 FKK262161 FUG262161 GEC262161 GNY262161 GXU262161 HHQ262161 HRM262161 IBI262161 ILE262161 IVA262161 JEW262161 JOS262161 JYO262161 KIK262161 KSG262161 LCC262161 LLY262161 LVU262161 MFQ262161 MPM262161 MZI262161 NJE262161 NTA262161 OCW262161 OMS262161 OWO262161 PGK262161 PQG262161 QAC262161 QJY262161 QTU262161 RDQ262161 RNM262161 RXI262161 SHE262161 SRA262161 TAW262161 TKS262161 TUO262161 UEK262161 UOG262161 UYC262161 VHY262161 VRU262161 WBQ262161 WLM262161 WVI262161 IW327697 SS327697 ACO327697 AMK327697 AWG327697 BGC327697 BPY327697 BZU327697 CJQ327697 CTM327697 DDI327697 DNE327697 DXA327697 EGW327697 EQS327697 FAO327697 FKK327697 FUG327697 GEC327697 GNY327697 GXU327697 HHQ327697 HRM327697 IBI327697 ILE327697 IVA327697 JEW327697 JOS327697 JYO327697 KIK327697 KSG327697 LCC327697 LLY327697 LVU327697 MFQ327697 MPM327697 MZI327697 NJE327697 NTA327697 OCW327697 OMS327697 OWO327697 PGK327697 PQG327697 QAC327697 QJY327697 QTU327697 RDQ327697 RNM327697 RXI327697 SHE327697 SRA327697 TAW327697 TKS327697 TUO327697 UEK327697 UOG327697 UYC327697 VHY327697 VRU327697 WBQ327697 WLM327697 WVI327697 IW393233 SS393233 ACO393233 AMK393233 AWG393233 BGC393233 BPY393233 BZU393233 CJQ393233 CTM393233 DDI393233 DNE393233 DXA393233 EGW393233 EQS393233 FAO393233 FKK393233 FUG393233 GEC393233 GNY393233 GXU393233 HHQ393233 HRM393233 IBI393233 ILE393233 IVA393233 JEW393233 JOS393233 JYO393233 KIK393233 KSG393233 LCC393233 LLY393233 LVU393233 MFQ393233 MPM393233 MZI393233 NJE393233 NTA393233 OCW393233 OMS393233 OWO393233 PGK393233 PQG393233 QAC393233 QJY393233 QTU393233 RDQ393233 RNM393233 RXI393233 SHE393233 SRA393233 TAW393233 TKS393233 TUO393233 UEK393233 UOG393233 UYC393233 VHY393233 VRU393233 WBQ393233 WLM393233 WVI393233 IW458769 SS458769 ACO458769 AMK458769 AWG458769 BGC458769 BPY458769 BZU458769 CJQ458769 CTM458769 DDI458769 DNE458769 DXA458769 EGW458769 EQS458769 FAO458769 FKK458769 FUG458769 GEC458769 GNY458769 GXU458769 HHQ458769 HRM458769 IBI458769 ILE458769 IVA458769 JEW458769 JOS458769 JYO458769 KIK458769 KSG458769 LCC458769 LLY458769 LVU458769 MFQ458769 MPM458769 MZI458769 NJE458769 NTA458769 OCW458769 OMS458769 OWO458769 PGK458769 PQG458769 QAC458769 QJY458769 QTU458769 RDQ458769 RNM458769 RXI458769 SHE458769 SRA458769 TAW458769 TKS458769 TUO458769 UEK458769 UOG458769 UYC458769 VHY458769 VRU458769 WBQ458769 WLM458769 WVI458769 IW524305 SS524305 ACO524305 AMK524305 AWG524305 BGC524305 BPY524305 BZU524305 CJQ524305 CTM524305 DDI524305 DNE524305 DXA524305 EGW524305 EQS524305 FAO524305 FKK524305 FUG524305 GEC524305 GNY524305 GXU524305 HHQ524305 HRM524305 IBI524305 ILE524305 IVA524305 JEW524305 JOS524305 JYO524305 KIK524305 KSG524305 LCC524305 LLY524305 LVU524305 MFQ524305 MPM524305 MZI524305 NJE524305 NTA524305 OCW524305 OMS524305 OWO524305 PGK524305 PQG524305 QAC524305 QJY524305 QTU524305 RDQ524305 RNM524305 RXI524305 SHE524305 SRA524305 TAW524305 TKS524305 TUO524305 UEK524305 UOG524305 UYC524305 VHY524305 VRU524305 WBQ524305 WLM524305 WVI524305 IW589841 SS589841 ACO589841 AMK589841 AWG589841 BGC589841 BPY589841 BZU589841 CJQ589841 CTM589841 DDI589841 DNE589841 DXA589841 EGW589841 EQS589841 FAO589841 FKK589841 FUG589841 GEC589841 GNY589841 GXU589841 HHQ589841 HRM589841 IBI589841 ILE589841 IVA589841 JEW589841 JOS589841 JYO589841 KIK589841 KSG589841 LCC589841 LLY589841 LVU589841 MFQ589841 MPM589841 MZI589841 NJE589841 NTA589841 OCW589841 OMS589841 OWO589841 PGK589841 PQG589841 QAC589841 QJY589841 QTU589841 RDQ589841 RNM589841 RXI589841 SHE589841 SRA589841 TAW589841 TKS589841 TUO589841 UEK589841 UOG589841 UYC589841 VHY589841 VRU589841 WBQ589841 WLM589841 WVI589841 IW655377 SS655377 ACO655377 AMK655377 AWG655377 BGC655377 BPY655377 BZU655377 CJQ655377 CTM655377 DDI655377 DNE655377 DXA655377 EGW655377 EQS655377 FAO655377 FKK655377 FUG655377 GEC655377 GNY655377 GXU655377 HHQ655377 HRM655377 IBI655377 ILE655377 IVA655377 JEW655377 JOS655377 JYO655377 KIK655377 KSG655377 LCC655377 LLY655377 LVU655377 MFQ655377 MPM655377 MZI655377 NJE655377 NTA655377 OCW655377 OMS655377 OWO655377 PGK655377 PQG655377 QAC655377 QJY655377 QTU655377 RDQ655377 RNM655377 RXI655377 SHE655377 SRA655377 TAW655377 TKS655377 TUO655377 UEK655377 UOG655377 UYC655377 VHY655377 VRU655377 WBQ655377 WLM655377 WVI655377 IW720913 SS720913 ACO720913 AMK720913 AWG720913 BGC720913 BPY720913 BZU720913 CJQ720913 CTM720913 DDI720913 DNE720913 DXA720913 EGW720913 EQS720913 FAO720913 FKK720913 FUG720913 GEC720913 GNY720913 GXU720913 HHQ720913 HRM720913 IBI720913 ILE720913 IVA720913 JEW720913 JOS720913 JYO720913 KIK720913 KSG720913 LCC720913 LLY720913 LVU720913 MFQ720913 MPM720913 MZI720913 NJE720913 NTA720913 OCW720913 OMS720913 OWO720913 PGK720913 PQG720913 QAC720913 QJY720913 QTU720913 RDQ720913 RNM720913 RXI720913 SHE720913 SRA720913 TAW720913 TKS720913 TUO720913 UEK720913 UOG720913 UYC720913 VHY720913 VRU720913 WBQ720913 WLM720913 WVI720913 IW786449 SS786449 ACO786449 AMK786449 AWG786449 BGC786449 BPY786449 BZU786449 CJQ786449 CTM786449 DDI786449 DNE786449 DXA786449 EGW786449 EQS786449 FAO786449 FKK786449 FUG786449 GEC786449 GNY786449 GXU786449 HHQ786449 HRM786449 IBI786449 ILE786449 IVA786449 JEW786449 JOS786449 JYO786449 KIK786449 KSG786449 LCC786449 LLY786449 LVU786449 MFQ786449 MPM786449 MZI786449 NJE786449 NTA786449 OCW786449 OMS786449 OWO786449 PGK786449 PQG786449 QAC786449 QJY786449 QTU786449 RDQ786449 RNM786449 RXI786449 SHE786449 SRA786449 TAW786449 TKS786449 TUO786449 UEK786449 UOG786449 UYC786449 VHY786449 VRU786449 WBQ786449 WLM786449 WVI786449 IW851985 SS851985 ACO851985 AMK851985 AWG851985 BGC851985 BPY851985 BZU851985 CJQ851985 CTM851985 DDI851985 DNE851985 DXA851985 EGW851985 EQS851985 FAO851985 FKK851985 FUG851985 GEC851985 GNY851985 GXU851985 HHQ851985 HRM851985 IBI851985 ILE851985 IVA851985 JEW851985 JOS851985 JYO851985 KIK851985 KSG851985 LCC851985 LLY851985 LVU851985 MFQ851985 MPM851985 MZI851985 NJE851985 NTA851985 OCW851985 OMS851985 OWO851985 PGK851985 PQG851985 QAC851985 QJY851985 QTU851985 RDQ851985 RNM851985 RXI851985 SHE851985 SRA851985 TAW851985 TKS851985 TUO851985 UEK851985 UOG851985 UYC851985 VHY851985 VRU851985 WBQ851985 WLM851985 WVI851985 IW917521 SS917521 ACO917521 AMK917521 AWG917521 BGC917521 BPY917521 BZU917521 CJQ917521 CTM917521 DDI917521 DNE917521 DXA917521 EGW917521 EQS917521 FAO917521 FKK917521 FUG917521 GEC917521 GNY917521 GXU917521 HHQ917521 HRM917521 IBI917521 ILE917521 IVA917521 JEW917521 JOS917521 JYO917521 KIK917521 KSG917521 LCC917521 LLY917521 LVU917521 MFQ917521 MPM917521 MZI917521 NJE917521 NTA917521 OCW917521 OMS917521 OWO917521 PGK917521 PQG917521 QAC917521 QJY917521 QTU917521 RDQ917521 RNM917521 RXI917521 SHE917521 SRA917521 TAW917521 TKS917521 TUO917521 UEK917521 UOG917521 UYC917521 VHY917521 VRU917521 WBQ917521 WLM917521 WVI917521 IW983057 SS983057 ACO983057 AMK983057 AWG983057 BGC983057 BPY983057 BZU983057 CJQ983057 CTM983057 DDI983057 DNE983057 DXA983057 EGW983057 EQS983057 FAO983057 FKK983057 FUG983057 GEC983057 GNY983057 GXU983057 HHQ983057 HRM983057 IBI983057 ILE983057 IVA983057 JEW983057 JOS983057 JYO983057 KIK983057 KSG983057 LCC983057 LLY983057 LVU983057 MFQ983057 MPM983057 MZI983057 NJE983057 NTA983057 OCW983057 OMS983057 OWO983057 PGK983057 PQG983057 QAC983057 QJY983057 QTU983057 RDQ983057 RNM983057 RXI983057 SHE983057 SRA983057 TAW983057 TKS983057 TUO983057 UEK983057 UOG983057 UYC983057 VHY983057 VRU983057 WBQ983057 WLM983057 WVI983057 I65553 SS17 I131089 I196625 I262161 I327697 I393233 I458769 I524305 I589841 I655377 I720913 I786449 I851985 I917521 I983057" xr:uid="{00000000-0002-0000-3300-00000E000000}">
      <formula1>$D$17:$G$17</formula1>
    </dataValidation>
    <dataValidation type="list" allowBlank="1" showInputMessage="1" showErrorMessage="1" sqref="SS65559 I25 AMK65559 AWG65559 BGC65559 BPY65559 BZU65559 CJQ65559 CTM65559 DDI65559 DNE65559 DXA65559 EGW65559 EQS65559 FAO65559 FKK65559 FUG65559 GEC65559 GNY65559 GXU65559 HHQ65559 HRM65559 IBI65559 ILE65559 IVA65559 JEW65559 JOS65559 JYO65559 KIK65559 KSG65559 LCC65559 LLY65559 LVU65559 MFQ65559 MPM65559 MZI65559 NJE65559 NTA65559 OCW65559 OMS65559 OWO65559 PGK65559 PQG65559 QAC65559 QJY65559 QTU65559 RDQ65559 RNM65559 RXI65559 SHE65559 SRA65559 TAW65559 TKS65559 TUO65559 UEK65559 UOG65559 UYC65559 VHY65559 VRU65559 WBQ65559 WLM65559 WVI65559 IW131095 SS131095 ACO131095 AMK131095 AWG131095 BGC131095 BPY131095 BZU131095 CJQ131095 CTM131095 DDI131095 DNE131095 DXA131095 EGW131095 EQS131095 FAO131095 FKK131095 FUG131095 GEC131095 GNY131095 GXU131095 HHQ131095 HRM131095 IBI131095 ILE131095 IVA131095 JEW131095 JOS131095 JYO131095 KIK131095 KSG131095 LCC131095 LLY131095 LVU131095 MFQ131095 MPM131095 MZI131095 NJE131095 NTA131095 OCW131095 OMS131095 OWO131095 PGK131095 PQG131095 QAC131095 QJY131095 QTU131095 RDQ131095 RNM131095 RXI131095 SHE131095 SRA131095 TAW131095 TKS131095 TUO131095 UEK131095 UOG131095 UYC131095 VHY131095 VRU131095 WBQ131095 WLM131095 WVI131095 IW196631 SS196631 ACO196631 AMK196631 AWG196631 BGC196631 BPY196631 BZU196631 CJQ196631 CTM196631 DDI196631 DNE196631 DXA196631 EGW196631 EQS196631 FAO196631 FKK196631 FUG196631 GEC196631 GNY196631 GXU196631 HHQ196631 HRM196631 IBI196631 ILE196631 IVA196631 JEW196631 JOS196631 JYO196631 KIK196631 KSG196631 LCC196631 LLY196631 LVU196631 MFQ196631 MPM196631 MZI196631 NJE196631 NTA196631 OCW196631 OMS196631 OWO196631 PGK196631 PQG196631 QAC196631 QJY196631 QTU196631 RDQ196631 RNM196631 RXI196631 SHE196631 SRA196631 TAW196631 TKS196631 TUO196631 UEK196631 UOG196631 UYC196631 VHY196631 VRU196631 WBQ196631 WLM196631 WVI196631 IW262167 SS262167 ACO262167 AMK262167 AWG262167 BGC262167 BPY262167 BZU262167 CJQ262167 CTM262167 DDI262167 DNE262167 DXA262167 EGW262167 EQS262167 FAO262167 FKK262167 FUG262167 GEC262167 GNY262167 GXU262167 HHQ262167 HRM262167 IBI262167 ILE262167 IVA262167 JEW262167 JOS262167 JYO262167 KIK262167 KSG262167 LCC262167 LLY262167 LVU262167 MFQ262167 MPM262167 MZI262167 NJE262167 NTA262167 OCW262167 OMS262167 OWO262167 PGK262167 PQG262167 QAC262167 QJY262167 QTU262167 RDQ262167 RNM262167 RXI262167 SHE262167 SRA262167 TAW262167 TKS262167 TUO262167 UEK262167 UOG262167 UYC262167 VHY262167 VRU262167 WBQ262167 WLM262167 WVI262167 IW327703 SS327703 ACO327703 AMK327703 AWG327703 BGC327703 BPY327703 BZU327703 CJQ327703 CTM327703 DDI327703 DNE327703 DXA327703 EGW327703 EQS327703 FAO327703 FKK327703 FUG327703 GEC327703 GNY327703 GXU327703 HHQ327703 HRM327703 IBI327703 ILE327703 IVA327703 JEW327703 JOS327703 JYO327703 KIK327703 KSG327703 LCC327703 LLY327703 LVU327703 MFQ327703 MPM327703 MZI327703 NJE327703 NTA327703 OCW327703 OMS327703 OWO327703 PGK327703 PQG327703 QAC327703 QJY327703 QTU327703 RDQ327703 RNM327703 RXI327703 SHE327703 SRA327703 TAW327703 TKS327703 TUO327703 UEK327703 UOG327703 UYC327703 VHY327703 VRU327703 WBQ327703 WLM327703 WVI327703 IW393239 SS393239 ACO393239 AMK393239 AWG393239 BGC393239 BPY393239 BZU393239 CJQ393239 CTM393239 DDI393239 DNE393239 DXA393239 EGW393239 EQS393239 FAO393239 FKK393239 FUG393239 GEC393239 GNY393239 GXU393239 HHQ393239 HRM393239 IBI393239 ILE393239 IVA393239 JEW393239 JOS393239 JYO393239 KIK393239 KSG393239 LCC393239 LLY393239 LVU393239 MFQ393239 MPM393239 MZI393239 NJE393239 NTA393239 OCW393239 OMS393239 OWO393239 PGK393239 PQG393239 QAC393239 QJY393239 QTU393239 RDQ393239 RNM393239 RXI393239 SHE393239 SRA393239 TAW393239 TKS393239 TUO393239 UEK393239 UOG393239 UYC393239 VHY393239 VRU393239 WBQ393239 WLM393239 WVI393239 IW458775 SS458775 ACO458775 AMK458775 AWG458775 BGC458775 BPY458775 BZU458775 CJQ458775 CTM458775 DDI458775 DNE458775 DXA458775 EGW458775 EQS458775 FAO458775 FKK458775 FUG458775 GEC458775 GNY458775 GXU458775 HHQ458775 HRM458775 IBI458775 ILE458775 IVA458775 JEW458775 JOS458775 JYO458775 KIK458775 KSG458775 LCC458775 LLY458775 LVU458775 MFQ458775 MPM458775 MZI458775 NJE458775 NTA458775 OCW458775 OMS458775 OWO458775 PGK458775 PQG458775 QAC458775 QJY458775 QTU458775 RDQ458775 RNM458775 RXI458775 SHE458775 SRA458775 TAW458775 TKS458775 TUO458775 UEK458775 UOG458775 UYC458775 VHY458775 VRU458775 WBQ458775 WLM458775 WVI458775 IW524311 SS524311 ACO524311 AMK524311 AWG524311 BGC524311 BPY524311 BZU524311 CJQ524311 CTM524311 DDI524311 DNE524311 DXA524311 EGW524311 EQS524311 FAO524311 FKK524311 FUG524311 GEC524311 GNY524311 GXU524311 HHQ524311 HRM524311 IBI524311 ILE524311 IVA524311 JEW524311 JOS524311 JYO524311 KIK524311 KSG524311 LCC524311 LLY524311 LVU524311 MFQ524311 MPM524311 MZI524311 NJE524311 NTA524311 OCW524311 OMS524311 OWO524311 PGK524311 PQG524311 QAC524311 QJY524311 QTU524311 RDQ524311 RNM524311 RXI524311 SHE524311 SRA524311 TAW524311 TKS524311 TUO524311 UEK524311 UOG524311 UYC524311 VHY524311 VRU524311 WBQ524311 WLM524311 WVI524311 IW589847 SS589847 ACO589847 AMK589847 AWG589847 BGC589847 BPY589847 BZU589847 CJQ589847 CTM589847 DDI589847 DNE589847 DXA589847 EGW589847 EQS589847 FAO589847 FKK589847 FUG589847 GEC589847 GNY589847 GXU589847 HHQ589847 HRM589847 IBI589847 ILE589847 IVA589847 JEW589847 JOS589847 JYO589847 KIK589847 KSG589847 LCC589847 LLY589847 LVU589847 MFQ589847 MPM589847 MZI589847 NJE589847 NTA589847 OCW589847 OMS589847 OWO589847 PGK589847 PQG589847 QAC589847 QJY589847 QTU589847 RDQ589847 RNM589847 RXI589847 SHE589847 SRA589847 TAW589847 TKS589847 TUO589847 UEK589847 UOG589847 UYC589847 VHY589847 VRU589847 WBQ589847 WLM589847 WVI589847 IW655383 SS655383 ACO655383 AMK655383 AWG655383 BGC655383 BPY655383 BZU655383 CJQ655383 CTM655383 DDI655383 DNE655383 DXA655383 EGW655383 EQS655383 FAO655383 FKK655383 FUG655383 GEC655383 GNY655383 GXU655383 HHQ655383 HRM655383 IBI655383 ILE655383 IVA655383 JEW655383 JOS655383 JYO655383 KIK655383 KSG655383 LCC655383 LLY655383 LVU655383 MFQ655383 MPM655383 MZI655383 NJE655383 NTA655383 OCW655383 OMS655383 OWO655383 PGK655383 PQG655383 QAC655383 QJY655383 QTU655383 RDQ655383 RNM655383 RXI655383 SHE655383 SRA655383 TAW655383 TKS655383 TUO655383 UEK655383 UOG655383 UYC655383 VHY655383 VRU655383 WBQ655383 WLM655383 WVI655383 IW720919 SS720919 ACO720919 AMK720919 AWG720919 BGC720919 BPY720919 BZU720919 CJQ720919 CTM720919 DDI720919 DNE720919 DXA720919 EGW720919 EQS720919 FAO720919 FKK720919 FUG720919 GEC720919 GNY720919 GXU720919 HHQ720919 HRM720919 IBI720919 ILE720919 IVA720919 JEW720919 JOS720919 JYO720919 KIK720919 KSG720919 LCC720919 LLY720919 LVU720919 MFQ720919 MPM720919 MZI720919 NJE720919 NTA720919 OCW720919 OMS720919 OWO720919 PGK720919 PQG720919 QAC720919 QJY720919 QTU720919 RDQ720919 RNM720919 RXI720919 SHE720919 SRA720919 TAW720919 TKS720919 TUO720919 UEK720919 UOG720919 UYC720919 VHY720919 VRU720919 WBQ720919 WLM720919 WVI720919 IW786455 SS786455 ACO786455 AMK786455 AWG786455 BGC786455 BPY786455 BZU786455 CJQ786455 CTM786455 DDI786455 DNE786455 DXA786455 EGW786455 EQS786455 FAO786455 FKK786455 FUG786455 GEC786455 GNY786455 GXU786455 HHQ786455 HRM786455 IBI786455 ILE786455 IVA786455 JEW786455 JOS786455 JYO786455 KIK786455 KSG786455 LCC786455 LLY786455 LVU786455 MFQ786455 MPM786455 MZI786455 NJE786455 NTA786455 OCW786455 OMS786455 OWO786455 PGK786455 PQG786455 QAC786455 QJY786455 QTU786455 RDQ786455 RNM786455 RXI786455 SHE786455 SRA786455 TAW786455 TKS786455 TUO786455 UEK786455 UOG786455 UYC786455 VHY786455 VRU786455 WBQ786455 WLM786455 WVI786455 IW851991 SS851991 ACO851991 AMK851991 AWG851991 BGC851991 BPY851991 BZU851991 CJQ851991 CTM851991 DDI851991 DNE851991 DXA851991 EGW851991 EQS851991 FAO851991 FKK851991 FUG851991 GEC851991 GNY851991 GXU851991 HHQ851991 HRM851991 IBI851991 ILE851991 IVA851991 JEW851991 JOS851991 JYO851991 KIK851991 KSG851991 LCC851991 LLY851991 LVU851991 MFQ851991 MPM851991 MZI851991 NJE851991 NTA851991 OCW851991 OMS851991 OWO851991 PGK851991 PQG851991 QAC851991 QJY851991 QTU851991 RDQ851991 RNM851991 RXI851991 SHE851991 SRA851991 TAW851991 TKS851991 TUO851991 UEK851991 UOG851991 UYC851991 VHY851991 VRU851991 WBQ851991 WLM851991 WVI851991 IW917527 SS917527 ACO917527 AMK917527 AWG917527 BGC917527 BPY917527 BZU917527 CJQ917527 CTM917527 DDI917527 DNE917527 DXA917527 EGW917527 EQS917527 FAO917527 FKK917527 FUG917527 GEC917527 GNY917527 GXU917527 HHQ917527 HRM917527 IBI917527 ILE917527 IVA917527 JEW917527 JOS917527 JYO917527 KIK917527 KSG917527 LCC917527 LLY917527 LVU917527 MFQ917527 MPM917527 MZI917527 NJE917527 NTA917527 OCW917527 OMS917527 OWO917527 PGK917527 PQG917527 QAC917527 QJY917527 QTU917527 RDQ917527 RNM917527 RXI917527 SHE917527 SRA917527 TAW917527 TKS917527 TUO917527 UEK917527 UOG917527 UYC917527 VHY917527 VRU917527 WBQ917527 WLM917527 WVI917527 IW983063 SS983063 ACO983063 AMK983063 AWG983063 BGC983063 BPY983063 BZU983063 CJQ983063 CTM983063 DDI983063 DNE983063 DXA983063 EGW983063 EQS983063 FAO983063 FKK983063 FUG983063 GEC983063 GNY983063 GXU983063 HHQ983063 HRM983063 IBI983063 ILE983063 IVA983063 JEW983063 JOS983063 JYO983063 KIK983063 KSG983063 LCC983063 LLY983063 LVU983063 MFQ983063 MPM983063 MZI983063 NJE983063 NTA983063 OCW983063 OMS983063 OWO983063 PGK983063 PQG983063 QAC983063 QJY983063 QTU983063 RDQ983063 RNM983063 RXI983063 SHE983063 SRA983063 TAW983063 TKS983063 TUO983063 UEK983063 UOG983063 UYC983063 VHY983063 VRU983063 WBQ983063 WLM983063 WVI983063 IW65559 I65559 ACO65559 I131095 I196631 I262167 I327703 I393239 I458775 I524311 I589847 I655383 I720919 I786455 I851991 I917527 I983063 WVI25:WVI31 WLM25:WLM31 WBQ25:WBQ31 VRU25:VRU31 VHY25:VHY31 UYC25:UYC31 UOG25:UOG31 UEK25:UEK31 TUO25:TUO31 TKS25:TKS31 TAW25:TAW31 SRA25:SRA31 SHE25:SHE31 RXI25:RXI31 RNM25:RNM31 RDQ25:RDQ31 QTU25:QTU31 QJY25:QJY31 QAC25:QAC31 PQG25:PQG31 PGK25:PGK31 OWO25:OWO31 OMS25:OMS31 OCW25:OCW31 NTA25:NTA31 NJE25:NJE31 MZI25:MZI31 MPM25:MPM31 MFQ25:MFQ31 LVU25:LVU31 LLY25:LLY31 LCC25:LCC31 KSG25:KSG31 KIK25:KIK31 JYO25:JYO31 JOS25:JOS31 JEW25:JEW31 IVA25:IVA31 ILE25:ILE31 IBI25:IBI31 HRM25:HRM31 HHQ25:HHQ31 GXU25:GXU31 GNY25:GNY31 GEC25:GEC31 FUG25:FUG31 FKK25:FKK31 FAO25:FAO31 EQS25:EQS31 EGW25:EGW31 DXA25:DXA31 DNE25:DNE31 DDI25:DDI31 CTM25:CTM31 CJQ25:CJQ31 BZU25:BZU31 BPY25:BPY31 BGC25:BGC31 AWG25:AWG31 AMK25:AMK31 ACO25:ACO31 SS25:SS31 IW25:IW31" xr:uid="{00000000-0002-0000-3300-00000F000000}">
      <formula1>$D$25:$G$25</formula1>
    </dataValidation>
    <dataValidation type="list" allowBlank="1" showInputMessage="1" showErrorMessage="1" sqref="IW24 I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IW65558 SS65558 ACO65558 AMK65558 AWG65558 BGC65558 BPY65558 BZU65558 CJQ65558 CTM65558 DDI65558 DNE65558 DXA65558 EGW65558 EQS65558 FAO65558 FKK65558 FUG65558 GEC65558 GNY65558 GXU65558 HHQ65558 HRM65558 IBI65558 ILE65558 IVA65558 JEW65558 JOS65558 JYO65558 KIK65558 KSG65558 LCC65558 LLY65558 LVU65558 MFQ65558 MPM65558 MZI65558 NJE65558 NTA65558 OCW65558 OMS65558 OWO65558 PGK65558 PQG65558 QAC65558 QJY65558 QTU65558 RDQ65558 RNM65558 RXI65558 SHE65558 SRA65558 TAW65558 TKS65558 TUO65558 UEK65558 UOG65558 UYC65558 VHY65558 VRU65558 WBQ65558 WLM65558 WVI65558 IW131094 SS131094 ACO131094 AMK131094 AWG131094 BGC131094 BPY131094 BZU131094 CJQ131094 CTM131094 DDI131094 DNE131094 DXA131094 EGW131094 EQS131094 FAO131094 FKK131094 FUG131094 GEC131094 GNY131094 GXU131094 HHQ131094 HRM131094 IBI131094 ILE131094 IVA131094 JEW131094 JOS131094 JYO131094 KIK131094 KSG131094 LCC131094 LLY131094 LVU131094 MFQ131094 MPM131094 MZI131094 NJE131094 NTA131094 OCW131094 OMS131094 OWO131094 PGK131094 PQG131094 QAC131094 QJY131094 QTU131094 RDQ131094 RNM131094 RXI131094 SHE131094 SRA131094 TAW131094 TKS131094 TUO131094 UEK131094 UOG131094 UYC131094 VHY131094 VRU131094 WBQ131094 WLM131094 WVI131094 IW196630 SS196630 ACO196630 AMK196630 AWG196630 BGC196630 BPY196630 BZU196630 CJQ196630 CTM196630 DDI196630 DNE196630 DXA196630 EGW196630 EQS196630 FAO196630 FKK196630 FUG196630 GEC196630 GNY196630 GXU196630 HHQ196630 HRM196630 IBI196630 ILE196630 IVA196630 JEW196630 JOS196630 JYO196630 KIK196630 KSG196630 LCC196630 LLY196630 LVU196630 MFQ196630 MPM196630 MZI196630 NJE196630 NTA196630 OCW196630 OMS196630 OWO196630 PGK196630 PQG196630 QAC196630 QJY196630 QTU196630 RDQ196630 RNM196630 RXI196630 SHE196630 SRA196630 TAW196630 TKS196630 TUO196630 UEK196630 UOG196630 UYC196630 VHY196630 VRU196630 WBQ196630 WLM196630 WVI196630 IW262166 SS262166 ACO262166 AMK262166 AWG262166 BGC262166 BPY262166 BZU262166 CJQ262166 CTM262166 DDI262166 DNE262166 DXA262166 EGW262166 EQS262166 FAO262166 FKK262166 FUG262166 GEC262166 GNY262166 GXU262166 HHQ262166 HRM262166 IBI262166 ILE262166 IVA262166 JEW262166 JOS262166 JYO262166 KIK262166 KSG262166 LCC262166 LLY262166 LVU262166 MFQ262166 MPM262166 MZI262166 NJE262166 NTA262166 OCW262166 OMS262166 OWO262166 PGK262166 PQG262166 QAC262166 QJY262166 QTU262166 RDQ262166 RNM262166 RXI262166 SHE262166 SRA262166 TAW262166 TKS262166 TUO262166 UEK262166 UOG262166 UYC262166 VHY262166 VRU262166 WBQ262166 WLM262166 WVI262166 IW327702 SS327702 ACO327702 AMK327702 AWG327702 BGC327702 BPY327702 BZU327702 CJQ327702 CTM327702 DDI327702 DNE327702 DXA327702 EGW327702 EQS327702 FAO327702 FKK327702 FUG327702 GEC327702 GNY327702 GXU327702 HHQ327702 HRM327702 IBI327702 ILE327702 IVA327702 JEW327702 JOS327702 JYO327702 KIK327702 KSG327702 LCC327702 LLY327702 LVU327702 MFQ327702 MPM327702 MZI327702 NJE327702 NTA327702 OCW327702 OMS327702 OWO327702 PGK327702 PQG327702 QAC327702 QJY327702 QTU327702 RDQ327702 RNM327702 RXI327702 SHE327702 SRA327702 TAW327702 TKS327702 TUO327702 UEK327702 UOG327702 UYC327702 VHY327702 VRU327702 WBQ327702 WLM327702 WVI327702 IW393238 SS393238 ACO393238 AMK393238 AWG393238 BGC393238 BPY393238 BZU393238 CJQ393238 CTM393238 DDI393238 DNE393238 DXA393238 EGW393238 EQS393238 FAO393238 FKK393238 FUG393238 GEC393238 GNY393238 GXU393238 HHQ393238 HRM393238 IBI393238 ILE393238 IVA393238 JEW393238 JOS393238 JYO393238 KIK393238 KSG393238 LCC393238 LLY393238 LVU393238 MFQ393238 MPM393238 MZI393238 NJE393238 NTA393238 OCW393238 OMS393238 OWO393238 PGK393238 PQG393238 QAC393238 QJY393238 QTU393238 RDQ393238 RNM393238 RXI393238 SHE393238 SRA393238 TAW393238 TKS393238 TUO393238 UEK393238 UOG393238 UYC393238 VHY393238 VRU393238 WBQ393238 WLM393238 WVI393238 IW458774 SS458774 ACO458774 AMK458774 AWG458774 BGC458774 BPY458774 BZU458774 CJQ458774 CTM458774 DDI458774 DNE458774 DXA458774 EGW458774 EQS458774 FAO458774 FKK458774 FUG458774 GEC458774 GNY458774 GXU458774 HHQ458774 HRM458774 IBI458774 ILE458774 IVA458774 JEW458774 JOS458774 JYO458774 KIK458774 KSG458774 LCC458774 LLY458774 LVU458774 MFQ458774 MPM458774 MZI458774 NJE458774 NTA458774 OCW458774 OMS458774 OWO458774 PGK458774 PQG458774 QAC458774 QJY458774 QTU458774 RDQ458774 RNM458774 RXI458774 SHE458774 SRA458774 TAW458774 TKS458774 TUO458774 UEK458774 UOG458774 UYC458774 VHY458774 VRU458774 WBQ458774 WLM458774 WVI458774 IW524310 SS524310 ACO524310 AMK524310 AWG524310 BGC524310 BPY524310 BZU524310 CJQ524310 CTM524310 DDI524310 DNE524310 DXA524310 EGW524310 EQS524310 FAO524310 FKK524310 FUG524310 GEC524310 GNY524310 GXU524310 HHQ524310 HRM524310 IBI524310 ILE524310 IVA524310 JEW524310 JOS524310 JYO524310 KIK524310 KSG524310 LCC524310 LLY524310 LVU524310 MFQ524310 MPM524310 MZI524310 NJE524310 NTA524310 OCW524310 OMS524310 OWO524310 PGK524310 PQG524310 QAC524310 QJY524310 QTU524310 RDQ524310 RNM524310 RXI524310 SHE524310 SRA524310 TAW524310 TKS524310 TUO524310 UEK524310 UOG524310 UYC524310 VHY524310 VRU524310 WBQ524310 WLM524310 WVI524310 IW589846 SS589846 ACO589846 AMK589846 AWG589846 BGC589846 BPY589846 BZU589846 CJQ589846 CTM589846 DDI589846 DNE589846 DXA589846 EGW589846 EQS589846 FAO589846 FKK589846 FUG589846 GEC589846 GNY589846 GXU589846 HHQ589846 HRM589846 IBI589846 ILE589846 IVA589846 JEW589846 JOS589846 JYO589846 KIK589846 KSG589846 LCC589846 LLY589846 LVU589846 MFQ589846 MPM589846 MZI589846 NJE589846 NTA589846 OCW589846 OMS589846 OWO589846 PGK589846 PQG589846 QAC589846 QJY589846 QTU589846 RDQ589846 RNM589846 RXI589846 SHE589846 SRA589846 TAW589846 TKS589846 TUO589846 UEK589846 UOG589846 UYC589846 VHY589846 VRU589846 WBQ589846 WLM589846 WVI589846 IW655382 SS655382 ACO655382 AMK655382 AWG655382 BGC655382 BPY655382 BZU655382 CJQ655382 CTM655382 DDI655382 DNE655382 DXA655382 EGW655382 EQS655382 FAO655382 FKK655382 FUG655382 GEC655382 GNY655382 GXU655382 HHQ655382 HRM655382 IBI655382 ILE655382 IVA655382 JEW655382 JOS655382 JYO655382 KIK655382 KSG655382 LCC655382 LLY655382 LVU655382 MFQ655382 MPM655382 MZI655382 NJE655382 NTA655382 OCW655382 OMS655382 OWO655382 PGK655382 PQG655382 QAC655382 QJY655382 QTU655382 RDQ655382 RNM655382 RXI655382 SHE655382 SRA655382 TAW655382 TKS655382 TUO655382 UEK655382 UOG655382 UYC655382 VHY655382 VRU655382 WBQ655382 WLM655382 WVI655382 IW720918 SS720918 ACO720918 AMK720918 AWG720918 BGC720918 BPY720918 BZU720918 CJQ720918 CTM720918 DDI720918 DNE720918 DXA720918 EGW720918 EQS720918 FAO720918 FKK720918 FUG720918 GEC720918 GNY720918 GXU720918 HHQ720918 HRM720918 IBI720918 ILE720918 IVA720918 JEW720918 JOS720918 JYO720918 KIK720918 KSG720918 LCC720918 LLY720918 LVU720918 MFQ720918 MPM720918 MZI720918 NJE720918 NTA720918 OCW720918 OMS720918 OWO720918 PGK720918 PQG720918 QAC720918 QJY720918 QTU720918 RDQ720918 RNM720918 RXI720918 SHE720918 SRA720918 TAW720918 TKS720918 TUO720918 UEK720918 UOG720918 UYC720918 VHY720918 VRU720918 WBQ720918 WLM720918 WVI720918 IW786454 SS786454 ACO786454 AMK786454 AWG786454 BGC786454 BPY786454 BZU786454 CJQ786454 CTM786454 DDI786454 DNE786454 DXA786454 EGW786454 EQS786454 FAO786454 FKK786454 FUG786454 GEC786454 GNY786454 GXU786454 HHQ786454 HRM786454 IBI786454 ILE786454 IVA786454 JEW786454 JOS786454 JYO786454 KIK786454 KSG786454 LCC786454 LLY786454 LVU786454 MFQ786454 MPM786454 MZI786454 NJE786454 NTA786454 OCW786454 OMS786454 OWO786454 PGK786454 PQG786454 QAC786454 QJY786454 QTU786454 RDQ786454 RNM786454 RXI786454 SHE786454 SRA786454 TAW786454 TKS786454 TUO786454 UEK786454 UOG786454 UYC786454 VHY786454 VRU786454 WBQ786454 WLM786454 WVI786454 IW851990 SS851990 ACO851990 AMK851990 AWG851990 BGC851990 BPY851990 BZU851990 CJQ851990 CTM851990 DDI851990 DNE851990 DXA851990 EGW851990 EQS851990 FAO851990 FKK851990 FUG851990 GEC851990 GNY851990 GXU851990 HHQ851990 HRM851990 IBI851990 ILE851990 IVA851990 JEW851990 JOS851990 JYO851990 KIK851990 KSG851990 LCC851990 LLY851990 LVU851990 MFQ851990 MPM851990 MZI851990 NJE851990 NTA851990 OCW851990 OMS851990 OWO851990 PGK851990 PQG851990 QAC851990 QJY851990 QTU851990 RDQ851990 RNM851990 RXI851990 SHE851990 SRA851990 TAW851990 TKS851990 TUO851990 UEK851990 UOG851990 UYC851990 VHY851990 VRU851990 WBQ851990 WLM851990 WVI851990 IW917526 SS917526 ACO917526 AMK917526 AWG917526 BGC917526 BPY917526 BZU917526 CJQ917526 CTM917526 DDI917526 DNE917526 DXA917526 EGW917526 EQS917526 FAO917526 FKK917526 FUG917526 GEC917526 GNY917526 GXU917526 HHQ917526 HRM917526 IBI917526 ILE917526 IVA917526 JEW917526 JOS917526 JYO917526 KIK917526 KSG917526 LCC917526 LLY917526 LVU917526 MFQ917526 MPM917526 MZI917526 NJE917526 NTA917526 OCW917526 OMS917526 OWO917526 PGK917526 PQG917526 QAC917526 QJY917526 QTU917526 RDQ917526 RNM917526 RXI917526 SHE917526 SRA917526 TAW917526 TKS917526 TUO917526 UEK917526 UOG917526 UYC917526 VHY917526 VRU917526 WBQ917526 WLM917526 WVI917526 IW983062 SS983062 ACO983062 AMK983062 AWG983062 BGC983062 BPY983062 BZU983062 CJQ983062 CTM983062 DDI983062 DNE983062 DXA983062 EGW983062 EQS983062 FAO983062 FKK983062 FUG983062 GEC983062 GNY983062 GXU983062 HHQ983062 HRM983062 IBI983062 ILE983062 IVA983062 JEW983062 JOS983062 JYO983062 KIK983062 KSG983062 LCC983062 LLY983062 LVU983062 MFQ983062 MPM983062 MZI983062 NJE983062 NTA983062 OCW983062 OMS983062 OWO983062 PGK983062 PQG983062 QAC983062 QJY983062 QTU983062 RDQ983062 RNM983062 RXI983062 SHE983062 SRA983062 TAW983062 TKS983062 TUO983062 UEK983062 UOG983062 UYC983062 VHY983062 VRU983062 WBQ983062 WLM983062 WVI983062 I65558 SS24 I131094 I196630 I262166 I327702 I393238 I458774 I524310 I589846 I655382 I720918 I786454 I851990 I917526 I983062" xr:uid="{00000000-0002-0000-3300-000010000000}">
      <formula1>$D$24:$G$24</formula1>
    </dataValidation>
    <dataValidation type="list" allowBlank="1" showInputMessage="1" showErrorMessage="1" sqref="WVI983064 WLM983064 WBQ983064 VRU983064 VHY983064 UYC983064 UOG983064 UEK983064 TUO983064 TKS983064 TAW983064 SRA983064 SHE983064 RXI983064 RNM983064 RDQ983064 QTU983064 QJY983064 QAC983064 PQG983064 PGK983064 OWO983064 OMS983064 OCW983064 NTA983064 NJE983064 MZI983064 MPM983064 MFQ983064 LVU983064 LLY983064 LCC983064 KSG983064 KIK983064 JYO983064 JOS983064 JEW983064 IVA983064 ILE983064 IBI983064 HRM983064 HHQ983064 GXU983064 GNY983064 GEC983064 FUG983064 FKK983064 FAO983064 EQS983064 EGW983064 DXA983064 DNE983064 DDI983064 CTM983064 CJQ983064 BZU983064 BPY983064 BGC983064 AWG983064 AMK983064 ACO983064 SS983064 IW983064 WVI917528 WLM917528 WBQ917528 VRU917528 VHY917528 UYC917528 UOG917528 UEK917528 TUO917528 TKS917528 TAW917528 SRA917528 SHE917528 RXI917528 RNM917528 RDQ917528 QTU917528 QJY917528 QAC917528 PQG917528 PGK917528 OWO917528 OMS917528 OCW917528 NTA917528 NJE917528 MZI917528 MPM917528 MFQ917528 LVU917528 LLY917528 LCC917528 KSG917528 KIK917528 JYO917528 JOS917528 JEW917528 IVA917528 ILE917528 IBI917528 HRM917528 HHQ917528 GXU917528 GNY917528 GEC917528 FUG917528 FKK917528 FAO917528 EQS917528 EGW917528 DXA917528 DNE917528 DDI917528 CTM917528 CJQ917528 BZU917528 BPY917528 BGC917528 AWG917528 AMK917528 ACO917528 SS917528 IW917528 WVI851992 WLM851992 WBQ851992 VRU851992 VHY851992 UYC851992 UOG851992 UEK851992 TUO851992 TKS851992 TAW851992 SRA851992 SHE851992 RXI851992 RNM851992 RDQ851992 QTU851992 QJY851992 QAC851992 PQG851992 PGK851992 OWO851992 OMS851992 OCW851992 NTA851992 NJE851992 MZI851992 MPM851992 MFQ851992 LVU851992 LLY851992 LCC851992 KSG851992 KIK851992 JYO851992 JOS851992 JEW851992 IVA851992 ILE851992 IBI851992 HRM851992 HHQ851992 GXU851992 GNY851992 GEC851992 FUG851992 FKK851992 FAO851992 EQS851992 EGW851992 DXA851992 DNE851992 DDI851992 CTM851992 CJQ851992 BZU851992 BPY851992 BGC851992 AWG851992 AMK851992 ACO851992 SS851992 IW851992 WVI786456 WLM786456 WBQ786456 VRU786456 VHY786456 UYC786456 UOG786456 UEK786456 TUO786456 TKS786456 TAW786456 SRA786456 SHE786456 RXI786456 RNM786456 RDQ786456 QTU786456 QJY786456 QAC786456 PQG786456 PGK786456 OWO786456 OMS786456 OCW786456 NTA786456 NJE786456 MZI786456 MPM786456 MFQ786456 LVU786456 LLY786456 LCC786456 KSG786456 KIK786456 JYO786456 JOS786456 JEW786456 IVA786456 ILE786456 IBI786456 HRM786456 HHQ786456 GXU786456 GNY786456 GEC786456 FUG786456 FKK786456 FAO786456 EQS786456 EGW786456 DXA786456 DNE786456 DDI786456 CTM786456 CJQ786456 BZU786456 BPY786456 BGC786456 AWG786456 AMK786456 ACO786456 SS786456 IW786456 WVI720920 WLM720920 WBQ720920 VRU720920 VHY720920 UYC720920 UOG720920 UEK720920 TUO720920 TKS720920 TAW720920 SRA720920 SHE720920 RXI720920 RNM720920 RDQ720920 QTU720920 QJY720920 QAC720920 PQG720920 PGK720920 OWO720920 OMS720920 OCW720920 NTA720920 NJE720920 MZI720920 MPM720920 MFQ720920 LVU720920 LLY720920 LCC720920 KSG720920 KIK720920 JYO720920 JOS720920 JEW720920 IVA720920 ILE720920 IBI720920 HRM720920 HHQ720920 GXU720920 GNY720920 GEC720920 FUG720920 FKK720920 FAO720920 EQS720920 EGW720920 DXA720920 DNE720920 DDI720920 CTM720920 CJQ720920 BZU720920 BPY720920 BGC720920 AWG720920 AMK720920 ACO720920 SS720920 IW720920 WVI655384 WLM655384 WBQ655384 VRU655384 VHY655384 UYC655384 UOG655384 UEK655384 TUO655384 TKS655384 TAW655384 SRA655384 SHE655384 RXI655384 RNM655384 RDQ655384 QTU655384 QJY655384 QAC655384 PQG655384 PGK655384 OWO655384 OMS655384 OCW655384 NTA655384 NJE655384 MZI655384 MPM655384 MFQ655384 LVU655384 LLY655384 LCC655384 KSG655384 KIK655384 JYO655384 JOS655384 JEW655384 IVA655384 ILE655384 IBI655384 HRM655384 HHQ655384 GXU655384 GNY655384 GEC655384 FUG655384 FKK655384 FAO655384 EQS655384 EGW655384 DXA655384 DNE655384 DDI655384 CTM655384 CJQ655384 BZU655384 BPY655384 BGC655384 AWG655384 AMK655384 ACO655384 SS655384 IW655384 WVI589848 WLM589848 WBQ589848 VRU589848 VHY589848 UYC589848 UOG589848 UEK589848 TUO589848 TKS589848 TAW589848 SRA589848 SHE589848 RXI589848 RNM589848 RDQ589848 QTU589848 QJY589848 QAC589848 PQG589848 PGK589848 OWO589848 OMS589848 OCW589848 NTA589848 NJE589848 MZI589848 MPM589848 MFQ589848 LVU589848 LLY589848 LCC589848 KSG589848 KIK589848 JYO589848 JOS589848 JEW589848 IVA589848 ILE589848 IBI589848 HRM589848 HHQ589848 GXU589848 GNY589848 GEC589848 FUG589848 FKK589848 FAO589848 EQS589848 EGW589848 DXA589848 DNE589848 DDI589848 CTM589848 CJQ589848 BZU589848 BPY589848 BGC589848 AWG589848 AMK589848 ACO589848 SS589848 IW589848 WVI524312 WLM524312 WBQ524312 VRU524312 VHY524312 UYC524312 UOG524312 UEK524312 TUO524312 TKS524312 TAW524312 SRA524312 SHE524312 RXI524312 RNM524312 RDQ524312 QTU524312 QJY524312 QAC524312 PQG524312 PGK524312 OWO524312 OMS524312 OCW524312 NTA524312 NJE524312 MZI524312 MPM524312 MFQ524312 LVU524312 LLY524312 LCC524312 KSG524312 KIK524312 JYO524312 JOS524312 JEW524312 IVA524312 ILE524312 IBI524312 HRM524312 HHQ524312 GXU524312 GNY524312 GEC524312 FUG524312 FKK524312 FAO524312 EQS524312 EGW524312 DXA524312 DNE524312 DDI524312 CTM524312 CJQ524312 BZU524312 BPY524312 BGC524312 AWG524312 AMK524312 ACO524312 SS524312 IW524312 WVI458776 WLM458776 WBQ458776 VRU458776 VHY458776 UYC458776 UOG458776 UEK458776 TUO458776 TKS458776 TAW458776 SRA458776 SHE458776 RXI458776 RNM458776 RDQ458776 QTU458776 QJY458776 QAC458776 PQG458776 PGK458776 OWO458776 OMS458776 OCW458776 NTA458776 NJE458776 MZI458776 MPM458776 MFQ458776 LVU458776 LLY458776 LCC458776 KSG458776 KIK458776 JYO458776 JOS458776 JEW458776 IVA458776 ILE458776 IBI458776 HRM458776 HHQ458776 GXU458776 GNY458776 GEC458776 FUG458776 FKK458776 FAO458776 EQS458776 EGW458776 DXA458776 DNE458776 DDI458776 CTM458776 CJQ458776 BZU458776 BPY458776 BGC458776 AWG458776 AMK458776 ACO458776 SS458776 IW458776 WVI393240 WLM393240 WBQ393240 VRU393240 VHY393240 UYC393240 UOG393240 UEK393240 TUO393240 TKS393240 TAW393240 SRA393240 SHE393240 RXI393240 RNM393240 RDQ393240 QTU393240 QJY393240 QAC393240 PQG393240 PGK393240 OWO393240 OMS393240 OCW393240 NTA393240 NJE393240 MZI393240 MPM393240 MFQ393240 LVU393240 LLY393240 LCC393240 KSG393240 KIK393240 JYO393240 JOS393240 JEW393240 IVA393240 ILE393240 IBI393240 HRM393240 HHQ393240 GXU393240 GNY393240 GEC393240 FUG393240 FKK393240 FAO393240 EQS393240 EGW393240 DXA393240 DNE393240 DDI393240 CTM393240 CJQ393240 BZU393240 BPY393240 BGC393240 AWG393240 AMK393240 ACO393240 SS393240 IW393240 WVI327704 WLM327704 WBQ327704 VRU327704 VHY327704 UYC327704 UOG327704 UEK327704 TUO327704 TKS327704 TAW327704 SRA327704 SHE327704 RXI327704 RNM327704 RDQ327704 QTU327704 QJY327704 QAC327704 PQG327704 PGK327704 OWO327704 OMS327704 OCW327704 NTA327704 NJE327704 MZI327704 MPM327704 MFQ327704 LVU327704 LLY327704 LCC327704 KSG327704 KIK327704 JYO327704 JOS327704 JEW327704 IVA327704 ILE327704 IBI327704 HRM327704 HHQ327704 GXU327704 GNY327704 GEC327704 FUG327704 FKK327704 FAO327704 EQS327704 EGW327704 DXA327704 DNE327704 DDI327704 CTM327704 CJQ327704 BZU327704 BPY327704 BGC327704 AWG327704 AMK327704 ACO327704 SS327704 IW327704 WVI262168 WLM262168 WBQ262168 VRU262168 VHY262168 UYC262168 UOG262168 UEK262168 TUO262168 TKS262168 TAW262168 SRA262168 SHE262168 RXI262168 RNM262168 RDQ262168 QTU262168 QJY262168 QAC262168 PQG262168 PGK262168 OWO262168 OMS262168 OCW262168 NTA262168 NJE262168 MZI262168 MPM262168 MFQ262168 LVU262168 LLY262168 LCC262168 KSG262168 KIK262168 JYO262168 JOS262168 JEW262168 IVA262168 ILE262168 IBI262168 HRM262168 HHQ262168 GXU262168 GNY262168 GEC262168 FUG262168 FKK262168 FAO262168 EQS262168 EGW262168 DXA262168 DNE262168 DDI262168 CTM262168 CJQ262168 BZU262168 BPY262168 BGC262168 AWG262168 AMK262168 ACO262168 SS262168 IW262168 WVI196632 WLM196632 WBQ196632 VRU196632 VHY196632 UYC196632 UOG196632 UEK196632 TUO196632 TKS196632 TAW196632 SRA196632 SHE196632 RXI196632 RNM196632 RDQ196632 QTU196632 QJY196632 QAC196632 PQG196632 PGK196632 OWO196632 OMS196632 OCW196632 NTA196632 NJE196632 MZI196632 MPM196632 MFQ196632 LVU196632 LLY196632 LCC196632 KSG196632 KIK196632 JYO196632 JOS196632 JEW196632 IVA196632 ILE196632 IBI196632 HRM196632 HHQ196632 GXU196632 GNY196632 GEC196632 FUG196632 FKK196632 FAO196632 EQS196632 EGW196632 DXA196632 DNE196632 DDI196632 CTM196632 CJQ196632 BZU196632 BPY196632 BGC196632 AWG196632 AMK196632 ACO196632 SS196632 IW196632 WVI131096 WLM131096 WBQ131096 VRU131096 VHY131096 UYC131096 UOG131096 UEK131096 TUO131096 TKS131096 TAW131096 SRA131096 SHE131096 RXI131096 RNM131096 RDQ131096 QTU131096 QJY131096 QAC131096 PQG131096 PGK131096 OWO131096 OMS131096 OCW131096 NTA131096 NJE131096 MZI131096 MPM131096 MFQ131096 LVU131096 LLY131096 LCC131096 KSG131096 KIK131096 JYO131096 JOS131096 JEW131096 IVA131096 ILE131096 IBI131096 HRM131096 HHQ131096 GXU131096 GNY131096 GEC131096 FUG131096 FKK131096 FAO131096 EQS131096 EGW131096 DXA131096 DNE131096 DDI131096 CTM131096 CJQ131096 BZU131096 BPY131096 BGC131096 AWG131096 AMK131096 ACO131096 SS131096 IW131096 WVI65560 WLM65560 WBQ65560 VRU65560 VHY65560 UYC65560 UOG65560 UEK65560 TUO65560 TKS65560 TAW65560 SRA65560 SHE65560 RXI65560 RNM65560 RDQ65560 QTU65560 QJY65560 QAC65560 PQG65560 PGK65560 OWO65560 OMS65560 OCW65560 NTA65560 NJE65560 MZI65560 MPM65560 MFQ65560 LVU65560 LLY65560 LCC65560 KSG65560 KIK65560 JYO65560 JOS65560 JEW65560 IVA65560 ILE65560 IBI65560 HRM65560 HHQ65560 GXU65560 GNY65560 GEC65560 FUG65560 FKK65560 FAO65560 EQS65560 EGW65560 DXA65560 DNE65560 DDI65560 CTM65560 CJQ65560 BZU65560 BPY65560 BGC65560 AWG65560 AMK65560 ACO65560 SS65560 IW65560 I65560 I983064 I917528 I851992 I786456 I720920 I655384 I589848 I524312 I458776 I393240 I327704 I262168 I196632 I131096" xr:uid="{00000000-0002-0000-3300-000011000000}">
      <formula1>#REF!</formula1>
    </dataValidation>
    <dataValidation type="list" allowBlank="1" showInputMessage="1" showErrorMessage="1" sqref="I20" xr:uid="{00000000-0002-0000-3300-000012000000}">
      <formula1>$D$20:$G$20</formula1>
    </dataValidation>
    <dataValidation type="list" allowBlank="1" showInputMessage="1" showErrorMessage="1" sqref="I19" xr:uid="{00000000-0002-0000-3300-000013000000}">
      <formula1>$D$19:$G$19</formula1>
    </dataValidation>
    <dataValidation type="list" allowBlank="1" showInputMessage="1" showErrorMessage="1" sqref="I15" xr:uid="{00000000-0002-0000-3300-000014000000}">
      <formula1>$D$15:$G$15</formula1>
    </dataValidation>
    <dataValidation type="list" allowBlank="1" showInputMessage="1" showErrorMessage="1" sqref="I10" xr:uid="{00000000-0002-0000-3300-000015000000}">
      <formula1>$D$10:$G$10</formula1>
    </dataValidation>
    <dataValidation type="list" allowBlank="1" showInputMessage="1" showErrorMessage="1" sqref="I28" xr:uid="{00000000-0002-0000-3300-000016000000}">
      <formula1>"No adverse remark, Adverse remark"</formula1>
    </dataValidation>
    <dataValidation type="list" allowBlank="1" showInputMessage="1" showErrorMessage="1" sqref="I29" xr:uid="{00000000-0002-0000-3300-000017000000}">
      <formula1>$D$29:$G$29</formula1>
    </dataValidation>
    <dataValidation type="list" allowBlank="1" showInputMessage="1" showErrorMessage="1" sqref="I31" xr:uid="{00000000-0002-0000-3300-000018000000}">
      <formula1>$D$31:$G$31</formula1>
    </dataValidation>
    <dataValidation type="list" allowBlank="1" showInputMessage="1" showErrorMessage="1" sqref="I30" xr:uid="{00000000-0002-0000-3300-000019000000}">
      <formula1>$D$30:$G$30</formula1>
    </dataValidation>
    <dataValidation type="list" allowBlank="1" showInputMessage="1" showErrorMessage="1" sqref="I27" xr:uid="{00000000-0002-0000-3300-00001A000000}">
      <formula1>"Office owned, Office rented, NA"</formula1>
    </dataValidation>
  </dataValidations>
  <pageMargins left="0.7" right="0.7" top="0.75" bottom="0.75" header="0.3" footer="0.3"/>
  <pageSetup paperSize="9" scale="56" orientation="portrait" horizontalDpi="4294967292" verticalDpi="4294967292" r:id="rId1"/>
  <headerFooter>
    <oddFooter>&amp;C&amp;"arial unicode ms,Regular"For internal use only</oddFooter>
    <evenFooter>&amp;C&amp;"arial unicode ms,Regular"For internal use only</evenFooter>
    <firstFooter>&amp;C&amp;"arial unicode ms,Regular"For internal use only</firstFooter>
  </headerFooter>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2">
    <pageSetUpPr fitToPage="1"/>
  </sheetPr>
  <dimension ref="A1:H186"/>
  <sheetViews>
    <sheetView zoomScale="80" zoomScaleNormal="80" workbookViewId="0">
      <selection sqref="A1:C3"/>
    </sheetView>
  </sheetViews>
  <sheetFormatPr defaultColWidth="0" defaultRowHeight="15" zeroHeight="1" x14ac:dyDescent="0.25"/>
  <cols>
    <col min="1" max="1" width="43.28515625" style="128" customWidth="1"/>
    <col min="2" max="2" width="46.42578125" style="128" customWidth="1"/>
    <col min="3" max="3" width="34.28515625" style="127" customWidth="1"/>
    <col min="4" max="4" width="37.42578125" style="127" customWidth="1"/>
    <col min="5" max="5" width="9.28515625" style="128" customWidth="1"/>
    <col min="6" max="6" width="20.5703125" style="128" customWidth="1"/>
    <col min="7" max="8" width="9.28515625" style="128" customWidth="1"/>
    <col min="9" max="16384" width="9.28515625" style="128" hidden="1"/>
  </cols>
  <sheetData>
    <row r="1" spans="1:8" ht="15" customHeight="1" x14ac:dyDescent="0.25">
      <c r="A1" s="2156" t="str">
        <f>'Borrower Details'!A2</f>
        <v>Mortgage-Magnus</v>
      </c>
      <c r="B1" s="2167"/>
      <c r="C1" s="2167"/>
      <c r="D1" s="2796" t="s">
        <v>3</v>
      </c>
    </row>
    <row r="2" spans="1:8" ht="15" customHeight="1" x14ac:dyDescent="0.25">
      <c r="A2" s="2156"/>
      <c r="B2" s="2167"/>
      <c r="C2" s="2167"/>
      <c r="D2" s="2796"/>
    </row>
    <row r="3" spans="1:8" ht="16.5" customHeight="1" x14ac:dyDescent="0.25">
      <c r="A3" s="2157"/>
      <c r="B3" s="2798"/>
      <c r="C3" s="2798"/>
      <c r="D3" s="2797"/>
    </row>
    <row r="4" spans="1:8" ht="16.5" customHeight="1" x14ac:dyDescent="0.25">
      <c r="A4" s="2795" t="s">
        <v>2520</v>
      </c>
      <c r="B4" s="2795"/>
      <c r="C4" s="2795"/>
      <c r="D4" s="2795"/>
    </row>
    <row r="5" spans="1:8" ht="35.25" customHeight="1" x14ac:dyDescent="0.25">
      <c r="A5" s="2799" t="s">
        <v>1402</v>
      </c>
      <c r="B5" s="2800"/>
      <c r="C5" s="2800"/>
      <c r="D5" s="126"/>
      <c r="E5" s="2799" t="s">
        <v>1403</v>
      </c>
      <c r="F5" s="2800"/>
      <c r="G5" s="2800"/>
      <c r="H5" s="127"/>
    </row>
    <row r="6" spans="1:8" ht="18" x14ac:dyDescent="0.25">
      <c r="A6" s="2801" t="s">
        <v>1404</v>
      </c>
      <c r="B6" s="2801"/>
      <c r="C6" s="2801"/>
      <c r="D6" s="129"/>
      <c r="E6" s="127"/>
      <c r="F6" s="127"/>
      <c r="G6" s="127"/>
      <c r="H6" s="127"/>
    </row>
    <row r="7" spans="1:8" ht="32.25" customHeight="1" x14ac:dyDescent="0.25">
      <c r="A7" s="2802" t="s">
        <v>1405</v>
      </c>
      <c r="B7" s="2802"/>
      <c r="C7" s="2802"/>
      <c r="D7" s="130"/>
      <c r="E7" s="2803" t="s">
        <v>1406</v>
      </c>
      <c r="F7" s="2804"/>
      <c r="G7" s="127"/>
      <c r="H7" s="127"/>
    </row>
    <row r="8" spans="1:8" ht="49.5" customHeight="1" x14ac:dyDescent="0.25">
      <c r="A8" s="2802" t="s">
        <v>1407</v>
      </c>
      <c r="B8" s="2802"/>
      <c r="C8" s="2802"/>
      <c r="D8" s="130"/>
      <c r="E8" s="2803"/>
      <c r="F8" s="2804"/>
      <c r="G8" s="127"/>
      <c r="H8" s="127"/>
    </row>
    <row r="9" spans="1:8" x14ac:dyDescent="0.25">
      <c r="A9" s="2802" t="s">
        <v>1408</v>
      </c>
      <c r="B9" s="2802"/>
      <c r="C9" s="2802"/>
      <c r="D9" s="131"/>
      <c r="E9" s="127"/>
      <c r="F9" s="127"/>
      <c r="G9" s="127"/>
      <c r="H9" s="127"/>
    </row>
    <row r="10" spans="1:8" x14ac:dyDescent="0.25">
      <c r="A10" s="2802" t="s">
        <v>1409</v>
      </c>
      <c r="B10" s="2802"/>
      <c r="C10" s="2802"/>
      <c r="D10" s="130"/>
      <c r="E10" s="132" t="s">
        <v>1410</v>
      </c>
      <c r="F10" s="132"/>
      <c r="G10" s="127"/>
      <c r="H10" s="127"/>
    </row>
    <row r="11" spans="1:8" x14ac:dyDescent="0.25">
      <c r="A11" s="2802" t="s">
        <v>1411</v>
      </c>
      <c r="B11" s="2802"/>
      <c r="C11" s="2802"/>
      <c r="D11" s="130"/>
      <c r="E11" s="127"/>
      <c r="F11" s="127"/>
      <c r="G11" s="127"/>
      <c r="H11" s="127" t="s">
        <v>1412</v>
      </c>
    </row>
    <row r="12" spans="1:8" x14ac:dyDescent="0.25">
      <c r="A12" s="2802" t="s">
        <v>1413</v>
      </c>
      <c r="B12" s="2802"/>
      <c r="C12" s="2802"/>
      <c r="D12" s="130"/>
      <c r="E12" s="133" t="s">
        <v>1414</v>
      </c>
      <c r="F12" s="127"/>
      <c r="G12" s="127"/>
      <c r="H12" s="127"/>
    </row>
    <row r="13" spans="1:8" x14ac:dyDescent="0.25">
      <c r="A13" s="2802" t="s">
        <v>1415</v>
      </c>
      <c r="B13" s="2802"/>
      <c r="C13" s="2802"/>
      <c r="D13" s="130"/>
      <c r="E13" s="127"/>
      <c r="F13" s="127"/>
      <c r="G13" s="127"/>
      <c r="H13" s="127"/>
    </row>
    <row r="14" spans="1:8" x14ac:dyDescent="0.25">
      <c r="A14" s="2802" t="s">
        <v>1416</v>
      </c>
      <c r="B14" s="2802"/>
      <c r="C14" s="2802"/>
      <c r="D14" s="130"/>
      <c r="E14" s="2807" t="s">
        <v>1417</v>
      </c>
      <c r="F14" s="2808"/>
      <c r="G14" s="2808"/>
      <c r="H14" s="127"/>
    </row>
    <row r="15" spans="1:8" x14ac:dyDescent="0.25">
      <c r="A15" s="2802" t="s">
        <v>1418</v>
      </c>
      <c r="B15" s="2802"/>
      <c r="C15" s="2802"/>
      <c r="D15" s="130"/>
      <c r="E15" s="2807" t="s">
        <v>1419</v>
      </c>
      <c r="F15" s="2808"/>
      <c r="G15" s="2808"/>
      <c r="H15" s="127"/>
    </row>
    <row r="16" spans="1:8" x14ac:dyDescent="0.25">
      <c r="A16" s="2802" t="s">
        <v>1420</v>
      </c>
      <c r="B16" s="2802"/>
      <c r="C16" s="2802"/>
      <c r="D16" s="130"/>
      <c r="E16" s="2807" t="s">
        <v>1421</v>
      </c>
      <c r="F16" s="2808"/>
      <c r="G16" s="2808"/>
      <c r="H16" s="127"/>
    </row>
    <row r="17" spans="1:8" ht="42" customHeight="1" x14ac:dyDescent="0.25">
      <c r="A17" s="2802" t="s">
        <v>1422</v>
      </c>
      <c r="B17" s="2802"/>
      <c r="C17" s="2802"/>
      <c r="D17" s="130"/>
      <c r="E17" s="2805" t="s">
        <v>1423</v>
      </c>
      <c r="F17" s="2806"/>
      <c r="G17" s="2806"/>
      <c r="H17" s="127"/>
    </row>
    <row r="18" spans="1:8" x14ac:dyDescent="0.25">
      <c r="A18" s="2802" t="s">
        <v>1424</v>
      </c>
      <c r="B18" s="2802"/>
      <c r="C18" s="2802"/>
      <c r="D18" s="130"/>
      <c r="E18" s="2807" t="s">
        <v>1425</v>
      </c>
      <c r="F18" s="2808"/>
      <c r="G18" s="2808"/>
      <c r="H18" s="127"/>
    </row>
    <row r="19" spans="1:8" ht="18" x14ac:dyDescent="0.25">
      <c r="A19" s="2801" t="s">
        <v>1426</v>
      </c>
      <c r="B19" s="2801"/>
      <c r="C19" s="2801"/>
      <c r="D19" s="129"/>
      <c r="E19" s="127"/>
      <c r="F19" s="127"/>
      <c r="G19" s="127"/>
      <c r="H19" s="127"/>
    </row>
    <row r="20" spans="1:8" x14ac:dyDescent="0.25">
      <c r="A20" s="2802" t="s">
        <v>1427</v>
      </c>
      <c r="B20" s="2802"/>
      <c r="C20" s="2802"/>
      <c r="D20" s="130"/>
      <c r="E20" s="127"/>
      <c r="F20" s="127"/>
      <c r="G20" s="127"/>
      <c r="H20" s="127"/>
    </row>
    <row r="21" spans="1:8" x14ac:dyDescent="0.25">
      <c r="A21" s="2809" t="s">
        <v>1428</v>
      </c>
      <c r="B21" s="2810"/>
      <c r="C21" s="2811"/>
      <c r="D21" s="130"/>
      <c r="E21" s="127"/>
      <c r="F21" s="127"/>
      <c r="G21" s="127"/>
      <c r="H21" s="127"/>
    </row>
    <row r="22" spans="1:8" ht="30" customHeight="1" x14ac:dyDescent="0.25">
      <c r="A22" s="2802" t="s">
        <v>1429</v>
      </c>
      <c r="B22" s="2802"/>
      <c r="C22" s="2802"/>
      <c r="D22" s="130"/>
      <c r="E22" s="2805" t="s">
        <v>1430</v>
      </c>
      <c r="F22" s="2806"/>
      <c r="G22" s="2806"/>
      <c r="H22" s="127"/>
    </row>
    <row r="23" spans="1:8" ht="35.25" customHeight="1" x14ac:dyDescent="0.25">
      <c r="A23" s="2802" t="s">
        <v>1431</v>
      </c>
      <c r="B23" s="2802"/>
      <c r="C23" s="2802"/>
      <c r="D23" s="130"/>
      <c r="E23" s="127"/>
      <c r="F23" s="127"/>
      <c r="G23" s="127"/>
      <c r="H23" s="127"/>
    </row>
    <row r="24" spans="1:8" ht="30.75" customHeight="1" x14ac:dyDescent="0.25">
      <c r="A24" s="2802" t="s">
        <v>1432</v>
      </c>
      <c r="B24" s="2802"/>
      <c r="C24" s="2802"/>
      <c r="D24" s="130"/>
      <c r="E24" s="2807" t="s">
        <v>1433</v>
      </c>
      <c r="F24" s="2808"/>
      <c r="G24" s="2808"/>
      <c r="H24" s="2808"/>
    </row>
    <row r="25" spans="1:8" ht="18.75" customHeight="1" x14ac:dyDescent="0.25">
      <c r="A25" s="2802" t="s">
        <v>1434</v>
      </c>
      <c r="B25" s="2802"/>
      <c r="C25" s="2802"/>
      <c r="D25" s="130"/>
      <c r="E25" s="127"/>
      <c r="F25" s="127"/>
      <c r="G25" s="127"/>
      <c r="H25" s="127"/>
    </row>
    <row r="26" spans="1:8" ht="15.75" x14ac:dyDescent="0.25">
      <c r="A26" s="2802" t="s">
        <v>1435</v>
      </c>
      <c r="B26" s="2802"/>
      <c r="C26" s="2802"/>
      <c r="D26" s="130"/>
      <c r="E26" s="2805" t="s">
        <v>1436</v>
      </c>
      <c r="F26" s="2806"/>
      <c r="G26" s="2806"/>
      <c r="H26" s="127"/>
    </row>
    <row r="27" spans="1:8" x14ac:dyDescent="0.25">
      <c r="A27" s="2802" t="s">
        <v>1437</v>
      </c>
      <c r="B27" s="2802"/>
      <c r="C27" s="2802"/>
      <c r="D27" s="130"/>
      <c r="E27" s="127"/>
      <c r="F27" s="127"/>
      <c r="G27" s="127"/>
      <c r="H27" s="127"/>
    </row>
    <row r="28" spans="1:8" x14ac:dyDescent="0.25">
      <c r="A28" s="2802" t="s">
        <v>1438</v>
      </c>
      <c r="B28" s="2802"/>
      <c r="C28" s="2802"/>
      <c r="D28" s="130"/>
      <c r="E28" s="127"/>
      <c r="F28" s="127"/>
      <c r="G28" s="127"/>
      <c r="H28" s="127"/>
    </row>
    <row r="29" spans="1:8" ht="35.25" customHeight="1" x14ac:dyDescent="0.25">
      <c r="A29" s="2802" t="s">
        <v>1439</v>
      </c>
      <c r="B29" s="2802"/>
      <c r="C29" s="2802"/>
      <c r="D29" s="130"/>
      <c r="E29" s="127"/>
      <c r="F29" s="127"/>
      <c r="G29" s="127"/>
      <c r="H29" s="127"/>
    </row>
    <row r="30" spans="1:8" x14ac:dyDescent="0.25">
      <c r="A30" s="2802" t="s">
        <v>1440</v>
      </c>
      <c r="B30" s="2802"/>
      <c r="C30" s="2802"/>
      <c r="D30" s="130"/>
      <c r="E30" s="127"/>
      <c r="F30" s="127"/>
      <c r="G30" s="127"/>
      <c r="H30" s="127"/>
    </row>
    <row r="31" spans="1:8" x14ac:dyDescent="0.25">
      <c r="A31" s="2802" t="s">
        <v>1441</v>
      </c>
      <c r="B31" s="2802"/>
      <c r="C31" s="2802"/>
      <c r="D31" s="130"/>
      <c r="E31" s="2812" t="s">
        <v>1442</v>
      </c>
      <c r="F31" s="2813"/>
      <c r="G31" s="2813"/>
      <c r="H31" s="127"/>
    </row>
    <row r="32" spans="1:8" ht="26.25" customHeight="1" x14ac:dyDescent="0.25">
      <c r="A32" s="2802" t="s">
        <v>1443</v>
      </c>
      <c r="B32" s="2802"/>
      <c r="C32" s="2802"/>
      <c r="D32" s="130"/>
      <c r="E32" s="2807" t="s">
        <v>1444</v>
      </c>
      <c r="F32" s="2808"/>
      <c r="G32" s="2808"/>
      <c r="H32" s="127"/>
    </row>
    <row r="33" spans="1:8" ht="26.25" customHeight="1" x14ac:dyDescent="0.25">
      <c r="A33" s="2802" t="s">
        <v>1445</v>
      </c>
      <c r="B33" s="2802"/>
      <c r="C33" s="2802"/>
      <c r="D33" s="130"/>
      <c r="E33" s="2807" t="s">
        <v>1446</v>
      </c>
      <c r="F33" s="2808"/>
      <c r="G33" s="2808"/>
      <c r="H33" s="127"/>
    </row>
    <row r="34" spans="1:8" ht="26.25" customHeight="1" x14ac:dyDescent="0.25">
      <c r="A34" s="2802" t="s">
        <v>1447</v>
      </c>
      <c r="B34" s="2802"/>
      <c r="C34" s="2802"/>
      <c r="D34" s="130"/>
      <c r="E34" s="2807" t="s">
        <v>1446</v>
      </c>
      <c r="F34" s="2808"/>
      <c r="G34" s="2808"/>
      <c r="H34" s="127"/>
    </row>
    <row r="35" spans="1:8" ht="26.25" customHeight="1" x14ac:dyDescent="0.25">
      <c r="A35" s="2799" t="s">
        <v>1448</v>
      </c>
      <c r="B35" s="2800"/>
      <c r="C35" s="2800"/>
      <c r="D35" s="126"/>
      <c r="E35" s="916"/>
      <c r="F35" s="916"/>
      <c r="G35" s="916"/>
      <c r="H35" s="127"/>
    </row>
    <row r="36" spans="1:8" ht="26.25" customHeight="1" x14ac:dyDescent="0.25">
      <c r="A36" s="2814" t="s">
        <v>1449</v>
      </c>
      <c r="B36" s="2814"/>
      <c r="C36" s="2814"/>
      <c r="D36" s="130"/>
      <c r="E36" s="916"/>
      <c r="F36" s="916"/>
      <c r="G36" s="916"/>
      <c r="H36" s="127"/>
    </row>
    <row r="37" spans="1:8" ht="26.25" customHeight="1" x14ac:dyDescent="0.25">
      <c r="A37" s="2814" t="s">
        <v>1450</v>
      </c>
      <c r="B37" s="2814"/>
      <c r="C37" s="2814"/>
      <c r="D37" s="130"/>
      <c r="E37" s="916"/>
      <c r="F37" s="916"/>
      <c r="G37" s="916"/>
      <c r="H37" s="127"/>
    </row>
    <row r="38" spans="1:8" ht="26.25" customHeight="1" x14ac:dyDescent="0.25">
      <c r="A38" s="2814" t="s">
        <v>1451</v>
      </c>
      <c r="B38" s="2814"/>
      <c r="C38" s="2814"/>
      <c r="D38" s="130"/>
      <c r="E38" s="916"/>
      <c r="F38" s="916"/>
      <c r="G38" s="916"/>
      <c r="H38" s="127"/>
    </row>
    <row r="39" spans="1:8" ht="26.25" customHeight="1" x14ac:dyDescent="0.25">
      <c r="A39" s="2814" t="s">
        <v>1452</v>
      </c>
      <c r="B39" s="2814"/>
      <c r="C39" s="2814"/>
      <c r="D39" s="130"/>
      <c r="E39" s="916"/>
      <c r="F39" s="916"/>
      <c r="G39" s="916"/>
      <c r="H39" s="127"/>
    </row>
    <row r="40" spans="1:8" ht="26.25" customHeight="1" x14ac:dyDescent="0.25">
      <c r="A40" s="2814"/>
      <c r="B40" s="2814"/>
      <c r="C40" s="2814"/>
      <c r="D40" s="130"/>
      <c r="E40" s="916"/>
      <c r="F40" s="916"/>
      <c r="G40" s="916"/>
      <c r="H40" s="127"/>
    </row>
    <row r="41" spans="1:8" ht="33.75" customHeight="1" x14ac:dyDescent="0.25">
      <c r="A41" s="2815" t="s">
        <v>1453</v>
      </c>
      <c r="B41" s="2816"/>
      <c r="C41" s="2816"/>
      <c r="D41" s="126"/>
      <c r="E41" s="916"/>
      <c r="F41" s="916"/>
      <c r="G41" s="916"/>
      <c r="H41" s="127"/>
    </row>
    <row r="42" spans="1:8" ht="20.25" customHeight="1" x14ac:dyDescent="0.25">
      <c r="A42" s="2817"/>
      <c r="B42" s="2818"/>
      <c r="C42" s="2818"/>
      <c r="D42" s="134"/>
      <c r="E42" s="2819" t="s">
        <v>1454</v>
      </c>
      <c r="F42" s="2820"/>
      <c r="G42" s="2820"/>
      <c r="H42" s="127"/>
    </row>
    <row r="43" spans="1:8" ht="20.25" customHeight="1" x14ac:dyDescent="0.25">
      <c r="A43" s="2817"/>
      <c r="B43" s="2818"/>
      <c r="C43" s="2818"/>
      <c r="D43" s="134"/>
      <c r="E43" s="2819"/>
      <c r="F43" s="2820"/>
      <c r="G43" s="2820"/>
      <c r="H43" s="127"/>
    </row>
    <row r="44" spans="1:8" ht="20.25" customHeight="1" x14ac:dyDescent="0.25">
      <c r="A44" s="2817"/>
      <c r="B44" s="2818"/>
      <c r="C44" s="2818"/>
      <c r="D44" s="134"/>
      <c r="E44" s="2819"/>
      <c r="F44" s="2820"/>
      <c r="G44" s="2820"/>
      <c r="H44" s="127"/>
    </row>
    <row r="45" spans="1:8" ht="20.25" customHeight="1" x14ac:dyDescent="0.25">
      <c r="A45" s="2817"/>
      <c r="B45" s="2818"/>
      <c r="C45" s="2818"/>
      <c r="D45" s="134"/>
      <c r="E45" s="2819"/>
      <c r="F45" s="2820"/>
      <c r="G45" s="2820"/>
      <c r="H45" s="127"/>
    </row>
    <row r="46" spans="1:8" ht="20.25" customHeight="1" x14ac:dyDescent="0.25">
      <c r="A46" s="2817"/>
      <c r="B46" s="2818"/>
      <c r="C46" s="2818"/>
      <c r="D46" s="134"/>
      <c r="E46" s="2819"/>
      <c r="F46" s="2820"/>
      <c r="G46" s="2820"/>
      <c r="H46" s="127"/>
    </row>
    <row r="47" spans="1:8" ht="20.25" customHeight="1" x14ac:dyDescent="0.25">
      <c r="A47" s="2817"/>
      <c r="B47" s="2818"/>
      <c r="C47" s="2818"/>
      <c r="D47" s="134"/>
      <c r="E47" s="2819"/>
      <c r="F47" s="2820"/>
      <c r="G47" s="2820"/>
      <c r="H47" s="127"/>
    </row>
    <row r="48" spans="1:8" x14ac:dyDescent="0.25">
      <c r="C48" s="128"/>
      <c r="D48" s="128"/>
      <c r="E48" s="127"/>
      <c r="F48" s="127"/>
      <c r="G48" s="127"/>
      <c r="H48" s="127"/>
    </row>
    <row r="49" spans="1:8" x14ac:dyDescent="0.25">
      <c r="C49" s="128"/>
      <c r="D49" s="128"/>
      <c r="E49" s="127"/>
      <c r="F49" s="127"/>
      <c r="G49" s="127"/>
      <c r="H49" s="127"/>
    </row>
    <row r="50" spans="1:8" ht="15.75" x14ac:dyDescent="0.25">
      <c r="A50" s="2824" t="s">
        <v>1455</v>
      </c>
      <c r="B50" s="2824"/>
      <c r="C50" s="2824"/>
      <c r="D50" s="2824"/>
      <c r="E50" s="127"/>
      <c r="F50" s="127"/>
      <c r="G50" s="127"/>
      <c r="H50" s="127"/>
    </row>
    <row r="51" spans="1:8" x14ac:dyDescent="0.25">
      <c r="A51" s="2817"/>
      <c r="B51" s="2818"/>
      <c r="C51" s="2818"/>
      <c r="D51" s="2825"/>
      <c r="E51" s="127"/>
      <c r="F51" s="127"/>
      <c r="G51" s="127"/>
      <c r="H51" s="127"/>
    </row>
    <row r="52" spans="1:8" ht="15" customHeight="1" x14ac:dyDescent="0.25">
      <c r="A52" s="2817"/>
      <c r="B52" s="2818"/>
      <c r="C52" s="2818"/>
      <c r="D52" s="2825"/>
      <c r="E52" s="127"/>
      <c r="F52" s="127"/>
      <c r="G52" s="127"/>
      <c r="H52" s="127"/>
    </row>
    <row r="53" spans="1:8" x14ac:dyDescent="0.25">
      <c r="A53" s="2817"/>
      <c r="B53" s="2818"/>
      <c r="C53" s="2818"/>
      <c r="D53" s="2826"/>
      <c r="E53" s="127"/>
      <c r="F53" s="127"/>
      <c r="G53" s="127"/>
      <c r="H53" s="127"/>
    </row>
    <row r="54" spans="1:8" x14ac:dyDescent="0.25">
      <c r="A54" s="2817"/>
      <c r="B54" s="2818"/>
      <c r="C54" s="2818"/>
      <c r="D54" s="2826"/>
      <c r="E54" s="127"/>
      <c r="F54" s="127"/>
      <c r="G54" s="127"/>
      <c r="H54" s="127"/>
    </row>
    <row r="55" spans="1:8" ht="15" customHeight="1" x14ac:dyDescent="0.25">
      <c r="A55" s="2821"/>
      <c r="B55" s="2822"/>
      <c r="C55" s="2822"/>
      <c r="D55" s="2823"/>
      <c r="E55" s="127"/>
      <c r="F55" s="127"/>
      <c r="G55" s="127"/>
      <c r="H55" s="127"/>
    </row>
    <row r="56" spans="1:8" ht="15" customHeight="1" x14ac:dyDescent="0.25">
      <c r="A56" s="2821"/>
      <c r="B56" s="2822"/>
      <c r="C56" s="2822"/>
      <c r="D56" s="2823"/>
      <c r="E56" s="127"/>
      <c r="F56" s="127"/>
      <c r="G56" s="127"/>
      <c r="H56" s="127"/>
    </row>
    <row r="57" spans="1:8" x14ac:dyDescent="0.25">
      <c r="A57" s="2821"/>
      <c r="B57" s="2822"/>
      <c r="C57" s="2822"/>
      <c r="D57" s="2823"/>
      <c r="E57" s="127"/>
      <c r="F57" s="127"/>
      <c r="G57" s="127"/>
      <c r="H57" s="127"/>
    </row>
    <row r="58" spans="1:8" x14ac:dyDescent="0.25">
      <c r="A58" s="2821"/>
      <c r="B58" s="2822"/>
      <c r="C58" s="2822"/>
      <c r="D58" s="2823"/>
      <c r="E58" s="127"/>
      <c r="F58" s="127"/>
      <c r="G58" s="127"/>
      <c r="H58" s="127"/>
    </row>
    <row r="59" spans="1:8" x14ac:dyDescent="0.25">
      <c r="A59" s="917" t="s">
        <v>1456</v>
      </c>
      <c r="B59" s="135"/>
      <c r="C59" s="917" t="s">
        <v>1457</v>
      </c>
      <c r="D59" s="136"/>
      <c r="E59" s="127"/>
      <c r="F59" s="127"/>
      <c r="G59" s="127"/>
      <c r="H59" s="127"/>
    </row>
    <row r="60" spans="1:8" x14ac:dyDescent="0.25">
      <c r="A60" s="917" t="s">
        <v>1458</v>
      </c>
      <c r="B60" s="135" t="s">
        <v>1459</v>
      </c>
      <c r="C60" s="917" t="s">
        <v>1460</v>
      </c>
      <c r="D60" s="136"/>
      <c r="E60" s="127"/>
      <c r="F60" s="127"/>
      <c r="G60" s="127"/>
      <c r="H60" s="127"/>
    </row>
    <row r="61" spans="1:8" x14ac:dyDescent="0.25">
      <c r="A61" s="127"/>
      <c r="B61" s="127"/>
      <c r="E61" s="127"/>
      <c r="F61" s="127"/>
      <c r="G61" s="127"/>
      <c r="H61" s="127"/>
    </row>
    <row r="62" spans="1:8" hidden="1" x14ac:dyDescent="0.25">
      <c r="A62" s="127"/>
      <c r="B62" s="127"/>
      <c r="E62" s="127"/>
      <c r="F62" s="127"/>
      <c r="G62" s="127"/>
      <c r="H62" s="127"/>
    </row>
    <row r="63" spans="1:8" hidden="1" x14ac:dyDescent="0.25">
      <c r="A63" s="127"/>
      <c r="B63" s="127"/>
      <c r="E63" s="127"/>
      <c r="F63" s="127"/>
      <c r="G63" s="127"/>
      <c r="H63" s="127"/>
    </row>
    <row r="64" spans="1:8" hidden="1" x14ac:dyDescent="0.25">
      <c r="A64" s="127"/>
      <c r="B64" s="127"/>
      <c r="E64" s="127"/>
      <c r="F64" s="127"/>
      <c r="G64" s="127"/>
      <c r="H64" s="127"/>
    </row>
    <row r="65" spans="1:8" hidden="1" x14ac:dyDescent="0.25">
      <c r="A65" s="127"/>
      <c r="B65" s="127"/>
      <c r="E65" s="127"/>
      <c r="F65" s="127"/>
      <c r="G65" s="127"/>
      <c r="H65" s="127"/>
    </row>
    <row r="66" spans="1:8" hidden="1" x14ac:dyDescent="0.25">
      <c r="A66" s="127"/>
      <c r="B66" s="127"/>
      <c r="E66" s="127"/>
      <c r="F66" s="127"/>
      <c r="G66" s="127"/>
      <c r="H66" s="127"/>
    </row>
    <row r="67" spans="1:8" hidden="1" x14ac:dyDescent="0.25">
      <c r="A67" s="127"/>
      <c r="B67" s="127"/>
      <c r="E67" s="127"/>
      <c r="F67" s="127"/>
      <c r="G67" s="127"/>
      <c r="H67" s="127"/>
    </row>
    <row r="68" spans="1:8" hidden="1" x14ac:dyDescent="0.25">
      <c r="A68" s="127"/>
      <c r="B68" s="127"/>
      <c r="E68" s="127"/>
      <c r="F68" s="127"/>
      <c r="G68" s="127"/>
      <c r="H68" s="127"/>
    </row>
    <row r="69" spans="1:8" hidden="1" x14ac:dyDescent="0.25">
      <c r="A69" s="127"/>
      <c r="B69" s="127"/>
      <c r="E69" s="127"/>
      <c r="F69" s="127"/>
      <c r="G69" s="127"/>
      <c r="H69" s="127"/>
    </row>
    <row r="70" spans="1:8" hidden="1" x14ac:dyDescent="0.25">
      <c r="A70" s="127"/>
      <c r="B70" s="127"/>
      <c r="E70" s="127"/>
      <c r="F70" s="127"/>
      <c r="G70" s="127"/>
      <c r="H70" s="127"/>
    </row>
    <row r="71" spans="1:8" hidden="1" x14ac:dyDescent="0.25">
      <c r="A71" s="127"/>
      <c r="B71" s="127"/>
      <c r="E71" s="127"/>
      <c r="F71" s="127"/>
      <c r="G71" s="127"/>
      <c r="H71" s="127"/>
    </row>
    <row r="72" spans="1:8" hidden="1" x14ac:dyDescent="0.25">
      <c r="A72" s="127"/>
      <c r="B72" s="127"/>
      <c r="E72" s="127"/>
      <c r="F72" s="127"/>
      <c r="G72" s="127"/>
      <c r="H72" s="127"/>
    </row>
    <row r="73" spans="1:8" hidden="1" x14ac:dyDescent="0.25">
      <c r="A73" s="127"/>
      <c r="B73" s="127"/>
      <c r="E73" s="127"/>
      <c r="F73" s="127"/>
      <c r="G73" s="127"/>
      <c r="H73" s="127"/>
    </row>
    <row r="74" spans="1:8" hidden="1" x14ac:dyDescent="0.25">
      <c r="A74" s="127"/>
      <c r="B74" s="127"/>
      <c r="E74" s="127"/>
      <c r="F74" s="127"/>
      <c r="G74" s="127"/>
      <c r="H74" s="127"/>
    </row>
    <row r="75" spans="1:8" hidden="1" x14ac:dyDescent="0.25">
      <c r="A75" s="127"/>
      <c r="B75" s="127"/>
      <c r="E75" s="127"/>
      <c r="F75" s="127"/>
      <c r="G75" s="127"/>
      <c r="H75" s="127"/>
    </row>
    <row r="76" spans="1:8" hidden="1" x14ac:dyDescent="0.25">
      <c r="A76" s="127"/>
      <c r="B76" s="127"/>
      <c r="E76" s="127"/>
      <c r="F76" s="127"/>
      <c r="G76" s="127"/>
      <c r="H76" s="127"/>
    </row>
    <row r="77" spans="1:8" hidden="1" x14ac:dyDescent="0.25">
      <c r="A77" s="127"/>
      <c r="B77" s="127"/>
      <c r="E77" s="127"/>
      <c r="F77" s="127"/>
      <c r="G77" s="127"/>
      <c r="H77" s="127"/>
    </row>
    <row r="78" spans="1:8" hidden="1" x14ac:dyDescent="0.25">
      <c r="A78" s="127"/>
      <c r="B78" s="127"/>
      <c r="E78" s="127"/>
      <c r="F78" s="127"/>
      <c r="G78" s="127"/>
      <c r="H78" s="127"/>
    </row>
    <row r="79" spans="1:8" hidden="1" x14ac:dyDescent="0.25">
      <c r="A79" s="127"/>
      <c r="B79" s="127"/>
      <c r="E79" s="127"/>
      <c r="F79" s="127"/>
      <c r="G79" s="127"/>
      <c r="H79" s="127"/>
    </row>
    <row r="80" spans="1:8" hidden="1" x14ac:dyDescent="0.25">
      <c r="A80" s="127"/>
      <c r="B80" s="127"/>
      <c r="E80" s="127"/>
      <c r="F80" s="127"/>
      <c r="G80" s="127"/>
      <c r="H80" s="127"/>
    </row>
    <row r="81" spans="1:8" hidden="1" x14ac:dyDescent="0.25">
      <c r="A81" s="127"/>
      <c r="B81" s="127"/>
      <c r="E81" s="127"/>
      <c r="F81" s="127"/>
      <c r="G81" s="127"/>
      <c r="H81" s="127"/>
    </row>
    <row r="82" spans="1:8" hidden="1" x14ac:dyDescent="0.25">
      <c r="A82" s="127"/>
      <c r="B82" s="127"/>
      <c r="E82" s="127"/>
      <c r="F82" s="127"/>
      <c r="G82" s="127"/>
      <c r="H82" s="127"/>
    </row>
    <row r="83" spans="1:8" hidden="1" x14ac:dyDescent="0.25">
      <c r="A83" s="127"/>
      <c r="B83" s="127"/>
      <c r="E83" s="127"/>
      <c r="F83" s="127"/>
      <c r="G83" s="127"/>
      <c r="H83" s="127"/>
    </row>
    <row r="84" spans="1:8" hidden="1" x14ac:dyDescent="0.25">
      <c r="A84" s="127"/>
      <c r="B84" s="127"/>
      <c r="E84" s="127"/>
      <c r="F84" s="127"/>
      <c r="G84" s="127"/>
      <c r="H84" s="127"/>
    </row>
    <row r="85" spans="1:8" hidden="1" x14ac:dyDescent="0.25">
      <c r="A85" s="127"/>
      <c r="B85" s="127"/>
      <c r="E85" s="127"/>
      <c r="F85" s="127"/>
      <c r="G85" s="127"/>
      <c r="H85" s="127"/>
    </row>
    <row r="86" spans="1:8" hidden="1" x14ac:dyDescent="0.25">
      <c r="A86" s="127"/>
      <c r="B86" s="127"/>
      <c r="E86" s="127"/>
      <c r="F86" s="127"/>
      <c r="G86" s="127"/>
      <c r="H86" s="127"/>
    </row>
    <row r="87" spans="1:8" hidden="1" x14ac:dyDescent="0.25">
      <c r="A87" s="127"/>
      <c r="B87" s="127"/>
      <c r="E87" s="127"/>
      <c r="F87" s="127"/>
      <c r="G87" s="127"/>
      <c r="H87" s="127"/>
    </row>
    <row r="88" spans="1:8" hidden="1" x14ac:dyDescent="0.25">
      <c r="A88" s="127"/>
      <c r="B88" s="127"/>
      <c r="E88" s="127"/>
      <c r="F88" s="127"/>
      <c r="G88" s="127"/>
      <c r="H88" s="127"/>
    </row>
    <row r="89" spans="1:8" hidden="1" x14ac:dyDescent="0.25">
      <c r="A89" s="127"/>
      <c r="B89" s="127"/>
      <c r="E89" s="127"/>
      <c r="F89" s="127"/>
      <c r="G89" s="127"/>
      <c r="H89" s="127"/>
    </row>
    <row r="90" spans="1:8" hidden="1" x14ac:dyDescent="0.25">
      <c r="A90" s="127"/>
      <c r="B90" s="127"/>
      <c r="E90" s="127"/>
      <c r="F90" s="127"/>
      <c r="G90" s="127"/>
      <c r="H90" s="127"/>
    </row>
    <row r="91" spans="1:8" hidden="1" x14ac:dyDescent="0.25">
      <c r="A91" s="127"/>
      <c r="B91" s="127"/>
      <c r="E91" s="127"/>
      <c r="F91" s="127"/>
      <c r="G91" s="127"/>
      <c r="H91" s="127"/>
    </row>
    <row r="92" spans="1:8" hidden="1" x14ac:dyDescent="0.25">
      <c r="A92" s="127"/>
      <c r="B92" s="127"/>
      <c r="E92" s="127"/>
      <c r="F92" s="127"/>
      <c r="G92" s="127"/>
      <c r="H92" s="127"/>
    </row>
    <row r="93" spans="1:8" hidden="1" x14ac:dyDescent="0.25">
      <c r="A93" s="127"/>
      <c r="B93" s="127"/>
      <c r="E93" s="127"/>
      <c r="F93" s="127"/>
      <c r="G93" s="127"/>
      <c r="H93" s="127"/>
    </row>
    <row r="94" spans="1:8" hidden="1" x14ac:dyDescent="0.25">
      <c r="A94" s="127"/>
      <c r="B94" s="127"/>
      <c r="E94" s="127"/>
      <c r="F94" s="127"/>
      <c r="G94" s="127"/>
      <c r="H94" s="127"/>
    </row>
    <row r="95" spans="1:8" hidden="1" x14ac:dyDescent="0.25">
      <c r="A95" s="127"/>
      <c r="B95" s="127"/>
      <c r="E95" s="127"/>
      <c r="F95" s="127"/>
      <c r="G95" s="127"/>
      <c r="H95" s="127"/>
    </row>
    <row r="96" spans="1:8" hidden="1" x14ac:dyDescent="0.25">
      <c r="A96" s="127"/>
      <c r="B96" s="127"/>
      <c r="E96" s="127"/>
      <c r="F96" s="127"/>
      <c r="G96" s="127"/>
      <c r="H96" s="127"/>
    </row>
    <row r="97" spans="1:8" hidden="1" x14ac:dyDescent="0.25">
      <c r="A97" s="127"/>
      <c r="B97" s="127"/>
      <c r="E97" s="127"/>
      <c r="F97" s="127"/>
      <c r="G97" s="127"/>
      <c r="H97" s="127"/>
    </row>
    <row r="98" spans="1:8" hidden="1" x14ac:dyDescent="0.25">
      <c r="A98" s="127"/>
      <c r="B98" s="127"/>
      <c r="E98" s="127"/>
      <c r="F98" s="127"/>
      <c r="G98" s="127"/>
      <c r="H98" s="127"/>
    </row>
    <row r="99" spans="1:8" hidden="1" x14ac:dyDescent="0.25">
      <c r="A99" s="127"/>
      <c r="B99" s="127"/>
      <c r="E99" s="127"/>
      <c r="F99" s="127"/>
      <c r="G99" s="127"/>
      <c r="H99" s="127"/>
    </row>
    <row r="100" spans="1:8" hidden="1" x14ac:dyDescent="0.25">
      <c r="A100" s="127"/>
      <c r="B100" s="127"/>
      <c r="E100" s="127"/>
      <c r="F100" s="127"/>
      <c r="G100" s="127"/>
      <c r="H100" s="127"/>
    </row>
    <row r="101" spans="1:8" hidden="1" x14ac:dyDescent="0.25">
      <c r="A101" s="127"/>
      <c r="B101" s="127"/>
      <c r="E101" s="127"/>
      <c r="F101" s="127"/>
      <c r="G101" s="127"/>
      <c r="H101" s="127"/>
    </row>
    <row r="102" spans="1:8" hidden="1" x14ac:dyDescent="0.25">
      <c r="A102" s="127"/>
      <c r="B102" s="127"/>
      <c r="E102" s="127"/>
      <c r="F102" s="127"/>
      <c r="G102" s="127"/>
      <c r="H102" s="127"/>
    </row>
    <row r="103" spans="1:8" hidden="1" x14ac:dyDescent="0.25">
      <c r="A103" s="127"/>
      <c r="B103" s="127"/>
      <c r="E103" s="127"/>
      <c r="F103" s="127"/>
      <c r="G103" s="127"/>
      <c r="H103" s="127"/>
    </row>
    <row r="104" spans="1:8" hidden="1" x14ac:dyDescent="0.25">
      <c r="A104" s="127"/>
      <c r="B104" s="127"/>
      <c r="E104" s="127"/>
      <c r="F104" s="127"/>
      <c r="G104" s="127"/>
      <c r="H104" s="127"/>
    </row>
    <row r="105" spans="1:8" hidden="1" x14ac:dyDescent="0.25">
      <c r="A105" s="127"/>
      <c r="B105" s="127"/>
      <c r="E105" s="127"/>
      <c r="F105" s="127"/>
      <c r="G105" s="127"/>
      <c r="H105" s="127"/>
    </row>
    <row r="106" spans="1:8" hidden="1" x14ac:dyDescent="0.25">
      <c r="A106" s="127"/>
      <c r="B106" s="127"/>
      <c r="E106" s="127"/>
      <c r="F106" s="127"/>
      <c r="G106" s="127"/>
      <c r="H106" s="127"/>
    </row>
    <row r="107" spans="1:8" hidden="1" x14ac:dyDescent="0.25">
      <c r="A107" s="127"/>
      <c r="B107" s="127"/>
      <c r="E107" s="127"/>
      <c r="F107" s="127"/>
      <c r="G107" s="127"/>
      <c r="H107" s="127"/>
    </row>
    <row r="108" spans="1:8" hidden="1" x14ac:dyDescent="0.25">
      <c r="A108" s="127"/>
      <c r="B108" s="127"/>
      <c r="E108" s="127"/>
      <c r="F108" s="127"/>
      <c r="G108" s="127"/>
      <c r="H108" s="127"/>
    </row>
    <row r="109" spans="1:8" hidden="1" x14ac:dyDescent="0.25">
      <c r="A109" s="127"/>
      <c r="B109" s="127"/>
      <c r="E109" s="127"/>
      <c r="F109" s="127"/>
      <c r="G109" s="127"/>
      <c r="H109" s="127"/>
    </row>
    <row r="110" spans="1:8" hidden="1" x14ac:dyDescent="0.25">
      <c r="A110" s="127"/>
      <c r="B110" s="127"/>
      <c r="E110" s="127"/>
      <c r="F110" s="127"/>
      <c r="G110" s="127"/>
      <c r="H110" s="127"/>
    </row>
    <row r="111" spans="1:8" hidden="1" x14ac:dyDescent="0.25">
      <c r="A111" s="127"/>
      <c r="B111" s="127"/>
      <c r="E111" s="127"/>
      <c r="F111" s="127"/>
      <c r="G111" s="127"/>
      <c r="H111" s="127"/>
    </row>
    <row r="112" spans="1:8" hidden="1" x14ac:dyDescent="0.25">
      <c r="A112" s="127"/>
      <c r="B112" s="127"/>
      <c r="E112" s="127"/>
      <c r="F112" s="127"/>
      <c r="G112" s="127"/>
      <c r="H112" s="127"/>
    </row>
    <row r="113" spans="1:8" hidden="1" x14ac:dyDescent="0.25">
      <c r="A113" s="127"/>
      <c r="B113" s="127"/>
      <c r="E113" s="127"/>
      <c r="F113" s="127"/>
      <c r="G113" s="127"/>
      <c r="H113" s="127"/>
    </row>
    <row r="114" spans="1:8" hidden="1" x14ac:dyDescent="0.25">
      <c r="A114" s="127"/>
      <c r="B114" s="127"/>
      <c r="E114" s="127"/>
      <c r="F114" s="127"/>
      <c r="G114" s="127"/>
      <c r="H114" s="127"/>
    </row>
    <row r="115" spans="1:8" hidden="1" x14ac:dyDescent="0.25">
      <c r="A115" s="127"/>
      <c r="B115" s="127"/>
      <c r="E115" s="127"/>
      <c r="F115" s="127"/>
      <c r="G115" s="127"/>
      <c r="H115" s="127"/>
    </row>
    <row r="116" spans="1:8" hidden="1" x14ac:dyDescent="0.25">
      <c r="A116" s="127"/>
      <c r="B116" s="127"/>
      <c r="E116" s="127"/>
      <c r="F116" s="127"/>
      <c r="G116" s="127"/>
      <c r="H116" s="127"/>
    </row>
    <row r="117" spans="1:8" hidden="1" x14ac:dyDescent="0.25">
      <c r="A117" s="127"/>
      <c r="B117" s="127"/>
      <c r="E117" s="127"/>
      <c r="F117" s="127"/>
      <c r="G117" s="127"/>
      <c r="H117" s="127"/>
    </row>
    <row r="118" spans="1:8" hidden="1" x14ac:dyDescent="0.25">
      <c r="A118" s="127"/>
      <c r="B118" s="127"/>
      <c r="E118" s="127"/>
      <c r="F118" s="127"/>
      <c r="G118" s="127"/>
      <c r="H118" s="127"/>
    </row>
    <row r="119" spans="1:8" hidden="1" x14ac:dyDescent="0.25">
      <c r="A119" s="127"/>
      <c r="B119" s="127"/>
      <c r="E119" s="127"/>
      <c r="F119" s="127"/>
      <c r="G119" s="127"/>
      <c r="H119" s="127"/>
    </row>
    <row r="120" spans="1:8" hidden="1" x14ac:dyDescent="0.25">
      <c r="A120" s="127"/>
      <c r="B120" s="127"/>
      <c r="E120" s="127"/>
      <c r="F120" s="127"/>
      <c r="G120" s="127"/>
      <c r="H120" s="127"/>
    </row>
    <row r="121" spans="1:8" hidden="1" x14ac:dyDescent="0.25">
      <c r="A121" s="127"/>
      <c r="B121" s="127"/>
      <c r="E121" s="127"/>
      <c r="F121" s="127"/>
      <c r="G121" s="127"/>
      <c r="H121" s="127"/>
    </row>
    <row r="122" spans="1:8" hidden="1" x14ac:dyDescent="0.25">
      <c r="A122" s="127"/>
      <c r="B122" s="127"/>
      <c r="E122" s="127"/>
      <c r="F122" s="127"/>
      <c r="G122" s="127"/>
      <c r="H122" s="127"/>
    </row>
    <row r="123" spans="1:8" hidden="1" x14ac:dyDescent="0.25">
      <c r="A123" s="127"/>
      <c r="B123" s="127"/>
      <c r="E123" s="127"/>
      <c r="F123" s="127"/>
      <c r="G123" s="127"/>
      <c r="H123" s="127"/>
    </row>
    <row r="124" spans="1:8" hidden="1" x14ac:dyDescent="0.25">
      <c r="A124" s="127"/>
      <c r="B124" s="127"/>
      <c r="E124" s="127"/>
      <c r="F124" s="127"/>
      <c r="G124" s="127"/>
      <c r="H124" s="127"/>
    </row>
    <row r="125" spans="1:8" hidden="1" x14ac:dyDescent="0.25">
      <c r="A125" s="127"/>
      <c r="B125" s="127"/>
      <c r="E125" s="127"/>
      <c r="F125" s="127"/>
      <c r="G125" s="127"/>
      <c r="H125" s="127"/>
    </row>
    <row r="126" spans="1:8" hidden="1" x14ac:dyDescent="0.25">
      <c r="A126" s="127"/>
      <c r="B126" s="127"/>
      <c r="E126" s="127"/>
      <c r="F126" s="127"/>
      <c r="G126" s="127"/>
      <c r="H126" s="127"/>
    </row>
    <row r="127" spans="1:8" hidden="1" x14ac:dyDescent="0.25">
      <c r="A127" s="127"/>
      <c r="B127" s="127"/>
      <c r="E127" s="127"/>
      <c r="F127" s="127"/>
      <c r="G127" s="127"/>
      <c r="H127" s="127"/>
    </row>
    <row r="128" spans="1:8" hidden="1" x14ac:dyDescent="0.25">
      <c r="A128" s="127"/>
      <c r="B128" s="127"/>
      <c r="E128" s="127"/>
      <c r="F128" s="127"/>
      <c r="G128" s="127"/>
      <c r="H128" s="127"/>
    </row>
    <row r="129" spans="1:8" hidden="1" x14ac:dyDescent="0.25">
      <c r="A129" s="127"/>
      <c r="B129" s="127"/>
      <c r="E129" s="127"/>
      <c r="F129" s="127"/>
      <c r="G129" s="127"/>
      <c r="H129" s="127"/>
    </row>
    <row r="130" spans="1:8" hidden="1" x14ac:dyDescent="0.25">
      <c r="A130" s="127"/>
      <c r="B130" s="127"/>
      <c r="E130" s="127"/>
      <c r="F130" s="127"/>
      <c r="G130" s="127"/>
      <c r="H130" s="127"/>
    </row>
    <row r="131" spans="1:8" hidden="1" x14ac:dyDescent="0.25">
      <c r="A131" s="127"/>
      <c r="B131" s="127"/>
      <c r="E131" s="127"/>
      <c r="F131" s="127"/>
      <c r="G131" s="127"/>
      <c r="H131" s="127"/>
    </row>
    <row r="132" spans="1:8" x14ac:dyDescent="0.25">
      <c r="A132" s="127"/>
      <c r="B132" s="127"/>
      <c r="E132" s="127"/>
      <c r="F132" s="127"/>
      <c r="G132" s="127"/>
      <c r="H132" s="127"/>
    </row>
    <row r="133" spans="1:8" x14ac:dyDescent="0.25">
      <c r="A133" s="127"/>
      <c r="B133" s="127"/>
      <c r="E133" s="127"/>
      <c r="F133" s="127"/>
      <c r="G133" s="127"/>
      <c r="H133" s="127"/>
    </row>
    <row r="134" spans="1:8" x14ac:dyDescent="0.25">
      <c r="A134" s="127"/>
      <c r="B134" s="127"/>
      <c r="E134" s="127"/>
      <c r="F134" s="127"/>
      <c r="G134" s="127"/>
      <c r="H134" s="127"/>
    </row>
    <row r="135" spans="1:8" x14ac:dyDescent="0.25">
      <c r="A135" s="127"/>
      <c r="B135" s="127"/>
      <c r="E135" s="127"/>
      <c r="F135" s="127"/>
      <c r="G135" s="127"/>
      <c r="H135" s="127"/>
    </row>
    <row r="136" spans="1:8" x14ac:dyDescent="0.25">
      <c r="A136" s="127"/>
      <c r="B136" s="127"/>
      <c r="E136" s="127"/>
      <c r="F136" s="127"/>
      <c r="G136" s="127"/>
      <c r="H136" s="127"/>
    </row>
    <row r="137" spans="1:8" x14ac:dyDescent="0.25">
      <c r="A137" s="127"/>
      <c r="B137" s="127"/>
      <c r="E137" s="127"/>
      <c r="F137" s="127"/>
      <c r="G137" s="127"/>
      <c r="H137" s="127"/>
    </row>
    <row r="138" spans="1:8" x14ac:dyDescent="0.25">
      <c r="A138" s="127"/>
      <c r="B138" s="127"/>
      <c r="E138" s="127"/>
      <c r="F138" s="127"/>
      <c r="G138" s="127"/>
      <c r="H138" s="127"/>
    </row>
    <row r="139" spans="1:8" x14ac:dyDescent="0.25">
      <c r="A139" s="127"/>
      <c r="B139" s="127"/>
      <c r="E139" s="127"/>
      <c r="F139" s="127"/>
      <c r="G139" s="127"/>
      <c r="H139" s="127"/>
    </row>
    <row r="140" spans="1:8" x14ac:dyDescent="0.25">
      <c r="A140" s="127"/>
      <c r="B140" s="127"/>
      <c r="E140" s="127"/>
      <c r="F140" s="127"/>
      <c r="G140" s="127"/>
      <c r="H140" s="127"/>
    </row>
    <row r="141" spans="1:8" x14ac:dyDescent="0.25">
      <c r="A141" s="127"/>
      <c r="B141" s="127"/>
      <c r="E141" s="127"/>
      <c r="F141" s="127"/>
      <c r="G141" s="127"/>
      <c r="H141" s="127"/>
    </row>
    <row r="142" spans="1:8" x14ac:dyDescent="0.25">
      <c r="A142" s="127"/>
      <c r="B142" s="127"/>
      <c r="E142" s="127"/>
      <c r="F142" s="127"/>
      <c r="G142" s="127"/>
      <c r="H142" s="127"/>
    </row>
    <row r="143" spans="1:8" x14ac:dyDescent="0.25">
      <c r="A143" s="127"/>
      <c r="B143" s="127"/>
      <c r="E143" s="127"/>
      <c r="F143" s="127"/>
      <c r="G143" s="127"/>
      <c r="H143" s="127"/>
    </row>
    <row r="144" spans="1:8" x14ac:dyDescent="0.25">
      <c r="A144" s="127"/>
      <c r="B144" s="127"/>
      <c r="E144" s="127"/>
      <c r="F144" s="127"/>
      <c r="G144" s="127"/>
      <c r="H144" s="127"/>
    </row>
    <row r="145" spans="1:8" x14ac:dyDescent="0.25">
      <c r="A145" s="127"/>
      <c r="B145" s="127"/>
      <c r="E145" s="127"/>
      <c r="F145" s="127"/>
      <c r="G145" s="127"/>
      <c r="H145" s="127"/>
    </row>
    <row r="146" spans="1:8" x14ac:dyDescent="0.25">
      <c r="A146" s="127"/>
      <c r="B146" s="127"/>
      <c r="E146" s="127"/>
      <c r="F146" s="127"/>
      <c r="G146" s="127"/>
      <c r="H146" s="127"/>
    </row>
    <row r="147" spans="1:8" x14ac:dyDescent="0.25">
      <c r="A147" s="127"/>
      <c r="B147" s="127"/>
      <c r="E147" s="127"/>
      <c r="F147" s="127"/>
      <c r="G147" s="127"/>
      <c r="H147" s="127"/>
    </row>
    <row r="148" spans="1:8" x14ac:dyDescent="0.25">
      <c r="A148" s="127"/>
      <c r="B148" s="127"/>
      <c r="E148" s="127"/>
      <c r="F148" s="127"/>
      <c r="G148" s="127"/>
      <c r="H148" s="127"/>
    </row>
    <row r="149" spans="1:8" x14ac:dyDescent="0.25">
      <c r="A149" s="127"/>
      <c r="B149" s="127"/>
      <c r="E149" s="127"/>
      <c r="F149" s="127"/>
      <c r="G149" s="127"/>
      <c r="H149" s="127"/>
    </row>
    <row r="150" spans="1:8" x14ac:dyDescent="0.25">
      <c r="A150" s="127"/>
      <c r="B150" s="127"/>
      <c r="E150" s="127"/>
      <c r="F150" s="127"/>
      <c r="G150" s="127"/>
      <c r="H150" s="127"/>
    </row>
    <row r="151" spans="1:8" x14ac:dyDescent="0.25">
      <c r="A151" s="127"/>
      <c r="B151" s="127"/>
      <c r="E151" s="127"/>
      <c r="F151" s="127"/>
      <c r="G151" s="127"/>
      <c r="H151" s="127"/>
    </row>
    <row r="152" spans="1:8" x14ac:dyDescent="0.25">
      <c r="A152" s="127"/>
      <c r="B152" s="127"/>
      <c r="E152" s="127"/>
      <c r="F152" s="127"/>
      <c r="G152" s="127"/>
      <c r="H152" s="127"/>
    </row>
    <row r="153" spans="1:8" x14ac:dyDescent="0.25">
      <c r="A153" s="127"/>
      <c r="B153" s="127"/>
      <c r="E153" s="127"/>
      <c r="F153" s="127"/>
      <c r="G153" s="127"/>
      <c r="H153" s="127"/>
    </row>
    <row r="154" spans="1:8" x14ac:dyDescent="0.25">
      <c r="A154" s="127"/>
      <c r="B154" s="127"/>
      <c r="E154" s="127"/>
      <c r="F154" s="127"/>
      <c r="G154" s="127"/>
      <c r="H154" s="127"/>
    </row>
    <row r="155" spans="1:8" x14ac:dyDescent="0.25">
      <c r="A155" s="127"/>
      <c r="B155" s="127"/>
      <c r="E155" s="127"/>
      <c r="F155" s="127"/>
      <c r="G155" s="127"/>
      <c r="H155" s="127"/>
    </row>
    <row r="156" spans="1:8" x14ac:dyDescent="0.25">
      <c r="A156" s="127"/>
      <c r="B156" s="127"/>
      <c r="E156" s="127"/>
      <c r="F156" s="127"/>
      <c r="G156" s="127"/>
      <c r="H156" s="127"/>
    </row>
    <row r="157" spans="1:8" x14ac:dyDescent="0.25">
      <c r="A157" s="127"/>
      <c r="B157" s="127"/>
      <c r="E157" s="127"/>
      <c r="F157" s="127"/>
      <c r="G157" s="127"/>
      <c r="H157" s="127"/>
    </row>
    <row r="158" spans="1:8" x14ac:dyDescent="0.25">
      <c r="A158" s="127"/>
      <c r="B158" s="127"/>
      <c r="E158" s="127"/>
      <c r="F158" s="127"/>
      <c r="G158" s="127"/>
      <c r="H158" s="127"/>
    </row>
    <row r="159" spans="1:8" x14ac:dyDescent="0.25">
      <c r="A159" s="127"/>
      <c r="B159" s="127"/>
      <c r="E159" s="127"/>
      <c r="F159" s="127"/>
      <c r="G159" s="127"/>
      <c r="H159" s="127"/>
    </row>
    <row r="160" spans="1:8" x14ac:dyDescent="0.25">
      <c r="A160" s="127"/>
      <c r="B160" s="127"/>
      <c r="E160" s="127"/>
      <c r="F160" s="127"/>
      <c r="G160" s="127"/>
      <c r="H160" s="127"/>
    </row>
    <row r="161" spans="1:8" x14ac:dyDescent="0.25">
      <c r="A161" s="127"/>
      <c r="B161" s="127"/>
      <c r="E161" s="127"/>
      <c r="F161" s="127"/>
      <c r="G161" s="127"/>
      <c r="H161" s="127"/>
    </row>
    <row r="162" spans="1:8" x14ac:dyDescent="0.25">
      <c r="A162" s="127"/>
      <c r="B162" s="127"/>
      <c r="E162" s="127"/>
      <c r="F162" s="127"/>
      <c r="G162" s="127"/>
      <c r="H162" s="127"/>
    </row>
    <row r="163" spans="1:8" x14ac:dyDescent="0.25"/>
    <row r="164" spans="1:8" x14ac:dyDescent="0.25"/>
    <row r="165" spans="1:8" x14ac:dyDescent="0.25"/>
    <row r="166" spans="1:8" x14ac:dyDescent="0.25"/>
    <row r="167" spans="1:8" x14ac:dyDescent="0.25"/>
    <row r="168" spans="1:8" x14ac:dyDescent="0.25"/>
    <row r="169" spans="1:8" x14ac:dyDescent="0.25"/>
    <row r="170" spans="1:8" x14ac:dyDescent="0.25"/>
    <row r="171" spans="1:8" x14ac:dyDescent="0.25"/>
    <row r="172" spans="1:8" x14ac:dyDescent="0.25"/>
    <row r="173" spans="1:8" x14ac:dyDescent="0.25"/>
    <row r="174" spans="1:8" x14ac:dyDescent="0.25"/>
    <row r="175" spans="1:8" x14ac:dyDescent="0.25"/>
    <row r="176" spans="1:8"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sheetData>
  <sheetProtection algorithmName="SHA-512" hashValue="s4Fwc6x3nT0Jh07SSGFkQr8cZYoSgDH7ZdK3GTOS6BWuim+74dWaoMMRyfXnp5+4RztuRw7cE+KDZ8IucbIKKA==" saltValue="VZyYA3xMrQgpYKzcUQQBew==" spinCount="100000" sheet="1" objects="1" scenarios="1"/>
  <mergeCells count="70">
    <mergeCell ref="A56:D56"/>
    <mergeCell ref="A57:D57"/>
    <mergeCell ref="A58:D58"/>
    <mergeCell ref="A50:D50"/>
    <mergeCell ref="A51:D51"/>
    <mergeCell ref="A52:D52"/>
    <mergeCell ref="A53:D53"/>
    <mergeCell ref="A54:D54"/>
    <mergeCell ref="A55:D55"/>
    <mergeCell ref="A41:C41"/>
    <mergeCell ref="A42:C42"/>
    <mergeCell ref="E42:G47"/>
    <mergeCell ref="A43:C43"/>
    <mergeCell ref="A44:C44"/>
    <mergeCell ref="A45:C45"/>
    <mergeCell ref="A46:C46"/>
    <mergeCell ref="A47:C47"/>
    <mergeCell ref="A40:C40"/>
    <mergeCell ref="A32:C32"/>
    <mergeCell ref="E32:G32"/>
    <mergeCell ref="A33:C33"/>
    <mergeCell ref="E33:G33"/>
    <mergeCell ref="A34:C34"/>
    <mergeCell ref="E34:G34"/>
    <mergeCell ref="A35:C35"/>
    <mergeCell ref="A36:C36"/>
    <mergeCell ref="A37:C37"/>
    <mergeCell ref="A38:C38"/>
    <mergeCell ref="A39:C39"/>
    <mergeCell ref="E31:G31"/>
    <mergeCell ref="A23:C23"/>
    <mergeCell ref="A24:C24"/>
    <mergeCell ref="E24:H24"/>
    <mergeCell ref="A25:C25"/>
    <mergeCell ref="A26:C26"/>
    <mergeCell ref="E26:G26"/>
    <mergeCell ref="A27:C27"/>
    <mergeCell ref="A28:C28"/>
    <mergeCell ref="A29:C29"/>
    <mergeCell ref="A30:C30"/>
    <mergeCell ref="A31:C31"/>
    <mergeCell ref="E22:G22"/>
    <mergeCell ref="E14:G14"/>
    <mergeCell ref="A15:C15"/>
    <mergeCell ref="E15:G15"/>
    <mergeCell ref="A16:C16"/>
    <mergeCell ref="E16:G16"/>
    <mergeCell ref="A17:C17"/>
    <mergeCell ref="E17:G17"/>
    <mergeCell ref="A14:C14"/>
    <mergeCell ref="A18:C18"/>
    <mergeCell ref="E18:G18"/>
    <mergeCell ref="A19:C19"/>
    <mergeCell ref="A20:C20"/>
    <mergeCell ref="A21:C21"/>
    <mergeCell ref="A10:C10"/>
    <mergeCell ref="A11:C11"/>
    <mergeCell ref="A12:C12"/>
    <mergeCell ref="A13:C13"/>
    <mergeCell ref="A22:C22"/>
    <mergeCell ref="A6:C6"/>
    <mergeCell ref="A7:C7"/>
    <mergeCell ref="E7:F8"/>
    <mergeCell ref="A8:C8"/>
    <mergeCell ref="A9:C9"/>
    <mergeCell ref="A4:D4"/>
    <mergeCell ref="D1:D3"/>
    <mergeCell ref="A1:C3"/>
    <mergeCell ref="A5:C5"/>
    <mergeCell ref="E5:G5"/>
  </mergeCells>
  <dataValidations count="5">
    <dataValidation type="list" allowBlank="1" showInputMessage="1" showErrorMessage="1" sqref="D36:D40 D7:D8 D19:D34 D13:D16" xr:uid="{00000000-0002-0000-3400-000000000000}">
      <formula1>"Yes, No"</formula1>
    </dataValidation>
    <dataValidation type="list" allowBlank="1" showInputMessage="1" showErrorMessage="1" sqref="D18" xr:uid="{00000000-0002-0000-3400-000001000000}">
      <formula1>"NA, 5%,10%,15%,20%"</formula1>
    </dataValidation>
    <dataValidation type="list" allowBlank="1" showInputMessage="1" showErrorMessage="1" sqref="D11" xr:uid="{00000000-0002-0000-3400-000002000000}">
      <formula1>"First and exclusive, Pari Passu, Second Charge, Sub servient Charge, NA"</formula1>
    </dataValidation>
    <dataValidation type="list" allowBlank="1" showInputMessage="1" showErrorMessage="1" sqref="D42:D47" xr:uid="{00000000-0002-0000-3400-000003000000}">
      <formula1>"Special Condition"</formula1>
    </dataValidation>
    <dataValidation type="list" allowBlank="1" showInputMessage="1" showErrorMessage="1" sqref="D10" xr:uid="{00000000-0002-0000-3400-000004000000}">
      <formula1>"Yes"</formula1>
    </dataValidation>
  </dataValidations>
  <pageMargins left="0.7" right="0.7" top="0.75" bottom="0.75" header="0.3" footer="0.3"/>
  <pageSetup paperSize="9" scale="55"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3">
    <pageSetUpPr fitToPage="1"/>
  </sheetPr>
  <dimension ref="A1:XFD147"/>
  <sheetViews>
    <sheetView zoomScale="80" zoomScaleNormal="80" workbookViewId="0">
      <selection activeCellId="1" sqref="B5:D5 A1:A3"/>
    </sheetView>
  </sheetViews>
  <sheetFormatPr defaultColWidth="0" defaultRowHeight="12.75" customHeight="1" zeroHeight="1" x14ac:dyDescent="0.25"/>
  <cols>
    <col min="1" max="1" width="45.5703125" style="128" customWidth="1"/>
    <col min="2" max="2" width="33.7109375" style="128" customWidth="1"/>
    <col min="3" max="3" width="40.28515625" style="127" customWidth="1"/>
    <col min="4" max="4" width="30.28515625" style="127" customWidth="1"/>
    <col min="5" max="5" width="32.7109375" style="127" customWidth="1"/>
    <col min="6" max="7" width="0" style="128" hidden="1" customWidth="1"/>
    <col min="8" max="16382" width="0" style="128" hidden="1"/>
    <col min="16383" max="16383" width="8.7109375" style="128" hidden="1" customWidth="1"/>
    <col min="16384" max="16384" width="19" style="138" customWidth="1"/>
  </cols>
  <sheetData>
    <row r="1" spans="1:8 16384:16384" ht="15" customHeight="1" x14ac:dyDescent="0.25">
      <c r="A1" s="2827" t="str">
        <f>'Borrower Details'!A2</f>
        <v>Mortgage-Magnus</v>
      </c>
      <c r="B1" s="2828" t="s">
        <v>3</v>
      </c>
      <c r="C1" s="2828"/>
      <c r="D1" s="2828"/>
      <c r="E1" s="2829" t="s">
        <v>1461</v>
      </c>
      <c r="F1" s="127"/>
      <c r="G1" s="127"/>
      <c r="H1" s="127"/>
      <c r="XFD1" s="137"/>
    </row>
    <row r="2" spans="1:8 16384:16384" ht="15" customHeight="1" x14ac:dyDescent="0.25">
      <c r="A2" s="2827"/>
      <c r="B2" s="2828"/>
      <c r="C2" s="2828"/>
      <c r="D2" s="2828"/>
      <c r="E2" s="2829"/>
      <c r="F2" s="127"/>
      <c r="G2" s="127"/>
      <c r="H2" s="127"/>
      <c r="XFD2" s="137"/>
    </row>
    <row r="3" spans="1:8 16384:16384" ht="15.75" customHeight="1" x14ac:dyDescent="0.25">
      <c r="A3" s="2827"/>
      <c r="B3" s="2828"/>
      <c r="C3" s="2828"/>
      <c r="D3" s="2828"/>
      <c r="E3" s="2829"/>
      <c r="F3" s="127"/>
      <c r="G3" s="127"/>
      <c r="H3" s="127"/>
      <c r="XFD3" s="137"/>
    </row>
    <row r="4" spans="1:8 16384:16384" ht="15.75" customHeight="1" x14ac:dyDescent="0.25">
      <c r="A4" s="2831" t="s">
        <v>2521</v>
      </c>
      <c r="B4" s="2832"/>
      <c r="C4" s="2832"/>
      <c r="D4" s="2833"/>
      <c r="E4" s="918"/>
      <c r="F4" s="127"/>
      <c r="G4" s="127"/>
      <c r="H4" s="127"/>
      <c r="XFD4" s="137"/>
    </row>
    <row r="5" spans="1:8 16384:16384" ht="15.75" customHeight="1" x14ac:dyDescent="0.25">
      <c r="A5" s="687" t="s">
        <v>1091</v>
      </c>
      <c r="B5" s="2830">
        <f>'Borrower Details'!B8</f>
        <v>0</v>
      </c>
      <c r="C5" s="2830"/>
      <c r="D5" s="2830"/>
      <c r="E5" s="139"/>
      <c r="F5" s="127"/>
      <c r="G5" s="127"/>
      <c r="H5" s="127"/>
      <c r="XFD5" s="137"/>
    </row>
    <row r="6" spans="1:8 16384:16384" ht="22.5" customHeight="1" x14ac:dyDescent="0.25">
      <c r="A6" s="2824" t="s">
        <v>1462</v>
      </c>
      <c r="B6" s="2824"/>
      <c r="C6" s="2824"/>
      <c r="D6" s="2824"/>
      <c r="F6" s="127"/>
      <c r="G6" s="127"/>
      <c r="H6" s="127"/>
      <c r="XFD6" s="137"/>
    </row>
    <row r="7" spans="1:8 16384:16384" ht="22.5" customHeight="1" x14ac:dyDescent="0.25">
      <c r="A7" s="917" t="s">
        <v>1463</v>
      </c>
      <c r="B7" s="140"/>
      <c r="C7" s="917" t="s">
        <v>1464</v>
      </c>
      <c r="D7" s="140"/>
      <c r="F7" s="127"/>
      <c r="G7" s="127"/>
      <c r="H7" s="127"/>
      <c r="XFD7" s="137"/>
    </row>
    <row r="8" spans="1:8 16384:16384" ht="22.5" customHeight="1" x14ac:dyDescent="0.25">
      <c r="A8" s="917" t="s">
        <v>1465</v>
      </c>
      <c r="B8" s="141"/>
      <c r="C8" s="917" t="s">
        <v>1466</v>
      </c>
      <c r="D8" s="140"/>
      <c r="E8" s="2807" t="s">
        <v>1467</v>
      </c>
      <c r="F8" s="127"/>
      <c r="G8" s="127"/>
      <c r="H8" s="127"/>
      <c r="XFD8" s="137"/>
    </row>
    <row r="9" spans="1:8 16384:16384" ht="22.5" customHeight="1" x14ac:dyDescent="0.25">
      <c r="A9" s="917" t="s">
        <v>498</v>
      </c>
      <c r="B9" s="136"/>
      <c r="C9" s="917" t="s">
        <v>1468</v>
      </c>
      <c r="D9" s="142"/>
      <c r="E9" s="2807"/>
      <c r="F9" s="127"/>
      <c r="G9" s="127"/>
      <c r="H9" s="127"/>
      <c r="XFD9" s="137"/>
    </row>
    <row r="10" spans="1:8 16384:16384" ht="22.5" customHeight="1" x14ac:dyDescent="0.25">
      <c r="A10" s="917" t="s">
        <v>25</v>
      </c>
      <c r="B10" s="140"/>
      <c r="C10" s="917" t="s">
        <v>1469</v>
      </c>
      <c r="D10" s="140"/>
      <c r="E10" s="2807"/>
      <c r="F10" s="127"/>
      <c r="G10" s="127"/>
      <c r="H10" s="127"/>
      <c r="XFD10" s="137"/>
    </row>
    <row r="11" spans="1:8 16384:16384" ht="22.5" customHeight="1" x14ac:dyDescent="0.25">
      <c r="A11" s="917" t="s">
        <v>1470</v>
      </c>
      <c r="B11" s="140"/>
      <c r="C11" s="917" t="s">
        <v>1471</v>
      </c>
      <c r="D11" s="140"/>
      <c r="E11" s="2835" t="s">
        <v>1472</v>
      </c>
      <c r="F11" s="127"/>
      <c r="G11" s="127"/>
      <c r="H11" s="127"/>
      <c r="XFD11" s="137"/>
    </row>
    <row r="12" spans="1:8 16384:16384" ht="22.5" customHeight="1" x14ac:dyDescent="0.25">
      <c r="A12" s="917" t="s">
        <v>1473</v>
      </c>
      <c r="B12" s="136"/>
      <c r="C12" s="917" t="s">
        <v>1474</v>
      </c>
      <c r="D12" s="140"/>
      <c r="E12" s="2835"/>
      <c r="F12" s="127"/>
      <c r="G12" s="127"/>
      <c r="H12" s="127"/>
      <c r="XFD12" s="137"/>
    </row>
    <row r="13" spans="1:8 16384:16384" ht="22.5" customHeight="1" x14ac:dyDescent="0.25">
      <c r="A13" s="2824" t="s">
        <v>1376</v>
      </c>
      <c r="B13" s="2824"/>
      <c r="C13" s="2824"/>
      <c r="D13" s="2824"/>
      <c r="E13" s="137"/>
      <c r="F13" s="127"/>
      <c r="G13" s="127"/>
      <c r="H13" s="127"/>
      <c r="XFD13" s="137"/>
    </row>
    <row r="14" spans="1:8 16384:16384" ht="22.5" customHeight="1" x14ac:dyDescent="0.25">
      <c r="A14" s="688" t="s">
        <v>1475</v>
      </c>
      <c r="B14" s="689" t="s">
        <v>1476</v>
      </c>
      <c r="C14" s="689" t="s">
        <v>1477</v>
      </c>
      <c r="D14" s="689" t="s">
        <v>1478</v>
      </c>
      <c r="F14" s="127"/>
      <c r="G14" s="127"/>
      <c r="H14" s="127"/>
      <c r="XFD14" s="137"/>
    </row>
    <row r="15" spans="1:8 16384:16384" ht="22.5" customHeight="1" x14ac:dyDescent="0.25">
      <c r="A15" s="917" t="s">
        <v>16</v>
      </c>
      <c r="B15" s="1558" t="e">
        <f>Financials_Consolidated!C74</f>
        <v>#DIV/0!</v>
      </c>
      <c r="C15" s="690" t="s">
        <v>1479</v>
      </c>
      <c r="D15" s="140" t="s">
        <v>1552</v>
      </c>
      <c r="E15" s="2836" t="s">
        <v>1480</v>
      </c>
      <c r="F15" s="127"/>
      <c r="G15" s="127"/>
      <c r="H15" s="127"/>
      <c r="XFD15" s="137"/>
    </row>
    <row r="16" spans="1:8 16384:16384" ht="22.5" customHeight="1" x14ac:dyDescent="0.25">
      <c r="A16" s="917" t="s">
        <v>17</v>
      </c>
      <c r="B16" s="1558" t="e">
        <f>Financials_Consolidated!C75</f>
        <v>#DIV/0!</v>
      </c>
      <c r="C16" s="690" t="s">
        <v>1481</v>
      </c>
      <c r="D16" s="140" t="s">
        <v>1552</v>
      </c>
      <c r="E16" s="2836"/>
      <c r="F16" s="127"/>
      <c r="G16" s="127"/>
      <c r="H16" s="127"/>
      <c r="XFD16" s="137"/>
    </row>
    <row r="17" spans="1:8 16384:16384" ht="22.5" customHeight="1" x14ac:dyDescent="0.25">
      <c r="A17" s="917" t="s">
        <v>19</v>
      </c>
      <c r="B17" s="1558" t="e">
        <f>Financials_Consolidated!C76</f>
        <v>#DIV/0!</v>
      </c>
      <c r="C17" s="690" t="s">
        <v>1481</v>
      </c>
      <c r="D17" s="140" t="s">
        <v>1552</v>
      </c>
      <c r="E17" s="2836"/>
      <c r="F17" s="127"/>
      <c r="G17" s="127"/>
      <c r="H17" s="127"/>
      <c r="XFD17" s="137"/>
    </row>
    <row r="18" spans="1:8 16384:16384" ht="22.5" customHeight="1" x14ac:dyDescent="0.25">
      <c r="A18" s="917" t="s">
        <v>1482</v>
      </c>
      <c r="B18" s="143"/>
      <c r="C18" s="690" t="s">
        <v>1483</v>
      </c>
      <c r="D18" s="140"/>
      <c r="E18" s="2836"/>
      <c r="F18" s="127"/>
      <c r="G18" s="127"/>
      <c r="H18" s="127"/>
      <c r="XFD18" s="137"/>
    </row>
    <row r="19" spans="1:8 16384:16384" ht="22.5" customHeight="1" x14ac:dyDescent="0.25">
      <c r="A19" s="917" t="s">
        <v>1484</v>
      </c>
      <c r="B19" s="143"/>
      <c r="C19" s="691">
        <v>0.8</v>
      </c>
      <c r="D19" s="140"/>
      <c r="E19" s="2836"/>
      <c r="F19" s="127"/>
      <c r="G19" s="127"/>
      <c r="H19" s="127"/>
      <c r="XFD19" s="137"/>
    </row>
    <row r="20" spans="1:8 16384:16384" ht="22.5" customHeight="1" x14ac:dyDescent="0.25">
      <c r="A20" s="917" t="s">
        <v>697</v>
      </c>
      <c r="B20" s="1559">
        <f>Financials_Consolidated!C11</f>
        <v>0</v>
      </c>
      <c r="C20" s="691" t="s">
        <v>1485</v>
      </c>
      <c r="D20" s="140" t="s">
        <v>1552</v>
      </c>
      <c r="E20" s="2836"/>
      <c r="F20" s="127"/>
      <c r="G20" s="127"/>
      <c r="H20" s="127"/>
      <c r="XFD20" s="137"/>
    </row>
    <row r="21" spans="1:8 16384:16384" ht="22.5" customHeight="1" x14ac:dyDescent="0.25">
      <c r="A21" s="917" t="s">
        <v>1486</v>
      </c>
      <c r="B21" s="144"/>
      <c r="C21" s="690" t="s">
        <v>1487</v>
      </c>
      <c r="D21" s="140"/>
      <c r="E21" s="2836"/>
      <c r="F21" s="127"/>
      <c r="G21" s="127"/>
      <c r="H21" s="127"/>
      <c r="XFD21" s="137"/>
    </row>
    <row r="22" spans="1:8 16384:16384" ht="22.5" customHeight="1" x14ac:dyDescent="0.25">
      <c r="A22" s="917" t="s">
        <v>1488</v>
      </c>
      <c r="B22" s="1559" t="str">
        <f ca="1">'Business Profile'!G9</f>
        <v/>
      </c>
      <c r="C22" s="690" t="s">
        <v>1489</v>
      </c>
      <c r="D22" s="140" t="s">
        <v>1347</v>
      </c>
      <c r="E22" s="2836"/>
      <c r="F22" s="127"/>
      <c r="G22" s="127"/>
      <c r="H22" s="127"/>
      <c r="XFD22" s="137"/>
    </row>
    <row r="23" spans="1:8 16384:16384" ht="22.5" customHeight="1" x14ac:dyDescent="0.25">
      <c r="A23" s="917" t="s">
        <v>1490</v>
      </c>
      <c r="B23" s="144"/>
      <c r="C23" s="690" t="s">
        <v>1489</v>
      </c>
      <c r="D23" s="140"/>
      <c r="E23" s="2836"/>
      <c r="F23" s="127"/>
      <c r="G23" s="127"/>
      <c r="H23" s="127"/>
      <c r="XFD23" s="137"/>
    </row>
    <row r="24" spans="1:8 16384:16384" ht="22.5" customHeight="1" x14ac:dyDescent="0.25">
      <c r="A24" s="917" t="s">
        <v>1491</v>
      </c>
      <c r="B24" s="145"/>
      <c r="C24" s="690" t="s">
        <v>1492</v>
      </c>
      <c r="D24" s="140"/>
      <c r="E24" s="2836"/>
      <c r="F24" s="127"/>
      <c r="G24" s="127"/>
      <c r="H24" s="127"/>
      <c r="XFD24" s="137"/>
    </row>
    <row r="25" spans="1:8 16384:16384" ht="212.25" customHeight="1" x14ac:dyDescent="0.25">
      <c r="A25" s="917" t="s">
        <v>1493</v>
      </c>
      <c r="B25" s="2834"/>
      <c r="C25" s="2834"/>
      <c r="D25" s="2834"/>
      <c r="E25" s="2836"/>
      <c r="F25" s="127"/>
      <c r="G25" s="127"/>
      <c r="H25" s="127"/>
      <c r="XFD25" s="137"/>
    </row>
    <row r="26" spans="1:8 16384:16384" ht="22.5" customHeight="1" x14ac:dyDescent="0.25">
      <c r="A26" s="2837" t="s">
        <v>1494</v>
      </c>
      <c r="B26" s="2837"/>
      <c r="C26" s="2837"/>
      <c r="D26" s="2837"/>
      <c r="F26" s="127"/>
      <c r="G26" s="127"/>
      <c r="H26" s="127"/>
      <c r="XFD26" s="137"/>
    </row>
    <row r="27" spans="1:8 16384:16384" ht="22.5" customHeight="1" x14ac:dyDescent="0.25">
      <c r="A27" s="2834"/>
      <c r="B27" s="2834"/>
      <c r="C27" s="2834"/>
      <c r="D27" s="2834"/>
      <c r="F27" s="127"/>
      <c r="G27" s="127"/>
      <c r="H27" s="127"/>
      <c r="XFD27" s="137"/>
    </row>
    <row r="28" spans="1:8 16384:16384" ht="101.25" customHeight="1" x14ac:dyDescent="0.25">
      <c r="A28" s="2834"/>
      <c r="B28" s="2834"/>
      <c r="C28" s="2834"/>
      <c r="D28" s="2834"/>
      <c r="F28" s="127"/>
      <c r="G28" s="127"/>
      <c r="H28" s="127"/>
      <c r="XFD28" s="137"/>
    </row>
    <row r="29" spans="1:8 16384:16384" ht="234.75" customHeight="1" x14ac:dyDescent="0.25">
      <c r="A29" s="2834"/>
      <c r="B29" s="2834"/>
      <c r="C29" s="2834"/>
      <c r="D29" s="2834"/>
      <c r="F29" s="127"/>
      <c r="G29" s="127"/>
      <c r="H29" s="127"/>
      <c r="XFD29" s="137"/>
    </row>
    <row r="30" spans="1:8 16384:16384" ht="22.5" customHeight="1" x14ac:dyDescent="0.25">
      <c r="A30" s="2834" t="s">
        <v>1495</v>
      </c>
      <c r="B30" s="2834"/>
      <c r="C30" s="2834"/>
      <c r="D30" s="2834"/>
      <c r="F30" s="127"/>
      <c r="G30" s="127"/>
      <c r="H30" s="127"/>
      <c r="XFD30" s="137"/>
    </row>
    <row r="31" spans="1:8 16384:16384" ht="22.5" customHeight="1" x14ac:dyDescent="0.25">
      <c r="A31" s="2834" t="s">
        <v>1496</v>
      </c>
      <c r="B31" s="2834"/>
      <c r="C31" s="2834"/>
      <c r="D31" s="2834"/>
      <c r="F31" s="127"/>
      <c r="G31" s="127"/>
      <c r="H31" s="127"/>
      <c r="XFD31" s="137"/>
    </row>
    <row r="32" spans="1:8 16384:16384" ht="22.5" customHeight="1" x14ac:dyDescent="0.25">
      <c r="A32" s="2834" t="s">
        <v>1497</v>
      </c>
      <c r="B32" s="2834"/>
      <c r="C32" s="2834"/>
      <c r="D32" s="2834"/>
      <c r="F32" s="127"/>
      <c r="G32" s="127"/>
      <c r="H32" s="127"/>
      <c r="XFD32" s="137"/>
    </row>
    <row r="33" spans="1:8 16384:16384" ht="22.5" customHeight="1" x14ac:dyDescent="0.25">
      <c r="A33" s="2834" t="s">
        <v>1498</v>
      </c>
      <c r="B33" s="2834"/>
      <c r="C33" s="2834"/>
      <c r="D33" s="2834"/>
      <c r="F33" s="127"/>
      <c r="G33" s="127"/>
      <c r="H33" s="127"/>
      <c r="XFD33" s="137"/>
    </row>
    <row r="34" spans="1:8 16384:16384" ht="22.5" customHeight="1" x14ac:dyDescent="0.25">
      <c r="A34" s="2834" t="s">
        <v>1499</v>
      </c>
      <c r="B34" s="2834"/>
      <c r="C34" s="2834"/>
      <c r="D34" s="2834"/>
      <c r="F34" s="127"/>
      <c r="G34" s="127"/>
      <c r="H34" s="127"/>
      <c r="XFD34" s="137"/>
    </row>
    <row r="35" spans="1:8 16384:16384" ht="22.5" customHeight="1" x14ac:dyDescent="0.25">
      <c r="A35" s="2834" t="s">
        <v>1500</v>
      </c>
      <c r="B35" s="2834"/>
      <c r="C35" s="2834"/>
      <c r="D35" s="2834"/>
      <c r="F35" s="127"/>
      <c r="G35" s="127"/>
      <c r="H35" s="127"/>
      <c r="XFD35" s="137"/>
    </row>
    <row r="36" spans="1:8 16384:16384" ht="22.5" customHeight="1" x14ac:dyDescent="0.25">
      <c r="A36" s="2834" t="s">
        <v>1501</v>
      </c>
      <c r="B36" s="2834"/>
      <c r="C36" s="2834"/>
      <c r="D36" s="2834"/>
      <c r="F36" s="127"/>
      <c r="G36" s="127"/>
      <c r="H36" s="127"/>
      <c r="XFD36" s="137"/>
    </row>
    <row r="37" spans="1:8 16384:16384" ht="22.5" customHeight="1" x14ac:dyDescent="0.25">
      <c r="A37" s="2824" t="s">
        <v>1502</v>
      </c>
      <c r="B37" s="2824"/>
      <c r="C37" s="2824"/>
      <c r="D37" s="2824"/>
      <c r="F37" s="127"/>
      <c r="G37" s="127"/>
      <c r="H37" s="127"/>
      <c r="XFD37" s="137"/>
    </row>
    <row r="38" spans="1:8 16384:16384" ht="22.5" customHeight="1" x14ac:dyDescent="0.25">
      <c r="A38" s="2834" t="s">
        <v>1503</v>
      </c>
      <c r="B38" s="2834"/>
      <c r="C38" s="2834"/>
      <c r="D38" s="2834"/>
      <c r="F38" s="127"/>
      <c r="G38" s="127"/>
      <c r="H38" s="127"/>
      <c r="XFD38" s="137"/>
    </row>
    <row r="39" spans="1:8 16384:16384" ht="22.5" customHeight="1" x14ac:dyDescent="0.25">
      <c r="A39" s="2834" t="s">
        <v>1504</v>
      </c>
      <c r="B39" s="2834"/>
      <c r="C39" s="2834"/>
      <c r="D39" s="2834"/>
      <c r="F39" s="127"/>
      <c r="G39" s="127"/>
      <c r="H39" s="127"/>
      <c r="XFD39" s="137"/>
    </row>
    <row r="40" spans="1:8 16384:16384" ht="22.5" customHeight="1" x14ac:dyDescent="0.25">
      <c r="A40" s="2834" t="s">
        <v>1505</v>
      </c>
      <c r="B40" s="2834"/>
      <c r="C40" s="2834"/>
      <c r="D40" s="2834"/>
      <c r="F40" s="127"/>
      <c r="G40" s="127"/>
      <c r="H40" s="127"/>
      <c r="XFD40" s="137"/>
    </row>
    <row r="41" spans="1:8 16384:16384" ht="22.5" customHeight="1" x14ac:dyDescent="0.25">
      <c r="A41" s="2834" t="s">
        <v>1495</v>
      </c>
      <c r="B41" s="2834"/>
      <c r="C41" s="2834"/>
      <c r="D41" s="2834"/>
      <c r="F41" s="127"/>
      <c r="G41" s="127"/>
      <c r="H41" s="127"/>
      <c r="XFD41" s="137"/>
    </row>
    <row r="42" spans="1:8 16384:16384" ht="22.5" customHeight="1" x14ac:dyDescent="0.25">
      <c r="A42" s="2834" t="s">
        <v>1496</v>
      </c>
      <c r="B42" s="2834"/>
      <c r="C42" s="2834"/>
      <c r="D42" s="2834"/>
      <c r="F42" s="127"/>
      <c r="G42" s="127"/>
      <c r="H42" s="127"/>
      <c r="XFD42" s="137"/>
    </row>
    <row r="43" spans="1:8 16384:16384" ht="22.5" customHeight="1" x14ac:dyDescent="0.25">
      <c r="A43" s="2834" t="s">
        <v>1497</v>
      </c>
      <c r="B43" s="2834"/>
      <c r="C43" s="2834"/>
      <c r="D43" s="2834"/>
      <c r="F43" s="127"/>
      <c r="G43" s="127"/>
      <c r="H43" s="127"/>
      <c r="XFD43" s="137"/>
    </row>
    <row r="44" spans="1:8 16384:16384" ht="22.5" customHeight="1" x14ac:dyDescent="0.25">
      <c r="A44" s="917" t="s">
        <v>1506</v>
      </c>
      <c r="B44" s="135"/>
      <c r="C44" s="917" t="s">
        <v>1507</v>
      </c>
      <c r="D44" s="136"/>
      <c r="F44" s="127"/>
      <c r="G44" s="127"/>
      <c r="H44" s="127"/>
      <c r="XFD44" s="137"/>
    </row>
    <row r="45" spans="1:8 16384:16384" ht="22.5" customHeight="1" x14ac:dyDescent="0.25">
      <c r="A45" s="917" t="s">
        <v>1456</v>
      </c>
      <c r="B45" s="135"/>
      <c r="C45" s="917" t="s">
        <v>1460</v>
      </c>
      <c r="D45" s="136"/>
      <c r="F45" s="127"/>
      <c r="G45" s="127"/>
      <c r="H45" s="127"/>
      <c r="XFD45" s="137"/>
    </row>
    <row r="46" spans="1:8 16384:16384" ht="22.5" customHeight="1" x14ac:dyDescent="0.25">
      <c r="A46" s="917" t="s">
        <v>1458</v>
      </c>
      <c r="B46" s="135"/>
      <c r="C46" s="136"/>
      <c r="D46" s="136"/>
      <c r="F46" s="127"/>
      <c r="G46" s="127"/>
      <c r="H46" s="127"/>
      <c r="XFD46" s="137"/>
    </row>
    <row r="47" spans="1:8 16384:16384" ht="15" x14ac:dyDescent="0.25">
      <c r="B47" s="127"/>
      <c r="F47" s="127"/>
      <c r="G47" s="127"/>
      <c r="H47" s="127"/>
      <c r="XFD47" s="137"/>
    </row>
    <row r="48" spans="1:8 16384:16384" ht="15" x14ac:dyDescent="0.25">
      <c r="A48" s="127"/>
      <c r="B48" s="127"/>
      <c r="F48" s="127"/>
      <c r="G48" s="127"/>
      <c r="H48" s="127"/>
      <c r="XFD48" s="137"/>
    </row>
    <row r="49" spans="1:8 16384:16384" ht="15" x14ac:dyDescent="0.25">
      <c r="A49" s="127"/>
      <c r="B49" s="127"/>
      <c r="F49" s="127"/>
      <c r="G49" s="127"/>
      <c r="H49" s="127"/>
      <c r="XFD49" s="137"/>
    </row>
    <row r="50" spans="1:8 16384:16384" ht="15" x14ac:dyDescent="0.25">
      <c r="A50" s="127"/>
      <c r="B50" s="127"/>
      <c r="F50" s="127"/>
      <c r="G50" s="127"/>
      <c r="H50" s="127"/>
      <c r="XFD50" s="137"/>
    </row>
    <row r="51" spans="1:8 16384:16384" ht="15" x14ac:dyDescent="0.25">
      <c r="A51" s="127"/>
      <c r="B51" s="127"/>
      <c r="F51" s="127"/>
      <c r="G51" s="127"/>
      <c r="H51" s="127"/>
      <c r="XFD51" s="137"/>
    </row>
    <row r="52" spans="1:8 16384:16384" ht="15" hidden="1" x14ac:dyDescent="0.25">
      <c r="A52" s="127"/>
      <c r="B52" s="127"/>
      <c r="F52" s="127"/>
      <c r="G52" s="127"/>
      <c r="H52" s="127"/>
      <c r="XFD52" s="137"/>
    </row>
    <row r="53" spans="1:8 16384:16384" ht="15" hidden="1" x14ac:dyDescent="0.25">
      <c r="A53" s="127"/>
      <c r="B53" s="127"/>
      <c r="F53" s="127"/>
      <c r="G53" s="127"/>
      <c r="H53" s="127"/>
      <c r="XFD53" s="137"/>
    </row>
    <row r="54" spans="1:8 16384:16384" ht="15" hidden="1" x14ac:dyDescent="0.25">
      <c r="A54" s="127"/>
      <c r="B54" s="127"/>
      <c r="F54" s="127"/>
      <c r="G54" s="127"/>
      <c r="H54" s="127"/>
      <c r="XFD54" s="137"/>
    </row>
    <row r="55" spans="1:8 16384:16384" ht="15" hidden="1" x14ac:dyDescent="0.25">
      <c r="F55" s="127"/>
      <c r="G55" s="127"/>
      <c r="H55" s="127"/>
      <c r="XFD55" s="137"/>
    </row>
    <row r="56" spans="1:8 16384:16384" ht="15" hidden="1" x14ac:dyDescent="0.25">
      <c r="F56" s="127"/>
      <c r="G56" s="127"/>
      <c r="H56" s="127"/>
      <c r="XFD56" s="137"/>
    </row>
    <row r="57" spans="1:8 16384:16384" ht="15" hidden="1" x14ac:dyDescent="0.25">
      <c r="F57" s="127"/>
      <c r="G57" s="127"/>
      <c r="H57" s="127"/>
      <c r="XFD57" s="137"/>
    </row>
    <row r="58" spans="1:8 16384:16384" ht="15" hidden="1" x14ac:dyDescent="0.25">
      <c r="F58" s="127"/>
      <c r="G58" s="127"/>
      <c r="H58" s="127"/>
      <c r="XFD58" s="137"/>
    </row>
    <row r="59" spans="1:8 16384:16384" ht="15" hidden="1" x14ac:dyDescent="0.25">
      <c r="F59" s="127"/>
      <c r="G59" s="127"/>
      <c r="H59" s="127"/>
      <c r="XFD59" s="137"/>
    </row>
    <row r="60" spans="1:8 16384:16384" ht="15" hidden="1" x14ac:dyDescent="0.25">
      <c r="F60" s="127"/>
      <c r="G60" s="127"/>
      <c r="H60" s="127"/>
      <c r="XFD60" s="137"/>
    </row>
    <row r="61" spans="1:8 16384:16384" ht="15" hidden="1" x14ac:dyDescent="0.25">
      <c r="F61" s="127"/>
      <c r="G61" s="127"/>
      <c r="H61" s="127"/>
      <c r="XFD61" s="137"/>
    </row>
    <row r="62" spans="1:8 16384:16384" ht="15" hidden="1" x14ac:dyDescent="0.25">
      <c r="F62" s="127"/>
      <c r="G62" s="127"/>
      <c r="H62" s="127"/>
      <c r="XFD62" s="137"/>
    </row>
    <row r="63" spans="1:8 16384:16384" ht="15" hidden="1" x14ac:dyDescent="0.25">
      <c r="F63" s="127"/>
      <c r="G63" s="127"/>
      <c r="H63" s="127"/>
      <c r="XFD63" s="137"/>
    </row>
    <row r="64" spans="1:8 16384:16384" ht="15" hidden="1" x14ac:dyDescent="0.25">
      <c r="F64" s="127"/>
      <c r="G64" s="127"/>
      <c r="H64" s="127"/>
      <c r="XFD64" s="137"/>
    </row>
    <row r="65" spans="1:8 16384:16384" ht="15" hidden="1" x14ac:dyDescent="0.25">
      <c r="F65" s="127"/>
      <c r="G65" s="127"/>
      <c r="H65" s="127"/>
      <c r="XFD65" s="137"/>
    </row>
    <row r="66" spans="1:8 16384:16384" ht="15" hidden="1" x14ac:dyDescent="0.25">
      <c r="F66" s="127"/>
      <c r="G66" s="127"/>
      <c r="H66" s="127"/>
      <c r="XFD66" s="137"/>
    </row>
    <row r="67" spans="1:8 16384:16384" ht="15" hidden="1" x14ac:dyDescent="0.25">
      <c r="F67" s="127"/>
      <c r="G67" s="127"/>
      <c r="H67" s="127"/>
      <c r="XFD67" s="137"/>
    </row>
    <row r="68" spans="1:8 16384:16384" ht="15" hidden="1" x14ac:dyDescent="0.25">
      <c r="A68" s="127"/>
      <c r="B68" s="127"/>
      <c r="F68" s="127"/>
      <c r="G68" s="127"/>
      <c r="H68" s="127"/>
      <c r="XFD68" s="137"/>
    </row>
    <row r="69" spans="1:8 16384:16384" ht="15" hidden="1" x14ac:dyDescent="0.25">
      <c r="A69" s="127"/>
      <c r="B69" s="127"/>
      <c r="F69" s="127"/>
      <c r="G69" s="127"/>
      <c r="H69" s="127"/>
      <c r="XFD69" s="137"/>
    </row>
    <row r="70" spans="1:8 16384:16384" ht="15" hidden="1" x14ac:dyDescent="0.25">
      <c r="A70" s="127"/>
      <c r="B70" s="127"/>
      <c r="F70" s="127"/>
      <c r="G70" s="127"/>
      <c r="H70" s="127"/>
      <c r="XFD70" s="137"/>
    </row>
    <row r="71" spans="1:8 16384:16384" ht="15" hidden="1" x14ac:dyDescent="0.25">
      <c r="A71" s="127"/>
      <c r="B71" s="127"/>
      <c r="F71" s="127"/>
      <c r="G71" s="127"/>
      <c r="H71" s="127"/>
      <c r="XFD71" s="137"/>
    </row>
    <row r="72" spans="1:8 16384:16384" ht="15" hidden="1" x14ac:dyDescent="0.25">
      <c r="A72" s="127"/>
      <c r="B72" s="127"/>
      <c r="F72" s="127"/>
      <c r="XFD72" s="137"/>
    </row>
    <row r="73" spans="1:8 16384:16384" ht="15" hidden="1" x14ac:dyDescent="0.25">
      <c r="A73" s="127"/>
      <c r="B73" s="127"/>
      <c r="F73" s="127"/>
      <c r="XFD73" s="137"/>
    </row>
    <row r="74" spans="1:8 16384:16384" ht="15" hidden="1" x14ac:dyDescent="0.25">
      <c r="A74" s="127"/>
      <c r="B74" s="127"/>
      <c r="F74" s="127"/>
      <c r="XFD74" s="137"/>
    </row>
    <row r="75" spans="1:8 16384:16384" ht="15" hidden="1" x14ac:dyDescent="0.25">
      <c r="A75" s="127"/>
      <c r="B75" s="127"/>
      <c r="F75" s="127"/>
      <c r="XFD75" s="137"/>
    </row>
    <row r="76" spans="1:8 16384:16384" ht="15" hidden="1" x14ac:dyDescent="0.25">
      <c r="A76" s="127"/>
      <c r="B76" s="127"/>
      <c r="F76" s="127"/>
      <c r="XFD76" s="137"/>
    </row>
    <row r="77" spans="1:8 16384:16384" ht="15" hidden="1" x14ac:dyDescent="0.25">
      <c r="A77" s="127"/>
      <c r="B77" s="127"/>
      <c r="F77" s="127"/>
      <c r="XFD77" s="137"/>
    </row>
    <row r="78" spans="1:8 16384:16384" ht="15" hidden="1" x14ac:dyDescent="0.25">
      <c r="A78" s="127"/>
      <c r="B78" s="127"/>
      <c r="F78" s="127"/>
      <c r="XFD78" s="137"/>
    </row>
    <row r="79" spans="1:8 16384:16384" ht="15" hidden="1" x14ac:dyDescent="0.25">
      <c r="A79" s="127"/>
      <c r="B79" s="127"/>
      <c r="F79" s="127"/>
      <c r="XFD79" s="137"/>
    </row>
    <row r="80" spans="1:8 16384:16384" ht="15" hidden="1" x14ac:dyDescent="0.25">
      <c r="A80" s="127"/>
      <c r="B80" s="127"/>
      <c r="F80" s="127"/>
      <c r="XFD80" s="137"/>
    </row>
    <row r="81" spans="1:6 16384:16384" ht="15" hidden="1" x14ac:dyDescent="0.25">
      <c r="A81" s="127"/>
      <c r="B81" s="127"/>
      <c r="F81" s="127"/>
      <c r="XFD81" s="137"/>
    </row>
    <row r="82" spans="1:6 16384:16384" ht="15" hidden="1" x14ac:dyDescent="0.25">
      <c r="A82" s="127"/>
      <c r="B82" s="127"/>
      <c r="F82" s="127"/>
      <c r="XFD82" s="137"/>
    </row>
    <row r="83" spans="1:6 16384:16384" ht="15" hidden="1" x14ac:dyDescent="0.25">
      <c r="A83" s="127"/>
      <c r="B83" s="127"/>
      <c r="F83" s="127"/>
      <c r="XFD83" s="137"/>
    </row>
    <row r="84" spans="1:6 16384:16384" ht="15" hidden="1" x14ac:dyDescent="0.25">
      <c r="A84" s="127"/>
      <c r="B84" s="127"/>
      <c r="F84" s="127"/>
      <c r="XFD84" s="137"/>
    </row>
    <row r="85" spans="1:6 16384:16384" ht="15" hidden="1" x14ac:dyDescent="0.25">
      <c r="A85" s="127"/>
      <c r="B85" s="127"/>
      <c r="F85" s="127"/>
      <c r="XFD85" s="137"/>
    </row>
    <row r="86" spans="1:6 16384:16384" ht="15" hidden="1" x14ac:dyDescent="0.25">
      <c r="A86" s="127"/>
      <c r="B86" s="127"/>
      <c r="F86" s="127"/>
      <c r="XFD86" s="137"/>
    </row>
    <row r="87" spans="1:6 16384:16384" ht="15" hidden="1" x14ac:dyDescent="0.25">
      <c r="A87" s="127"/>
      <c r="B87" s="127"/>
      <c r="F87" s="127"/>
      <c r="XFD87" s="137"/>
    </row>
    <row r="88" spans="1:6 16384:16384" ht="15" hidden="1" x14ac:dyDescent="0.25">
      <c r="A88" s="127"/>
      <c r="B88" s="127"/>
      <c r="F88" s="127"/>
      <c r="XFD88" s="137"/>
    </row>
    <row r="89" spans="1:6 16384:16384" ht="15" hidden="1" x14ac:dyDescent="0.25">
      <c r="A89" s="127"/>
      <c r="B89" s="127"/>
      <c r="F89" s="127"/>
      <c r="XFD89" s="137"/>
    </row>
    <row r="90" spans="1:6 16384:16384" ht="15" hidden="1" x14ac:dyDescent="0.25">
      <c r="A90" s="127"/>
      <c r="B90" s="127"/>
      <c r="F90" s="127"/>
      <c r="XFD90" s="137"/>
    </row>
    <row r="91" spans="1:6 16384:16384" ht="15" hidden="1" x14ac:dyDescent="0.25">
      <c r="XFD91" s="137"/>
    </row>
    <row r="92" spans="1:6 16384:16384" ht="15" hidden="1" x14ac:dyDescent="0.25">
      <c r="XFD92" s="137"/>
    </row>
    <row r="93" spans="1:6 16384:16384" ht="15" hidden="1" x14ac:dyDescent="0.25">
      <c r="XFD93" s="137"/>
    </row>
    <row r="94" spans="1:6 16384:16384" ht="15" hidden="1" x14ac:dyDescent="0.25">
      <c r="XFD94" s="137"/>
    </row>
    <row r="95" spans="1:6 16384:16384" ht="15" hidden="1" x14ac:dyDescent="0.25">
      <c r="XFD95" s="137"/>
    </row>
    <row r="96" spans="1:6 16384:16384" ht="15" hidden="1" x14ac:dyDescent="0.25">
      <c r="XFD96" s="137"/>
    </row>
    <row r="97" spans="16384:16384" ht="15" hidden="1" x14ac:dyDescent="0.25">
      <c r="XFD97" s="137"/>
    </row>
    <row r="98" spans="16384:16384" ht="15" hidden="1" x14ac:dyDescent="0.25">
      <c r="XFD98" s="137"/>
    </row>
    <row r="99" spans="16384:16384" ht="15" hidden="1" x14ac:dyDescent="0.25">
      <c r="XFD99" s="137"/>
    </row>
    <row r="100" spans="16384:16384" ht="15" hidden="1" x14ac:dyDescent="0.25">
      <c r="XFD100" s="137"/>
    </row>
    <row r="101" spans="16384:16384" ht="15" hidden="1" x14ac:dyDescent="0.25">
      <c r="XFD101" s="137"/>
    </row>
    <row r="102" spans="16384:16384" ht="15" hidden="1" x14ac:dyDescent="0.25">
      <c r="XFD102" s="137"/>
    </row>
    <row r="103" spans="16384:16384" ht="15" hidden="1" x14ac:dyDescent="0.25">
      <c r="XFD103" s="137"/>
    </row>
    <row r="104" spans="16384:16384" ht="15" hidden="1" x14ac:dyDescent="0.25">
      <c r="XFD104" s="137"/>
    </row>
    <row r="105" spans="16384:16384" ht="15" hidden="1" x14ac:dyDescent="0.25">
      <c r="XFD105" s="137"/>
    </row>
    <row r="106" spans="16384:16384" ht="15" hidden="1" x14ac:dyDescent="0.25">
      <c r="XFD106" s="137"/>
    </row>
    <row r="107" spans="16384:16384" ht="15" hidden="1" x14ac:dyDescent="0.25">
      <c r="XFD107" s="137"/>
    </row>
    <row r="108" spans="16384:16384" ht="15" hidden="1" x14ac:dyDescent="0.25">
      <c r="XFD108" s="137"/>
    </row>
    <row r="109" spans="16384:16384" ht="15" hidden="1" x14ac:dyDescent="0.25">
      <c r="XFD109" s="137"/>
    </row>
    <row r="110" spans="16384:16384" ht="15" hidden="1" x14ac:dyDescent="0.25">
      <c r="XFD110" s="137"/>
    </row>
    <row r="111" spans="16384:16384" ht="15" hidden="1" x14ac:dyDescent="0.25">
      <c r="XFD111" s="137"/>
    </row>
    <row r="112" spans="16384:16384" ht="15" hidden="1" x14ac:dyDescent="0.25">
      <c r="XFD112" s="137"/>
    </row>
    <row r="113" spans="16384:16384" ht="15" hidden="1" x14ac:dyDescent="0.25">
      <c r="XFD113" s="137"/>
    </row>
    <row r="114" spans="16384:16384" ht="15" hidden="1" x14ac:dyDescent="0.25">
      <c r="XFD114" s="137"/>
    </row>
    <row r="115" spans="16384:16384" ht="15" hidden="1" x14ac:dyDescent="0.25">
      <c r="XFD115" s="137"/>
    </row>
    <row r="116" spans="16384:16384" ht="15" hidden="1" x14ac:dyDescent="0.25">
      <c r="XFD116" s="137"/>
    </row>
    <row r="117" spans="16384:16384" ht="15" hidden="1" x14ac:dyDescent="0.25">
      <c r="XFD117" s="137"/>
    </row>
    <row r="118" spans="16384:16384" ht="15" hidden="1" x14ac:dyDescent="0.25">
      <c r="XFD118" s="137"/>
    </row>
    <row r="119" spans="16384:16384" ht="15" hidden="1" x14ac:dyDescent="0.25">
      <c r="XFD119" s="137"/>
    </row>
    <row r="120" spans="16384:16384" ht="15" hidden="1" x14ac:dyDescent="0.25">
      <c r="XFD120" s="137"/>
    </row>
    <row r="121" spans="16384:16384" ht="15" hidden="1" x14ac:dyDescent="0.25">
      <c r="XFD121" s="137"/>
    </row>
    <row r="122" spans="16384:16384" ht="15" hidden="1" x14ac:dyDescent="0.25">
      <c r="XFD122" s="137"/>
    </row>
    <row r="123" spans="16384:16384" ht="15" hidden="1" x14ac:dyDescent="0.25">
      <c r="XFD123" s="137"/>
    </row>
    <row r="124" spans="16384:16384" ht="15" hidden="1" x14ac:dyDescent="0.25">
      <c r="XFD124" s="137"/>
    </row>
    <row r="125" spans="16384:16384" ht="15" hidden="1" x14ac:dyDescent="0.25">
      <c r="XFD125" s="137"/>
    </row>
    <row r="126" spans="16384:16384" ht="15" hidden="1" x14ac:dyDescent="0.25">
      <c r="XFD126" s="137"/>
    </row>
    <row r="127" spans="16384:16384" ht="15" hidden="1" x14ac:dyDescent="0.25">
      <c r="XFD127" s="137"/>
    </row>
    <row r="128" spans="16384:16384" ht="15" hidden="1" x14ac:dyDescent="0.25">
      <c r="XFD128" s="137"/>
    </row>
    <row r="129" spans="1:2 16384:16384" ht="15" hidden="1" x14ac:dyDescent="0.25">
      <c r="XFD129" s="137"/>
    </row>
    <row r="130" spans="1:2 16384:16384" ht="15" hidden="1" x14ac:dyDescent="0.25">
      <c r="XFD130" s="137"/>
    </row>
    <row r="131" spans="1:2 16384:16384" ht="15" hidden="1" x14ac:dyDescent="0.25">
      <c r="XFD131" s="137"/>
    </row>
    <row r="132" spans="1:2 16384:16384" ht="15" hidden="1" x14ac:dyDescent="0.25">
      <c r="XFD132" s="137"/>
    </row>
    <row r="133" spans="1:2 16384:16384" ht="15" hidden="1" x14ac:dyDescent="0.25">
      <c r="XFD133" s="137"/>
    </row>
    <row r="134" spans="1:2 16384:16384" ht="15" hidden="1" x14ac:dyDescent="0.25">
      <c r="XFD134" s="137"/>
    </row>
    <row r="135" spans="1:2 16384:16384" ht="15" hidden="1" x14ac:dyDescent="0.25">
      <c r="XFD135" s="137"/>
    </row>
    <row r="136" spans="1:2 16384:16384" ht="15" hidden="1" x14ac:dyDescent="0.25">
      <c r="A136" s="127"/>
      <c r="B136" s="127"/>
      <c r="XFD136" s="137"/>
    </row>
    <row r="137" spans="1:2 16384:16384" ht="15" hidden="1" x14ac:dyDescent="0.25">
      <c r="A137" s="127"/>
      <c r="B137" s="127"/>
      <c r="XFD137" s="137"/>
    </row>
    <row r="138" spans="1:2 16384:16384" ht="15" hidden="1" x14ac:dyDescent="0.25"/>
    <row r="139" spans="1:2 16384:16384" ht="15" hidden="1" x14ac:dyDescent="0.25"/>
    <row r="140" spans="1:2 16384:16384" ht="15" hidden="1" x14ac:dyDescent="0.25"/>
    <row r="141" spans="1:2 16384:16384" ht="15" hidden="1" x14ac:dyDescent="0.25"/>
    <row r="142" spans="1:2 16384:16384" s="127" customFormat="1" ht="15" x14ac:dyDescent="0.25"/>
    <row r="143" spans="1:2 16384:16384" s="127" customFormat="1" ht="15" x14ac:dyDescent="0.25"/>
    <row r="144" spans="1:2 16384:16384" s="127" customFormat="1" ht="15" x14ac:dyDescent="0.25"/>
    <row r="145" s="127" customFormat="1" ht="15" x14ac:dyDescent="0.25"/>
    <row r="146" s="127" customFormat="1" ht="15" x14ac:dyDescent="0.25"/>
    <row r="147" s="127" customFormat="1" ht="15" x14ac:dyDescent="0.25"/>
  </sheetData>
  <sheetProtection algorithmName="SHA-512" hashValue="U4uPUFd9qAwbh4utaYRt1bZ3fk2GtxDRv7LXIcaZyLquaYYSNNIgu4h9b7O2R8W/gTPUYLhUFwiT9WXDn0DzOQ==" saltValue="u5pmTTQaMd1vMGI7v9qJag==" spinCount="100000" sheet="1" objects="1" scenarios="1"/>
  <mergeCells count="29">
    <mergeCell ref="A40:D40"/>
    <mergeCell ref="A41:D41"/>
    <mergeCell ref="A42:D42"/>
    <mergeCell ref="A43:D43"/>
    <mergeCell ref="A34:D34"/>
    <mergeCell ref="A35:D35"/>
    <mergeCell ref="A36:D36"/>
    <mergeCell ref="A37:D37"/>
    <mergeCell ref="A38:D38"/>
    <mergeCell ref="A39:D39"/>
    <mergeCell ref="A33:D33"/>
    <mergeCell ref="E11:E12"/>
    <mergeCell ref="A13:D13"/>
    <mergeCell ref="E15:E25"/>
    <mergeCell ref="B25:D25"/>
    <mergeCell ref="A26:D26"/>
    <mergeCell ref="A27:D27"/>
    <mergeCell ref="A28:D28"/>
    <mergeCell ref="A29:D29"/>
    <mergeCell ref="A30:D30"/>
    <mergeCell ref="A31:D31"/>
    <mergeCell ref="A32:D32"/>
    <mergeCell ref="E8:E10"/>
    <mergeCell ref="A1:A3"/>
    <mergeCell ref="B1:D3"/>
    <mergeCell ref="E1:E3"/>
    <mergeCell ref="B5:D5"/>
    <mergeCell ref="A6:D6"/>
    <mergeCell ref="A4:D4"/>
  </mergeCells>
  <dataValidations count="4">
    <dataValidation type="list" allowBlank="1" showInputMessage="1" showErrorMessage="1" sqref="D15:D24 D11:D12" xr:uid="{00000000-0002-0000-3500-000000000000}">
      <formula1>"Yes, No"</formula1>
    </dataValidation>
    <dataValidation type="list" allowBlank="1" showInputMessage="1" showErrorMessage="1" sqref="B10" xr:uid="{00000000-0002-0000-3500-000001000000}">
      <formula1>"Residential Property, Commercial Property, Residential and Commercial Property, Fixed Deposits, Insurance Policy, Mutual Fund, Corporate Guarantee, SBLC, Bonds, Mutual Funds and Bonds, Other Combination"</formula1>
    </dataValidation>
    <dataValidation type="list" allowBlank="1" showInputMessage="1" showErrorMessage="1" sqref="B12" xr:uid="{00000000-0002-0000-3500-000002000000}">
      <formula1>"FY 2012-13, FY 2013-14, FY 2014-15, FY 2015-16, FY 2016-17, FY 2017-18, FY 2018-19, FY 2019-20, FY 2020-21"</formula1>
    </dataValidation>
    <dataValidation type="list" allowBlank="1" showInputMessage="1" showErrorMessage="1" sqref="B11" xr:uid="{00000000-0002-0000-3500-000003000000}">
      <formula1>"No, RE, CRE"</formula1>
    </dataValidation>
  </dataValidations>
  <pageMargins left="0.7" right="0.7" top="0.75" bottom="0.75" header="0.3" footer="0.3"/>
  <pageSetup paperSize="9" scale="51"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legacyDrawing r:id="rId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4"/>
  <dimension ref="A1:BC200"/>
  <sheetViews>
    <sheetView showGridLines="0" topLeftCell="A13" workbookViewId="0">
      <selection activeCell="B23" sqref="B18:C23"/>
    </sheetView>
  </sheetViews>
  <sheetFormatPr defaultColWidth="9.140625" defaultRowHeight="14.25" x14ac:dyDescent="0.2"/>
  <cols>
    <col min="1" max="1" width="2" style="326" customWidth="1"/>
    <col min="2" max="2" width="37.42578125" style="326" bestFit="1" customWidth="1"/>
    <col min="3" max="3" width="20.5703125" style="326" bestFit="1" customWidth="1"/>
    <col min="4" max="4" width="19.140625" style="326" bestFit="1" customWidth="1"/>
    <col min="5" max="5" width="29.28515625" style="326" bestFit="1" customWidth="1"/>
    <col min="6" max="6" width="17.42578125" style="326" bestFit="1" customWidth="1"/>
    <col min="7" max="10" width="9.140625" style="326"/>
    <col min="11" max="11" width="19.28515625" style="326" bestFit="1" customWidth="1"/>
    <col min="12" max="12" width="14.28515625" style="326" bestFit="1" customWidth="1"/>
    <col min="13" max="13" width="9.140625" style="326"/>
    <col min="14" max="14" width="22.85546875" style="326" bestFit="1" customWidth="1"/>
    <col min="15" max="16" width="7" style="326" customWidth="1"/>
    <col min="17" max="17" width="11.5703125" style="326" bestFit="1" customWidth="1"/>
    <col min="18" max="16384" width="9.140625" style="326"/>
  </cols>
  <sheetData>
    <row r="1" spans="1:55" ht="15" thickBot="1" x14ac:dyDescent="0.25">
      <c r="A1" s="1560"/>
      <c r="B1" s="1560"/>
      <c r="C1" s="1560"/>
      <c r="D1" s="1560"/>
      <c r="E1" s="1560"/>
      <c r="F1" s="1560"/>
      <c r="G1" s="1560"/>
      <c r="H1" s="1560"/>
      <c r="I1" s="1560"/>
      <c r="J1" s="1560"/>
      <c r="K1" s="1560"/>
      <c r="L1" s="1560"/>
      <c r="M1" s="1560"/>
      <c r="N1" s="1560"/>
      <c r="O1" s="1560"/>
      <c r="P1" s="1560"/>
      <c r="Q1" s="1560"/>
      <c r="R1" s="1560"/>
      <c r="S1" s="1560"/>
      <c r="T1" s="1560"/>
      <c r="U1" s="1560"/>
      <c r="V1" s="1560"/>
      <c r="W1" s="1560"/>
      <c r="X1" s="1560"/>
      <c r="Y1" s="1560"/>
      <c r="Z1" s="1560"/>
      <c r="AA1" s="1560"/>
      <c r="AB1" s="1560"/>
      <c r="AC1" s="1560"/>
      <c r="AD1" s="1560"/>
      <c r="AE1" s="1560"/>
      <c r="AF1" s="1560"/>
      <c r="AG1" s="1560"/>
      <c r="AH1" s="1560"/>
      <c r="AI1" s="1560"/>
      <c r="AJ1" s="1560"/>
      <c r="AK1" s="1560"/>
      <c r="AL1" s="1560"/>
      <c r="AM1" s="1560"/>
      <c r="AN1" s="1560"/>
      <c r="AO1" s="1560"/>
      <c r="AP1" s="1560"/>
      <c r="AQ1" s="1560"/>
      <c r="AR1" s="1560"/>
      <c r="AS1" s="1560"/>
      <c r="AT1" s="1560"/>
      <c r="AU1" s="1560"/>
      <c r="AV1" s="1560"/>
      <c r="AW1" s="1560"/>
      <c r="AX1" s="1560"/>
      <c r="AY1" s="1560"/>
      <c r="AZ1" s="1560"/>
      <c r="BA1" s="1560"/>
      <c r="BB1" s="1560"/>
      <c r="BC1" s="1560"/>
    </row>
    <row r="2" spans="1:55" ht="15" customHeight="1" x14ac:dyDescent="0.2">
      <c r="A2" s="1560"/>
      <c r="B2" s="2838" t="str">
        <f>'Borrower Details'!A2</f>
        <v>Mortgage-Magnus</v>
      </c>
      <c r="C2" s="2842" t="s">
        <v>2514</v>
      </c>
      <c r="D2" s="2842"/>
      <c r="E2" s="2840" t="s">
        <v>3</v>
      </c>
      <c r="F2" s="1560"/>
      <c r="G2" s="1560"/>
      <c r="H2" s="1560"/>
      <c r="I2" s="1560"/>
      <c r="J2" s="1560"/>
      <c r="K2" s="1560"/>
      <c r="L2" s="1560"/>
      <c r="M2" s="1560"/>
      <c r="N2" s="1560"/>
      <c r="O2" s="1560"/>
      <c r="P2" s="1560"/>
      <c r="Q2" s="1560"/>
      <c r="R2" s="1560"/>
      <c r="S2" s="1560"/>
      <c r="T2" s="1560"/>
      <c r="U2" s="1560"/>
      <c r="V2" s="1560"/>
      <c r="W2" s="1560"/>
      <c r="X2" s="1560"/>
      <c r="Y2" s="1560"/>
      <c r="Z2" s="1560"/>
      <c r="AA2" s="1560"/>
      <c r="AB2" s="1560"/>
      <c r="AC2" s="1560"/>
      <c r="AD2" s="1560"/>
      <c r="AE2" s="1560"/>
      <c r="AF2" s="1560"/>
      <c r="AG2" s="1560"/>
      <c r="AH2" s="1560"/>
      <c r="AI2" s="1560"/>
      <c r="AJ2" s="1560"/>
      <c r="AK2" s="1560"/>
      <c r="AL2" s="1560"/>
      <c r="AM2" s="1560"/>
      <c r="AN2" s="1560"/>
      <c r="AO2" s="1560"/>
      <c r="AP2" s="1560"/>
      <c r="AQ2" s="1560"/>
      <c r="AR2" s="1560"/>
      <c r="AS2" s="1560"/>
      <c r="AT2" s="1560"/>
      <c r="AU2" s="1560"/>
      <c r="AV2" s="1560"/>
      <c r="AW2" s="1560"/>
      <c r="AX2" s="1560"/>
      <c r="AY2" s="1560"/>
      <c r="AZ2" s="1560"/>
      <c r="BA2" s="1560"/>
      <c r="BB2" s="1560"/>
      <c r="BC2" s="1560"/>
    </row>
    <row r="3" spans="1:55" ht="15" customHeight="1" thickBot="1" x14ac:dyDescent="0.25">
      <c r="A3" s="1560"/>
      <c r="B3" s="2839"/>
      <c r="C3" s="2843"/>
      <c r="D3" s="2843"/>
      <c r="E3" s="2841"/>
      <c r="F3" s="1560"/>
      <c r="G3" s="1560"/>
      <c r="H3" s="1560"/>
      <c r="I3" s="1560"/>
      <c r="J3" s="1560"/>
      <c r="K3" s="1560"/>
      <c r="L3" s="1560"/>
      <c r="M3" s="1560"/>
      <c r="N3" s="1560"/>
      <c r="O3" s="1560"/>
      <c r="P3" s="1560"/>
      <c r="Q3" s="1560"/>
      <c r="R3" s="1560"/>
      <c r="S3" s="1560"/>
      <c r="T3" s="1560"/>
      <c r="U3" s="1560"/>
      <c r="V3" s="1560"/>
      <c r="W3" s="1560"/>
      <c r="X3" s="1560"/>
      <c r="Y3" s="1560"/>
      <c r="Z3" s="1560"/>
      <c r="AA3" s="1560"/>
      <c r="AB3" s="1560"/>
      <c r="AC3" s="1560"/>
      <c r="AD3" s="1560"/>
      <c r="AE3" s="1560"/>
      <c r="AF3" s="1560"/>
      <c r="AG3" s="1560"/>
      <c r="AH3" s="1560"/>
      <c r="AI3" s="1560"/>
      <c r="AJ3" s="1560"/>
      <c r="AK3" s="1560"/>
      <c r="AL3" s="1560"/>
      <c r="AM3" s="1560"/>
      <c r="AN3" s="1560"/>
      <c r="AO3" s="1560"/>
      <c r="AP3" s="1560"/>
      <c r="AQ3" s="1560"/>
      <c r="AR3" s="1560"/>
      <c r="AS3" s="1560"/>
      <c r="AT3" s="1560"/>
      <c r="AU3" s="1560"/>
      <c r="AV3" s="1560"/>
      <c r="AW3" s="1560"/>
      <c r="AX3" s="1560"/>
      <c r="AY3" s="1560"/>
      <c r="AZ3" s="1560"/>
      <c r="BA3" s="1560"/>
      <c r="BB3" s="1560"/>
      <c r="BC3" s="1560"/>
    </row>
    <row r="4" spans="1:55" ht="16.5" customHeight="1" x14ac:dyDescent="0.2">
      <c r="A4" s="1560"/>
      <c r="B4" s="2844" t="s">
        <v>2521</v>
      </c>
      <c r="C4" s="2845"/>
      <c r="D4" s="2845"/>
      <c r="E4" s="2846"/>
      <c r="F4" s="1560"/>
      <c r="G4" s="1560"/>
      <c r="H4" s="1560"/>
      <c r="I4" s="1560"/>
      <c r="J4" s="1560"/>
      <c r="K4" s="1560"/>
      <c r="L4" s="1560"/>
      <c r="M4" s="1560"/>
      <c r="N4" s="1560"/>
      <c r="O4" s="1560"/>
      <c r="P4" s="1560"/>
      <c r="Q4" s="1560"/>
      <c r="R4" s="1560"/>
      <c r="S4" s="1560"/>
      <c r="T4" s="1560"/>
      <c r="U4" s="1560"/>
      <c r="V4" s="1560"/>
      <c r="W4" s="1560"/>
      <c r="X4" s="1560"/>
      <c r="Y4" s="1560"/>
      <c r="Z4" s="1560"/>
      <c r="AA4" s="1560"/>
      <c r="AB4" s="1560"/>
      <c r="AC4" s="1560"/>
      <c r="AD4" s="1560"/>
      <c r="AE4" s="1560"/>
      <c r="AF4" s="1560"/>
      <c r="AG4" s="1560"/>
      <c r="AH4" s="1560"/>
      <c r="AI4" s="1560"/>
      <c r="AJ4" s="1560"/>
      <c r="AK4" s="1560"/>
      <c r="AL4" s="1560"/>
      <c r="AM4" s="1560"/>
      <c r="AN4" s="1560"/>
      <c r="AO4" s="1560"/>
      <c r="AP4" s="1560"/>
      <c r="AQ4" s="1560"/>
      <c r="AR4" s="1560"/>
      <c r="AS4" s="1560"/>
      <c r="AT4" s="1560"/>
      <c r="AU4" s="1560"/>
      <c r="AV4" s="1560"/>
      <c r="AW4" s="1560"/>
      <c r="AX4" s="1560"/>
      <c r="AY4" s="1560"/>
      <c r="AZ4" s="1560"/>
      <c r="BA4" s="1560"/>
      <c r="BB4" s="1560"/>
      <c r="BC4" s="1560"/>
    </row>
    <row r="5" spans="1:55" x14ac:dyDescent="0.2">
      <c r="A5" s="1560"/>
      <c r="B5" s="692" t="s">
        <v>20</v>
      </c>
      <c r="C5" s="2847" t="s">
        <v>1476</v>
      </c>
      <c r="D5" s="2847"/>
      <c r="E5" s="2848"/>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I5" s="1560"/>
      <c r="AJ5" s="1560"/>
      <c r="AK5" s="1560"/>
      <c r="AL5" s="1560"/>
      <c r="AM5" s="1560"/>
      <c r="AN5" s="1560"/>
      <c r="AO5" s="1560"/>
      <c r="AP5" s="1560"/>
      <c r="AQ5" s="1560"/>
      <c r="AR5" s="1560"/>
      <c r="AS5" s="1560"/>
      <c r="AT5" s="1560"/>
      <c r="AU5" s="1560"/>
      <c r="AV5" s="1560"/>
      <c r="AW5" s="1560"/>
      <c r="AX5" s="1560"/>
      <c r="AY5" s="1560"/>
      <c r="AZ5" s="1560"/>
      <c r="BA5" s="1560"/>
      <c r="BB5" s="1560"/>
      <c r="BC5" s="1560"/>
    </row>
    <row r="6" spans="1:55" s="327" customFormat="1" ht="12.75" x14ac:dyDescent="0.2">
      <c r="A6" s="1561"/>
      <c r="B6" s="693" t="s">
        <v>1486</v>
      </c>
      <c r="C6" s="2849"/>
      <c r="D6" s="2849"/>
      <c r="E6" s="2850"/>
      <c r="F6" s="1561"/>
      <c r="G6" s="1561"/>
      <c r="H6" s="1561"/>
      <c r="I6" s="1561"/>
      <c r="J6" s="1561"/>
      <c r="K6" s="1561"/>
      <c r="L6" s="1561"/>
      <c r="M6" s="1561"/>
      <c r="N6" s="1561"/>
      <c r="O6" s="1561"/>
      <c r="P6" s="1561"/>
      <c r="Q6" s="1561"/>
      <c r="R6" s="1561"/>
      <c r="S6" s="1561"/>
      <c r="T6" s="1561"/>
      <c r="U6" s="1561"/>
      <c r="V6" s="1561"/>
      <c r="W6" s="1561"/>
      <c r="X6" s="1561"/>
      <c r="Y6" s="1561"/>
      <c r="Z6" s="1561"/>
      <c r="AA6" s="1561"/>
      <c r="AB6" s="1561"/>
      <c r="AC6" s="1561"/>
      <c r="AD6" s="1561"/>
      <c r="AE6" s="1561"/>
      <c r="AF6" s="1561"/>
      <c r="AG6" s="1561"/>
      <c r="AH6" s="1561"/>
      <c r="AI6" s="1561"/>
      <c r="AJ6" s="1561"/>
      <c r="AK6" s="1561"/>
      <c r="AL6" s="1561"/>
      <c r="AM6" s="1561"/>
      <c r="AN6" s="1561"/>
      <c r="AO6" s="1561"/>
      <c r="AP6" s="1561"/>
      <c r="AQ6" s="1561"/>
      <c r="AR6" s="1561"/>
      <c r="AS6" s="1561"/>
      <c r="AT6" s="1561"/>
      <c r="AU6" s="1561"/>
      <c r="AV6" s="1561"/>
      <c r="AW6" s="1561"/>
      <c r="AX6" s="1561"/>
      <c r="AY6" s="1561"/>
      <c r="AZ6" s="1561"/>
      <c r="BA6" s="1561"/>
      <c r="BB6" s="1561"/>
      <c r="BC6" s="1561"/>
    </row>
    <row r="7" spans="1:55" s="327" customFormat="1" ht="12.75" x14ac:dyDescent="0.2">
      <c r="A7" s="1561"/>
      <c r="B7" s="693" t="s">
        <v>1508</v>
      </c>
      <c r="C7" s="2851"/>
      <c r="D7" s="2851"/>
      <c r="E7" s="2852"/>
      <c r="F7" s="1561"/>
      <c r="G7" s="1561"/>
      <c r="H7" s="1561"/>
      <c r="I7" s="1561"/>
      <c r="J7" s="1561"/>
      <c r="K7" s="1561"/>
      <c r="L7" s="1561"/>
      <c r="M7" s="1561"/>
      <c r="N7" s="1561"/>
      <c r="O7" s="1561"/>
      <c r="P7" s="1561"/>
      <c r="Q7" s="1561"/>
      <c r="R7" s="1561"/>
      <c r="S7" s="1561"/>
      <c r="T7" s="1561"/>
      <c r="U7" s="1561"/>
      <c r="V7" s="1561"/>
      <c r="W7" s="1561"/>
      <c r="X7" s="1561"/>
      <c r="Y7" s="1561"/>
      <c r="Z7" s="1561"/>
      <c r="AA7" s="1561"/>
      <c r="AB7" s="1561"/>
      <c r="AC7" s="1561"/>
      <c r="AD7" s="1561"/>
      <c r="AE7" s="1561"/>
      <c r="AF7" s="1561"/>
      <c r="AG7" s="1561"/>
      <c r="AH7" s="1561"/>
      <c r="AI7" s="1561"/>
      <c r="AJ7" s="1561"/>
      <c r="AK7" s="1561"/>
      <c r="AL7" s="1561"/>
      <c r="AM7" s="1561"/>
      <c r="AN7" s="1561"/>
      <c r="AO7" s="1561"/>
      <c r="AP7" s="1561"/>
      <c r="AQ7" s="1561"/>
      <c r="AR7" s="1561"/>
      <c r="AS7" s="1561"/>
      <c r="AT7" s="1561"/>
      <c r="AU7" s="1561"/>
      <c r="AV7" s="1561"/>
      <c r="AW7" s="1561"/>
      <c r="AX7" s="1561"/>
      <c r="AY7" s="1561"/>
      <c r="AZ7" s="1561"/>
      <c r="BA7" s="1561"/>
      <c r="BB7" s="1561"/>
      <c r="BC7" s="1561"/>
    </row>
    <row r="8" spans="1:55" s="327" customFormat="1" ht="12.75" x14ac:dyDescent="0.2">
      <c r="A8" s="1561"/>
      <c r="B8" s="694"/>
      <c r="C8" s="695"/>
      <c r="D8" s="696"/>
      <c r="E8" s="697"/>
      <c r="F8" s="1562"/>
      <c r="G8" s="1561"/>
      <c r="H8" s="1561"/>
      <c r="I8" s="1561"/>
      <c r="J8" s="1561"/>
      <c r="K8" s="1561"/>
      <c r="L8" s="1561"/>
      <c r="M8" s="1561"/>
      <c r="N8" s="1561"/>
      <c r="O8" s="1561"/>
      <c r="P8" s="1561"/>
      <c r="Q8" s="1563"/>
      <c r="R8" s="1561"/>
      <c r="S8" s="1561"/>
      <c r="T8" s="1561"/>
      <c r="U8" s="1561"/>
      <c r="V8" s="1561"/>
      <c r="W8" s="1561"/>
      <c r="X8" s="1561"/>
      <c r="Y8" s="1561"/>
      <c r="Z8" s="1561"/>
      <c r="AA8" s="1561"/>
      <c r="AB8" s="1561"/>
      <c r="AC8" s="1561"/>
      <c r="AD8" s="1561"/>
      <c r="AE8" s="1561"/>
      <c r="AF8" s="1561"/>
      <c r="AG8" s="1561"/>
      <c r="AH8" s="1561"/>
      <c r="AI8" s="1561"/>
      <c r="AJ8" s="1561"/>
      <c r="AK8" s="1561"/>
      <c r="AL8" s="1561"/>
      <c r="AM8" s="1561"/>
      <c r="AN8" s="1561"/>
      <c r="AO8" s="1561"/>
      <c r="AP8" s="1561"/>
      <c r="AQ8" s="1561"/>
      <c r="AR8" s="1561"/>
      <c r="AS8" s="1561"/>
      <c r="AT8" s="1561"/>
      <c r="AU8" s="1561"/>
      <c r="AV8" s="1561"/>
      <c r="AW8" s="1561"/>
      <c r="AX8" s="1561"/>
      <c r="AY8" s="1561"/>
      <c r="AZ8" s="1561"/>
      <c r="BA8" s="1561"/>
      <c r="BB8" s="1561"/>
      <c r="BC8" s="1561"/>
    </row>
    <row r="9" spans="1:55" x14ac:dyDescent="0.2">
      <c r="A9" s="1560"/>
      <c r="B9" s="698" t="s">
        <v>20</v>
      </c>
      <c r="C9" s="146" t="s">
        <v>1509</v>
      </c>
      <c r="D9" s="146" t="s">
        <v>1510</v>
      </c>
      <c r="E9" s="244" t="s">
        <v>1511</v>
      </c>
      <c r="F9" s="1560"/>
      <c r="G9" s="1560"/>
      <c r="H9" s="1560"/>
      <c r="I9" s="1560"/>
      <c r="J9" s="1560"/>
      <c r="K9" s="1560"/>
      <c r="L9" s="1560"/>
      <c r="M9" s="1560"/>
      <c r="N9" s="1560"/>
      <c r="O9" s="1560"/>
      <c r="P9" s="1560"/>
      <c r="Q9" s="1564"/>
      <c r="R9" s="1560"/>
      <c r="S9" s="1560"/>
      <c r="T9" s="1560"/>
      <c r="U9" s="1560"/>
      <c r="V9" s="1560"/>
      <c r="W9" s="1560"/>
      <c r="X9" s="1560"/>
      <c r="Y9" s="1560"/>
      <c r="Z9" s="1560"/>
      <c r="AA9" s="1560"/>
      <c r="AB9" s="1560"/>
      <c r="AC9" s="1560"/>
      <c r="AD9" s="1560"/>
      <c r="AE9" s="1560"/>
      <c r="AF9" s="1560"/>
      <c r="AG9" s="1560"/>
      <c r="AH9" s="1560"/>
      <c r="AI9" s="1560"/>
      <c r="AJ9" s="1560"/>
      <c r="AK9" s="1560"/>
      <c r="AL9" s="1560"/>
      <c r="AM9" s="1560"/>
      <c r="AN9" s="1560"/>
      <c r="AO9" s="1560"/>
      <c r="AP9" s="1560"/>
      <c r="AQ9" s="1560"/>
      <c r="AR9" s="1560"/>
      <c r="AS9" s="1560"/>
      <c r="AT9" s="1560"/>
      <c r="AU9" s="1560"/>
      <c r="AV9" s="1560"/>
      <c r="AW9" s="1560"/>
      <c r="AX9" s="1560"/>
      <c r="AY9" s="1560"/>
      <c r="AZ9" s="1560"/>
      <c r="BA9" s="1560"/>
      <c r="BB9" s="1560"/>
      <c r="BC9" s="1560"/>
    </row>
    <row r="10" spans="1:55" s="327" customFormat="1" ht="12.75" x14ac:dyDescent="0.2">
      <c r="A10" s="1561"/>
      <c r="B10" s="693" t="s">
        <v>185</v>
      </c>
      <c r="C10" s="1567">
        <f>Financials_Consolidated!C59</f>
        <v>0</v>
      </c>
      <c r="D10" s="699"/>
      <c r="E10" s="1568">
        <f>C10+D10</f>
        <v>0</v>
      </c>
      <c r="F10" s="1561"/>
      <c r="G10" s="1561"/>
      <c r="H10" s="1561"/>
      <c r="I10" s="1561"/>
      <c r="J10" s="1561"/>
      <c r="K10" s="1561"/>
      <c r="L10" s="1561"/>
      <c r="M10" s="1561"/>
      <c r="N10" s="1561"/>
      <c r="O10" s="1561"/>
      <c r="P10" s="1561"/>
      <c r="Q10" s="1561"/>
      <c r="R10" s="1561"/>
      <c r="S10" s="1561"/>
      <c r="T10" s="1561"/>
      <c r="U10" s="1561"/>
      <c r="V10" s="1561"/>
      <c r="W10" s="1561"/>
      <c r="X10" s="1561"/>
      <c r="Y10" s="1561"/>
      <c r="Z10" s="1561"/>
      <c r="AA10" s="1561"/>
      <c r="AB10" s="1561"/>
      <c r="AC10" s="1561"/>
      <c r="AD10" s="1561"/>
      <c r="AE10" s="1561"/>
      <c r="AF10" s="1561"/>
      <c r="AG10" s="1561"/>
      <c r="AH10" s="1561"/>
      <c r="AI10" s="1561"/>
      <c r="AJ10" s="1561"/>
      <c r="AK10" s="1561"/>
      <c r="AL10" s="1561"/>
      <c r="AM10" s="1561"/>
      <c r="AN10" s="1561"/>
      <c r="AO10" s="1561"/>
      <c r="AP10" s="1561"/>
      <c r="AQ10" s="1561"/>
      <c r="AR10" s="1561"/>
      <c r="AS10" s="1561"/>
      <c r="AT10" s="1561"/>
      <c r="AU10" s="1561"/>
      <c r="AV10" s="1561"/>
      <c r="AW10" s="1561"/>
      <c r="AX10" s="1561"/>
      <c r="AY10" s="1561"/>
      <c r="AZ10" s="1561"/>
      <c r="BA10" s="1561"/>
      <c r="BB10" s="1561"/>
      <c r="BC10" s="1561"/>
    </row>
    <row r="11" spans="1:55" s="327" customFormat="1" ht="12.75" x14ac:dyDescent="0.2">
      <c r="A11" s="1561"/>
      <c r="B11" s="693" t="s">
        <v>1512</v>
      </c>
      <c r="C11" s="1567">
        <f>Financials_Consolidated!C60</f>
        <v>0</v>
      </c>
      <c r="D11" s="699"/>
      <c r="E11" s="1568">
        <f>C11+D11</f>
        <v>0</v>
      </c>
      <c r="F11" s="1561"/>
      <c r="G11" s="1561"/>
      <c r="H11" s="1561"/>
      <c r="I11" s="1561"/>
      <c r="J11" s="1561"/>
      <c r="K11" s="1561"/>
      <c r="L11" s="1561"/>
      <c r="M11" s="1561"/>
      <c r="N11" s="1561"/>
      <c r="O11" s="1561"/>
      <c r="P11" s="1561"/>
      <c r="Q11" s="1561"/>
      <c r="R11" s="1561"/>
      <c r="S11" s="1561"/>
      <c r="T11" s="1561"/>
      <c r="U11" s="1561"/>
      <c r="V11" s="1561"/>
      <c r="W11" s="1561"/>
      <c r="X11" s="1561"/>
      <c r="Y11" s="1561"/>
      <c r="Z11" s="1561"/>
      <c r="AA11" s="1561"/>
      <c r="AB11" s="1561"/>
      <c r="AC11" s="1561"/>
      <c r="AD11" s="1561"/>
      <c r="AE11" s="1561"/>
      <c r="AF11" s="1561"/>
      <c r="AG11" s="1561"/>
      <c r="AH11" s="1561"/>
      <c r="AI11" s="1561"/>
      <c r="AJ11" s="1561"/>
      <c r="AK11" s="1561"/>
      <c r="AL11" s="1561"/>
      <c r="AM11" s="1561"/>
      <c r="AN11" s="1561"/>
      <c r="AO11" s="1561"/>
      <c r="AP11" s="1561"/>
      <c r="AQ11" s="1561"/>
      <c r="AR11" s="1561"/>
      <c r="AS11" s="1561"/>
      <c r="AT11" s="1561"/>
      <c r="AU11" s="1561"/>
      <c r="AV11" s="1561"/>
      <c r="AW11" s="1561"/>
      <c r="AX11" s="1561"/>
      <c r="AY11" s="1561"/>
      <c r="AZ11" s="1561"/>
      <c r="BA11" s="1561"/>
      <c r="BB11" s="1561"/>
      <c r="BC11" s="1561"/>
    </row>
    <row r="12" spans="1:55" s="327" customFormat="1" ht="12.75" x14ac:dyDescent="0.2">
      <c r="A12" s="1561"/>
      <c r="B12" s="693" t="s">
        <v>1513</v>
      </c>
      <c r="C12" s="699"/>
      <c r="D12" s="699"/>
      <c r="E12" s="1568">
        <f>C12+D12</f>
        <v>0</v>
      </c>
      <c r="F12" s="1561"/>
      <c r="G12" s="1561"/>
      <c r="H12" s="1561"/>
      <c r="I12" s="1561"/>
      <c r="J12" s="1561"/>
      <c r="K12" s="1561"/>
      <c r="L12" s="1561"/>
      <c r="M12" s="1561"/>
      <c r="N12" s="1561"/>
      <c r="O12" s="1561"/>
      <c r="P12" s="1561"/>
      <c r="Q12" s="1561"/>
      <c r="R12" s="1561"/>
      <c r="S12" s="1561"/>
      <c r="T12" s="1561"/>
      <c r="U12" s="1561"/>
      <c r="V12" s="1561"/>
      <c r="W12" s="1561"/>
      <c r="X12" s="1561"/>
      <c r="Y12" s="1561"/>
      <c r="Z12" s="1561"/>
      <c r="AA12" s="1561"/>
      <c r="AB12" s="1561"/>
      <c r="AC12" s="1561"/>
      <c r="AD12" s="1561"/>
      <c r="AE12" s="1561"/>
      <c r="AF12" s="1561"/>
      <c r="AG12" s="1561"/>
      <c r="AH12" s="1561"/>
      <c r="AI12" s="1561"/>
      <c r="AJ12" s="1561"/>
      <c r="AK12" s="1561"/>
      <c r="AL12" s="1561"/>
      <c r="AM12" s="1561"/>
      <c r="AN12" s="1561"/>
      <c r="AO12" s="1561"/>
      <c r="AP12" s="1561"/>
      <c r="AQ12" s="1561"/>
      <c r="AR12" s="1561"/>
      <c r="AS12" s="1561"/>
      <c r="AT12" s="1561"/>
      <c r="AU12" s="1561"/>
      <c r="AV12" s="1561"/>
      <c r="AW12" s="1561"/>
      <c r="AX12" s="1561"/>
      <c r="AY12" s="1561"/>
      <c r="AZ12" s="1561"/>
      <c r="BA12" s="1561"/>
      <c r="BB12" s="1561"/>
      <c r="BC12" s="1561"/>
    </row>
    <row r="13" spans="1:55" s="327" customFormat="1" ht="12.75" x14ac:dyDescent="0.2">
      <c r="A13" s="1561"/>
      <c r="B13" s="693" t="s">
        <v>12</v>
      </c>
      <c r="C13" s="1567">
        <f>Financials_Consolidated!C61</f>
        <v>0</v>
      </c>
      <c r="D13" s="699"/>
      <c r="E13" s="1568">
        <f>C13+D13</f>
        <v>0</v>
      </c>
      <c r="F13" s="1561"/>
      <c r="G13" s="1561"/>
      <c r="H13" s="1561"/>
      <c r="I13" s="1561"/>
      <c r="J13" s="1561"/>
      <c r="K13" s="1561"/>
      <c r="L13" s="1561"/>
      <c r="M13" s="1561"/>
      <c r="N13" s="1561"/>
      <c r="O13" s="1565"/>
      <c r="P13" s="1561"/>
      <c r="Q13" s="1561"/>
      <c r="R13" s="1561"/>
      <c r="S13" s="1561"/>
      <c r="T13" s="1561"/>
      <c r="U13" s="1561"/>
      <c r="V13" s="1561"/>
      <c r="W13" s="1561"/>
      <c r="X13" s="1561"/>
      <c r="Y13" s="1561"/>
      <c r="Z13" s="1561"/>
      <c r="AA13" s="1561"/>
      <c r="AB13" s="1561"/>
      <c r="AC13" s="1561"/>
      <c r="AD13" s="1561"/>
      <c r="AE13" s="1561"/>
      <c r="AF13" s="1561"/>
      <c r="AG13" s="1561"/>
      <c r="AH13" s="1561"/>
      <c r="AI13" s="1561"/>
      <c r="AJ13" s="1561"/>
      <c r="AK13" s="1561"/>
      <c r="AL13" s="1561"/>
      <c r="AM13" s="1561"/>
      <c r="AN13" s="1561"/>
      <c r="AO13" s="1561"/>
      <c r="AP13" s="1561"/>
      <c r="AQ13" s="1561"/>
      <c r="AR13" s="1561"/>
      <c r="AS13" s="1561"/>
      <c r="AT13" s="1561"/>
      <c r="AU13" s="1561"/>
      <c r="AV13" s="1561"/>
      <c r="AW13" s="1561"/>
      <c r="AX13" s="1561"/>
      <c r="AY13" s="1561"/>
      <c r="AZ13" s="1561"/>
      <c r="BA13" s="1561"/>
      <c r="BB13" s="1561"/>
      <c r="BC13" s="1561"/>
    </row>
    <row r="14" spans="1:55" x14ac:dyDescent="0.2">
      <c r="A14" s="1560"/>
      <c r="B14" s="700" t="s">
        <v>13</v>
      </c>
      <c r="C14" s="1569">
        <f>SUM(C10:C13)</f>
        <v>0</v>
      </c>
      <c r="D14" s="1569">
        <f>SUM(D10:D13)</f>
        <v>0</v>
      </c>
      <c r="E14" s="1570">
        <f>C14+D14</f>
        <v>0</v>
      </c>
      <c r="F14" s="1560"/>
      <c r="G14" s="1560"/>
      <c r="H14" s="1560"/>
      <c r="I14" s="1560"/>
      <c r="J14" s="1560"/>
      <c r="K14" s="1560"/>
      <c r="L14" s="1560"/>
      <c r="M14" s="1560"/>
      <c r="N14" s="1560"/>
      <c r="O14" s="1560"/>
      <c r="P14" s="1560"/>
      <c r="Q14" s="1560"/>
      <c r="R14" s="1560"/>
      <c r="S14" s="1560"/>
      <c r="T14" s="1560"/>
      <c r="U14" s="1560"/>
      <c r="V14" s="1560"/>
      <c r="W14" s="1560"/>
      <c r="X14" s="1560"/>
      <c r="Y14" s="1560"/>
      <c r="Z14" s="1560"/>
      <c r="AA14" s="1560"/>
      <c r="AB14" s="1560"/>
      <c r="AC14" s="1560"/>
      <c r="AD14" s="1560"/>
      <c r="AE14" s="1560"/>
      <c r="AF14" s="1560"/>
      <c r="AG14" s="1560"/>
      <c r="AH14" s="1560"/>
      <c r="AI14" s="1560"/>
      <c r="AJ14" s="1560"/>
      <c r="AK14" s="1560"/>
      <c r="AL14" s="1560"/>
      <c r="AM14" s="1560"/>
      <c r="AN14" s="1560"/>
      <c r="AO14" s="1560"/>
      <c r="AP14" s="1560"/>
      <c r="AQ14" s="1560"/>
      <c r="AR14" s="1560"/>
      <c r="AS14" s="1560"/>
      <c r="AT14" s="1560"/>
      <c r="AU14" s="1560"/>
      <c r="AV14" s="1560"/>
      <c r="AW14" s="1560"/>
      <c r="AX14" s="1560"/>
      <c r="AY14" s="1560"/>
      <c r="AZ14" s="1560"/>
      <c r="BA14" s="1560"/>
      <c r="BB14" s="1560"/>
      <c r="BC14" s="1560"/>
    </row>
    <row r="15" spans="1:55" x14ac:dyDescent="0.2">
      <c r="A15" s="1560"/>
      <c r="B15" s="701"/>
      <c r="C15" s="702"/>
      <c r="D15" s="702"/>
      <c r="E15" s="703"/>
      <c r="F15" s="1560"/>
      <c r="G15" s="1560"/>
      <c r="H15" s="1560"/>
      <c r="I15" s="1560"/>
      <c r="J15" s="1560"/>
      <c r="K15" s="1560"/>
      <c r="L15" s="1560"/>
      <c r="M15" s="1560"/>
      <c r="N15" s="1560"/>
      <c r="O15" s="1560"/>
      <c r="P15" s="1560"/>
      <c r="Q15" s="1560"/>
      <c r="R15" s="1560"/>
      <c r="S15" s="1560"/>
      <c r="T15" s="1560"/>
      <c r="U15" s="1560"/>
      <c r="V15" s="1560"/>
      <c r="W15" s="1560"/>
      <c r="X15" s="1560"/>
      <c r="Y15" s="1560"/>
      <c r="Z15" s="1560"/>
      <c r="AA15" s="1560"/>
      <c r="AB15" s="1560"/>
      <c r="AC15" s="1560"/>
      <c r="AD15" s="1560"/>
      <c r="AE15" s="1560"/>
      <c r="AF15" s="1560"/>
      <c r="AG15" s="1560"/>
      <c r="AH15" s="1560"/>
      <c r="AI15" s="1560"/>
      <c r="AJ15" s="1560"/>
      <c r="AK15" s="1560"/>
      <c r="AL15" s="1560"/>
      <c r="AM15" s="1560"/>
      <c r="AN15" s="1560"/>
      <c r="AO15" s="1560"/>
      <c r="AP15" s="1560"/>
      <c r="AQ15" s="1560"/>
      <c r="AR15" s="1560"/>
      <c r="AS15" s="1560"/>
      <c r="AT15" s="1560"/>
      <c r="AU15" s="1560"/>
      <c r="AV15" s="1560"/>
      <c r="AW15" s="1560"/>
      <c r="AX15" s="1560"/>
      <c r="AY15" s="1560"/>
      <c r="AZ15" s="1560"/>
      <c r="BA15" s="1560"/>
      <c r="BB15" s="1560"/>
      <c r="BC15" s="1560"/>
    </row>
    <row r="16" spans="1:55" x14ac:dyDescent="0.2">
      <c r="A16" s="1560"/>
      <c r="B16" s="2853" t="s">
        <v>1514</v>
      </c>
      <c r="C16" s="2854"/>
      <c r="D16" s="2854"/>
      <c r="E16" s="2855"/>
      <c r="F16" s="1560"/>
      <c r="G16" s="1560"/>
      <c r="H16" s="1560"/>
      <c r="I16" s="1560"/>
      <c r="J16" s="1560"/>
      <c r="K16" s="1560"/>
      <c r="L16" s="1560"/>
      <c r="M16" s="1560"/>
      <c r="N16" s="1560"/>
      <c r="O16" s="1560"/>
      <c r="P16" s="1560"/>
      <c r="Q16" s="1560"/>
      <c r="R16" s="1560"/>
      <c r="S16" s="1560"/>
      <c r="T16" s="1560"/>
      <c r="U16" s="1560"/>
      <c r="V16" s="1560"/>
      <c r="W16" s="1560"/>
      <c r="X16" s="1560"/>
      <c r="Y16" s="1560"/>
      <c r="Z16" s="1560"/>
      <c r="AA16" s="1560"/>
      <c r="AB16" s="1560"/>
      <c r="AC16" s="1560"/>
      <c r="AD16" s="1560"/>
      <c r="AE16" s="1560"/>
      <c r="AF16" s="1560"/>
      <c r="AG16" s="1560"/>
      <c r="AH16" s="1560"/>
      <c r="AI16" s="1560"/>
      <c r="AJ16" s="1560"/>
      <c r="AK16" s="1560"/>
      <c r="AL16" s="1560"/>
      <c r="AM16" s="1560"/>
      <c r="AN16" s="1560"/>
      <c r="AO16" s="1560"/>
      <c r="AP16" s="1560"/>
      <c r="AQ16" s="1560"/>
      <c r="AR16" s="1560"/>
      <c r="AS16" s="1560"/>
      <c r="AT16" s="1560"/>
      <c r="AU16" s="1560"/>
      <c r="AV16" s="1560"/>
      <c r="AW16" s="1560"/>
      <c r="AX16" s="1560"/>
      <c r="AY16" s="1560"/>
      <c r="AZ16" s="1560"/>
      <c r="BA16" s="1560"/>
      <c r="BB16" s="1560"/>
      <c r="BC16" s="1560"/>
    </row>
    <row r="17" spans="1:55" s="327" customFormat="1" ht="12.75" x14ac:dyDescent="0.2">
      <c r="A17" s="1561"/>
      <c r="B17" s="2856" t="s">
        <v>612</v>
      </c>
      <c r="C17" s="2857"/>
      <c r="D17" s="2858" t="s">
        <v>1515</v>
      </c>
      <c r="E17" s="2859"/>
      <c r="F17" s="1561"/>
      <c r="G17" s="1561"/>
      <c r="H17" s="1561"/>
      <c r="I17" s="1561"/>
      <c r="J17" s="1561"/>
      <c r="K17" s="1561"/>
      <c r="L17" s="1561"/>
      <c r="M17" s="1561"/>
      <c r="N17" s="1561"/>
      <c r="O17" s="1561"/>
      <c r="P17" s="1561"/>
      <c r="Q17" s="1561"/>
      <c r="R17" s="1561"/>
      <c r="S17" s="1561"/>
      <c r="T17" s="1561"/>
      <c r="U17" s="1561"/>
      <c r="V17" s="1561"/>
      <c r="W17" s="1561"/>
      <c r="X17" s="1561"/>
      <c r="Y17" s="1561"/>
      <c r="Z17" s="1561"/>
      <c r="AA17" s="1561"/>
      <c r="AB17" s="1561"/>
      <c r="AC17" s="1561"/>
      <c r="AD17" s="1561"/>
      <c r="AE17" s="1561"/>
      <c r="AF17" s="1561"/>
      <c r="AG17" s="1561"/>
      <c r="AH17" s="1561"/>
      <c r="AI17" s="1561"/>
      <c r="AJ17" s="1561"/>
      <c r="AK17" s="1561"/>
      <c r="AL17" s="1561"/>
      <c r="AM17" s="1561"/>
      <c r="AN17" s="1561"/>
      <c r="AO17" s="1561"/>
      <c r="AP17" s="1561"/>
      <c r="AQ17" s="1561"/>
      <c r="AR17" s="1561"/>
      <c r="AS17" s="1561"/>
      <c r="AT17" s="1561"/>
      <c r="AU17" s="1561"/>
      <c r="AV17" s="1561"/>
      <c r="AW17" s="1561"/>
      <c r="AX17" s="1561"/>
      <c r="AY17" s="1561"/>
      <c r="AZ17" s="1561"/>
      <c r="BA17" s="1561"/>
      <c r="BB17" s="1561"/>
      <c r="BC17" s="1561"/>
    </row>
    <row r="18" spans="1:55" s="327" customFormat="1" ht="12.75" x14ac:dyDescent="0.2">
      <c r="A18" s="1561"/>
      <c r="B18" s="2860">
        <f>Banking!C3</f>
        <v>44228</v>
      </c>
      <c r="C18" s="2861"/>
      <c r="D18" s="2862"/>
      <c r="E18" s="2863"/>
      <c r="F18" s="1561"/>
      <c r="G18" s="1561"/>
      <c r="H18" s="1561"/>
      <c r="I18" s="1561"/>
      <c r="J18" s="1561"/>
      <c r="K18" s="1561"/>
      <c r="L18" s="1561"/>
      <c r="M18" s="1561"/>
      <c r="N18" s="1561"/>
      <c r="O18" s="1561"/>
      <c r="P18" s="1561"/>
      <c r="Q18" s="1561"/>
      <c r="R18" s="1561"/>
      <c r="S18" s="1561"/>
      <c r="T18" s="1561"/>
      <c r="U18" s="1561"/>
      <c r="V18" s="1561"/>
      <c r="W18" s="1561"/>
      <c r="X18" s="1561"/>
      <c r="Y18" s="1561"/>
      <c r="Z18" s="1561"/>
      <c r="AA18" s="1561"/>
      <c r="AB18" s="1561"/>
      <c r="AC18" s="1561"/>
      <c r="AD18" s="1561"/>
      <c r="AE18" s="1561"/>
      <c r="AF18" s="1561"/>
      <c r="AG18" s="1561"/>
      <c r="AH18" s="1561"/>
      <c r="AI18" s="1561"/>
      <c r="AJ18" s="1561"/>
      <c r="AK18" s="1561"/>
      <c r="AL18" s="1561"/>
      <c r="AM18" s="1561"/>
      <c r="AN18" s="1561"/>
      <c r="AO18" s="1561"/>
      <c r="AP18" s="1561"/>
      <c r="AQ18" s="1561"/>
      <c r="AR18" s="1561"/>
      <c r="AS18" s="1561"/>
      <c r="AT18" s="1561"/>
      <c r="AU18" s="1561"/>
      <c r="AV18" s="1561"/>
      <c r="AW18" s="1561"/>
      <c r="AX18" s="1561"/>
      <c r="AY18" s="1561"/>
      <c r="AZ18" s="1561"/>
      <c r="BA18" s="1561"/>
      <c r="BB18" s="1561"/>
      <c r="BC18" s="1561"/>
    </row>
    <row r="19" spans="1:55" s="327" customFormat="1" ht="12.75" x14ac:dyDescent="0.2">
      <c r="A19" s="1561"/>
      <c r="B19" s="2860">
        <f>EDATE(B18,-1)</f>
        <v>44197</v>
      </c>
      <c r="C19" s="2861"/>
      <c r="D19" s="2862"/>
      <c r="E19" s="2863"/>
      <c r="F19" s="1561"/>
      <c r="G19" s="1561"/>
      <c r="H19" s="1561"/>
      <c r="I19" s="1561"/>
      <c r="J19" s="1561"/>
      <c r="K19" s="1561"/>
      <c r="L19" s="1561"/>
      <c r="M19" s="1561"/>
      <c r="N19" s="1561"/>
      <c r="O19" s="1561"/>
      <c r="P19" s="1561"/>
      <c r="Q19" s="1561"/>
      <c r="R19" s="1561"/>
      <c r="S19" s="1561"/>
      <c r="T19" s="1561"/>
      <c r="U19" s="1561"/>
      <c r="V19" s="1561"/>
      <c r="W19" s="1561"/>
      <c r="X19" s="1561"/>
      <c r="Y19" s="1561"/>
      <c r="Z19" s="1561"/>
      <c r="AA19" s="1561"/>
      <c r="AB19" s="1561"/>
      <c r="AC19" s="1561"/>
      <c r="AD19" s="1561"/>
      <c r="AE19" s="1561"/>
      <c r="AF19" s="1561"/>
      <c r="AG19" s="1561"/>
      <c r="AH19" s="1561"/>
      <c r="AI19" s="1561"/>
      <c r="AJ19" s="1561"/>
      <c r="AK19" s="1561"/>
      <c r="AL19" s="1561"/>
      <c r="AM19" s="1561"/>
      <c r="AN19" s="1561"/>
      <c r="AO19" s="1561"/>
      <c r="AP19" s="1561"/>
      <c r="AQ19" s="1561"/>
      <c r="AR19" s="1561"/>
      <c r="AS19" s="1561"/>
      <c r="AT19" s="1561"/>
      <c r="AU19" s="1561"/>
      <c r="AV19" s="1561"/>
      <c r="AW19" s="1561"/>
      <c r="AX19" s="1561"/>
      <c r="AY19" s="1561"/>
      <c r="AZ19" s="1561"/>
      <c r="BA19" s="1561"/>
      <c r="BB19" s="1561"/>
      <c r="BC19" s="1561"/>
    </row>
    <row r="20" spans="1:55" s="327" customFormat="1" ht="12.75" x14ac:dyDescent="0.2">
      <c r="A20" s="1561"/>
      <c r="B20" s="2860">
        <f t="shared" ref="B20:B23" si="0">EDATE(B19,-1)</f>
        <v>44166</v>
      </c>
      <c r="C20" s="2861"/>
      <c r="D20" s="2862"/>
      <c r="E20" s="2863"/>
      <c r="F20" s="1561"/>
      <c r="G20" s="1561"/>
      <c r="H20" s="1561"/>
      <c r="I20" s="1561"/>
      <c r="J20" s="1561"/>
      <c r="K20" s="1561"/>
      <c r="L20" s="1561"/>
      <c r="M20" s="1561"/>
      <c r="N20" s="1561"/>
      <c r="O20" s="1561"/>
      <c r="P20" s="1561"/>
      <c r="Q20" s="1561"/>
      <c r="R20" s="1561"/>
      <c r="S20" s="1561"/>
      <c r="T20" s="1561"/>
      <c r="U20" s="1561"/>
      <c r="V20" s="1561"/>
      <c r="W20" s="1561"/>
      <c r="X20" s="1561"/>
      <c r="Y20" s="1561"/>
      <c r="Z20" s="1561"/>
      <c r="AA20" s="1561"/>
      <c r="AB20" s="1561"/>
      <c r="AC20" s="1561"/>
      <c r="AD20" s="1561"/>
      <c r="AE20" s="1561"/>
      <c r="AF20" s="1561"/>
      <c r="AG20" s="1561"/>
      <c r="AH20" s="1561"/>
      <c r="AI20" s="1561"/>
      <c r="AJ20" s="1561"/>
      <c r="AK20" s="1561"/>
      <c r="AL20" s="1561"/>
      <c r="AM20" s="1561"/>
      <c r="AN20" s="1561"/>
      <c r="AO20" s="1561"/>
      <c r="AP20" s="1561"/>
      <c r="AQ20" s="1561"/>
      <c r="AR20" s="1561"/>
      <c r="AS20" s="1561"/>
      <c r="AT20" s="1561"/>
      <c r="AU20" s="1561"/>
      <c r="AV20" s="1561"/>
      <c r="AW20" s="1561"/>
      <c r="AX20" s="1561"/>
      <c r="AY20" s="1561"/>
      <c r="AZ20" s="1561"/>
      <c r="BA20" s="1561"/>
      <c r="BB20" s="1561"/>
      <c r="BC20" s="1561"/>
    </row>
    <row r="21" spans="1:55" s="327" customFormat="1" ht="12.75" x14ac:dyDescent="0.2">
      <c r="A21" s="1561"/>
      <c r="B21" s="2860">
        <f t="shared" si="0"/>
        <v>44136</v>
      </c>
      <c r="C21" s="2861"/>
      <c r="D21" s="2862"/>
      <c r="E21" s="2863"/>
      <c r="F21" s="1561"/>
      <c r="G21" s="1561"/>
      <c r="H21" s="1561"/>
      <c r="I21" s="1561"/>
      <c r="J21" s="1561"/>
      <c r="K21" s="1561"/>
      <c r="L21" s="1561"/>
      <c r="M21" s="1561"/>
      <c r="N21" s="1561"/>
      <c r="O21" s="1561"/>
      <c r="P21" s="1561"/>
      <c r="Q21" s="1561"/>
      <c r="R21" s="1561"/>
      <c r="S21" s="1561"/>
      <c r="T21" s="1561"/>
      <c r="U21" s="1561"/>
      <c r="V21" s="1561"/>
      <c r="W21" s="1561"/>
      <c r="X21" s="1561"/>
      <c r="Y21" s="1561"/>
      <c r="Z21" s="1561"/>
      <c r="AA21" s="1561"/>
      <c r="AB21" s="1561"/>
      <c r="AC21" s="1561"/>
      <c r="AD21" s="1561"/>
      <c r="AE21" s="1561"/>
      <c r="AF21" s="1561"/>
      <c r="AG21" s="1561"/>
      <c r="AH21" s="1561"/>
      <c r="AI21" s="1561"/>
      <c r="AJ21" s="1561"/>
      <c r="AK21" s="1561"/>
      <c r="AL21" s="1561"/>
      <c r="AM21" s="1561"/>
      <c r="AN21" s="1561"/>
      <c r="AO21" s="1561"/>
      <c r="AP21" s="1561"/>
      <c r="AQ21" s="1561"/>
      <c r="AR21" s="1561"/>
      <c r="AS21" s="1561"/>
      <c r="AT21" s="1561"/>
      <c r="AU21" s="1561"/>
      <c r="AV21" s="1561"/>
      <c r="AW21" s="1561"/>
      <c r="AX21" s="1561"/>
      <c r="AY21" s="1561"/>
      <c r="AZ21" s="1561"/>
      <c r="BA21" s="1561"/>
      <c r="BB21" s="1561"/>
      <c r="BC21" s="1561"/>
    </row>
    <row r="22" spans="1:55" s="327" customFormat="1" ht="12.75" x14ac:dyDescent="0.2">
      <c r="A22" s="1561"/>
      <c r="B22" s="2860">
        <f t="shared" si="0"/>
        <v>44105</v>
      </c>
      <c r="C22" s="2861"/>
      <c r="D22" s="2864"/>
      <c r="E22" s="2863"/>
      <c r="F22" s="1561"/>
      <c r="G22" s="1561"/>
      <c r="H22" s="1561"/>
      <c r="I22" s="1561"/>
      <c r="J22" s="1561"/>
      <c r="K22" s="1561"/>
      <c r="L22" s="1561"/>
      <c r="M22" s="1561"/>
      <c r="N22" s="1561"/>
      <c r="O22" s="1561"/>
      <c r="P22" s="1561"/>
      <c r="Q22" s="1561"/>
      <c r="R22" s="1561"/>
      <c r="S22" s="1561"/>
      <c r="T22" s="1561"/>
      <c r="U22" s="1561"/>
      <c r="V22" s="1561"/>
      <c r="W22" s="1561"/>
      <c r="X22" s="1561"/>
      <c r="Y22" s="1561"/>
      <c r="Z22" s="1561"/>
      <c r="AA22" s="1561"/>
      <c r="AB22" s="1561"/>
      <c r="AC22" s="1561"/>
      <c r="AD22" s="1561"/>
      <c r="AE22" s="1561"/>
      <c r="AF22" s="1561"/>
      <c r="AG22" s="1561"/>
      <c r="AH22" s="1561"/>
      <c r="AI22" s="1561"/>
      <c r="AJ22" s="1561"/>
      <c r="AK22" s="1561"/>
      <c r="AL22" s="1561"/>
      <c r="AM22" s="1561"/>
      <c r="AN22" s="1561"/>
      <c r="AO22" s="1561"/>
      <c r="AP22" s="1561"/>
      <c r="AQ22" s="1561"/>
      <c r="AR22" s="1561"/>
      <c r="AS22" s="1561"/>
      <c r="AT22" s="1561"/>
      <c r="AU22" s="1561"/>
      <c r="AV22" s="1561"/>
      <c r="AW22" s="1561"/>
      <c r="AX22" s="1561"/>
      <c r="AY22" s="1561"/>
      <c r="AZ22" s="1561"/>
      <c r="BA22" s="1561"/>
      <c r="BB22" s="1561"/>
      <c r="BC22" s="1561"/>
    </row>
    <row r="23" spans="1:55" s="327" customFormat="1" ht="12.75" x14ac:dyDescent="0.2">
      <c r="A23" s="1561"/>
      <c r="B23" s="2860">
        <f t="shared" si="0"/>
        <v>44075</v>
      </c>
      <c r="C23" s="2861"/>
      <c r="D23" s="2864"/>
      <c r="E23" s="2863"/>
      <c r="F23" s="1561"/>
      <c r="G23" s="1561"/>
      <c r="H23" s="1561"/>
      <c r="I23" s="1561"/>
      <c r="J23" s="1561"/>
      <c r="K23" s="1561"/>
      <c r="L23" s="1561"/>
      <c r="M23" s="1561"/>
      <c r="N23" s="1561"/>
      <c r="O23" s="1561"/>
      <c r="P23" s="1561"/>
      <c r="Q23" s="1561"/>
      <c r="R23" s="1561"/>
      <c r="S23" s="1561"/>
      <c r="T23" s="1561"/>
      <c r="U23" s="1561"/>
      <c r="V23" s="1561"/>
      <c r="W23" s="1561"/>
      <c r="X23" s="1561"/>
      <c r="Y23" s="1561"/>
      <c r="Z23" s="1561"/>
      <c r="AA23" s="1561"/>
      <c r="AB23" s="1561"/>
      <c r="AC23" s="1561"/>
      <c r="AD23" s="1561"/>
      <c r="AE23" s="1561"/>
      <c r="AF23" s="1561"/>
      <c r="AG23" s="1561"/>
      <c r="AH23" s="1561"/>
      <c r="AI23" s="1561"/>
      <c r="AJ23" s="1561"/>
      <c r="AK23" s="1561"/>
      <c r="AL23" s="1561"/>
      <c r="AM23" s="1561"/>
      <c r="AN23" s="1561"/>
      <c r="AO23" s="1561"/>
      <c r="AP23" s="1561"/>
      <c r="AQ23" s="1561"/>
      <c r="AR23" s="1561"/>
      <c r="AS23" s="1561"/>
      <c r="AT23" s="1561"/>
      <c r="AU23" s="1561"/>
      <c r="AV23" s="1561"/>
      <c r="AW23" s="1561"/>
      <c r="AX23" s="1561"/>
      <c r="AY23" s="1561"/>
      <c r="AZ23" s="1561"/>
      <c r="BA23" s="1561"/>
      <c r="BB23" s="1561"/>
      <c r="BC23" s="1561"/>
    </row>
    <row r="24" spans="1:55" s="327" customFormat="1" ht="12.75" x14ac:dyDescent="0.2">
      <c r="A24" s="1561"/>
      <c r="B24" s="2865" t="s">
        <v>1516</v>
      </c>
      <c r="C24" s="2866"/>
      <c r="D24" s="2870" t="e">
        <f>AVERAGE(D18:E23)</f>
        <v>#DIV/0!</v>
      </c>
      <c r="E24" s="2871"/>
      <c r="F24" s="1561"/>
      <c r="G24" s="1561"/>
      <c r="H24" s="1561"/>
      <c r="I24" s="1561"/>
      <c r="J24" s="1561"/>
      <c r="K24" s="1561"/>
      <c r="L24" s="1561"/>
      <c r="M24" s="1561"/>
      <c r="N24" s="1561"/>
      <c r="O24" s="1561"/>
      <c r="P24" s="1561"/>
      <c r="Q24" s="1561"/>
      <c r="R24" s="1561"/>
      <c r="S24" s="1561"/>
      <c r="T24" s="1561"/>
      <c r="U24" s="1561"/>
      <c r="V24" s="1561"/>
      <c r="W24" s="1561"/>
      <c r="X24" s="1561"/>
      <c r="Y24" s="1561"/>
      <c r="Z24" s="1561"/>
      <c r="AA24" s="1561"/>
      <c r="AB24" s="1561"/>
      <c r="AC24" s="1561"/>
      <c r="AD24" s="1561"/>
      <c r="AE24" s="1561"/>
      <c r="AF24" s="1561"/>
      <c r="AG24" s="1561"/>
      <c r="AH24" s="1561"/>
      <c r="AI24" s="1561"/>
      <c r="AJ24" s="1561"/>
      <c r="AK24" s="1561"/>
      <c r="AL24" s="1561"/>
      <c r="AM24" s="1561"/>
      <c r="AN24" s="1561"/>
      <c r="AO24" s="1561"/>
      <c r="AP24" s="1561"/>
      <c r="AQ24" s="1561"/>
      <c r="AR24" s="1561"/>
      <c r="AS24" s="1561"/>
      <c r="AT24" s="1561"/>
      <c r="AU24" s="1561"/>
      <c r="AV24" s="1561"/>
      <c r="AW24" s="1561"/>
      <c r="AX24" s="1561"/>
      <c r="AY24" s="1561"/>
      <c r="AZ24" s="1561"/>
      <c r="BA24" s="1561"/>
      <c r="BB24" s="1561"/>
      <c r="BC24" s="1561"/>
    </row>
    <row r="25" spans="1:55" s="327" customFormat="1" ht="12.75" x14ac:dyDescent="0.2">
      <c r="A25" s="1561"/>
      <c r="B25" s="2865" t="s">
        <v>1517</v>
      </c>
      <c r="C25" s="2866"/>
      <c r="D25" s="2872"/>
      <c r="E25" s="2873"/>
      <c r="F25" s="1561"/>
      <c r="G25" s="1561"/>
      <c r="H25" s="1561"/>
      <c r="I25" s="1561"/>
      <c r="J25" s="1561"/>
      <c r="K25" s="1561"/>
      <c r="L25" s="1561"/>
      <c r="M25" s="1561"/>
      <c r="N25" s="1561"/>
      <c r="O25" s="1561"/>
      <c r="P25" s="1561"/>
      <c r="Q25" s="1561"/>
      <c r="R25" s="1561"/>
      <c r="S25" s="1561"/>
      <c r="T25" s="1561"/>
      <c r="U25" s="1561"/>
      <c r="V25" s="1561"/>
      <c r="W25" s="1561"/>
      <c r="X25" s="1561"/>
      <c r="Y25" s="1561"/>
      <c r="Z25" s="1561"/>
      <c r="AA25" s="1561"/>
      <c r="AB25" s="1561"/>
      <c r="AC25" s="1561"/>
      <c r="AD25" s="1561"/>
      <c r="AE25" s="1561"/>
      <c r="AF25" s="1561"/>
      <c r="AG25" s="1561"/>
      <c r="AH25" s="1561"/>
      <c r="AI25" s="1561"/>
      <c r="AJ25" s="1561"/>
      <c r="AK25" s="1561"/>
      <c r="AL25" s="1561"/>
      <c r="AM25" s="1561"/>
      <c r="AN25" s="1561"/>
      <c r="AO25" s="1561"/>
      <c r="AP25" s="1561"/>
      <c r="AQ25" s="1561"/>
      <c r="AR25" s="1561"/>
      <c r="AS25" s="1561"/>
      <c r="AT25" s="1561"/>
      <c r="AU25" s="1561"/>
      <c r="AV25" s="1561"/>
      <c r="AW25" s="1561"/>
      <c r="AX25" s="1561"/>
      <c r="AY25" s="1561"/>
      <c r="AZ25" s="1561"/>
      <c r="BA25" s="1561"/>
      <c r="BB25" s="1561"/>
      <c r="BC25" s="1561"/>
    </row>
    <row r="26" spans="1:55" s="327" customFormat="1" ht="12.75" x14ac:dyDescent="0.2">
      <c r="A26" s="1561"/>
      <c r="B26" s="2865" t="s">
        <v>1518</v>
      </c>
      <c r="C26" s="2866"/>
      <c r="D26" s="2849"/>
      <c r="E26" s="2850"/>
      <c r="F26" s="1561"/>
      <c r="G26" s="1561"/>
      <c r="H26" s="1561"/>
      <c r="I26" s="1561"/>
      <c r="J26" s="1561"/>
      <c r="K26" s="1561"/>
      <c r="L26" s="1561"/>
      <c r="M26" s="1561"/>
      <c r="N26" s="1561"/>
      <c r="O26" s="1561"/>
      <c r="P26" s="1561"/>
      <c r="Q26" s="1561"/>
      <c r="R26" s="1561"/>
      <c r="S26" s="1561"/>
      <c r="T26" s="1561"/>
      <c r="U26" s="1561"/>
      <c r="V26" s="1561"/>
      <c r="W26" s="1561"/>
      <c r="X26" s="1561"/>
      <c r="Y26" s="1561"/>
      <c r="Z26" s="1561"/>
      <c r="AA26" s="1561"/>
      <c r="AB26" s="1561"/>
      <c r="AC26" s="1561"/>
      <c r="AD26" s="1561"/>
      <c r="AE26" s="1561"/>
      <c r="AF26" s="1561"/>
      <c r="AG26" s="1561"/>
      <c r="AH26" s="1561"/>
      <c r="AI26" s="1561"/>
      <c r="AJ26" s="1561"/>
      <c r="AK26" s="1561"/>
      <c r="AL26" s="1561"/>
      <c r="AM26" s="1561"/>
      <c r="AN26" s="1561"/>
      <c r="AO26" s="1561"/>
      <c r="AP26" s="1561"/>
      <c r="AQ26" s="1561"/>
      <c r="AR26" s="1561"/>
      <c r="AS26" s="1561"/>
      <c r="AT26" s="1561"/>
      <c r="AU26" s="1561"/>
      <c r="AV26" s="1561"/>
      <c r="AW26" s="1561"/>
      <c r="AX26" s="1561"/>
      <c r="AY26" s="1561"/>
      <c r="AZ26" s="1561"/>
      <c r="BA26" s="1561"/>
      <c r="BB26" s="1561"/>
      <c r="BC26" s="1561"/>
    </row>
    <row r="27" spans="1:55" s="327" customFormat="1" ht="12.75" x14ac:dyDescent="0.2">
      <c r="A27" s="1561"/>
      <c r="B27" s="2874" t="s">
        <v>3236</v>
      </c>
      <c r="C27" s="2875"/>
      <c r="D27" s="2876"/>
      <c r="E27" s="2877"/>
      <c r="F27" s="1561"/>
      <c r="G27" s="1561"/>
      <c r="H27" s="1561"/>
      <c r="I27" s="1561"/>
      <c r="J27" s="1561"/>
      <c r="K27" s="1561"/>
      <c r="L27" s="1561"/>
      <c r="M27" s="1561"/>
      <c r="N27" s="1561"/>
      <c r="O27" s="1561"/>
      <c r="P27" s="1561"/>
      <c r="Q27" s="1561"/>
      <c r="R27" s="1561"/>
      <c r="S27" s="1561"/>
      <c r="T27" s="1561"/>
      <c r="U27" s="1561"/>
      <c r="V27" s="1561"/>
      <c r="W27" s="1561"/>
      <c r="X27" s="1561"/>
      <c r="Y27" s="1561"/>
      <c r="Z27" s="1561"/>
      <c r="AA27" s="1561"/>
      <c r="AB27" s="1561"/>
      <c r="AC27" s="1561"/>
      <c r="AD27" s="1561"/>
      <c r="AE27" s="1561"/>
      <c r="AF27" s="1561"/>
      <c r="AG27" s="1561"/>
      <c r="AH27" s="1561"/>
      <c r="AI27" s="1561"/>
      <c r="AJ27" s="1561"/>
      <c r="AK27" s="1561"/>
      <c r="AL27" s="1561"/>
      <c r="AM27" s="1561"/>
      <c r="AN27" s="1561"/>
      <c r="AO27" s="1561"/>
      <c r="AP27" s="1561"/>
      <c r="AQ27" s="1561"/>
      <c r="AR27" s="1561"/>
      <c r="AS27" s="1561"/>
      <c r="AT27" s="1561"/>
      <c r="AU27" s="1561"/>
      <c r="AV27" s="1561"/>
      <c r="AW27" s="1561"/>
      <c r="AX27" s="1561"/>
      <c r="AY27" s="1561"/>
      <c r="AZ27" s="1561"/>
      <c r="BA27" s="1561"/>
      <c r="BB27" s="1561"/>
      <c r="BC27" s="1561"/>
    </row>
    <row r="28" spans="1:55" s="327" customFormat="1" ht="12.75" x14ac:dyDescent="0.2">
      <c r="A28" s="1561"/>
      <c r="B28" s="2865" t="s">
        <v>1519</v>
      </c>
      <c r="C28" s="2866"/>
      <c r="D28" s="2867">
        <f>emi_oblig</f>
        <v>0</v>
      </c>
      <c r="E28" s="2868"/>
      <c r="F28" s="1561"/>
      <c r="G28" s="1561"/>
      <c r="H28" s="1561"/>
      <c r="I28" s="1561"/>
      <c r="J28" s="1561"/>
      <c r="K28" s="1561"/>
      <c r="L28" s="1561"/>
      <c r="M28" s="1561"/>
      <c r="N28" s="1561"/>
      <c r="O28" s="1561"/>
      <c r="P28" s="1561"/>
      <c r="Q28" s="1561"/>
      <c r="R28" s="1561"/>
      <c r="S28" s="1561"/>
      <c r="T28" s="1561"/>
      <c r="U28" s="1561"/>
      <c r="V28" s="1561"/>
      <c r="W28" s="1561"/>
      <c r="X28" s="1561"/>
      <c r="Y28" s="1561"/>
      <c r="Z28" s="1561"/>
      <c r="AA28" s="1561"/>
      <c r="AB28" s="1561"/>
      <c r="AC28" s="1561"/>
      <c r="AD28" s="1561"/>
      <c r="AE28" s="1561"/>
      <c r="AF28" s="1561"/>
      <c r="AG28" s="1561"/>
      <c r="AH28" s="1561"/>
      <c r="AI28" s="1561"/>
      <c r="AJ28" s="1561"/>
      <c r="AK28" s="1561"/>
      <c r="AL28" s="1561"/>
      <c r="AM28" s="1561"/>
      <c r="AN28" s="1561"/>
      <c r="AO28" s="1561"/>
      <c r="AP28" s="1561"/>
      <c r="AQ28" s="1561"/>
      <c r="AR28" s="1561"/>
      <c r="AS28" s="1561"/>
      <c r="AT28" s="1561"/>
      <c r="AU28" s="1561"/>
      <c r="AV28" s="1561"/>
      <c r="AW28" s="1561"/>
      <c r="AX28" s="1561"/>
      <c r="AY28" s="1561"/>
      <c r="AZ28" s="1561"/>
      <c r="BA28" s="1561"/>
      <c r="BB28" s="1561"/>
      <c r="BC28" s="1561"/>
    </row>
    <row r="29" spans="1:55" s="327" customFormat="1" ht="12.75" x14ac:dyDescent="0.2">
      <c r="A29" s="1561"/>
      <c r="B29" s="2869" t="s">
        <v>1514</v>
      </c>
      <c r="C29" s="2849"/>
      <c r="D29" s="2870" t="e">
        <f>SUM(D24:E28)*12</f>
        <v>#DIV/0!</v>
      </c>
      <c r="E29" s="2871"/>
      <c r="F29" s="1561"/>
      <c r="G29" s="1561"/>
      <c r="H29" s="1561"/>
      <c r="I29" s="1561"/>
      <c r="J29" s="1561"/>
      <c r="K29" s="1561"/>
      <c r="L29" s="1561"/>
      <c r="M29" s="1561"/>
      <c r="N29" s="1561"/>
      <c r="O29" s="1561"/>
      <c r="P29" s="1561"/>
      <c r="Q29" s="1561"/>
      <c r="R29" s="1561"/>
      <c r="S29" s="1561"/>
      <c r="T29" s="1561"/>
      <c r="U29" s="1561"/>
      <c r="V29" s="1561"/>
      <c r="W29" s="1561"/>
      <c r="X29" s="1561"/>
      <c r="Y29" s="1561"/>
      <c r="Z29" s="1561"/>
      <c r="AA29" s="1561"/>
      <c r="AB29" s="1561"/>
      <c r="AC29" s="1561"/>
      <c r="AD29" s="1561"/>
      <c r="AE29" s="1561"/>
      <c r="AF29" s="1561"/>
      <c r="AG29" s="1561"/>
      <c r="AH29" s="1561"/>
      <c r="AI29" s="1561"/>
      <c r="AJ29" s="1561"/>
      <c r="AK29" s="1561"/>
      <c r="AL29" s="1561"/>
      <c r="AM29" s="1561"/>
      <c r="AN29" s="1561"/>
      <c r="AO29" s="1561"/>
      <c r="AP29" s="1561"/>
      <c r="AQ29" s="1561"/>
      <c r="AR29" s="1561"/>
      <c r="AS29" s="1561"/>
      <c r="AT29" s="1561"/>
      <c r="AU29" s="1561"/>
      <c r="AV29" s="1561"/>
      <c r="AW29" s="1561"/>
      <c r="AX29" s="1561"/>
      <c r="AY29" s="1561"/>
      <c r="AZ29" s="1561"/>
      <c r="BA29" s="1561"/>
      <c r="BB29" s="1561"/>
      <c r="BC29" s="1561"/>
    </row>
    <row r="30" spans="1:55" x14ac:dyDescent="0.2">
      <c r="A30" s="1560"/>
      <c r="B30" s="701"/>
      <c r="C30" s="702"/>
      <c r="D30" s="702"/>
      <c r="E30" s="703"/>
      <c r="F30" s="1560"/>
      <c r="G30" s="1560"/>
      <c r="H30" s="1560"/>
      <c r="I30" s="1560"/>
      <c r="J30" s="1560"/>
      <c r="K30" s="1560"/>
      <c r="L30" s="1560"/>
      <c r="M30" s="1560"/>
      <c r="N30" s="1560"/>
      <c r="O30" s="1560"/>
      <c r="P30" s="1560"/>
      <c r="Q30" s="1560"/>
      <c r="R30" s="1560"/>
      <c r="S30" s="1560"/>
      <c r="T30" s="1560"/>
      <c r="U30" s="1560"/>
      <c r="V30" s="1560"/>
      <c r="W30" s="1560"/>
      <c r="X30" s="1560"/>
      <c r="Y30" s="1560"/>
      <c r="Z30" s="1560"/>
      <c r="AA30" s="1560"/>
      <c r="AB30" s="1560"/>
      <c r="AC30" s="1560"/>
      <c r="AD30" s="1560"/>
      <c r="AE30" s="1560"/>
      <c r="AF30" s="1560"/>
      <c r="AG30" s="1560"/>
      <c r="AH30" s="1560"/>
      <c r="AI30" s="1560"/>
      <c r="AJ30" s="1560"/>
      <c r="AK30" s="1560"/>
      <c r="AL30" s="1560"/>
      <c r="AM30" s="1560"/>
      <c r="AN30" s="1560"/>
      <c r="AO30" s="1560"/>
      <c r="AP30" s="1560"/>
      <c r="AQ30" s="1560"/>
      <c r="AR30" s="1560"/>
      <c r="AS30" s="1560"/>
      <c r="AT30" s="1560"/>
      <c r="AU30" s="1560"/>
      <c r="AV30" s="1560"/>
      <c r="AW30" s="1560"/>
      <c r="AX30" s="1560"/>
      <c r="AY30" s="1560"/>
      <c r="AZ30" s="1560"/>
      <c r="BA30" s="1560"/>
      <c r="BB30" s="1560"/>
      <c r="BC30" s="1560"/>
    </row>
    <row r="31" spans="1:55" x14ac:dyDescent="0.2">
      <c r="A31" s="1560"/>
      <c r="B31" s="701"/>
      <c r="C31" s="702"/>
      <c r="D31" s="702"/>
      <c r="E31" s="703"/>
      <c r="F31" s="1560"/>
      <c r="G31" s="1560"/>
      <c r="H31" s="1560"/>
      <c r="I31" s="1560"/>
      <c r="J31" s="1560"/>
      <c r="K31" s="1560"/>
      <c r="L31" s="1560"/>
      <c r="M31" s="1560"/>
      <c r="N31" s="1560"/>
      <c r="O31" s="1560"/>
      <c r="P31" s="1560"/>
      <c r="Q31" s="1560"/>
      <c r="R31" s="1560"/>
      <c r="S31" s="1560"/>
      <c r="T31" s="1560"/>
      <c r="U31" s="1560"/>
      <c r="V31" s="1560"/>
      <c r="W31" s="1560"/>
      <c r="X31" s="1560"/>
      <c r="Y31" s="1560"/>
      <c r="Z31" s="1560"/>
      <c r="AA31" s="1560"/>
      <c r="AB31" s="1560"/>
      <c r="AC31" s="1560"/>
      <c r="AD31" s="1560"/>
      <c r="AE31" s="1560"/>
      <c r="AF31" s="1560"/>
      <c r="AG31" s="1560"/>
      <c r="AH31" s="1560"/>
      <c r="AI31" s="1560"/>
      <c r="AJ31" s="1560"/>
      <c r="AK31" s="1560"/>
      <c r="AL31" s="1560"/>
      <c r="AM31" s="1560"/>
      <c r="AN31" s="1560"/>
      <c r="AO31" s="1560"/>
      <c r="AP31" s="1560"/>
      <c r="AQ31" s="1560"/>
      <c r="AR31" s="1560"/>
      <c r="AS31" s="1560"/>
      <c r="AT31" s="1560"/>
      <c r="AU31" s="1560"/>
      <c r="AV31" s="1560"/>
      <c r="AW31" s="1560"/>
      <c r="AX31" s="1560"/>
      <c r="AY31" s="1560"/>
      <c r="AZ31" s="1560"/>
      <c r="BA31" s="1560"/>
      <c r="BB31" s="1560"/>
      <c r="BC31" s="1560"/>
    </row>
    <row r="32" spans="1:55" x14ac:dyDescent="0.2">
      <c r="A32" s="1560"/>
      <c r="B32" s="704" t="s">
        <v>20</v>
      </c>
      <c r="C32" s="705" t="s">
        <v>1520</v>
      </c>
      <c r="D32" s="919" t="s">
        <v>1521</v>
      </c>
      <c r="E32" s="920" t="s">
        <v>1336</v>
      </c>
      <c r="F32" s="1560"/>
      <c r="G32" s="1560"/>
      <c r="H32" s="1560"/>
      <c r="I32" s="1560"/>
      <c r="J32" s="1560"/>
      <c r="K32" s="1560"/>
      <c r="L32" s="1560"/>
      <c r="M32" s="1560"/>
      <c r="N32" s="1560"/>
      <c r="O32" s="1560"/>
      <c r="P32" s="1560"/>
      <c r="Q32" s="1560"/>
      <c r="R32" s="1560"/>
      <c r="S32" s="1560"/>
      <c r="T32" s="1560"/>
      <c r="U32" s="1560"/>
      <c r="V32" s="1560"/>
      <c r="W32" s="1560"/>
      <c r="X32" s="1560"/>
      <c r="Y32" s="1560"/>
      <c r="Z32" s="1560"/>
      <c r="AA32" s="1560"/>
      <c r="AB32" s="1560"/>
      <c r="AC32" s="1560"/>
      <c r="AD32" s="1560"/>
      <c r="AE32" s="1560"/>
      <c r="AF32" s="1560"/>
      <c r="AG32" s="1560"/>
      <c r="AH32" s="1560"/>
      <c r="AI32" s="1560"/>
      <c r="AJ32" s="1560"/>
      <c r="AK32" s="1560"/>
      <c r="AL32" s="1560"/>
      <c r="AM32" s="1560"/>
      <c r="AN32" s="1560"/>
      <c r="AO32" s="1560"/>
      <c r="AP32" s="1560"/>
      <c r="AQ32" s="1560"/>
      <c r="AR32" s="1560"/>
      <c r="AS32" s="1560"/>
      <c r="AT32" s="1560"/>
      <c r="AU32" s="1560"/>
      <c r="AV32" s="1560"/>
      <c r="AW32" s="1560"/>
      <c r="AX32" s="1560"/>
      <c r="AY32" s="1560"/>
      <c r="AZ32" s="1560"/>
      <c r="BA32" s="1560"/>
      <c r="BB32" s="1560"/>
      <c r="BC32" s="1560"/>
    </row>
    <row r="33" spans="1:55" s="327" customFormat="1" ht="15" x14ac:dyDescent="0.25">
      <c r="A33" s="1561"/>
      <c r="B33" s="693" t="s">
        <v>1522</v>
      </c>
      <c r="C33" s="1571" t="e">
        <f>((Financials_Consolidated!C25+Financials_Consolidated!C22+Financials_Consolidated!C23)/((D24+D26+D28)*12))</f>
        <v>#DIV/0!</v>
      </c>
      <c r="D33" s="1572" t="e">
        <f>(Financials_Consolidated!C25+Financials_Consolidated!C22+Financials_Consolidated!C23)/D29</f>
        <v>#DIV/0!</v>
      </c>
      <c r="E33" s="1573" t="b">
        <f>IF('Borrower Details'!F16="Manufacturing",IF(D33&lt;1,"No","Yes"),IF('Borrower Details'!F16="Services",IF(D33&lt;1,"No","Yes"),IF('Borrower Details'!F16="Trader",IF(D33&lt;1.25,"No","Yes"))))</f>
        <v>0</v>
      </c>
      <c r="F33" s="1565"/>
      <c r="G33" s="1561"/>
      <c r="H33" s="1561"/>
      <c r="I33" s="1561"/>
      <c r="J33" s="1561"/>
      <c r="K33" s="1561"/>
      <c r="L33" s="1561"/>
      <c r="M33" s="1561"/>
      <c r="N33" s="1561"/>
      <c r="O33" s="1561"/>
      <c r="P33" s="1561"/>
      <c r="Q33" s="1561"/>
      <c r="R33" s="1561"/>
      <c r="S33" s="1561"/>
      <c r="T33" s="1561"/>
      <c r="U33" s="1561"/>
      <c r="V33" s="1561"/>
      <c r="W33" s="1561"/>
      <c r="X33" s="1561"/>
      <c r="Y33" s="1561"/>
      <c r="Z33" s="1561"/>
      <c r="AA33" s="1561"/>
      <c r="AB33" s="1561"/>
      <c r="AC33" s="1561"/>
      <c r="AD33" s="1561"/>
      <c r="AE33" s="1561"/>
      <c r="AF33" s="1561"/>
      <c r="AG33" s="1561"/>
      <c r="AH33" s="1561"/>
      <c r="AI33" s="1561"/>
      <c r="AJ33" s="1561"/>
      <c r="AK33" s="1561"/>
      <c r="AL33" s="1561"/>
      <c r="AM33" s="1561"/>
      <c r="AN33" s="1561"/>
      <c r="AO33" s="1561"/>
      <c r="AP33" s="1561"/>
      <c r="AQ33" s="1561"/>
      <c r="AR33" s="1561"/>
      <c r="AS33" s="1561"/>
      <c r="AT33" s="1561"/>
      <c r="AU33" s="1561"/>
      <c r="AV33" s="1561"/>
      <c r="AW33" s="1561"/>
      <c r="AX33" s="1561"/>
      <c r="AY33" s="1561"/>
      <c r="AZ33" s="1561"/>
      <c r="BA33" s="1561"/>
      <c r="BB33" s="1561"/>
      <c r="BC33" s="1561"/>
    </row>
    <row r="34" spans="1:55" s="327" customFormat="1" ht="12.75" x14ac:dyDescent="0.2">
      <c r="A34" s="1561"/>
      <c r="B34" s="693" t="s">
        <v>16</v>
      </c>
      <c r="C34" s="1574" t="e">
        <f>Financials_Consolidated!C74</f>
        <v>#DIV/0!</v>
      </c>
      <c r="D34" s="1574" t="e">
        <f>E14/Financials_Consolidated!C58</f>
        <v>#DIV/0!</v>
      </c>
      <c r="E34" s="1575" t="e">
        <f>IF(D34&gt;4,"No","Yes")</f>
        <v>#DIV/0!</v>
      </c>
      <c r="F34" s="1561"/>
      <c r="G34" s="1561"/>
      <c r="H34" s="1561"/>
      <c r="I34" s="1561"/>
      <c r="J34" s="1561"/>
      <c r="K34" s="1561"/>
      <c r="L34" s="1561"/>
      <c r="M34" s="1561"/>
      <c r="N34" s="1561"/>
      <c r="O34" s="1561"/>
      <c r="P34" s="1561"/>
      <c r="Q34" s="1561"/>
      <c r="R34" s="1561"/>
      <c r="S34" s="1561"/>
      <c r="T34" s="1561"/>
      <c r="U34" s="1561"/>
      <c r="V34" s="1561"/>
      <c r="W34" s="1561"/>
      <c r="X34" s="1561"/>
      <c r="Y34" s="1561"/>
      <c r="Z34" s="1561"/>
      <c r="AA34" s="1561"/>
      <c r="AB34" s="1561"/>
      <c r="AC34" s="1561"/>
      <c r="AD34" s="1561"/>
      <c r="AE34" s="1561"/>
      <c r="AF34" s="1561"/>
      <c r="AG34" s="1561"/>
      <c r="AH34" s="1561"/>
      <c r="AI34" s="1561"/>
      <c r="AJ34" s="1561"/>
      <c r="AK34" s="1561"/>
      <c r="AL34" s="1561"/>
      <c r="AM34" s="1561"/>
      <c r="AN34" s="1561"/>
      <c r="AO34" s="1561"/>
      <c r="AP34" s="1561"/>
      <c r="AQ34" s="1561"/>
      <c r="AR34" s="1561"/>
      <c r="AS34" s="1561"/>
      <c r="AT34" s="1561"/>
      <c r="AU34" s="1561"/>
      <c r="AV34" s="1561"/>
      <c r="AW34" s="1561"/>
      <c r="AX34" s="1561"/>
      <c r="AY34" s="1561"/>
      <c r="AZ34" s="1561"/>
      <c r="BA34" s="1561"/>
      <c r="BB34" s="1561"/>
      <c r="BC34" s="1561"/>
    </row>
    <row r="35" spans="1:55" s="327" customFormat="1" ht="12.75" x14ac:dyDescent="0.2">
      <c r="A35" s="1561"/>
      <c r="B35" s="693" t="s">
        <v>17</v>
      </c>
      <c r="C35" s="1574" t="e">
        <f>Financials_Consolidated!C75</f>
        <v>#DIV/0!</v>
      </c>
      <c r="D35" s="1576" t="e">
        <f>(E14+Financials_Consolidated!C67+Financials_Consolidated!C68)/Financials_Consolidated!C58</f>
        <v>#DIV/0!</v>
      </c>
      <c r="E35" s="1575" t="e">
        <f>IF(D35&gt;5,"No","Yes")</f>
        <v>#DIV/0!</v>
      </c>
      <c r="F35" s="1561"/>
      <c r="G35" s="1561"/>
      <c r="H35" s="1561"/>
      <c r="I35" s="1561"/>
      <c r="J35" s="1561"/>
      <c r="K35" s="1561"/>
      <c r="L35" s="1561"/>
      <c r="M35" s="1561"/>
      <c r="N35" s="1561"/>
      <c r="O35" s="1561"/>
      <c r="P35" s="1561"/>
      <c r="Q35" s="1561"/>
      <c r="R35" s="1561"/>
      <c r="S35" s="1561"/>
      <c r="T35" s="1561"/>
      <c r="U35" s="1561"/>
      <c r="V35" s="1561"/>
      <c r="W35" s="1561"/>
      <c r="X35" s="1561"/>
      <c r="Y35" s="1561"/>
      <c r="Z35" s="1561"/>
      <c r="AA35" s="1561"/>
      <c r="AB35" s="1561"/>
      <c r="AC35" s="1561"/>
      <c r="AD35" s="1561"/>
      <c r="AE35" s="1561"/>
      <c r="AF35" s="1561"/>
      <c r="AG35" s="1561"/>
      <c r="AH35" s="1561"/>
      <c r="AI35" s="1561"/>
      <c r="AJ35" s="1561"/>
      <c r="AK35" s="1561"/>
      <c r="AL35" s="1561"/>
      <c r="AM35" s="1561"/>
      <c r="AN35" s="1561"/>
      <c r="AO35" s="1561"/>
      <c r="AP35" s="1561"/>
      <c r="AQ35" s="1561"/>
      <c r="AR35" s="1561"/>
      <c r="AS35" s="1561"/>
      <c r="AT35" s="1561"/>
      <c r="AU35" s="1561"/>
      <c r="AV35" s="1561"/>
      <c r="AW35" s="1561"/>
      <c r="AX35" s="1561"/>
      <c r="AY35" s="1561"/>
      <c r="AZ35" s="1561"/>
      <c r="BA35" s="1561"/>
      <c r="BB35" s="1561"/>
      <c r="BC35" s="1561"/>
    </row>
    <row r="36" spans="1:55" s="327" customFormat="1" ht="12.75" x14ac:dyDescent="0.2">
      <c r="A36" s="1561"/>
      <c r="B36" s="693" t="s">
        <v>1523</v>
      </c>
      <c r="C36" s="1576" t="e">
        <f>(C14+Financials_Consolidated!C65-Financials_Consolidated!C46)/Financials_Consolidated!C25</f>
        <v>#DIV/0!</v>
      </c>
      <c r="D36" s="1574" t="e">
        <f>(Financials_Consolidated!C65+E14-Financials_Consolidated!C46)/Financials_Consolidated!C25</f>
        <v>#DIV/0!</v>
      </c>
      <c r="E36" s="1575" t="e">
        <f>IF(D36&gt;5,"No","Yes")</f>
        <v>#DIV/0!</v>
      </c>
      <c r="F36" s="1561"/>
      <c r="G36" s="1561"/>
      <c r="H36" s="1561"/>
      <c r="I36" s="1561"/>
      <c r="J36" s="1561"/>
      <c r="K36" s="1561"/>
      <c r="L36" s="1561"/>
      <c r="M36" s="1561"/>
      <c r="N36" s="1561"/>
      <c r="O36" s="1561"/>
      <c r="P36" s="1561"/>
      <c r="Q36" s="1561"/>
      <c r="R36" s="1561"/>
      <c r="S36" s="1561"/>
      <c r="T36" s="1561"/>
      <c r="U36" s="1561"/>
      <c r="V36" s="1561"/>
      <c r="W36" s="1561"/>
      <c r="X36" s="1561"/>
      <c r="Y36" s="1561"/>
      <c r="Z36" s="1561"/>
      <c r="AA36" s="1561"/>
      <c r="AB36" s="1561"/>
      <c r="AC36" s="1561"/>
      <c r="AD36" s="1561"/>
      <c r="AE36" s="1561"/>
      <c r="AF36" s="1561"/>
      <c r="AG36" s="1561"/>
      <c r="AH36" s="1561"/>
      <c r="AI36" s="1561"/>
      <c r="AJ36" s="1561"/>
      <c r="AK36" s="1561"/>
      <c r="AL36" s="1561"/>
      <c r="AM36" s="1561"/>
      <c r="AN36" s="1561"/>
      <c r="AO36" s="1561"/>
      <c r="AP36" s="1561"/>
      <c r="AQ36" s="1561"/>
      <c r="AR36" s="1561"/>
      <c r="AS36" s="1561"/>
      <c r="AT36" s="1561"/>
      <c r="AU36" s="1561"/>
      <c r="AV36" s="1561"/>
      <c r="AW36" s="1561"/>
      <c r="AX36" s="1561"/>
      <c r="AY36" s="1561"/>
      <c r="AZ36" s="1561"/>
      <c r="BA36" s="1561"/>
      <c r="BB36" s="1561"/>
      <c r="BC36" s="1561"/>
    </row>
    <row r="37" spans="1:55" s="327" customFormat="1" ht="13.5" thickBot="1" x14ac:dyDescent="0.25">
      <c r="A37" s="1561"/>
      <c r="B37" s="706" t="s">
        <v>1524</v>
      </c>
      <c r="C37" s="1577" t="e">
        <f>(Financials_Consolidated!C54+Financials_Consolidated!C55+Financials_Consolidated!C56)/(Financials_Consolidated!C51)</f>
        <v>#DIV/0!</v>
      </c>
      <c r="D37" s="1578" t="e">
        <f>(Financials_Consolidated!C54+Financials_Consolidated!C55+Financials_Consolidated!C56)/(Financials_Consolidated!C51+D14)</f>
        <v>#DIV/0!</v>
      </c>
      <c r="E37" s="1579" t="e">
        <f>IF(D37&lt;20%,"No","Yes")</f>
        <v>#DIV/0!</v>
      </c>
      <c r="F37" s="1561"/>
      <c r="G37" s="1561"/>
      <c r="H37" s="1561"/>
      <c r="I37" s="1561"/>
      <c r="J37" s="1561"/>
      <c r="K37" s="1561"/>
      <c r="L37" s="1561"/>
      <c r="M37" s="1561"/>
      <c r="N37" s="1561"/>
      <c r="O37" s="1561"/>
      <c r="P37" s="1561"/>
      <c r="Q37" s="1561"/>
      <c r="R37" s="1561"/>
      <c r="S37" s="1561"/>
      <c r="T37" s="1561"/>
      <c r="U37" s="1561"/>
      <c r="V37" s="1561"/>
      <c r="W37" s="1561"/>
      <c r="X37" s="1561"/>
      <c r="Y37" s="1561"/>
      <c r="Z37" s="1561"/>
      <c r="AA37" s="1561"/>
      <c r="AB37" s="1561"/>
      <c r="AC37" s="1561"/>
      <c r="AD37" s="1561"/>
      <c r="AE37" s="1561"/>
      <c r="AF37" s="1561"/>
      <c r="AG37" s="1561"/>
      <c r="AH37" s="1561"/>
      <c r="AI37" s="1561"/>
      <c r="AJ37" s="1561"/>
      <c r="AK37" s="1561"/>
      <c r="AL37" s="1561"/>
      <c r="AM37" s="1561"/>
      <c r="AN37" s="1561"/>
      <c r="AO37" s="1561"/>
      <c r="AP37" s="1561"/>
      <c r="AQ37" s="1561"/>
      <c r="AR37" s="1561"/>
      <c r="AS37" s="1561"/>
      <c r="AT37" s="1561"/>
      <c r="AU37" s="1561"/>
      <c r="AV37" s="1561"/>
      <c r="AW37" s="1561"/>
      <c r="AX37" s="1561"/>
      <c r="AY37" s="1561"/>
      <c r="AZ37" s="1561"/>
      <c r="BA37" s="1561"/>
      <c r="BB37" s="1561"/>
      <c r="BC37" s="1561"/>
    </row>
    <row r="38" spans="1:55" x14ac:dyDescent="0.2">
      <c r="A38" s="1560"/>
      <c r="B38" s="1560"/>
      <c r="C38" s="1560"/>
      <c r="D38" s="1560"/>
      <c r="E38" s="1560"/>
      <c r="F38" s="1560"/>
      <c r="G38" s="1560"/>
      <c r="H38" s="1560"/>
      <c r="I38" s="1560"/>
      <c r="J38" s="1560"/>
      <c r="K38" s="1560"/>
      <c r="L38" s="1560"/>
      <c r="M38" s="1560"/>
      <c r="N38" s="1560"/>
      <c r="O38" s="1560"/>
      <c r="P38" s="1560"/>
      <c r="Q38" s="1560"/>
      <c r="R38" s="1560"/>
      <c r="S38" s="1560"/>
      <c r="T38" s="1560"/>
      <c r="U38" s="1560"/>
      <c r="V38" s="1560"/>
      <c r="W38" s="1560"/>
      <c r="X38" s="1560"/>
      <c r="Y38" s="1560"/>
      <c r="Z38" s="1560"/>
      <c r="AA38" s="1560"/>
      <c r="AB38" s="1560"/>
      <c r="AC38" s="1560"/>
      <c r="AD38" s="1560"/>
      <c r="AE38" s="1560"/>
      <c r="AF38" s="1560"/>
      <c r="AG38" s="1560"/>
      <c r="AH38" s="1560"/>
      <c r="AI38" s="1560"/>
      <c r="AJ38" s="1560"/>
      <c r="AK38" s="1560"/>
      <c r="AL38" s="1560"/>
      <c r="AM38" s="1560"/>
      <c r="AN38" s="1560"/>
      <c r="AO38" s="1560"/>
      <c r="AP38" s="1560"/>
      <c r="AQ38" s="1560"/>
      <c r="AR38" s="1560"/>
      <c r="AS38" s="1560"/>
      <c r="AT38" s="1560"/>
      <c r="AU38" s="1560"/>
      <c r="AV38" s="1560"/>
      <c r="AW38" s="1560"/>
      <c r="AX38" s="1560"/>
      <c r="AY38" s="1560"/>
      <c r="AZ38" s="1560"/>
      <c r="BA38" s="1560"/>
      <c r="BB38" s="1560"/>
      <c r="BC38" s="1560"/>
    </row>
    <row r="39" spans="1:55" x14ac:dyDescent="0.2">
      <c r="A39" s="1560"/>
      <c r="B39" s="1560"/>
      <c r="C39" s="1560"/>
      <c r="D39" s="1560"/>
      <c r="E39" s="1560"/>
      <c r="F39" s="1560"/>
      <c r="G39" s="1560"/>
      <c r="H39" s="1560"/>
      <c r="I39" s="1560"/>
      <c r="J39" s="1560"/>
      <c r="K39" s="1560"/>
      <c r="L39" s="1560"/>
      <c r="M39" s="1560"/>
      <c r="N39" s="1560"/>
      <c r="O39" s="1560"/>
      <c r="P39" s="1560"/>
      <c r="Q39" s="1560"/>
      <c r="R39" s="1560"/>
      <c r="S39" s="1560"/>
      <c r="T39" s="1560"/>
      <c r="U39" s="1560"/>
      <c r="V39" s="1560"/>
      <c r="W39" s="1560"/>
      <c r="X39" s="1560"/>
      <c r="Y39" s="1560"/>
      <c r="Z39" s="1560"/>
      <c r="AA39" s="1560"/>
      <c r="AB39" s="1560"/>
      <c r="AC39" s="1560"/>
      <c r="AD39" s="1560"/>
      <c r="AE39" s="1560"/>
      <c r="AF39" s="1560"/>
      <c r="AG39" s="1560"/>
      <c r="AH39" s="1560"/>
      <c r="AI39" s="1560"/>
      <c r="AJ39" s="1560"/>
      <c r="AK39" s="1560"/>
      <c r="AL39" s="1560"/>
      <c r="AM39" s="1560"/>
      <c r="AN39" s="1560"/>
      <c r="AO39" s="1560"/>
      <c r="AP39" s="1560"/>
      <c r="AQ39" s="1560"/>
      <c r="AR39" s="1560"/>
      <c r="AS39" s="1560"/>
      <c r="AT39" s="1560"/>
      <c r="AU39" s="1560"/>
      <c r="AV39" s="1560"/>
      <c r="AW39" s="1560"/>
      <c r="AX39" s="1560"/>
      <c r="AY39" s="1560"/>
      <c r="AZ39" s="1560"/>
      <c r="BA39" s="1560"/>
      <c r="BB39" s="1560"/>
      <c r="BC39" s="1560"/>
    </row>
    <row r="40" spans="1:55" ht="15" x14ac:dyDescent="0.2">
      <c r="A40" s="1560"/>
      <c r="B40" s="1566" t="s">
        <v>2524</v>
      </c>
      <c r="C40" s="1560"/>
      <c r="D40" s="1560"/>
      <c r="E40" s="1560"/>
      <c r="F40" s="1560"/>
      <c r="G40" s="1560"/>
      <c r="H40" s="1560"/>
      <c r="I40" s="1560"/>
      <c r="J40" s="1560"/>
      <c r="K40" s="1560"/>
      <c r="L40" s="1560"/>
      <c r="M40" s="1560"/>
      <c r="N40" s="1560"/>
      <c r="O40" s="1560"/>
      <c r="P40" s="1560"/>
      <c r="Q40" s="1560"/>
      <c r="R40" s="1560"/>
      <c r="S40" s="1560"/>
      <c r="T40" s="1560"/>
      <c r="U40" s="1560"/>
      <c r="V40" s="1560"/>
      <c r="W40" s="1560"/>
      <c r="X40" s="1560"/>
      <c r="Y40" s="1560"/>
      <c r="Z40" s="1560"/>
      <c r="AA40" s="1560"/>
      <c r="AB40" s="1560"/>
      <c r="AC40" s="1560"/>
      <c r="AD40" s="1560"/>
      <c r="AE40" s="1560"/>
      <c r="AF40" s="1560"/>
      <c r="AG40" s="1560"/>
      <c r="AH40" s="1560"/>
      <c r="AI40" s="1560"/>
      <c r="AJ40" s="1560"/>
      <c r="AK40" s="1560"/>
      <c r="AL40" s="1560"/>
      <c r="AM40" s="1560"/>
      <c r="AN40" s="1560"/>
      <c r="AO40" s="1560"/>
      <c r="AP40" s="1560"/>
      <c r="AQ40" s="1560"/>
      <c r="AR40" s="1560"/>
      <c r="AS40" s="1560"/>
      <c r="AT40" s="1560"/>
      <c r="AU40" s="1560"/>
      <c r="AV40" s="1560"/>
      <c r="AW40" s="1560"/>
      <c r="AX40" s="1560"/>
      <c r="AY40" s="1560"/>
      <c r="AZ40" s="1560"/>
      <c r="BA40" s="1560"/>
      <c r="BB40" s="1560"/>
      <c r="BC40" s="1560"/>
    </row>
    <row r="41" spans="1:55" x14ac:dyDescent="0.2">
      <c r="A41" s="1560"/>
      <c r="B41" s="1566" t="s">
        <v>1525</v>
      </c>
      <c r="C41" s="1560"/>
      <c r="D41" s="1560"/>
      <c r="E41" s="1560"/>
      <c r="F41" s="1560"/>
      <c r="G41" s="1560"/>
      <c r="H41" s="1560"/>
      <c r="I41" s="1560"/>
      <c r="J41" s="1560"/>
      <c r="K41" s="1560"/>
      <c r="L41" s="1560"/>
      <c r="M41" s="1560"/>
      <c r="N41" s="1560"/>
      <c r="O41" s="1560"/>
      <c r="P41" s="1560"/>
      <c r="Q41" s="1560"/>
      <c r="R41" s="1560"/>
      <c r="S41" s="1560"/>
      <c r="T41" s="1560"/>
      <c r="U41" s="1560"/>
      <c r="V41" s="1560"/>
      <c r="W41" s="1560"/>
      <c r="X41" s="1560"/>
      <c r="Y41" s="1560"/>
      <c r="Z41" s="1560"/>
      <c r="AA41" s="1560"/>
      <c r="AB41" s="1560"/>
      <c r="AC41" s="1560"/>
      <c r="AD41" s="1560"/>
      <c r="AE41" s="1560"/>
      <c r="AF41" s="1560"/>
      <c r="AG41" s="1560"/>
      <c r="AH41" s="1560"/>
      <c r="AI41" s="1560"/>
      <c r="AJ41" s="1560"/>
      <c r="AK41" s="1560"/>
      <c r="AL41" s="1560"/>
      <c r="AM41" s="1560"/>
      <c r="AN41" s="1560"/>
      <c r="AO41" s="1560"/>
      <c r="AP41" s="1560"/>
      <c r="AQ41" s="1560"/>
      <c r="AR41" s="1560"/>
      <c r="AS41" s="1560"/>
      <c r="AT41" s="1560"/>
      <c r="AU41" s="1560"/>
      <c r="AV41" s="1560"/>
      <c r="AW41" s="1560"/>
      <c r="AX41" s="1560"/>
      <c r="AY41" s="1560"/>
      <c r="AZ41" s="1560"/>
      <c r="BA41" s="1560"/>
      <c r="BB41" s="1560"/>
      <c r="BC41" s="1560"/>
    </row>
    <row r="42" spans="1:55" x14ac:dyDescent="0.2">
      <c r="A42" s="1560"/>
      <c r="B42" s="1566" t="s">
        <v>1526</v>
      </c>
      <c r="C42" s="1560"/>
      <c r="D42" s="1560"/>
      <c r="E42" s="1560"/>
      <c r="F42" s="1560"/>
      <c r="G42" s="1560"/>
      <c r="H42" s="1560"/>
      <c r="I42" s="1560"/>
      <c r="J42" s="1560"/>
      <c r="K42" s="1560"/>
      <c r="L42" s="1560"/>
      <c r="M42" s="1560"/>
      <c r="N42" s="1560"/>
      <c r="O42" s="1560"/>
      <c r="P42" s="1560"/>
      <c r="Q42" s="1560"/>
      <c r="R42" s="1560"/>
      <c r="S42" s="1560"/>
      <c r="T42" s="1560"/>
      <c r="U42" s="1560"/>
      <c r="V42" s="1560"/>
      <c r="W42" s="1560"/>
      <c r="X42" s="1560"/>
      <c r="Y42" s="1560"/>
      <c r="Z42" s="1560"/>
      <c r="AA42" s="1560"/>
      <c r="AB42" s="1560"/>
      <c r="AC42" s="1560"/>
      <c r="AD42" s="1560"/>
      <c r="AE42" s="1560"/>
      <c r="AF42" s="1560"/>
      <c r="AG42" s="1560"/>
      <c r="AH42" s="1560"/>
      <c r="AI42" s="1560"/>
      <c r="AJ42" s="1560"/>
      <c r="AK42" s="1560"/>
      <c r="AL42" s="1560"/>
      <c r="AM42" s="1560"/>
      <c r="AN42" s="1560"/>
      <c r="AO42" s="1560"/>
      <c r="AP42" s="1560"/>
      <c r="AQ42" s="1560"/>
      <c r="AR42" s="1560"/>
      <c r="AS42" s="1560"/>
      <c r="AT42" s="1560"/>
      <c r="AU42" s="1560"/>
      <c r="AV42" s="1560"/>
      <c r="AW42" s="1560"/>
      <c r="AX42" s="1560"/>
      <c r="AY42" s="1560"/>
      <c r="AZ42" s="1560"/>
      <c r="BA42" s="1560"/>
      <c r="BB42" s="1560"/>
      <c r="BC42" s="1560"/>
    </row>
    <row r="43" spans="1:55" x14ac:dyDescent="0.2">
      <c r="A43" s="1560"/>
      <c r="B43" s="1566" t="s">
        <v>1527</v>
      </c>
      <c r="C43" s="1560"/>
      <c r="D43" s="1560"/>
      <c r="E43" s="1560"/>
      <c r="F43" s="1560"/>
      <c r="G43" s="1560"/>
      <c r="H43" s="1560"/>
      <c r="I43" s="1560"/>
      <c r="J43" s="1560"/>
      <c r="K43" s="1560"/>
      <c r="L43" s="1560"/>
      <c r="M43" s="1560"/>
      <c r="N43" s="1560"/>
      <c r="O43" s="1560"/>
      <c r="P43" s="1560"/>
      <c r="Q43" s="1560"/>
      <c r="R43" s="1560"/>
      <c r="S43" s="1560"/>
      <c r="T43" s="1560"/>
      <c r="U43" s="1560"/>
      <c r="V43" s="1560"/>
      <c r="W43" s="1560"/>
      <c r="X43" s="1560"/>
      <c r="Y43" s="1560"/>
      <c r="Z43" s="1560"/>
      <c r="AA43" s="1560"/>
      <c r="AB43" s="1560"/>
      <c r="AC43" s="1560"/>
      <c r="AD43" s="1560"/>
      <c r="AE43" s="1560"/>
      <c r="AF43" s="1560"/>
      <c r="AG43" s="1560"/>
      <c r="AH43" s="1560"/>
      <c r="AI43" s="1560"/>
      <c r="AJ43" s="1560"/>
      <c r="AK43" s="1560"/>
      <c r="AL43" s="1560"/>
      <c r="AM43" s="1560"/>
      <c r="AN43" s="1560"/>
      <c r="AO43" s="1560"/>
      <c r="AP43" s="1560"/>
      <c r="AQ43" s="1560"/>
      <c r="AR43" s="1560"/>
      <c r="AS43" s="1560"/>
      <c r="AT43" s="1560"/>
      <c r="AU43" s="1560"/>
      <c r="AV43" s="1560"/>
      <c r="AW43" s="1560"/>
      <c r="AX43" s="1560"/>
      <c r="AY43" s="1560"/>
      <c r="AZ43" s="1560"/>
      <c r="BA43" s="1560"/>
      <c r="BB43" s="1560"/>
      <c r="BC43" s="1560"/>
    </row>
    <row r="44" spans="1:55" ht="15" x14ac:dyDescent="0.2">
      <c r="A44" s="1560"/>
      <c r="B44" s="1566" t="s">
        <v>2525</v>
      </c>
      <c r="C44" s="1560"/>
      <c r="D44" s="1560"/>
      <c r="E44" s="1560"/>
      <c r="F44" s="1560"/>
      <c r="G44" s="1560"/>
      <c r="H44" s="1560"/>
      <c r="I44" s="1560"/>
      <c r="J44" s="1560"/>
      <c r="K44" s="1560"/>
      <c r="L44" s="1560"/>
      <c r="M44" s="1560"/>
      <c r="N44" s="1560"/>
      <c r="O44" s="1560"/>
      <c r="P44" s="1560"/>
      <c r="Q44" s="1560"/>
      <c r="R44" s="1560"/>
      <c r="S44" s="1560"/>
      <c r="T44" s="1560"/>
      <c r="U44" s="1560"/>
      <c r="V44" s="1560"/>
      <c r="W44" s="1560"/>
      <c r="X44" s="1560"/>
      <c r="Y44" s="1560"/>
      <c r="Z44" s="1560"/>
      <c r="AA44" s="1560"/>
      <c r="AB44" s="1560"/>
      <c r="AC44" s="1560"/>
      <c r="AD44" s="1560"/>
      <c r="AE44" s="1560"/>
      <c r="AF44" s="1560"/>
      <c r="AG44" s="1560"/>
      <c r="AH44" s="1560"/>
      <c r="AI44" s="1560"/>
      <c r="AJ44" s="1560"/>
      <c r="AK44" s="1560"/>
      <c r="AL44" s="1560"/>
      <c r="AM44" s="1560"/>
      <c r="AN44" s="1560"/>
      <c r="AO44" s="1560"/>
      <c r="AP44" s="1560"/>
      <c r="AQ44" s="1560"/>
      <c r="AR44" s="1560"/>
      <c r="AS44" s="1560"/>
      <c r="AT44" s="1560"/>
      <c r="AU44" s="1560"/>
      <c r="AV44" s="1560"/>
      <c r="AW44" s="1560"/>
      <c r="AX44" s="1560"/>
      <c r="AY44" s="1560"/>
      <c r="AZ44" s="1560"/>
      <c r="BA44" s="1560"/>
      <c r="BB44" s="1560"/>
      <c r="BC44" s="1560"/>
    </row>
    <row r="45" spans="1:55" ht="15" x14ac:dyDescent="0.2">
      <c r="A45" s="1560"/>
      <c r="B45" s="1566" t="s">
        <v>2526</v>
      </c>
      <c r="C45" s="1560"/>
      <c r="D45" s="1560"/>
      <c r="E45" s="1560"/>
      <c r="F45" s="1560"/>
      <c r="G45" s="1560"/>
      <c r="H45" s="1560"/>
      <c r="I45" s="1560"/>
      <c r="J45" s="1560"/>
      <c r="K45" s="1560"/>
      <c r="L45" s="1560"/>
      <c r="M45" s="1560"/>
      <c r="N45" s="1560"/>
      <c r="O45" s="1560"/>
      <c r="P45" s="1560"/>
      <c r="Q45" s="1560"/>
      <c r="R45" s="1560"/>
      <c r="S45" s="1560"/>
      <c r="T45" s="1560"/>
      <c r="U45" s="1560"/>
      <c r="V45" s="1560"/>
      <c r="W45" s="1560"/>
      <c r="X45" s="1560"/>
      <c r="Y45" s="1560"/>
      <c r="Z45" s="1560"/>
      <c r="AA45" s="1560"/>
      <c r="AB45" s="1560"/>
      <c r="AC45" s="1560"/>
      <c r="AD45" s="1560"/>
      <c r="AE45" s="1560"/>
      <c r="AF45" s="1560"/>
      <c r="AG45" s="1560"/>
      <c r="AH45" s="1560"/>
      <c r="AI45" s="1560"/>
      <c r="AJ45" s="1560"/>
      <c r="AK45" s="1560"/>
      <c r="AL45" s="1560"/>
      <c r="AM45" s="1560"/>
      <c r="AN45" s="1560"/>
      <c r="AO45" s="1560"/>
      <c r="AP45" s="1560"/>
      <c r="AQ45" s="1560"/>
      <c r="AR45" s="1560"/>
      <c r="AS45" s="1560"/>
      <c r="AT45" s="1560"/>
      <c r="AU45" s="1560"/>
      <c r="AV45" s="1560"/>
      <c r="AW45" s="1560"/>
      <c r="AX45" s="1560"/>
      <c r="AY45" s="1560"/>
      <c r="AZ45" s="1560"/>
      <c r="BA45" s="1560"/>
      <c r="BB45" s="1560"/>
      <c r="BC45" s="1560"/>
    </row>
    <row r="46" spans="1:55" ht="15" x14ac:dyDescent="0.2">
      <c r="A46" s="1560"/>
      <c r="B46" s="1566" t="s">
        <v>2527</v>
      </c>
      <c r="C46" s="1560"/>
      <c r="D46" s="1560"/>
      <c r="E46" s="1560"/>
      <c r="F46" s="1560"/>
      <c r="G46" s="1560"/>
      <c r="H46" s="1560"/>
      <c r="I46" s="1560"/>
      <c r="J46" s="1560"/>
      <c r="K46" s="1560"/>
      <c r="L46" s="1560"/>
      <c r="M46" s="1560"/>
      <c r="N46" s="1560"/>
      <c r="O46" s="1560"/>
      <c r="P46" s="1560"/>
      <c r="Q46" s="1560"/>
      <c r="R46" s="1560"/>
      <c r="S46" s="1560"/>
      <c r="T46" s="1560"/>
      <c r="U46" s="1560"/>
      <c r="V46" s="1560"/>
      <c r="W46" s="1560"/>
      <c r="X46" s="1560"/>
      <c r="Y46" s="1560"/>
      <c r="Z46" s="1560"/>
      <c r="AA46" s="1560"/>
      <c r="AB46" s="1560"/>
      <c r="AC46" s="1560"/>
      <c r="AD46" s="1560"/>
      <c r="AE46" s="1560"/>
      <c r="AF46" s="1560"/>
      <c r="AG46" s="1560"/>
      <c r="AH46" s="1560"/>
      <c r="AI46" s="1560"/>
      <c r="AJ46" s="1560"/>
      <c r="AK46" s="1560"/>
      <c r="AL46" s="1560"/>
      <c r="AM46" s="1560"/>
      <c r="AN46" s="1560"/>
      <c r="AO46" s="1560"/>
      <c r="AP46" s="1560"/>
      <c r="AQ46" s="1560"/>
      <c r="AR46" s="1560"/>
      <c r="AS46" s="1560"/>
      <c r="AT46" s="1560"/>
      <c r="AU46" s="1560"/>
      <c r="AV46" s="1560"/>
      <c r="AW46" s="1560"/>
      <c r="AX46" s="1560"/>
      <c r="AY46" s="1560"/>
      <c r="AZ46" s="1560"/>
      <c r="BA46" s="1560"/>
      <c r="BB46" s="1560"/>
      <c r="BC46" s="1560"/>
    </row>
    <row r="47" spans="1:55" x14ac:dyDescent="0.2">
      <c r="A47" s="1560"/>
      <c r="B47" s="1560"/>
      <c r="C47" s="1560"/>
      <c r="D47" s="1560"/>
      <c r="E47" s="1560"/>
      <c r="F47" s="1560"/>
      <c r="G47" s="1560"/>
      <c r="H47" s="1560"/>
      <c r="I47" s="1560"/>
      <c r="J47" s="1560"/>
      <c r="K47" s="1560"/>
      <c r="L47" s="1560"/>
      <c r="M47" s="1560"/>
      <c r="N47" s="1560"/>
      <c r="O47" s="1560"/>
      <c r="P47" s="1560"/>
      <c r="Q47" s="1560"/>
      <c r="R47" s="1560"/>
      <c r="S47" s="1560"/>
      <c r="T47" s="1560"/>
      <c r="U47" s="1560"/>
      <c r="V47" s="1560"/>
      <c r="W47" s="1560"/>
      <c r="X47" s="1560"/>
      <c r="Y47" s="1560"/>
      <c r="Z47" s="1560"/>
      <c r="AA47" s="1560"/>
      <c r="AB47" s="1560"/>
      <c r="AC47" s="1560"/>
      <c r="AD47" s="1560"/>
      <c r="AE47" s="1560"/>
      <c r="AF47" s="1560"/>
      <c r="AG47" s="1560"/>
      <c r="AH47" s="1560"/>
      <c r="AI47" s="1560"/>
      <c r="AJ47" s="1560"/>
      <c r="AK47" s="1560"/>
      <c r="AL47" s="1560"/>
      <c r="AM47" s="1560"/>
      <c r="AN47" s="1560"/>
      <c r="AO47" s="1560"/>
      <c r="AP47" s="1560"/>
      <c r="AQ47" s="1560"/>
      <c r="AR47" s="1560"/>
      <c r="AS47" s="1560"/>
      <c r="AT47" s="1560"/>
      <c r="AU47" s="1560"/>
      <c r="AV47" s="1560"/>
      <c r="AW47" s="1560"/>
      <c r="AX47" s="1560"/>
      <c r="AY47" s="1560"/>
      <c r="AZ47" s="1560"/>
      <c r="BA47" s="1560"/>
      <c r="BB47" s="1560"/>
      <c r="BC47" s="1560"/>
    </row>
    <row r="48" spans="1:55" x14ac:dyDescent="0.2">
      <c r="A48" s="1560"/>
      <c r="B48" s="1560"/>
      <c r="C48" s="1560"/>
      <c r="D48" s="1560"/>
      <c r="E48" s="1560"/>
      <c r="F48" s="1560"/>
      <c r="G48" s="1560"/>
      <c r="H48" s="1560"/>
      <c r="I48" s="1560"/>
      <c r="J48" s="1560"/>
      <c r="K48" s="1560"/>
      <c r="L48" s="1560"/>
      <c r="M48" s="1560"/>
      <c r="N48" s="1560"/>
      <c r="O48" s="1560"/>
      <c r="P48" s="1560"/>
      <c r="Q48" s="1560"/>
      <c r="R48" s="1560"/>
      <c r="S48" s="1560"/>
      <c r="T48" s="1560"/>
      <c r="U48" s="1560"/>
      <c r="V48" s="1560"/>
      <c r="W48" s="1560"/>
      <c r="X48" s="1560"/>
      <c r="Y48" s="1560"/>
      <c r="Z48" s="1560"/>
      <c r="AA48" s="1560"/>
      <c r="AB48" s="1560"/>
      <c r="AC48" s="1560"/>
      <c r="AD48" s="1560"/>
      <c r="AE48" s="1560"/>
      <c r="AF48" s="1560"/>
      <c r="AG48" s="1560"/>
      <c r="AH48" s="1560"/>
      <c r="AI48" s="1560"/>
      <c r="AJ48" s="1560"/>
      <c r="AK48" s="1560"/>
      <c r="AL48" s="1560"/>
      <c r="AM48" s="1560"/>
      <c r="AN48" s="1560"/>
      <c r="AO48" s="1560"/>
      <c r="AP48" s="1560"/>
      <c r="AQ48" s="1560"/>
      <c r="AR48" s="1560"/>
      <c r="AS48" s="1560"/>
      <c r="AT48" s="1560"/>
      <c r="AU48" s="1560"/>
      <c r="AV48" s="1560"/>
      <c r="AW48" s="1560"/>
      <c r="AX48" s="1560"/>
      <c r="AY48" s="1560"/>
      <c r="AZ48" s="1560"/>
      <c r="BA48" s="1560"/>
      <c r="BB48" s="1560"/>
      <c r="BC48" s="1560"/>
    </row>
    <row r="49" spans="1:55" x14ac:dyDescent="0.2">
      <c r="A49" s="1560"/>
      <c r="B49" s="1560"/>
      <c r="C49" s="1560"/>
      <c r="D49" s="1560"/>
      <c r="E49" s="1560"/>
      <c r="F49" s="1560"/>
      <c r="G49" s="1560"/>
      <c r="H49" s="1560"/>
      <c r="I49" s="1560"/>
      <c r="J49" s="1560"/>
      <c r="K49" s="1560"/>
      <c r="L49" s="1560"/>
      <c r="M49" s="1560"/>
      <c r="N49" s="1560"/>
      <c r="O49" s="1560"/>
      <c r="P49" s="1560"/>
      <c r="Q49" s="1560"/>
      <c r="R49" s="1560"/>
      <c r="S49" s="1560"/>
      <c r="T49" s="1560"/>
      <c r="U49" s="1560"/>
      <c r="V49" s="1560"/>
      <c r="W49" s="1560"/>
      <c r="X49" s="1560"/>
      <c r="Y49" s="1560"/>
      <c r="Z49" s="1560"/>
      <c r="AA49" s="1560"/>
      <c r="AB49" s="1560"/>
      <c r="AC49" s="1560"/>
      <c r="AD49" s="1560"/>
      <c r="AE49" s="1560"/>
      <c r="AF49" s="1560"/>
      <c r="AG49" s="1560"/>
      <c r="AH49" s="1560"/>
      <c r="AI49" s="1560"/>
      <c r="AJ49" s="1560"/>
      <c r="AK49" s="1560"/>
      <c r="AL49" s="1560"/>
      <c r="AM49" s="1560"/>
      <c r="AN49" s="1560"/>
      <c r="AO49" s="1560"/>
      <c r="AP49" s="1560"/>
      <c r="AQ49" s="1560"/>
      <c r="AR49" s="1560"/>
      <c r="AS49" s="1560"/>
      <c r="AT49" s="1560"/>
      <c r="AU49" s="1560"/>
      <c r="AV49" s="1560"/>
      <c r="AW49" s="1560"/>
      <c r="AX49" s="1560"/>
      <c r="AY49" s="1560"/>
      <c r="AZ49" s="1560"/>
      <c r="BA49" s="1560"/>
      <c r="BB49" s="1560"/>
      <c r="BC49" s="1560"/>
    </row>
    <row r="50" spans="1:55" x14ac:dyDescent="0.2">
      <c r="A50" s="1560"/>
      <c r="B50" s="1560"/>
      <c r="C50" s="1560"/>
      <c r="D50" s="1560"/>
      <c r="E50" s="1560"/>
      <c r="F50" s="1560"/>
      <c r="G50" s="1560"/>
      <c r="H50" s="1560"/>
      <c r="I50" s="1560"/>
      <c r="J50" s="1560"/>
      <c r="K50" s="1560"/>
      <c r="L50" s="1560"/>
      <c r="M50" s="1560"/>
      <c r="N50" s="1560"/>
      <c r="O50" s="1560"/>
      <c r="P50" s="1560"/>
      <c r="Q50" s="1560"/>
      <c r="R50" s="1560"/>
      <c r="S50" s="1560"/>
      <c r="T50" s="1560"/>
      <c r="U50" s="1560"/>
      <c r="V50" s="1560"/>
      <c r="W50" s="1560"/>
      <c r="X50" s="1560"/>
      <c r="Y50" s="1560"/>
      <c r="Z50" s="1560"/>
      <c r="AA50" s="1560"/>
      <c r="AB50" s="1560"/>
      <c r="AC50" s="1560"/>
      <c r="AD50" s="1560"/>
      <c r="AE50" s="1560"/>
      <c r="AF50" s="1560"/>
      <c r="AG50" s="1560"/>
      <c r="AH50" s="1560"/>
      <c r="AI50" s="1560"/>
      <c r="AJ50" s="1560"/>
      <c r="AK50" s="1560"/>
      <c r="AL50" s="1560"/>
      <c r="AM50" s="1560"/>
      <c r="AN50" s="1560"/>
      <c r="AO50" s="1560"/>
      <c r="AP50" s="1560"/>
      <c r="AQ50" s="1560"/>
      <c r="AR50" s="1560"/>
      <c r="AS50" s="1560"/>
      <c r="AT50" s="1560"/>
      <c r="AU50" s="1560"/>
      <c r="AV50" s="1560"/>
      <c r="AW50" s="1560"/>
      <c r="AX50" s="1560"/>
      <c r="AY50" s="1560"/>
      <c r="AZ50" s="1560"/>
      <c r="BA50" s="1560"/>
      <c r="BB50" s="1560"/>
      <c r="BC50" s="1560"/>
    </row>
    <row r="51" spans="1:55" x14ac:dyDescent="0.2">
      <c r="A51" s="1560"/>
      <c r="B51" s="1560"/>
      <c r="C51" s="1560"/>
      <c r="D51" s="1560"/>
      <c r="E51" s="1560"/>
      <c r="F51" s="1560"/>
      <c r="G51" s="1560"/>
      <c r="H51" s="1560"/>
      <c r="I51" s="1560"/>
      <c r="J51" s="1560"/>
      <c r="K51" s="1560"/>
      <c r="L51" s="1560"/>
      <c r="M51" s="1560"/>
      <c r="N51" s="1560"/>
      <c r="O51" s="1560"/>
      <c r="P51" s="1560"/>
      <c r="Q51" s="1560"/>
      <c r="R51" s="1560"/>
      <c r="S51" s="1560"/>
      <c r="T51" s="1560"/>
      <c r="U51" s="1560"/>
      <c r="V51" s="1560"/>
      <c r="W51" s="1560"/>
      <c r="X51" s="1560"/>
      <c r="Y51" s="1560"/>
      <c r="Z51" s="1560"/>
      <c r="AA51" s="1560"/>
      <c r="AB51" s="1560"/>
      <c r="AC51" s="1560"/>
      <c r="AD51" s="1560"/>
      <c r="AE51" s="1560"/>
      <c r="AF51" s="1560"/>
      <c r="AG51" s="1560"/>
      <c r="AH51" s="1560"/>
      <c r="AI51" s="1560"/>
      <c r="AJ51" s="1560"/>
      <c r="AK51" s="1560"/>
      <c r="AL51" s="1560"/>
      <c r="AM51" s="1560"/>
      <c r="AN51" s="1560"/>
      <c r="AO51" s="1560"/>
      <c r="AP51" s="1560"/>
      <c r="AQ51" s="1560"/>
      <c r="AR51" s="1560"/>
      <c r="AS51" s="1560"/>
      <c r="AT51" s="1560"/>
      <c r="AU51" s="1560"/>
      <c r="AV51" s="1560"/>
      <c r="AW51" s="1560"/>
      <c r="AX51" s="1560"/>
      <c r="AY51" s="1560"/>
      <c r="AZ51" s="1560"/>
      <c r="BA51" s="1560"/>
      <c r="BB51" s="1560"/>
      <c r="BC51" s="1560"/>
    </row>
    <row r="52" spans="1:55" x14ac:dyDescent="0.2">
      <c r="A52" s="1560"/>
      <c r="B52" s="1560"/>
      <c r="C52" s="1560"/>
      <c r="D52" s="1560"/>
      <c r="E52" s="1560"/>
      <c r="F52" s="1560"/>
      <c r="G52" s="1560"/>
      <c r="H52" s="1560"/>
      <c r="I52" s="1560"/>
      <c r="J52" s="1560"/>
      <c r="K52" s="1560"/>
      <c r="L52" s="1560"/>
      <c r="M52" s="1560"/>
      <c r="N52" s="1560"/>
      <c r="O52" s="1560"/>
      <c r="P52" s="1560"/>
      <c r="Q52" s="1560"/>
      <c r="R52" s="1560"/>
      <c r="S52" s="1560"/>
      <c r="T52" s="1560"/>
      <c r="U52" s="1560"/>
      <c r="V52" s="1560"/>
      <c r="W52" s="1560"/>
      <c r="X52" s="1560"/>
      <c r="Y52" s="1560"/>
      <c r="Z52" s="1560"/>
      <c r="AA52" s="1560"/>
      <c r="AB52" s="1560"/>
      <c r="AC52" s="1560"/>
      <c r="AD52" s="1560"/>
      <c r="AE52" s="1560"/>
      <c r="AF52" s="1560"/>
      <c r="AG52" s="1560"/>
      <c r="AH52" s="1560"/>
      <c r="AI52" s="1560"/>
      <c r="AJ52" s="1560"/>
      <c r="AK52" s="1560"/>
      <c r="AL52" s="1560"/>
      <c r="AM52" s="1560"/>
      <c r="AN52" s="1560"/>
      <c r="AO52" s="1560"/>
      <c r="AP52" s="1560"/>
      <c r="AQ52" s="1560"/>
      <c r="AR52" s="1560"/>
      <c r="AS52" s="1560"/>
      <c r="AT52" s="1560"/>
      <c r="AU52" s="1560"/>
      <c r="AV52" s="1560"/>
      <c r="AW52" s="1560"/>
      <c r="AX52" s="1560"/>
      <c r="AY52" s="1560"/>
      <c r="AZ52" s="1560"/>
      <c r="BA52" s="1560"/>
      <c r="BB52" s="1560"/>
      <c r="BC52" s="1560"/>
    </row>
    <row r="53" spans="1:55" x14ac:dyDescent="0.2">
      <c r="A53" s="1560"/>
      <c r="B53" s="1560"/>
      <c r="C53" s="1560"/>
      <c r="D53" s="1560"/>
      <c r="E53" s="1560"/>
      <c r="F53" s="1560"/>
      <c r="G53" s="1560"/>
      <c r="H53" s="1560"/>
      <c r="I53" s="1560"/>
      <c r="J53" s="1560"/>
      <c r="K53" s="1560"/>
      <c r="L53" s="1560"/>
      <c r="M53" s="1560"/>
      <c r="N53" s="1560"/>
      <c r="O53" s="1560"/>
      <c r="P53" s="1560"/>
      <c r="Q53" s="1560"/>
      <c r="R53" s="1560"/>
      <c r="S53" s="1560"/>
      <c r="T53" s="1560"/>
      <c r="U53" s="1560"/>
      <c r="V53" s="1560"/>
      <c r="W53" s="1560"/>
      <c r="X53" s="1560"/>
      <c r="Y53" s="1560"/>
      <c r="Z53" s="1560"/>
      <c r="AA53" s="1560"/>
      <c r="AB53" s="1560"/>
      <c r="AC53" s="1560"/>
      <c r="AD53" s="1560"/>
      <c r="AE53" s="1560"/>
      <c r="AF53" s="1560"/>
      <c r="AG53" s="1560"/>
      <c r="AH53" s="1560"/>
      <c r="AI53" s="1560"/>
      <c r="AJ53" s="1560"/>
      <c r="AK53" s="1560"/>
      <c r="AL53" s="1560"/>
      <c r="AM53" s="1560"/>
      <c r="AN53" s="1560"/>
      <c r="AO53" s="1560"/>
      <c r="AP53" s="1560"/>
      <c r="AQ53" s="1560"/>
      <c r="AR53" s="1560"/>
      <c r="AS53" s="1560"/>
      <c r="AT53" s="1560"/>
      <c r="AU53" s="1560"/>
      <c r="AV53" s="1560"/>
      <c r="AW53" s="1560"/>
      <c r="AX53" s="1560"/>
      <c r="AY53" s="1560"/>
      <c r="AZ53" s="1560"/>
      <c r="BA53" s="1560"/>
      <c r="BB53" s="1560"/>
      <c r="BC53" s="1560"/>
    </row>
    <row r="54" spans="1:55" x14ac:dyDescent="0.2">
      <c r="A54" s="1560"/>
      <c r="B54" s="1560"/>
      <c r="C54" s="1560"/>
      <c r="D54" s="1560"/>
      <c r="E54" s="1560"/>
      <c r="F54" s="1560"/>
      <c r="G54" s="1560"/>
      <c r="H54" s="1560"/>
      <c r="I54" s="1560"/>
      <c r="J54" s="1560"/>
      <c r="K54" s="1560"/>
      <c r="L54" s="1560"/>
      <c r="M54" s="1560"/>
      <c r="N54" s="1560"/>
      <c r="O54" s="1560"/>
      <c r="P54" s="1560"/>
      <c r="Q54" s="1560"/>
      <c r="R54" s="1560"/>
      <c r="S54" s="1560"/>
      <c r="T54" s="1560"/>
      <c r="U54" s="1560"/>
      <c r="V54" s="1560"/>
      <c r="W54" s="1560"/>
      <c r="X54" s="1560"/>
      <c r="Y54" s="1560"/>
      <c r="Z54" s="1560"/>
      <c r="AA54" s="1560"/>
      <c r="AB54" s="1560"/>
      <c r="AC54" s="1560"/>
      <c r="AD54" s="1560"/>
      <c r="AE54" s="1560"/>
      <c r="AF54" s="1560"/>
      <c r="AG54" s="1560"/>
      <c r="AH54" s="1560"/>
      <c r="AI54" s="1560"/>
      <c r="AJ54" s="1560"/>
      <c r="AK54" s="1560"/>
      <c r="AL54" s="1560"/>
      <c r="AM54" s="1560"/>
      <c r="AN54" s="1560"/>
      <c r="AO54" s="1560"/>
      <c r="AP54" s="1560"/>
      <c r="AQ54" s="1560"/>
      <c r="AR54" s="1560"/>
      <c r="AS54" s="1560"/>
      <c r="AT54" s="1560"/>
      <c r="AU54" s="1560"/>
      <c r="AV54" s="1560"/>
      <c r="AW54" s="1560"/>
      <c r="AX54" s="1560"/>
      <c r="AY54" s="1560"/>
      <c r="AZ54" s="1560"/>
      <c r="BA54" s="1560"/>
      <c r="BB54" s="1560"/>
      <c r="BC54" s="1560"/>
    </row>
    <row r="55" spans="1:55" x14ac:dyDescent="0.2">
      <c r="A55" s="1560"/>
      <c r="B55" s="1560"/>
      <c r="C55" s="1560"/>
      <c r="D55" s="1560"/>
      <c r="E55" s="1560"/>
      <c r="F55" s="1560"/>
      <c r="G55" s="1560"/>
      <c r="H55" s="1560"/>
      <c r="I55" s="1560"/>
      <c r="J55" s="1560"/>
      <c r="K55" s="1560"/>
      <c r="L55" s="1560"/>
      <c r="M55" s="1560"/>
      <c r="N55" s="1560"/>
      <c r="O55" s="1560"/>
      <c r="P55" s="1560"/>
      <c r="Q55" s="1560"/>
      <c r="R55" s="1560"/>
      <c r="S55" s="1560"/>
      <c r="T55" s="1560"/>
      <c r="U55" s="1560"/>
      <c r="V55" s="1560"/>
      <c r="W55" s="1560"/>
      <c r="X55" s="1560"/>
      <c r="Y55" s="1560"/>
      <c r="Z55" s="1560"/>
      <c r="AA55" s="1560"/>
      <c r="AB55" s="1560"/>
      <c r="AC55" s="1560"/>
      <c r="AD55" s="1560"/>
      <c r="AE55" s="1560"/>
      <c r="AF55" s="1560"/>
      <c r="AG55" s="1560"/>
      <c r="AH55" s="1560"/>
      <c r="AI55" s="1560"/>
      <c r="AJ55" s="1560"/>
      <c r="AK55" s="1560"/>
      <c r="AL55" s="1560"/>
      <c r="AM55" s="1560"/>
      <c r="AN55" s="1560"/>
      <c r="AO55" s="1560"/>
      <c r="AP55" s="1560"/>
      <c r="AQ55" s="1560"/>
      <c r="AR55" s="1560"/>
      <c r="AS55" s="1560"/>
      <c r="AT55" s="1560"/>
      <c r="AU55" s="1560"/>
      <c r="AV55" s="1560"/>
      <c r="AW55" s="1560"/>
      <c r="AX55" s="1560"/>
      <c r="AY55" s="1560"/>
      <c r="AZ55" s="1560"/>
      <c r="BA55" s="1560"/>
      <c r="BB55" s="1560"/>
      <c r="BC55" s="1560"/>
    </row>
    <row r="56" spans="1:55" x14ac:dyDescent="0.2">
      <c r="A56" s="1560"/>
      <c r="B56" s="1560"/>
      <c r="C56" s="1560"/>
      <c r="D56" s="1560"/>
      <c r="E56" s="1560"/>
      <c r="F56" s="1560"/>
      <c r="G56" s="1560"/>
      <c r="H56" s="1560"/>
      <c r="I56" s="1560"/>
      <c r="J56" s="1560"/>
      <c r="K56" s="1560"/>
      <c r="L56" s="1560"/>
      <c r="M56" s="1560"/>
      <c r="N56" s="1560"/>
      <c r="O56" s="1560"/>
      <c r="P56" s="1560"/>
      <c r="Q56" s="1560"/>
      <c r="R56" s="1560"/>
      <c r="S56" s="1560"/>
      <c r="T56" s="1560"/>
      <c r="U56" s="1560"/>
      <c r="V56" s="1560"/>
      <c r="W56" s="1560"/>
      <c r="X56" s="1560"/>
      <c r="Y56" s="1560"/>
      <c r="Z56" s="1560"/>
      <c r="AA56" s="1560"/>
      <c r="AB56" s="1560"/>
      <c r="AC56" s="1560"/>
      <c r="AD56" s="1560"/>
      <c r="AE56" s="1560"/>
      <c r="AF56" s="1560"/>
      <c r="AG56" s="1560"/>
      <c r="AH56" s="1560"/>
      <c r="AI56" s="1560"/>
      <c r="AJ56" s="1560"/>
      <c r="AK56" s="1560"/>
      <c r="AL56" s="1560"/>
      <c r="AM56" s="1560"/>
      <c r="AN56" s="1560"/>
      <c r="AO56" s="1560"/>
      <c r="AP56" s="1560"/>
      <c r="AQ56" s="1560"/>
      <c r="AR56" s="1560"/>
      <c r="AS56" s="1560"/>
      <c r="AT56" s="1560"/>
      <c r="AU56" s="1560"/>
      <c r="AV56" s="1560"/>
      <c r="AW56" s="1560"/>
      <c r="AX56" s="1560"/>
      <c r="AY56" s="1560"/>
      <c r="AZ56" s="1560"/>
      <c r="BA56" s="1560"/>
      <c r="BB56" s="1560"/>
      <c r="BC56" s="1560"/>
    </row>
    <row r="57" spans="1:55" x14ac:dyDescent="0.2">
      <c r="A57" s="1560"/>
      <c r="B57" s="1560"/>
      <c r="C57" s="1560"/>
      <c r="D57" s="1560"/>
      <c r="E57" s="1560"/>
      <c r="F57" s="1560"/>
      <c r="G57" s="1560"/>
      <c r="H57" s="1560"/>
      <c r="I57" s="1560"/>
      <c r="J57" s="1560"/>
      <c r="K57" s="1560"/>
      <c r="L57" s="1560"/>
      <c r="M57" s="1560"/>
      <c r="N57" s="1560"/>
      <c r="O57" s="1560"/>
      <c r="P57" s="1560"/>
      <c r="Q57" s="1560"/>
      <c r="R57" s="1560"/>
      <c r="S57" s="1560"/>
      <c r="T57" s="1560"/>
      <c r="U57" s="1560"/>
      <c r="V57" s="1560"/>
      <c r="W57" s="1560"/>
      <c r="X57" s="1560"/>
      <c r="Y57" s="1560"/>
      <c r="Z57" s="1560"/>
      <c r="AA57" s="1560"/>
      <c r="AB57" s="1560"/>
      <c r="AC57" s="1560"/>
      <c r="AD57" s="1560"/>
      <c r="AE57" s="1560"/>
      <c r="AF57" s="1560"/>
      <c r="AG57" s="1560"/>
      <c r="AH57" s="1560"/>
      <c r="AI57" s="1560"/>
      <c r="AJ57" s="1560"/>
      <c r="AK57" s="1560"/>
      <c r="AL57" s="1560"/>
      <c r="AM57" s="1560"/>
      <c r="AN57" s="1560"/>
      <c r="AO57" s="1560"/>
      <c r="AP57" s="1560"/>
      <c r="AQ57" s="1560"/>
      <c r="AR57" s="1560"/>
      <c r="AS57" s="1560"/>
      <c r="AT57" s="1560"/>
      <c r="AU57" s="1560"/>
      <c r="AV57" s="1560"/>
      <c r="AW57" s="1560"/>
      <c r="AX57" s="1560"/>
      <c r="AY57" s="1560"/>
      <c r="AZ57" s="1560"/>
      <c r="BA57" s="1560"/>
      <c r="BB57" s="1560"/>
      <c r="BC57" s="1560"/>
    </row>
    <row r="58" spans="1:55" x14ac:dyDescent="0.2">
      <c r="A58" s="1560"/>
      <c r="B58" s="1560"/>
      <c r="C58" s="1560"/>
      <c r="D58" s="1560"/>
      <c r="E58" s="1560"/>
      <c r="F58" s="1560"/>
      <c r="G58" s="1560"/>
      <c r="H58" s="1560"/>
      <c r="I58" s="1560"/>
      <c r="J58" s="1560"/>
      <c r="K58" s="1560"/>
      <c r="L58" s="1560"/>
      <c r="M58" s="1560"/>
      <c r="N58" s="1560"/>
      <c r="O58" s="1560"/>
      <c r="P58" s="1560"/>
      <c r="Q58" s="1560"/>
      <c r="R58" s="1560"/>
      <c r="S58" s="1560"/>
      <c r="T58" s="1560"/>
      <c r="U58" s="1560"/>
      <c r="V58" s="1560"/>
      <c r="W58" s="1560"/>
      <c r="X58" s="1560"/>
      <c r="Y58" s="1560"/>
      <c r="Z58" s="1560"/>
      <c r="AA58" s="1560"/>
      <c r="AB58" s="1560"/>
      <c r="AC58" s="1560"/>
      <c r="AD58" s="1560"/>
      <c r="AE58" s="1560"/>
      <c r="AF58" s="1560"/>
      <c r="AG58" s="1560"/>
      <c r="AH58" s="1560"/>
      <c r="AI58" s="1560"/>
      <c r="AJ58" s="1560"/>
      <c r="AK58" s="1560"/>
      <c r="AL58" s="1560"/>
      <c r="AM58" s="1560"/>
      <c r="AN58" s="1560"/>
      <c r="AO58" s="1560"/>
      <c r="AP58" s="1560"/>
      <c r="AQ58" s="1560"/>
      <c r="AR58" s="1560"/>
      <c r="AS58" s="1560"/>
      <c r="AT58" s="1560"/>
      <c r="AU58" s="1560"/>
      <c r="AV58" s="1560"/>
      <c r="AW58" s="1560"/>
      <c r="AX58" s="1560"/>
      <c r="AY58" s="1560"/>
      <c r="AZ58" s="1560"/>
      <c r="BA58" s="1560"/>
      <c r="BB58" s="1560"/>
      <c r="BC58" s="1560"/>
    </row>
    <row r="59" spans="1:55" x14ac:dyDescent="0.2">
      <c r="A59" s="1560"/>
      <c r="B59" s="1560"/>
      <c r="C59" s="1560"/>
      <c r="D59" s="1560"/>
      <c r="E59" s="1560"/>
      <c r="F59" s="1560"/>
      <c r="G59" s="1560"/>
      <c r="H59" s="1560"/>
      <c r="I59" s="1560"/>
      <c r="J59" s="1560"/>
      <c r="K59" s="1560"/>
      <c r="L59" s="1560"/>
      <c r="M59" s="1560"/>
      <c r="N59" s="1560"/>
      <c r="O59" s="1560"/>
      <c r="P59" s="1560"/>
      <c r="Q59" s="1560"/>
      <c r="R59" s="1560"/>
      <c r="S59" s="1560"/>
      <c r="T59" s="1560"/>
      <c r="U59" s="1560"/>
      <c r="V59" s="1560"/>
      <c r="W59" s="1560"/>
      <c r="X59" s="1560"/>
      <c r="Y59" s="1560"/>
      <c r="Z59" s="1560"/>
      <c r="AA59" s="1560"/>
      <c r="AB59" s="1560"/>
      <c r="AC59" s="1560"/>
      <c r="AD59" s="1560"/>
      <c r="AE59" s="1560"/>
      <c r="AF59" s="1560"/>
      <c r="AG59" s="1560"/>
      <c r="AH59" s="1560"/>
      <c r="AI59" s="1560"/>
      <c r="AJ59" s="1560"/>
      <c r="AK59" s="1560"/>
      <c r="AL59" s="1560"/>
      <c r="AM59" s="1560"/>
      <c r="AN59" s="1560"/>
      <c r="AO59" s="1560"/>
      <c r="AP59" s="1560"/>
      <c r="AQ59" s="1560"/>
      <c r="AR59" s="1560"/>
      <c r="AS59" s="1560"/>
      <c r="AT59" s="1560"/>
      <c r="AU59" s="1560"/>
      <c r="AV59" s="1560"/>
      <c r="AW59" s="1560"/>
      <c r="AX59" s="1560"/>
      <c r="AY59" s="1560"/>
      <c r="AZ59" s="1560"/>
      <c r="BA59" s="1560"/>
      <c r="BB59" s="1560"/>
      <c r="BC59" s="1560"/>
    </row>
    <row r="60" spans="1:55" x14ac:dyDescent="0.2">
      <c r="A60" s="1560"/>
      <c r="B60" s="1560"/>
      <c r="C60" s="1560"/>
      <c r="D60" s="1560"/>
      <c r="E60" s="1560"/>
      <c r="F60" s="1560"/>
      <c r="G60" s="1560"/>
      <c r="H60" s="1560"/>
      <c r="I60" s="1560"/>
      <c r="J60" s="1560"/>
      <c r="K60" s="1560"/>
      <c r="L60" s="1560"/>
      <c r="M60" s="1560"/>
      <c r="N60" s="1560"/>
      <c r="O60" s="1560"/>
      <c r="P60" s="1560"/>
      <c r="Q60" s="1560"/>
      <c r="R60" s="1560"/>
      <c r="S60" s="1560"/>
      <c r="T60" s="1560"/>
      <c r="U60" s="1560"/>
      <c r="V60" s="1560"/>
      <c r="W60" s="1560"/>
      <c r="X60" s="1560"/>
      <c r="Y60" s="1560"/>
      <c r="Z60" s="1560"/>
      <c r="AA60" s="1560"/>
      <c r="AB60" s="1560"/>
      <c r="AC60" s="1560"/>
      <c r="AD60" s="1560"/>
      <c r="AE60" s="1560"/>
      <c r="AF60" s="1560"/>
      <c r="AG60" s="1560"/>
      <c r="AH60" s="1560"/>
      <c r="AI60" s="1560"/>
      <c r="AJ60" s="1560"/>
      <c r="AK60" s="1560"/>
      <c r="AL60" s="1560"/>
      <c r="AM60" s="1560"/>
      <c r="AN60" s="1560"/>
      <c r="AO60" s="1560"/>
      <c r="AP60" s="1560"/>
      <c r="AQ60" s="1560"/>
      <c r="AR60" s="1560"/>
      <c r="AS60" s="1560"/>
      <c r="AT60" s="1560"/>
      <c r="AU60" s="1560"/>
      <c r="AV60" s="1560"/>
      <c r="AW60" s="1560"/>
      <c r="AX60" s="1560"/>
      <c r="AY60" s="1560"/>
      <c r="AZ60" s="1560"/>
      <c r="BA60" s="1560"/>
      <c r="BB60" s="1560"/>
      <c r="BC60" s="1560"/>
    </row>
    <row r="61" spans="1:55" x14ac:dyDescent="0.2">
      <c r="A61" s="1560"/>
      <c r="B61" s="1560"/>
      <c r="C61" s="1560"/>
      <c r="D61" s="1560"/>
      <c r="E61" s="1560"/>
      <c r="F61" s="1560"/>
      <c r="G61" s="1560"/>
      <c r="H61" s="1560"/>
      <c r="I61" s="1560"/>
      <c r="J61" s="1560"/>
      <c r="K61" s="1560"/>
      <c r="L61" s="1560"/>
      <c r="M61" s="1560"/>
      <c r="N61" s="1560"/>
      <c r="O61" s="1560"/>
      <c r="P61" s="1560"/>
      <c r="Q61" s="1560"/>
      <c r="R61" s="1560"/>
      <c r="S61" s="1560"/>
      <c r="T61" s="1560"/>
      <c r="U61" s="1560"/>
      <c r="V61" s="1560"/>
      <c r="W61" s="1560"/>
      <c r="X61" s="1560"/>
      <c r="Y61" s="1560"/>
      <c r="Z61" s="1560"/>
      <c r="AA61" s="1560"/>
      <c r="AB61" s="1560"/>
      <c r="AC61" s="1560"/>
      <c r="AD61" s="1560"/>
      <c r="AE61" s="1560"/>
      <c r="AF61" s="1560"/>
      <c r="AG61" s="1560"/>
      <c r="AH61" s="1560"/>
      <c r="AI61" s="1560"/>
      <c r="AJ61" s="1560"/>
      <c r="AK61" s="1560"/>
      <c r="AL61" s="1560"/>
      <c r="AM61" s="1560"/>
      <c r="AN61" s="1560"/>
      <c r="AO61" s="1560"/>
      <c r="AP61" s="1560"/>
      <c r="AQ61" s="1560"/>
      <c r="AR61" s="1560"/>
      <c r="AS61" s="1560"/>
      <c r="AT61" s="1560"/>
      <c r="AU61" s="1560"/>
      <c r="AV61" s="1560"/>
      <c r="AW61" s="1560"/>
      <c r="AX61" s="1560"/>
      <c r="AY61" s="1560"/>
      <c r="AZ61" s="1560"/>
      <c r="BA61" s="1560"/>
      <c r="BB61" s="1560"/>
      <c r="BC61" s="1560"/>
    </row>
    <row r="62" spans="1:55" x14ac:dyDescent="0.2">
      <c r="A62" s="1560"/>
      <c r="B62" s="1560"/>
      <c r="C62" s="1560"/>
      <c r="D62" s="1560"/>
      <c r="E62" s="1560"/>
      <c r="F62" s="1560"/>
      <c r="G62" s="1560"/>
      <c r="H62" s="1560"/>
      <c r="I62" s="1560"/>
      <c r="J62" s="1560"/>
      <c r="K62" s="1560"/>
      <c r="L62" s="1560"/>
      <c r="M62" s="1560"/>
      <c r="N62" s="1560"/>
      <c r="O62" s="1560"/>
      <c r="P62" s="1560"/>
      <c r="Q62" s="1560"/>
      <c r="R62" s="1560"/>
      <c r="S62" s="1560"/>
      <c r="T62" s="1560"/>
      <c r="U62" s="1560"/>
      <c r="V62" s="1560"/>
      <c r="W62" s="1560"/>
      <c r="X62" s="1560"/>
      <c r="Y62" s="1560"/>
      <c r="Z62" s="1560"/>
      <c r="AA62" s="1560"/>
      <c r="AB62" s="1560"/>
      <c r="AC62" s="1560"/>
      <c r="AD62" s="1560"/>
      <c r="AE62" s="1560"/>
      <c r="AF62" s="1560"/>
      <c r="AG62" s="1560"/>
      <c r="AH62" s="1560"/>
      <c r="AI62" s="1560"/>
      <c r="AJ62" s="1560"/>
      <c r="AK62" s="1560"/>
      <c r="AL62" s="1560"/>
      <c r="AM62" s="1560"/>
      <c r="AN62" s="1560"/>
      <c r="AO62" s="1560"/>
      <c r="AP62" s="1560"/>
      <c r="AQ62" s="1560"/>
      <c r="AR62" s="1560"/>
      <c r="AS62" s="1560"/>
      <c r="AT62" s="1560"/>
      <c r="AU62" s="1560"/>
      <c r="AV62" s="1560"/>
      <c r="AW62" s="1560"/>
      <c r="AX62" s="1560"/>
      <c r="AY62" s="1560"/>
      <c r="AZ62" s="1560"/>
      <c r="BA62" s="1560"/>
      <c r="BB62" s="1560"/>
      <c r="BC62" s="1560"/>
    </row>
    <row r="63" spans="1:55" x14ac:dyDescent="0.2">
      <c r="A63" s="1560"/>
      <c r="B63" s="1560"/>
      <c r="C63" s="1560"/>
      <c r="D63" s="1560"/>
      <c r="E63" s="1560"/>
      <c r="F63" s="1560"/>
      <c r="G63" s="1560"/>
      <c r="H63" s="1560"/>
      <c r="I63" s="1560"/>
      <c r="J63" s="1560"/>
      <c r="K63" s="1560"/>
      <c r="L63" s="1560"/>
      <c r="M63" s="1560"/>
      <c r="N63" s="1560"/>
      <c r="O63" s="1560"/>
      <c r="P63" s="1560"/>
      <c r="Q63" s="1560"/>
      <c r="R63" s="1560"/>
      <c r="S63" s="1560"/>
      <c r="T63" s="1560"/>
      <c r="U63" s="1560"/>
      <c r="V63" s="1560"/>
      <c r="W63" s="1560"/>
      <c r="X63" s="1560"/>
      <c r="Y63" s="1560"/>
      <c r="Z63" s="1560"/>
      <c r="AA63" s="1560"/>
      <c r="AB63" s="1560"/>
      <c r="AC63" s="1560"/>
      <c r="AD63" s="1560"/>
      <c r="AE63" s="1560"/>
      <c r="AF63" s="1560"/>
      <c r="AG63" s="1560"/>
      <c r="AH63" s="1560"/>
      <c r="AI63" s="1560"/>
      <c r="AJ63" s="1560"/>
      <c r="AK63" s="1560"/>
      <c r="AL63" s="1560"/>
      <c r="AM63" s="1560"/>
      <c r="AN63" s="1560"/>
      <c r="AO63" s="1560"/>
      <c r="AP63" s="1560"/>
      <c r="AQ63" s="1560"/>
      <c r="AR63" s="1560"/>
      <c r="AS63" s="1560"/>
      <c r="AT63" s="1560"/>
      <c r="AU63" s="1560"/>
      <c r="AV63" s="1560"/>
      <c r="AW63" s="1560"/>
      <c r="AX63" s="1560"/>
      <c r="AY63" s="1560"/>
      <c r="AZ63" s="1560"/>
      <c r="BA63" s="1560"/>
      <c r="BB63" s="1560"/>
      <c r="BC63" s="1560"/>
    </row>
    <row r="64" spans="1:55" x14ac:dyDescent="0.2">
      <c r="A64" s="1560"/>
      <c r="B64" s="1560"/>
      <c r="C64" s="1560"/>
      <c r="D64" s="1560"/>
      <c r="E64" s="1560"/>
      <c r="F64" s="1560"/>
      <c r="G64" s="1560"/>
      <c r="H64" s="1560"/>
      <c r="I64" s="1560"/>
      <c r="J64" s="1560"/>
      <c r="K64" s="1560"/>
      <c r="L64" s="1560"/>
      <c r="M64" s="1560"/>
      <c r="N64" s="1560"/>
      <c r="O64" s="1560"/>
      <c r="P64" s="1560"/>
      <c r="Q64" s="1560"/>
      <c r="R64" s="1560"/>
      <c r="S64" s="1560"/>
      <c r="T64" s="1560"/>
      <c r="U64" s="1560"/>
      <c r="V64" s="1560"/>
      <c r="W64" s="1560"/>
      <c r="X64" s="1560"/>
      <c r="Y64" s="1560"/>
      <c r="Z64" s="1560"/>
      <c r="AA64" s="1560"/>
      <c r="AB64" s="1560"/>
      <c r="AC64" s="1560"/>
      <c r="AD64" s="1560"/>
      <c r="AE64" s="1560"/>
      <c r="AF64" s="1560"/>
      <c r="AG64" s="1560"/>
      <c r="AH64" s="1560"/>
      <c r="AI64" s="1560"/>
      <c r="AJ64" s="1560"/>
      <c r="AK64" s="1560"/>
      <c r="AL64" s="1560"/>
      <c r="AM64" s="1560"/>
      <c r="AN64" s="1560"/>
      <c r="AO64" s="1560"/>
      <c r="AP64" s="1560"/>
      <c r="AQ64" s="1560"/>
      <c r="AR64" s="1560"/>
      <c r="AS64" s="1560"/>
      <c r="AT64" s="1560"/>
      <c r="AU64" s="1560"/>
      <c r="AV64" s="1560"/>
      <c r="AW64" s="1560"/>
      <c r="AX64" s="1560"/>
      <c r="AY64" s="1560"/>
      <c r="AZ64" s="1560"/>
      <c r="BA64" s="1560"/>
      <c r="BB64" s="1560"/>
      <c r="BC64" s="1560"/>
    </row>
    <row r="65" spans="1:55" x14ac:dyDescent="0.2">
      <c r="A65" s="1560"/>
      <c r="B65" s="1560"/>
      <c r="C65" s="1560"/>
      <c r="D65" s="1560"/>
      <c r="E65" s="1560"/>
      <c r="F65" s="1560"/>
      <c r="G65" s="1560"/>
      <c r="H65" s="1560"/>
      <c r="I65" s="1560"/>
      <c r="J65" s="1560"/>
      <c r="K65" s="1560"/>
      <c r="L65" s="1560"/>
      <c r="M65" s="1560"/>
      <c r="N65" s="1560"/>
      <c r="O65" s="1560"/>
      <c r="P65" s="1560"/>
      <c r="Q65" s="1560"/>
      <c r="R65" s="1560"/>
      <c r="S65" s="1560"/>
      <c r="T65" s="1560"/>
      <c r="U65" s="1560"/>
      <c r="V65" s="1560"/>
      <c r="W65" s="1560"/>
      <c r="X65" s="1560"/>
      <c r="Y65" s="1560"/>
      <c r="Z65" s="1560"/>
      <c r="AA65" s="1560"/>
      <c r="AB65" s="1560"/>
      <c r="AC65" s="1560"/>
      <c r="AD65" s="1560"/>
      <c r="AE65" s="1560"/>
      <c r="AF65" s="1560"/>
      <c r="AG65" s="1560"/>
      <c r="AH65" s="1560"/>
      <c r="AI65" s="1560"/>
      <c r="AJ65" s="1560"/>
      <c r="AK65" s="1560"/>
      <c r="AL65" s="1560"/>
      <c r="AM65" s="1560"/>
      <c r="AN65" s="1560"/>
      <c r="AO65" s="1560"/>
      <c r="AP65" s="1560"/>
      <c r="AQ65" s="1560"/>
      <c r="AR65" s="1560"/>
      <c r="AS65" s="1560"/>
      <c r="AT65" s="1560"/>
      <c r="AU65" s="1560"/>
      <c r="AV65" s="1560"/>
      <c r="AW65" s="1560"/>
      <c r="AX65" s="1560"/>
      <c r="AY65" s="1560"/>
      <c r="AZ65" s="1560"/>
      <c r="BA65" s="1560"/>
      <c r="BB65" s="1560"/>
      <c r="BC65" s="1560"/>
    </row>
    <row r="66" spans="1:55" x14ac:dyDescent="0.2">
      <c r="A66" s="1560"/>
      <c r="B66" s="1560"/>
      <c r="C66" s="1560"/>
      <c r="D66" s="1560"/>
      <c r="E66" s="1560"/>
      <c r="F66" s="1560"/>
      <c r="G66" s="1560"/>
      <c r="H66" s="1560"/>
      <c r="I66" s="1560"/>
      <c r="J66" s="1560"/>
      <c r="K66" s="1560"/>
      <c r="L66" s="1560"/>
      <c r="M66" s="1560"/>
      <c r="N66" s="1560"/>
      <c r="O66" s="1560"/>
      <c r="P66" s="1560"/>
      <c r="Q66" s="1560"/>
      <c r="R66" s="1560"/>
      <c r="S66" s="1560"/>
      <c r="T66" s="1560"/>
      <c r="U66" s="1560"/>
      <c r="V66" s="1560"/>
      <c r="W66" s="1560"/>
      <c r="X66" s="1560"/>
      <c r="Y66" s="1560"/>
      <c r="Z66" s="1560"/>
      <c r="AA66" s="1560"/>
      <c r="AB66" s="1560"/>
      <c r="AC66" s="1560"/>
      <c r="AD66" s="1560"/>
      <c r="AE66" s="1560"/>
      <c r="AF66" s="1560"/>
      <c r="AG66" s="1560"/>
      <c r="AH66" s="1560"/>
      <c r="AI66" s="1560"/>
      <c r="AJ66" s="1560"/>
      <c r="AK66" s="1560"/>
      <c r="AL66" s="1560"/>
      <c r="AM66" s="1560"/>
      <c r="AN66" s="1560"/>
      <c r="AO66" s="1560"/>
      <c r="AP66" s="1560"/>
      <c r="AQ66" s="1560"/>
      <c r="AR66" s="1560"/>
      <c r="AS66" s="1560"/>
      <c r="AT66" s="1560"/>
      <c r="AU66" s="1560"/>
      <c r="AV66" s="1560"/>
      <c r="AW66" s="1560"/>
      <c r="AX66" s="1560"/>
      <c r="AY66" s="1560"/>
      <c r="AZ66" s="1560"/>
      <c r="BA66" s="1560"/>
      <c r="BB66" s="1560"/>
      <c r="BC66" s="1560"/>
    </row>
    <row r="67" spans="1:55" x14ac:dyDescent="0.2">
      <c r="A67" s="1560"/>
      <c r="B67" s="1560"/>
      <c r="C67" s="1560"/>
      <c r="D67" s="1560"/>
      <c r="E67" s="1560"/>
      <c r="F67" s="1560"/>
      <c r="G67" s="1560"/>
      <c r="H67" s="1560"/>
      <c r="I67" s="1560"/>
      <c r="J67" s="1560"/>
      <c r="K67" s="1560"/>
      <c r="L67" s="1560"/>
      <c r="M67" s="1560"/>
      <c r="N67" s="1560"/>
      <c r="O67" s="1560"/>
      <c r="P67" s="1560"/>
      <c r="Q67" s="1560"/>
      <c r="R67" s="1560"/>
      <c r="S67" s="1560"/>
      <c r="T67" s="1560"/>
      <c r="U67" s="1560"/>
      <c r="V67" s="1560"/>
      <c r="W67" s="1560"/>
      <c r="X67" s="1560"/>
      <c r="Y67" s="1560"/>
      <c r="Z67" s="1560"/>
      <c r="AA67" s="1560"/>
      <c r="AB67" s="1560"/>
      <c r="AC67" s="1560"/>
      <c r="AD67" s="1560"/>
      <c r="AE67" s="1560"/>
      <c r="AF67" s="1560"/>
      <c r="AG67" s="1560"/>
      <c r="AH67" s="1560"/>
      <c r="AI67" s="1560"/>
      <c r="AJ67" s="1560"/>
      <c r="AK67" s="1560"/>
      <c r="AL67" s="1560"/>
      <c r="AM67" s="1560"/>
      <c r="AN67" s="1560"/>
      <c r="AO67" s="1560"/>
      <c r="AP67" s="1560"/>
      <c r="AQ67" s="1560"/>
      <c r="AR67" s="1560"/>
      <c r="AS67" s="1560"/>
      <c r="AT67" s="1560"/>
      <c r="AU67" s="1560"/>
      <c r="AV67" s="1560"/>
      <c r="AW67" s="1560"/>
      <c r="AX67" s="1560"/>
      <c r="AY67" s="1560"/>
      <c r="AZ67" s="1560"/>
      <c r="BA67" s="1560"/>
      <c r="BB67" s="1560"/>
      <c r="BC67" s="1560"/>
    </row>
    <row r="68" spans="1:55" x14ac:dyDescent="0.2">
      <c r="A68" s="1560"/>
      <c r="B68" s="1560"/>
      <c r="C68" s="1560"/>
      <c r="D68" s="1560"/>
      <c r="E68" s="1560"/>
      <c r="F68" s="1560"/>
      <c r="G68" s="1560"/>
      <c r="H68" s="1560"/>
      <c r="I68" s="1560"/>
      <c r="J68" s="1560"/>
      <c r="K68" s="1560"/>
      <c r="L68" s="1560"/>
      <c r="M68" s="1560"/>
      <c r="N68" s="1560"/>
      <c r="O68" s="1560"/>
      <c r="P68" s="1560"/>
      <c r="Q68" s="1560"/>
      <c r="R68" s="1560"/>
      <c r="S68" s="1560"/>
      <c r="T68" s="1560"/>
      <c r="U68" s="1560"/>
      <c r="V68" s="1560"/>
      <c r="W68" s="1560"/>
      <c r="X68" s="1560"/>
      <c r="Y68" s="1560"/>
      <c r="Z68" s="1560"/>
      <c r="AA68" s="1560"/>
      <c r="AB68" s="1560"/>
      <c r="AC68" s="1560"/>
      <c r="AD68" s="1560"/>
      <c r="AE68" s="1560"/>
      <c r="AF68" s="1560"/>
      <c r="AG68" s="1560"/>
      <c r="AH68" s="1560"/>
      <c r="AI68" s="1560"/>
      <c r="AJ68" s="1560"/>
      <c r="AK68" s="1560"/>
      <c r="AL68" s="1560"/>
      <c r="AM68" s="1560"/>
      <c r="AN68" s="1560"/>
      <c r="AO68" s="1560"/>
      <c r="AP68" s="1560"/>
      <c r="AQ68" s="1560"/>
      <c r="AR68" s="1560"/>
      <c r="AS68" s="1560"/>
      <c r="AT68" s="1560"/>
      <c r="AU68" s="1560"/>
      <c r="AV68" s="1560"/>
      <c r="AW68" s="1560"/>
      <c r="AX68" s="1560"/>
      <c r="AY68" s="1560"/>
      <c r="AZ68" s="1560"/>
      <c r="BA68" s="1560"/>
      <c r="BB68" s="1560"/>
      <c r="BC68" s="1560"/>
    </row>
    <row r="69" spans="1:55" x14ac:dyDescent="0.2">
      <c r="A69" s="1560"/>
      <c r="B69" s="1560"/>
      <c r="C69" s="1560"/>
      <c r="D69" s="1560"/>
      <c r="E69" s="1560"/>
      <c r="F69" s="1560"/>
      <c r="G69" s="1560"/>
      <c r="H69" s="1560"/>
      <c r="I69" s="1560"/>
      <c r="J69" s="1560"/>
      <c r="K69" s="1560"/>
      <c r="L69" s="1560"/>
      <c r="M69" s="1560"/>
      <c r="N69" s="1560"/>
      <c r="O69" s="1560"/>
      <c r="P69" s="1560"/>
      <c r="Q69" s="1560"/>
      <c r="R69" s="1560"/>
      <c r="S69" s="1560"/>
      <c r="T69" s="1560"/>
      <c r="U69" s="1560"/>
      <c r="V69" s="1560"/>
      <c r="W69" s="1560"/>
      <c r="X69" s="1560"/>
      <c r="Y69" s="1560"/>
      <c r="Z69" s="1560"/>
      <c r="AA69" s="1560"/>
      <c r="AB69" s="1560"/>
      <c r="AC69" s="1560"/>
      <c r="AD69" s="1560"/>
      <c r="AE69" s="1560"/>
      <c r="AF69" s="1560"/>
      <c r="AG69" s="1560"/>
      <c r="AH69" s="1560"/>
      <c r="AI69" s="1560"/>
      <c r="AJ69" s="1560"/>
      <c r="AK69" s="1560"/>
      <c r="AL69" s="1560"/>
      <c r="AM69" s="1560"/>
      <c r="AN69" s="1560"/>
      <c r="AO69" s="1560"/>
      <c r="AP69" s="1560"/>
      <c r="AQ69" s="1560"/>
      <c r="AR69" s="1560"/>
      <c r="AS69" s="1560"/>
      <c r="AT69" s="1560"/>
      <c r="AU69" s="1560"/>
      <c r="AV69" s="1560"/>
      <c r="AW69" s="1560"/>
      <c r="AX69" s="1560"/>
      <c r="AY69" s="1560"/>
      <c r="AZ69" s="1560"/>
      <c r="BA69" s="1560"/>
      <c r="BB69" s="1560"/>
      <c r="BC69" s="1560"/>
    </row>
    <row r="70" spans="1:55" x14ac:dyDescent="0.2">
      <c r="A70" s="1560"/>
      <c r="B70" s="1560"/>
      <c r="C70" s="1560"/>
      <c r="D70" s="1560"/>
      <c r="E70" s="1560"/>
      <c r="F70" s="1560"/>
      <c r="G70" s="1560"/>
      <c r="H70" s="1560"/>
      <c r="I70" s="1560"/>
      <c r="J70" s="1560"/>
      <c r="K70" s="1560"/>
      <c r="L70" s="1560"/>
      <c r="M70" s="1560"/>
      <c r="N70" s="1560"/>
      <c r="O70" s="1560"/>
      <c r="P70" s="1560"/>
      <c r="Q70" s="1560"/>
      <c r="R70" s="1560"/>
      <c r="S70" s="1560"/>
      <c r="T70" s="1560"/>
      <c r="U70" s="1560"/>
      <c r="V70" s="1560"/>
      <c r="W70" s="1560"/>
      <c r="X70" s="1560"/>
      <c r="Y70" s="1560"/>
      <c r="Z70" s="1560"/>
      <c r="AA70" s="1560"/>
      <c r="AB70" s="1560"/>
      <c r="AC70" s="1560"/>
      <c r="AD70" s="1560"/>
      <c r="AE70" s="1560"/>
      <c r="AF70" s="1560"/>
      <c r="AG70" s="1560"/>
      <c r="AH70" s="1560"/>
      <c r="AI70" s="1560"/>
      <c r="AJ70" s="1560"/>
      <c r="AK70" s="1560"/>
      <c r="AL70" s="1560"/>
      <c r="AM70" s="1560"/>
      <c r="AN70" s="1560"/>
      <c r="AO70" s="1560"/>
      <c r="AP70" s="1560"/>
      <c r="AQ70" s="1560"/>
      <c r="AR70" s="1560"/>
      <c r="AS70" s="1560"/>
      <c r="AT70" s="1560"/>
      <c r="AU70" s="1560"/>
      <c r="AV70" s="1560"/>
      <c r="AW70" s="1560"/>
      <c r="AX70" s="1560"/>
      <c r="AY70" s="1560"/>
      <c r="AZ70" s="1560"/>
      <c r="BA70" s="1560"/>
      <c r="BB70" s="1560"/>
      <c r="BC70" s="1560"/>
    </row>
    <row r="71" spans="1:55" x14ac:dyDescent="0.2">
      <c r="A71" s="1560"/>
      <c r="B71" s="1560"/>
      <c r="C71" s="1560"/>
      <c r="D71" s="1560"/>
      <c r="E71" s="1560"/>
      <c r="F71" s="1560"/>
      <c r="G71" s="1560"/>
      <c r="H71" s="1560"/>
      <c r="I71" s="1560"/>
      <c r="J71" s="1560"/>
      <c r="K71" s="1560"/>
      <c r="L71" s="1560"/>
      <c r="M71" s="1560"/>
      <c r="N71" s="1560"/>
      <c r="O71" s="1560"/>
      <c r="P71" s="1560"/>
      <c r="Q71" s="1560"/>
      <c r="R71" s="1560"/>
      <c r="S71" s="1560"/>
      <c r="T71" s="1560"/>
      <c r="U71" s="1560"/>
      <c r="V71" s="1560"/>
      <c r="W71" s="1560"/>
      <c r="X71" s="1560"/>
      <c r="Y71" s="1560"/>
      <c r="Z71" s="1560"/>
      <c r="AA71" s="1560"/>
      <c r="AB71" s="1560"/>
      <c r="AC71" s="1560"/>
      <c r="AD71" s="1560"/>
      <c r="AE71" s="1560"/>
      <c r="AF71" s="1560"/>
      <c r="AG71" s="1560"/>
      <c r="AH71" s="1560"/>
      <c r="AI71" s="1560"/>
      <c r="AJ71" s="1560"/>
      <c r="AK71" s="1560"/>
      <c r="AL71" s="1560"/>
      <c r="AM71" s="1560"/>
      <c r="AN71" s="1560"/>
      <c r="AO71" s="1560"/>
      <c r="AP71" s="1560"/>
      <c r="AQ71" s="1560"/>
      <c r="AR71" s="1560"/>
      <c r="AS71" s="1560"/>
      <c r="AT71" s="1560"/>
      <c r="AU71" s="1560"/>
      <c r="AV71" s="1560"/>
      <c r="AW71" s="1560"/>
      <c r="AX71" s="1560"/>
      <c r="AY71" s="1560"/>
      <c r="AZ71" s="1560"/>
      <c r="BA71" s="1560"/>
      <c r="BB71" s="1560"/>
      <c r="BC71" s="1560"/>
    </row>
    <row r="72" spans="1:55" x14ac:dyDescent="0.2">
      <c r="A72" s="1560"/>
      <c r="B72" s="1560"/>
      <c r="C72" s="1560"/>
      <c r="D72" s="1560"/>
      <c r="E72" s="1560"/>
      <c r="F72" s="1560"/>
      <c r="G72" s="1560"/>
      <c r="H72" s="1560"/>
      <c r="I72" s="1560"/>
      <c r="J72" s="1560"/>
      <c r="K72" s="1560"/>
      <c r="L72" s="1560"/>
      <c r="M72" s="1560"/>
      <c r="N72" s="1560"/>
      <c r="O72" s="1560"/>
      <c r="P72" s="1560"/>
      <c r="Q72" s="1560"/>
      <c r="R72" s="1560"/>
      <c r="S72" s="1560"/>
      <c r="T72" s="1560"/>
      <c r="U72" s="1560"/>
      <c r="V72" s="1560"/>
      <c r="W72" s="1560"/>
      <c r="X72" s="1560"/>
      <c r="Y72" s="1560"/>
      <c r="Z72" s="1560"/>
      <c r="AA72" s="1560"/>
      <c r="AB72" s="1560"/>
      <c r="AC72" s="1560"/>
      <c r="AD72" s="1560"/>
      <c r="AE72" s="1560"/>
      <c r="AF72" s="1560"/>
      <c r="AG72" s="1560"/>
      <c r="AH72" s="1560"/>
      <c r="AI72" s="1560"/>
      <c r="AJ72" s="1560"/>
      <c r="AK72" s="1560"/>
      <c r="AL72" s="1560"/>
      <c r="AM72" s="1560"/>
      <c r="AN72" s="1560"/>
      <c r="AO72" s="1560"/>
      <c r="AP72" s="1560"/>
      <c r="AQ72" s="1560"/>
      <c r="AR72" s="1560"/>
      <c r="AS72" s="1560"/>
      <c r="AT72" s="1560"/>
      <c r="AU72" s="1560"/>
      <c r="AV72" s="1560"/>
      <c r="AW72" s="1560"/>
      <c r="AX72" s="1560"/>
      <c r="AY72" s="1560"/>
      <c r="AZ72" s="1560"/>
      <c r="BA72" s="1560"/>
      <c r="BB72" s="1560"/>
      <c r="BC72" s="1560"/>
    </row>
    <row r="73" spans="1:55" x14ac:dyDescent="0.2">
      <c r="A73" s="1560"/>
      <c r="B73" s="1560"/>
      <c r="C73" s="1560"/>
      <c r="D73" s="1560"/>
      <c r="E73" s="1560"/>
      <c r="F73" s="1560"/>
      <c r="G73" s="1560"/>
      <c r="H73" s="1560"/>
      <c r="I73" s="1560"/>
      <c r="J73" s="1560"/>
      <c r="K73" s="1560"/>
      <c r="L73" s="1560"/>
      <c r="M73" s="1560"/>
      <c r="N73" s="1560"/>
      <c r="O73" s="1560"/>
      <c r="P73" s="1560"/>
      <c r="Q73" s="1560"/>
      <c r="R73" s="1560"/>
      <c r="S73" s="1560"/>
      <c r="T73" s="1560"/>
      <c r="U73" s="1560"/>
      <c r="V73" s="1560"/>
      <c r="W73" s="1560"/>
      <c r="X73" s="1560"/>
      <c r="Y73" s="1560"/>
      <c r="Z73" s="1560"/>
      <c r="AA73" s="1560"/>
      <c r="AB73" s="1560"/>
      <c r="AC73" s="1560"/>
      <c r="AD73" s="1560"/>
      <c r="AE73" s="1560"/>
      <c r="AF73" s="1560"/>
      <c r="AG73" s="1560"/>
      <c r="AH73" s="1560"/>
      <c r="AI73" s="1560"/>
      <c r="AJ73" s="1560"/>
      <c r="AK73" s="1560"/>
      <c r="AL73" s="1560"/>
      <c r="AM73" s="1560"/>
      <c r="AN73" s="1560"/>
      <c r="AO73" s="1560"/>
      <c r="AP73" s="1560"/>
      <c r="AQ73" s="1560"/>
      <c r="AR73" s="1560"/>
      <c r="AS73" s="1560"/>
      <c r="AT73" s="1560"/>
      <c r="AU73" s="1560"/>
      <c r="AV73" s="1560"/>
      <c r="AW73" s="1560"/>
      <c r="AX73" s="1560"/>
      <c r="AY73" s="1560"/>
      <c r="AZ73" s="1560"/>
      <c r="BA73" s="1560"/>
      <c r="BB73" s="1560"/>
      <c r="BC73" s="1560"/>
    </row>
    <row r="74" spans="1:55" x14ac:dyDescent="0.2">
      <c r="A74" s="1560"/>
      <c r="B74" s="1560"/>
      <c r="C74" s="1560"/>
      <c r="D74" s="1560"/>
      <c r="E74" s="1560"/>
      <c r="F74" s="1560"/>
      <c r="G74" s="1560"/>
      <c r="H74" s="1560"/>
      <c r="I74" s="1560"/>
      <c r="J74" s="1560"/>
      <c r="K74" s="1560"/>
      <c r="L74" s="1560"/>
      <c r="M74" s="1560"/>
      <c r="N74" s="1560"/>
      <c r="O74" s="1560"/>
      <c r="P74" s="1560"/>
      <c r="Q74" s="1560"/>
      <c r="R74" s="1560"/>
      <c r="S74" s="1560"/>
      <c r="T74" s="1560"/>
      <c r="U74" s="1560"/>
      <c r="V74" s="1560"/>
      <c r="W74" s="1560"/>
      <c r="X74" s="1560"/>
      <c r="Y74" s="1560"/>
      <c r="Z74" s="1560"/>
      <c r="AA74" s="1560"/>
      <c r="AB74" s="1560"/>
      <c r="AC74" s="1560"/>
      <c r="AD74" s="1560"/>
      <c r="AE74" s="1560"/>
      <c r="AF74" s="1560"/>
      <c r="AG74" s="1560"/>
      <c r="AH74" s="1560"/>
      <c r="AI74" s="1560"/>
      <c r="AJ74" s="1560"/>
      <c r="AK74" s="1560"/>
      <c r="AL74" s="1560"/>
      <c r="AM74" s="1560"/>
      <c r="AN74" s="1560"/>
      <c r="AO74" s="1560"/>
      <c r="AP74" s="1560"/>
      <c r="AQ74" s="1560"/>
      <c r="AR74" s="1560"/>
      <c r="AS74" s="1560"/>
      <c r="AT74" s="1560"/>
      <c r="AU74" s="1560"/>
      <c r="AV74" s="1560"/>
      <c r="AW74" s="1560"/>
      <c r="AX74" s="1560"/>
      <c r="AY74" s="1560"/>
      <c r="AZ74" s="1560"/>
      <c r="BA74" s="1560"/>
      <c r="BB74" s="1560"/>
      <c r="BC74" s="1560"/>
    </row>
    <row r="75" spans="1:55" x14ac:dyDescent="0.2">
      <c r="A75" s="1560"/>
      <c r="B75" s="1560"/>
      <c r="C75" s="1560"/>
      <c r="D75" s="1560"/>
      <c r="E75" s="1560"/>
      <c r="F75" s="1560"/>
      <c r="G75" s="1560"/>
      <c r="H75" s="1560"/>
      <c r="I75" s="1560"/>
      <c r="J75" s="1560"/>
      <c r="K75" s="1560"/>
      <c r="L75" s="1560"/>
      <c r="M75" s="1560"/>
      <c r="N75" s="1560"/>
      <c r="O75" s="1560"/>
      <c r="P75" s="1560"/>
      <c r="Q75" s="1560"/>
      <c r="R75" s="1560"/>
      <c r="S75" s="1560"/>
      <c r="T75" s="1560"/>
      <c r="U75" s="1560"/>
      <c r="V75" s="1560"/>
      <c r="W75" s="1560"/>
      <c r="X75" s="1560"/>
      <c r="Y75" s="1560"/>
      <c r="Z75" s="1560"/>
      <c r="AA75" s="1560"/>
      <c r="AB75" s="1560"/>
      <c r="AC75" s="1560"/>
      <c r="AD75" s="1560"/>
      <c r="AE75" s="1560"/>
      <c r="AF75" s="1560"/>
      <c r="AG75" s="1560"/>
      <c r="AH75" s="1560"/>
      <c r="AI75" s="1560"/>
      <c r="AJ75" s="1560"/>
      <c r="AK75" s="1560"/>
      <c r="AL75" s="1560"/>
      <c r="AM75" s="1560"/>
      <c r="AN75" s="1560"/>
      <c r="AO75" s="1560"/>
      <c r="AP75" s="1560"/>
      <c r="AQ75" s="1560"/>
      <c r="AR75" s="1560"/>
      <c r="AS75" s="1560"/>
      <c r="AT75" s="1560"/>
      <c r="AU75" s="1560"/>
      <c r="AV75" s="1560"/>
      <c r="AW75" s="1560"/>
      <c r="AX75" s="1560"/>
      <c r="AY75" s="1560"/>
      <c r="AZ75" s="1560"/>
      <c r="BA75" s="1560"/>
      <c r="BB75" s="1560"/>
      <c r="BC75" s="1560"/>
    </row>
    <row r="76" spans="1:55" x14ac:dyDescent="0.2">
      <c r="A76" s="1560"/>
      <c r="B76" s="1560"/>
      <c r="C76" s="1560"/>
      <c r="D76" s="1560"/>
      <c r="E76" s="1560"/>
      <c r="F76" s="1560"/>
      <c r="G76" s="1560"/>
      <c r="H76" s="1560"/>
      <c r="I76" s="1560"/>
      <c r="J76" s="1560"/>
      <c r="K76" s="1560"/>
      <c r="L76" s="1560"/>
      <c r="M76" s="1560"/>
      <c r="N76" s="1560"/>
      <c r="O76" s="1560"/>
      <c r="P76" s="1560"/>
      <c r="Q76" s="1560"/>
      <c r="R76" s="1560"/>
      <c r="S76" s="1560"/>
      <c r="T76" s="1560"/>
      <c r="U76" s="1560"/>
      <c r="V76" s="1560"/>
      <c r="W76" s="1560"/>
      <c r="X76" s="1560"/>
      <c r="Y76" s="1560"/>
      <c r="Z76" s="1560"/>
      <c r="AA76" s="1560"/>
      <c r="AB76" s="1560"/>
      <c r="AC76" s="1560"/>
      <c r="AD76" s="1560"/>
      <c r="AE76" s="1560"/>
      <c r="AF76" s="1560"/>
      <c r="AG76" s="1560"/>
      <c r="AH76" s="1560"/>
      <c r="AI76" s="1560"/>
      <c r="AJ76" s="1560"/>
      <c r="AK76" s="1560"/>
      <c r="AL76" s="1560"/>
      <c r="AM76" s="1560"/>
      <c r="AN76" s="1560"/>
      <c r="AO76" s="1560"/>
      <c r="AP76" s="1560"/>
      <c r="AQ76" s="1560"/>
      <c r="AR76" s="1560"/>
      <c r="AS76" s="1560"/>
      <c r="AT76" s="1560"/>
      <c r="AU76" s="1560"/>
      <c r="AV76" s="1560"/>
      <c r="AW76" s="1560"/>
      <c r="AX76" s="1560"/>
      <c r="AY76" s="1560"/>
      <c r="AZ76" s="1560"/>
      <c r="BA76" s="1560"/>
      <c r="BB76" s="1560"/>
      <c r="BC76" s="1560"/>
    </row>
    <row r="77" spans="1:55" x14ac:dyDescent="0.2">
      <c r="A77" s="1560"/>
      <c r="B77" s="1560"/>
      <c r="C77" s="1560"/>
      <c r="D77" s="1560"/>
      <c r="E77" s="1560"/>
      <c r="F77" s="1560"/>
      <c r="G77" s="1560"/>
      <c r="H77" s="1560"/>
      <c r="I77" s="1560"/>
      <c r="J77" s="1560"/>
      <c r="K77" s="1560"/>
      <c r="L77" s="1560"/>
      <c r="M77" s="1560"/>
      <c r="N77" s="1560"/>
      <c r="O77" s="1560"/>
      <c r="P77" s="1560"/>
      <c r="Q77" s="1560"/>
      <c r="R77" s="1560"/>
      <c r="S77" s="1560"/>
      <c r="T77" s="1560"/>
      <c r="U77" s="1560"/>
      <c r="V77" s="1560"/>
      <c r="W77" s="1560"/>
      <c r="X77" s="1560"/>
      <c r="Y77" s="1560"/>
      <c r="Z77" s="1560"/>
      <c r="AA77" s="1560"/>
      <c r="AB77" s="1560"/>
      <c r="AC77" s="1560"/>
      <c r="AD77" s="1560"/>
      <c r="AE77" s="1560"/>
      <c r="AF77" s="1560"/>
      <c r="AG77" s="1560"/>
      <c r="AH77" s="1560"/>
      <c r="AI77" s="1560"/>
      <c r="AJ77" s="1560"/>
      <c r="AK77" s="1560"/>
      <c r="AL77" s="1560"/>
      <c r="AM77" s="1560"/>
      <c r="AN77" s="1560"/>
      <c r="AO77" s="1560"/>
      <c r="AP77" s="1560"/>
      <c r="AQ77" s="1560"/>
      <c r="AR77" s="1560"/>
      <c r="AS77" s="1560"/>
      <c r="AT77" s="1560"/>
      <c r="AU77" s="1560"/>
      <c r="AV77" s="1560"/>
      <c r="AW77" s="1560"/>
      <c r="AX77" s="1560"/>
      <c r="AY77" s="1560"/>
      <c r="AZ77" s="1560"/>
      <c r="BA77" s="1560"/>
      <c r="BB77" s="1560"/>
      <c r="BC77" s="1560"/>
    </row>
    <row r="78" spans="1:55" x14ac:dyDescent="0.2">
      <c r="A78" s="1560"/>
      <c r="B78" s="1560"/>
      <c r="C78" s="1560"/>
      <c r="D78" s="1560"/>
      <c r="E78" s="1560"/>
      <c r="F78" s="1560"/>
      <c r="G78" s="1560"/>
      <c r="H78" s="1560"/>
      <c r="I78" s="1560"/>
      <c r="J78" s="1560"/>
      <c r="K78" s="1560"/>
      <c r="L78" s="1560"/>
      <c r="M78" s="1560"/>
      <c r="N78" s="1560"/>
      <c r="O78" s="1560"/>
      <c r="P78" s="1560"/>
      <c r="Q78" s="1560"/>
      <c r="R78" s="1560"/>
      <c r="S78" s="1560"/>
      <c r="T78" s="1560"/>
      <c r="U78" s="1560"/>
      <c r="V78" s="1560"/>
      <c r="W78" s="1560"/>
      <c r="X78" s="1560"/>
      <c r="Y78" s="1560"/>
      <c r="Z78" s="1560"/>
      <c r="AA78" s="1560"/>
      <c r="AB78" s="1560"/>
      <c r="AC78" s="1560"/>
      <c r="AD78" s="1560"/>
      <c r="AE78" s="1560"/>
      <c r="AF78" s="1560"/>
      <c r="AG78" s="1560"/>
      <c r="AH78" s="1560"/>
      <c r="AI78" s="1560"/>
      <c r="AJ78" s="1560"/>
      <c r="AK78" s="1560"/>
      <c r="AL78" s="1560"/>
      <c r="AM78" s="1560"/>
      <c r="AN78" s="1560"/>
      <c r="AO78" s="1560"/>
      <c r="AP78" s="1560"/>
      <c r="AQ78" s="1560"/>
      <c r="AR78" s="1560"/>
      <c r="AS78" s="1560"/>
      <c r="AT78" s="1560"/>
      <c r="AU78" s="1560"/>
      <c r="AV78" s="1560"/>
      <c r="AW78" s="1560"/>
      <c r="AX78" s="1560"/>
      <c r="AY78" s="1560"/>
      <c r="AZ78" s="1560"/>
      <c r="BA78" s="1560"/>
      <c r="BB78" s="1560"/>
      <c r="BC78" s="1560"/>
    </row>
    <row r="79" spans="1:55" x14ac:dyDescent="0.2">
      <c r="A79" s="1560"/>
      <c r="B79" s="1560"/>
      <c r="C79" s="1560"/>
      <c r="D79" s="1560"/>
      <c r="E79" s="1560"/>
      <c r="F79" s="1560"/>
      <c r="G79" s="1560"/>
      <c r="H79" s="1560"/>
      <c r="I79" s="1560"/>
      <c r="J79" s="1560"/>
      <c r="K79" s="1560"/>
      <c r="L79" s="1560"/>
      <c r="M79" s="1560"/>
      <c r="N79" s="1560"/>
      <c r="O79" s="1560"/>
      <c r="P79" s="1560"/>
      <c r="Q79" s="1560"/>
      <c r="R79" s="1560"/>
      <c r="S79" s="1560"/>
      <c r="T79" s="1560"/>
      <c r="U79" s="1560"/>
      <c r="V79" s="1560"/>
      <c r="W79" s="1560"/>
      <c r="X79" s="1560"/>
      <c r="Y79" s="1560"/>
      <c r="Z79" s="1560"/>
      <c r="AA79" s="1560"/>
      <c r="AB79" s="1560"/>
      <c r="AC79" s="1560"/>
      <c r="AD79" s="1560"/>
      <c r="AE79" s="1560"/>
      <c r="AF79" s="1560"/>
      <c r="AG79" s="1560"/>
      <c r="AH79" s="1560"/>
      <c r="AI79" s="1560"/>
      <c r="AJ79" s="1560"/>
      <c r="AK79" s="1560"/>
      <c r="AL79" s="1560"/>
      <c r="AM79" s="1560"/>
      <c r="AN79" s="1560"/>
      <c r="AO79" s="1560"/>
      <c r="AP79" s="1560"/>
      <c r="AQ79" s="1560"/>
      <c r="AR79" s="1560"/>
      <c r="AS79" s="1560"/>
      <c r="AT79" s="1560"/>
      <c r="AU79" s="1560"/>
      <c r="AV79" s="1560"/>
      <c r="AW79" s="1560"/>
      <c r="AX79" s="1560"/>
      <c r="AY79" s="1560"/>
      <c r="AZ79" s="1560"/>
      <c r="BA79" s="1560"/>
      <c r="BB79" s="1560"/>
      <c r="BC79" s="1560"/>
    </row>
    <row r="80" spans="1:55" x14ac:dyDescent="0.2">
      <c r="A80" s="1560"/>
      <c r="B80" s="1560"/>
      <c r="C80" s="1560"/>
      <c r="D80" s="1560"/>
      <c r="E80" s="1560"/>
      <c r="F80" s="1560"/>
      <c r="G80" s="1560"/>
      <c r="H80" s="1560"/>
      <c r="I80" s="1560"/>
      <c r="J80" s="1560"/>
      <c r="K80" s="1560"/>
      <c r="L80" s="1560"/>
      <c r="M80" s="1560"/>
      <c r="N80" s="1560"/>
      <c r="O80" s="1560"/>
      <c r="P80" s="1560"/>
      <c r="Q80" s="1560"/>
      <c r="R80" s="1560"/>
      <c r="S80" s="1560"/>
      <c r="T80" s="1560"/>
      <c r="U80" s="1560"/>
      <c r="V80" s="1560"/>
      <c r="W80" s="1560"/>
      <c r="X80" s="1560"/>
      <c r="Y80" s="1560"/>
      <c r="Z80" s="1560"/>
      <c r="AA80" s="1560"/>
      <c r="AB80" s="1560"/>
      <c r="AC80" s="1560"/>
      <c r="AD80" s="1560"/>
      <c r="AE80" s="1560"/>
      <c r="AF80" s="1560"/>
      <c r="AG80" s="1560"/>
      <c r="AH80" s="1560"/>
      <c r="AI80" s="1560"/>
      <c r="AJ80" s="1560"/>
      <c r="AK80" s="1560"/>
      <c r="AL80" s="1560"/>
      <c r="AM80" s="1560"/>
      <c r="AN80" s="1560"/>
      <c r="AO80" s="1560"/>
      <c r="AP80" s="1560"/>
      <c r="AQ80" s="1560"/>
      <c r="AR80" s="1560"/>
      <c r="AS80" s="1560"/>
      <c r="AT80" s="1560"/>
      <c r="AU80" s="1560"/>
      <c r="AV80" s="1560"/>
      <c r="AW80" s="1560"/>
      <c r="AX80" s="1560"/>
      <c r="AY80" s="1560"/>
      <c r="AZ80" s="1560"/>
      <c r="BA80" s="1560"/>
      <c r="BB80" s="1560"/>
      <c r="BC80" s="1560"/>
    </row>
    <row r="81" spans="1:55" x14ac:dyDescent="0.2">
      <c r="A81" s="1560"/>
      <c r="B81" s="1560"/>
      <c r="C81" s="1560"/>
      <c r="D81" s="1560"/>
      <c r="E81" s="1560"/>
      <c r="F81" s="1560"/>
      <c r="G81" s="1560"/>
      <c r="H81" s="1560"/>
      <c r="I81" s="1560"/>
      <c r="J81" s="1560"/>
      <c r="K81" s="1560"/>
      <c r="L81" s="1560"/>
      <c r="M81" s="1560"/>
      <c r="N81" s="1560"/>
      <c r="O81" s="1560"/>
      <c r="P81" s="1560"/>
      <c r="Q81" s="1560"/>
      <c r="R81" s="1560"/>
      <c r="S81" s="1560"/>
      <c r="T81" s="1560"/>
      <c r="U81" s="1560"/>
      <c r="V81" s="1560"/>
      <c r="W81" s="1560"/>
      <c r="X81" s="1560"/>
      <c r="Y81" s="1560"/>
      <c r="Z81" s="1560"/>
      <c r="AA81" s="1560"/>
      <c r="AB81" s="1560"/>
      <c r="AC81" s="1560"/>
      <c r="AD81" s="1560"/>
      <c r="AE81" s="1560"/>
      <c r="AF81" s="1560"/>
      <c r="AG81" s="1560"/>
      <c r="AH81" s="1560"/>
      <c r="AI81" s="1560"/>
      <c r="AJ81" s="1560"/>
      <c r="AK81" s="1560"/>
      <c r="AL81" s="1560"/>
      <c r="AM81" s="1560"/>
      <c r="AN81" s="1560"/>
      <c r="AO81" s="1560"/>
      <c r="AP81" s="1560"/>
      <c r="AQ81" s="1560"/>
      <c r="AR81" s="1560"/>
      <c r="AS81" s="1560"/>
      <c r="AT81" s="1560"/>
      <c r="AU81" s="1560"/>
      <c r="AV81" s="1560"/>
      <c r="AW81" s="1560"/>
      <c r="AX81" s="1560"/>
      <c r="AY81" s="1560"/>
      <c r="AZ81" s="1560"/>
      <c r="BA81" s="1560"/>
      <c r="BB81" s="1560"/>
      <c r="BC81" s="1560"/>
    </row>
    <row r="82" spans="1:55" x14ac:dyDescent="0.2">
      <c r="A82" s="1560"/>
      <c r="B82" s="1560"/>
      <c r="C82" s="1560"/>
      <c r="D82" s="1560"/>
      <c r="E82" s="1560"/>
      <c r="F82" s="1560"/>
      <c r="G82" s="1560"/>
      <c r="H82" s="1560"/>
      <c r="I82" s="1560"/>
      <c r="J82" s="1560"/>
      <c r="K82" s="1560"/>
      <c r="L82" s="1560"/>
      <c r="M82" s="1560"/>
      <c r="N82" s="1560"/>
      <c r="O82" s="1560"/>
      <c r="P82" s="1560"/>
      <c r="Q82" s="1560"/>
      <c r="R82" s="1560"/>
      <c r="S82" s="1560"/>
      <c r="T82" s="1560"/>
      <c r="U82" s="1560"/>
      <c r="V82" s="1560"/>
      <c r="W82" s="1560"/>
      <c r="X82" s="1560"/>
      <c r="Y82" s="1560"/>
      <c r="Z82" s="1560"/>
      <c r="AA82" s="1560"/>
      <c r="AB82" s="1560"/>
      <c r="AC82" s="1560"/>
      <c r="AD82" s="1560"/>
      <c r="AE82" s="1560"/>
      <c r="AF82" s="1560"/>
      <c r="AG82" s="1560"/>
      <c r="AH82" s="1560"/>
      <c r="AI82" s="1560"/>
      <c r="AJ82" s="1560"/>
      <c r="AK82" s="1560"/>
      <c r="AL82" s="1560"/>
      <c r="AM82" s="1560"/>
      <c r="AN82" s="1560"/>
      <c r="AO82" s="1560"/>
      <c r="AP82" s="1560"/>
      <c r="AQ82" s="1560"/>
      <c r="AR82" s="1560"/>
      <c r="AS82" s="1560"/>
      <c r="AT82" s="1560"/>
      <c r="AU82" s="1560"/>
      <c r="AV82" s="1560"/>
      <c r="AW82" s="1560"/>
      <c r="AX82" s="1560"/>
      <c r="AY82" s="1560"/>
      <c r="AZ82" s="1560"/>
      <c r="BA82" s="1560"/>
      <c r="BB82" s="1560"/>
      <c r="BC82" s="1560"/>
    </row>
    <row r="83" spans="1:55" x14ac:dyDescent="0.2">
      <c r="A83" s="1560"/>
      <c r="B83" s="1560"/>
      <c r="C83" s="1560"/>
      <c r="D83" s="1560"/>
      <c r="E83" s="1560"/>
      <c r="F83" s="1560"/>
      <c r="G83" s="1560"/>
      <c r="H83" s="1560"/>
      <c r="I83" s="1560"/>
      <c r="J83" s="1560"/>
      <c r="K83" s="1560"/>
      <c r="L83" s="1560"/>
      <c r="M83" s="1560"/>
      <c r="N83" s="1560"/>
      <c r="O83" s="1560"/>
      <c r="P83" s="1560"/>
      <c r="Q83" s="1560"/>
      <c r="R83" s="1560"/>
      <c r="S83" s="1560"/>
      <c r="T83" s="1560"/>
      <c r="U83" s="1560"/>
      <c r="V83" s="1560"/>
      <c r="W83" s="1560"/>
      <c r="X83" s="1560"/>
      <c r="Y83" s="1560"/>
      <c r="Z83" s="1560"/>
      <c r="AA83" s="1560"/>
      <c r="AB83" s="1560"/>
      <c r="AC83" s="1560"/>
      <c r="AD83" s="1560"/>
      <c r="AE83" s="1560"/>
      <c r="AF83" s="1560"/>
      <c r="AG83" s="1560"/>
      <c r="AH83" s="1560"/>
      <c r="AI83" s="1560"/>
      <c r="AJ83" s="1560"/>
      <c r="AK83" s="1560"/>
      <c r="AL83" s="1560"/>
      <c r="AM83" s="1560"/>
      <c r="AN83" s="1560"/>
      <c r="AO83" s="1560"/>
      <c r="AP83" s="1560"/>
      <c r="AQ83" s="1560"/>
      <c r="AR83" s="1560"/>
      <c r="AS83" s="1560"/>
      <c r="AT83" s="1560"/>
      <c r="AU83" s="1560"/>
      <c r="AV83" s="1560"/>
      <c r="AW83" s="1560"/>
      <c r="AX83" s="1560"/>
      <c r="AY83" s="1560"/>
      <c r="AZ83" s="1560"/>
      <c r="BA83" s="1560"/>
      <c r="BB83" s="1560"/>
      <c r="BC83" s="1560"/>
    </row>
    <row r="84" spans="1:55" x14ac:dyDescent="0.2">
      <c r="A84" s="1560"/>
      <c r="B84" s="1560"/>
      <c r="C84" s="1560"/>
      <c r="D84" s="1560"/>
      <c r="E84" s="1560"/>
      <c r="F84" s="1560"/>
      <c r="G84" s="1560"/>
      <c r="H84" s="1560"/>
      <c r="I84" s="1560"/>
      <c r="J84" s="1560"/>
      <c r="K84" s="1560"/>
      <c r="L84" s="1560"/>
      <c r="M84" s="1560"/>
      <c r="N84" s="1560"/>
      <c r="O84" s="1560"/>
      <c r="P84" s="1560"/>
      <c r="Q84" s="1560"/>
      <c r="R84" s="1560"/>
      <c r="S84" s="1560"/>
      <c r="T84" s="1560"/>
      <c r="U84" s="1560"/>
      <c r="V84" s="1560"/>
      <c r="W84" s="1560"/>
      <c r="X84" s="1560"/>
      <c r="Y84" s="1560"/>
      <c r="Z84" s="1560"/>
      <c r="AA84" s="1560"/>
      <c r="AB84" s="1560"/>
      <c r="AC84" s="1560"/>
      <c r="AD84" s="1560"/>
      <c r="AE84" s="1560"/>
      <c r="AF84" s="1560"/>
      <c r="AG84" s="1560"/>
      <c r="AH84" s="1560"/>
      <c r="AI84" s="1560"/>
      <c r="AJ84" s="1560"/>
      <c r="AK84" s="1560"/>
      <c r="AL84" s="1560"/>
      <c r="AM84" s="1560"/>
      <c r="AN84" s="1560"/>
      <c r="AO84" s="1560"/>
      <c r="AP84" s="1560"/>
      <c r="AQ84" s="1560"/>
      <c r="AR84" s="1560"/>
      <c r="AS84" s="1560"/>
      <c r="AT84" s="1560"/>
      <c r="AU84" s="1560"/>
      <c r="AV84" s="1560"/>
      <c r="AW84" s="1560"/>
      <c r="AX84" s="1560"/>
      <c r="AY84" s="1560"/>
      <c r="AZ84" s="1560"/>
      <c r="BA84" s="1560"/>
      <c r="BB84" s="1560"/>
      <c r="BC84" s="1560"/>
    </row>
    <row r="85" spans="1:55" x14ac:dyDescent="0.2">
      <c r="A85" s="1560"/>
      <c r="B85" s="1560"/>
      <c r="C85" s="1560"/>
      <c r="D85" s="1560"/>
      <c r="E85" s="1560"/>
      <c r="F85" s="1560"/>
      <c r="G85" s="1560"/>
      <c r="H85" s="1560"/>
      <c r="I85" s="1560"/>
      <c r="J85" s="1560"/>
      <c r="K85" s="1560"/>
      <c r="L85" s="1560"/>
      <c r="M85" s="1560"/>
      <c r="N85" s="1560"/>
      <c r="O85" s="1560"/>
      <c r="P85" s="1560"/>
      <c r="Q85" s="1560"/>
      <c r="R85" s="1560"/>
      <c r="S85" s="1560"/>
      <c r="T85" s="1560"/>
      <c r="U85" s="1560"/>
      <c r="V85" s="1560"/>
      <c r="W85" s="1560"/>
      <c r="X85" s="1560"/>
      <c r="Y85" s="1560"/>
      <c r="Z85" s="1560"/>
      <c r="AA85" s="1560"/>
      <c r="AB85" s="1560"/>
      <c r="AC85" s="1560"/>
      <c r="AD85" s="1560"/>
      <c r="AE85" s="1560"/>
      <c r="AF85" s="1560"/>
      <c r="AG85" s="1560"/>
      <c r="AH85" s="1560"/>
      <c r="AI85" s="1560"/>
      <c r="AJ85" s="1560"/>
      <c r="AK85" s="1560"/>
      <c r="AL85" s="1560"/>
      <c r="AM85" s="1560"/>
      <c r="AN85" s="1560"/>
      <c r="AO85" s="1560"/>
      <c r="AP85" s="1560"/>
      <c r="AQ85" s="1560"/>
      <c r="AR85" s="1560"/>
      <c r="AS85" s="1560"/>
      <c r="AT85" s="1560"/>
      <c r="AU85" s="1560"/>
      <c r="AV85" s="1560"/>
      <c r="AW85" s="1560"/>
      <c r="AX85" s="1560"/>
      <c r="AY85" s="1560"/>
      <c r="AZ85" s="1560"/>
      <c r="BA85" s="1560"/>
      <c r="BB85" s="1560"/>
      <c r="BC85" s="1560"/>
    </row>
    <row r="86" spans="1:55" x14ac:dyDescent="0.2">
      <c r="A86" s="1560"/>
      <c r="B86" s="1560"/>
      <c r="C86" s="1560"/>
      <c r="D86" s="1560"/>
      <c r="E86" s="1560"/>
      <c r="F86" s="1560"/>
      <c r="G86" s="1560"/>
      <c r="H86" s="1560"/>
      <c r="I86" s="1560"/>
      <c r="J86" s="1560"/>
      <c r="K86" s="1560"/>
      <c r="L86" s="1560"/>
      <c r="M86" s="1560"/>
      <c r="N86" s="1560"/>
      <c r="O86" s="1560"/>
      <c r="P86" s="1560"/>
      <c r="Q86" s="1560"/>
      <c r="R86" s="1560"/>
      <c r="S86" s="1560"/>
      <c r="T86" s="1560"/>
      <c r="U86" s="1560"/>
      <c r="V86" s="1560"/>
      <c r="W86" s="1560"/>
      <c r="X86" s="1560"/>
      <c r="Y86" s="1560"/>
      <c r="Z86" s="1560"/>
      <c r="AA86" s="1560"/>
      <c r="AB86" s="1560"/>
      <c r="AC86" s="1560"/>
      <c r="AD86" s="1560"/>
      <c r="AE86" s="1560"/>
      <c r="AF86" s="1560"/>
      <c r="AG86" s="1560"/>
      <c r="AH86" s="1560"/>
      <c r="AI86" s="1560"/>
      <c r="AJ86" s="1560"/>
      <c r="AK86" s="1560"/>
      <c r="AL86" s="1560"/>
      <c r="AM86" s="1560"/>
      <c r="AN86" s="1560"/>
      <c r="AO86" s="1560"/>
      <c r="AP86" s="1560"/>
      <c r="AQ86" s="1560"/>
      <c r="AR86" s="1560"/>
      <c r="AS86" s="1560"/>
      <c r="AT86" s="1560"/>
      <c r="AU86" s="1560"/>
      <c r="AV86" s="1560"/>
      <c r="AW86" s="1560"/>
      <c r="AX86" s="1560"/>
      <c r="AY86" s="1560"/>
      <c r="AZ86" s="1560"/>
      <c r="BA86" s="1560"/>
      <c r="BB86" s="1560"/>
      <c r="BC86" s="1560"/>
    </row>
    <row r="87" spans="1:55" x14ac:dyDescent="0.2">
      <c r="A87" s="1560"/>
      <c r="B87" s="1560"/>
      <c r="C87" s="1560"/>
      <c r="D87" s="1560"/>
      <c r="E87" s="1560"/>
      <c r="F87" s="1560"/>
      <c r="G87" s="1560"/>
      <c r="H87" s="1560"/>
      <c r="I87" s="1560"/>
      <c r="J87" s="1560"/>
      <c r="K87" s="1560"/>
      <c r="L87" s="1560"/>
      <c r="M87" s="1560"/>
      <c r="N87" s="1560"/>
      <c r="O87" s="1560"/>
      <c r="P87" s="1560"/>
      <c r="Q87" s="1560"/>
      <c r="R87" s="1560"/>
      <c r="S87" s="1560"/>
      <c r="T87" s="1560"/>
      <c r="U87" s="1560"/>
      <c r="V87" s="1560"/>
      <c r="W87" s="1560"/>
      <c r="X87" s="1560"/>
      <c r="Y87" s="1560"/>
      <c r="Z87" s="1560"/>
      <c r="AA87" s="1560"/>
      <c r="AB87" s="1560"/>
      <c r="AC87" s="1560"/>
      <c r="AD87" s="1560"/>
      <c r="AE87" s="1560"/>
      <c r="AF87" s="1560"/>
      <c r="AG87" s="1560"/>
      <c r="AH87" s="1560"/>
      <c r="AI87" s="1560"/>
      <c r="AJ87" s="1560"/>
      <c r="AK87" s="1560"/>
      <c r="AL87" s="1560"/>
      <c r="AM87" s="1560"/>
      <c r="AN87" s="1560"/>
      <c r="AO87" s="1560"/>
      <c r="AP87" s="1560"/>
      <c r="AQ87" s="1560"/>
      <c r="AR87" s="1560"/>
      <c r="AS87" s="1560"/>
      <c r="AT87" s="1560"/>
      <c r="AU87" s="1560"/>
      <c r="AV87" s="1560"/>
      <c r="AW87" s="1560"/>
      <c r="AX87" s="1560"/>
      <c r="AY87" s="1560"/>
      <c r="AZ87" s="1560"/>
      <c r="BA87" s="1560"/>
      <c r="BB87" s="1560"/>
      <c r="BC87" s="1560"/>
    </row>
    <row r="88" spans="1:55" x14ac:dyDescent="0.2">
      <c r="A88" s="1560"/>
      <c r="B88" s="1560"/>
      <c r="C88" s="1560"/>
      <c r="D88" s="1560"/>
      <c r="E88" s="1560"/>
      <c r="F88" s="1560"/>
      <c r="G88" s="1560"/>
      <c r="H88" s="1560"/>
      <c r="I88" s="1560"/>
      <c r="J88" s="1560"/>
      <c r="K88" s="1560"/>
      <c r="L88" s="1560"/>
      <c r="M88" s="1560"/>
      <c r="N88" s="1560"/>
      <c r="O88" s="1560"/>
      <c r="P88" s="1560"/>
      <c r="Q88" s="1560"/>
      <c r="R88" s="1560"/>
      <c r="S88" s="1560"/>
      <c r="T88" s="1560"/>
      <c r="U88" s="1560"/>
      <c r="V88" s="1560"/>
      <c r="W88" s="1560"/>
      <c r="X88" s="1560"/>
      <c r="Y88" s="1560"/>
      <c r="Z88" s="1560"/>
      <c r="AA88" s="1560"/>
      <c r="AB88" s="1560"/>
      <c r="AC88" s="1560"/>
      <c r="AD88" s="1560"/>
      <c r="AE88" s="1560"/>
      <c r="AF88" s="1560"/>
      <c r="AG88" s="1560"/>
      <c r="AH88" s="1560"/>
      <c r="AI88" s="1560"/>
      <c r="AJ88" s="1560"/>
      <c r="AK88" s="1560"/>
      <c r="AL88" s="1560"/>
      <c r="AM88" s="1560"/>
      <c r="AN88" s="1560"/>
      <c r="AO88" s="1560"/>
      <c r="AP88" s="1560"/>
      <c r="AQ88" s="1560"/>
      <c r="AR88" s="1560"/>
      <c r="AS88" s="1560"/>
      <c r="AT88" s="1560"/>
      <c r="AU88" s="1560"/>
      <c r="AV88" s="1560"/>
      <c r="AW88" s="1560"/>
      <c r="AX88" s="1560"/>
      <c r="AY88" s="1560"/>
      <c r="AZ88" s="1560"/>
      <c r="BA88" s="1560"/>
      <c r="BB88" s="1560"/>
      <c r="BC88" s="1560"/>
    </row>
    <row r="89" spans="1:55" x14ac:dyDescent="0.2">
      <c r="A89" s="1560"/>
      <c r="B89" s="1560"/>
      <c r="C89" s="1560"/>
      <c r="D89" s="1560"/>
      <c r="E89" s="1560"/>
      <c r="F89" s="1560"/>
      <c r="G89" s="1560"/>
      <c r="H89" s="1560"/>
      <c r="I89" s="1560"/>
      <c r="J89" s="1560"/>
      <c r="K89" s="1560"/>
      <c r="L89" s="1560"/>
      <c r="M89" s="1560"/>
      <c r="N89" s="1560"/>
      <c r="O89" s="1560"/>
      <c r="P89" s="1560"/>
      <c r="Q89" s="1560"/>
      <c r="R89" s="1560"/>
      <c r="S89" s="1560"/>
      <c r="T89" s="1560"/>
      <c r="U89" s="1560"/>
      <c r="V89" s="1560"/>
      <c r="W89" s="1560"/>
      <c r="X89" s="1560"/>
      <c r="Y89" s="1560"/>
      <c r="Z89" s="1560"/>
      <c r="AA89" s="1560"/>
      <c r="AB89" s="1560"/>
      <c r="AC89" s="1560"/>
      <c r="AD89" s="1560"/>
      <c r="AE89" s="1560"/>
      <c r="AF89" s="1560"/>
      <c r="AG89" s="1560"/>
      <c r="AH89" s="1560"/>
      <c r="AI89" s="1560"/>
      <c r="AJ89" s="1560"/>
      <c r="AK89" s="1560"/>
      <c r="AL89" s="1560"/>
      <c r="AM89" s="1560"/>
      <c r="AN89" s="1560"/>
      <c r="AO89" s="1560"/>
      <c r="AP89" s="1560"/>
      <c r="AQ89" s="1560"/>
      <c r="AR89" s="1560"/>
      <c r="AS89" s="1560"/>
      <c r="AT89" s="1560"/>
      <c r="AU89" s="1560"/>
      <c r="AV89" s="1560"/>
      <c r="AW89" s="1560"/>
      <c r="AX89" s="1560"/>
      <c r="AY89" s="1560"/>
      <c r="AZ89" s="1560"/>
      <c r="BA89" s="1560"/>
      <c r="BB89" s="1560"/>
      <c r="BC89" s="1560"/>
    </row>
    <row r="90" spans="1:55" x14ac:dyDescent="0.2">
      <c r="A90" s="1560"/>
      <c r="B90" s="1560"/>
      <c r="C90" s="1560"/>
      <c r="D90" s="1560"/>
      <c r="E90" s="1560"/>
      <c r="F90" s="1560"/>
      <c r="G90" s="1560"/>
      <c r="H90" s="1560"/>
      <c r="I90" s="1560"/>
      <c r="J90" s="1560"/>
      <c r="K90" s="1560"/>
      <c r="L90" s="1560"/>
      <c r="M90" s="1560"/>
      <c r="N90" s="1560"/>
      <c r="O90" s="1560"/>
      <c r="P90" s="1560"/>
      <c r="Q90" s="1560"/>
      <c r="R90" s="1560"/>
      <c r="S90" s="1560"/>
      <c r="T90" s="1560"/>
      <c r="U90" s="1560"/>
      <c r="V90" s="1560"/>
      <c r="W90" s="1560"/>
      <c r="X90" s="1560"/>
      <c r="Y90" s="1560"/>
      <c r="Z90" s="1560"/>
      <c r="AA90" s="1560"/>
      <c r="AB90" s="1560"/>
      <c r="AC90" s="1560"/>
      <c r="AD90" s="1560"/>
      <c r="AE90" s="1560"/>
      <c r="AF90" s="1560"/>
      <c r="AG90" s="1560"/>
      <c r="AH90" s="1560"/>
      <c r="AI90" s="1560"/>
      <c r="AJ90" s="1560"/>
      <c r="AK90" s="1560"/>
      <c r="AL90" s="1560"/>
      <c r="AM90" s="1560"/>
      <c r="AN90" s="1560"/>
      <c r="AO90" s="1560"/>
      <c r="AP90" s="1560"/>
      <c r="AQ90" s="1560"/>
      <c r="AR90" s="1560"/>
      <c r="AS90" s="1560"/>
      <c r="AT90" s="1560"/>
      <c r="AU90" s="1560"/>
      <c r="AV90" s="1560"/>
      <c r="AW90" s="1560"/>
      <c r="AX90" s="1560"/>
      <c r="AY90" s="1560"/>
      <c r="AZ90" s="1560"/>
      <c r="BA90" s="1560"/>
      <c r="BB90" s="1560"/>
      <c r="BC90" s="1560"/>
    </row>
    <row r="91" spans="1:55" x14ac:dyDescent="0.2">
      <c r="A91" s="1560"/>
      <c r="B91" s="1560"/>
      <c r="C91" s="1560"/>
      <c r="D91" s="1560"/>
      <c r="E91" s="1560"/>
      <c r="F91" s="1560"/>
      <c r="G91" s="1560"/>
      <c r="H91" s="1560"/>
      <c r="I91" s="1560"/>
      <c r="J91" s="1560"/>
      <c r="K91" s="1560"/>
      <c r="L91" s="1560"/>
      <c r="M91" s="1560"/>
      <c r="N91" s="1560"/>
      <c r="O91" s="1560"/>
      <c r="P91" s="1560"/>
      <c r="Q91" s="1560"/>
      <c r="R91" s="1560"/>
      <c r="S91" s="1560"/>
      <c r="T91" s="1560"/>
      <c r="U91" s="1560"/>
      <c r="V91" s="1560"/>
      <c r="W91" s="1560"/>
      <c r="X91" s="1560"/>
      <c r="Y91" s="1560"/>
      <c r="Z91" s="1560"/>
      <c r="AA91" s="1560"/>
      <c r="AB91" s="1560"/>
      <c r="AC91" s="1560"/>
      <c r="AD91" s="1560"/>
      <c r="AE91" s="1560"/>
      <c r="AF91" s="1560"/>
      <c r="AG91" s="1560"/>
      <c r="AH91" s="1560"/>
      <c r="AI91" s="1560"/>
      <c r="AJ91" s="1560"/>
      <c r="AK91" s="1560"/>
      <c r="AL91" s="1560"/>
      <c r="AM91" s="1560"/>
      <c r="AN91" s="1560"/>
      <c r="AO91" s="1560"/>
      <c r="AP91" s="1560"/>
      <c r="AQ91" s="1560"/>
      <c r="AR91" s="1560"/>
      <c r="AS91" s="1560"/>
      <c r="AT91" s="1560"/>
      <c r="AU91" s="1560"/>
      <c r="AV91" s="1560"/>
      <c r="AW91" s="1560"/>
      <c r="AX91" s="1560"/>
      <c r="AY91" s="1560"/>
      <c r="AZ91" s="1560"/>
      <c r="BA91" s="1560"/>
      <c r="BB91" s="1560"/>
      <c r="BC91" s="1560"/>
    </row>
    <row r="92" spans="1:55" x14ac:dyDescent="0.2">
      <c r="A92" s="1560"/>
      <c r="B92" s="1560"/>
      <c r="C92" s="1560"/>
      <c r="D92" s="1560"/>
      <c r="E92" s="1560"/>
      <c r="F92" s="1560"/>
      <c r="G92" s="1560"/>
      <c r="H92" s="1560"/>
      <c r="I92" s="1560"/>
      <c r="J92" s="1560"/>
      <c r="K92" s="1560"/>
      <c r="L92" s="1560"/>
      <c r="M92" s="1560"/>
      <c r="N92" s="1560"/>
      <c r="O92" s="1560"/>
      <c r="P92" s="1560"/>
      <c r="Q92" s="1560"/>
      <c r="R92" s="1560"/>
      <c r="S92" s="1560"/>
      <c r="T92" s="1560"/>
      <c r="U92" s="1560"/>
      <c r="V92" s="1560"/>
      <c r="W92" s="1560"/>
      <c r="X92" s="1560"/>
      <c r="Y92" s="1560"/>
      <c r="Z92" s="1560"/>
      <c r="AA92" s="1560"/>
      <c r="AB92" s="1560"/>
      <c r="AC92" s="1560"/>
      <c r="AD92" s="1560"/>
      <c r="AE92" s="1560"/>
      <c r="AF92" s="1560"/>
      <c r="AG92" s="1560"/>
      <c r="AH92" s="1560"/>
      <c r="AI92" s="1560"/>
      <c r="AJ92" s="1560"/>
      <c r="AK92" s="1560"/>
      <c r="AL92" s="1560"/>
      <c r="AM92" s="1560"/>
      <c r="AN92" s="1560"/>
      <c r="AO92" s="1560"/>
      <c r="AP92" s="1560"/>
      <c r="AQ92" s="1560"/>
      <c r="AR92" s="1560"/>
      <c r="AS92" s="1560"/>
      <c r="AT92" s="1560"/>
      <c r="AU92" s="1560"/>
      <c r="AV92" s="1560"/>
      <c r="AW92" s="1560"/>
      <c r="AX92" s="1560"/>
      <c r="AY92" s="1560"/>
      <c r="AZ92" s="1560"/>
      <c r="BA92" s="1560"/>
      <c r="BB92" s="1560"/>
      <c r="BC92" s="1560"/>
    </row>
    <row r="93" spans="1:55" x14ac:dyDescent="0.2">
      <c r="A93" s="1560"/>
      <c r="B93" s="1560"/>
      <c r="C93" s="1560"/>
      <c r="D93" s="1560"/>
      <c r="E93" s="1560"/>
      <c r="F93" s="1560"/>
      <c r="G93" s="1560"/>
      <c r="H93" s="1560"/>
      <c r="I93" s="1560"/>
      <c r="J93" s="1560"/>
      <c r="K93" s="1560"/>
      <c r="L93" s="1560"/>
      <c r="M93" s="1560"/>
      <c r="N93" s="1560"/>
      <c r="O93" s="1560"/>
      <c r="P93" s="1560"/>
      <c r="Q93" s="1560"/>
      <c r="R93" s="1560"/>
      <c r="S93" s="1560"/>
      <c r="T93" s="1560"/>
      <c r="U93" s="1560"/>
      <c r="V93" s="1560"/>
      <c r="W93" s="1560"/>
      <c r="X93" s="1560"/>
      <c r="Y93" s="1560"/>
      <c r="Z93" s="1560"/>
      <c r="AA93" s="1560"/>
      <c r="AB93" s="1560"/>
      <c r="AC93" s="1560"/>
      <c r="AD93" s="1560"/>
      <c r="AE93" s="1560"/>
      <c r="AF93" s="1560"/>
      <c r="AG93" s="1560"/>
      <c r="AH93" s="1560"/>
      <c r="AI93" s="1560"/>
      <c r="AJ93" s="1560"/>
      <c r="AK93" s="1560"/>
      <c r="AL93" s="1560"/>
      <c r="AM93" s="1560"/>
      <c r="AN93" s="1560"/>
      <c r="AO93" s="1560"/>
      <c r="AP93" s="1560"/>
      <c r="AQ93" s="1560"/>
      <c r="AR93" s="1560"/>
      <c r="AS93" s="1560"/>
      <c r="AT93" s="1560"/>
      <c r="AU93" s="1560"/>
      <c r="AV93" s="1560"/>
      <c r="AW93" s="1560"/>
      <c r="AX93" s="1560"/>
      <c r="AY93" s="1560"/>
      <c r="AZ93" s="1560"/>
      <c r="BA93" s="1560"/>
      <c r="BB93" s="1560"/>
      <c r="BC93" s="1560"/>
    </row>
    <row r="94" spans="1:55" x14ac:dyDescent="0.2">
      <c r="A94" s="1560"/>
      <c r="B94" s="1560"/>
      <c r="C94" s="1560"/>
      <c r="D94" s="1560"/>
      <c r="E94" s="1560"/>
      <c r="F94" s="1560"/>
      <c r="G94" s="1560"/>
      <c r="H94" s="1560"/>
      <c r="I94" s="1560"/>
      <c r="J94" s="1560"/>
      <c r="K94" s="1560"/>
      <c r="L94" s="1560"/>
      <c r="M94" s="1560"/>
      <c r="N94" s="1560"/>
      <c r="O94" s="1560"/>
      <c r="P94" s="1560"/>
      <c r="Q94" s="1560"/>
      <c r="R94" s="1560"/>
      <c r="S94" s="1560"/>
      <c r="T94" s="1560"/>
      <c r="U94" s="1560"/>
      <c r="V94" s="1560"/>
      <c r="W94" s="1560"/>
      <c r="X94" s="1560"/>
      <c r="Y94" s="1560"/>
      <c r="Z94" s="1560"/>
      <c r="AA94" s="1560"/>
      <c r="AB94" s="1560"/>
      <c r="AC94" s="1560"/>
      <c r="AD94" s="1560"/>
      <c r="AE94" s="1560"/>
      <c r="AF94" s="1560"/>
      <c r="AG94" s="1560"/>
      <c r="AH94" s="1560"/>
      <c r="AI94" s="1560"/>
      <c r="AJ94" s="1560"/>
      <c r="AK94" s="1560"/>
      <c r="AL94" s="1560"/>
      <c r="AM94" s="1560"/>
      <c r="AN94" s="1560"/>
      <c r="AO94" s="1560"/>
      <c r="AP94" s="1560"/>
      <c r="AQ94" s="1560"/>
      <c r="AR94" s="1560"/>
      <c r="AS94" s="1560"/>
      <c r="AT94" s="1560"/>
      <c r="AU94" s="1560"/>
      <c r="AV94" s="1560"/>
      <c r="AW94" s="1560"/>
      <c r="AX94" s="1560"/>
      <c r="AY94" s="1560"/>
      <c r="AZ94" s="1560"/>
      <c r="BA94" s="1560"/>
      <c r="BB94" s="1560"/>
      <c r="BC94" s="1560"/>
    </row>
    <row r="95" spans="1:55" x14ac:dyDescent="0.2">
      <c r="A95" s="1560"/>
      <c r="B95" s="1560"/>
      <c r="C95" s="1560"/>
      <c r="D95" s="1560"/>
      <c r="E95" s="1560"/>
      <c r="F95" s="1560"/>
      <c r="G95" s="1560"/>
      <c r="H95" s="1560"/>
      <c r="I95" s="1560"/>
      <c r="J95" s="1560"/>
      <c r="K95" s="1560"/>
      <c r="L95" s="1560"/>
      <c r="M95" s="1560"/>
      <c r="N95" s="1560"/>
      <c r="O95" s="1560"/>
      <c r="P95" s="1560"/>
      <c r="Q95" s="1560"/>
      <c r="R95" s="1560"/>
      <c r="S95" s="1560"/>
      <c r="T95" s="1560"/>
      <c r="U95" s="1560"/>
      <c r="V95" s="1560"/>
      <c r="W95" s="1560"/>
      <c r="X95" s="1560"/>
      <c r="Y95" s="1560"/>
      <c r="Z95" s="1560"/>
      <c r="AA95" s="1560"/>
      <c r="AB95" s="1560"/>
      <c r="AC95" s="1560"/>
      <c r="AD95" s="1560"/>
      <c r="AE95" s="1560"/>
      <c r="AF95" s="1560"/>
      <c r="AG95" s="1560"/>
      <c r="AH95" s="1560"/>
      <c r="AI95" s="1560"/>
      <c r="AJ95" s="1560"/>
      <c r="AK95" s="1560"/>
      <c r="AL95" s="1560"/>
      <c r="AM95" s="1560"/>
      <c r="AN95" s="1560"/>
      <c r="AO95" s="1560"/>
      <c r="AP95" s="1560"/>
      <c r="AQ95" s="1560"/>
      <c r="AR95" s="1560"/>
      <c r="AS95" s="1560"/>
      <c r="AT95" s="1560"/>
      <c r="AU95" s="1560"/>
      <c r="AV95" s="1560"/>
      <c r="AW95" s="1560"/>
      <c r="AX95" s="1560"/>
      <c r="AY95" s="1560"/>
      <c r="AZ95" s="1560"/>
      <c r="BA95" s="1560"/>
      <c r="BB95" s="1560"/>
      <c r="BC95" s="1560"/>
    </row>
    <row r="96" spans="1:55" x14ac:dyDescent="0.2">
      <c r="A96" s="1560"/>
      <c r="B96" s="1560"/>
      <c r="C96" s="1560"/>
      <c r="D96" s="1560"/>
      <c r="E96" s="1560"/>
      <c r="F96" s="1560"/>
      <c r="G96" s="1560"/>
      <c r="H96" s="1560"/>
      <c r="I96" s="1560"/>
      <c r="J96" s="1560"/>
      <c r="K96" s="1560"/>
      <c r="L96" s="1560"/>
      <c r="M96" s="1560"/>
      <c r="N96" s="1560"/>
      <c r="O96" s="1560"/>
      <c r="P96" s="1560"/>
      <c r="Q96" s="1560"/>
      <c r="R96" s="1560"/>
      <c r="S96" s="1560"/>
      <c r="T96" s="1560"/>
      <c r="U96" s="1560"/>
      <c r="V96" s="1560"/>
      <c r="W96" s="1560"/>
      <c r="X96" s="1560"/>
      <c r="Y96" s="1560"/>
      <c r="Z96" s="1560"/>
      <c r="AA96" s="1560"/>
      <c r="AB96" s="1560"/>
      <c r="AC96" s="1560"/>
      <c r="AD96" s="1560"/>
      <c r="AE96" s="1560"/>
      <c r="AF96" s="1560"/>
      <c r="AG96" s="1560"/>
      <c r="AH96" s="1560"/>
      <c r="AI96" s="1560"/>
      <c r="AJ96" s="1560"/>
      <c r="AK96" s="1560"/>
      <c r="AL96" s="1560"/>
      <c r="AM96" s="1560"/>
      <c r="AN96" s="1560"/>
      <c r="AO96" s="1560"/>
      <c r="AP96" s="1560"/>
      <c r="AQ96" s="1560"/>
      <c r="AR96" s="1560"/>
      <c r="AS96" s="1560"/>
      <c r="AT96" s="1560"/>
      <c r="AU96" s="1560"/>
      <c r="AV96" s="1560"/>
      <c r="AW96" s="1560"/>
      <c r="AX96" s="1560"/>
      <c r="AY96" s="1560"/>
      <c r="AZ96" s="1560"/>
      <c r="BA96" s="1560"/>
      <c r="BB96" s="1560"/>
      <c r="BC96" s="1560"/>
    </row>
    <row r="97" spans="1:55" x14ac:dyDescent="0.2">
      <c r="A97" s="1560"/>
      <c r="B97" s="1560"/>
      <c r="C97" s="1560"/>
      <c r="D97" s="1560"/>
      <c r="E97" s="1560"/>
      <c r="F97" s="1560"/>
      <c r="G97" s="1560"/>
      <c r="H97" s="1560"/>
      <c r="I97" s="1560"/>
      <c r="J97" s="1560"/>
      <c r="K97" s="1560"/>
      <c r="L97" s="1560"/>
      <c r="M97" s="1560"/>
      <c r="N97" s="1560"/>
      <c r="O97" s="1560"/>
      <c r="P97" s="1560"/>
      <c r="Q97" s="1560"/>
      <c r="R97" s="1560"/>
      <c r="S97" s="1560"/>
      <c r="T97" s="1560"/>
      <c r="U97" s="1560"/>
      <c r="V97" s="1560"/>
      <c r="W97" s="1560"/>
      <c r="X97" s="1560"/>
      <c r="Y97" s="1560"/>
      <c r="Z97" s="1560"/>
      <c r="AA97" s="1560"/>
      <c r="AB97" s="1560"/>
      <c r="AC97" s="1560"/>
      <c r="AD97" s="1560"/>
      <c r="AE97" s="1560"/>
      <c r="AF97" s="1560"/>
      <c r="AG97" s="1560"/>
      <c r="AH97" s="1560"/>
      <c r="AI97" s="1560"/>
      <c r="AJ97" s="1560"/>
      <c r="AK97" s="1560"/>
      <c r="AL97" s="1560"/>
      <c r="AM97" s="1560"/>
      <c r="AN97" s="1560"/>
      <c r="AO97" s="1560"/>
      <c r="AP97" s="1560"/>
      <c r="AQ97" s="1560"/>
      <c r="AR97" s="1560"/>
      <c r="AS97" s="1560"/>
      <c r="AT97" s="1560"/>
      <c r="AU97" s="1560"/>
      <c r="AV97" s="1560"/>
      <c r="AW97" s="1560"/>
      <c r="AX97" s="1560"/>
      <c r="AY97" s="1560"/>
      <c r="AZ97" s="1560"/>
      <c r="BA97" s="1560"/>
      <c r="BB97" s="1560"/>
      <c r="BC97" s="1560"/>
    </row>
    <row r="98" spans="1:55" x14ac:dyDescent="0.2">
      <c r="A98" s="1560"/>
      <c r="B98" s="1560"/>
      <c r="C98" s="1560"/>
      <c r="D98" s="1560"/>
      <c r="E98" s="1560"/>
      <c r="F98" s="1560"/>
      <c r="G98" s="1560"/>
      <c r="H98" s="1560"/>
      <c r="I98" s="1560"/>
      <c r="J98" s="1560"/>
      <c r="K98" s="1560"/>
      <c r="L98" s="1560"/>
      <c r="M98" s="1560"/>
      <c r="N98" s="1560"/>
      <c r="O98" s="1560"/>
      <c r="P98" s="1560"/>
      <c r="Q98" s="1560"/>
      <c r="R98" s="1560"/>
      <c r="S98" s="1560"/>
      <c r="T98" s="1560"/>
      <c r="U98" s="1560"/>
      <c r="V98" s="1560"/>
      <c r="W98" s="1560"/>
      <c r="X98" s="1560"/>
      <c r="Y98" s="1560"/>
      <c r="Z98" s="1560"/>
      <c r="AA98" s="1560"/>
      <c r="AB98" s="1560"/>
      <c r="AC98" s="1560"/>
      <c r="AD98" s="1560"/>
      <c r="AE98" s="1560"/>
      <c r="AF98" s="1560"/>
      <c r="AG98" s="1560"/>
      <c r="AH98" s="1560"/>
      <c r="AI98" s="1560"/>
      <c r="AJ98" s="1560"/>
      <c r="AK98" s="1560"/>
      <c r="AL98" s="1560"/>
      <c r="AM98" s="1560"/>
      <c r="AN98" s="1560"/>
      <c r="AO98" s="1560"/>
      <c r="AP98" s="1560"/>
      <c r="AQ98" s="1560"/>
      <c r="AR98" s="1560"/>
      <c r="AS98" s="1560"/>
      <c r="AT98" s="1560"/>
      <c r="AU98" s="1560"/>
      <c r="AV98" s="1560"/>
      <c r="AW98" s="1560"/>
      <c r="AX98" s="1560"/>
      <c r="AY98" s="1560"/>
      <c r="AZ98" s="1560"/>
      <c r="BA98" s="1560"/>
      <c r="BB98" s="1560"/>
      <c r="BC98" s="1560"/>
    </row>
    <row r="99" spans="1:55" x14ac:dyDescent="0.2">
      <c r="A99" s="1560"/>
      <c r="B99" s="1560"/>
      <c r="C99" s="1560"/>
      <c r="D99" s="1560"/>
      <c r="E99" s="1560"/>
      <c r="F99" s="1560"/>
      <c r="G99" s="1560"/>
      <c r="H99" s="1560"/>
      <c r="I99" s="1560"/>
      <c r="J99" s="1560"/>
      <c r="K99" s="1560"/>
      <c r="L99" s="1560"/>
      <c r="M99" s="1560"/>
      <c r="N99" s="1560"/>
      <c r="O99" s="1560"/>
      <c r="P99" s="1560"/>
      <c r="Q99" s="1560"/>
      <c r="R99" s="1560"/>
      <c r="S99" s="1560"/>
      <c r="T99" s="1560"/>
      <c r="U99" s="1560"/>
      <c r="V99" s="1560"/>
      <c r="W99" s="1560"/>
      <c r="X99" s="1560"/>
      <c r="Y99" s="1560"/>
      <c r="Z99" s="1560"/>
      <c r="AA99" s="1560"/>
      <c r="AB99" s="1560"/>
      <c r="AC99" s="1560"/>
      <c r="AD99" s="1560"/>
      <c r="AE99" s="1560"/>
      <c r="AF99" s="1560"/>
      <c r="AG99" s="1560"/>
      <c r="AH99" s="1560"/>
      <c r="AI99" s="1560"/>
      <c r="AJ99" s="1560"/>
      <c r="AK99" s="1560"/>
      <c r="AL99" s="1560"/>
      <c r="AM99" s="1560"/>
      <c r="AN99" s="1560"/>
      <c r="AO99" s="1560"/>
      <c r="AP99" s="1560"/>
      <c r="AQ99" s="1560"/>
      <c r="AR99" s="1560"/>
      <c r="AS99" s="1560"/>
      <c r="AT99" s="1560"/>
      <c r="AU99" s="1560"/>
      <c r="AV99" s="1560"/>
      <c r="AW99" s="1560"/>
      <c r="AX99" s="1560"/>
      <c r="AY99" s="1560"/>
      <c r="AZ99" s="1560"/>
      <c r="BA99" s="1560"/>
      <c r="BB99" s="1560"/>
      <c r="BC99" s="1560"/>
    </row>
    <row r="100" spans="1:55" x14ac:dyDescent="0.2">
      <c r="A100" s="1560"/>
      <c r="B100" s="1560"/>
      <c r="C100" s="1560"/>
      <c r="D100" s="1560"/>
      <c r="E100" s="1560"/>
      <c r="F100" s="1560"/>
      <c r="G100" s="1560"/>
      <c r="H100" s="1560"/>
      <c r="I100" s="1560"/>
      <c r="J100" s="1560"/>
      <c r="K100" s="1560"/>
      <c r="L100" s="1560"/>
      <c r="M100" s="1560"/>
      <c r="N100" s="1560"/>
      <c r="O100" s="1560"/>
      <c r="P100" s="1560"/>
      <c r="Q100" s="1560"/>
      <c r="R100" s="1560"/>
      <c r="S100" s="1560"/>
      <c r="T100" s="1560"/>
      <c r="U100" s="1560"/>
      <c r="V100" s="1560"/>
      <c r="W100" s="1560"/>
      <c r="X100" s="1560"/>
      <c r="Y100" s="1560"/>
      <c r="Z100" s="1560"/>
      <c r="AA100" s="1560"/>
      <c r="AB100" s="1560"/>
      <c r="AC100" s="1560"/>
      <c r="AD100" s="1560"/>
      <c r="AE100" s="1560"/>
      <c r="AF100" s="1560"/>
      <c r="AG100" s="1560"/>
      <c r="AH100" s="1560"/>
      <c r="AI100" s="1560"/>
      <c r="AJ100" s="1560"/>
      <c r="AK100" s="1560"/>
      <c r="AL100" s="1560"/>
      <c r="AM100" s="1560"/>
      <c r="AN100" s="1560"/>
      <c r="AO100" s="1560"/>
      <c r="AP100" s="1560"/>
      <c r="AQ100" s="1560"/>
      <c r="AR100" s="1560"/>
      <c r="AS100" s="1560"/>
      <c r="AT100" s="1560"/>
      <c r="AU100" s="1560"/>
      <c r="AV100" s="1560"/>
      <c r="AW100" s="1560"/>
      <c r="AX100" s="1560"/>
      <c r="AY100" s="1560"/>
      <c r="AZ100" s="1560"/>
      <c r="BA100" s="1560"/>
      <c r="BB100" s="1560"/>
      <c r="BC100" s="1560"/>
    </row>
    <row r="101" spans="1:55" x14ac:dyDescent="0.2">
      <c r="A101" s="1560"/>
      <c r="B101" s="1560"/>
      <c r="C101" s="1560"/>
      <c r="D101" s="1560"/>
      <c r="E101" s="1560"/>
      <c r="F101" s="1560"/>
      <c r="G101" s="1560"/>
      <c r="H101" s="1560"/>
      <c r="I101" s="1560"/>
      <c r="J101" s="1560"/>
      <c r="K101" s="1560"/>
      <c r="L101" s="1560"/>
      <c r="M101" s="1560"/>
      <c r="N101" s="1560"/>
      <c r="O101" s="1560"/>
      <c r="P101" s="1560"/>
      <c r="Q101" s="1560"/>
      <c r="R101" s="1560"/>
      <c r="S101" s="1560"/>
      <c r="T101" s="1560"/>
      <c r="U101" s="1560"/>
      <c r="V101" s="1560"/>
      <c r="W101" s="1560"/>
      <c r="X101" s="1560"/>
      <c r="Y101" s="1560"/>
      <c r="Z101" s="1560"/>
      <c r="AA101" s="1560"/>
      <c r="AB101" s="1560"/>
      <c r="AC101" s="1560"/>
      <c r="AD101" s="1560"/>
      <c r="AE101" s="1560"/>
      <c r="AF101" s="1560"/>
      <c r="AG101" s="1560"/>
      <c r="AH101" s="1560"/>
      <c r="AI101" s="1560"/>
      <c r="AJ101" s="1560"/>
      <c r="AK101" s="1560"/>
      <c r="AL101" s="1560"/>
      <c r="AM101" s="1560"/>
      <c r="AN101" s="1560"/>
      <c r="AO101" s="1560"/>
      <c r="AP101" s="1560"/>
      <c r="AQ101" s="1560"/>
      <c r="AR101" s="1560"/>
      <c r="AS101" s="1560"/>
      <c r="AT101" s="1560"/>
      <c r="AU101" s="1560"/>
      <c r="AV101" s="1560"/>
      <c r="AW101" s="1560"/>
      <c r="AX101" s="1560"/>
      <c r="AY101" s="1560"/>
      <c r="AZ101" s="1560"/>
      <c r="BA101" s="1560"/>
      <c r="BB101" s="1560"/>
      <c r="BC101" s="1560"/>
    </row>
    <row r="102" spans="1:55" x14ac:dyDescent="0.2">
      <c r="A102" s="1560"/>
      <c r="B102" s="1560"/>
      <c r="C102" s="1560"/>
      <c r="D102" s="1560"/>
      <c r="E102" s="1560"/>
      <c r="F102" s="1560"/>
      <c r="G102" s="1560"/>
      <c r="H102" s="1560"/>
      <c r="I102" s="1560"/>
      <c r="J102" s="1560"/>
      <c r="K102" s="1560"/>
      <c r="L102" s="1560"/>
      <c r="M102" s="1560"/>
      <c r="N102" s="1560"/>
      <c r="O102" s="1560"/>
      <c r="P102" s="1560"/>
      <c r="Q102" s="1560"/>
      <c r="R102" s="1560"/>
      <c r="S102" s="1560"/>
      <c r="T102" s="1560"/>
      <c r="U102" s="1560"/>
      <c r="V102" s="1560"/>
      <c r="W102" s="1560"/>
      <c r="X102" s="1560"/>
      <c r="Y102" s="1560"/>
      <c r="Z102" s="1560"/>
      <c r="AA102" s="1560"/>
      <c r="AB102" s="1560"/>
      <c r="AC102" s="1560"/>
      <c r="AD102" s="1560"/>
      <c r="AE102" s="1560"/>
      <c r="AF102" s="1560"/>
      <c r="AG102" s="1560"/>
      <c r="AH102" s="1560"/>
      <c r="AI102" s="1560"/>
      <c r="AJ102" s="1560"/>
      <c r="AK102" s="1560"/>
      <c r="AL102" s="1560"/>
      <c r="AM102" s="1560"/>
      <c r="AN102" s="1560"/>
      <c r="AO102" s="1560"/>
      <c r="AP102" s="1560"/>
      <c r="AQ102" s="1560"/>
      <c r="AR102" s="1560"/>
      <c r="AS102" s="1560"/>
      <c r="AT102" s="1560"/>
      <c r="AU102" s="1560"/>
      <c r="AV102" s="1560"/>
      <c r="AW102" s="1560"/>
      <c r="AX102" s="1560"/>
      <c r="AY102" s="1560"/>
      <c r="AZ102" s="1560"/>
      <c r="BA102" s="1560"/>
      <c r="BB102" s="1560"/>
      <c r="BC102" s="1560"/>
    </row>
    <row r="103" spans="1:55" x14ac:dyDescent="0.2">
      <c r="A103" s="1560"/>
      <c r="B103" s="1560"/>
      <c r="C103" s="1560"/>
      <c r="D103" s="1560"/>
      <c r="E103" s="1560"/>
      <c r="F103" s="1560"/>
      <c r="G103" s="1560"/>
      <c r="H103" s="1560"/>
      <c r="I103" s="1560"/>
      <c r="J103" s="1560"/>
      <c r="K103" s="1560"/>
      <c r="L103" s="1560"/>
      <c r="M103" s="1560"/>
      <c r="N103" s="1560"/>
      <c r="O103" s="1560"/>
      <c r="P103" s="1560"/>
      <c r="Q103" s="1560"/>
      <c r="R103" s="1560"/>
      <c r="S103" s="1560"/>
      <c r="T103" s="1560"/>
      <c r="U103" s="1560"/>
      <c r="V103" s="1560"/>
      <c r="W103" s="1560"/>
      <c r="X103" s="1560"/>
      <c r="Y103" s="1560"/>
      <c r="Z103" s="1560"/>
      <c r="AA103" s="1560"/>
      <c r="AB103" s="1560"/>
      <c r="AC103" s="1560"/>
      <c r="AD103" s="1560"/>
      <c r="AE103" s="1560"/>
      <c r="AF103" s="1560"/>
      <c r="AG103" s="1560"/>
      <c r="AH103" s="1560"/>
      <c r="AI103" s="1560"/>
      <c r="AJ103" s="1560"/>
      <c r="AK103" s="1560"/>
      <c r="AL103" s="1560"/>
      <c r="AM103" s="1560"/>
      <c r="AN103" s="1560"/>
      <c r="AO103" s="1560"/>
      <c r="AP103" s="1560"/>
      <c r="AQ103" s="1560"/>
      <c r="AR103" s="1560"/>
      <c r="AS103" s="1560"/>
      <c r="AT103" s="1560"/>
      <c r="AU103" s="1560"/>
      <c r="AV103" s="1560"/>
      <c r="AW103" s="1560"/>
      <c r="AX103" s="1560"/>
      <c r="AY103" s="1560"/>
      <c r="AZ103" s="1560"/>
      <c r="BA103" s="1560"/>
      <c r="BB103" s="1560"/>
      <c r="BC103" s="1560"/>
    </row>
    <row r="104" spans="1:55" x14ac:dyDescent="0.2">
      <c r="A104" s="1560"/>
      <c r="B104" s="1560"/>
      <c r="C104" s="1560"/>
      <c r="D104" s="1560"/>
      <c r="E104" s="1560"/>
      <c r="F104" s="1560"/>
      <c r="G104" s="1560"/>
      <c r="H104" s="1560"/>
      <c r="I104" s="1560"/>
      <c r="J104" s="1560"/>
      <c r="K104" s="1560"/>
      <c r="L104" s="1560"/>
      <c r="M104" s="1560"/>
      <c r="N104" s="1560"/>
      <c r="O104" s="1560"/>
      <c r="P104" s="1560"/>
      <c r="Q104" s="1560"/>
      <c r="R104" s="1560"/>
      <c r="S104" s="1560"/>
      <c r="T104" s="1560"/>
      <c r="U104" s="1560"/>
      <c r="V104" s="1560"/>
      <c r="W104" s="1560"/>
      <c r="X104" s="1560"/>
      <c r="Y104" s="1560"/>
      <c r="Z104" s="1560"/>
      <c r="AA104" s="1560"/>
      <c r="AB104" s="1560"/>
      <c r="AC104" s="1560"/>
      <c r="AD104" s="1560"/>
      <c r="AE104" s="1560"/>
      <c r="AF104" s="1560"/>
      <c r="AG104" s="1560"/>
      <c r="AH104" s="1560"/>
      <c r="AI104" s="1560"/>
      <c r="AJ104" s="1560"/>
      <c r="AK104" s="1560"/>
      <c r="AL104" s="1560"/>
      <c r="AM104" s="1560"/>
      <c r="AN104" s="1560"/>
      <c r="AO104" s="1560"/>
      <c r="AP104" s="1560"/>
      <c r="AQ104" s="1560"/>
      <c r="AR104" s="1560"/>
      <c r="AS104" s="1560"/>
      <c r="AT104" s="1560"/>
      <c r="AU104" s="1560"/>
      <c r="AV104" s="1560"/>
      <c r="AW104" s="1560"/>
      <c r="AX104" s="1560"/>
      <c r="AY104" s="1560"/>
      <c r="AZ104" s="1560"/>
      <c r="BA104" s="1560"/>
      <c r="BB104" s="1560"/>
      <c r="BC104" s="1560"/>
    </row>
    <row r="105" spans="1:55" x14ac:dyDescent="0.2">
      <c r="A105" s="1560"/>
      <c r="B105" s="1560"/>
      <c r="C105" s="1560"/>
      <c r="D105" s="1560"/>
      <c r="E105" s="1560"/>
      <c r="F105" s="1560"/>
      <c r="G105" s="1560"/>
      <c r="H105" s="1560"/>
      <c r="I105" s="1560"/>
      <c r="J105" s="1560"/>
      <c r="K105" s="1560"/>
      <c r="L105" s="1560"/>
      <c r="M105" s="1560"/>
      <c r="N105" s="1560"/>
      <c r="O105" s="1560"/>
      <c r="P105" s="1560"/>
      <c r="Q105" s="1560"/>
      <c r="R105" s="1560"/>
      <c r="S105" s="1560"/>
      <c r="T105" s="1560"/>
      <c r="U105" s="1560"/>
      <c r="V105" s="1560"/>
      <c r="W105" s="1560"/>
      <c r="X105" s="1560"/>
      <c r="Y105" s="1560"/>
      <c r="Z105" s="1560"/>
      <c r="AA105" s="1560"/>
      <c r="AB105" s="1560"/>
      <c r="AC105" s="1560"/>
      <c r="AD105" s="1560"/>
      <c r="AE105" s="1560"/>
      <c r="AF105" s="1560"/>
      <c r="AG105" s="1560"/>
      <c r="AH105" s="1560"/>
      <c r="AI105" s="1560"/>
      <c r="AJ105" s="1560"/>
      <c r="AK105" s="1560"/>
      <c r="AL105" s="1560"/>
      <c r="AM105" s="1560"/>
      <c r="AN105" s="1560"/>
      <c r="AO105" s="1560"/>
      <c r="AP105" s="1560"/>
      <c r="AQ105" s="1560"/>
      <c r="AR105" s="1560"/>
      <c r="AS105" s="1560"/>
      <c r="AT105" s="1560"/>
      <c r="AU105" s="1560"/>
      <c r="AV105" s="1560"/>
      <c r="AW105" s="1560"/>
      <c r="AX105" s="1560"/>
      <c r="AY105" s="1560"/>
      <c r="AZ105" s="1560"/>
      <c r="BA105" s="1560"/>
      <c r="BB105" s="1560"/>
      <c r="BC105" s="1560"/>
    </row>
    <row r="106" spans="1:55" x14ac:dyDescent="0.2">
      <c r="A106" s="1560"/>
      <c r="B106" s="1560"/>
      <c r="C106" s="1560"/>
      <c r="D106" s="1560"/>
      <c r="E106" s="1560"/>
      <c r="F106" s="1560"/>
      <c r="G106" s="1560"/>
      <c r="H106" s="1560"/>
      <c r="I106" s="1560"/>
      <c r="J106" s="1560"/>
      <c r="K106" s="1560"/>
      <c r="L106" s="1560"/>
      <c r="M106" s="1560"/>
      <c r="N106" s="1560"/>
      <c r="O106" s="1560"/>
      <c r="P106" s="1560"/>
      <c r="Q106" s="1560"/>
      <c r="R106" s="1560"/>
      <c r="S106" s="1560"/>
      <c r="T106" s="1560"/>
      <c r="U106" s="1560"/>
      <c r="V106" s="1560"/>
      <c r="W106" s="1560"/>
      <c r="X106" s="1560"/>
      <c r="Y106" s="1560"/>
      <c r="Z106" s="1560"/>
      <c r="AA106" s="1560"/>
      <c r="AB106" s="1560"/>
      <c r="AC106" s="1560"/>
      <c r="AD106" s="1560"/>
      <c r="AE106" s="1560"/>
      <c r="AF106" s="1560"/>
      <c r="AG106" s="1560"/>
      <c r="AH106" s="1560"/>
      <c r="AI106" s="1560"/>
      <c r="AJ106" s="1560"/>
      <c r="AK106" s="1560"/>
      <c r="AL106" s="1560"/>
      <c r="AM106" s="1560"/>
      <c r="AN106" s="1560"/>
      <c r="AO106" s="1560"/>
      <c r="AP106" s="1560"/>
      <c r="AQ106" s="1560"/>
      <c r="AR106" s="1560"/>
      <c r="AS106" s="1560"/>
      <c r="AT106" s="1560"/>
      <c r="AU106" s="1560"/>
      <c r="AV106" s="1560"/>
      <c r="AW106" s="1560"/>
      <c r="AX106" s="1560"/>
      <c r="AY106" s="1560"/>
      <c r="AZ106" s="1560"/>
      <c r="BA106" s="1560"/>
      <c r="BB106" s="1560"/>
      <c r="BC106" s="1560"/>
    </row>
    <row r="107" spans="1:55" x14ac:dyDescent="0.2">
      <c r="A107" s="1560"/>
      <c r="B107" s="1560"/>
      <c r="C107" s="1560"/>
      <c r="D107" s="1560"/>
      <c r="E107" s="1560"/>
      <c r="F107" s="1560"/>
      <c r="G107" s="1560"/>
      <c r="H107" s="1560"/>
      <c r="I107" s="1560"/>
      <c r="J107" s="1560"/>
      <c r="K107" s="1560"/>
      <c r="L107" s="1560"/>
      <c r="M107" s="1560"/>
      <c r="N107" s="1560"/>
      <c r="O107" s="1560"/>
      <c r="P107" s="1560"/>
      <c r="Q107" s="1560"/>
      <c r="R107" s="1560"/>
      <c r="S107" s="1560"/>
      <c r="T107" s="1560"/>
      <c r="U107" s="1560"/>
      <c r="V107" s="1560"/>
      <c r="W107" s="1560"/>
      <c r="X107" s="1560"/>
      <c r="Y107" s="1560"/>
      <c r="Z107" s="1560"/>
      <c r="AA107" s="1560"/>
      <c r="AB107" s="1560"/>
      <c r="AC107" s="1560"/>
      <c r="AD107" s="1560"/>
      <c r="AE107" s="1560"/>
      <c r="AF107" s="1560"/>
      <c r="AG107" s="1560"/>
      <c r="AH107" s="1560"/>
      <c r="AI107" s="1560"/>
      <c r="AJ107" s="1560"/>
      <c r="AK107" s="1560"/>
      <c r="AL107" s="1560"/>
      <c r="AM107" s="1560"/>
      <c r="AN107" s="1560"/>
      <c r="AO107" s="1560"/>
      <c r="AP107" s="1560"/>
      <c r="AQ107" s="1560"/>
      <c r="AR107" s="1560"/>
      <c r="AS107" s="1560"/>
      <c r="AT107" s="1560"/>
      <c r="AU107" s="1560"/>
      <c r="AV107" s="1560"/>
      <c r="AW107" s="1560"/>
      <c r="AX107" s="1560"/>
      <c r="AY107" s="1560"/>
      <c r="AZ107" s="1560"/>
      <c r="BA107" s="1560"/>
      <c r="BB107" s="1560"/>
      <c r="BC107" s="1560"/>
    </row>
    <row r="108" spans="1:55" x14ac:dyDescent="0.2">
      <c r="A108" s="1560"/>
      <c r="B108" s="1560"/>
      <c r="C108" s="1560"/>
      <c r="D108" s="1560"/>
      <c r="E108" s="1560"/>
      <c r="F108" s="1560"/>
      <c r="G108" s="1560"/>
      <c r="H108" s="1560"/>
      <c r="I108" s="1560"/>
      <c r="J108" s="1560"/>
      <c r="K108" s="1560"/>
      <c r="L108" s="1560"/>
      <c r="M108" s="1560"/>
      <c r="N108" s="1560"/>
      <c r="O108" s="1560"/>
      <c r="P108" s="1560"/>
      <c r="Q108" s="1560"/>
      <c r="R108" s="1560"/>
      <c r="S108" s="1560"/>
      <c r="T108" s="1560"/>
      <c r="U108" s="1560"/>
      <c r="V108" s="1560"/>
      <c r="W108" s="1560"/>
      <c r="X108" s="1560"/>
      <c r="Y108" s="1560"/>
      <c r="Z108" s="1560"/>
      <c r="AA108" s="1560"/>
      <c r="AB108" s="1560"/>
      <c r="AC108" s="1560"/>
      <c r="AD108" s="1560"/>
      <c r="AE108" s="1560"/>
      <c r="AF108" s="1560"/>
      <c r="AG108" s="1560"/>
      <c r="AH108" s="1560"/>
      <c r="AI108" s="1560"/>
      <c r="AJ108" s="1560"/>
      <c r="AK108" s="1560"/>
      <c r="AL108" s="1560"/>
      <c r="AM108" s="1560"/>
      <c r="AN108" s="1560"/>
      <c r="AO108" s="1560"/>
      <c r="AP108" s="1560"/>
      <c r="AQ108" s="1560"/>
      <c r="AR108" s="1560"/>
      <c r="AS108" s="1560"/>
      <c r="AT108" s="1560"/>
      <c r="AU108" s="1560"/>
      <c r="AV108" s="1560"/>
      <c r="AW108" s="1560"/>
      <c r="AX108" s="1560"/>
      <c r="AY108" s="1560"/>
      <c r="AZ108" s="1560"/>
      <c r="BA108" s="1560"/>
      <c r="BB108" s="1560"/>
      <c r="BC108" s="1560"/>
    </row>
    <row r="109" spans="1:55" x14ac:dyDescent="0.2">
      <c r="A109" s="1560"/>
      <c r="B109" s="1560"/>
      <c r="C109" s="1560"/>
      <c r="D109" s="1560"/>
      <c r="E109" s="1560"/>
      <c r="F109" s="1560"/>
      <c r="G109" s="1560"/>
      <c r="H109" s="1560"/>
      <c r="I109" s="1560"/>
      <c r="J109" s="1560"/>
      <c r="K109" s="1560"/>
      <c r="L109" s="1560"/>
      <c r="M109" s="1560"/>
      <c r="N109" s="1560"/>
      <c r="O109" s="1560"/>
      <c r="P109" s="1560"/>
      <c r="Q109" s="1560"/>
      <c r="R109" s="1560"/>
      <c r="S109" s="1560"/>
      <c r="T109" s="1560"/>
      <c r="U109" s="1560"/>
      <c r="V109" s="1560"/>
      <c r="W109" s="1560"/>
      <c r="X109" s="1560"/>
      <c r="Y109" s="1560"/>
      <c r="Z109" s="1560"/>
      <c r="AA109" s="1560"/>
      <c r="AB109" s="1560"/>
      <c r="AC109" s="1560"/>
      <c r="AD109" s="1560"/>
      <c r="AE109" s="1560"/>
      <c r="AF109" s="1560"/>
      <c r="AG109" s="1560"/>
      <c r="AH109" s="1560"/>
      <c r="AI109" s="1560"/>
      <c r="AJ109" s="1560"/>
      <c r="AK109" s="1560"/>
      <c r="AL109" s="1560"/>
      <c r="AM109" s="1560"/>
      <c r="AN109" s="1560"/>
      <c r="AO109" s="1560"/>
      <c r="AP109" s="1560"/>
      <c r="AQ109" s="1560"/>
      <c r="AR109" s="1560"/>
      <c r="AS109" s="1560"/>
      <c r="AT109" s="1560"/>
      <c r="AU109" s="1560"/>
      <c r="AV109" s="1560"/>
      <c r="AW109" s="1560"/>
      <c r="AX109" s="1560"/>
      <c r="AY109" s="1560"/>
      <c r="AZ109" s="1560"/>
      <c r="BA109" s="1560"/>
      <c r="BB109" s="1560"/>
      <c r="BC109" s="1560"/>
    </row>
    <row r="110" spans="1:55" x14ac:dyDescent="0.2">
      <c r="A110" s="1560"/>
      <c r="B110" s="1560"/>
      <c r="C110" s="1560"/>
      <c r="D110" s="1560"/>
      <c r="E110" s="1560"/>
      <c r="F110" s="1560"/>
      <c r="G110" s="1560"/>
      <c r="H110" s="1560"/>
      <c r="I110" s="1560"/>
      <c r="J110" s="1560"/>
      <c r="K110" s="1560"/>
      <c r="L110" s="1560"/>
      <c r="M110" s="1560"/>
      <c r="N110" s="1560"/>
      <c r="O110" s="1560"/>
      <c r="P110" s="1560"/>
      <c r="Q110" s="1560"/>
      <c r="R110" s="1560"/>
      <c r="S110" s="1560"/>
      <c r="T110" s="1560"/>
      <c r="U110" s="1560"/>
      <c r="V110" s="1560"/>
      <c r="W110" s="1560"/>
      <c r="X110" s="1560"/>
      <c r="Y110" s="1560"/>
      <c r="Z110" s="1560"/>
      <c r="AA110" s="1560"/>
      <c r="AB110" s="1560"/>
      <c r="AC110" s="1560"/>
      <c r="AD110" s="1560"/>
      <c r="AE110" s="1560"/>
      <c r="AF110" s="1560"/>
      <c r="AG110" s="1560"/>
      <c r="AH110" s="1560"/>
      <c r="AI110" s="1560"/>
      <c r="AJ110" s="1560"/>
      <c r="AK110" s="1560"/>
      <c r="AL110" s="1560"/>
      <c r="AM110" s="1560"/>
      <c r="AN110" s="1560"/>
      <c r="AO110" s="1560"/>
      <c r="AP110" s="1560"/>
      <c r="AQ110" s="1560"/>
      <c r="AR110" s="1560"/>
      <c r="AS110" s="1560"/>
      <c r="AT110" s="1560"/>
      <c r="AU110" s="1560"/>
      <c r="AV110" s="1560"/>
      <c r="AW110" s="1560"/>
      <c r="AX110" s="1560"/>
      <c r="AY110" s="1560"/>
      <c r="AZ110" s="1560"/>
      <c r="BA110" s="1560"/>
      <c r="BB110" s="1560"/>
      <c r="BC110" s="1560"/>
    </row>
    <row r="111" spans="1:55" x14ac:dyDescent="0.2">
      <c r="A111" s="1560"/>
      <c r="B111" s="1560"/>
      <c r="C111" s="1560"/>
      <c r="D111" s="1560"/>
      <c r="E111" s="1560"/>
      <c r="F111" s="1560"/>
      <c r="G111" s="1560"/>
      <c r="H111" s="1560"/>
      <c r="I111" s="1560"/>
      <c r="J111" s="1560"/>
      <c r="K111" s="1560"/>
      <c r="L111" s="1560"/>
      <c r="M111" s="1560"/>
      <c r="N111" s="1560"/>
      <c r="O111" s="1560"/>
      <c r="P111" s="1560"/>
      <c r="Q111" s="1560"/>
      <c r="R111" s="1560"/>
      <c r="S111" s="1560"/>
      <c r="T111" s="1560"/>
      <c r="U111" s="1560"/>
      <c r="V111" s="1560"/>
      <c r="W111" s="1560"/>
      <c r="X111" s="1560"/>
      <c r="Y111" s="1560"/>
      <c r="Z111" s="1560"/>
      <c r="AA111" s="1560"/>
      <c r="AB111" s="1560"/>
      <c r="AC111" s="1560"/>
      <c r="AD111" s="1560"/>
      <c r="AE111" s="1560"/>
      <c r="AF111" s="1560"/>
      <c r="AG111" s="1560"/>
      <c r="AH111" s="1560"/>
      <c r="AI111" s="1560"/>
      <c r="AJ111" s="1560"/>
      <c r="AK111" s="1560"/>
      <c r="AL111" s="1560"/>
      <c r="AM111" s="1560"/>
      <c r="AN111" s="1560"/>
      <c r="AO111" s="1560"/>
      <c r="AP111" s="1560"/>
      <c r="AQ111" s="1560"/>
      <c r="AR111" s="1560"/>
      <c r="AS111" s="1560"/>
      <c r="AT111" s="1560"/>
      <c r="AU111" s="1560"/>
      <c r="AV111" s="1560"/>
      <c r="AW111" s="1560"/>
      <c r="AX111" s="1560"/>
      <c r="AY111" s="1560"/>
      <c r="AZ111" s="1560"/>
      <c r="BA111" s="1560"/>
      <c r="BB111" s="1560"/>
      <c r="BC111" s="1560"/>
    </row>
    <row r="112" spans="1:55" x14ac:dyDescent="0.2">
      <c r="A112" s="1560"/>
      <c r="B112" s="1560"/>
      <c r="C112" s="1560"/>
      <c r="D112" s="1560"/>
      <c r="E112" s="1560"/>
      <c r="F112" s="1560"/>
      <c r="G112" s="1560"/>
      <c r="H112" s="1560"/>
      <c r="I112" s="1560"/>
      <c r="J112" s="1560"/>
      <c r="K112" s="1560"/>
      <c r="L112" s="1560"/>
      <c r="M112" s="1560"/>
      <c r="N112" s="1560"/>
      <c r="O112" s="1560"/>
      <c r="P112" s="1560"/>
      <c r="Q112" s="1560"/>
      <c r="R112" s="1560"/>
      <c r="S112" s="1560"/>
      <c r="T112" s="1560"/>
      <c r="U112" s="1560"/>
      <c r="V112" s="1560"/>
      <c r="W112" s="1560"/>
      <c r="X112" s="1560"/>
      <c r="Y112" s="1560"/>
      <c r="Z112" s="1560"/>
      <c r="AA112" s="1560"/>
      <c r="AB112" s="1560"/>
      <c r="AC112" s="1560"/>
      <c r="AD112" s="1560"/>
      <c r="AE112" s="1560"/>
      <c r="AF112" s="1560"/>
      <c r="AG112" s="1560"/>
      <c r="AH112" s="1560"/>
      <c r="AI112" s="1560"/>
      <c r="AJ112" s="1560"/>
      <c r="AK112" s="1560"/>
      <c r="AL112" s="1560"/>
      <c r="AM112" s="1560"/>
      <c r="AN112" s="1560"/>
      <c r="AO112" s="1560"/>
      <c r="AP112" s="1560"/>
      <c r="AQ112" s="1560"/>
      <c r="AR112" s="1560"/>
      <c r="AS112" s="1560"/>
      <c r="AT112" s="1560"/>
      <c r="AU112" s="1560"/>
      <c r="AV112" s="1560"/>
      <c r="AW112" s="1560"/>
      <c r="AX112" s="1560"/>
      <c r="AY112" s="1560"/>
      <c r="AZ112" s="1560"/>
      <c r="BA112" s="1560"/>
      <c r="BB112" s="1560"/>
      <c r="BC112" s="1560"/>
    </row>
    <row r="113" spans="1:55" x14ac:dyDescent="0.2">
      <c r="A113" s="1560"/>
      <c r="B113" s="1560"/>
      <c r="C113" s="1560"/>
      <c r="D113" s="1560"/>
      <c r="E113" s="1560"/>
      <c r="F113" s="1560"/>
      <c r="G113" s="1560"/>
      <c r="H113" s="1560"/>
      <c r="I113" s="1560"/>
      <c r="J113" s="1560"/>
      <c r="K113" s="1560"/>
      <c r="L113" s="1560"/>
      <c r="M113" s="1560"/>
      <c r="N113" s="1560"/>
      <c r="O113" s="1560"/>
      <c r="P113" s="1560"/>
      <c r="Q113" s="1560"/>
      <c r="R113" s="1560"/>
      <c r="S113" s="1560"/>
      <c r="T113" s="1560"/>
      <c r="U113" s="1560"/>
      <c r="V113" s="1560"/>
      <c r="W113" s="1560"/>
      <c r="X113" s="1560"/>
      <c r="Y113" s="1560"/>
      <c r="Z113" s="1560"/>
      <c r="AA113" s="1560"/>
      <c r="AB113" s="1560"/>
      <c r="AC113" s="1560"/>
      <c r="AD113" s="1560"/>
      <c r="AE113" s="1560"/>
      <c r="AF113" s="1560"/>
      <c r="AG113" s="1560"/>
      <c r="AH113" s="1560"/>
      <c r="AI113" s="1560"/>
      <c r="AJ113" s="1560"/>
      <c r="AK113" s="1560"/>
      <c r="AL113" s="1560"/>
      <c r="AM113" s="1560"/>
      <c r="AN113" s="1560"/>
      <c r="AO113" s="1560"/>
      <c r="AP113" s="1560"/>
      <c r="AQ113" s="1560"/>
      <c r="AR113" s="1560"/>
      <c r="AS113" s="1560"/>
      <c r="AT113" s="1560"/>
      <c r="AU113" s="1560"/>
      <c r="AV113" s="1560"/>
      <c r="AW113" s="1560"/>
      <c r="AX113" s="1560"/>
      <c r="AY113" s="1560"/>
      <c r="AZ113" s="1560"/>
      <c r="BA113" s="1560"/>
      <c r="BB113" s="1560"/>
      <c r="BC113" s="1560"/>
    </row>
    <row r="114" spans="1:55" x14ac:dyDescent="0.2">
      <c r="A114" s="1560"/>
      <c r="B114" s="1560"/>
      <c r="C114" s="1560"/>
      <c r="D114" s="1560"/>
      <c r="E114" s="1560"/>
      <c r="F114" s="1560"/>
      <c r="G114" s="1560"/>
      <c r="H114" s="1560"/>
      <c r="I114" s="1560"/>
      <c r="J114" s="1560"/>
      <c r="K114" s="1560"/>
      <c r="L114" s="1560"/>
      <c r="M114" s="1560"/>
      <c r="N114" s="1560"/>
      <c r="O114" s="1560"/>
      <c r="P114" s="1560"/>
      <c r="Q114" s="1560"/>
      <c r="R114" s="1560"/>
      <c r="S114" s="1560"/>
      <c r="T114" s="1560"/>
      <c r="U114" s="1560"/>
      <c r="V114" s="1560"/>
      <c r="W114" s="1560"/>
      <c r="X114" s="1560"/>
      <c r="Y114" s="1560"/>
      <c r="Z114" s="1560"/>
      <c r="AA114" s="1560"/>
      <c r="AB114" s="1560"/>
      <c r="AC114" s="1560"/>
      <c r="AD114" s="1560"/>
      <c r="AE114" s="1560"/>
      <c r="AF114" s="1560"/>
      <c r="AG114" s="1560"/>
      <c r="AH114" s="1560"/>
      <c r="AI114" s="1560"/>
      <c r="AJ114" s="1560"/>
      <c r="AK114" s="1560"/>
      <c r="AL114" s="1560"/>
      <c r="AM114" s="1560"/>
      <c r="AN114" s="1560"/>
      <c r="AO114" s="1560"/>
      <c r="AP114" s="1560"/>
      <c r="AQ114" s="1560"/>
      <c r="AR114" s="1560"/>
      <c r="AS114" s="1560"/>
      <c r="AT114" s="1560"/>
      <c r="AU114" s="1560"/>
      <c r="AV114" s="1560"/>
      <c r="AW114" s="1560"/>
      <c r="AX114" s="1560"/>
      <c r="AY114" s="1560"/>
      <c r="AZ114" s="1560"/>
      <c r="BA114" s="1560"/>
      <c r="BB114" s="1560"/>
      <c r="BC114" s="1560"/>
    </row>
    <row r="115" spans="1:55" x14ac:dyDescent="0.2">
      <c r="A115" s="1560"/>
      <c r="B115" s="1560"/>
      <c r="C115" s="1560"/>
      <c r="D115" s="1560"/>
      <c r="E115" s="1560"/>
      <c r="F115" s="1560"/>
      <c r="G115" s="1560"/>
      <c r="H115" s="1560"/>
      <c r="I115" s="1560"/>
      <c r="J115" s="1560"/>
      <c r="K115" s="1560"/>
      <c r="L115" s="1560"/>
      <c r="M115" s="1560"/>
      <c r="N115" s="1560"/>
      <c r="O115" s="1560"/>
      <c r="P115" s="1560"/>
      <c r="Q115" s="1560"/>
      <c r="R115" s="1560"/>
      <c r="S115" s="1560"/>
      <c r="T115" s="1560"/>
      <c r="U115" s="1560"/>
      <c r="V115" s="1560"/>
      <c r="W115" s="1560"/>
      <c r="X115" s="1560"/>
      <c r="Y115" s="1560"/>
      <c r="Z115" s="1560"/>
      <c r="AA115" s="1560"/>
      <c r="AB115" s="1560"/>
      <c r="AC115" s="1560"/>
      <c r="AD115" s="1560"/>
      <c r="AE115" s="1560"/>
      <c r="AF115" s="1560"/>
      <c r="AG115" s="1560"/>
      <c r="AH115" s="1560"/>
      <c r="AI115" s="1560"/>
      <c r="AJ115" s="1560"/>
      <c r="AK115" s="1560"/>
      <c r="AL115" s="1560"/>
      <c r="AM115" s="1560"/>
      <c r="AN115" s="1560"/>
      <c r="AO115" s="1560"/>
      <c r="AP115" s="1560"/>
      <c r="AQ115" s="1560"/>
      <c r="AR115" s="1560"/>
      <c r="AS115" s="1560"/>
      <c r="AT115" s="1560"/>
      <c r="AU115" s="1560"/>
      <c r="AV115" s="1560"/>
      <c r="AW115" s="1560"/>
      <c r="AX115" s="1560"/>
      <c r="AY115" s="1560"/>
      <c r="AZ115" s="1560"/>
      <c r="BA115" s="1560"/>
      <c r="BB115" s="1560"/>
      <c r="BC115" s="1560"/>
    </row>
    <row r="116" spans="1:55" x14ac:dyDescent="0.2">
      <c r="A116" s="1560"/>
      <c r="B116" s="1560"/>
      <c r="C116" s="1560"/>
      <c r="D116" s="1560"/>
      <c r="E116" s="1560"/>
      <c r="F116" s="1560"/>
      <c r="G116" s="1560"/>
      <c r="H116" s="1560"/>
      <c r="I116" s="1560"/>
      <c r="J116" s="1560"/>
      <c r="K116" s="1560"/>
      <c r="L116" s="1560"/>
      <c r="M116" s="1560"/>
      <c r="N116" s="1560"/>
      <c r="O116" s="1560"/>
      <c r="P116" s="1560"/>
      <c r="Q116" s="1560"/>
      <c r="R116" s="1560"/>
      <c r="S116" s="1560"/>
      <c r="T116" s="1560"/>
      <c r="U116" s="1560"/>
      <c r="V116" s="1560"/>
      <c r="W116" s="1560"/>
      <c r="X116" s="1560"/>
      <c r="Y116" s="1560"/>
      <c r="Z116" s="1560"/>
      <c r="AA116" s="1560"/>
      <c r="AB116" s="1560"/>
      <c r="AC116" s="1560"/>
      <c r="AD116" s="1560"/>
      <c r="AE116" s="1560"/>
      <c r="AF116" s="1560"/>
      <c r="AG116" s="1560"/>
      <c r="AH116" s="1560"/>
      <c r="AI116" s="1560"/>
      <c r="AJ116" s="1560"/>
      <c r="AK116" s="1560"/>
      <c r="AL116" s="1560"/>
      <c r="AM116" s="1560"/>
      <c r="AN116" s="1560"/>
      <c r="AO116" s="1560"/>
      <c r="AP116" s="1560"/>
      <c r="AQ116" s="1560"/>
      <c r="AR116" s="1560"/>
      <c r="AS116" s="1560"/>
      <c r="AT116" s="1560"/>
      <c r="AU116" s="1560"/>
      <c r="AV116" s="1560"/>
      <c r="AW116" s="1560"/>
      <c r="AX116" s="1560"/>
      <c r="AY116" s="1560"/>
      <c r="AZ116" s="1560"/>
      <c r="BA116" s="1560"/>
      <c r="BB116" s="1560"/>
      <c r="BC116" s="1560"/>
    </row>
    <row r="117" spans="1:55" x14ac:dyDescent="0.2">
      <c r="A117" s="1560"/>
      <c r="B117" s="1560"/>
      <c r="C117" s="1560"/>
      <c r="D117" s="1560"/>
      <c r="E117" s="1560"/>
      <c r="F117" s="1560"/>
      <c r="G117" s="1560"/>
      <c r="H117" s="1560"/>
      <c r="I117" s="1560"/>
      <c r="J117" s="1560"/>
      <c r="K117" s="1560"/>
      <c r="L117" s="1560"/>
      <c r="M117" s="1560"/>
      <c r="N117" s="1560"/>
      <c r="O117" s="1560"/>
      <c r="P117" s="1560"/>
      <c r="Q117" s="1560"/>
      <c r="R117" s="1560"/>
      <c r="S117" s="1560"/>
      <c r="T117" s="1560"/>
      <c r="U117" s="1560"/>
      <c r="V117" s="1560"/>
      <c r="W117" s="1560"/>
      <c r="X117" s="1560"/>
      <c r="Y117" s="1560"/>
      <c r="Z117" s="1560"/>
      <c r="AA117" s="1560"/>
      <c r="AB117" s="1560"/>
      <c r="AC117" s="1560"/>
      <c r="AD117" s="1560"/>
      <c r="AE117" s="1560"/>
      <c r="AF117" s="1560"/>
      <c r="AG117" s="1560"/>
      <c r="AH117" s="1560"/>
      <c r="AI117" s="1560"/>
      <c r="AJ117" s="1560"/>
      <c r="AK117" s="1560"/>
      <c r="AL117" s="1560"/>
      <c r="AM117" s="1560"/>
      <c r="AN117" s="1560"/>
      <c r="AO117" s="1560"/>
      <c r="AP117" s="1560"/>
      <c r="AQ117" s="1560"/>
      <c r="AR117" s="1560"/>
      <c r="AS117" s="1560"/>
      <c r="AT117" s="1560"/>
      <c r="AU117" s="1560"/>
      <c r="AV117" s="1560"/>
      <c r="AW117" s="1560"/>
      <c r="AX117" s="1560"/>
      <c r="AY117" s="1560"/>
      <c r="AZ117" s="1560"/>
      <c r="BA117" s="1560"/>
      <c r="BB117" s="1560"/>
      <c r="BC117" s="1560"/>
    </row>
    <row r="118" spans="1:55" x14ac:dyDescent="0.2">
      <c r="A118" s="1560"/>
      <c r="B118" s="1560"/>
      <c r="C118" s="1560"/>
      <c r="D118" s="1560"/>
      <c r="E118" s="1560"/>
      <c r="F118" s="1560"/>
      <c r="G118" s="1560"/>
      <c r="H118" s="1560"/>
      <c r="I118" s="1560"/>
      <c r="J118" s="1560"/>
      <c r="K118" s="1560"/>
      <c r="L118" s="1560"/>
      <c r="M118" s="1560"/>
      <c r="N118" s="1560"/>
      <c r="O118" s="1560"/>
      <c r="P118" s="1560"/>
      <c r="Q118" s="1560"/>
      <c r="R118" s="1560"/>
      <c r="S118" s="1560"/>
      <c r="T118" s="1560"/>
      <c r="U118" s="1560"/>
      <c r="V118" s="1560"/>
      <c r="W118" s="1560"/>
      <c r="X118" s="1560"/>
      <c r="Y118" s="1560"/>
      <c r="Z118" s="1560"/>
      <c r="AA118" s="1560"/>
      <c r="AB118" s="1560"/>
      <c r="AC118" s="1560"/>
      <c r="AD118" s="1560"/>
      <c r="AE118" s="1560"/>
      <c r="AF118" s="1560"/>
      <c r="AG118" s="1560"/>
      <c r="AH118" s="1560"/>
      <c r="AI118" s="1560"/>
      <c r="AJ118" s="1560"/>
      <c r="AK118" s="1560"/>
      <c r="AL118" s="1560"/>
      <c r="AM118" s="1560"/>
      <c r="AN118" s="1560"/>
      <c r="AO118" s="1560"/>
      <c r="AP118" s="1560"/>
      <c r="AQ118" s="1560"/>
      <c r="AR118" s="1560"/>
      <c r="AS118" s="1560"/>
      <c r="AT118" s="1560"/>
      <c r="AU118" s="1560"/>
      <c r="AV118" s="1560"/>
      <c r="AW118" s="1560"/>
      <c r="AX118" s="1560"/>
      <c r="AY118" s="1560"/>
      <c r="AZ118" s="1560"/>
      <c r="BA118" s="1560"/>
      <c r="BB118" s="1560"/>
      <c r="BC118" s="1560"/>
    </row>
    <row r="119" spans="1:55" x14ac:dyDescent="0.2">
      <c r="A119" s="1560"/>
      <c r="B119" s="1560"/>
      <c r="C119" s="1560"/>
      <c r="D119" s="1560"/>
      <c r="E119" s="1560"/>
      <c r="F119" s="1560"/>
      <c r="G119" s="1560"/>
      <c r="H119" s="1560"/>
      <c r="I119" s="1560"/>
      <c r="J119" s="1560"/>
      <c r="K119" s="1560"/>
      <c r="L119" s="1560"/>
      <c r="M119" s="1560"/>
      <c r="N119" s="1560"/>
      <c r="O119" s="1560"/>
      <c r="P119" s="1560"/>
      <c r="Q119" s="1560"/>
      <c r="R119" s="1560"/>
      <c r="S119" s="1560"/>
      <c r="T119" s="1560"/>
      <c r="U119" s="1560"/>
      <c r="V119" s="1560"/>
      <c r="W119" s="1560"/>
      <c r="X119" s="1560"/>
      <c r="Y119" s="1560"/>
      <c r="Z119" s="1560"/>
      <c r="AA119" s="1560"/>
      <c r="AB119" s="1560"/>
      <c r="AC119" s="1560"/>
      <c r="AD119" s="1560"/>
      <c r="AE119" s="1560"/>
      <c r="AF119" s="1560"/>
      <c r="AG119" s="1560"/>
      <c r="AH119" s="1560"/>
      <c r="AI119" s="1560"/>
      <c r="AJ119" s="1560"/>
      <c r="AK119" s="1560"/>
      <c r="AL119" s="1560"/>
      <c r="AM119" s="1560"/>
      <c r="AN119" s="1560"/>
      <c r="AO119" s="1560"/>
      <c r="AP119" s="1560"/>
      <c r="AQ119" s="1560"/>
      <c r="AR119" s="1560"/>
      <c r="AS119" s="1560"/>
      <c r="AT119" s="1560"/>
      <c r="AU119" s="1560"/>
      <c r="AV119" s="1560"/>
      <c r="AW119" s="1560"/>
      <c r="AX119" s="1560"/>
      <c r="AY119" s="1560"/>
      <c r="AZ119" s="1560"/>
      <c r="BA119" s="1560"/>
      <c r="BB119" s="1560"/>
      <c r="BC119" s="1560"/>
    </row>
    <row r="120" spans="1:55" x14ac:dyDescent="0.2">
      <c r="A120" s="1560"/>
      <c r="B120" s="1560"/>
      <c r="C120" s="1560"/>
      <c r="D120" s="1560"/>
      <c r="E120" s="1560"/>
      <c r="F120" s="1560"/>
      <c r="G120" s="1560"/>
      <c r="H120" s="1560"/>
      <c r="I120" s="1560"/>
      <c r="J120" s="1560"/>
      <c r="K120" s="1560"/>
      <c r="L120" s="1560"/>
      <c r="M120" s="1560"/>
      <c r="N120" s="1560"/>
      <c r="O120" s="1560"/>
      <c r="P120" s="1560"/>
      <c r="Q120" s="1560"/>
      <c r="R120" s="1560"/>
      <c r="S120" s="1560"/>
      <c r="T120" s="1560"/>
      <c r="U120" s="1560"/>
      <c r="V120" s="1560"/>
      <c r="W120" s="1560"/>
      <c r="X120" s="1560"/>
      <c r="Y120" s="1560"/>
      <c r="Z120" s="1560"/>
      <c r="AA120" s="1560"/>
      <c r="AB120" s="1560"/>
      <c r="AC120" s="1560"/>
      <c r="AD120" s="1560"/>
      <c r="AE120" s="1560"/>
      <c r="AF120" s="1560"/>
      <c r="AG120" s="1560"/>
      <c r="AH120" s="1560"/>
      <c r="AI120" s="1560"/>
      <c r="AJ120" s="1560"/>
      <c r="AK120" s="1560"/>
      <c r="AL120" s="1560"/>
      <c r="AM120" s="1560"/>
      <c r="AN120" s="1560"/>
      <c r="AO120" s="1560"/>
      <c r="AP120" s="1560"/>
      <c r="AQ120" s="1560"/>
      <c r="AR120" s="1560"/>
      <c r="AS120" s="1560"/>
      <c r="AT120" s="1560"/>
      <c r="AU120" s="1560"/>
      <c r="AV120" s="1560"/>
      <c r="AW120" s="1560"/>
      <c r="AX120" s="1560"/>
      <c r="AY120" s="1560"/>
      <c r="AZ120" s="1560"/>
      <c r="BA120" s="1560"/>
      <c r="BB120" s="1560"/>
      <c r="BC120" s="1560"/>
    </row>
    <row r="121" spans="1:55" x14ac:dyDescent="0.2">
      <c r="A121" s="1560"/>
      <c r="B121" s="1560"/>
      <c r="C121" s="1560"/>
      <c r="D121" s="1560"/>
      <c r="E121" s="1560"/>
      <c r="F121" s="1560"/>
      <c r="G121" s="1560"/>
      <c r="H121" s="1560"/>
      <c r="I121" s="1560"/>
      <c r="J121" s="1560"/>
      <c r="K121" s="1560"/>
      <c r="L121" s="1560"/>
      <c r="M121" s="1560"/>
      <c r="N121" s="1560"/>
      <c r="O121" s="1560"/>
      <c r="P121" s="1560"/>
      <c r="Q121" s="1560"/>
      <c r="R121" s="1560"/>
      <c r="S121" s="1560"/>
      <c r="T121" s="1560"/>
      <c r="U121" s="1560"/>
      <c r="V121" s="1560"/>
      <c r="W121" s="1560"/>
      <c r="X121" s="1560"/>
      <c r="Y121" s="1560"/>
      <c r="Z121" s="1560"/>
      <c r="AA121" s="1560"/>
      <c r="AB121" s="1560"/>
      <c r="AC121" s="1560"/>
      <c r="AD121" s="1560"/>
      <c r="AE121" s="1560"/>
      <c r="AF121" s="1560"/>
      <c r="AG121" s="1560"/>
      <c r="AH121" s="1560"/>
      <c r="AI121" s="1560"/>
      <c r="AJ121" s="1560"/>
      <c r="AK121" s="1560"/>
      <c r="AL121" s="1560"/>
      <c r="AM121" s="1560"/>
      <c r="AN121" s="1560"/>
      <c r="AO121" s="1560"/>
      <c r="AP121" s="1560"/>
      <c r="AQ121" s="1560"/>
      <c r="AR121" s="1560"/>
      <c r="AS121" s="1560"/>
      <c r="AT121" s="1560"/>
      <c r="AU121" s="1560"/>
      <c r="AV121" s="1560"/>
      <c r="AW121" s="1560"/>
      <c r="AX121" s="1560"/>
      <c r="AY121" s="1560"/>
      <c r="AZ121" s="1560"/>
      <c r="BA121" s="1560"/>
      <c r="BB121" s="1560"/>
      <c r="BC121" s="1560"/>
    </row>
    <row r="122" spans="1:55" x14ac:dyDescent="0.2">
      <c r="A122" s="1560"/>
      <c r="B122" s="1560"/>
      <c r="C122" s="1560"/>
      <c r="D122" s="1560"/>
      <c r="E122" s="1560"/>
      <c r="F122" s="1560"/>
      <c r="G122" s="1560"/>
      <c r="H122" s="1560"/>
      <c r="I122" s="1560"/>
      <c r="J122" s="1560"/>
      <c r="K122" s="1560"/>
      <c r="L122" s="1560"/>
      <c r="M122" s="1560"/>
      <c r="N122" s="1560"/>
      <c r="O122" s="1560"/>
      <c r="P122" s="1560"/>
      <c r="Q122" s="1560"/>
      <c r="R122" s="1560"/>
      <c r="S122" s="1560"/>
      <c r="T122" s="1560"/>
      <c r="U122" s="1560"/>
      <c r="V122" s="1560"/>
      <c r="W122" s="1560"/>
      <c r="X122" s="1560"/>
      <c r="Y122" s="1560"/>
      <c r="Z122" s="1560"/>
      <c r="AA122" s="1560"/>
      <c r="AB122" s="1560"/>
      <c r="AC122" s="1560"/>
      <c r="AD122" s="1560"/>
      <c r="AE122" s="1560"/>
      <c r="AF122" s="1560"/>
      <c r="AG122" s="1560"/>
      <c r="AH122" s="1560"/>
      <c r="AI122" s="1560"/>
      <c r="AJ122" s="1560"/>
      <c r="AK122" s="1560"/>
      <c r="AL122" s="1560"/>
      <c r="AM122" s="1560"/>
      <c r="AN122" s="1560"/>
      <c r="AO122" s="1560"/>
      <c r="AP122" s="1560"/>
      <c r="AQ122" s="1560"/>
      <c r="AR122" s="1560"/>
      <c r="AS122" s="1560"/>
      <c r="AT122" s="1560"/>
      <c r="AU122" s="1560"/>
      <c r="AV122" s="1560"/>
      <c r="AW122" s="1560"/>
      <c r="AX122" s="1560"/>
      <c r="AY122" s="1560"/>
      <c r="AZ122" s="1560"/>
      <c r="BA122" s="1560"/>
      <c r="BB122" s="1560"/>
      <c r="BC122" s="1560"/>
    </row>
    <row r="123" spans="1:55" x14ac:dyDescent="0.2">
      <c r="A123" s="1560"/>
      <c r="B123" s="1560"/>
      <c r="C123" s="1560"/>
      <c r="D123" s="1560"/>
      <c r="E123" s="1560"/>
      <c r="F123" s="1560"/>
      <c r="G123" s="1560"/>
      <c r="H123" s="1560"/>
      <c r="I123" s="1560"/>
      <c r="J123" s="1560"/>
      <c r="K123" s="1560"/>
      <c r="L123" s="1560"/>
      <c r="M123" s="1560"/>
      <c r="N123" s="1560"/>
      <c r="O123" s="1560"/>
      <c r="P123" s="1560"/>
      <c r="Q123" s="1560"/>
      <c r="R123" s="1560"/>
      <c r="S123" s="1560"/>
      <c r="T123" s="1560"/>
      <c r="U123" s="1560"/>
      <c r="V123" s="1560"/>
      <c r="W123" s="1560"/>
      <c r="X123" s="1560"/>
      <c r="Y123" s="1560"/>
      <c r="Z123" s="1560"/>
      <c r="AA123" s="1560"/>
      <c r="AB123" s="1560"/>
      <c r="AC123" s="1560"/>
      <c r="AD123" s="1560"/>
      <c r="AE123" s="1560"/>
      <c r="AF123" s="1560"/>
      <c r="AG123" s="1560"/>
      <c r="AH123" s="1560"/>
      <c r="AI123" s="1560"/>
      <c r="AJ123" s="1560"/>
      <c r="AK123" s="1560"/>
      <c r="AL123" s="1560"/>
      <c r="AM123" s="1560"/>
      <c r="AN123" s="1560"/>
      <c r="AO123" s="1560"/>
      <c r="AP123" s="1560"/>
      <c r="AQ123" s="1560"/>
      <c r="AR123" s="1560"/>
      <c r="AS123" s="1560"/>
      <c r="AT123" s="1560"/>
      <c r="AU123" s="1560"/>
      <c r="AV123" s="1560"/>
      <c r="AW123" s="1560"/>
      <c r="AX123" s="1560"/>
      <c r="AY123" s="1560"/>
      <c r="AZ123" s="1560"/>
      <c r="BA123" s="1560"/>
      <c r="BB123" s="1560"/>
      <c r="BC123" s="1560"/>
    </row>
    <row r="124" spans="1:55" x14ac:dyDescent="0.2">
      <c r="A124" s="1560"/>
      <c r="B124" s="1560"/>
      <c r="C124" s="1560"/>
      <c r="D124" s="1560"/>
      <c r="E124" s="1560"/>
      <c r="F124" s="1560"/>
      <c r="G124" s="1560"/>
      <c r="H124" s="1560"/>
      <c r="I124" s="1560"/>
      <c r="J124" s="1560"/>
      <c r="K124" s="1560"/>
      <c r="L124" s="1560"/>
      <c r="M124" s="1560"/>
      <c r="N124" s="1560"/>
      <c r="O124" s="1560"/>
      <c r="P124" s="1560"/>
      <c r="Q124" s="1560"/>
      <c r="R124" s="1560"/>
      <c r="S124" s="1560"/>
      <c r="T124" s="1560"/>
      <c r="U124" s="1560"/>
      <c r="V124" s="1560"/>
      <c r="W124" s="1560"/>
      <c r="X124" s="1560"/>
      <c r="Y124" s="1560"/>
      <c r="Z124" s="1560"/>
      <c r="AA124" s="1560"/>
      <c r="AB124" s="1560"/>
      <c r="AC124" s="1560"/>
      <c r="AD124" s="1560"/>
      <c r="AE124" s="1560"/>
      <c r="AF124" s="1560"/>
      <c r="AG124" s="1560"/>
      <c r="AH124" s="1560"/>
      <c r="AI124" s="1560"/>
      <c r="AJ124" s="1560"/>
      <c r="AK124" s="1560"/>
      <c r="AL124" s="1560"/>
      <c r="AM124" s="1560"/>
      <c r="AN124" s="1560"/>
      <c r="AO124" s="1560"/>
      <c r="AP124" s="1560"/>
      <c r="AQ124" s="1560"/>
      <c r="AR124" s="1560"/>
      <c r="AS124" s="1560"/>
      <c r="AT124" s="1560"/>
      <c r="AU124" s="1560"/>
      <c r="AV124" s="1560"/>
      <c r="AW124" s="1560"/>
      <c r="AX124" s="1560"/>
      <c r="AY124" s="1560"/>
      <c r="AZ124" s="1560"/>
      <c r="BA124" s="1560"/>
      <c r="BB124" s="1560"/>
      <c r="BC124" s="1560"/>
    </row>
    <row r="125" spans="1:55" x14ac:dyDescent="0.2">
      <c r="A125" s="1560"/>
      <c r="B125" s="1560"/>
      <c r="C125" s="1560"/>
      <c r="D125" s="1560"/>
      <c r="E125" s="1560"/>
      <c r="F125" s="1560"/>
      <c r="G125" s="1560"/>
      <c r="H125" s="1560"/>
      <c r="I125" s="1560"/>
      <c r="J125" s="1560"/>
      <c r="K125" s="1560"/>
      <c r="L125" s="1560"/>
      <c r="M125" s="1560"/>
      <c r="N125" s="1560"/>
      <c r="O125" s="1560"/>
      <c r="P125" s="1560"/>
      <c r="Q125" s="1560"/>
      <c r="R125" s="1560"/>
      <c r="S125" s="1560"/>
      <c r="T125" s="1560"/>
      <c r="U125" s="1560"/>
      <c r="V125" s="1560"/>
      <c r="W125" s="1560"/>
      <c r="X125" s="1560"/>
      <c r="Y125" s="1560"/>
      <c r="Z125" s="1560"/>
      <c r="AA125" s="1560"/>
      <c r="AB125" s="1560"/>
      <c r="AC125" s="1560"/>
      <c r="AD125" s="1560"/>
      <c r="AE125" s="1560"/>
      <c r="AF125" s="1560"/>
      <c r="AG125" s="1560"/>
      <c r="AH125" s="1560"/>
      <c r="AI125" s="1560"/>
      <c r="AJ125" s="1560"/>
      <c r="AK125" s="1560"/>
      <c r="AL125" s="1560"/>
      <c r="AM125" s="1560"/>
      <c r="AN125" s="1560"/>
      <c r="AO125" s="1560"/>
      <c r="AP125" s="1560"/>
      <c r="AQ125" s="1560"/>
      <c r="AR125" s="1560"/>
      <c r="AS125" s="1560"/>
      <c r="AT125" s="1560"/>
      <c r="AU125" s="1560"/>
      <c r="AV125" s="1560"/>
      <c r="AW125" s="1560"/>
      <c r="AX125" s="1560"/>
      <c r="AY125" s="1560"/>
      <c r="AZ125" s="1560"/>
      <c r="BA125" s="1560"/>
      <c r="BB125" s="1560"/>
      <c r="BC125" s="1560"/>
    </row>
    <row r="126" spans="1:55" x14ac:dyDescent="0.2">
      <c r="A126" s="1560"/>
      <c r="B126" s="1560"/>
      <c r="C126" s="1560"/>
      <c r="D126" s="1560"/>
      <c r="E126" s="1560"/>
      <c r="F126" s="1560"/>
      <c r="G126" s="1560"/>
      <c r="H126" s="1560"/>
      <c r="I126" s="1560"/>
      <c r="J126" s="1560"/>
      <c r="K126" s="1560"/>
      <c r="L126" s="1560"/>
      <c r="M126" s="1560"/>
      <c r="N126" s="1560"/>
      <c r="O126" s="1560"/>
      <c r="P126" s="1560"/>
      <c r="Q126" s="1560"/>
      <c r="R126" s="1560"/>
      <c r="S126" s="1560"/>
      <c r="T126" s="1560"/>
      <c r="U126" s="1560"/>
      <c r="V126" s="1560"/>
      <c r="W126" s="1560"/>
      <c r="X126" s="1560"/>
      <c r="Y126" s="1560"/>
      <c r="Z126" s="1560"/>
      <c r="AA126" s="1560"/>
      <c r="AB126" s="1560"/>
      <c r="AC126" s="1560"/>
      <c r="AD126" s="1560"/>
      <c r="AE126" s="1560"/>
      <c r="AF126" s="1560"/>
      <c r="AG126" s="1560"/>
      <c r="AH126" s="1560"/>
      <c r="AI126" s="1560"/>
      <c r="AJ126" s="1560"/>
      <c r="AK126" s="1560"/>
      <c r="AL126" s="1560"/>
      <c r="AM126" s="1560"/>
      <c r="AN126" s="1560"/>
      <c r="AO126" s="1560"/>
      <c r="AP126" s="1560"/>
      <c r="AQ126" s="1560"/>
      <c r="AR126" s="1560"/>
      <c r="AS126" s="1560"/>
      <c r="AT126" s="1560"/>
      <c r="AU126" s="1560"/>
      <c r="AV126" s="1560"/>
      <c r="AW126" s="1560"/>
      <c r="AX126" s="1560"/>
      <c r="AY126" s="1560"/>
      <c r="AZ126" s="1560"/>
      <c r="BA126" s="1560"/>
      <c r="BB126" s="1560"/>
      <c r="BC126" s="1560"/>
    </row>
    <row r="127" spans="1:55" x14ac:dyDescent="0.2">
      <c r="A127" s="1560"/>
      <c r="B127" s="1560"/>
      <c r="C127" s="1560"/>
      <c r="D127" s="1560"/>
      <c r="E127" s="1560"/>
      <c r="F127" s="1560"/>
      <c r="G127" s="1560"/>
      <c r="H127" s="1560"/>
      <c r="I127" s="1560"/>
      <c r="J127" s="1560"/>
      <c r="K127" s="1560"/>
      <c r="L127" s="1560"/>
      <c r="M127" s="1560"/>
      <c r="N127" s="1560"/>
      <c r="O127" s="1560"/>
      <c r="P127" s="1560"/>
      <c r="Q127" s="1560"/>
      <c r="R127" s="1560"/>
      <c r="S127" s="1560"/>
      <c r="T127" s="1560"/>
      <c r="U127" s="1560"/>
      <c r="V127" s="1560"/>
      <c r="W127" s="1560"/>
      <c r="X127" s="1560"/>
      <c r="Y127" s="1560"/>
      <c r="Z127" s="1560"/>
      <c r="AA127" s="1560"/>
      <c r="AB127" s="1560"/>
      <c r="AC127" s="1560"/>
      <c r="AD127" s="1560"/>
      <c r="AE127" s="1560"/>
      <c r="AF127" s="1560"/>
      <c r="AG127" s="1560"/>
      <c r="AH127" s="1560"/>
      <c r="AI127" s="1560"/>
      <c r="AJ127" s="1560"/>
      <c r="AK127" s="1560"/>
      <c r="AL127" s="1560"/>
      <c r="AM127" s="1560"/>
      <c r="AN127" s="1560"/>
      <c r="AO127" s="1560"/>
      <c r="AP127" s="1560"/>
      <c r="AQ127" s="1560"/>
      <c r="AR127" s="1560"/>
      <c r="AS127" s="1560"/>
      <c r="AT127" s="1560"/>
      <c r="AU127" s="1560"/>
      <c r="AV127" s="1560"/>
      <c r="AW127" s="1560"/>
      <c r="AX127" s="1560"/>
      <c r="AY127" s="1560"/>
      <c r="AZ127" s="1560"/>
      <c r="BA127" s="1560"/>
      <c r="BB127" s="1560"/>
      <c r="BC127" s="1560"/>
    </row>
    <row r="128" spans="1:55" x14ac:dyDescent="0.2">
      <c r="A128" s="1560"/>
      <c r="B128" s="1560"/>
      <c r="C128" s="1560"/>
      <c r="D128" s="1560"/>
      <c r="E128" s="1560"/>
      <c r="F128" s="1560"/>
      <c r="G128" s="1560"/>
      <c r="H128" s="1560"/>
      <c r="I128" s="1560"/>
      <c r="J128" s="1560"/>
      <c r="K128" s="1560"/>
      <c r="L128" s="1560"/>
      <c r="M128" s="1560"/>
      <c r="N128" s="1560"/>
      <c r="O128" s="1560"/>
      <c r="P128" s="1560"/>
      <c r="Q128" s="1560"/>
      <c r="R128" s="1560"/>
      <c r="S128" s="1560"/>
      <c r="T128" s="1560"/>
      <c r="U128" s="1560"/>
      <c r="V128" s="1560"/>
      <c r="W128" s="1560"/>
      <c r="X128" s="1560"/>
      <c r="Y128" s="1560"/>
      <c r="Z128" s="1560"/>
      <c r="AA128" s="1560"/>
      <c r="AB128" s="1560"/>
      <c r="AC128" s="1560"/>
      <c r="AD128" s="1560"/>
      <c r="AE128" s="1560"/>
      <c r="AF128" s="1560"/>
      <c r="AG128" s="1560"/>
      <c r="AH128" s="1560"/>
      <c r="AI128" s="1560"/>
      <c r="AJ128" s="1560"/>
      <c r="AK128" s="1560"/>
      <c r="AL128" s="1560"/>
      <c r="AM128" s="1560"/>
      <c r="AN128" s="1560"/>
      <c r="AO128" s="1560"/>
      <c r="AP128" s="1560"/>
      <c r="AQ128" s="1560"/>
      <c r="AR128" s="1560"/>
      <c r="AS128" s="1560"/>
      <c r="AT128" s="1560"/>
      <c r="AU128" s="1560"/>
      <c r="AV128" s="1560"/>
      <c r="AW128" s="1560"/>
      <c r="AX128" s="1560"/>
      <c r="AY128" s="1560"/>
      <c r="AZ128" s="1560"/>
      <c r="BA128" s="1560"/>
      <c r="BB128" s="1560"/>
      <c r="BC128" s="1560"/>
    </row>
    <row r="129" spans="1:55" x14ac:dyDescent="0.2">
      <c r="A129" s="1560"/>
      <c r="B129" s="1560"/>
      <c r="C129" s="1560"/>
      <c r="D129" s="1560"/>
      <c r="E129" s="1560"/>
      <c r="F129" s="1560"/>
      <c r="G129" s="1560"/>
      <c r="H129" s="1560"/>
      <c r="I129" s="1560"/>
      <c r="J129" s="1560"/>
      <c r="K129" s="1560"/>
      <c r="L129" s="1560"/>
      <c r="M129" s="1560"/>
      <c r="N129" s="1560"/>
      <c r="O129" s="1560"/>
      <c r="P129" s="1560"/>
      <c r="Q129" s="1560"/>
      <c r="R129" s="1560"/>
      <c r="S129" s="1560"/>
      <c r="T129" s="1560"/>
      <c r="U129" s="1560"/>
      <c r="V129" s="1560"/>
      <c r="W129" s="1560"/>
      <c r="X129" s="1560"/>
      <c r="Y129" s="1560"/>
      <c r="Z129" s="1560"/>
      <c r="AA129" s="1560"/>
      <c r="AB129" s="1560"/>
      <c r="AC129" s="1560"/>
      <c r="AD129" s="1560"/>
      <c r="AE129" s="1560"/>
      <c r="AF129" s="1560"/>
      <c r="AG129" s="1560"/>
      <c r="AH129" s="1560"/>
      <c r="AI129" s="1560"/>
      <c r="AJ129" s="1560"/>
      <c r="AK129" s="1560"/>
      <c r="AL129" s="1560"/>
      <c r="AM129" s="1560"/>
      <c r="AN129" s="1560"/>
      <c r="AO129" s="1560"/>
      <c r="AP129" s="1560"/>
      <c r="AQ129" s="1560"/>
      <c r="AR129" s="1560"/>
      <c r="AS129" s="1560"/>
      <c r="AT129" s="1560"/>
      <c r="AU129" s="1560"/>
      <c r="AV129" s="1560"/>
      <c r="AW129" s="1560"/>
      <c r="AX129" s="1560"/>
      <c r="AY129" s="1560"/>
      <c r="AZ129" s="1560"/>
      <c r="BA129" s="1560"/>
      <c r="BB129" s="1560"/>
      <c r="BC129" s="1560"/>
    </row>
    <row r="130" spans="1:55" x14ac:dyDescent="0.2">
      <c r="A130" s="1560"/>
      <c r="B130" s="1560"/>
      <c r="C130" s="1560"/>
      <c r="D130" s="1560"/>
      <c r="E130" s="1560"/>
      <c r="F130" s="1560"/>
      <c r="G130" s="1560"/>
      <c r="H130" s="1560"/>
      <c r="I130" s="1560"/>
      <c r="J130" s="1560"/>
      <c r="K130" s="1560"/>
      <c r="L130" s="1560"/>
      <c r="M130" s="1560"/>
      <c r="N130" s="1560"/>
      <c r="O130" s="1560"/>
      <c r="P130" s="1560"/>
      <c r="Q130" s="1560"/>
      <c r="R130" s="1560"/>
      <c r="S130" s="1560"/>
      <c r="T130" s="1560"/>
      <c r="U130" s="1560"/>
      <c r="V130" s="1560"/>
      <c r="W130" s="1560"/>
      <c r="X130" s="1560"/>
      <c r="Y130" s="1560"/>
      <c r="Z130" s="1560"/>
      <c r="AA130" s="1560"/>
      <c r="AB130" s="1560"/>
      <c r="AC130" s="1560"/>
      <c r="AD130" s="1560"/>
      <c r="AE130" s="1560"/>
      <c r="AF130" s="1560"/>
      <c r="AG130" s="1560"/>
      <c r="AH130" s="1560"/>
      <c r="AI130" s="1560"/>
      <c r="AJ130" s="1560"/>
      <c r="AK130" s="1560"/>
      <c r="AL130" s="1560"/>
      <c r="AM130" s="1560"/>
      <c r="AN130" s="1560"/>
      <c r="AO130" s="1560"/>
      <c r="AP130" s="1560"/>
      <c r="AQ130" s="1560"/>
      <c r="AR130" s="1560"/>
      <c r="AS130" s="1560"/>
      <c r="AT130" s="1560"/>
      <c r="AU130" s="1560"/>
      <c r="AV130" s="1560"/>
      <c r="AW130" s="1560"/>
      <c r="AX130" s="1560"/>
      <c r="AY130" s="1560"/>
      <c r="AZ130" s="1560"/>
      <c r="BA130" s="1560"/>
      <c r="BB130" s="1560"/>
      <c r="BC130" s="1560"/>
    </row>
    <row r="131" spans="1:55" x14ac:dyDescent="0.2">
      <c r="A131" s="1560"/>
      <c r="B131" s="1560"/>
      <c r="C131" s="1560"/>
      <c r="D131" s="1560"/>
      <c r="E131" s="1560"/>
      <c r="F131" s="1560"/>
      <c r="G131" s="1560"/>
      <c r="H131" s="1560"/>
      <c r="I131" s="1560"/>
      <c r="J131" s="1560"/>
      <c r="K131" s="1560"/>
      <c r="L131" s="1560"/>
      <c r="M131" s="1560"/>
      <c r="N131" s="1560"/>
      <c r="O131" s="1560"/>
      <c r="P131" s="1560"/>
      <c r="Q131" s="1560"/>
      <c r="R131" s="1560"/>
      <c r="S131" s="1560"/>
      <c r="T131" s="1560"/>
      <c r="U131" s="1560"/>
      <c r="V131" s="1560"/>
      <c r="W131" s="1560"/>
      <c r="X131" s="1560"/>
      <c r="Y131" s="1560"/>
      <c r="Z131" s="1560"/>
      <c r="AA131" s="1560"/>
      <c r="AB131" s="1560"/>
      <c r="AC131" s="1560"/>
      <c r="AD131" s="1560"/>
      <c r="AE131" s="1560"/>
      <c r="AF131" s="1560"/>
      <c r="AG131" s="1560"/>
      <c r="AH131" s="1560"/>
      <c r="AI131" s="1560"/>
      <c r="AJ131" s="1560"/>
      <c r="AK131" s="1560"/>
      <c r="AL131" s="1560"/>
      <c r="AM131" s="1560"/>
      <c r="AN131" s="1560"/>
      <c r="AO131" s="1560"/>
      <c r="AP131" s="1560"/>
      <c r="AQ131" s="1560"/>
      <c r="AR131" s="1560"/>
      <c r="AS131" s="1560"/>
      <c r="AT131" s="1560"/>
      <c r="AU131" s="1560"/>
      <c r="AV131" s="1560"/>
      <c r="AW131" s="1560"/>
      <c r="AX131" s="1560"/>
      <c r="AY131" s="1560"/>
      <c r="AZ131" s="1560"/>
      <c r="BA131" s="1560"/>
      <c r="BB131" s="1560"/>
      <c r="BC131" s="1560"/>
    </row>
    <row r="132" spans="1:55" x14ac:dyDescent="0.2">
      <c r="A132" s="1560"/>
      <c r="B132" s="1560"/>
      <c r="C132" s="1560"/>
      <c r="D132" s="1560"/>
      <c r="E132" s="1560"/>
      <c r="F132" s="1560"/>
      <c r="G132" s="1560"/>
      <c r="H132" s="1560"/>
      <c r="I132" s="1560"/>
      <c r="J132" s="1560"/>
      <c r="K132" s="1560"/>
      <c r="L132" s="1560"/>
      <c r="M132" s="1560"/>
      <c r="N132" s="1560"/>
      <c r="O132" s="1560"/>
      <c r="P132" s="1560"/>
      <c r="Q132" s="1560"/>
      <c r="R132" s="1560"/>
      <c r="S132" s="1560"/>
      <c r="T132" s="1560"/>
      <c r="U132" s="1560"/>
      <c r="V132" s="1560"/>
      <c r="W132" s="1560"/>
      <c r="X132" s="1560"/>
      <c r="Y132" s="1560"/>
      <c r="Z132" s="1560"/>
      <c r="AA132" s="1560"/>
      <c r="AB132" s="1560"/>
      <c r="AC132" s="1560"/>
      <c r="AD132" s="1560"/>
      <c r="AE132" s="1560"/>
      <c r="AF132" s="1560"/>
      <c r="AG132" s="1560"/>
      <c r="AH132" s="1560"/>
      <c r="AI132" s="1560"/>
      <c r="AJ132" s="1560"/>
      <c r="AK132" s="1560"/>
      <c r="AL132" s="1560"/>
      <c r="AM132" s="1560"/>
      <c r="AN132" s="1560"/>
      <c r="AO132" s="1560"/>
      <c r="AP132" s="1560"/>
      <c r="AQ132" s="1560"/>
      <c r="AR132" s="1560"/>
      <c r="AS132" s="1560"/>
      <c r="AT132" s="1560"/>
      <c r="AU132" s="1560"/>
      <c r="AV132" s="1560"/>
      <c r="AW132" s="1560"/>
      <c r="AX132" s="1560"/>
      <c r="AY132" s="1560"/>
      <c r="AZ132" s="1560"/>
      <c r="BA132" s="1560"/>
      <c r="BB132" s="1560"/>
      <c r="BC132" s="1560"/>
    </row>
    <row r="133" spans="1:55" x14ac:dyDescent="0.2">
      <c r="A133" s="1560"/>
      <c r="B133" s="1560"/>
      <c r="C133" s="1560"/>
      <c r="D133" s="1560"/>
      <c r="E133" s="1560"/>
      <c r="F133" s="1560"/>
      <c r="G133" s="1560"/>
      <c r="H133" s="1560"/>
      <c r="I133" s="1560"/>
      <c r="J133" s="1560"/>
      <c r="K133" s="1560"/>
      <c r="L133" s="1560"/>
      <c r="M133" s="1560"/>
      <c r="N133" s="1560"/>
      <c r="O133" s="1560"/>
      <c r="P133" s="1560"/>
      <c r="Q133" s="1560"/>
      <c r="R133" s="1560"/>
      <c r="S133" s="1560"/>
      <c r="T133" s="1560"/>
      <c r="U133" s="1560"/>
      <c r="V133" s="1560"/>
      <c r="W133" s="1560"/>
      <c r="X133" s="1560"/>
      <c r="Y133" s="1560"/>
      <c r="Z133" s="1560"/>
      <c r="AA133" s="1560"/>
      <c r="AB133" s="1560"/>
      <c r="AC133" s="1560"/>
      <c r="AD133" s="1560"/>
      <c r="AE133" s="1560"/>
      <c r="AF133" s="1560"/>
      <c r="AG133" s="1560"/>
      <c r="AH133" s="1560"/>
      <c r="AI133" s="1560"/>
      <c r="AJ133" s="1560"/>
      <c r="AK133" s="1560"/>
      <c r="AL133" s="1560"/>
      <c r="AM133" s="1560"/>
      <c r="AN133" s="1560"/>
      <c r="AO133" s="1560"/>
      <c r="AP133" s="1560"/>
      <c r="AQ133" s="1560"/>
      <c r="AR133" s="1560"/>
      <c r="AS133" s="1560"/>
      <c r="AT133" s="1560"/>
      <c r="AU133" s="1560"/>
      <c r="AV133" s="1560"/>
      <c r="AW133" s="1560"/>
      <c r="AX133" s="1560"/>
      <c r="AY133" s="1560"/>
      <c r="AZ133" s="1560"/>
      <c r="BA133" s="1560"/>
      <c r="BB133" s="1560"/>
      <c r="BC133" s="1560"/>
    </row>
    <row r="134" spans="1:55" x14ac:dyDescent="0.2">
      <c r="A134" s="1560"/>
      <c r="B134" s="1560"/>
      <c r="C134" s="1560"/>
      <c r="D134" s="1560"/>
      <c r="E134" s="1560"/>
      <c r="F134" s="1560"/>
      <c r="G134" s="1560"/>
      <c r="H134" s="1560"/>
      <c r="I134" s="1560"/>
      <c r="J134" s="1560"/>
      <c r="K134" s="1560"/>
      <c r="L134" s="1560"/>
      <c r="M134" s="1560"/>
      <c r="N134" s="1560"/>
      <c r="O134" s="1560"/>
      <c r="P134" s="1560"/>
      <c r="Q134" s="1560"/>
      <c r="R134" s="1560"/>
      <c r="S134" s="1560"/>
      <c r="T134" s="1560"/>
      <c r="U134" s="1560"/>
      <c r="V134" s="1560"/>
      <c r="W134" s="1560"/>
      <c r="X134" s="1560"/>
      <c r="Y134" s="1560"/>
      <c r="Z134" s="1560"/>
      <c r="AA134" s="1560"/>
      <c r="AB134" s="1560"/>
      <c r="AC134" s="1560"/>
      <c r="AD134" s="1560"/>
      <c r="AE134" s="1560"/>
      <c r="AF134" s="1560"/>
      <c r="AG134" s="1560"/>
      <c r="AH134" s="1560"/>
      <c r="AI134" s="1560"/>
      <c r="AJ134" s="1560"/>
      <c r="AK134" s="1560"/>
      <c r="AL134" s="1560"/>
      <c r="AM134" s="1560"/>
      <c r="AN134" s="1560"/>
      <c r="AO134" s="1560"/>
      <c r="AP134" s="1560"/>
      <c r="AQ134" s="1560"/>
      <c r="AR134" s="1560"/>
      <c r="AS134" s="1560"/>
      <c r="AT134" s="1560"/>
      <c r="AU134" s="1560"/>
      <c r="AV134" s="1560"/>
      <c r="AW134" s="1560"/>
      <c r="AX134" s="1560"/>
      <c r="AY134" s="1560"/>
      <c r="AZ134" s="1560"/>
      <c r="BA134" s="1560"/>
      <c r="BB134" s="1560"/>
      <c r="BC134" s="1560"/>
    </row>
    <row r="135" spans="1:55" x14ac:dyDescent="0.2">
      <c r="A135" s="1560"/>
      <c r="B135" s="1560"/>
      <c r="C135" s="1560"/>
      <c r="D135" s="1560"/>
      <c r="E135" s="1560"/>
      <c r="F135" s="1560"/>
      <c r="G135" s="1560"/>
      <c r="H135" s="1560"/>
      <c r="I135" s="1560"/>
      <c r="J135" s="1560"/>
      <c r="K135" s="1560"/>
      <c r="L135" s="1560"/>
      <c r="M135" s="1560"/>
      <c r="N135" s="1560"/>
      <c r="O135" s="1560"/>
      <c r="P135" s="1560"/>
      <c r="Q135" s="1560"/>
      <c r="R135" s="1560"/>
      <c r="S135" s="1560"/>
      <c r="T135" s="1560"/>
      <c r="U135" s="1560"/>
      <c r="V135" s="1560"/>
      <c r="W135" s="1560"/>
      <c r="X135" s="1560"/>
      <c r="Y135" s="1560"/>
      <c r="Z135" s="1560"/>
      <c r="AA135" s="1560"/>
      <c r="AB135" s="1560"/>
      <c r="AC135" s="1560"/>
      <c r="AD135" s="1560"/>
      <c r="AE135" s="1560"/>
      <c r="AF135" s="1560"/>
      <c r="AG135" s="1560"/>
      <c r="AH135" s="1560"/>
      <c r="AI135" s="1560"/>
      <c r="AJ135" s="1560"/>
      <c r="AK135" s="1560"/>
      <c r="AL135" s="1560"/>
      <c r="AM135" s="1560"/>
      <c r="AN135" s="1560"/>
      <c r="AO135" s="1560"/>
      <c r="AP135" s="1560"/>
      <c r="AQ135" s="1560"/>
      <c r="AR135" s="1560"/>
      <c r="AS135" s="1560"/>
      <c r="AT135" s="1560"/>
      <c r="AU135" s="1560"/>
      <c r="AV135" s="1560"/>
      <c r="AW135" s="1560"/>
      <c r="AX135" s="1560"/>
      <c r="AY135" s="1560"/>
      <c r="AZ135" s="1560"/>
      <c r="BA135" s="1560"/>
      <c r="BB135" s="1560"/>
      <c r="BC135" s="1560"/>
    </row>
    <row r="136" spans="1:55" x14ac:dyDescent="0.2">
      <c r="A136" s="1560"/>
      <c r="B136" s="1560"/>
      <c r="C136" s="1560"/>
      <c r="D136" s="1560"/>
      <c r="E136" s="1560"/>
      <c r="F136" s="1560"/>
      <c r="G136" s="1560"/>
      <c r="H136" s="1560"/>
      <c r="I136" s="1560"/>
      <c r="J136" s="1560"/>
      <c r="K136" s="1560"/>
      <c r="L136" s="1560"/>
      <c r="M136" s="1560"/>
      <c r="N136" s="1560"/>
      <c r="O136" s="1560"/>
      <c r="P136" s="1560"/>
      <c r="Q136" s="1560"/>
      <c r="R136" s="1560"/>
      <c r="S136" s="1560"/>
      <c r="T136" s="1560"/>
      <c r="U136" s="1560"/>
      <c r="V136" s="1560"/>
      <c r="W136" s="1560"/>
      <c r="X136" s="1560"/>
      <c r="Y136" s="1560"/>
      <c r="Z136" s="1560"/>
      <c r="AA136" s="1560"/>
      <c r="AB136" s="1560"/>
      <c r="AC136" s="1560"/>
      <c r="AD136" s="1560"/>
      <c r="AE136" s="1560"/>
      <c r="AF136" s="1560"/>
      <c r="AG136" s="1560"/>
      <c r="AH136" s="1560"/>
      <c r="AI136" s="1560"/>
      <c r="AJ136" s="1560"/>
      <c r="AK136" s="1560"/>
      <c r="AL136" s="1560"/>
      <c r="AM136" s="1560"/>
      <c r="AN136" s="1560"/>
      <c r="AO136" s="1560"/>
      <c r="AP136" s="1560"/>
      <c r="AQ136" s="1560"/>
      <c r="AR136" s="1560"/>
      <c r="AS136" s="1560"/>
      <c r="AT136" s="1560"/>
      <c r="AU136" s="1560"/>
      <c r="AV136" s="1560"/>
      <c r="AW136" s="1560"/>
      <c r="AX136" s="1560"/>
      <c r="AY136" s="1560"/>
      <c r="AZ136" s="1560"/>
      <c r="BA136" s="1560"/>
      <c r="BB136" s="1560"/>
      <c r="BC136" s="1560"/>
    </row>
    <row r="137" spans="1:55" x14ac:dyDescent="0.2">
      <c r="A137" s="1560"/>
      <c r="B137" s="1560"/>
      <c r="C137" s="1560"/>
      <c r="D137" s="1560"/>
      <c r="E137" s="1560"/>
      <c r="F137" s="1560"/>
      <c r="G137" s="1560"/>
      <c r="H137" s="1560"/>
      <c r="I137" s="1560"/>
      <c r="J137" s="1560"/>
      <c r="K137" s="1560"/>
      <c r="L137" s="1560"/>
      <c r="M137" s="1560"/>
      <c r="N137" s="1560"/>
      <c r="O137" s="1560"/>
      <c r="P137" s="1560"/>
      <c r="Q137" s="1560"/>
      <c r="R137" s="1560"/>
      <c r="S137" s="1560"/>
      <c r="T137" s="1560"/>
      <c r="U137" s="1560"/>
      <c r="V137" s="1560"/>
      <c r="W137" s="1560"/>
      <c r="X137" s="1560"/>
      <c r="Y137" s="1560"/>
      <c r="Z137" s="1560"/>
      <c r="AA137" s="1560"/>
      <c r="AB137" s="1560"/>
      <c r="AC137" s="1560"/>
      <c r="AD137" s="1560"/>
      <c r="AE137" s="1560"/>
      <c r="AF137" s="1560"/>
      <c r="AG137" s="1560"/>
      <c r="AH137" s="1560"/>
      <c r="AI137" s="1560"/>
      <c r="AJ137" s="1560"/>
      <c r="AK137" s="1560"/>
      <c r="AL137" s="1560"/>
      <c r="AM137" s="1560"/>
      <c r="AN137" s="1560"/>
      <c r="AO137" s="1560"/>
      <c r="AP137" s="1560"/>
      <c r="AQ137" s="1560"/>
      <c r="AR137" s="1560"/>
      <c r="AS137" s="1560"/>
      <c r="AT137" s="1560"/>
      <c r="AU137" s="1560"/>
      <c r="AV137" s="1560"/>
      <c r="AW137" s="1560"/>
      <c r="AX137" s="1560"/>
      <c r="AY137" s="1560"/>
      <c r="AZ137" s="1560"/>
      <c r="BA137" s="1560"/>
      <c r="BB137" s="1560"/>
      <c r="BC137" s="1560"/>
    </row>
    <row r="138" spans="1:55" x14ac:dyDescent="0.2">
      <c r="A138" s="1560"/>
      <c r="B138" s="1560"/>
      <c r="C138" s="1560"/>
      <c r="D138" s="1560"/>
      <c r="E138" s="1560"/>
      <c r="F138" s="1560"/>
      <c r="G138" s="1560"/>
      <c r="H138" s="1560"/>
      <c r="I138" s="1560"/>
      <c r="J138" s="1560"/>
      <c r="K138" s="1560"/>
      <c r="L138" s="1560"/>
      <c r="M138" s="1560"/>
      <c r="N138" s="1560"/>
      <c r="O138" s="1560"/>
      <c r="P138" s="1560"/>
      <c r="Q138" s="1560"/>
      <c r="R138" s="1560"/>
      <c r="S138" s="1560"/>
      <c r="T138" s="1560"/>
      <c r="U138" s="1560"/>
      <c r="V138" s="1560"/>
      <c r="W138" s="1560"/>
      <c r="X138" s="1560"/>
      <c r="Y138" s="1560"/>
      <c r="Z138" s="1560"/>
      <c r="AA138" s="1560"/>
      <c r="AB138" s="1560"/>
      <c r="AC138" s="1560"/>
      <c r="AD138" s="1560"/>
      <c r="AE138" s="1560"/>
      <c r="AF138" s="1560"/>
      <c r="AG138" s="1560"/>
      <c r="AH138" s="1560"/>
      <c r="AI138" s="1560"/>
      <c r="AJ138" s="1560"/>
      <c r="AK138" s="1560"/>
      <c r="AL138" s="1560"/>
      <c r="AM138" s="1560"/>
      <c r="AN138" s="1560"/>
      <c r="AO138" s="1560"/>
      <c r="AP138" s="1560"/>
      <c r="AQ138" s="1560"/>
      <c r="AR138" s="1560"/>
      <c r="AS138" s="1560"/>
      <c r="AT138" s="1560"/>
      <c r="AU138" s="1560"/>
      <c r="AV138" s="1560"/>
      <c r="AW138" s="1560"/>
      <c r="AX138" s="1560"/>
      <c r="AY138" s="1560"/>
      <c r="AZ138" s="1560"/>
      <c r="BA138" s="1560"/>
      <c r="BB138" s="1560"/>
      <c r="BC138" s="1560"/>
    </row>
    <row r="139" spans="1:55" x14ac:dyDescent="0.2">
      <c r="A139" s="1560"/>
      <c r="B139" s="1560"/>
      <c r="C139" s="1560"/>
      <c r="D139" s="1560"/>
      <c r="E139" s="1560"/>
      <c r="F139" s="1560"/>
      <c r="G139" s="1560"/>
      <c r="H139" s="1560"/>
      <c r="I139" s="1560"/>
      <c r="J139" s="1560"/>
      <c r="K139" s="1560"/>
      <c r="L139" s="1560"/>
      <c r="M139" s="1560"/>
      <c r="N139" s="1560"/>
      <c r="O139" s="1560"/>
      <c r="P139" s="1560"/>
      <c r="Q139" s="1560"/>
      <c r="R139" s="1560"/>
      <c r="S139" s="1560"/>
      <c r="T139" s="1560"/>
      <c r="U139" s="1560"/>
      <c r="V139" s="1560"/>
      <c r="W139" s="1560"/>
      <c r="X139" s="1560"/>
      <c r="Y139" s="1560"/>
      <c r="Z139" s="1560"/>
      <c r="AA139" s="1560"/>
      <c r="AB139" s="1560"/>
      <c r="AC139" s="1560"/>
      <c r="AD139" s="1560"/>
      <c r="AE139" s="1560"/>
      <c r="AF139" s="1560"/>
      <c r="AG139" s="1560"/>
      <c r="AH139" s="1560"/>
      <c r="AI139" s="1560"/>
      <c r="AJ139" s="1560"/>
      <c r="AK139" s="1560"/>
      <c r="AL139" s="1560"/>
      <c r="AM139" s="1560"/>
      <c r="AN139" s="1560"/>
      <c r="AO139" s="1560"/>
      <c r="AP139" s="1560"/>
      <c r="AQ139" s="1560"/>
      <c r="AR139" s="1560"/>
      <c r="AS139" s="1560"/>
      <c r="AT139" s="1560"/>
      <c r="AU139" s="1560"/>
      <c r="AV139" s="1560"/>
      <c r="AW139" s="1560"/>
      <c r="AX139" s="1560"/>
      <c r="AY139" s="1560"/>
      <c r="AZ139" s="1560"/>
      <c r="BA139" s="1560"/>
      <c r="BB139" s="1560"/>
      <c r="BC139" s="1560"/>
    </row>
    <row r="140" spans="1:55" x14ac:dyDescent="0.2">
      <c r="A140" s="1560"/>
      <c r="B140" s="1560"/>
      <c r="C140" s="1560"/>
      <c r="D140" s="1560"/>
      <c r="E140" s="1560"/>
      <c r="F140" s="1560"/>
      <c r="G140" s="1560"/>
      <c r="H140" s="1560"/>
      <c r="I140" s="1560"/>
      <c r="J140" s="1560"/>
      <c r="K140" s="1560"/>
      <c r="L140" s="1560"/>
      <c r="M140" s="1560"/>
      <c r="N140" s="1560"/>
      <c r="O140" s="1560"/>
      <c r="P140" s="1560"/>
      <c r="Q140" s="1560"/>
      <c r="R140" s="1560"/>
      <c r="S140" s="1560"/>
      <c r="T140" s="1560"/>
      <c r="U140" s="1560"/>
      <c r="V140" s="1560"/>
      <c r="W140" s="1560"/>
      <c r="X140" s="1560"/>
      <c r="Y140" s="1560"/>
      <c r="Z140" s="1560"/>
      <c r="AA140" s="1560"/>
      <c r="AB140" s="1560"/>
      <c r="AC140" s="1560"/>
      <c r="AD140" s="1560"/>
      <c r="AE140" s="1560"/>
      <c r="AF140" s="1560"/>
      <c r="AG140" s="1560"/>
      <c r="AH140" s="1560"/>
      <c r="AI140" s="1560"/>
      <c r="AJ140" s="1560"/>
      <c r="AK140" s="1560"/>
      <c r="AL140" s="1560"/>
      <c r="AM140" s="1560"/>
      <c r="AN140" s="1560"/>
      <c r="AO140" s="1560"/>
      <c r="AP140" s="1560"/>
      <c r="AQ140" s="1560"/>
      <c r="AR140" s="1560"/>
      <c r="AS140" s="1560"/>
      <c r="AT140" s="1560"/>
      <c r="AU140" s="1560"/>
      <c r="AV140" s="1560"/>
      <c r="AW140" s="1560"/>
      <c r="AX140" s="1560"/>
      <c r="AY140" s="1560"/>
      <c r="AZ140" s="1560"/>
      <c r="BA140" s="1560"/>
      <c r="BB140" s="1560"/>
      <c r="BC140" s="1560"/>
    </row>
    <row r="141" spans="1:55" x14ac:dyDescent="0.2">
      <c r="A141" s="1560"/>
      <c r="B141" s="1560"/>
      <c r="C141" s="1560"/>
      <c r="D141" s="1560"/>
      <c r="E141" s="1560"/>
      <c r="F141" s="1560"/>
      <c r="G141" s="1560"/>
      <c r="H141" s="1560"/>
      <c r="I141" s="1560"/>
      <c r="J141" s="1560"/>
      <c r="K141" s="1560"/>
      <c r="L141" s="1560"/>
      <c r="M141" s="1560"/>
      <c r="N141" s="1560"/>
      <c r="O141" s="1560"/>
      <c r="P141" s="1560"/>
      <c r="Q141" s="1560"/>
      <c r="R141" s="1560"/>
      <c r="S141" s="1560"/>
      <c r="T141" s="1560"/>
      <c r="U141" s="1560"/>
      <c r="V141" s="1560"/>
      <c r="W141" s="1560"/>
      <c r="X141" s="1560"/>
      <c r="Y141" s="1560"/>
      <c r="Z141" s="1560"/>
      <c r="AA141" s="1560"/>
      <c r="AB141" s="1560"/>
      <c r="AC141" s="1560"/>
      <c r="AD141" s="1560"/>
      <c r="AE141" s="1560"/>
      <c r="AF141" s="1560"/>
      <c r="AG141" s="1560"/>
      <c r="AH141" s="1560"/>
      <c r="AI141" s="1560"/>
      <c r="AJ141" s="1560"/>
      <c r="AK141" s="1560"/>
      <c r="AL141" s="1560"/>
      <c r="AM141" s="1560"/>
      <c r="AN141" s="1560"/>
      <c r="AO141" s="1560"/>
      <c r="AP141" s="1560"/>
      <c r="AQ141" s="1560"/>
      <c r="AR141" s="1560"/>
      <c r="AS141" s="1560"/>
      <c r="AT141" s="1560"/>
      <c r="AU141" s="1560"/>
      <c r="AV141" s="1560"/>
      <c r="AW141" s="1560"/>
      <c r="AX141" s="1560"/>
      <c r="AY141" s="1560"/>
      <c r="AZ141" s="1560"/>
      <c r="BA141" s="1560"/>
      <c r="BB141" s="1560"/>
      <c r="BC141" s="1560"/>
    </row>
    <row r="142" spans="1:55" x14ac:dyDescent="0.2">
      <c r="A142" s="1560"/>
      <c r="B142" s="1560"/>
      <c r="C142" s="1560"/>
      <c r="D142" s="1560"/>
      <c r="E142" s="1560"/>
      <c r="F142" s="1560"/>
      <c r="G142" s="1560"/>
      <c r="H142" s="1560"/>
      <c r="I142" s="1560"/>
      <c r="J142" s="1560"/>
      <c r="K142" s="1560"/>
      <c r="L142" s="1560"/>
      <c r="M142" s="1560"/>
      <c r="N142" s="1560"/>
      <c r="O142" s="1560"/>
      <c r="P142" s="1560"/>
      <c r="Q142" s="1560"/>
      <c r="R142" s="1560"/>
      <c r="S142" s="1560"/>
      <c r="T142" s="1560"/>
      <c r="U142" s="1560"/>
      <c r="V142" s="1560"/>
      <c r="W142" s="1560"/>
      <c r="X142" s="1560"/>
      <c r="Y142" s="1560"/>
      <c r="Z142" s="1560"/>
      <c r="AA142" s="1560"/>
      <c r="AB142" s="1560"/>
      <c r="AC142" s="1560"/>
      <c r="AD142" s="1560"/>
      <c r="AE142" s="1560"/>
      <c r="AF142" s="1560"/>
      <c r="AG142" s="1560"/>
      <c r="AH142" s="1560"/>
      <c r="AI142" s="1560"/>
      <c r="AJ142" s="1560"/>
      <c r="AK142" s="1560"/>
      <c r="AL142" s="1560"/>
      <c r="AM142" s="1560"/>
      <c r="AN142" s="1560"/>
      <c r="AO142" s="1560"/>
      <c r="AP142" s="1560"/>
      <c r="AQ142" s="1560"/>
      <c r="AR142" s="1560"/>
      <c r="AS142" s="1560"/>
      <c r="AT142" s="1560"/>
      <c r="AU142" s="1560"/>
      <c r="AV142" s="1560"/>
      <c r="AW142" s="1560"/>
      <c r="AX142" s="1560"/>
      <c r="AY142" s="1560"/>
      <c r="AZ142" s="1560"/>
      <c r="BA142" s="1560"/>
      <c r="BB142" s="1560"/>
      <c r="BC142" s="1560"/>
    </row>
    <row r="143" spans="1:55" x14ac:dyDescent="0.2">
      <c r="A143" s="1560"/>
      <c r="B143" s="1560"/>
      <c r="C143" s="1560"/>
      <c r="D143" s="1560"/>
      <c r="E143" s="1560"/>
      <c r="F143" s="1560"/>
      <c r="G143" s="1560"/>
      <c r="H143" s="1560"/>
      <c r="I143" s="1560"/>
      <c r="J143" s="1560"/>
      <c r="K143" s="1560"/>
      <c r="L143" s="1560"/>
      <c r="M143" s="1560"/>
      <c r="N143" s="1560"/>
      <c r="O143" s="1560"/>
      <c r="P143" s="1560"/>
      <c r="Q143" s="1560"/>
      <c r="R143" s="1560"/>
      <c r="S143" s="1560"/>
      <c r="T143" s="1560"/>
      <c r="U143" s="1560"/>
      <c r="V143" s="1560"/>
      <c r="W143" s="1560"/>
      <c r="X143" s="1560"/>
      <c r="Y143" s="1560"/>
      <c r="Z143" s="1560"/>
      <c r="AA143" s="1560"/>
      <c r="AB143" s="1560"/>
      <c r="AC143" s="1560"/>
      <c r="AD143" s="1560"/>
      <c r="AE143" s="1560"/>
      <c r="AF143" s="1560"/>
      <c r="AG143" s="1560"/>
      <c r="AH143" s="1560"/>
      <c r="AI143" s="1560"/>
      <c r="AJ143" s="1560"/>
      <c r="AK143" s="1560"/>
      <c r="AL143" s="1560"/>
      <c r="AM143" s="1560"/>
      <c r="AN143" s="1560"/>
      <c r="AO143" s="1560"/>
      <c r="AP143" s="1560"/>
      <c r="AQ143" s="1560"/>
      <c r="AR143" s="1560"/>
      <c r="AS143" s="1560"/>
      <c r="AT143" s="1560"/>
      <c r="AU143" s="1560"/>
      <c r="AV143" s="1560"/>
      <c r="AW143" s="1560"/>
      <c r="AX143" s="1560"/>
      <c r="AY143" s="1560"/>
      <c r="AZ143" s="1560"/>
      <c r="BA143" s="1560"/>
      <c r="BB143" s="1560"/>
      <c r="BC143" s="1560"/>
    </row>
    <row r="144" spans="1:55" x14ac:dyDescent="0.2">
      <c r="A144" s="1560"/>
      <c r="B144" s="1560"/>
      <c r="C144" s="1560"/>
      <c r="D144" s="1560"/>
      <c r="E144" s="1560"/>
      <c r="F144" s="1560"/>
      <c r="G144" s="1560"/>
      <c r="H144" s="1560"/>
      <c r="I144" s="1560"/>
      <c r="J144" s="1560"/>
      <c r="K144" s="1560"/>
      <c r="L144" s="1560"/>
      <c r="M144" s="1560"/>
      <c r="N144" s="1560"/>
      <c r="O144" s="1560"/>
      <c r="P144" s="1560"/>
      <c r="Q144" s="1560"/>
      <c r="R144" s="1560"/>
      <c r="S144" s="1560"/>
      <c r="T144" s="1560"/>
      <c r="U144" s="1560"/>
      <c r="V144" s="1560"/>
      <c r="W144" s="1560"/>
      <c r="X144" s="1560"/>
      <c r="Y144" s="1560"/>
      <c r="Z144" s="1560"/>
      <c r="AA144" s="1560"/>
      <c r="AB144" s="1560"/>
      <c r="AC144" s="1560"/>
      <c r="AD144" s="1560"/>
      <c r="AE144" s="1560"/>
      <c r="AF144" s="1560"/>
      <c r="AG144" s="1560"/>
      <c r="AH144" s="1560"/>
      <c r="AI144" s="1560"/>
      <c r="AJ144" s="1560"/>
      <c r="AK144" s="1560"/>
      <c r="AL144" s="1560"/>
      <c r="AM144" s="1560"/>
      <c r="AN144" s="1560"/>
      <c r="AO144" s="1560"/>
      <c r="AP144" s="1560"/>
      <c r="AQ144" s="1560"/>
      <c r="AR144" s="1560"/>
      <c r="AS144" s="1560"/>
      <c r="AT144" s="1560"/>
      <c r="AU144" s="1560"/>
      <c r="AV144" s="1560"/>
      <c r="AW144" s="1560"/>
      <c r="AX144" s="1560"/>
      <c r="AY144" s="1560"/>
      <c r="AZ144" s="1560"/>
      <c r="BA144" s="1560"/>
      <c r="BB144" s="1560"/>
      <c r="BC144" s="1560"/>
    </row>
    <row r="145" spans="1:55" x14ac:dyDescent="0.2">
      <c r="A145" s="1560"/>
      <c r="B145" s="1560"/>
      <c r="C145" s="1560"/>
      <c r="D145" s="1560"/>
      <c r="E145" s="1560"/>
      <c r="F145" s="1560"/>
      <c r="G145" s="1560"/>
      <c r="H145" s="1560"/>
      <c r="I145" s="1560"/>
      <c r="J145" s="1560"/>
      <c r="K145" s="1560"/>
      <c r="L145" s="1560"/>
      <c r="M145" s="1560"/>
      <c r="N145" s="1560"/>
      <c r="O145" s="1560"/>
      <c r="P145" s="1560"/>
      <c r="Q145" s="1560"/>
      <c r="R145" s="1560"/>
      <c r="S145" s="1560"/>
      <c r="T145" s="1560"/>
      <c r="U145" s="1560"/>
      <c r="V145" s="1560"/>
      <c r="W145" s="1560"/>
      <c r="X145" s="1560"/>
      <c r="Y145" s="1560"/>
      <c r="Z145" s="1560"/>
      <c r="AA145" s="1560"/>
      <c r="AB145" s="1560"/>
      <c r="AC145" s="1560"/>
      <c r="AD145" s="1560"/>
      <c r="AE145" s="1560"/>
      <c r="AF145" s="1560"/>
      <c r="AG145" s="1560"/>
      <c r="AH145" s="1560"/>
      <c r="AI145" s="1560"/>
      <c r="AJ145" s="1560"/>
      <c r="AK145" s="1560"/>
      <c r="AL145" s="1560"/>
      <c r="AM145" s="1560"/>
      <c r="AN145" s="1560"/>
      <c r="AO145" s="1560"/>
      <c r="AP145" s="1560"/>
      <c r="AQ145" s="1560"/>
      <c r="AR145" s="1560"/>
      <c r="AS145" s="1560"/>
      <c r="AT145" s="1560"/>
      <c r="AU145" s="1560"/>
      <c r="AV145" s="1560"/>
      <c r="AW145" s="1560"/>
      <c r="AX145" s="1560"/>
      <c r="AY145" s="1560"/>
      <c r="AZ145" s="1560"/>
      <c r="BA145" s="1560"/>
      <c r="BB145" s="1560"/>
      <c r="BC145" s="1560"/>
    </row>
    <row r="146" spans="1:55" x14ac:dyDescent="0.2">
      <c r="A146" s="1560"/>
      <c r="B146" s="1560"/>
      <c r="C146" s="1560"/>
      <c r="D146" s="1560"/>
      <c r="E146" s="1560"/>
      <c r="F146" s="1560"/>
      <c r="G146" s="1560"/>
      <c r="H146" s="1560"/>
      <c r="I146" s="1560"/>
      <c r="J146" s="1560"/>
      <c r="K146" s="1560"/>
      <c r="L146" s="1560"/>
      <c r="M146" s="1560"/>
      <c r="N146" s="1560"/>
      <c r="O146" s="1560"/>
      <c r="P146" s="1560"/>
      <c r="Q146" s="1560"/>
      <c r="R146" s="1560"/>
      <c r="S146" s="1560"/>
      <c r="T146" s="1560"/>
      <c r="U146" s="1560"/>
      <c r="V146" s="1560"/>
      <c r="W146" s="1560"/>
      <c r="X146" s="1560"/>
      <c r="Y146" s="1560"/>
      <c r="Z146" s="1560"/>
      <c r="AA146" s="1560"/>
      <c r="AB146" s="1560"/>
      <c r="AC146" s="1560"/>
      <c r="AD146" s="1560"/>
      <c r="AE146" s="1560"/>
      <c r="AF146" s="1560"/>
      <c r="AG146" s="1560"/>
      <c r="AH146" s="1560"/>
      <c r="AI146" s="1560"/>
      <c r="AJ146" s="1560"/>
      <c r="AK146" s="1560"/>
      <c r="AL146" s="1560"/>
      <c r="AM146" s="1560"/>
      <c r="AN146" s="1560"/>
      <c r="AO146" s="1560"/>
      <c r="AP146" s="1560"/>
      <c r="AQ146" s="1560"/>
      <c r="AR146" s="1560"/>
      <c r="AS146" s="1560"/>
      <c r="AT146" s="1560"/>
      <c r="AU146" s="1560"/>
      <c r="AV146" s="1560"/>
      <c r="AW146" s="1560"/>
      <c r="AX146" s="1560"/>
      <c r="AY146" s="1560"/>
      <c r="AZ146" s="1560"/>
      <c r="BA146" s="1560"/>
      <c r="BB146" s="1560"/>
      <c r="BC146" s="1560"/>
    </row>
    <row r="147" spans="1:55" x14ac:dyDescent="0.2">
      <c r="A147" s="1560"/>
      <c r="B147" s="1560"/>
      <c r="C147" s="1560"/>
      <c r="D147" s="1560"/>
      <c r="E147" s="1560"/>
      <c r="F147" s="1560"/>
      <c r="G147" s="1560"/>
      <c r="H147" s="1560"/>
      <c r="I147" s="1560"/>
      <c r="J147" s="1560"/>
      <c r="K147" s="1560"/>
      <c r="L147" s="1560"/>
      <c r="M147" s="1560"/>
      <c r="N147" s="1560"/>
      <c r="O147" s="1560"/>
      <c r="P147" s="1560"/>
      <c r="Q147" s="1560"/>
      <c r="R147" s="1560"/>
      <c r="S147" s="1560"/>
      <c r="T147" s="1560"/>
      <c r="U147" s="1560"/>
      <c r="V147" s="1560"/>
      <c r="W147" s="1560"/>
      <c r="X147" s="1560"/>
      <c r="Y147" s="1560"/>
      <c r="Z147" s="1560"/>
      <c r="AA147" s="1560"/>
      <c r="AB147" s="1560"/>
      <c r="AC147" s="1560"/>
      <c r="AD147" s="1560"/>
      <c r="AE147" s="1560"/>
      <c r="AF147" s="1560"/>
      <c r="AG147" s="1560"/>
      <c r="AH147" s="1560"/>
      <c r="AI147" s="1560"/>
      <c r="AJ147" s="1560"/>
      <c r="AK147" s="1560"/>
      <c r="AL147" s="1560"/>
      <c r="AM147" s="1560"/>
      <c r="AN147" s="1560"/>
      <c r="AO147" s="1560"/>
      <c r="AP147" s="1560"/>
      <c r="AQ147" s="1560"/>
      <c r="AR147" s="1560"/>
      <c r="AS147" s="1560"/>
      <c r="AT147" s="1560"/>
      <c r="AU147" s="1560"/>
      <c r="AV147" s="1560"/>
      <c r="AW147" s="1560"/>
      <c r="AX147" s="1560"/>
      <c r="AY147" s="1560"/>
      <c r="AZ147" s="1560"/>
      <c r="BA147" s="1560"/>
      <c r="BB147" s="1560"/>
      <c r="BC147" s="1560"/>
    </row>
    <row r="148" spans="1:55" x14ac:dyDescent="0.2">
      <c r="A148" s="1560"/>
      <c r="B148" s="1560"/>
      <c r="C148" s="1560"/>
      <c r="D148" s="1560"/>
      <c r="E148" s="1560"/>
      <c r="F148" s="1560"/>
      <c r="G148" s="1560"/>
      <c r="H148" s="1560"/>
      <c r="I148" s="1560"/>
      <c r="J148" s="1560"/>
      <c r="K148" s="1560"/>
      <c r="L148" s="1560"/>
      <c r="M148" s="1560"/>
      <c r="N148" s="1560"/>
      <c r="O148" s="1560"/>
      <c r="P148" s="1560"/>
      <c r="Q148" s="1560"/>
      <c r="R148" s="1560"/>
      <c r="S148" s="1560"/>
      <c r="T148" s="1560"/>
      <c r="U148" s="1560"/>
      <c r="V148" s="1560"/>
      <c r="W148" s="1560"/>
      <c r="X148" s="1560"/>
      <c r="Y148" s="1560"/>
      <c r="Z148" s="1560"/>
      <c r="AA148" s="1560"/>
      <c r="AB148" s="1560"/>
      <c r="AC148" s="1560"/>
      <c r="AD148" s="1560"/>
      <c r="AE148" s="1560"/>
      <c r="AF148" s="1560"/>
      <c r="AG148" s="1560"/>
      <c r="AH148" s="1560"/>
      <c r="AI148" s="1560"/>
      <c r="AJ148" s="1560"/>
      <c r="AK148" s="1560"/>
      <c r="AL148" s="1560"/>
      <c r="AM148" s="1560"/>
      <c r="AN148" s="1560"/>
      <c r="AO148" s="1560"/>
      <c r="AP148" s="1560"/>
      <c r="AQ148" s="1560"/>
      <c r="AR148" s="1560"/>
      <c r="AS148" s="1560"/>
      <c r="AT148" s="1560"/>
      <c r="AU148" s="1560"/>
      <c r="AV148" s="1560"/>
      <c r="AW148" s="1560"/>
      <c r="AX148" s="1560"/>
      <c r="AY148" s="1560"/>
      <c r="AZ148" s="1560"/>
      <c r="BA148" s="1560"/>
      <c r="BB148" s="1560"/>
      <c r="BC148" s="1560"/>
    </row>
    <row r="149" spans="1:55" x14ac:dyDescent="0.2">
      <c r="A149" s="1560"/>
      <c r="B149" s="1560"/>
      <c r="C149" s="1560"/>
      <c r="D149" s="1560"/>
      <c r="E149" s="1560"/>
      <c r="F149" s="1560"/>
      <c r="G149" s="1560"/>
      <c r="H149" s="1560"/>
      <c r="I149" s="1560"/>
      <c r="J149" s="1560"/>
      <c r="K149" s="1560"/>
      <c r="L149" s="1560"/>
      <c r="M149" s="1560"/>
      <c r="N149" s="1560"/>
      <c r="O149" s="1560"/>
      <c r="P149" s="1560"/>
      <c r="Q149" s="1560"/>
      <c r="R149" s="1560"/>
      <c r="S149" s="1560"/>
      <c r="T149" s="1560"/>
      <c r="U149" s="1560"/>
      <c r="V149" s="1560"/>
      <c r="W149" s="1560"/>
      <c r="X149" s="1560"/>
      <c r="Y149" s="1560"/>
      <c r="Z149" s="1560"/>
      <c r="AA149" s="1560"/>
      <c r="AB149" s="1560"/>
      <c r="AC149" s="1560"/>
      <c r="AD149" s="1560"/>
      <c r="AE149" s="1560"/>
      <c r="AF149" s="1560"/>
      <c r="AG149" s="1560"/>
      <c r="AH149" s="1560"/>
      <c r="AI149" s="1560"/>
      <c r="AJ149" s="1560"/>
      <c r="AK149" s="1560"/>
      <c r="AL149" s="1560"/>
      <c r="AM149" s="1560"/>
      <c r="AN149" s="1560"/>
      <c r="AO149" s="1560"/>
      <c r="AP149" s="1560"/>
      <c r="AQ149" s="1560"/>
      <c r="AR149" s="1560"/>
      <c r="AS149" s="1560"/>
      <c r="AT149" s="1560"/>
      <c r="AU149" s="1560"/>
      <c r="AV149" s="1560"/>
      <c r="AW149" s="1560"/>
      <c r="AX149" s="1560"/>
      <c r="AY149" s="1560"/>
      <c r="AZ149" s="1560"/>
      <c r="BA149" s="1560"/>
      <c r="BB149" s="1560"/>
      <c r="BC149" s="1560"/>
    </row>
    <row r="150" spans="1:55" x14ac:dyDescent="0.2">
      <c r="A150" s="1560"/>
      <c r="B150" s="1560"/>
      <c r="C150" s="1560"/>
      <c r="D150" s="1560"/>
      <c r="E150" s="1560"/>
      <c r="F150" s="1560"/>
      <c r="G150" s="1560"/>
      <c r="H150" s="1560"/>
      <c r="I150" s="1560"/>
      <c r="J150" s="1560"/>
      <c r="K150" s="1560"/>
      <c r="L150" s="1560"/>
      <c r="M150" s="1560"/>
      <c r="N150" s="1560"/>
      <c r="O150" s="1560"/>
      <c r="P150" s="1560"/>
      <c r="Q150" s="1560"/>
      <c r="R150" s="1560"/>
      <c r="S150" s="1560"/>
      <c r="T150" s="1560"/>
      <c r="U150" s="1560"/>
      <c r="V150" s="1560"/>
      <c r="W150" s="1560"/>
      <c r="X150" s="1560"/>
      <c r="Y150" s="1560"/>
      <c r="Z150" s="1560"/>
      <c r="AA150" s="1560"/>
      <c r="AB150" s="1560"/>
      <c r="AC150" s="1560"/>
      <c r="AD150" s="1560"/>
      <c r="AE150" s="1560"/>
      <c r="AF150" s="1560"/>
      <c r="AG150" s="1560"/>
      <c r="AH150" s="1560"/>
      <c r="AI150" s="1560"/>
      <c r="AJ150" s="1560"/>
      <c r="AK150" s="1560"/>
      <c r="AL150" s="1560"/>
      <c r="AM150" s="1560"/>
      <c r="AN150" s="1560"/>
      <c r="AO150" s="1560"/>
      <c r="AP150" s="1560"/>
      <c r="AQ150" s="1560"/>
      <c r="AR150" s="1560"/>
      <c r="AS150" s="1560"/>
      <c r="AT150" s="1560"/>
      <c r="AU150" s="1560"/>
      <c r="AV150" s="1560"/>
      <c r="AW150" s="1560"/>
      <c r="AX150" s="1560"/>
      <c r="AY150" s="1560"/>
      <c r="AZ150" s="1560"/>
      <c r="BA150" s="1560"/>
      <c r="BB150" s="1560"/>
      <c r="BC150" s="1560"/>
    </row>
    <row r="151" spans="1:55" x14ac:dyDescent="0.2">
      <c r="A151" s="1560"/>
      <c r="B151" s="1560"/>
      <c r="C151" s="1560"/>
      <c r="D151" s="1560"/>
      <c r="E151" s="1560"/>
      <c r="F151" s="1560"/>
      <c r="G151" s="1560"/>
      <c r="H151" s="1560"/>
      <c r="I151" s="1560"/>
      <c r="J151" s="1560"/>
      <c r="K151" s="1560"/>
      <c r="L151" s="1560"/>
      <c r="M151" s="1560"/>
      <c r="N151" s="1560"/>
      <c r="O151" s="1560"/>
      <c r="P151" s="1560"/>
      <c r="Q151" s="1560"/>
      <c r="R151" s="1560"/>
      <c r="S151" s="1560"/>
      <c r="T151" s="1560"/>
      <c r="U151" s="1560"/>
      <c r="V151" s="1560"/>
      <c r="W151" s="1560"/>
      <c r="X151" s="1560"/>
      <c r="Y151" s="1560"/>
      <c r="Z151" s="1560"/>
      <c r="AA151" s="1560"/>
      <c r="AB151" s="1560"/>
      <c r="AC151" s="1560"/>
      <c r="AD151" s="1560"/>
      <c r="AE151" s="1560"/>
      <c r="AF151" s="1560"/>
      <c r="AG151" s="1560"/>
      <c r="AH151" s="1560"/>
      <c r="AI151" s="1560"/>
      <c r="AJ151" s="1560"/>
      <c r="AK151" s="1560"/>
      <c r="AL151" s="1560"/>
      <c r="AM151" s="1560"/>
      <c r="AN151" s="1560"/>
      <c r="AO151" s="1560"/>
      <c r="AP151" s="1560"/>
      <c r="AQ151" s="1560"/>
      <c r="AR151" s="1560"/>
      <c r="AS151" s="1560"/>
      <c r="AT151" s="1560"/>
      <c r="AU151" s="1560"/>
      <c r="AV151" s="1560"/>
      <c r="AW151" s="1560"/>
      <c r="AX151" s="1560"/>
      <c r="AY151" s="1560"/>
      <c r="AZ151" s="1560"/>
      <c r="BA151" s="1560"/>
      <c r="BB151" s="1560"/>
      <c r="BC151" s="1560"/>
    </row>
    <row r="152" spans="1:55" x14ac:dyDescent="0.2">
      <c r="A152" s="1560"/>
      <c r="B152" s="1560"/>
      <c r="C152" s="1560"/>
      <c r="D152" s="1560"/>
      <c r="E152" s="1560"/>
      <c r="F152" s="1560"/>
      <c r="G152" s="1560"/>
      <c r="H152" s="1560"/>
      <c r="I152" s="1560"/>
      <c r="J152" s="1560"/>
      <c r="K152" s="1560"/>
      <c r="L152" s="1560"/>
      <c r="M152" s="1560"/>
      <c r="N152" s="1560"/>
      <c r="O152" s="1560"/>
      <c r="P152" s="1560"/>
      <c r="Q152" s="1560"/>
      <c r="R152" s="1560"/>
      <c r="S152" s="1560"/>
      <c r="T152" s="1560"/>
      <c r="U152" s="1560"/>
      <c r="V152" s="1560"/>
      <c r="W152" s="1560"/>
      <c r="X152" s="1560"/>
      <c r="Y152" s="1560"/>
      <c r="Z152" s="1560"/>
      <c r="AA152" s="1560"/>
      <c r="AB152" s="1560"/>
      <c r="AC152" s="1560"/>
      <c r="AD152" s="1560"/>
      <c r="AE152" s="1560"/>
      <c r="AF152" s="1560"/>
      <c r="AG152" s="1560"/>
      <c r="AH152" s="1560"/>
      <c r="AI152" s="1560"/>
      <c r="AJ152" s="1560"/>
      <c r="AK152" s="1560"/>
      <c r="AL152" s="1560"/>
      <c r="AM152" s="1560"/>
      <c r="AN152" s="1560"/>
      <c r="AO152" s="1560"/>
      <c r="AP152" s="1560"/>
      <c r="AQ152" s="1560"/>
      <c r="AR152" s="1560"/>
      <c r="AS152" s="1560"/>
      <c r="AT152" s="1560"/>
      <c r="AU152" s="1560"/>
      <c r="AV152" s="1560"/>
      <c r="AW152" s="1560"/>
      <c r="AX152" s="1560"/>
      <c r="AY152" s="1560"/>
      <c r="AZ152" s="1560"/>
      <c r="BA152" s="1560"/>
      <c r="BB152" s="1560"/>
      <c r="BC152" s="1560"/>
    </row>
    <row r="153" spans="1:55" x14ac:dyDescent="0.2">
      <c r="A153" s="1560"/>
      <c r="B153" s="1560"/>
      <c r="C153" s="1560"/>
      <c r="D153" s="1560"/>
      <c r="E153" s="1560"/>
      <c r="F153" s="1560"/>
      <c r="G153" s="1560"/>
      <c r="H153" s="1560"/>
      <c r="I153" s="1560"/>
      <c r="J153" s="1560"/>
      <c r="K153" s="1560"/>
      <c r="L153" s="1560"/>
      <c r="M153" s="1560"/>
      <c r="N153" s="1560"/>
      <c r="O153" s="1560"/>
      <c r="P153" s="1560"/>
      <c r="Q153" s="1560"/>
      <c r="R153" s="1560"/>
      <c r="S153" s="1560"/>
      <c r="T153" s="1560"/>
      <c r="U153" s="1560"/>
      <c r="V153" s="1560"/>
      <c r="W153" s="1560"/>
      <c r="X153" s="1560"/>
      <c r="Y153" s="1560"/>
      <c r="Z153" s="1560"/>
      <c r="AA153" s="1560"/>
      <c r="AB153" s="1560"/>
      <c r="AC153" s="1560"/>
      <c r="AD153" s="1560"/>
      <c r="AE153" s="1560"/>
      <c r="AF153" s="1560"/>
      <c r="AG153" s="1560"/>
      <c r="AH153" s="1560"/>
      <c r="AI153" s="1560"/>
      <c r="AJ153" s="1560"/>
      <c r="AK153" s="1560"/>
      <c r="AL153" s="1560"/>
      <c r="AM153" s="1560"/>
      <c r="AN153" s="1560"/>
      <c r="AO153" s="1560"/>
      <c r="AP153" s="1560"/>
      <c r="AQ153" s="1560"/>
      <c r="AR153" s="1560"/>
      <c r="AS153" s="1560"/>
      <c r="AT153" s="1560"/>
      <c r="AU153" s="1560"/>
      <c r="AV153" s="1560"/>
      <c r="AW153" s="1560"/>
      <c r="AX153" s="1560"/>
      <c r="AY153" s="1560"/>
      <c r="AZ153" s="1560"/>
      <c r="BA153" s="1560"/>
      <c r="BB153" s="1560"/>
      <c r="BC153" s="1560"/>
    </row>
    <row r="154" spans="1:55" x14ac:dyDescent="0.2">
      <c r="A154" s="1560"/>
      <c r="B154" s="1560"/>
      <c r="C154" s="1560"/>
      <c r="D154" s="1560"/>
      <c r="E154" s="1560"/>
      <c r="F154" s="1560"/>
      <c r="G154" s="1560"/>
      <c r="H154" s="1560"/>
      <c r="I154" s="1560"/>
      <c r="J154" s="1560"/>
      <c r="K154" s="1560"/>
      <c r="L154" s="1560"/>
      <c r="M154" s="1560"/>
      <c r="N154" s="1560"/>
      <c r="O154" s="1560"/>
      <c r="P154" s="1560"/>
      <c r="Q154" s="1560"/>
      <c r="R154" s="1560"/>
      <c r="S154" s="1560"/>
      <c r="T154" s="1560"/>
      <c r="U154" s="1560"/>
      <c r="V154" s="1560"/>
      <c r="W154" s="1560"/>
      <c r="X154" s="1560"/>
      <c r="Y154" s="1560"/>
      <c r="Z154" s="1560"/>
      <c r="AA154" s="1560"/>
      <c r="AB154" s="1560"/>
      <c r="AC154" s="1560"/>
      <c r="AD154" s="1560"/>
      <c r="AE154" s="1560"/>
      <c r="AF154" s="1560"/>
      <c r="AG154" s="1560"/>
      <c r="AH154" s="1560"/>
      <c r="AI154" s="1560"/>
      <c r="AJ154" s="1560"/>
      <c r="AK154" s="1560"/>
      <c r="AL154" s="1560"/>
      <c r="AM154" s="1560"/>
      <c r="AN154" s="1560"/>
      <c r="AO154" s="1560"/>
      <c r="AP154" s="1560"/>
      <c r="AQ154" s="1560"/>
      <c r="AR154" s="1560"/>
      <c r="AS154" s="1560"/>
      <c r="AT154" s="1560"/>
      <c r="AU154" s="1560"/>
      <c r="AV154" s="1560"/>
      <c r="AW154" s="1560"/>
      <c r="AX154" s="1560"/>
      <c r="AY154" s="1560"/>
      <c r="AZ154" s="1560"/>
      <c r="BA154" s="1560"/>
      <c r="BB154" s="1560"/>
      <c r="BC154" s="1560"/>
    </row>
    <row r="155" spans="1:55" x14ac:dyDescent="0.2">
      <c r="A155" s="1560"/>
      <c r="B155" s="1560"/>
      <c r="C155" s="1560"/>
      <c r="D155" s="1560"/>
      <c r="E155" s="1560"/>
      <c r="F155" s="1560"/>
      <c r="G155" s="1560"/>
      <c r="H155" s="1560"/>
      <c r="I155" s="1560"/>
      <c r="J155" s="1560"/>
      <c r="K155" s="1560"/>
      <c r="L155" s="1560"/>
      <c r="M155" s="1560"/>
      <c r="N155" s="1560"/>
      <c r="O155" s="1560"/>
      <c r="P155" s="1560"/>
      <c r="Q155" s="1560"/>
      <c r="R155" s="1560"/>
      <c r="S155" s="1560"/>
      <c r="T155" s="1560"/>
      <c r="U155" s="1560"/>
      <c r="V155" s="1560"/>
      <c r="W155" s="1560"/>
      <c r="X155" s="1560"/>
      <c r="Y155" s="1560"/>
      <c r="Z155" s="1560"/>
      <c r="AA155" s="1560"/>
      <c r="AB155" s="1560"/>
      <c r="AC155" s="1560"/>
      <c r="AD155" s="1560"/>
      <c r="AE155" s="1560"/>
      <c r="AF155" s="1560"/>
      <c r="AG155" s="1560"/>
      <c r="AH155" s="1560"/>
      <c r="AI155" s="1560"/>
      <c r="AJ155" s="1560"/>
      <c r="AK155" s="1560"/>
      <c r="AL155" s="1560"/>
      <c r="AM155" s="1560"/>
      <c r="AN155" s="1560"/>
      <c r="AO155" s="1560"/>
      <c r="AP155" s="1560"/>
      <c r="AQ155" s="1560"/>
      <c r="AR155" s="1560"/>
      <c r="AS155" s="1560"/>
      <c r="AT155" s="1560"/>
      <c r="AU155" s="1560"/>
      <c r="AV155" s="1560"/>
      <c r="AW155" s="1560"/>
      <c r="AX155" s="1560"/>
      <c r="AY155" s="1560"/>
      <c r="AZ155" s="1560"/>
      <c r="BA155" s="1560"/>
      <c r="BB155" s="1560"/>
      <c r="BC155" s="1560"/>
    </row>
    <row r="156" spans="1:55" x14ac:dyDescent="0.2">
      <c r="A156" s="1560"/>
      <c r="B156" s="1560"/>
      <c r="C156" s="1560"/>
      <c r="D156" s="1560"/>
      <c r="E156" s="1560"/>
      <c r="F156" s="1560"/>
      <c r="G156" s="1560"/>
      <c r="H156" s="1560"/>
      <c r="I156" s="1560"/>
      <c r="J156" s="1560"/>
      <c r="K156" s="1560"/>
      <c r="L156" s="1560"/>
      <c r="M156" s="1560"/>
      <c r="N156" s="1560"/>
      <c r="O156" s="1560"/>
      <c r="P156" s="1560"/>
      <c r="Q156" s="1560"/>
      <c r="R156" s="1560"/>
      <c r="S156" s="1560"/>
      <c r="T156" s="1560"/>
      <c r="U156" s="1560"/>
      <c r="V156" s="1560"/>
      <c r="W156" s="1560"/>
      <c r="X156" s="1560"/>
      <c r="Y156" s="1560"/>
      <c r="Z156" s="1560"/>
      <c r="AA156" s="1560"/>
      <c r="AB156" s="1560"/>
      <c r="AC156" s="1560"/>
      <c r="AD156" s="1560"/>
      <c r="AE156" s="1560"/>
      <c r="AF156" s="1560"/>
      <c r="AG156" s="1560"/>
      <c r="AH156" s="1560"/>
      <c r="AI156" s="1560"/>
      <c r="AJ156" s="1560"/>
      <c r="AK156" s="1560"/>
      <c r="AL156" s="1560"/>
      <c r="AM156" s="1560"/>
      <c r="AN156" s="1560"/>
      <c r="AO156" s="1560"/>
      <c r="AP156" s="1560"/>
      <c r="AQ156" s="1560"/>
      <c r="AR156" s="1560"/>
      <c r="AS156" s="1560"/>
      <c r="AT156" s="1560"/>
      <c r="AU156" s="1560"/>
      <c r="AV156" s="1560"/>
      <c r="AW156" s="1560"/>
      <c r="AX156" s="1560"/>
      <c r="AY156" s="1560"/>
      <c r="AZ156" s="1560"/>
      <c r="BA156" s="1560"/>
      <c r="BB156" s="1560"/>
      <c r="BC156" s="1560"/>
    </row>
    <row r="157" spans="1:55" x14ac:dyDescent="0.2">
      <c r="A157" s="1560"/>
      <c r="B157" s="1560"/>
      <c r="C157" s="1560"/>
      <c r="D157" s="1560"/>
      <c r="E157" s="1560"/>
      <c r="F157" s="1560"/>
      <c r="G157" s="1560"/>
      <c r="H157" s="1560"/>
      <c r="I157" s="1560"/>
      <c r="J157" s="1560"/>
      <c r="K157" s="1560"/>
      <c r="L157" s="1560"/>
      <c r="M157" s="1560"/>
      <c r="N157" s="1560"/>
      <c r="O157" s="1560"/>
      <c r="P157" s="1560"/>
      <c r="Q157" s="1560"/>
      <c r="R157" s="1560"/>
      <c r="S157" s="1560"/>
      <c r="T157" s="1560"/>
      <c r="U157" s="1560"/>
      <c r="V157" s="1560"/>
      <c r="W157" s="1560"/>
      <c r="X157" s="1560"/>
      <c r="Y157" s="1560"/>
      <c r="Z157" s="1560"/>
      <c r="AA157" s="1560"/>
      <c r="AB157" s="1560"/>
      <c r="AC157" s="1560"/>
      <c r="AD157" s="1560"/>
      <c r="AE157" s="1560"/>
      <c r="AF157" s="1560"/>
      <c r="AG157" s="1560"/>
      <c r="AH157" s="1560"/>
      <c r="AI157" s="1560"/>
      <c r="AJ157" s="1560"/>
      <c r="AK157" s="1560"/>
      <c r="AL157" s="1560"/>
      <c r="AM157" s="1560"/>
      <c r="AN157" s="1560"/>
      <c r="AO157" s="1560"/>
      <c r="AP157" s="1560"/>
      <c r="AQ157" s="1560"/>
      <c r="AR157" s="1560"/>
      <c r="AS157" s="1560"/>
      <c r="AT157" s="1560"/>
      <c r="AU157" s="1560"/>
      <c r="AV157" s="1560"/>
      <c r="AW157" s="1560"/>
      <c r="AX157" s="1560"/>
      <c r="AY157" s="1560"/>
      <c r="AZ157" s="1560"/>
      <c r="BA157" s="1560"/>
      <c r="BB157" s="1560"/>
      <c r="BC157" s="1560"/>
    </row>
    <row r="158" spans="1:55" x14ac:dyDescent="0.2">
      <c r="A158" s="1560"/>
      <c r="B158" s="1560"/>
      <c r="C158" s="1560"/>
      <c r="D158" s="1560"/>
      <c r="E158" s="1560"/>
      <c r="F158" s="1560"/>
      <c r="G158" s="1560"/>
      <c r="H158" s="1560"/>
      <c r="I158" s="1560"/>
      <c r="J158" s="1560"/>
      <c r="K158" s="1560"/>
      <c r="L158" s="1560"/>
      <c r="M158" s="1560"/>
      <c r="N158" s="1560"/>
      <c r="O158" s="1560"/>
      <c r="P158" s="1560"/>
      <c r="Q158" s="1560"/>
      <c r="R158" s="1560"/>
      <c r="S158" s="1560"/>
      <c r="T158" s="1560"/>
      <c r="U158" s="1560"/>
      <c r="V158" s="1560"/>
      <c r="W158" s="1560"/>
      <c r="X158" s="1560"/>
      <c r="Y158" s="1560"/>
      <c r="Z158" s="1560"/>
      <c r="AA158" s="1560"/>
      <c r="AB158" s="1560"/>
      <c r="AC158" s="1560"/>
      <c r="AD158" s="1560"/>
      <c r="AE158" s="1560"/>
      <c r="AF158" s="1560"/>
      <c r="AG158" s="1560"/>
      <c r="AH158" s="1560"/>
      <c r="AI158" s="1560"/>
      <c r="AJ158" s="1560"/>
      <c r="AK158" s="1560"/>
      <c r="AL158" s="1560"/>
      <c r="AM158" s="1560"/>
      <c r="AN158" s="1560"/>
      <c r="AO158" s="1560"/>
      <c r="AP158" s="1560"/>
      <c r="AQ158" s="1560"/>
      <c r="AR158" s="1560"/>
      <c r="AS158" s="1560"/>
      <c r="AT158" s="1560"/>
      <c r="AU158" s="1560"/>
      <c r="AV158" s="1560"/>
      <c r="AW158" s="1560"/>
      <c r="AX158" s="1560"/>
      <c r="AY158" s="1560"/>
      <c r="AZ158" s="1560"/>
      <c r="BA158" s="1560"/>
      <c r="BB158" s="1560"/>
      <c r="BC158" s="1560"/>
    </row>
    <row r="159" spans="1:55" x14ac:dyDescent="0.2">
      <c r="A159" s="1560"/>
      <c r="B159" s="1560"/>
      <c r="C159" s="1560"/>
      <c r="D159" s="1560"/>
      <c r="E159" s="1560"/>
      <c r="F159" s="1560"/>
      <c r="G159" s="1560"/>
      <c r="H159" s="1560"/>
      <c r="I159" s="1560"/>
      <c r="J159" s="1560"/>
      <c r="K159" s="1560"/>
      <c r="L159" s="1560"/>
      <c r="M159" s="1560"/>
      <c r="N159" s="1560"/>
      <c r="O159" s="1560"/>
      <c r="P159" s="1560"/>
      <c r="Q159" s="1560"/>
      <c r="R159" s="1560"/>
      <c r="S159" s="1560"/>
      <c r="T159" s="1560"/>
      <c r="U159" s="1560"/>
      <c r="V159" s="1560"/>
      <c r="W159" s="1560"/>
      <c r="X159" s="1560"/>
      <c r="Y159" s="1560"/>
      <c r="Z159" s="1560"/>
      <c r="AA159" s="1560"/>
      <c r="AB159" s="1560"/>
      <c r="AC159" s="1560"/>
      <c r="AD159" s="1560"/>
      <c r="AE159" s="1560"/>
      <c r="AF159" s="1560"/>
      <c r="AG159" s="1560"/>
      <c r="AH159" s="1560"/>
      <c r="AI159" s="1560"/>
      <c r="AJ159" s="1560"/>
      <c r="AK159" s="1560"/>
      <c r="AL159" s="1560"/>
      <c r="AM159" s="1560"/>
      <c r="AN159" s="1560"/>
      <c r="AO159" s="1560"/>
      <c r="AP159" s="1560"/>
      <c r="AQ159" s="1560"/>
      <c r="AR159" s="1560"/>
      <c r="AS159" s="1560"/>
      <c r="AT159" s="1560"/>
      <c r="AU159" s="1560"/>
      <c r="AV159" s="1560"/>
      <c r="AW159" s="1560"/>
      <c r="AX159" s="1560"/>
      <c r="AY159" s="1560"/>
      <c r="AZ159" s="1560"/>
      <c r="BA159" s="1560"/>
      <c r="BB159" s="1560"/>
      <c r="BC159" s="1560"/>
    </row>
    <row r="160" spans="1:55" x14ac:dyDescent="0.2">
      <c r="A160" s="1560"/>
      <c r="B160" s="1560"/>
      <c r="C160" s="1560"/>
      <c r="D160" s="1560"/>
      <c r="E160" s="1560"/>
      <c r="F160" s="1560"/>
      <c r="G160" s="1560"/>
      <c r="H160" s="1560"/>
      <c r="I160" s="1560"/>
      <c r="J160" s="1560"/>
      <c r="K160" s="1560"/>
      <c r="L160" s="1560"/>
      <c r="M160" s="1560"/>
      <c r="N160" s="1560"/>
      <c r="O160" s="1560"/>
      <c r="P160" s="1560"/>
      <c r="Q160" s="1560"/>
      <c r="R160" s="1560"/>
      <c r="S160" s="1560"/>
      <c r="T160" s="1560"/>
      <c r="U160" s="1560"/>
      <c r="V160" s="1560"/>
      <c r="W160" s="1560"/>
      <c r="X160" s="1560"/>
      <c r="Y160" s="1560"/>
      <c r="Z160" s="1560"/>
      <c r="AA160" s="1560"/>
      <c r="AB160" s="1560"/>
      <c r="AC160" s="1560"/>
      <c r="AD160" s="1560"/>
      <c r="AE160" s="1560"/>
      <c r="AF160" s="1560"/>
      <c r="AG160" s="1560"/>
      <c r="AH160" s="1560"/>
      <c r="AI160" s="1560"/>
      <c r="AJ160" s="1560"/>
      <c r="AK160" s="1560"/>
      <c r="AL160" s="1560"/>
      <c r="AM160" s="1560"/>
      <c r="AN160" s="1560"/>
      <c r="AO160" s="1560"/>
      <c r="AP160" s="1560"/>
      <c r="AQ160" s="1560"/>
      <c r="AR160" s="1560"/>
      <c r="AS160" s="1560"/>
      <c r="AT160" s="1560"/>
      <c r="AU160" s="1560"/>
      <c r="AV160" s="1560"/>
      <c r="AW160" s="1560"/>
      <c r="AX160" s="1560"/>
      <c r="AY160" s="1560"/>
      <c r="AZ160" s="1560"/>
      <c r="BA160" s="1560"/>
      <c r="BB160" s="1560"/>
      <c r="BC160" s="1560"/>
    </row>
    <row r="161" spans="1:55" x14ac:dyDescent="0.2">
      <c r="A161" s="1560"/>
      <c r="B161" s="1560"/>
      <c r="C161" s="1560"/>
      <c r="D161" s="1560"/>
      <c r="E161" s="1560"/>
      <c r="F161" s="1560"/>
      <c r="G161" s="1560"/>
      <c r="H161" s="1560"/>
      <c r="I161" s="1560"/>
      <c r="J161" s="1560"/>
      <c r="K161" s="1560"/>
      <c r="L161" s="1560"/>
      <c r="M161" s="1560"/>
      <c r="N161" s="1560"/>
      <c r="O161" s="1560"/>
      <c r="P161" s="1560"/>
      <c r="Q161" s="1560"/>
      <c r="R161" s="1560"/>
      <c r="S161" s="1560"/>
      <c r="T161" s="1560"/>
      <c r="U161" s="1560"/>
      <c r="V161" s="1560"/>
      <c r="W161" s="1560"/>
      <c r="X161" s="1560"/>
      <c r="Y161" s="1560"/>
      <c r="Z161" s="1560"/>
      <c r="AA161" s="1560"/>
      <c r="AB161" s="1560"/>
      <c r="AC161" s="1560"/>
      <c r="AD161" s="1560"/>
      <c r="AE161" s="1560"/>
      <c r="AF161" s="1560"/>
      <c r="AG161" s="1560"/>
      <c r="AH161" s="1560"/>
      <c r="AI161" s="1560"/>
      <c r="AJ161" s="1560"/>
      <c r="AK161" s="1560"/>
      <c r="AL161" s="1560"/>
      <c r="AM161" s="1560"/>
      <c r="AN161" s="1560"/>
      <c r="AO161" s="1560"/>
      <c r="AP161" s="1560"/>
      <c r="AQ161" s="1560"/>
      <c r="AR161" s="1560"/>
      <c r="AS161" s="1560"/>
      <c r="AT161" s="1560"/>
      <c r="AU161" s="1560"/>
      <c r="AV161" s="1560"/>
      <c r="AW161" s="1560"/>
      <c r="AX161" s="1560"/>
      <c r="AY161" s="1560"/>
      <c r="AZ161" s="1560"/>
      <c r="BA161" s="1560"/>
      <c r="BB161" s="1560"/>
      <c r="BC161" s="1560"/>
    </row>
    <row r="162" spans="1:55" x14ac:dyDescent="0.2">
      <c r="A162" s="1560"/>
      <c r="B162" s="1560"/>
      <c r="C162" s="1560"/>
      <c r="D162" s="1560"/>
      <c r="E162" s="1560"/>
      <c r="F162" s="1560"/>
      <c r="G162" s="1560"/>
      <c r="H162" s="1560"/>
      <c r="I162" s="1560"/>
      <c r="J162" s="1560"/>
      <c r="K162" s="1560"/>
      <c r="L162" s="1560"/>
      <c r="M162" s="1560"/>
      <c r="N162" s="1560"/>
      <c r="O162" s="1560"/>
      <c r="P162" s="1560"/>
      <c r="Q162" s="1560"/>
      <c r="R162" s="1560"/>
      <c r="S162" s="1560"/>
      <c r="T162" s="1560"/>
      <c r="U162" s="1560"/>
      <c r="V162" s="1560"/>
      <c r="W162" s="1560"/>
      <c r="X162" s="1560"/>
      <c r="Y162" s="1560"/>
      <c r="Z162" s="1560"/>
      <c r="AA162" s="1560"/>
      <c r="AB162" s="1560"/>
      <c r="AC162" s="1560"/>
      <c r="AD162" s="1560"/>
      <c r="AE162" s="1560"/>
      <c r="AF162" s="1560"/>
      <c r="AG162" s="1560"/>
      <c r="AH162" s="1560"/>
      <c r="AI162" s="1560"/>
      <c r="AJ162" s="1560"/>
      <c r="AK162" s="1560"/>
      <c r="AL162" s="1560"/>
      <c r="AM162" s="1560"/>
      <c r="AN162" s="1560"/>
      <c r="AO162" s="1560"/>
      <c r="AP162" s="1560"/>
      <c r="AQ162" s="1560"/>
      <c r="AR162" s="1560"/>
      <c r="AS162" s="1560"/>
      <c r="AT162" s="1560"/>
      <c r="AU162" s="1560"/>
      <c r="AV162" s="1560"/>
      <c r="AW162" s="1560"/>
      <c r="AX162" s="1560"/>
      <c r="AY162" s="1560"/>
      <c r="AZ162" s="1560"/>
      <c r="BA162" s="1560"/>
      <c r="BB162" s="1560"/>
      <c r="BC162" s="1560"/>
    </row>
    <row r="163" spans="1:55" x14ac:dyDescent="0.2">
      <c r="A163" s="1560"/>
      <c r="B163" s="1560"/>
      <c r="C163" s="1560"/>
      <c r="D163" s="1560"/>
      <c r="E163" s="1560"/>
      <c r="F163" s="1560"/>
      <c r="G163" s="1560"/>
      <c r="H163" s="1560"/>
      <c r="I163" s="1560"/>
      <c r="J163" s="1560"/>
      <c r="K163" s="1560"/>
      <c r="L163" s="1560"/>
      <c r="M163" s="1560"/>
      <c r="N163" s="1560"/>
      <c r="O163" s="1560"/>
      <c r="P163" s="1560"/>
      <c r="Q163" s="1560"/>
      <c r="R163" s="1560"/>
      <c r="S163" s="1560"/>
      <c r="T163" s="1560"/>
      <c r="U163" s="1560"/>
      <c r="V163" s="1560"/>
      <c r="W163" s="1560"/>
      <c r="X163" s="1560"/>
      <c r="Y163" s="1560"/>
      <c r="Z163" s="1560"/>
      <c r="AA163" s="1560"/>
      <c r="AB163" s="1560"/>
      <c r="AC163" s="1560"/>
      <c r="AD163" s="1560"/>
      <c r="AE163" s="1560"/>
      <c r="AF163" s="1560"/>
      <c r="AG163" s="1560"/>
      <c r="AH163" s="1560"/>
      <c r="AI163" s="1560"/>
      <c r="AJ163" s="1560"/>
      <c r="AK163" s="1560"/>
      <c r="AL163" s="1560"/>
      <c r="AM163" s="1560"/>
      <c r="AN163" s="1560"/>
      <c r="AO163" s="1560"/>
      <c r="AP163" s="1560"/>
      <c r="AQ163" s="1560"/>
      <c r="AR163" s="1560"/>
      <c r="AS163" s="1560"/>
      <c r="AT163" s="1560"/>
      <c r="AU163" s="1560"/>
      <c r="AV163" s="1560"/>
      <c r="AW163" s="1560"/>
      <c r="AX163" s="1560"/>
      <c r="AY163" s="1560"/>
      <c r="AZ163" s="1560"/>
      <c r="BA163" s="1560"/>
      <c r="BB163" s="1560"/>
      <c r="BC163" s="1560"/>
    </row>
    <row r="164" spans="1:55" x14ac:dyDescent="0.2">
      <c r="A164" s="1560"/>
      <c r="B164" s="1560"/>
      <c r="C164" s="1560"/>
      <c r="D164" s="1560"/>
      <c r="E164" s="1560"/>
      <c r="F164" s="1560"/>
      <c r="G164" s="1560"/>
      <c r="H164" s="1560"/>
      <c r="I164" s="1560"/>
      <c r="J164" s="1560"/>
      <c r="K164" s="1560"/>
      <c r="L164" s="1560"/>
      <c r="M164" s="1560"/>
      <c r="N164" s="1560"/>
      <c r="O164" s="1560"/>
      <c r="P164" s="1560"/>
      <c r="Q164" s="1560"/>
      <c r="R164" s="1560"/>
      <c r="S164" s="1560"/>
      <c r="T164" s="1560"/>
      <c r="U164" s="1560"/>
      <c r="V164" s="1560"/>
      <c r="W164" s="1560"/>
      <c r="X164" s="1560"/>
      <c r="Y164" s="1560"/>
      <c r="Z164" s="1560"/>
      <c r="AA164" s="1560"/>
      <c r="AB164" s="1560"/>
      <c r="AC164" s="1560"/>
      <c r="AD164" s="1560"/>
      <c r="AE164" s="1560"/>
      <c r="AF164" s="1560"/>
      <c r="AG164" s="1560"/>
      <c r="AH164" s="1560"/>
      <c r="AI164" s="1560"/>
      <c r="AJ164" s="1560"/>
      <c r="AK164" s="1560"/>
      <c r="AL164" s="1560"/>
      <c r="AM164" s="1560"/>
      <c r="AN164" s="1560"/>
      <c r="AO164" s="1560"/>
      <c r="AP164" s="1560"/>
      <c r="AQ164" s="1560"/>
      <c r="AR164" s="1560"/>
      <c r="AS164" s="1560"/>
      <c r="AT164" s="1560"/>
      <c r="AU164" s="1560"/>
      <c r="AV164" s="1560"/>
      <c r="AW164" s="1560"/>
      <c r="AX164" s="1560"/>
      <c r="AY164" s="1560"/>
      <c r="AZ164" s="1560"/>
      <c r="BA164" s="1560"/>
      <c r="BB164" s="1560"/>
      <c r="BC164" s="1560"/>
    </row>
    <row r="165" spans="1:55" x14ac:dyDescent="0.2">
      <c r="A165" s="1560"/>
      <c r="B165" s="1560"/>
      <c r="C165" s="1560"/>
      <c r="D165" s="1560"/>
      <c r="E165" s="1560"/>
      <c r="F165" s="1560"/>
      <c r="G165" s="1560"/>
      <c r="H165" s="1560"/>
      <c r="I165" s="1560"/>
      <c r="J165" s="1560"/>
      <c r="K165" s="1560"/>
      <c r="L165" s="1560"/>
      <c r="M165" s="1560"/>
      <c r="N165" s="1560"/>
      <c r="O165" s="1560"/>
      <c r="P165" s="1560"/>
      <c r="Q165" s="1560"/>
      <c r="R165" s="1560"/>
      <c r="S165" s="1560"/>
      <c r="T165" s="1560"/>
      <c r="U165" s="1560"/>
      <c r="V165" s="1560"/>
      <c r="W165" s="1560"/>
      <c r="X165" s="1560"/>
      <c r="Y165" s="1560"/>
      <c r="Z165" s="1560"/>
      <c r="AA165" s="1560"/>
      <c r="AB165" s="1560"/>
      <c r="AC165" s="1560"/>
      <c r="AD165" s="1560"/>
      <c r="AE165" s="1560"/>
      <c r="AF165" s="1560"/>
      <c r="AG165" s="1560"/>
      <c r="AH165" s="1560"/>
      <c r="AI165" s="1560"/>
      <c r="AJ165" s="1560"/>
      <c r="AK165" s="1560"/>
      <c r="AL165" s="1560"/>
      <c r="AM165" s="1560"/>
      <c r="AN165" s="1560"/>
      <c r="AO165" s="1560"/>
      <c r="AP165" s="1560"/>
      <c r="AQ165" s="1560"/>
      <c r="AR165" s="1560"/>
      <c r="AS165" s="1560"/>
      <c r="AT165" s="1560"/>
      <c r="AU165" s="1560"/>
      <c r="AV165" s="1560"/>
      <c r="AW165" s="1560"/>
      <c r="AX165" s="1560"/>
      <c r="AY165" s="1560"/>
      <c r="AZ165" s="1560"/>
      <c r="BA165" s="1560"/>
      <c r="BB165" s="1560"/>
      <c r="BC165" s="1560"/>
    </row>
    <row r="166" spans="1:55" x14ac:dyDescent="0.2">
      <c r="A166" s="1560"/>
      <c r="B166" s="1560"/>
      <c r="C166" s="1560"/>
      <c r="D166" s="1560"/>
      <c r="E166" s="1560"/>
      <c r="F166" s="1560"/>
      <c r="G166" s="1560"/>
      <c r="H166" s="1560"/>
      <c r="I166" s="1560"/>
      <c r="J166" s="1560"/>
      <c r="K166" s="1560"/>
      <c r="L166" s="1560"/>
      <c r="M166" s="1560"/>
      <c r="N166" s="1560"/>
      <c r="O166" s="1560"/>
      <c r="P166" s="1560"/>
      <c r="Q166" s="1560"/>
      <c r="R166" s="1560"/>
      <c r="S166" s="1560"/>
      <c r="T166" s="1560"/>
      <c r="U166" s="1560"/>
      <c r="V166" s="1560"/>
      <c r="W166" s="1560"/>
      <c r="X166" s="1560"/>
      <c r="Y166" s="1560"/>
      <c r="Z166" s="1560"/>
      <c r="AA166" s="1560"/>
      <c r="AB166" s="1560"/>
      <c r="AC166" s="1560"/>
      <c r="AD166" s="1560"/>
      <c r="AE166" s="1560"/>
      <c r="AF166" s="1560"/>
      <c r="AG166" s="1560"/>
      <c r="AH166" s="1560"/>
      <c r="AI166" s="1560"/>
      <c r="AJ166" s="1560"/>
      <c r="AK166" s="1560"/>
      <c r="AL166" s="1560"/>
      <c r="AM166" s="1560"/>
      <c r="AN166" s="1560"/>
      <c r="AO166" s="1560"/>
      <c r="AP166" s="1560"/>
      <c r="AQ166" s="1560"/>
      <c r="AR166" s="1560"/>
      <c r="AS166" s="1560"/>
      <c r="AT166" s="1560"/>
      <c r="AU166" s="1560"/>
      <c r="AV166" s="1560"/>
      <c r="AW166" s="1560"/>
      <c r="AX166" s="1560"/>
      <c r="AY166" s="1560"/>
      <c r="AZ166" s="1560"/>
      <c r="BA166" s="1560"/>
      <c r="BB166" s="1560"/>
      <c r="BC166" s="1560"/>
    </row>
    <row r="167" spans="1:55" x14ac:dyDescent="0.2">
      <c r="A167" s="1560"/>
      <c r="B167" s="1560"/>
      <c r="C167" s="1560"/>
      <c r="D167" s="1560"/>
      <c r="E167" s="1560"/>
      <c r="F167" s="1560"/>
      <c r="G167" s="1560"/>
      <c r="H167" s="1560"/>
      <c r="I167" s="1560"/>
      <c r="J167" s="1560"/>
      <c r="K167" s="1560"/>
      <c r="L167" s="1560"/>
      <c r="M167" s="1560"/>
      <c r="N167" s="1560"/>
      <c r="O167" s="1560"/>
      <c r="P167" s="1560"/>
      <c r="Q167" s="1560"/>
      <c r="R167" s="1560"/>
      <c r="S167" s="1560"/>
      <c r="T167" s="1560"/>
      <c r="U167" s="1560"/>
      <c r="V167" s="1560"/>
      <c r="W167" s="1560"/>
      <c r="X167" s="1560"/>
      <c r="Y167" s="1560"/>
      <c r="Z167" s="1560"/>
      <c r="AA167" s="1560"/>
      <c r="AB167" s="1560"/>
      <c r="AC167" s="1560"/>
      <c r="AD167" s="1560"/>
      <c r="AE167" s="1560"/>
      <c r="AF167" s="1560"/>
      <c r="AG167" s="1560"/>
      <c r="AH167" s="1560"/>
      <c r="AI167" s="1560"/>
      <c r="AJ167" s="1560"/>
      <c r="AK167" s="1560"/>
      <c r="AL167" s="1560"/>
      <c r="AM167" s="1560"/>
      <c r="AN167" s="1560"/>
      <c r="AO167" s="1560"/>
      <c r="AP167" s="1560"/>
      <c r="AQ167" s="1560"/>
      <c r="AR167" s="1560"/>
      <c r="AS167" s="1560"/>
      <c r="AT167" s="1560"/>
      <c r="AU167" s="1560"/>
      <c r="AV167" s="1560"/>
      <c r="AW167" s="1560"/>
      <c r="AX167" s="1560"/>
      <c r="AY167" s="1560"/>
      <c r="AZ167" s="1560"/>
      <c r="BA167" s="1560"/>
      <c r="BB167" s="1560"/>
      <c r="BC167" s="1560"/>
    </row>
    <row r="168" spans="1:55" x14ac:dyDescent="0.2">
      <c r="A168" s="1560"/>
      <c r="B168" s="1560"/>
      <c r="C168" s="1560"/>
      <c r="D168" s="1560"/>
      <c r="E168" s="1560"/>
      <c r="F168" s="1560"/>
      <c r="G168" s="1560"/>
      <c r="H168" s="1560"/>
      <c r="I168" s="1560"/>
      <c r="J168" s="1560"/>
      <c r="K168" s="1560"/>
      <c r="L168" s="1560"/>
      <c r="M168" s="1560"/>
      <c r="N168" s="1560"/>
      <c r="O168" s="1560"/>
      <c r="P168" s="1560"/>
      <c r="Q168" s="1560"/>
      <c r="R168" s="1560"/>
      <c r="S168" s="1560"/>
      <c r="T168" s="1560"/>
      <c r="U168" s="1560"/>
      <c r="V168" s="1560"/>
      <c r="W168" s="1560"/>
      <c r="X168" s="1560"/>
      <c r="Y168" s="1560"/>
      <c r="Z168" s="1560"/>
      <c r="AA168" s="1560"/>
      <c r="AB168" s="1560"/>
      <c r="AC168" s="1560"/>
      <c r="AD168" s="1560"/>
      <c r="AE168" s="1560"/>
      <c r="AF168" s="1560"/>
      <c r="AG168" s="1560"/>
      <c r="AH168" s="1560"/>
      <c r="AI168" s="1560"/>
      <c r="AJ168" s="1560"/>
      <c r="AK168" s="1560"/>
      <c r="AL168" s="1560"/>
      <c r="AM168" s="1560"/>
      <c r="AN168" s="1560"/>
      <c r="AO168" s="1560"/>
      <c r="AP168" s="1560"/>
      <c r="AQ168" s="1560"/>
      <c r="AR168" s="1560"/>
      <c r="AS168" s="1560"/>
      <c r="AT168" s="1560"/>
      <c r="AU168" s="1560"/>
      <c r="AV168" s="1560"/>
      <c r="AW168" s="1560"/>
      <c r="AX168" s="1560"/>
      <c r="AY168" s="1560"/>
      <c r="AZ168" s="1560"/>
      <c r="BA168" s="1560"/>
      <c r="BB168" s="1560"/>
      <c r="BC168" s="1560"/>
    </row>
    <row r="169" spans="1:55" x14ac:dyDescent="0.2">
      <c r="A169" s="1560"/>
      <c r="B169" s="1560"/>
      <c r="C169" s="1560"/>
      <c r="D169" s="1560"/>
      <c r="E169" s="1560"/>
      <c r="F169" s="1560"/>
      <c r="G169" s="1560"/>
      <c r="H169" s="1560"/>
      <c r="I169" s="1560"/>
      <c r="J169" s="1560"/>
      <c r="K169" s="1560"/>
      <c r="L169" s="1560"/>
      <c r="M169" s="1560"/>
      <c r="N169" s="1560"/>
      <c r="O169" s="1560"/>
      <c r="P169" s="1560"/>
      <c r="Q169" s="1560"/>
      <c r="R169" s="1560"/>
      <c r="S169" s="1560"/>
      <c r="T169" s="1560"/>
      <c r="U169" s="1560"/>
      <c r="V169" s="1560"/>
      <c r="W169" s="1560"/>
      <c r="X169" s="1560"/>
      <c r="Y169" s="1560"/>
      <c r="Z169" s="1560"/>
      <c r="AA169" s="1560"/>
      <c r="AB169" s="1560"/>
      <c r="AC169" s="1560"/>
      <c r="AD169" s="1560"/>
      <c r="AE169" s="1560"/>
      <c r="AF169" s="1560"/>
      <c r="AG169" s="1560"/>
      <c r="AH169" s="1560"/>
      <c r="AI169" s="1560"/>
      <c r="AJ169" s="1560"/>
      <c r="AK169" s="1560"/>
      <c r="AL169" s="1560"/>
      <c r="AM169" s="1560"/>
      <c r="AN169" s="1560"/>
      <c r="AO169" s="1560"/>
      <c r="AP169" s="1560"/>
      <c r="AQ169" s="1560"/>
      <c r="AR169" s="1560"/>
      <c r="AS169" s="1560"/>
      <c r="AT169" s="1560"/>
      <c r="AU169" s="1560"/>
      <c r="AV169" s="1560"/>
      <c r="AW169" s="1560"/>
      <c r="AX169" s="1560"/>
      <c r="AY169" s="1560"/>
      <c r="AZ169" s="1560"/>
      <c r="BA169" s="1560"/>
      <c r="BB169" s="1560"/>
      <c r="BC169" s="1560"/>
    </row>
    <row r="170" spans="1:55" x14ac:dyDescent="0.2">
      <c r="A170" s="1560"/>
      <c r="B170" s="1560"/>
      <c r="C170" s="1560"/>
      <c r="D170" s="1560"/>
      <c r="E170" s="1560"/>
      <c r="F170" s="1560"/>
      <c r="G170" s="1560"/>
      <c r="H170" s="1560"/>
      <c r="I170" s="1560"/>
      <c r="J170" s="1560"/>
      <c r="K170" s="1560"/>
      <c r="L170" s="1560"/>
      <c r="M170" s="1560"/>
      <c r="N170" s="1560"/>
      <c r="O170" s="1560"/>
      <c r="P170" s="1560"/>
      <c r="Q170" s="1560"/>
      <c r="R170" s="1560"/>
      <c r="S170" s="1560"/>
      <c r="T170" s="1560"/>
      <c r="U170" s="1560"/>
      <c r="V170" s="1560"/>
      <c r="W170" s="1560"/>
      <c r="X170" s="1560"/>
      <c r="Y170" s="1560"/>
      <c r="Z170" s="1560"/>
      <c r="AA170" s="1560"/>
      <c r="AB170" s="1560"/>
      <c r="AC170" s="1560"/>
      <c r="AD170" s="1560"/>
      <c r="AE170" s="1560"/>
      <c r="AF170" s="1560"/>
      <c r="AG170" s="1560"/>
      <c r="AH170" s="1560"/>
      <c r="AI170" s="1560"/>
      <c r="AJ170" s="1560"/>
      <c r="AK170" s="1560"/>
      <c r="AL170" s="1560"/>
      <c r="AM170" s="1560"/>
      <c r="AN170" s="1560"/>
      <c r="AO170" s="1560"/>
      <c r="AP170" s="1560"/>
      <c r="AQ170" s="1560"/>
      <c r="AR170" s="1560"/>
      <c r="AS170" s="1560"/>
      <c r="AT170" s="1560"/>
      <c r="AU170" s="1560"/>
      <c r="AV170" s="1560"/>
      <c r="AW170" s="1560"/>
      <c r="AX170" s="1560"/>
      <c r="AY170" s="1560"/>
      <c r="AZ170" s="1560"/>
      <c r="BA170" s="1560"/>
      <c r="BB170" s="1560"/>
      <c r="BC170" s="1560"/>
    </row>
    <row r="171" spans="1:55" x14ac:dyDescent="0.2">
      <c r="A171" s="1560"/>
      <c r="B171" s="1560"/>
      <c r="C171" s="1560"/>
      <c r="D171" s="1560"/>
      <c r="E171" s="1560"/>
      <c r="F171" s="1560"/>
      <c r="G171" s="1560"/>
      <c r="H171" s="1560"/>
      <c r="I171" s="1560"/>
      <c r="J171" s="1560"/>
      <c r="K171" s="1560"/>
      <c r="L171" s="1560"/>
      <c r="M171" s="1560"/>
      <c r="N171" s="1560"/>
      <c r="O171" s="1560"/>
      <c r="P171" s="1560"/>
      <c r="Q171" s="1560"/>
      <c r="R171" s="1560"/>
      <c r="S171" s="1560"/>
      <c r="T171" s="1560"/>
      <c r="U171" s="1560"/>
      <c r="V171" s="1560"/>
      <c r="W171" s="1560"/>
      <c r="X171" s="1560"/>
      <c r="Y171" s="1560"/>
      <c r="Z171" s="1560"/>
      <c r="AA171" s="1560"/>
      <c r="AB171" s="1560"/>
      <c r="AC171" s="1560"/>
      <c r="AD171" s="1560"/>
      <c r="AE171" s="1560"/>
      <c r="AF171" s="1560"/>
      <c r="AG171" s="1560"/>
      <c r="AH171" s="1560"/>
      <c r="AI171" s="1560"/>
      <c r="AJ171" s="1560"/>
      <c r="AK171" s="1560"/>
      <c r="AL171" s="1560"/>
      <c r="AM171" s="1560"/>
      <c r="AN171" s="1560"/>
      <c r="AO171" s="1560"/>
      <c r="AP171" s="1560"/>
      <c r="AQ171" s="1560"/>
      <c r="AR171" s="1560"/>
      <c r="AS171" s="1560"/>
      <c r="AT171" s="1560"/>
      <c r="AU171" s="1560"/>
      <c r="AV171" s="1560"/>
      <c r="AW171" s="1560"/>
      <c r="AX171" s="1560"/>
      <c r="AY171" s="1560"/>
      <c r="AZ171" s="1560"/>
      <c r="BA171" s="1560"/>
      <c r="BB171" s="1560"/>
      <c r="BC171" s="1560"/>
    </row>
    <row r="172" spans="1:55" x14ac:dyDescent="0.2">
      <c r="A172" s="1560"/>
      <c r="B172" s="1560"/>
      <c r="C172" s="1560"/>
      <c r="D172" s="1560"/>
      <c r="E172" s="1560"/>
      <c r="F172" s="1560"/>
      <c r="G172" s="1560"/>
      <c r="H172" s="1560"/>
      <c r="I172" s="1560"/>
      <c r="J172" s="1560"/>
      <c r="K172" s="1560"/>
      <c r="L172" s="1560"/>
      <c r="M172" s="1560"/>
      <c r="N172" s="1560"/>
      <c r="O172" s="1560"/>
      <c r="P172" s="1560"/>
      <c r="Q172" s="1560"/>
      <c r="R172" s="1560"/>
      <c r="S172" s="1560"/>
      <c r="T172" s="1560"/>
      <c r="U172" s="1560"/>
      <c r="V172" s="1560"/>
      <c r="W172" s="1560"/>
      <c r="X172" s="1560"/>
      <c r="Y172" s="1560"/>
      <c r="Z172" s="1560"/>
      <c r="AA172" s="1560"/>
      <c r="AB172" s="1560"/>
      <c r="AC172" s="1560"/>
      <c r="AD172" s="1560"/>
      <c r="AE172" s="1560"/>
      <c r="AF172" s="1560"/>
      <c r="AG172" s="1560"/>
      <c r="AH172" s="1560"/>
      <c r="AI172" s="1560"/>
      <c r="AJ172" s="1560"/>
      <c r="AK172" s="1560"/>
      <c r="AL172" s="1560"/>
      <c r="AM172" s="1560"/>
      <c r="AN172" s="1560"/>
      <c r="AO172" s="1560"/>
      <c r="AP172" s="1560"/>
      <c r="AQ172" s="1560"/>
      <c r="AR172" s="1560"/>
      <c r="AS172" s="1560"/>
      <c r="AT172" s="1560"/>
      <c r="AU172" s="1560"/>
      <c r="AV172" s="1560"/>
      <c r="AW172" s="1560"/>
      <c r="AX172" s="1560"/>
      <c r="AY172" s="1560"/>
      <c r="AZ172" s="1560"/>
      <c r="BA172" s="1560"/>
      <c r="BB172" s="1560"/>
      <c r="BC172" s="1560"/>
    </row>
    <row r="173" spans="1:55" x14ac:dyDescent="0.2">
      <c r="A173" s="1560"/>
      <c r="B173" s="1560"/>
      <c r="C173" s="1560"/>
      <c r="D173" s="1560"/>
      <c r="E173" s="1560"/>
      <c r="F173" s="1560"/>
      <c r="G173" s="1560"/>
      <c r="H173" s="1560"/>
      <c r="I173" s="1560"/>
      <c r="J173" s="1560"/>
      <c r="K173" s="1560"/>
      <c r="L173" s="1560"/>
      <c r="M173" s="1560"/>
      <c r="N173" s="1560"/>
      <c r="O173" s="1560"/>
      <c r="P173" s="1560"/>
      <c r="Q173" s="1560"/>
      <c r="R173" s="1560"/>
      <c r="S173" s="1560"/>
      <c r="T173" s="1560"/>
      <c r="U173" s="1560"/>
      <c r="V173" s="1560"/>
      <c r="W173" s="1560"/>
      <c r="X173" s="1560"/>
      <c r="Y173" s="1560"/>
      <c r="Z173" s="1560"/>
      <c r="AA173" s="1560"/>
      <c r="AB173" s="1560"/>
      <c r="AC173" s="1560"/>
      <c r="AD173" s="1560"/>
      <c r="AE173" s="1560"/>
      <c r="AF173" s="1560"/>
      <c r="AG173" s="1560"/>
      <c r="AH173" s="1560"/>
      <c r="AI173" s="1560"/>
      <c r="AJ173" s="1560"/>
      <c r="AK173" s="1560"/>
      <c r="AL173" s="1560"/>
      <c r="AM173" s="1560"/>
      <c r="AN173" s="1560"/>
      <c r="AO173" s="1560"/>
      <c r="AP173" s="1560"/>
      <c r="AQ173" s="1560"/>
      <c r="AR173" s="1560"/>
      <c r="AS173" s="1560"/>
      <c r="AT173" s="1560"/>
      <c r="AU173" s="1560"/>
      <c r="AV173" s="1560"/>
      <c r="AW173" s="1560"/>
      <c r="AX173" s="1560"/>
      <c r="AY173" s="1560"/>
      <c r="AZ173" s="1560"/>
      <c r="BA173" s="1560"/>
      <c r="BB173" s="1560"/>
      <c r="BC173" s="1560"/>
    </row>
    <row r="174" spans="1:55" x14ac:dyDescent="0.2">
      <c r="A174" s="1560"/>
      <c r="B174" s="1560"/>
      <c r="C174" s="1560"/>
      <c r="D174" s="1560"/>
      <c r="E174" s="1560"/>
      <c r="F174" s="1560"/>
      <c r="G174" s="1560"/>
      <c r="H174" s="1560"/>
      <c r="I174" s="1560"/>
      <c r="J174" s="1560"/>
      <c r="K174" s="1560"/>
      <c r="L174" s="1560"/>
      <c r="M174" s="1560"/>
      <c r="N174" s="1560"/>
      <c r="O174" s="1560"/>
      <c r="P174" s="1560"/>
      <c r="Q174" s="1560"/>
      <c r="R174" s="1560"/>
      <c r="S174" s="1560"/>
      <c r="T174" s="1560"/>
      <c r="U174" s="1560"/>
      <c r="V174" s="1560"/>
      <c r="W174" s="1560"/>
      <c r="X174" s="1560"/>
      <c r="Y174" s="1560"/>
      <c r="Z174" s="1560"/>
      <c r="AA174" s="1560"/>
      <c r="AB174" s="1560"/>
      <c r="AC174" s="1560"/>
      <c r="AD174" s="1560"/>
      <c r="AE174" s="1560"/>
      <c r="AF174" s="1560"/>
      <c r="AG174" s="1560"/>
      <c r="AH174" s="1560"/>
      <c r="AI174" s="1560"/>
      <c r="AJ174" s="1560"/>
      <c r="AK174" s="1560"/>
      <c r="AL174" s="1560"/>
      <c r="AM174" s="1560"/>
      <c r="AN174" s="1560"/>
      <c r="AO174" s="1560"/>
      <c r="AP174" s="1560"/>
      <c r="AQ174" s="1560"/>
      <c r="AR174" s="1560"/>
      <c r="AS174" s="1560"/>
      <c r="AT174" s="1560"/>
      <c r="AU174" s="1560"/>
      <c r="AV174" s="1560"/>
      <c r="AW174" s="1560"/>
      <c r="AX174" s="1560"/>
      <c r="AY174" s="1560"/>
      <c r="AZ174" s="1560"/>
      <c r="BA174" s="1560"/>
      <c r="BB174" s="1560"/>
      <c r="BC174" s="1560"/>
    </row>
    <row r="175" spans="1:55" x14ac:dyDescent="0.2">
      <c r="A175" s="1560"/>
      <c r="B175" s="1560"/>
      <c r="C175" s="1560"/>
      <c r="D175" s="1560"/>
      <c r="E175" s="1560"/>
      <c r="F175" s="1560"/>
      <c r="G175" s="1560"/>
      <c r="H175" s="1560"/>
      <c r="I175" s="1560"/>
      <c r="J175" s="1560"/>
      <c r="K175" s="1560"/>
      <c r="L175" s="1560"/>
      <c r="M175" s="1560"/>
      <c r="N175" s="1560"/>
      <c r="O175" s="1560"/>
      <c r="P175" s="1560"/>
      <c r="Q175" s="1560"/>
      <c r="R175" s="1560"/>
      <c r="S175" s="1560"/>
      <c r="T175" s="1560"/>
      <c r="U175" s="1560"/>
      <c r="V175" s="1560"/>
      <c r="W175" s="1560"/>
      <c r="X175" s="1560"/>
      <c r="Y175" s="1560"/>
      <c r="Z175" s="1560"/>
      <c r="AA175" s="1560"/>
      <c r="AB175" s="1560"/>
      <c r="AC175" s="1560"/>
      <c r="AD175" s="1560"/>
      <c r="AE175" s="1560"/>
      <c r="AF175" s="1560"/>
      <c r="AG175" s="1560"/>
      <c r="AH175" s="1560"/>
      <c r="AI175" s="1560"/>
      <c r="AJ175" s="1560"/>
      <c r="AK175" s="1560"/>
      <c r="AL175" s="1560"/>
      <c r="AM175" s="1560"/>
      <c r="AN175" s="1560"/>
      <c r="AO175" s="1560"/>
      <c r="AP175" s="1560"/>
      <c r="AQ175" s="1560"/>
      <c r="AR175" s="1560"/>
      <c r="AS175" s="1560"/>
      <c r="AT175" s="1560"/>
      <c r="AU175" s="1560"/>
      <c r="AV175" s="1560"/>
      <c r="AW175" s="1560"/>
      <c r="AX175" s="1560"/>
      <c r="AY175" s="1560"/>
      <c r="AZ175" s="1560"/>
      <c r="BA175" s="1560"/>
      <c r="BB175" s="1560"/>
      <c r="BC175" s="1560"/>
    </row>
    <row r="176" spans="1:55" x14ac:dyDescent="0.2">
      <c r="A176" s="1560"/>
      <c r="B176" s="1560"/>
      <c r="C176" s="1560"/>
      <c r="D176" s="1560"/>
      <c r="E176" s="1560"/>
      <c r="F176" s="1560"/>
      <c r="G176" s="1560"/>
      <c r="H176" s="1560"/>
      <c r="I176" s="1560"/>
      <c r="J176" s="1560"/>
      <c r="K176" s="1560"/>
      <c r="L176" s="1560"/>
      <c r="M176" s="1560"/>
      <c r="N176" s="1560"/>
      <c r="O176" s="1560"/>
      <c r="P176" s="1560"/>
      <c r="Q176" s="1560"/>
      <c r="R176" s="1560"/>
      <c r="S176" s="1560"/>
      <c r="T176" s="1560"/>
      <c r="U176" s="1560"/>
      <c r="V176" s="1560"/>
      <c r="W176" s="1560"/>
      <c r="X176" s="1560"/>
      <c r="Y176" s="1560"/>
      <c r="Z176" s="1560"/>
      <c r="AA176" s="1560"/>
      <c r="AB176" s="1560"/>
      <c r="AC176" s="1560"/>
      <c r="AD176" s="1560"/>
      <c r="AE176" s="1560"/>
      <c r="AF176" s="1560"/>
      <c r="AG176" s="1560"/>
      <c r="AH176" s="1560"/>
      <c r="AI176" s="1560"/>
      <c r="AJ176" s="1560"/>
      <c r="AK176" s="1560"/>
      <c r="AL176" s="1560"/>
      <c r="AM176" s="1560"/>
      <c r="AN176" s="1560"/>
      <c r="AO176" s="1560"/>
      <c r="AP176" s="1560"/>
      <c r="AQ176" s="1560"/>
      <c r="AR176" s="1560"/>
      <c r="AS176" s="1560"/>
      <c r="AT176" s="1560"/>
      <c r="AU176" s="1560"/>
      <c r="AV176" s="1560"/>
      <c r="AW176" s="1560"/>
      <c r="AX176" s="1560"/>
      <c r="AY176" s="1560"/>
      <c r="AZ176" s="1560"/>
      <c r="BA176" s="1560"/>
      <c r="BB176" s="1560"/>
      <c r="BC176" s="1560"/>
    </row>
    <row r="177" spans="1:55" x14ac:dyDescent="0.2">
      <c r="A177" s="1560"/>
      <c r="B177" s="1560"/>
      <c r="C177" s="1560"/>
      <c r="D177" s="1560"/>
      <c r="E177" s="1560"/>
      <c r="F177" s="1560"/>
      <c r="G177" s="1560"/>
      <c r="H177" s="1560"/>
      <c r="I177" s="1560"/>
      <c r="J177" s="1560"/>
      <c r="K177" s="1560"/>
      <c r="L177" s="1560"/>
      <c r="M177" s="1560"/>
      <c r="N177" s="1560"/>
      <c r="O177" s="1560"/>
      <c r="P177" s="1560"/>
      <c r="Q177" s="1560"/>
      <c r="R177" s="1560"/>
      <c r="S177" s="1560"/>
      <c r="T177" s="1560"/>
      <c r="U177" s="1560"/>
      <c r="V177" s="1560"/>
      <c r="W177" s="1560"/>
      <c r="X177" s="1560"/>
      <c r="Y177" s="1560"/>
      <c r="Z177" s="1560"/>
      <c r="AA177" s="1560"/>
      <c r="AB177" s="1560"/>
      <c r="AC177" s="1560"/>
      <c r="AD177" s="1560"/>
      <c r="AE177" s="1560"/>
      <c r="AF177" s="1560"/>
      <c r="AG177" s="1560"/>
      <c r="AH177" s="1560"/>
      <c r="AI177" s="1560"/>
      <c r="AJ177" s="1560"/>
      <c r="AK177" s="1560"/>
      <c r="AL177" s="1560"/>
      <c r="AM177" s="1560"/>
      <c r="AN177" s="1560"/>
      <c r="AO177" s="1560"/>
      <c r="AP177" s="1560"/>
      <c r="AQ177" s="1560"/>
      <c r="AR177" s="1560"/>
      <c r="AS177" s="1560"/>
      <c r="AT177" s="1560"/>
      <c r="AU177" s="1560"/>
      <c r="AV177" s="1560"/>
      <c r="AW177" s="1560"/>
      <c r="AX177" s="1560"/>
      <c r="AY177" s="1560"/>
      <c r="AZ177" s="1560"/>
      <c r="BA177" s="1560"/>
      <c r="BB177" s="1560"/>
      <c r="BC177" s="1560"/>
    </row>
    <row r="178" spans="1:55" x14ac:dyDescent="0.2">
      <c r="A178" s="1560"/>
      <c r="B178" s="1560"/>
      <c r="C178" s="1560"/>
      <c r="D178" s="1560"/>
      <c r="E178" s="1560"/>
      <c r="F178" s="1560"/>
      <c r="G178" s="1560"/>
      <c r="H178" s="1560"/>
      <c r="I178" s="1560"/>
      <c r="J178" s="1560"/>
      <c r="K178" s="1560"/>
      <c r="L178" s="1560"/>
      <c r="M178" s="1560"/>
      <c r="N178" s="1560"/>
      <c r="O178" s="1560"/>
      <c r="P178" s="1560"/>
      <c r="Q178" s="1560"/>
      <c r="R178" s="1560"/>
      <c r="S178" s="1560"/>
      <c r="T178" s="1560"/>
      <c r="U178" s="1560"/>
      <c r="V178" s="1560"/>
      <c r="W178" s="1560"/>
      <c r="X178" s="1560"/>
      <c r="Y178" s="1560"/>
      <c r="Z178" s="1560"/>
      <c r="AA178" s="1560"/>
      <c r="AB178" s="1560"/>
      <c r="AC178" s="1560"/>
      <c r="AD178" s="1560"/>
      <c r="AE178" s="1560"/>
      <c r="AF178" s="1560"/>
      <c r="AG178" s="1560"/>
      <c r="AH178" s="1560"/>
      <c r="AI178" s="1560"/>
      <c r="AJ178" s="1560"/>
      <c r="AK178" s="1560"/>
      <c r="AL178" s="1560"/>
      <c r="AM178" s="1560"/>
      <c r="AN178" s="1560"/>
      <c r="AO178" s="1560"/>
      <c r="AP178" s="1560"/>
      <c r="AQ178" s="1560"/>
      <c r="AR178" s="1560"/>
      <c r="AS178" s="1560"/>
      <c r="AT178" s="1560"/>
      <c r="AU178" s="1560"/>
      <c r="AV178" s="1560"/>
      <c r="AW178" s="1560"/>
      <c r="AX178" s="1560"/>
      <c r="AY178" s="1560"/>
      <c r="AZ178" s="1560"/>
      <c r="BA178" s="1560"/>
      <c r="BB178" s="1560"/>
      <c r="BC178" s="1560"/>
    </row>
    <row r="179" spans="1:55" x14ac:dyDescent="0.2">
      <c r="A179" s="1560"/>
      <c r="B179" s="1560"/>
      <c r="C179" s="1560"/>
      <c r="D179" s="1560"/>
      <c r="E179" s="1560"/>
      <c r="F179" s="1560"/>
      <c r="G179" s="1560"/>
      <c r="H179" s="1560"/>
      <c r="I179" s="1560"/>
      <c r="J179" s="1560"/>
      <c r="K179" s="1560"/>
      <c r="L179" s="1560"/>
      <c r="M179" s="1560"/>
      <c r="N179" s="1560"/>
      <c r="O179" s="1560"/>
      <c r="P179" s="1560"/>
      <c r="Q179" s="1560"/>
      <c r="R179" s="1560"/>
      <c r="S179" s="1560"/>
      <c r="T179" s="1560"/>
      <c r="U179" s="1560"/>
      <c r="V179" s="1560"/>
      <c r="W179" s="1560"/>
      <c r="X179" s="1560"/>
      <c r="Y179" s="1560"/>
      <c r="Z179" s="1560"/>
      <c r="AA179" s="1560"/>
      <c r="AB179" s="1560"/>
      <c r="AC179" s="1560"/>
      <c r="AD179" s="1560"/>
      <c r="AE179" s="1560"/>
      <c r="AF179" s="1560"/>
      <c r="AG179" s="1560"/>
      <c r="AH179" s="1560"/>
      <c r="AI179" s="1560"/>
      <c r="AJ179" s="1560"/>
      <c r="AK179" s="1560"/>
      <c r="AL179" s="1560"/>
      <c r="AM179" s="1560"/>
      <c r="AN179" s="1560"/>
      <c r="AO179" s="1560"/>
      <c r="AP179" s="1560"/>
      <c r="AQ179" s="1560"/>
      <c r="AR179" s="1560"/>
      <c r="AS179" s="1560"/>
      <c r="AT179" s="1560"/>
      <c r="AU179" s="1560"/>
      <c r="AV179" s="1560"/>
      <c r="AW179" s="1560"/>
      <c r="AX179" s="1560"/>
      <c r="AY179" s="1560"/>
      <c r="AZ179" s="1560"/>
      <c r="BA179" s="1560"/>
      <c r="BB179" s="1560"/>
      <c r="BC179" s="1560"/>
    </row>
    <row r="180" spans="1:55" x14ac:dyDescent="0.2">
      <c r="A180" s="1560"/>
      <c r="B180" s="1560"/>
      <c r="C180" s="1560"/>
      <c r="D180" s="1560"/>
      <c r="E180" s="1560"/>
      <c r="F180" s="1560"/>
      <c r="G180" s="1560"/>
      <c r="H180" s="1560"/>
      <c r="I180" s="1560"/>
      <c r="J180" s="1560"/>
      <c r="K180" s="1560"/>
      <c r="L180" s="1560"/>
      <c r="M180" s="1560"/>
      <c r="N180" s="1560"/>
      <c r="O180" s="1560"/>
      <c r="P180" s="1560"/>
      <c r="Q180" s="1560"/>
      <c r="R180" s="1560"/>
      <c r="S180" s="1560"/>
      <c r="T180" s="1560"/>
      <c r="U180" s="1560"/>
      <c r="V180" s="1560"/>
      <c r="W180" s="1560"/>
      <c r="X180" s="1560"/>
      <c r="Y180" s="1560"/>
      <c r="Z180" s="1560"/>
      <c r="AA180" s="1560"/>
      <c r="AB180" s="1560"/>
      <c r="AC180" s="1560"/>
      <c r="AD180" s="1560"/>
      <c r="AE180" s="1560"/>
      <c r="AF180" s="1560"/>
      <c r="AG180" s="1560"/>
      <c r="AH180" s="1560"/>
      <c r="AI180" s="1560"/>
      <c r="AJ180" s="1560"/>
      <c r="AK180" s="1560"/>
      <c r="AL180" s="1560"/>
      <c r="AM180" s="1560"/>
      <c r="AN180" s="1560"/>
      <c r="AO180" s="1560"/>
      <c r="AP180" s="1560"/>
      <c r="AQ180" s="1560"/>
      <c r="AR180" s="1560"/>
      <c r="AS180" s="1560"/>
      <c r="AT180" s="1560"/>
      <c r="AU180" s="1560"/>
      <c r="AV180" s="1560"/>
      <c r="AW180" s="1560"/>
      <c r="AX180" s="1560"/>
      <c r="AY180" s="1560"/>
      <c r="AZ180" s="1560"/>
      <c r="BA180" s="1560"/>
      <c r="BB180" s="1560"/>
      <c r="BC180" s="1560"/>
    </row>
    <row r="181" spans="1:55" x14ac:dyDescent="0.2">
      <c r="A181" s="1560"/>
      <c r="B181" s="1560"/>
      <c r="C181" s="1560"/>
      <c r="D181" s="1560"/>
      <c r="E181" s="1560"/>
      <c r="F181" s="1560"/>
      <c r="G181" s="1560"/>
      <c r="H181" s="1560"/>
      <c r="I181" s="1560"/>
      <c r="J181" s="1560"/>
      <c r="K181" s="1560"/>
      <c r="L181" s="1560"/>
      <c r="M181" s="1560"/>
      <c r="N181" s="1560"/>
      <c r="O181" s="1560"/>
      <c r="P181" s="1560"/>
      <c r="Q181" s="1560"/>
      <c r="R181" s="1560"/>
      <c r="S181" s="1560"/>
      <c r="T181" s="1560"/>
      <c r="U181" s="1560"/>
      <c r="V181" s="1560"/>
      <c r="W181" s="1560"/>
      <c r="X181" s="1560"/>
      <c r="Y181" s="1560"/>
      <c r="Z181" s="1560"/>
      <c r="AA181" s="1560"/>
      <c r="AB181" s="1560"/>
      <c r="AC181" s="1560"/>
      <c r="AD181" s="1560"/>
      <c r="AE181" s="1560"/>
      <c r="AF181" s="1560"/>
      <c r="AG181" s="1560"/>
      <c r="AH181" s="1560"/>
      <c r="AI181" s="1560"/>
      <c r="AJ181" s="1560"/>
      <c r="AK181" s="1560"/>
      <c r="AL181" s="1560"/>
      <c r="AM181" s="1560"/>
      <c r="AN181" s="1560"/>
      <c r="AO181" s="1560"/>
      <c r="AP181" s="1560"/>
      <c r="AQ181" s="1560"/>
      <c r="AR181" s="1560"/>
      <c r="AS181" s="1560"/>
      <c r="AT181" s="1560"/>
      <c r="AU181" s="1560"/>
      <c r="AV181" s="1560"/>
      <c r="AW181" s="1560"/>
      <c r="AX181" s="1560"/>
      <c r="AY181" s="1560"/>
      <c r="AZ181" s="1560"/>
      <c r="BA181" s="1560"/>
      <c r="BB181" s="1560"/>
      <c r="BC181" s="1560"/>
    </row>
    <row r="182" spans="1:55" x14ac:dyDescent="0.2">
      <c r="A182" s="1560"/>
      <c r="B182" s="1560"/>
      <c r="C182" s="1560"/>
      <c r="D182" s="1560"/>
      <c r="E182" s="1560"/>
      <c r="F182" s="1560"/>
      <c r="G182" s="1560"/>
      <c r="H182" s="1560"/>
      <c r="I182" s="1560"/>
      <c r="J182" s="1560"/>
      <c r="K182" s="1560"/>
      <c r="L182" s="1560"/>
      <c r="M182" s="1560"/>
      <c r="N182" s="1560"/>
      <c r="O182" s="1560"/>
      <c r="P182" s="1560"/>
      <c r="Q182" s="1560"/>
      <c r="R182" s="1560"/>
      <c r="S182" s="1560"/>
      <c r="T182" s="1560"/>
      <c r="U182" s="1560"/>
      <c r="V182" s="1560"/>
      <c r="W182" s="1560"/>
      <c r="X182" s="1560"/>
      <c r="Y182" s="1560"/>
      <c r="Z182" s="1560"/>
      <c r="AA182" s="1560"/>
      <c r="AB182" s="1560"/>
      <c r="AC182" s="1560"/>
      <c r="AD182" s="1560"/>
      <c r="AE182" s="1560"/>
      <c r="AF182" s="1560"/>
      <c r="AG182" s="1560"/>
      <c r="AH182" s="1560"/>
      <c r="AI182" s="1560"/>
      <c r="AJ182" s="1560"/>
      <c r="AK182" s="1560"/>
      <c r="AL182" s="1560"/>
      <c r="AM182" s="1560"/>
      <c r="AN182" s="1560"/>
      <c r="AO182" s="1560"/>
      <c r="AP182" s="1560"/>
      <c r="AQ182" s="1560"/>
      <c r="AR182" s="1560"/>
      <c r="AS182" s="1560"/>
      <c r="AT182" s="1560"/>
      <c r="AU182" s="1560"/>
      <c r="AV182" s="1560"/>
      <c r="AW182" s="1560"/>
      <c r="AX182" s="1560"/>
      <c r="AY182" s="1560"/>
      <c r="AZ182" s="1560"/>
      <c r="BA182" s="1560"/>
      <c r="BB182" s="1560"/>
      <c r="BC182" s="1560"/>
    </row>
    <row r="183" spans="1:55" x14ac:dyDescent="0.2">
      <c r="A183" s="1560"/>
      <c r="B183" s="1560"/>
      <c r="C183" s="1560"/>
      <c r="D183" s="1560"/>
      <c r="E183" s="1560"/>
      <c r="F183" s="1560"/>
      <c r="G183" s="1560"/>
      <c r="H183" s="1560"/>
      <c r="I183" s="1560"/>
      <c r="J183" s="1560"/>
      <c r="K183" s="1560"/>
      <c r="L183" s="1560"/>
      <c r="M183" s="1560"/>
      <c r="N183" s="1560"/>
      <c r="O183" s="1560"/>
      <c r="P183" s="1560"/>
      <c r="Q183" s="1560"/>
      <c r="R183" s="1560"/>
      <c r="S183" s="1560"/>
      <c r="T183" s="1560"/>
      <c r="U183" s="1560"/>
      <c r="V183" s="1560"/>
      <c r="W183" s="1560"/>
      <c r="X183" s="1560"/>
      <c r="Y183" s="1560"/>
      <c r="Z183" s="1560"/>
      <c r="AA183" s="1560"/>
      <c r="AB183" s="1560"/>
      <c r="AC183" s="1560"/>
      <c r="AD183" s="1560"/>
      <c r="AE183" s="1560"/>
      <c r="AF183" s="1560"/>
      <c r="AG183" s="1560"/>
      <c r="AH183" s="1560"/>
      <c r="AI183" s="1560"/>
      <c r="AJ183" s="1560"/>
      <c r="AK183" s="1560"/>
      <c r="AL183" s="1560"/>
      <c r="AM183" s="1560"/>
      <c r="AN183" s="1560"/>
      <c r="AO183" s="1560"/>
      <c r="AP183" s="1560"/>
      <c r="AQ183" s="1560"/>
      <c r="AR183" s="1560"/>
      <c r="AS183" s="1560"/>
      <c r="AT183" s="1560"/>
      <c r="AU183" s="1560"/>
      <c r="AV183" s="1560"/>
      <c r="AW183" s="1560"/>
      <c r="AX183" s="1560"/>
      <c r="AY183" s="1560"/>
      <c r="AZ183" s="1560"/>
      <c r="BA183" s="1560"/>
      <c r="BB183" s="1560"/>
      <c r="BC183" s="1560"/>
    </row>
    <row r="184" spans="1:55" x14ac:dyDescent="0.2">
      <c r="A184" s="1560"/>
      <c r="B184" s="1560"/>
      <c r="C184" s="1560"/>
      <c r="D184" s="1560"/>
      <c r="E184" s="1560"/>
      <c r="F184" s="1560"/>
      <c r="G184" s="1560"/>
      <c r="H184" s="1560"/>
      <c r="I184" s="1560"/>
      <c r="J184" s="1560"/>
      <c r="K184" s="1560"/>
      <c r="L184" s="1560"/>
      <c r="M184" s="1560"/>
      <c r="N184" s="1560"/>
      <c r="O184" s="1560"/>
      <c r="P184" s="1560"/>
      <c r="Q184" s="1560"/>
      <c r="R184" s="1560"/>
      <c r="S184" s="1560"/>
      <c r="T184" s="1560"/>
      <c r="U184" s="1560"/>
      <c r="V184" s="1560"/>
      <c r="W184" s="1560"/>
      <c r="X184" s="1560"/>
      <c r="Y184" s="1560"/>
      <c r="Z184" s="1560"/>
      <c r="AA184" s="1560"/>
      <c r="AB184" s="1560"/>
      <c r="AC184" s="1560"/>
      <c r="AD184" s="1560"/>
      <c r="AE184" s="1560"/>
      <c r="AF184" s="1560"/>
      <c r="AG184" s="1560"/>
      <c r="AH184" s="1560"/>
      <c r="AI184" s="1560"/>
      <c r="AJ184" s="1560"/>
      <c r="AK184" s="1560"/>
      <c r="AL184" s="1560"/>
      <c r="AM184" s="1560"/>
      <c r="AN184" s="1560"/>
      <c r="AO184" s="1560"/>
      <c r="AP184" s="1560"/>
      <c r="AQ184" s="1560"/>
      <c r="AR184" s="1560"/>
      <c r="AS184" s="1560"/>
      <c r="AT184" s="1560"/>
      <c r="AU184" s="1560"/>
      <c r="AV184" s="1560"/>
      <c r="AW184" s="1560"/>
      <c r="AX184" s="1560"/>
      <c r="AY184" s="1560"/>
      <c r="AZ184" s="1560"/>
      <c r="BA184" s="1560"/>
      <c r="BB184" s="1560"/>
      <c r="BC184" s="1560"/>
    </row>
    <row r="185" spans="1:55" x14ac:dyDescent="0.2">
      <c r="A185" s="1560"/>
      <c r="B185" s="1560"/>
      <c r="C185" s="1560"/>
      <c r="D185" s="1560"/>
      <c r="E185" s="1560"/>
      <c r="F185" s="1560"/>
      <c r="G185" s="1560"/>
      <c r="H185" s="1560"/>
      <c r="I185" s="1560"/>
      <c r="J185" s="1560"/>
      <c r="K185" s="1560"/>
      <c r="L185" s="1560"/>
      <c r="M185" s="1560"/>
      <c r="N185" s="1560"/>
      <c r="O185" s="1560"/>
      <c r="P185" s="1560"/>
      <c r="Q185" s="1560"/>
      <c r="R185" s="1560"/>
      <c r="S185" s="1560"/>
      <c r="T185" s="1560"/>
      <c r="U185" s="1560"/>
      <c r="V185" s="1560"/>
      <c r="W185" s="1560"/>
      <c r="X185" s="1560"/>
      <c r="Y185" s="1560"/>
      <c r="Z185" s="1560"/>
      <c r="AA185" s="1560"/>
      <c r="AB185" s="1560"/>
      <c r="AC185" s="1560"/>
      <c r="AD185" s="1560"/>
      <c r="AE185" s="1560"/>
      <c r="AF185" s="1560"/>
      <c r="AG185" s="1560"/>
      <c r="AH185" s="1560"/>
      <c r="AI185" s="1560"/>
      <c r="AJ185" s="1560"/>
      <c r="AK185" s="1560"/>
      <c r="AL185" s="1560"/>
      <c r="AM185" s="1560"/>
      <c r="AN185" s="1560"/>
      <c r="AO185" s="1560"/>
      <c r="AP185" s="1560"/>
      <c r="AQ185" s="1560"/>
      <c r="AR185" s="1560"/>
      <c r="AS185" s="1560"/>
      <c r="AT185" s="1560"/>
      <c r="AU185" s="1560"/>
      <c r="AV185" s="1560"/>
      <c r="AW185" s="1560"/>
      <c r="AX185" s="1560"/>
      <c r="AY185" s="1560"/>
      <c r="AZ185" s="1560"/>
      <c r="BA185" s="1560"/>
      <c r="BB185" s="1560"/>
      <c r="BC185" s="1560"/>
    </row>
    <row r="186" spans="1:55" x14ac:dyDescent="0.2">
      <c r="A186" s="1560"/>
      <c r="B186" s="1560"/>
      <c r="C186" s="1560"/>
      <c r="D186" s="1560"/>
      <c r="E186" s="1560"/>
      <c r="F186" s="1560"/>
      <c r="G186" s="1560"/>
      <c r="H186" s="1560"/>
      <c r="I186" s="1560"/>
      <c r="J186" s="1560"/>
      <c r="K186" s="1560"/>
      <c r="L186" s="1560"/>
      <c r="M186" s="1560"/>
      <c r="N186" s="1560"/>
      <c r="O186" s="1560"/>
      <c r="P186" s="1560"/>
      <c r="Q186" s="1560"/>
      <c r="R186" s="1560"/>
      <c r="S186" s="1560"/>
      <c r="T186" s="1560"/>
      <c r="U186" s="1560"/>
      <c r="V186" s="1560"/>
      <c r="W186" s="1560"/>
      <c r="X186" s="1560"/>
      <c r="Y186" s="1560"/>
      <c r="Z186" s="1560"/>
      <c r="AA186" s="1560"/>
      <c r="AB186" s="1560"/>
      <c r="AC186" s="1560"/>
      <c r="AD186" s="1560"/>
      <c r="AE186" s="1560"/>
      <c r="AF186" s="1560"/>
      <c r="AG186" s="1560"/>
      <c r="AH186" s="1560"/>
      <c r="AI186" s="1560"/>
      <c r="AJ186" s="1560"/>
      <c r="AK186" s="1560"/>
      <c r="AL186" s="1560"/>
      <c r="AM186" s="1560"/>
      <c r="AN186" s="1560"/>
      <c r="AO186" s="1560"/>
      <c r="AP186" s="1560"/>
      <c r="AQ186" s="1560"/>
      <c r="AR186" s="1560"/>
      <c r="AS186" s="1560"/>
      <c r="AT186" s="1560"/>
      <c r="AU186" s="1560"/>
      <c r="AV186" s="1560"/>
      <c r="AW186" s="1560"/>
      <c r="AX186" s="1560"/>
      <c r="AY186" s="1560"/>
      <c r="AZ186" s="1560"/>
      <c r="BA186" s="1560"/>
      <c r="BB186" s="1560"/>
      <c r="BC186" s="1560"/>
    </row>
    <row r="187" spans="1:55" x14ac:dyDescent="0.2">
      <c r="A187" s="1560"/>
      <c r="B187" s="1560"/>
      <c r="C187" s="1560"/>
      <c r="D187" s="1560"/>
      <c r="E187" s="1560"/>
      <c r="F187" s="1560"/>
      <c r="G187" s="1560"/>
      <c r="H187" s="1560"/>
      <c r="I187" s="1560"/>
      <c r="J187" s="1560"/>
      <c r="K187" s="1560"/>
      <c r="L187" s="1560"/>
      <c r="M187" s="1560"/>
      <c r="N187" s="1560"/>
      <c r="O187" s="1560"/>
      <c r="P187" s="1560"/>
      <c r="Q187" s="1560"/>
      <c r="R187" s="1560"/>
      <c r="S187" s="1560"/>
      <c r="T187" s="1560"/>
      <c r="U187" s="1560"/>
      <c r="V187" s="1560"/>
      <c r="W187" s="1560"/>
      <c r="X187" s="1560"/>
      <c r="Y187" s="1560"/>
      <c r="Z187" s="1560"/>
      <c r="AA187" s="1560"/>
      <c r="AB187" s="1560"/>
      <c r="AC187" s="1560"/>
      <c r="AD187" s="1560"/>
      <c r="AE187" s="1560"/>
      <c r="AF187" s="1560"/>
      <c r="AG187" s="1560"/>
      <c r="AH187" s="1560"/>
      <c r="AI187" s="1560"/>
      <c r="AJ187" s="1560"/>
      <c r="AK187" s="1560"/>
      <c r="AL187" s="1560"/>
      <c r="AM187" s="1560"/>
      <c r="AN187" s="1560"/>
      <c r="AO187" s="1560"/>
      <c r="AP187" s="1560"/>
      <c r="AQ187" s="1560"/>
      <c r="AR187" s="1560"/>
      <c r="AS187" s="1560"/>
      <c r="AT187" s="1560"/>
      <c r="AU187" s="1560"/>
      <c r="AV187" s="1560"/>
      <c r="AW187" s="1560"/>
      <c r="AX187" s="1560"/>
      <c r="AY187" s="1560"/>
      <c r="AZ187" s="1560"/>
      <c r="BA187" s="1560"/>
      <c r="BB187" s="1560"/>
      <c r="BC187" s="1560"/>
    </row>
    <row r="188" spans="1:55" x14ac:dyDescent="0.2">
      <c r="A188" s="1560"/>
      <c r="B188" s="1560"/>
      <c r="C188" s="1560"/>
      <c r="D188" s="1560"/>
      <c r="E188" s="1560"/>
      <c r="F188" s="1560"/>
      <c r="G188" s="1560"/>
      <c r="H188" s="1560"/>
      <c r="I188" s="1560"/>
      <c r="J188" s="1560"/>
      <c r="K188" s="1560"/>
      <c r="L188" s="1560"/>
      <c r="M188" s="1560"/>
      <c r="N188" s="1560"/>
      <c r="O188" s="1560"/>
      <c r="P188" s="1560"/>
      <c r="Q188" s="1560"/>
      <c r="R188" s="1560"/>
      <c r="S188" s="1560"/>
      <c r="T188" s="1560"/>
      <c r="U188" s="1560"/>
      <c r="V188" s="1560"/>
      <c r="W188" s="1560"/>
      <c r="X188" s="1560"/>
      <c r="Y188" s="1560"/>
      <c r="Z188" s="1560"/>
      <c r="AA188" s="1560"/>
      <c r="AB188" s="1560"/>
      <c r="AC188" s="1560"/>
      <c r="AD188" s="1560"/>
      <c r="AE188" s="1560"/>
      <c r="AF188" s="1560"/>
      <c r="AG188" s="1560"/>
      <c r="AH188" s="1560"/>
      <c r="AI188" s="1560"/>
      <c r="AJ188" s="1560"/>
      <c r="AK188" s="1560"/>
      <c r="AL188" s="1560"/>
      <c r="AM188" s="1560"/>
      <c r="AN188" s="1560"/>
      <c r="AO188" s="1560"/>
      <c r="AP188" s="1560"/>
      <c r="AQ188" s="1560"/>
      <c r="AR188" s="1560"/>
      <c r="AS188" s="1560"/>
      <c r="AT188" s="1560"/>
      <c r="AU188" s="1560"/>
      <c r="AV188" s="1560"/>
      <c r="AW188" s="1560"/>
      <c r="AX188" s="1560"/>
      <c r="AY188" s="1560"/>
      <c r="AZ188" s="1560"/>
      <c r="BA188" s="1560"/>
      <c r="BB188" s="1560"/>
      <c r="BC188" s="1560"/>
    </row>
    <row r="189" spans="1:55" x14ac:dyDescent="0.2">
      <c r="A189" s="1560"/>
      <c r="B189" s="1560"/>
      <c r="C189" s="1560"/>
      <c r="D189" s="1560"/>
      <c r="E189" s="1560"/>
      <c r="F189" s="1560"/>
      <c r="G189" s="1560"/>
      <c r="H189" s="1560"/>
      <c r="I189" s="1560"/>
      <c r="J189" s="1560"/>
      <c r="K189" s="1560"/>
      <c r="L189" s="1560"/>
      <c r="M189" s="1560"/>
      <c r="N189" s="1560"/>
      <c r="O189" s="1560"/>
      <c r="P189" s="1560"/>
      <c r="Q189" s="1560"/>
      <c r="R189" s="1560"/>
      <c r="S189" s="1560"/>
      <c r="T189" s="1560"/>
      <c r="U189" s="1560"/>
      <c r="V189" s="1560"/>
      <c r="W189" s="1560"/>
      <c r="X189" s="1560"/>
      <c r="Y189" s="1560"/>
      <c r="Z189" s="1560"/>
      <c r="AA189" s="1560"/>
      <c r="AB189" s="1560"/>
      <c r="AC189" s="1560"/>
      <c r="AD189" s="1560"/>
      <c r="AE189" s="1560"/>
      <c r="AF189" s="1560"/>
      <c r="AG189" s="1560"/>
      <c r="AH189" s="1560"/>
      <c r="AI189" s="1560"/>
      <c r="AJ189" s="1560"/>
      <c r="AK189" s="1560"/>
      <c r="AL189" s="1560"/>
      <c r="AM189" s="1560"/>
      <c r="AN189" s="1560"/>
      <c r="AO189" s="1560"/>
      <c r="AP189" s="1560"/>
      <c r="AQ189" s="1560"/>
      <c r="AR189" s="1560"/>
      <c r="AS189" s="1560"/>
      <c r="AT189" s="1560"/>
      <c r="AU189" s="1560"/>
      <c r="AV189" s="1560"/>
      <c r="AW189" s="1560"/>
      <c r="AX189" s="1560"/>
      <c r="AY189" s="1560"/>
      <c r="AZ189" s="1560"/>
      <c r="BA189" s="1560"/>
      <c r="BB189" s="1560"/>
      <c r="BC189" s="1560"/>
    </row>
    <row r="190" spans="1:55" x14ac:dyDescent="0.2">
      <c r="A190" s="1560"/>
      <c r="B190" s="1560"/>
      <c r="C190" s="1560"/>
      <c r="D190" s="1560"/>
      <c r="E190" s="1560"/>
      <c r="F190" s="1560"/>
      <c r="G190" s="1560"/>
      <c r="H190" s="1560"/>
      <c r="I190" s="1560"/>
      <c r="J190" s="1560"/>
      <c r="K190" s="1560"/>
      <c r="L190" s="1560"/>
      <c r="M190" s="1560"/>
      <c r="N190" s="1560"/>
      <c r="O190" s="1560"/>
      <c r="P190" s="1560"/>
      <c r="Q190" s="1560"/>
      <c r="R190" s="1560"/>
      <c r="S190" s="1560"/>
      <c r="T190" s="1560"/>
      <c r="U190" s="1560"/>
      <c r="V190" s="1560"/>
      <c r="W190" s="1560"/>
      <c r="X190" s="1560"/>
      <c r="Y190" s="1560"/>
      <c r="Z190" s="1560"/>
      <c r="AA190" s="1560"/>
      <c r="AB190" s="1560"/>
      <c r="AC190" s="1560"/>
      <c r="AD190" s="1560"/>
      <c r="AE190" s="1560"/>
      <c r="AF190" s="1560"/>
      <c r="AG190" s="1560"/>
      <c r="AH190" s="1560"/>
      <c r="AI190" s="1560"/>
      <c r="AJ190" s="1560"/>
      <c r="AK190" s="1560"/>
      <c r="AL190" s="1560"/>
      <c r="AM190" s="1560"/>
      <c r="AN190" s="1560"/>
      <c r="AO190" s="1560"/>
      <c r="AP190" s="1560"/>
      <c r="AQ190" s="1560"/>
      <c r="AR190" s="1560"/>
      <c r="AS190" s="1560"/>
      <c r="AT190" s="1560"/>
      <c r="AU190" s="1560"/>
      <c r="AV190" s="1560"/>
      <c r="AW190" s="1560"/>
      <c r="AX190" s="1560"/>
      <c r="AY190" s="1560"/>
      <c r="AZ190" s="1560"/>
      <c r="BA190" s="1560"/>
      <c r="BB190" s="1560"/>
      <c r="BC190" s="1560"/>
    </row>
    <row r="191" spans="1:55" x14ac:dyDescent="0.2">
      <c r="A191" s="1560"/>
      <c r="B191" s="1560"/>
      <c r="C191" s="1560"/>
      <c r="D191" s="1560"/>
      <c r="E191" s="1560"/>
      <c r="F191" s="1560"/>
      <c r="G191" s="1560"/>
      <c r="H191" s="1560"/>
      <c r="I191" s="1560"/>
      <c r="J191" s="1560"/>
      <c r="K191" s="1560"/>
      <c r="L191" s="1560"/>
      <c r="M191" s="1560"/>
      <c r="N191" s="1560"/>
      <c r="O191" s="1560"/>
      <c r="P191" s="1560"/>
      <c r="Q191" s="1560"/>
      <c r="R191" s="1560"/>
      <c r="S191" s="1560"/>
      <c r="T191" s="1560"/>
      <c r="U191" s="1560"/>
      <c r="V191" s="1560"/>
      <c r="W191" s="1560"/>
      <c r="X191" s="1560"/>
      <c r="Y191" s="1560"/>
      <c r="Z191" s="1560"/>
      <c r="AA191" s="1560"/>
      <c r="AB191" s="1560"/>
      <c r="AC191" s="1560"/>
      <c r="AD191" s="1560"/>
      <c r="AE191" s="1560"/>
      <c r="AF191" s="1560"/>
      <c r="AG191" s="1560"/>
      <c r="AH191" s="1560"/>
      <c r="AI191" s="1560"/>
      <c r="AJ191" s="1560"/>
      <c r="AK191" s="1560"/>
      <c r="AL191" s="1560"/>
      <c r="AM191" s="1560"/>
      <c r="AN191" s="1560"/>
      <c r="AO191" s="1560"/>
      <c r="AP191" s="1560"/>
      <c r="AQ191" s="1560"/>
      <c r="AR191" s="1560"/>
      <c r="AS191" s="1560"/>
      <c r="AT191" s="1560"/>
      <c r="AU191" s="1560"/>
      <c r="AV191" s="1560"/>
      <c r="AW191" s="1560"/>
      <c r="AX191" s="1560"/>
      <c r="AY191" s="1560"/>
      <c r="AZ191" s="1560"/>
      <c r="BA191" s="1560"/>
      <c r="BB191" s="1560"/>
      <c r="BC191" s="1560"/>
    </row>
    <row r="192" spans="1:55" x14ac:dyDescent="0.2">
      <c r="A192" s="1560"/>
      <c r="B192" s="1560"/>
      <c r="C192" s="1560"/>
      <c r="D192" s="1560"/>
      <c r="E192" s="1560"/>
      <c r="F192" s="1560"/>
      <c r="G192" s="1560"/>
      <c r="H192" s="1560"/>
      <c r="I192" s="1560"/>
      <c r="J192" s="1560"/>
      <c r="K192" s="1560"/>
      <c r="L192" s="1560"/>
      <c r="M192" s="1560"/>
      <c r="N192" s="1560"/>
      <c r="O192" s="1560"/>
      <c r="P192" s="1560"/>
      <c r="Q192" s="1560"/>
      <c r="R192" s="1560"/>
      <c r="S192" s="1560"/>
      <c r="T192" s="1560"/>
      <c r="U192" s="1560"/>
      <c r="V192" s="1560"/>
      <c r="W192" s="1560"/>
      <c r="X192" s="1560"/>
      <c r="Y192" s="1560"/>
      <c r="Z192" s="1560"/>
      <c r="AA192" s="1560"/>
      <c r="AB192" s="1560"/>
      <c r="AC192" s="1560"/>
      <c r="AD192" s="1560"/>
      <c r="AE192" s="1560"/>
      <c r="AF192" s="1560"/>
      <c r="AG192" s="1560"/>
      <c r="AH192" s="1560"/>
      <c r="AI192" s="1560"/>
      <c r="AJ192" s="1560"/>
      <c r="AK192" s="1560"/>
      <c r="AL192" s="1560"/>
      <c r="AM192" s="1560"/>
      <c r="AN192" s="1560"/>
      <c r="AO192" s="1560"/>
      <c r="AP192" s="1560"/>
      <c r="AQ192" s="1560"/>
      <c r="AR192" s="1560"/>
      <c r="AS192" s="1560"/>
      <c r="AT192" s="1560"/>
      <c r="AU192" s="1560"/>
      <c r="AV192" s="1560"/>
      <c r="AW192" s="1560"/>
      <c r="AX192" s="1560"/>
      <c r="AY192" s="1560"/>
      <c r="AZ192" s="1560"/>
      <c r="BA192" s="1560"/>
      <c r="BB192" s="1560"/>
      <c r="BC192" s="1560"/>
    </row>
    <row r="193" spans="1:55" x14ac:dyDescent="0.2">
      <c r="A193" s="1560"/>
      <c r="B193" s="1560"/>
      <c r="C193" s="1560"/>
      <c r="D193" s="1560"/>
      <c r="E193" s="1560"/>
      <c r="F193" s="1560"/>
      <c r="G193" s="1560"/>
      <c r="H193" s="1560"/>
      <c r="I193" s="1560"/>
      <c r="J193" s="1560"/>
      <c r="K193" s="1560"/>
      <c r="L193" s="1560"/>
      <c r="M193" s="1560"/>
      <c r="N193" s="1560"/>
      <c r="O193" s="1560"/>
      <c r="P193" s="1560"/>
      <c r="Q193" s="1560"/>
      <c r="R193" s="1560"/>
      <c r="S193" s="1560"/>
      <c r="T193" s="1560"/>
      <c r="U193" s="1560"/>
      <c r="V193" s="1560"/>
      <c r="W193" s="1560"/>
      <c r="X193" s="1560"/>
      <c r="Y193" s="1560"/>
      <c r="Z193" s="1560"/>
      <c r="AA193" s="1560"/>
      <c r="AB193" s="1560"/>
      <c r="AC193" s="1560"/>
      <c r="AD193" s="1560"/>
      <c r="AE193" s="1560"/>
      <c r="AF193" s="1560"/>
      <c r="AG193" s="1560"/>
      <c r="AH193" s="1560"/>
      <c r="AI193" s="1560"/>
      <c r="AJ193" s="1560"/>
      <c r="AK193" s="1560"/>
      <c r="AL193" s="1560"/>
      <c r="AM193" s="1560"/>
      <c r="AN193" s="1560"/>
      <c r="AO193" s="1560"/>
      <c r="AP193" s="1560"/>
      <c r="AQ193" s="1560"/>
      <c r="AR193" s="1560"/>
      <c r="AS193" s="1560"/>
      <c r="AT193" s="1560"/>
      <c r="AU193" s="1560"/>
      <c r="AV193" s="1560"/>
      <c r="AW193" s="1560"/>
      <c r="AX193" s="1560"/>
      <c r="AY193" s="1560"/>
      <c r="AZ193" s="1560"/>
      <c r="BA193" s="1560"/>
      <c r="BB193" s="1560"/>
      <c r="BC193" s="1560"/>
    </row>
    <row r="194" spans="1:55" x14ac:dyDescent="0.2">
      <c r="A194" s="1560"/>
      <c r="B194" s="1560"/>
      <c r="C194" s="1560"/>
      <c r="D194" s="1560"/>
      <c r="E194" s="1560"/>
      <c r="F194" s="1560"/>
      <c r="G194" s="1560"/>
      <c r="H194" s="1560"/>
      <c r="I194" s="1560"/>
      <c r="J194" s="1560"/>
      <c r="K194" s="1560"/>
      <c r="L194" s="1560"/>
      <c r="M194" s="1560"/>
      <c r="N194" s="1560"/>
      <c r="O194" s="1560"/>
      <c r="P194" s="1560"/>
      <c r="Q194" s="1560"/>
      <c r="R194" s="1560"/>
      <c r="S194" s="1560"/>
      <c r="T194" s="1560"/>
      <c r="U194" s="1560"/>
      <c r="V194" s="1560"/>
      <c r="W194" s="1560"/>
      <c r="X194" s="1560"/>
      <c r="Y194" s="1560"/>
      <c r="Z194" s="1560"/>
      <c r="AA194" s="1560"/>
      <c r="AB194" s="1560"/>
      <c r="AC194" s="1560"/>
      <c r="AD194" s="1560"/>
      <c r="AE194" s="1560"/>
      <c r="AF194" s="1560"/>
      <c r="AG194" s="1560"/>
      <c r="AH194" s="1560"/>
      <c r="AI194" s="1560"/>
      <c r="AJ194" s="1560"/>
      <c r="AK194" s="1560"/>
      <c r="AL194" s="1560"/>
      <c r="AM194" s="1560"/>
      <c r="AN194" s="1560"/>
      <c r="AO194" s="1560"/>
      <c r="AP194" s="1560"/>
      <c r="AQ194" s="1560"/>
      <c r="AR194" s="1560"/>
      <c r="AS194" s="1560"/>
      <c r="AT194" s="1560"/>
      <c r="AU194" s="1560"/>
      <c r="AV194" s="1560"/>
      <c r="AW194" s="1560"/>
      <c r="AX194" s="1560"/>
      <c r="AY194" s="1560"/>
      <c r="AZ194" s="1560"/>
      <c r="BA194" s="1560"/>
      <c r="BB194" s="1560"/>
      <c r="BC194" s="1560"/>
    </row>
    <row r="195" spans="1:55" x14ac:dyDescent="0.2">
      <c r="A195" s="1560"/>
      <c r="B195" s="1560"/>
      <c r="C195" s="1560"/>
      <c r="D195" s="1560"/>
      <c r="E195" s="1560"/>
      <c r="F195" s="1560"/>
      <c r="G195" s="1560"/>
      <c r="H195" s="1560"/>
      <c r="I195" s="1560"/>
      <c r="J195" s="1560"/>
      <c r="K195" s="1560"/>
      <c r="L195" s="1560"/>
      <c r="M195" s="1560"/>
      <c r="N195" s="1560"/>
      <c r="O195" s="1560"/>
      <c r="P195" s="1560"/>
      <c r="Q195" s="1560"/>
      <c r="R195" s="1560"/>
      <c r="S195" s="1560"/>
      <c r="T195" s="1560"/>
      <c r="U195" s="1560"/>
      <c r="V195" s="1560"/>
      <c r="W195" s="1560"/>
      <c r="X195" s="1560"/>
      <c r="Y195" s="1560"/>
      <c r="Z195" s="1560"/>
      <c r="AA195" s="1560"/>
      <c r="AB195" s="1560"/>
      <c r="AC195" s="1560"/>
      <c r="AD195" s="1560"/>
      <c r="AE195" s="1560"/>
      <c r="AF195" s="1560"/>
      <c r="AG195" s="1560"/>
      <c r="AH195" s="1560"/>
      <c r="AI195" s="1560"/>
      <c r="AJ195" s="1560"/>
      <c r="AK195" s="1560"/>
      <c r="AL195" s="1560"/>
      <c r="AM195" s="1560"/>
      <c r="AN195" s="1560"/>
      <c r="AO195" s="1560"/>
      <c r="AP195" s="1560"/>
      <c r="AQ195" s="1560"/>
      <c r="AR195" s="1560"/>
      <c r="AS195" s="1560"/>
      <c r="AT195" s="1560"/>
      <c r="AU195" s="1560"/>
      <c r="AV195" s="1560"/>
      <c r="AW195" s="1560"/>
      <c r="AX195" s="1560"/>
      <c r="AY195" s="1560"/>
      <c r="AZ195" s="1560"/>
      <c r="BA195" s="1560"/>
      <c r="BB195" s="1560"/>
      <c r="BC195" s="1560"/>
    </row>
    <row r="196" spans="1:55" x14ac:dyDescent="0.2">
      <c r="A196" s="1560"/>
      <c r="B196" s="1560"/>
      <c r="C196" s="1560"/>
      <c r="D196" s="1560"/>
      <c r="E196" s="1560"/>
      <c r="F196" s="1560"/>
      <c r="G196" s="1560"/>
      <c r="H196" s="1560"/>
      <c r="I196" s="1560"/>
      <c r="J196" s="1560"/>
      <c r="K196" s="1560"/>
      <c r="L196" s="1560"/>
      <c r="M196" s="1560"/>
      <c r="N196" s="1560"/>
      <c r="O196" s="1560"/>
      <c r="P196" s="1560"/>
      <c r="Q196" s="1560"/>
      <c r="R196" s="1560"/>
      <c r="S196" s="1560"/>
      <c r="T196" s="1560"/>
      <c r="U196" s="1560"/>
      <c r="V196" s="1560"/>
      <c r="W196" s="1560"/>
      <c r="X196" s="1560"/>
      <c r="Y196" s="1560"/>
      <c r="Z196" s="1560"/>
      <c r="AA196" s="1560"/>
      <c r="AB196" s="1560"/>
      <c r="AC196" s="1560"/>
      <c r="AD196" s="1560"/>
      <c r="AE196" s="1560"/>
      <c r="AF196" s="1560"/>
      <c r="AG196" s="1560"/>
      <c r="AH196" s="1560"/>
      <c r="AI196" s="1560"/>
      <c r="AJ196" s="1560"/>
      <c r="AK196" s="1560"/>
      <c r="AL196" s="1560"/>
      <c r="AM196" s="1560"/>
      <c r="AN196" s="1560"/>
      <c r="AO196" s="1560"/>
      <c r="AP196" s="1560"/>
      <c r="AQ196" s="1560"/>
      <c r="AR196" s="1560"/>
      <c r="AS196" s="1560"/>
      <c r="AT196" s="1560"/>
      <c r="AU196" s="1560"/>
      <c r="AV196" s="1560"/>
      <c r="AW196" s="1560"/>
      <c r="AX196" s="1560"/>
      <c r="AY196" s="1560"/>
      <c r="AZ196" s="1560"/>
      <c r="BA196" s="1560"/>
      <c r="BB196" s="1560"/>
      <c r="BC196" s="1560"/>
    </row>
    <row r="197" spans="1:55" x14ac:dyDescent="0.2">
      <c r="A197" s="1560"/>
      <c r="B197" s="1560"/>
      <c r="C197" s="1560"/>
      <c r="D197" s="1560"/>
      <c r="E197" s="1560"/>
      <c r="F197" s="1560"/>
      <c r="G197" s="1560"/>
      <c r="H197" s="1560"/>
      <c r="I197" s="1560"/>
      <c r="J197" s="1560"/>
      <c r="K197" s="1560"/>
      <c r="L197" s="1560"/>
      <c r="M197" s="1560"/>
      <c r="N197" s="1560"/>
      <c r="O197" s="1560"/>
      <c r="P197" s="1560"/>
      <c r="Q197" s="1560"/>
      <c r="R197" s="1560"/>
      <c r="S197" s="1560"/>
      <c r="T197" s="1560"/>
      <c r="U197" s="1560"/>
      <c r="V197" s="1560"/>
      <c r="W197" s="1560"/>
      <c r="X197" s="1560"/>
      <c r="Y197" s="1560"/>
      <c r="Z197" s="1560"/>
      <c r="AA197" s="1560"/>
      <c r="AB197" s="1560"/>
      <c r="AC197" s="1560"/>
      <c r="AD197" s="1560"/>
      <c r="AE197" s="1560"/>
      <c r="AF197" s="1560"/>
      <c r="AG197" s="1560"/>
      <c r="AH197" s="1560"/>
      <c r="AI197" s="1560"/>
      <c r="AJ197" s="1560"/>
      <c r="AK197" s="1560"/>
      <c r="AL197" s="1560"/>
      <c r="AM197" s="1560"/>
      <c r="AN197" s="1560"/>
      <c r="AO197" s="1560"/>
      <c r="AP197" s="1560"/>
      <c r="AQ197" s="1560"/>
      <c r="AR197" s="1560"/>
      <c r="AS197" s="1560"/>
      <c r="AT197" s="1560"/>
      <c r="AU197" s="1560"/>
      <c r="AV197" s="1560"/>
      <c r="AW197" s="1560"/>
      <c r="AX197" s="1560"/>
      <c r="AY197" s="1560"/>
      <c r="AZ197" s="1560"/>
      <c r="BA197" s="1560"/>
      <c r="BB197" s="1560"/>
      <c r="BC197" s="1560"/>
    </row>
    <row r="198" spans="1:55" x14ac:dyDescent="0.2">
      <c r="A198" s="1560"/>
      <c r="B198" s="1560"/>
      <c r="C198" s="1560"/>
      <c r="D198" s="1560"/>
      <c r="E198" s="1560"/>
      <c r="F198" s="1560"/>
      <c r="G198" s="1560"/>
      <c r="H198" s="1560"/>
      <c r="I198" s="1560"/>
      <c r="J198" s="1560"/>
      <c r="K198" s="1560"/>
      <c r="L198" s="1560"/>
      <c r="M198" s="1560"/>
      <c r="N198" s="1560"/>
      <c r="O198" s="1560"/>
      <c r="P198" s="1560"/>
      <c r="Q198" s="1560"/>
      <c r="R198" s="1560"/>
      <c r="S198" s="1560"/>
      <c r="T198" s="1560"/>
      <c r="U198" s="1560"/>
      <c r="V198" s="1560"/>
      <c r="W198" s="1560"/>
      <c r="X198" s="1560"/>
      <c r="Y198" s="1560"/>
      <c r="Z198" s="1560"/>
      <c r="AA198" s="1560"/>
      <c r="AB198" s="1560"/>
      <c r="AC198" s="1560"/>
      <c r="AD198" s="1560"/>
      <c r="AE198" s="1560"/>
      <c r="AF198" s="1560"/>
      <c r="AG198" s="1560"/>
      <c r="AH198" s="1560"/>
      <c r="AI198" s="1560"/>
      <c r="AJ198" s="1560"/>
      <c r="AK198" s="1560"/>
      <c r="AL198" s="1560"/>
      <c r="AM198" s="1560"/>
      <c r="AN198" s="1560"/>
      <c r="AO198" s="1560"/>
      <c r="AP198" s="1560"/>
      <c r="AQ198" s="1560"/>
      <c r="AR198" s="1560"/>
      <c r="AS198" s="1560"/>
      <c r="AT198" s="1560"/>
      <c r="AU198" s="1560"/>
      <c r="AV198" s="1560"/>
      <c r="AW198" s="1560"/>
      <c r="AX198" s="1560"/>
      <c r="AY198" s="1560"/>
      <c r="AZ198" s="1560"/>
      <c r="BA198" s="1560"/>
      <c r="BB198" s="1560"/>
      <c r="BC198" s="1560"/>
    </row>
    <row r="199" spans="1:55" x14ac:dyDescent="0.2">
      <c r="A199" s="1560"/>
      <c r="B199" s="1560"/>
      <c r="C199" s="1560"/>
      <c r="D199" s="1560"/>
      <c r="E199" s="1560"/>
      <c r="F199" s="1560"/>
      <c r="G199" s="1560"/>
      <c r="H199" s="1560"/>
      <c r="I199" s="1560"/>
      <c r="J199" s="1560"/>
      <c r="K199" s="1560"/>
      <c r="L199" s="1560"/>
      <c r="M199" s="1560"/>
      <c r="N199" s="1560"/>
      <c r="O199" s="1560"/>
      <c r="P199" s="1560"/>
      <c r="Q199" s="1560"/>
      <c r="R199" s="1560"/>
      <c r="S199" s="1560"/>
      <c r="T199" s="1560"/>
      <c r="U199" s="1560"/>
      <c r="V199" s="1560"/>
      <c r="W199" s="1560"/>
      <c r="X199" s="1560"/>
      <c r="Y199" s="1560"/>
      <c r="Z199" s="1560"/>
      <c r="AA199" s="1560"/>
      <c r="AB199" s="1560"/>
      <c r="AC199" s="1560"/>
      <c r="AD199" s="1560"/>
      <c r="AE199" s="1560"/>
      <c r="AF199" s="1560"/>
      <c r="AG199" s="1560"/>
      <c r="AH199" s="1560"/>
      <c r="AI199" s="1560"/>
      <c r="AJ199" s="1560"/>
      <c r="AK199" s="1560"/>
      <c r="AL199" s="1560"/>
      <c r="AM199" s="1560"/>
      <c r="AN199" s="1560"/>
      <c r="AO199" s="1560"/>
      <c r="AP199" s="1560"/>
      <c r="AQ199" s="1560"/>
      <c r="AR199" s="1560"/>
      <c r="AS199" s="1560"/>
      <c r="AT199" s="1560"/>
      <c r="AU199" s="1560"/>
      <c r="AV199" s="1560"/>
      <c r="AW199" s="1560"/>
      <c r="AX199" s="1560"/>
      <c r="AY199" s="1560"/>
      <c r="AZ199" s="1560"/>
      <c r="BA199" s="1560"/>
      <c r="BB199" s="1560"/>
      <c r="BC199" s="1560"/>
    </row>
    <row r="200" spans="1:55" x14ac:dyDescent="0.2">
      <c r="A200" s="1560"/>
      <c r="B200" s="1560"/>
      <c r="C200" s="1560"/>
      <c r="D200" s="1560"/>
      <c r="E200" s="1560"/>
      <c r="F200" s="1560"/>
      <c r="G200" s="1560"/>
      <c r="H200" s="1560"/>
      <c r="I200" s="1560"/>
      <c r="J200" s="1560"/>
      <c r="K200" s="1560"/>
      <c r="L200" s="1560"/>
      <c r="M200" s="1560"/>
      <c r="N200" s="1560"/>
      <c r="O200" s="1560"/>
      <c r="P200" s="1560"/>
      <c r="Q200" s="1560"/>
      <c r="R200" s="1560"/>
      <c r="S200" s="1560"/>
      <c r="T200" s="1560"/>
      <c r="U200" s="1560"/>
      <c r="V200" s="1560"/>
      <c r="W200" s="1560"/>
      <c r="X200" s="1560"/>
      <c r="Y200" s="1560"/>
      <c r="Z200" s="1560"/>
      <c r="AA200" s="1560"/>
      <c r="AB200" s="1560"/>
      <c r="AC200" s="1560"/>
      <c r="AD200" s="1560"/>
      <c r="AE200" s="1560"/>
      <c r="AF200" s="1560"/>
      <c r="AG200" s="1560"/>
      <c r="AH200" s="1560"/>
      <c r="AI200" s="1560"/>
      <c r="AJ200" s="1560"/>
      <c r="AK200" s="1560"/>
      <c r="AL200" s="1560"/>
      <c r="AM200" s="1560"/>
      <c r="AN200" s="1560"/>
      <c r="AO200" s="1560"/>
      <c r="AP200" s="1560"/>
      <c r="AQ200" s="1560"/>
      <c r="AR200" s="1560"/>
      <c r="AS200" s="1560"/>
      <c r="AT200" s="1560"/>
      <c r="AU200" s="1560"/>
      <c r="AV200" s="1560"/>
      <c r="AW200" s="1560"/>
      <c r="AX200" s="1560"/>
      <c r="AY200" s="1560"/>
      <c r="AZ200" s="1560"/>
      <c r="BA200" s="1560"/>
      <c r="BB200" s="1560"/>
      <c r="BC200" s="1560"/>
    </row>
  </sheetData>
  <sheetProtection algorithmName="SHA-512" hashValue="k6rQxSZueEyjoXdJxAkHLIXHxxglMyty7RCfr0/UkeBPwmoRVgYCOetSO1u07gZi0kQG6y5rh6BkThBaEWtJyw==" saltValue="6BprI/WyVzEtHwEsMauIBw==" spinCount="100000" sheet="1" objects="1" scenarios="1"/>
  <mergeCells count="34">
    <mergeCell ref="B28:C28"/>
    <mergeCell ref="D28:E28"/>
    <mergeCell ref="B29:C29"/>
    <mergeCell ref="D29:E29"/>
    <mergeCell ref="B24:C24"/>
    <mergeCell ref="D24:E24"/>
    <mergeCell ref="B25:C25"/>
    <mergeCell ref="D25:E25"/>
    <mergeCell ref="B26:C26"/>
    <mergeCell ref="D26:E26"/>
    <mergeCell ref="B27:C27"/>
    <mergeCell ref="D27:E27"/>
    <mergeCell ref="B21:C21"/>
    <mergeCell ref="D21:E21"/>
    <mergeCell ref="B22:C22"/>
    <mergeCell ref="D22:E22"/>
    <mergeCell ref="B23:C23"/>
    <mergeCell ref="D23:E23"/>
    <mergeCell ref="B18:C18"/>
    <mergeCell ref="D18:E18"/>
    <mergeCell ref="B19:C19"/>
    <mergeCell ref="D19:E19"/>
    <mergeCell ref="B20:C20"/>
    <mergeCell ref="D20:E20"/>
    <mergeCell ref="C6:E6"/>
    <mergeCell ref="C7:E7"/>
    <mergeCell ref="B16:E16"/>
    <mergeCell ref="B17:C17"/>
    <mergeCell ref="D17:E17"/>
    <mergeCell ref="B2:B3"/>
    <mergeCell ref="E2:E3"/>
    <mergeCell ref="C2:D3"/>
    <mergeCell ref="B4:E4"/>
    <mergeCell ref="C5:E5"/>
  </mergeCells>
  <conditionalFormatting sqref="E35">
    <cfRule type="cellIs" dxfId="94" priority="7" operator="equal">
      <formula>"Yes"</formula>
    </cfRule>
    <cfRule type="cellIs" dxfId="93" priority="12" operator="equal">
      <formula>"No"</formula>
    </cfRule>
  </conditionalFormatting>
  <conditionalFormatting sqref="E34">
    <cfRule type="cellIs" dxfId="92" priority="8" operator="equal">
      <formula>"Yes"</formula>
    </cfRule>
    <cfRule type="cellIs" dxfId="91" priority="13" operator="equal">
      <formula>"No"</formula>
    </cfRule>
  </conditionalFormatting>
  <conditionalFormatting sqref="E36">
    <cfRule type="cellIs" dxfId="90" priority="6" operator="equal">
      <formula>"Yes"</formula>
    </cfRule>
    <cfRule type="cellIs" dxfId="89" priority="11" operator="equal">
      <formula>"No"</formula>
    </cfRule>
  </conditionalFormatting>
  <conditionalFormatting sqref="E37">
    <cfRule type="cellIs" dxfId="88" priority="5" operator="equal">
      <formula>"Yes"</formula>
    </cfRule>
    <cfRule type="cellIs" dxfId="87" priority="10" operator="equal">
      <formula>"No"</formula>
    </cfRule>
  </conditionalFormatting>
  <conditionalFormatting sqref="F8">
    <cfRule type="cellIs" dxfId="86" priority="3" operator="equal">
      <formula>"Check segment"</formula>
    </cfRule>
    <cfRule type="cellIs" dxfId="85" priority="4" operator="equal">
      <formula>FALSE</formula>
    </cfRule>
  </conditionalFormatting>
  <conditionalFormatting sqref="E33">
    <cfRule type="cellIs" dxfId="84" priority="1" operator="equal">
      <formula>"Yes"</formula>
    </cfRule>
    <cfRule type="cellIs" dxfId="83" priority="2" operator="equal">
      <formula>"No"</formula>
    </cfRule>
  </conditionalFormatting>
  <pageMargins left="0.7" right="0.7" top="0.75" bottom="0.75" header="0.3" footer="0.3"/>
  <pageSetup paperSize="9" scale="80"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0"/>
  <dimension ref="A1:BC200"/>
  <sheetViews>
    <sheetView showGridLines="0" workbookViewId="0"/>
  </sheetViews>
  <sheetFormatPr defaultColWidth="9.140625" defaultRowHeight="12.75" x14ac:dyDescent="0.2"/>
  <cols>
    <col min="1" max="1" width="14.85546875" style="92" bestFit="1" customWidth="1"/>
    <col min="2" max="2" width="9.140625" style="92"/>
    <col min="3" max="3" width="32.140625" style="92" customWidth="1"/>
    <col min="4" max="16384" width="9.140625" style="92"/>
  </cols>
  <sheetData>
    <row r="1" spans="1:55" ht="13.5" thickBot="1" x14ac:dyDescent="0.25">
      <c r="A1" s="412"/>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12"/>
      <c r="AI1" s="412"/>
      <c r="AJ1" s="412"/>
      <c r="AK1" s="412"/>
      <c r="AL1" s="412"/>
      <c r="AM1" s="412"/>
      <c r="AN1" s="412"/>
      <c r="AO1" s="412"/>
      <c r="AP1" s="412"/>
      <c r="AQ1" s="412"/>
      <c r="AR1" s="412"/>
      <c r="AS1" s="412"/>
      <c r="AT1" s="412"/>
      <c r="AU1" s="412"/>
      <c r="AV1" s="412"/>
      <c r="AW1" s="412"/>
      <c r="AX1" s="412"/>
      <c r="AY1" s="412"/>
      <c r="AZ1" s="412"/>
      <c r="BA1" s="412"/>
      <c r="BB1" s="412"/>
      <c r="BC1" s="412"/>
    </row>
    <row r="2" spans="1:55" x14ac:dyDescent="0.2">
      <c r="A2" s="707" t="s">
        <v>2555</v>
      </c>
      <c r="B2" s="708" t="s">
        <v>2556</v>
      </c>
      <c r="C2" s="709" t="s">
        <v>2557</v>
      </c>
      <c r="D2" s="412"/>
      <c r="E2" s="412"/>
      <c r="F2" s="412"/>
      <c r="G2" s="412"/>
      <c r="H2" s="412"/>
      <c r="I2" s="412"/>
      <c r="J2" s="412"/>
      <c r="K2" s="412"/>
      <c r="L2" s="412"/>
      <c r="M2" s="412"/>
      <c r="N2" s="412"/>
      <c r="O2" s="412"/>
      <c r="P2" s="412"/>
      <c r="Q2" s="412"/>
      <c r="R2" s="412"/>
      <c r="S2" s="412"/>
      <c r="T2" s="412"/>
      <c r="U2" s="412"/>
      <c r="V2" s="412"/>
      <c r="W2" s="412"/>
      <c r="X2" s="412"/>
      <c r="Y2" s="412"/>
      <c r="Z2" s="412"/>
      <c r="AA2" s="412"/>
      <c r="AB2" s="412"/>
      <c r="AC2" s="412"/>
      <c r="AD2" s="412"/>
      <c r="AE2" s="412"/>
      <c r="AF2" s="412"/>
      <c r="AG2" s="412"/>
      <c r="AH2" s="412"/>
      <c r="AI2" s="412"/>
      <c r="AJ2" s="412"/>
      <c r="AK2" s="412"/>
      <c r="AL2" s="412"/>
      <c r="AM2" s="412"/>
      <c r="AN2" s="412"/>
      <c r="AO2" s="412"/>
      <c r="AP2" s="412"/>
      <c r="AQ2" s="412"/>
      <c r="AR2" s="412"/>
      <c r="AS2" s="412"/>
      <c r="AT2" s="412"/>
      <c r="AU2" s="412"/>
      <c r="AV2" s="412"/>
      <c r="AW2" s="412"/>
      <c r="AX2" s="412"/>
      <c r="AY2" s="412"/>
      <c r="AZ2" s="412"/>
      <c r="BA2" s="412"/>
      <c r="BB2" s="412"/>
      <c r="BC2" s="412"/>
    </row>
    <row r="3" spans="1:55" x14ac:dyDescent="0.2">
      <c r="A3" s="710" t="s">
        <v>2558</v>
      </c>
      <c r="B3" s="711"/>
      <c r="C3" s="712"/>
      <c r="D3" s="412"/>
      <c r="E3" s="412"/>
      <c r="F3" s="412"/>
      <c r="G3" s="412"/>
      <c r="H3" s="412"/>
      <c r="I3" s="412"/>
      <c r="J3" s="412"/>
      <c r="K3" s="412"/>
      <c r="L3" s="412"/>
      <c r="M3" s="412"/>
      <c r="N3" s="412"/>
      <c r="O3" s="412"/>
      <c r="P3" s="412"/>
      <c r="Q3" s="412"/>
      <c r="R3" s="412"/>
      <c r="S3" s="412"/>
      <c r="T3" s="412"/>
      <c r="U3" s="412"/>
      <c r="V3" s="412"/>
      <c r="W3" s="412"/>
      <c r="X3" s="412"/>
      <c r="Y3" s="412"/>
      <c r="Z3" s="412"/>
      <c r="AA3" s="412"/>
      <c r="AB3" s="412"/>
      <c r="AC3" s="412"/>
      <c r="AD3" s="412"/>
      <c r="AE3" s="412"/>
      <c r="AF3" s="412"/>
      <c r="AG3" s="412"/>
      <c r="AH3" s="412"/>
      <c r="AI3" s="412"/>
      <c r="AJ3" s="412"/>
      <c r="AK3" s="412"/>
      <c r="AL3" s="412"/>
      <c r="AM3" s="412"/>
      <c r="AN3" s="412"/>
      <c r="AO3" s="412"/>
      <c r="AP3" s="412"/>
      <c r="AQ3" s="412"/>
      <c r="AR3" s="412"/>
      <c r="AS3" s="412"/>
      <c r="AT3" s="412"/>
      <c r="AU3" s="412"/>
      <c r="AV3" s="412"/>
      <c r="AW3" s="412"/>
      <c r="AX3" s="412"/>
      <c r="AY3" s="412"/>
      <c r="AZ3" s="412"/>
      <c r="BA3" s="412"/>
      <c r="BB3" s="412"/>
      <c r="BC3" s="412"/>
    </row>
    <row r="4" spans="1:55" x14ac:dyDescent="0.2">
      <c r="A4" s="713" t="s">
        <v>16</v>
      </c>
      <c r="B4" s="1580" t="e">
        <f>Financials_Consolidated!C74</f>
        <v>#DIV/0!</v>
      </c>
      <c r="C4" s="714"/>
      <c r="D4" s="412"/>
      <c r="E4" s="412"/>
      <c r="F4" s="412"/>
      <c r="G4" s="412"/>
      <c r="H4" s="412"/>
      <c r="I4" s="412"/>
      <c r="J4" s="412"/>
      <c r="K4" s="412"/>
      <c r="L4" s="412"/>
      <c r="M4" s="412"/>
      <c r="N4" s="412"/>
      <c r="O4" s="412"/>
      <c r="P4" s="412"/>
      <c r="Q4" s="412"/>
      <c r="R4" s="412"/>
      <c r="S4" s="412"/>
      <c r="T4" s="412"/>
      <c r="U4" s="412"/>
      <c r="V4" s="412"/>
      <c r="W4" s="412"/>
      <c r="X4" s="412"/>
      <c r="Y4" s="412"/>
      <c r="Z4" s="412"/>
      <c r="AA4" s="412"/>
      <c r="AB4" s="412"/>
      <c r="AC4" s="412"/>
      <c r="AD4" s="412"/>
      <c r="AE4" s="412"/>
      <c r="AF4" s="412"/>
      <c r="AG4" s="412"/>
      <c r="AH4" s="412"/>
      <c r="AI4" s="412"/>
      <c r="AJ4" s="412"/>
      <c r="AK4" s="412"/>
      <c r="AL4" s="412"/>
      <c r="AM4" s="412"/>
      <c r="AN4" s="412"/>
      <c r="AO4" s="412"/>
      <c r="AP4" s="412"/>
      <c r="AQ4" s="412"/>
      <c r="AR4" s="412"/>
      <c r="AS4" s="412"/>
      <c r="AT4" s="412"/>
      <c r="AU4" s="412"/>
      <c r="AV4" s="412"/>
      <c r="AW4" s="412"/>
      <c r="AX4" s="412"/>
      <c r="AY4" s="412"/>
      <c r="AZ4" s="412"/>
      <c r="BA4" s="412"/>
      <c r="BB4" s="412"/>
      <c r="BC4" s="412"/>
    </row>
    <row r="5" spans="1:55" x14ac:dyDescent="0.2">
      <c r="A5" s="713" t="s">
        <v>1522</v>
      </c>
      <c r="B5" s="1580" t="e">
        <f>'HTN-LAP'!C33</f>
        <v>#DIV/0!</v>
      </c>
      <c r="C5" s="715"/>
      <c r="D5" s="412"/>
      <c r="E5" s="412"/>
      <c r="F5" s="412"/>
      <c r="G5" s="412"/>
      <c r="H5" s="412"/>
      <c r="I5" s="412"/>
      <c r="J5" s="412"/>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2"/>
      <c r="AP5" s="412"/>
      <c r="AQ5" s="412"/>
      <c r="AR5" s="412"/>
      <c r="AS5" s="412"/>
      <c r="AT5" s="412"/>
      <c r="AU5" s="412"/>
      <c r="AV5" s="412"/>
      <c r="AW5" s="412"/>
      <c r="AX5" s="412"/>
      <c r="AY5" s="412"/>
      <c r="AZ5" s="412"/>
      <c r="BA5" s="412"/>
      <c r="BB5" s="412"/>
      <c r="BC5" s="412"/>
    </row>
    <row r="6" spans="1:55" ht="13.5" thickBot="1" x14ac:dyDescent="0.25">
      <c r="A6" s="716" t="s">
        <v>2559</v>
      </c>
      <c r="B6" s="1581" t="e">
        <f>((Financials_Consolidated!C46+(Financials_Consolidated!C41*0.5)+(Financials_Consolidated!C43*0.5))/Financials_Consolidated!C67)</f>
        <v>#DIV/0!</v>
      </c>
      <c r="C6" s="717"/>
      <c r="D6" s="412" t="s">
        <v>2560</v>
      </c>
      <c r="E6" s="412"/>
      <c r="F6" s="412"/>
      <c r="G6" s="412"/>
      <c r="H6" s="412"/>
      <c r="I6" s="412"/>
      <c r="J6" s="412"/>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2"/>
      <c r="AP6" s="412"/>
      <c r="AQ6" s="412"/>
      <c r="AR6" s="412"/>
      <c r="AS6" s="412"/>
      <c r="AT6" s="412"/>
      <c r="AU6" s="412"/>
      <c r="AV6" s="412"/>
      <c r="AW6" s="412"/>
      <c r="AX6" s="412"/>
      <c r="AY6" s="412"/>
      <c r="AZ6" s="412"/>
      <c r="BA6" s="412"/>
      <c r="BB6" s="412"/>
      <c r="BC6" s="412"/>
    </row>
    <row r="7" spans="1:55" x14ac:dyDescent="0.2">
      <c r="A7" s="412"/>
      <c r="B7" s="412"/>
      <c r="C7" s="412"/>
      <c r="D7" s="412"/>
      <c r="E7" s="412"/>
      <c r="F7" s="412"/>
      <c r="G7" s="412"/>
      <c r="H7" s="412"/>
      <c r="I7" s="412"/>
      <c r="J7" s="412"/>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2"/>
      <c r="AP7" s="412"/>
      <c r="AQ7" s="412"/>
      <c r="AR7" s="412"/>
      <c r="AS7" s="412"/>
      <c r="AT7" s="412"/>
      <c r="AU7" s="412"/>
      <c r="AV7" s="412"/>
      <c r="AW7" s="412"/>
      <c r="AX7" s="412"/>
      <c r="AY7" s="412"/>
      <c r="AZ7" s="412"/>
      <c r="BA7" s="412"/>
      <c r="BB7" s="412"/>
      <c r="BC7" s="412"/>
    </row>
    <row r="8" spans="1:55" x14ac:dyDescent="0.2">
      <c r="A8" s="412"/>
      <c r="B8" s="412"/>
      <c r="C8" s="412"/>
      <c r="D8" s="412"/>
      <c r="E8" s="412"/>
      <c r="F8" s="412"/>
      <c r="G8" s="412"/>
      <c r="H8" s="412"/>
      <c r="I8" s="412"/>
      <c r="J8" s="412"/>
      <c r="K8" s="412"/>
      <c r="L8" s="412"/>
      <c r="M8" s="412"/>
      <c r="N8" s="412"/>
      <c r="O8" s="412"/>
      <c r="P8" s="412"/>
      <c r="Q8" s="412"/>
      <c r="R8" s="412"/>
      <c r="S8" s="412"/>
      <c r="T8" s="412"/>
      <c r="U8" s="412"/>
      <c r="V8" s="412"/>
      <c r="W8" s="412"/>
      <c r="X8" s="412"/>
      <c r="Y8" s="412"/>
      <c r="Z8" s="412"/>
      <c r="AA8" s="412"/>
      <c r="AB8" s="412"/>
      <c r="AC8" s="412"/>
      <c r="AD8" s="412"/>
      <c r="AE8" s="412"/>
      <c r="AF8" s="412"/>
      <c r="AG8" s="412"/>
      <c r="AH8" s="412"/>
      <c r="AI8" s="412"/>
      <c r="AJ8" s="412"/>
      <c r="AK8" s="412"/>
      <c r="AL8" s="412"/>
      <c r="AM8" s="412"/>
      <c r="AN8" s="412"/>
      <c r="AO8" s="412"/>
      <c r="AP8" s="412"/>
      <c r="AQ8" s="412"/>
      <c r="AR8" s="412"/>
      <c r="AS8" s="412"/>
      <c r="AT8" s="412"/>
      <c r="AU8" s="412"/>
      <c r="AV8" s="412"/>
      <c r="AW8" s="412"/>
      <c r="AX8" s="412"/>
      <c r="AY8" s="412"/>
      <c r="AZ8" s="412"/>
      <c r="BA8" s="412"/>
      <c r="BB8" s="412"/>
      <c r="BC8" s="412"/>
    </row>
    <row r="9" spans="1:55" x14ac:dyDescent="0.2">
      <c r="A9" s="412"/>
      <c r="B9" s="412"/>
      <c r="C9" s="412"/>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AQ9" s="412"/>
      <c r="AR9" s="412"/>
      <c r="AS9" s="412"/>
      <c r="AT9" s="412"/>
      <c r="AU9" s="412"/>
      <c r="AV9" s="412"/>
      <c r="AW9" s="412"/>
      <c r="AX9" s="412"/>
      <c r="AY9" s="412"/>
      <c r="AZ9" s="412"/>
      <c r="BA9" s="412"/>
      <c r="BB9" s="412"/>
      <c r="BC9" s="412"/>
    </row>
    <row r="10" spans="1:55" x14ac:dyDescent="0.2">
      <c r="A10" s="412"/>
      <c r="B10" s="412"/>
      <c r="C10" s="412"/>
      <c r="D10" s="412"/>
      <c r="E10" s="412"/>
      <c r="F10" s="412"/>
      <c r="G10" s="412"/>
      <c r="H10" s="412"/>
      <c r="I10" s="412"/>
      <c r="J10" s="412"/>
      <c r="K10" s="412"/>
      <c r="L10" s="412"/>
      <c r="M10" s="412"/>
      <c r="N10" s="412"/>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AQ10" s="412"/>
      <c r="AR10" s="412"/>
      <c r="AS10" s="412"/>
      <c r="AT10" s="412"/>
      <c r="AU10" s="412"/>
      <c r="AV10" s="412"/>
      <c r="AW10" s="412"/>
      <c r="AX10" s="412"/>
      <c r="AY10" s="412"/>
      <c r="AZ10" s="412"/>
      <c r="BA10" s="412"/>
      <c r="BB10" s="412"/>
      <c r="BC10" s="412"/>
    </row>
    <row r="11" spans="1:55" x14ac:dyDescent="0.2">
      <c r="A11" s="412"/>
      <c r="B11" s="412"/>
      <c r="C11" s="412"/>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AQ11" s="412"/>
      <c r="AR11" s="412"/>
      <c r="AS11" s="412"/>
      <c r="AT11" s="412"/>
      <c r="AU11" s="412"/>
      <c r="AV11" s="412"/>
      <c r="AW11" s="412"/>
      <c r="AX11" s="412"/>
      <c r="AY11" s="412"/>
      <c r="AZ11" s="412"/>
      <c r="BA11" s="412"/>
      <c r="BB11" s="412"/>
      <c r="BC11" s="412"/>
    </row>
    <row r="12" spans="1:55" x14ac:dyDescent="0.2">
      <c r="A12" s="412"/>
      <c r="B12" s="412"/>
      <c r="C12" s="412"/>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AQ12" s="412"/>
      <c r="AR12" s="412"/>
      <c r="AS12" s="412"/>
      <c r="AT12" s="412"/>
      <c r="AU12" s="412"/>
      <c r="AV12" s="412"/>
      <c r="AW12" s="412"/>
      <c r="AX12" s="412"/>
      <c r="AY12" s="412"/>
      <c r="AZ12" s="412"/>
      <c r="BA12" s="412"/>
      <c r="BB12" s="412"/>
      <c r="BC12" s="412"/>
    </row>
    <row r="13" spans="1:55" x14ac:dyDescent="0.2">
      <c r="A13" s="412"/>
      <c r="B13" s="412"/>
      <c r="C13" s="412"/>
      <c r="D13" s="412"/>
      <c r="E13" s="412"/>
      <c r="F13" s="412"/>
      <c r="G13" s="412"/>
      <c r="H13" s="412"/>
      <c r="I13" s="412"/>
      <c r="J13" s="412"/>
      <c r="K13" s="412"/>
      <c r="L13" s="412"/>
      <c r="M13" s="412"/>
      <c r="N13" s="412"/>
      <c r="O13" s="412"/>
      <c r="P13" s="412"/>
      <c r="Q13" s="412"/>
      <c r="R13" s="412"/>
      <c r="S13" s="412"/>
      <c r="T13" s="412"/>
      <c r="U13" s="412"/>
      <c r="V13" s="412"/>
      <c r="W13" s="412"/>
      <c r="X13" s="412"/>
      <c r="Y13" s="412"/>
      <c r="Z13" s="412"/>
      <c r="AA13" s="412"/>
      <c r="AB13" s="412"/>
      <c r="AC13" s="412"/>
      <c r="AD13" s="412"/>
      <c r="AE13" s="412"/>
      <c r="AF13" s="412"/>
      <c r="AG13" s="412"/>
      <c r="AH13" s="412"/>
      <c r="AI13" s="412"/>
      <c r="AJ13" s="412"/>
      <c r="AK13" s="412"/>
      <c r="AL13" s="412"/>
      <c r="AM13" s="412"/>
      <c r="AN13" s="412"/>
      <c r="AO13" s="412"/>
      <c r="AP13" s="412"/>
      <c r="AQ13" s="412"/>
      <c r="AR13" s="412"/>
      <c r="AS13" s="412"/>
      <c r="AT13" s="412"/>
      <c r="AU13" s="412"/>
      <c r="AV13" s="412"/>
      <c r="AW13" s="412"/>
      <c r="AX13" s="412"/>
      <c r="AY13" s="412"/>
      <c r="AZ13" s="412"/>
      <c r="BA13" s="412"/>
      <c r="BB13" s="412"/>
      <c r="BC13" s="412"/>
    </row>
    <row r="14" spans="1:55" x14ac:dyDescent="0.2">
      <c r="A14" s="412"/>
      <c r="B14" s="412"/>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2"/>
      <c r="AT14" s="412"/>
      <c r="AU14" s="412"/>
      <c r="AV14" s="412"/>
      <c r="AW14" s="412"/>
      <c r="AX14" s="412"/>
      <c r="AY14" s="412"/>
      <c r="AZ14" s="412"/>
      <c r="BA14" s="412"/>
      <c r="BB14" s="412"/>
      <c r="BC14" s="412"/>
    </row>
    <row r="15" spans="1:55" x14ac:dyDescent="0.2">
      <c r="A15" s="412"/>
      <c r="B15" s="412"/>
      <c r="C15" s="412"/>
      <c r="D15" s="412"/>
      <c r="E15" s="412"/>
      <c r="F15" s="412"/>
      <c r="G15" s="412"/>
      <c r="H15" s="412"/>
      <c r="I15" s="412"/>
      <c r="J15" s="412"/>
      <c r="K15" s="412"/>
      <c r="L15" s="412"/>
      <c r="M15" s="412"/>
      <c r="N15" s="412"/>
      <c r="O15" s="412"/>
      <c r="P15" s="412"/>
      <c r="Q15" s="412"/>
      <c r="R15" s="412"/>
      <c r="S15" s="412"/>
      <c r="T15" s="412"/>
      <c r="U15" s="412"/>
      <c r="V15" s="412"/>
      <c r="W15" s="412"/>
      <c r="X15" s="412"/>
      <c r="Y15" s="412"/>
      <c r="Z15" s="412"/>
      <c r="AA15" s="412"/>
      <c r="AB15" s="412"/>
      <c r="AC15" s="412"/>
      <c r="AD15" s="412"/>
      <c r="AE15" s="412"/>
      <c r="AF15" s="412"/>
      <c r="AG15" s="412"/>
      <c r="AH15" s="412"/>
      <c r="AI15" s="412"/>
      <c r="AJ15" s="412"/>
      <c r="AK15" s="412"/>
      <c r="AL15" s="412"/>
      <c r="AM15" s="412"/>
      <c r="AN15" s="412"/>
      <c r="AO15" s="412"/>
      <c r="AP15" s="412"/>
      <c r="AQ15" s="412"/>
      <c r="AR15" s="412"/>
      <c r="AS15" s="412"/>
      <c r="AT15" s="412"/>
      <c r="AU15" s="412"/>
      <c r="AV15" s="412"/>
      <c r="AW15" s="412"/>
      <c r="AX15" s="412"/>
      <c r="AY15" s="412"/>
      <c r="AZ15" s="412"/>
      <c r="BA15" s="412"/>
      <c r="BB15" s="412"/>
      <c r="BC15" s="412"/>
    </row>
    <row r="16" spans="1:55" x14ac:dyDescent="0.2">
      <c r="A16" s="412"/>
      <c r="B16" s="412"/>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2"/>
      <c r="BC16" s="412"/>
    </row>
    <row r="17" spans="1:55" x14ac:dyDescent="0.2">
      <c r="A17" s="412"/>
      <c r="B17" s="412"/>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AQ17" s="412"/>
      <c r="AR17" s="412"/>
      <c r="AS17" s="412"/>
      <c r="AT17" s="412"/>
      <c r="AU17" s="412"/>
      <c r="AV17" s="412"/>
      <c r="AW17" s="412"/>
      <c r="AX17" s="412"/>
      <c r="AY17" s="412"/>
      <c r="AZ17" s="412"/>
      <c r="BA17" s="412"/>
      <c r="BB17" s="412"/>
      <c r="BC17" s="412"/>
    </row>
    <row r="18" spans="1:55" x14ac:dyDescent="0.2">
      <c r="A18" s="412"/>
      <c r="B18" s="412"/>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AQ18" s="412"/>
      <c r="AR18" s="412"/>
      <c r="AS18" s="412"/>
      <c r="AT18" s="412"/>
      <c r="AU18" s="412"/>
      <c r="AV18" s="412"/>
      <c r="AW18" s="412"/>
      <c r="AX18" s="412"/>
      <c r="AY18" s="412"/>
      <c r="AZ18" s="412"/>
      <c r="BA18" s="412"/>
      <c r="BB18" s="412"/>
      <c r="BC18" s="412"/>
    </row>
    <row r="19" spans="1:55" x14ac:dyDescent="0.2">
      <c r="A19" s="412"/>
      <c r="B19" s="412"/>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AQ19" s="412"/>
      <c r="AR19" s="412"/>
      <c r="AS19" s="412"/>
      <c r="AT19" s="412"/>
      <c r="AU19" s="412"/>
      <c r="AV19" s="412"/>
      <c r="AW19" s="412"/>
      <c r="AX19" s="412"/>
      <c r="AY19" s="412"/>
      <c r="AZ19" s="412"/>
      <c r="BA19" s="412"/>
      <c r="BB19" s="412"/>
      <c r="BC19" s="412"/>
    </row>
    <row r="20" spans="1:55" x14ac:dyDescent="0.2">
      <c r="A20" s="412"/>
      <c r="B20" s="412"/>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AQ20" s="412"/>
      <c r="AR20" s="412"/>
      <c r="AS20" s="412"/>
      <c r="AT20" s="412"/>
      <c r="AU20" s="412"/>
      <c r="AV20" s="412"/>
      <c r="AW20" s="412"/>
      <c r="AX20" s="412"/>
      <c r="AY20" s="412"/>
      <c r="AZ20" s="412"/>
      <c r="BA20" s="412"/>
      <c r="BB20" s="412"/>
      <c r="BC20" s="412"/>
    </row>
    <row r="21" spans="1:55" x14ac:dyDescent="0.2">
      <c r="A21" s="412"/>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2"/>
      <c r="BC21" s="412"/>
    </row>
    <row r="22" spans="1:55" x14ac:dyDescent="0.2">
      <c r="A22" s="412"/>
      <c r="B22" s="412"/>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AQ22" s="412"/>
      <c r="AR22" s="412"/>
      <c r="AS22" s="412"/>
      <c r="AT22" s="412"/>
      <c r="AU22" s="412"/>
      <c r="AV22" s="412"/>
      <c r="AW22" s="412"/>
      <c r="AX22" s="412"/>
      <c r="AY22" s="412"/>
      <c r="AZ22" s="412"/>
      <c r="BA22" s="412"/>
      <c r="BB22" s="412"/>
      <c r="BC22" s="412"/>
    </row>
    <row r="23" spans="1:55" x14ac:dyDescent="0.2">
      <c r="A23" s="412"/>
      <c r="B23" s="412"/>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AQ23" s="412"/>
      <c r="AR23" s="412"/>
      <c r="AS23" s="412"/>
      <c r="AT23" s="412"/>
      <c r="AU23" s="412"/>
      <c r="AV23" s="412"/>
      <c r="AW23" s="412"/>
      <c r="AX23" s="412"/>
      <c r="AY23" s="412"/>
      <c r="AZ23" s="412"/>
      <c r="BA23" s="412"/>
      <c r="BB23" s="412"/>
      <c r="BC23" s="412"/>
    </row>
    <row r="24" spans="1:55" x14ac:dyDescent="0.2">
      <c r="A24" s="412"/>
      <c r="B24" s="412"/>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AQ24" s="412"/>
      <c r="AR24" s="412"/>
      <c r="AS24" s="412"/>
      <c r="AT24" s="412"/>
      <c r="AU24" s="412"/>
      <c r="AV24" s="412"/>
      <c r="AW24" s="412"/>
      <c r="AX24" s="412"/>
      <c r="AY24" s="412"/>
      <c r="AZ24" s="412"/>
      <c r="BA24" s="412"/>
      <c r="BB24" s="412"/>
      <c r="BC24" s="412"/>
    </row>
    <row r="25" spans="1:55" x14ac:dyDescent="0.2">
      <c r="A25" s="412"/>
      <c r="B25" s="412"/>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AQ25" s="412"/>
      <c r="AR25" s="412"/>
      <c r="AS25" s="412"/>
      <c r="AT25" s="412"/>
      <c r="AU25" s="412"/>
      <c r="AV25" s="412"/>
      <c r="AW25" s="412"/>
      <c r="AX25" s="412"/>
      <c r="AY25" s="412"/>
      <c r="AZ25" s="412"/>
      <c r="BA25" s="412"/>
      <c r="BB25" s="412"/>
      <c r="BC25" s="412"/>
    </row>
    <row r="26" spans="1:55" x14ac:dyDescent="0.2">
      <c r="A26" s="412"/>
      <c r="B26" s="412"/>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AQ26" s="412"/>
      <c r="AR26" s="412"/>
      <c r="AS26" s="412"/>
      <c r="AT26" s="412"/>
      <c r="AU26" s="412"/>
      <c r="AV26" s="412"/>
      <c r="AW26" s="412"/>
      <c r="AX26" s="412"/>
      <c r="AY26" s="412"/>
      <c r="AZ26" s="412"/>
      <c r="BA26" s="412"/>
      <c r="BB26" s="412"/>
      <c r="BC26" s="412"/>
    </row>
    <row r="27" spans="1:55" x14ac:dyDescent="0.2">
      <c r="A27" s="412"/>
      <c r="B27" s="412"/>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AQ27" s="412"/>
      <c r="AR27" s="412"/>
      <c r="AS27" s="412"/>
      <c r="AT27" s="412"/>
      <c r="AU27" s="412"/>
      <c r="AV27" s="412"/>
      <c r="AW27" s="412"/>
      <c r="AX27" s="412"/>
      <c r="AY27" s="412"/>
      <c r="AZ27" s="412"/>
      <c r="BA27" s="412"/>
      <c r="BB27" s="412"/>
      <c r="BC27" s="412"/>
    </row>
    <row r="28" spans="1:55" x14ac:dyDescent="0.2">
      <c r="A28" s="412"/>
      <c r="B28" s="412"/>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AQ28" s="412"/>
      <c r="AR28" s="412"/>
      <c r="AS28" s="412"/>
      <c r="AT28" s="412"/>
      <c r="AU28" s="412"/>
      <c r="AV28" s="412"/>
      <c r="AW28" s="412"/>
      <c r="AX28" s="412"/>
      <c r="AY28" s="412"/>
      <c r="AZ28" s="412"/>
      <c r="BA28" s="412"/>
      <c r="BB28" s="412"/>
      <c r="BC28" s="412"/>
    </row>
    <row r="29" spans="1:55" x14ac:dyDescent="0.2">
      <c r="A29" s="412"/>
      <c r="B29" s="412"/>
      <c r="C29" s="412"/>
      <c r="D29" s="412"/>
      <c r="E29" s="412"/>
      <c r="F29" s="412"/>
      <c r="G29" s="412"/>
      <c r="H29" s="412"/>
      <c r="I29" s="412"/>
      <c r="J29" s="412"/>
      <c r="K29" s="412"/>
      <c r="L29" s="412"/>
      <c r="M29" s="412"/>
      <c r="N29" s="412"/>
      <c r="O29" s="412"/>
      <c r="P29" s="412"/>
      <c r="Q29" s="412"/>
      <c r="R29" s="412"/>
      <c r="S29" s="412"/>
      <c r="T29" s="412"/>
      <c r="U29" s="412"/>
      <c r="V29" s="412"/>
      <c r="W29" s="412"/>
      <c r="X29" s="412"/>
      <c r="Y29" s="412"/>
      <c r="Z29" s="412"/>
      <c r="AA29" s="412"/>
      <c r="AB29" s="412"/>
      <c r="AC29" s="412"/>
      <c r="AD29" s="412"/>
      <c r="AE29" s="412"/>
      <c r="AF29" s="412"/>
      <c r="AG29" s="412"/>
      <c r="AH29" s="412"/>
      <c r="AI29" s="412"/>
      <c r="AJ29" s="412"/>
      <c r="AK29" s="412"/>
      <c r="AL29" s="412"/>
      <c r="AM29" s="412"/>
      <c r="AN29" s="412"/>
      <c r="AO29" s="412"/>
      <c r="AP29" s="412"/>
      <c r="AQ29" s="412"/>
      <c r="AR29" s="412"/>
      <c r="AS29" s="412"/>
      <c r="AT29" s="412"/>
      <c r="AU29" s="412"/>
      <c r="AV29" s="412"/>
      <c r="AW29" s="412"/>
      <c r="AX29" s="412"/>
      <c r="AY29" s="412"/>
      <c r="AZ29" s="412"/>
      <c r="BA29" s="412"/>
      <c r="BB29" s="412"/>
      <c r="BC29" s="412"/>
    </row>
    <row r="30" spans="1:55" x14ac:dyDescent="0.2">
      <c r="A30" s="412"/>
      <c r="B30" s="412"/>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AQ30" s="412"/>
      <c r="AR30" s="412"/>
      <c r="AS30" s="412"/>
      <c r="AT30" s="412"/>
      <c r="AU30" s="412"/>
      <c r="AV30" s="412"/>
      <c r="AW30" s="412"/>
      <c r="AX30" s="412"/>
      <c r="AY30" s="412"/>
      <c r="AZ30" s="412"/>
      <c r="BA30" s="412"/>
      <c r="BB30" s="412"/>
      <c r="BC30" s="412"/>
    </row>
    <row r="31" spans="1:55" x14ac:dyDescent="0.2">
      <c r="A31" s="412"/>
      <c r="B31" s="412"/>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AQ31" s="412"/>
      <c r="AR31" s="412"/>
      <c r="AS31" s="412"/>
      <c r="AT31" s="412"/>
      <c r="AU31" s="412"/>
      <c r="AV31" s="412"/>
      <c r="AW31" s="412"/>
      <c r="AX31" s="412"/>
      <c r="AY31" s="412"/>
      <c r="AZ31" s="412"/>
      <c r="BA31" s="412"/>
      <c r="BB31" s="412"/>
      <c r="BC31" s="412"/>
    </row>
    <row r="32" spans="1:55" x14ac:dyDescent="0.2">
      <c r="A32" s="412"/>
      <c r="B32" s="412"/>
      <c r="C32" s="412"/>
      <c r="D32" s="412"/>
      <c r="E32" s="412"/>
      <c r="F32" s="412"/>
      <c r="G32" s="412"/>
      <c r="H32" s="412"/>
      <c r="I32" s="412"/>
      <c r="J32" s="412"/>
      <c r="K32" s="412"/>
      <c r="L32" s="412"/>
      <c r="M32" s="412"/>
      <c r="N32" s="412"/>
      <c r="O32" s="412"/>
      <c r="P32" s="412"/>
      <c r="Q32" s="412"/>
      <c r="R32" s="412"/>
      <c r="S32" s="412"/>
      <c r="T32" s="412"/>
      <c r="U32" s="412"/>
      <c r="V32" s="412"/>
      <c r="W32" s="412"/>
      <c r="X32" s="412"/>
      <c r="Y32" s="412"/>
      <c r="Z32" s="412"/>
      <c r="AA32" s="412"/>
      <c r="AB32" s="412"/>
      <c r="AC32" s="412"/>
      <c r="AD32" s="412"/>
      <c r="AE32" s="412"/>
      <c r="AF32" s="412"/>
      <c r="AG32" s="412"/>
      <c r="AH32" s="412"/>
      <c r="AI32" s="412"/>
      <c r="AJ32" s="412"/>
      <c r="AK32" s="412"/>
      <c r="AL32" s="412"/>
      <c r="AM32" s="412"/>
      <c r="AN32" s="412"/>
      <c r="AO32" s="412"/>
      <c r="AP32" s="412"/>
      <c r="AQ32" s="412"/>
      <c r="AR32" s="412"/>
      <c r="AS32" s="412"/>
      <c r="AT32" s="412"/>
      <c r="AU32" s="412"/>
      <c r="AV32" s="412"/>
      <c r="AW32" s="412"/>
      <c r="AX32" s="412"/>
      <c r="AY32" s="412"/>
      <c r="AZ32" s="412"/>
      <c r="BA32" s="412"/>
      <c r="BB32" s="412"/>
      <c r="BC32" s="412"/>
    </row>
    <row r="33" spans="1:55" x14ac:dyDescent="0.2">
      <c r="A33" s="412"/>
      <c r="B33" s="412"/>
      <c r="C33" s="412"/>
      <c r="D33" s="412"/>
      <c r="E33" s="412"/>
      <c r="F33" s="412"/>
      <c r="G33" s="412"/>
      <c r="H33" s="412"/>
      <c r="I33" s="412"/>
      <c r="J33" s="412"/>
      <c r="K33" s="412"/>
      <c r="L33" s="412"/>
      <c r="M33" s="412"/>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2"/>
      <c r="AK33" s="412"/>
      <c r="AL33" s="412"/>
      <c r="AM33" s="412"/>
      <c r="AN33" s="412"/>
      <c r="AO33" s="412"/>
      <c r="AP33" s="412"/>
      <c r="AQ33" s="412"/>
      <c r="AR33" s="412"/>
      <c r="AS33" s="412"/>
      <c r="AT33" s="412"/>
      <c r="AU33" s="412"/>
      <c r="AV33" s="412"/>
      <c r="AW33" s="412"/>
      <c r="AX33" s="412"/>
      <c r="AY33" s="412"/>
      <c r="AZ33" s="412"/>
      <c r="BA33" s="412"/>
      <c r="BB33" s="412"/>
      <c r="BC33" s="412"/>
    </row>
    <row r="34" spans="1:55" x14ac:dyDescent="0.2">
      <c r="A34" s="412"/>
      <c r="B34" s="412"/>
      <c r="C34" s="412"/>
      <c r="D34" s="412"/>
      <c r="E34" s="412"/>
      <c r="F34" s="412"/>
      <c r="G34" s="412"/>
      <c r="H34" s="412"/>
      <c r="I34" s="412"/>
      <c r="J34" s="412"/>
      <c r="K34" s="412"/>
      <c r="L34" s="412"/>
      <c r="M34" s="412"/>
      <c r="N34" s="412"/>
      <c r="O34" s="412"/>
      <c r="P34" s="412"/>
      <c r="Q34" s="412"/>
      <c r="R34" s="412"/>
      <c r="S34" s="412"/>
      <c r="T34" s="412"/>
      <c r="U34" s="412"/>
      <c r="V34" s="412"/>
      <c r="W34" s="412"/>
      <c r="X34" s="412"/>
      <c r="Y34" s="412"/>
      <c r="Z34" s="412"/>
      <c r="AA34" s="412"/>
      <c r="AB34" s="412"/>
      <c r="AC34" s="412"/>
      <c r="AD34" s="412"/>
      <c r="AE34" s="412"/>
      <c r="AF34" s="412"/>
      <c r="AG34" s="412"/>
      <c r="AH34" s="412"/>
      <c r="AI34" s="412"/>
      <c r="AJ34" s="412"/>
      <c r="AK34" s="412"/>
      <c r="AL34" s="412"/>
      <c r="AM34" s="412"/>
      <c r="AN34" s="412"/>
      <c r="AO34" s="412"/>
      <c r="AP34" s="412"/>
      <c r="AQ34" s="412"/>
      <c r="AR34" s="412"/>
      <c r="AS34" s="412"/>
      <c r="AT34" s="412"/>
      <c r="AU34" s="412"/>
      <c r="AV34" s="412"/>
      <c r="AW34" s="412"/>
      <c r="AX34" s="412"/>
      <c r="AY34" s="412"/>
      <c r="AZ34" s="412"/>
      <c r="BA34" s="412"/>
      <c r="BB34" s="412"/>
      <c r="BC34" s="412"/>
    </row>
    <row r="35" spans="1:55" x14ac:dyDescent="0.2">
      <c r="A35" s="412"/>
      <c r="B35" s="412"/>
      <c r="C35" s="412"/>
      <c r="D35" s="412"/>
      <c r="E35" s="412"/>
      <c r="F35" s="412"/>
      <c r="G35" s="412"/>
      <c r="H35" s="412"/>
      <c r="I35" s="412"/>
      <c r="J35" s="412"/>
      <c r="K35" s="412"/>
      <c r="L35" s="412"/>
      <c r="M35" s="412"/>
      <c r="N35" s="412"/>
      <c r="O35" s="412"/>
      <c r="P35" s="412"/>
      <c r="Q35" s="412"/>
      <c r="R35" s="412"/>
      <c r="S35" s="412"/>
      <c r="T35" s="412"/>
      <c r="U35" s="412"/>
      <c r="V35" s="412"/>
      <c r="W35" s="412"/>
      <c r="X35" s="412"/>
      <c r="Y35" s="412"/>
      <c r="Z35" s="412"/>
      <c r="AA35" s="412"/>
      <c r="AB35" s="412"/>
      <c r="AC35" s="412"/>
      <c r="AD35" s="412"/>
      <c r="AE35" s="412"/>
      <c r="AF35" s="412"/>
      <c r="AG35" s="412"/>
      <c r="AH35" s="412"/>
      <c r="AI35" s="412"/>
      <c r="AJ35" s="412"/>
      <c r="AK35" s="412"/>
      <c r="AL35" s="412"/>
      <c r="AM35" s="412"/>
      <c r="AN35" s="412"/>
      <c r="AO35" s="412"/>
      <c r="AP35" s="412"/>
      <c r="AQ35" s="412"/>
      <c r="AR35" s="412"/>
      <c r="AS35" s="412"/>
      <c r="AT35" s="412"/>
      <c r="AU35" s="412"/>
      <c r="AV35" s="412"/>
      <c r="AW35" s="412"/>
      <c r="AX35" s="412"/>
      <c r="AY35" s="412"/>
      <c r="AZ35" s="412"/>
      <c r="BA35" s="412"/>
      <c r="BB35" s="412"/>
      <c r="BC35" s="412"/>
    </row>
    <row r="36" spans="1:55" x14ac:dyDescent="0.2">
      <c r="A36" s="412"/>
      <c r="B36" s="412"/>
      <c r="C36" s="412"/>
      <c r="D36" s="412"/>
      <c r="E36" s="412"/>
      <c r="F36" s="412"/>
      <c r="G36" s="412"/>
      <c r="H36" s="412"/>
      <c r="I36" s="412"/>
      <c r="J36" s="412"/>
      <c r="K36" s="412"/>
      <c r="L36" s="412"/>
      <c r="M36" s="412"/>
      <c r="N36" s="412"/>
      <c r="O36" s="412"/>
      <c r="P36" s="412"/>
      <c r="Q36" s="412"/>
      <c r="R36" s="412"/>
      <c r="S36" s="412"/>
      <c r="T36" s="412"/>
      <c r="U36" s="412"/>
      <c r="V36" s="412"/>
      <c r="W36" s="412"/>
      <c r="X36" s="412"/>
      <c r="Y36" s="412"/>
      <c r="Z36" s="412"/>
      <c r="AA36" s="412"/>
      <c r="AB36" s="412"/>
      <c r="AC36" s="412"/>
      <c r="AD36" s="412"/>
      <c r="AE36" s="412"/>
      <c r="AF36" s="412"/>
      <c r="AG36" s="412"/>
      <c r="AH36" s="412"/>
      <c r="AI36" s="412"/>
      <c r="AJ36" s="412"/>
      <c r="AK36" s="412"/>
      <c r="AL36" s="412"/>
      <c r="AM36" s="412"/>
      <c r="AN36" s="412"/>
      <c r="AO36" s="412"/>
      <c r="AP36" s="412"/>
      <c r="AQ36" s="412"/>
      <c r="AR36" s="412"/>
      <c r="AS36" s="412"/>
      <c r="AT36" s="412"/>
      <c r="AU36" s="412"/>
      <c r="AV36" s="412"/>
      <c r="AW36" s="412"/>
      <c r="AX36" s="412"/>
      <c r="AY36" s="412"/>
      <c r="AZ36" s="412"/>
      <c r="BA36" s="412"/>
      <c r="BB36" s="412"/>
      <c r="BC36" s="412"/>
    </row>
    <row r="37" spans="1:55" x14ac:dyDescent="0.2">
      <c r="A37" s="412"/>
      <c r="B37" s="412"/>
      <c r="C37" s="412"/>
      <c r="D37" s="412"/>
      <c r="E37" s="412"/>
      <c r="F37" s="412"/>
      <c r="G37" s="412"/>
      <c r="H37" s="412"/>
      <c r="I37" s="412"/>
      <c r="J37" s="412"/>
      <c r="K37" s="412"/>
      <c r="L37" s="412"/>
      <c r="M37" s="412"/>
      <c r="N37" s="412"/>
      <c r="O37" s="412"/>
      <c r="P37" s="412"/>
      <c r="Q37" s="412"/>
      <c r="R37" s="412"/>
      <c r="S37" s="412"/>
      <c r="T37" s="412"/>
      <c r="U37" s="412"/>
      <c r="V37" s="412"/>
      <c r="W37" s="412"/>
      <c r="X37" s="412"/>
      <c r="Y37" s="412"/>
      <c r="Z37" s="412"/>
      <c r="AA37" s="412"/>
      <c r="AB37" s="412"/>
      <c r="AC37" s="412"/>
      <c r="AD37" s="412"/>
      <c r="AE37" s="412"/>
      <c r="AF37" s="412"/>
      <c r="AG37" s="412"/>
      <c r="AH37" s="412"/>
      <c r="AI37" s="412"/>
      <c r="AJ37" s="412"/>
      <c r="AK37" s="412"/>
      <c r="AL37" s="412"/>
      <c r="AM37" s="412"/>
      <c r="AN37" s="412"/>
      <c r="AO37" s="412"/>
      <c r="AP37" s="412"/>
      <c r="AQ37" s="412"/>
      <c r="AR37" s="412"/>
      <c r="AS37" s="412"/>
      <c r="AT37" s="412"/>
      <c r="AU37" s="412"/>
      <c r="AV37" s="412"/>
      <c r="AW37" s="412"/>
      <c r="AX37" s="412"/>
      <c r="AY37" s="412"/>
      <c r="AZ37" s="412"/>
      <c r="BA37" s="412"/>
      <c r="BB37" s="412"/>
      <c r="BC37" s="412"/>
    </row>
    <row r="38" spans="1:55" x14ac:dyDescent="0.2">
      <c r="A38" s="412"/>
      <c r="B38" s="412"/>
      <c r="C38" s="412"/>
      <c r="D38" s="412"/>
      <c r="E38" s="412"/>
      <c r="F38" s="412"/>
      <c r="G38" s="412"/>
      <c r="H38" s="412"/>
      <c r="I38" s="412"/>
      <c r="J38" s="412"/>
      <c r="K38" s="412"/>
      <c r="L38" s="412"/>
      <c r="M38" s="412"/>
      <c r="N38" s="412"/>
      <c r="O38" s="412"/>
      <c r="P38" s="412"/>
      <c r="Q38" s="412"/>
      <c r="R38" s="412"/>
      <c r="S38" s="412"/>
      <c r="T38" s="412"/>
      <c r="U38" s="412"/>
      <c r="V38" s="412"/>
      <c r="W38" s="412"/>
      <c r="X38" s="412"/>
      <c r="Y38" s="412"/>
      <c r="Z38" s="412"/>
      <c r="AA38" s="412"/>
      <c r="AB38" s="412"/>
      <c r="AC38" s="412"/>
      <c r="AD38" s="412"/>
      <c r="AE38" s="412"/>
      <c r="AF38" s="412"/>
      <c r="AG38" s="412"/>
      <c r="AH38" s="412"/>
      <c r="AI38" s="412"/>
      <c r="AJ38" s="412"/>
      <c r="AK38" s="412"/>
      <c r="AL38" s="412"/>
      <c r="AM38" s="412"/>
      <c r="AN38" s="412"/>
      <c r="AO38" s="412"/>
      <c r="AP38" s="412"/>
      <c r="AQ38" s="412"/>
      <c r="AR38" s="412"/>
      <c r="AS38" s="412"/>
      <c r="AT38" s="412"/>
      <c r="AU38" s="412"/>
      <c r="AV38" s="412"/>
      <c r="AW38" s="412"/>
      <c r="AX38" s="412"/>
      <c r="AY38" s="412"/>
      <c r="AZ38" s="412"/>
      <c r="BA38" s="412"/>
      <c r="BB38" s="412"/>
      <c r="BC38" s="412"/>
    </row>
    <row r="39" spans="1:55" x14ac:dyDescent="0.2">
      <c r="A39" s="412"/>
      <c r="B39" s="412"/>
      <c r="C39" s="412"/>
      <c r="D39" s="412"/>
      <c r="E39" s="412"/>
      <c r="F39" s="412"/>
      <c r="G39" s="412"/>
      <c r="H39" s="412"/>
      <c r="I39" s="412"/>
      <c r="J39" s="412"/>
      <c r="K39" s="412"/>
      <c r="L39" s="412"/>
      <c r="M39" s="412"/>
      <c r="N39" s="412"/>
      <c r="O39" s="412"/>
      <c r="P39" s="412"/>
      <c r="Q39" s="412"/>
      <c r="R39" s="412"/>
      <c r="S39" s="412"/>
      <c r="T39" s="412"/>
      <c r="U39" s="412"/>
      <c r="V39" s="412"/>
      <c r="W39" s="412"/>
      <c r="X39" s="412"/>
      <c r="Y39" s="412"/>
      <c r="Z39" s="412"/>
      <c r="AA39" s="412"/>
      <c r="AB39" s="412"/>
      <c r="AC39" s="412"/>
      <c r="AD39" s="412"/>
      <c r="AE39" s="412"/>
      <c r="AF39" s="412"/>
      <c r="AG39" s="412"/>
      <c r="AH39" s="412"/>
      <c r="AI39" s="412"/>
      <c r="AJ39" s="412"/>
      <c r="AK39" s="412"/>
      <c r="AL39" s="412"/>
      <c r="AM39" s="412"/>
      <c r="AN39" s="412"/>
      <c r="AO39" s="412"/>
      <c r="AP39" s="412"/>
      <c r="AQ39" s="412"/>
      <c r="AR39" s="412"/>
      <c r="AS39" s="412"/>
      <c r="AT39" s="412"/>
      <c r="AU39" s="412"/>
      <c r="AV39" s="412"/>
      <c r="AW39" s="412"/>
      <c r="AX39" s="412"/>
      <c r="AY39" s="412"/>
      <c r="AZ39" s="412"/>
      <c r="BA39" s="412"/>
      <c r="BB39" s="412"/>
      <c r="BC39" s="412"/>
    </row>
    <row r="40" spans="1:55" x14ac:dyDescent="0.2">
      <c r="A40" s="412"/>
      <c r="B40" s="412"/>
      <c r="C40" s="412"/>
      <c r="D40" s="412"/>
      <c r="E40" s="412"/>
      <c r="F40" s="412"/>
      <c r="G40" s="412"/>
      <c r="H40" s="412"/>
      <c r="I40" s="412"/>
      <c r="J40" s="412"/>
      <c r="K40" s="412"/>
      <c r="L40" s="412"/>
      <c r="M40" s="412"/>
      <c r="N40" s="412"/>
      <c r="O40" s="412"/>
      <c r="P40" s="412"/>
      <c r="Q40" s="412"/>
      <c r="R40" s="412"/>
      <c r="S40" s="412"/>
      <c r="T40" s="412"/>
      <c r="U40" s="412"/>
      <c r="V40" s="412"/>
      <c r="W40" s="412"/>
      <c r="X40" s="412"/>
      <c r="Y40" s="412"/>
      <c r="Z40" s="412"/>
      <c r="AA40" s="412"/>
      <c r="AB40" s="412"/>
      <c r="AC40" s="412"/>
      <c r="AD40" s="412"/>
      <c r="AE40" s="412"/>
      <c r="AF40" s="412"/>
      <c r="AG40" s="412"/>
      <c r="AH40" s="412"/>
      <c r="AI40" s="412"/>
      <c r="AJ40" s="412"/>
      <c r="AK40" s="412"/>
      <c r="AL40" s="412"/>
      <c r="AM40" s="412"/>
      <c r="AN40" s="412"/>
      <c r="AO40" s="412"/>
      <c r="AP40" s="412"/>
      <c r="AQ40" s="412"/>
      <c r="AR40" s="412"/>
      <c r="AS40" s="412"/>
      <c r="AT40" s="412"/>
      <c r="AU40" s="412"/>
      <c r="AV40" s="412"/>
      <c r="AW40" s="412"/>
      <c r="AX40" s="412"/>
      <c r="AY40" s="412"/>
      <c r="AZ40" s="412"/>
      <c r="BA40" s="412"/>
      <c r="BB40" s="412"/>
      <c r="BC40" s="412"/>
    </row>
    <row r="41" spans="1:55" x14ac:dyDescent="0.2">
      <c r="A41" s="412"/>
      <c r="B41" s="412"/>
      <c r="C41" s="412"/>
      <c r="D41" s="412"/>
      <c r="E41" s="412"/>
      <c r="F41" s="412"/>
      <c r="G41" s="412"/>
      <c r="H41" s="412"/>
      <c r="I41" s="412"/>
      <c r="J41" s="412"/>
      <c r="K41" s="412"/>
      <c r="L41" s="412"/>
      <c r="M41" s="412"/>
      <c r="N41" s="412"/>
      <c r="O41" s="412"/>
      <c r="P41" s="412"/>
      <c r="Q41" s="412"/>
      <c r="R41" s="412"/>
      <c r="S41" s="412"/>
      <c r="T41" s="412"/>
      <c r="U41" s="412"/>
      <c r="V41" s="412"/>
      <c r="W41" s="412"/>
      <c r="X41" s="412"/>
      <c r="Y41" s="412"/>
      <c r="Z41" s="412"/>
      <c r="AA41" s="412"/>
      <c r="AB41" s="412"/>
      <c r="AC41" s="412"/>
      <c r="AD41" s="412"/>
      <c r="AE41" s="412"/>
      <c r="AF41" s="412"/>
      <c r="AG41" s="412"/>
      <c r="AH41" s="412"/>
      <c r="AI41" s="412"/>
      <c r="AJ41" s="412"/>
      <c r="AK41" s="412"/>
      <c r="AL41" s="412"/>
      <c r="AM41" s="412"/>
      <c r="AN41" s="412"/>
      <c r="AO41" s="412"/>
      <c r="AP41" s="412"/>
      <c r="AQ41" s="412"/>
      <c r="AR41" s="412"/>
      <c r="AS41" s="412"/>
      <c r="AT41" s="412"/>
      <c r="AU41" s="412"/>
      <c r="AV41" s="412"/>
      <c r="AW41" s="412"/>
      <c r="AX41" s="412"/>
      <c r="AY41" s="412"/>
      <c r="AZ41" s="412"/>
      <c r="BA41" s="412"/>
      <c r="BB41" s="412"/>
      <c r="BC41" s="412"/>
    </row>
    <row r="42" spans="1:55" x14ac:dyDescent="0.2">
      <c r="A42" s="412"/>
      <c r="B42" s="412"/>
      <c r="C42" s="412"/>
      <c r="D42" s="412"/>
      <c r="E42" s="412"/>
      <c r="F42" s="412"/>
      <c r="G42" s="412"/>
      <c r="H42" s="412"/>
      <c r="I42" s="412"/>
      <c r="J42" s="412"/>
      <c r="K42" s="412"/>
      <c r="L42" s="412"/>
      <c r="M42" s="412"/>
      <c r="N42" s="412"/>
      <c r="O42" s="412"/>
      <c r="P42" s="412"/>
      <c r="Q42" s="412"/>
      <c r="R42" s="412"/>
      <c r="S42" s="412"/>
      <c r="T42" s="412"/>
      <c r="U42" s="412"/>
      <c r="V42" s="412"/>
      <c r="W42" s="412"/>
      <c r="X42" s="412"/>
      <c r="Y42" s="412"/>
      <c r="Z42" s="412"/>
      <c r="AA42" s="412"/>
      <c r="AB42" s="412"/>
      <c r="AC42" s="412"/>
      <c r="AD42" s="412"/>
      <c r="AE42" s="412"/>
      <c r="AF42" s="412"/>
      <c r="AG42" s="412"/>
      <c r="AH42" s="412"/>
      <c r="AI42" s="412"/>
      <c r="AJ42" s="412"/>
      <c r="AK42" s="412"/>
      <c r="AL42" s="412"/>
      <c r="AM42" s="412"/>
      <c r="AN42" s="412"/>
      <c r="AO42" s="412"/>
      <c r="AP42" s="412"/>
      <c r="AQ42" s="412"/>
      <c r="AR42" s="412"/>
      <c r="AS42" s="412"/>
      <c r="AT42" s="412"/>
      <c r="AU42" s="412"/>
      <c r="AV42" s="412"/>
      <c r="AW42" s="412"/>
      <c r="AX42" s="412"/>
      <c r="AY42" s="412"/>
      <c r="AZ42" s="412"/>
      <c r="BA42" s="412"/>
      <c r="BB42" s="412"/>
      <c r="BC42" s="412"/>
    </row>
    <row r="43" spans="1:55" x14ac:dyDescent="0.2">
      <c r="A43" s="412"/>
      <c r="B43" s="412"/>
      <c r="C43" s="412"/>
      <c r="D43" s="412"/>
      <c r="E43" s="412"/>
      <c r="F43" s="412"/>
      <c r="G43" s="412"/>
      <c r="H43" s="412"/>
      <c r="I43" s="412"/>
      <c r="J43" s="412"/>
      <c r="K43" s="412"/>
      <c r="L43" s="412"/>
      <c r="M43" s="412"/>
      <c r="N43" s="412"/>
      <c r="O43" s="412"/>
      <c r="P43" s="412"/>
      <c r="Q43" s="412"/>
      <c r="R43" s="412"/>
      <c r="S43" s="412"/>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row>
    <row r="44" spans="1:55" x14ac:dyDescent="0.2">
      <c r="A44" s="412"/>
      <c r="B44" s="412"/>
      <c r="C44" s="412"/>
      <c r="D44" s="412"/>
      <c r="E44" s="412"/>
      <c r="F44" s="412"/>
      <c r="G44" s="412"/>
      <c r="H44" s="412"/>
      <c r="I44" s="412"/>
      <c r="J44" s="412"/>
      <c r="K44" s="412"/>
      <c r="L44" s="412"/>
      <c r="M44" s="412"/>
      <c r="N44" s="412"/>
      <c r="O44" s="412"/>
      <c r="P44" s="412"/>
      <c r="Q44" s="412"/>
      <c r="R44" s="412"/>
      <c r="S44" s="412"/>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row>
    <row r="45" spans="1:55" x14ac:dyDescent="0.2">
      <c r="A45" s="412"/>
      <c r="B45" s="412"/>
      <c r="C45" s="412"/>
      <c r="D45" s="412"/>
      <c r="E45" s="412"/>
      <c r="F45" s="412"/>
      <c r="G45" s="412"/>
      <c r="H45" s="412"/>
      <c r="I45" s="412"/>
      <c r="J45" s="412"/>
      <c r="K45" s="412"/>
      <c r="L45" s="412"/>
      <c r="M45" s="412"/>
      <c r="N45" s="412"/>
      <c r="O45" s="412"/>
      <c r="P45" s="412"/>
      <c r="Q45" s="412"/>
      <c r="R45" s="412"/>
      <c r="S45" s="412"/>
      <c r="T45" s="412"/>
      <c r="U45" s="412"/>
      <c r="V45" s="412"/>
      <c r="W45" s="412"/>
      <c r="X45" s="412"/>
      <c r="Y45" s="412"/>
      <c r="Z45" s="412"/>
      <c r="AA45" s="412"/>
      <c r="AB45" s="412"/>
      <c r="AC45" s="412"/>
      <c r="AD45" s="412"/>
      <c r="AE45" s="412"/>
      <c r="AF45" s="412"/>
      <c r="AG45" s="412"/>
      <c r="AH45" s="412"/>
      <c r="AI45" s="412"/>
      <c r="AJ45" s="412"/>
      <c r="AK45" s="412"/>
      <c r="AL45" s="412"/>
      <c r="AM45" s="412"/>
      <c r="AN45" s="412"/>
      <c r="AO45" s="412"/>
      <c r="AP45" s="412"/>
      <c r="AQ45" s="412"/>
      <c r="AR45" s="412"/>
      <c r="AS45" s="412"/>
      <c r="AT45" s="412"/>
      <c r="AU45" s="412"/>
      <c r="AV45" s="412"/>
      <c r="AW45" s="412"/>
      <c r="AX45" s="412"/>
      <c r="AY45" s="412"/>
      <c r="AZ45" s="412"/>
      <c r="BA45" s="412"/>
      <c r="BB45" s="412"/>
      <c r="BC45" s="412"/>
    </row>
    <row r="46" spans="1:55" x14ac:dyDescent="0.2">
      <c r="A46" s="412"/>
      <c r="B46" s="412"/>
      <c r="C46" s="412"/>
      <c r="D46" s="412"/>
      <c r="E46" s="412"/>
      <c r="F46" s="412"/>
      <c r="G46" s="412"/>
      <c r="H46" s="412"/>
      <c r="I46" s="412"/>
      <c r="J46" s="412"/>
      <c r="K46" s="412"/>
      <c r="L46" s="412"/>
      <c r="M46" s="412"/>
      <c r="N46" s="412"/>
      <c r="O46" s="412"/>
      <c r="P46" s="412"/>
      <c r="Q46" s="412"/>
      <c r="R46" s="412"/>
      <c r="S46" s="412"/>
      <c r="T46" s="412"/>
      <c r="U46" s="412"/>
      <c r="V46" s="412"/>
      <c r="W46" s="412"/>
      <c r="X46" s="412"/>
      <c r="Y46" s="412"/>
      <c r="Z46" s="412"/>
      <c r="AA46" s="412"/>
      <c r="AB46" s="412"/>
      <c r="AC46" s="412"/>
      <c r="AD46" s="412"/>
      <c r="AE46" s="412"/>
      <c r="AF46" s="412"/>
      <c r="AG46" s="412"/>
      <c r="AH46" s="412"/>
      <c r="AI46" s="412"/>
      <c r="AJ46" s="412"/>
      <c r="AK46" s="412"/>
      <c r="AL46" s="412"/>
      <c r="AM46" s="412"/>
      <c r="AN46" s="412"/>
      <c r="AO46" s="412"/>
      <c r="AP46" s="412"/>
      <c r="AQ46" s="412"/>
      <c r="AR46" s="412"/>
      <c r="AS46" s="412"/>
      <c r="AT46" s="412"/>
      <c r="AU46" s="412"/>
      <c r="AV46" s="412"/>
      <c r="AW46" s="412"/>
      <c r="AX46" s="412"/>
      <c r="AY46" s="412"/>
      <c r="AZ46" s="412"/>
      <c r="BA46" s="412"/>
      <c r="BB46" s="412"/>
      <c r="BC46" s="412"/>
    </row>
    <row r="47" spans="1:55" x14ac:dyDescent="0.2">
      <c r="A47" s="412"/>
      <c r="B47" s="412"/>
      <c r="C47" s="412"/>
      <c r="D47" s="412"/>
      <c r="E47" s="412"/>
      <c r="F47" s="412"/>
      <c r="G47" s="412"/>
      <c r="H47" s="412"/>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c r="BC47" s="412"/>
    </row>
    <row r="48" spans="1:55" x14ac:dyDescent="0.2">
      <c r="A48" s="412"/>
      <c r="B48" s="412"/>
      <c r="C48" s="412"/>
      <c r="D48" s="412"/>
      <c r="E48" s="412"/>
      <c r="F48" s="412"/>
      <c r="G48" s="412"/>
      <c r="H48" s="412"/>
      <c r="I48" s="412"/>
      <c r="J48" s="412"/>
      <c r="K48" s="412"/>
      <c r="L48" s="412"/>
      <c r="M48" s="412"/>
      <c r="N48" s="412"/>
      <c r="O48" s="412"/>
      <c r="P48" s="412"/>
      <c r="Q48" s="412"/>
      <c r="R48" s="412"/>
      <c r="S48" s="412"/>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2"/>
      <c r="BA48" s="412"/>
      <c r="BB48" s="412"/>
      <c r="BC48" s="412"/>
    </row>
    <row r="49" spans="1:55" x14ac:dyDescent="0.2">
      <c r="A49" s="412"/>
      <c r="B49" s="412"/>
      <c r="C49" s="412"/>
      <c r="D49" s="412"/>
      <c r="E49" s="412"/>
      <c r="F49" s="412"/>
      <c r="G49" s="412"/>
      <c r="H49" s="412"/>
      <c r="I49" s="412"/>
      <c r="J49" s="412"/>
      <c r="K49" s="412"/>
      <c r="L49" s="412"/>
      <c r="M49" s="412"/>
      <c r="N49" s="412"/>
      <c r="O49" s="412"/>
      <c r="P49" s="412"/>
      <c r="Q49" s="412"/>
      <c r="R49" s="412"/>
      <c r="S49" s="412"/>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2"/>
      <c r="BA49" s="412"/>
      <c r="BB49" s="412"/>
      <c r="BC49" s="412"/>
    </row>
    <row r="50" spans="1:55" x14ac:dyDescent="0.2">
      <c r="A50" s="412"/>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2"/>
      <c r="BC50" s="412"/>
    </row>
    <row r="51" spans="1:55" x14ac:dyDescent="0.2">
      <c r="A51" s="412"/>
      <c r="B51" s="412"/>
      <c r="C51" s="412"/>
      <c r="D51" s="412"/>
      <c r="E51" s="412"/>
      <c r="F51" s="412"/>
      <c r="G51" s="412"/>
      <c r="H51" s="412"/>
      <c r="I51" s="412"/>
      <c r="J51" s="412"/>
      <c r="K51" s="412"/>
      <c r="L51" s="412"/>
      <c r="M51" s="412"/>
      <c r="N51" s="412"/>
      <c r="O51" s="412"/>
      <c r="P51" s="412"/>
      <c r="Q51" s="412"/>
      <c r="R51" s="412"/>
      <c r="S51" s="412"/>
      <c r="T51" s="412"/>
      <c r="U51" s="412"/>
      <c r="V51" s="412"/>
      <c r="W51" s="412"/>
      <c r="X51" s="412"/>
      <c r="Y51" s="412"/>
      <c r="Z51" s="412"/>
      <c r="AA51" s="412"/>
      <c r="AB51" s="412"/>
      <c r="AC51" s="412"/>
      <c r="AD51" s="412"/>
      <c r="AE51" s="412"/>
      <c r="AF51" s="412"/>
      <c r="AG51" s="412"/>
      <c r="AH51" s="412"/>
      <c r="AI51" s="412"/>
      <c r="AJ51" s="412"/>
      <c r="AK51" s="412"/>
      <c r="AL51" s="412"/>
      <c r="AM51" s="412"/>
      <c r="AN51" s="412"/>
      <c r="AO51" s="412"/>
      <c r="AP51" s="412"/>
      <c r="AQ51" s="412"/>
      <c r="AR51" s="412"/>
      <c r="AS51" s="412"/>
      <c r="AT51" s="412"/>
      <c r="AU51" s="412"/>
      <c r="AV51" s="412"/>
      <c r="AW51" s="412"/>
      <c r="AX51" s="412"/>
      <c r="AY51" s="412"/>
      <c r="AZ51" s="412"/>
      <c r="BA51" s="412"/>
      <c r="BB51" s="412"/>
      <c r="BC51" s="412"/>
    </row>
    <row r="52" spans="1:55" x14ac:dyDescent="0.2">
      <c r="A52" s="412"/>
      <c r="B52" s="412"/>
      <c r="C52" s="412"/>
      <c r="D52" s="412"/>
      <c r="E52" s="412"/>
      <c r="F52" s="412"/>
      <c r="G52" s="412"/>
      <c r="H52" s="412"/>
      <c r="I52" s="412"/>
      <c r="J52" s="412"/>
      <c r="K52" s="412"/>
      <c r="L52" s="412"/>
      <c r="M52" s="412"/>
      <c r="N52" s="412"/>
      <c r="O52" s="412"/>
      <c r="P52" s="412"/>
      <c r="Q52" s="412"/>
      <c r="R52" s="412"/>
      <c r="S52" s="412"/>
      <c r="T52" s="412"/>
      <c r="U52" s="412"/>
      <c r="V52" s="412"/>
      <c r="W52" s="412"/>
      <c r="X52" s="412"/>
      <c r="Y52" s="412"/>
      <c r="Z52" s="412"/>
      <c r="AA52" s="412"/>
      <c r="AB52" s="412"/>
      <c r="AC52" s="412"/>
      <c r="AD52" s="412"/>
      <c r="AE52" s="412"/>
      <c r="AF52" s="412"/>
      <c r="AG52" s="412"/>
      <c r="AH52" s="412"/>
      <c r="AI52" s="412"/>
      <c r="AJ52" s="412"/>
      <c r="AK52" s="412"/>
      <c r="AL52" s="412"/>
      <c r="AM52" s="412"/>
      <c r="AN52" s="412"/>
      <c r="AO52" s="412"/>
      <c r="AP52" s="412"/>
      <c r="AQ52" s="412"/>
      <c r="AR52" s="412"/>
      <c r="AS52" s="412"/>
      <c r="AT52" s="412"/>
      <c r="AU52" s="412"/>
      <c r="AV52" s="412"/>
      <c r="AW52" s="412"/>
      <c r="AX52" s="412"/>
      <c r="AY52" s="412"/>
      <c r="AZ52" s="412"/>
      <c r="BA52" s="412"/>
      <c r="BB52" s="412"/>
      <c r="BC52" s="412"/>
    </row>
    <row r="53" spans="1:55" x14ac:dyDescent="0.2">
      <c r="A53" s="412"/>
      <c r="B53" s="412"/>
      <c r="C53" s="412"/>
      <c r="D53" s="412"/>
      <c r="E53" s="412"/>
      <c r="F53" s="412"/>
      <c r="G53" s="412"/>
      <c r="H53" s="412"/>
      <c r="I53" s="412"/>
      <c r="J53" s="412"/>
      <c r="K53" s="412"/>
      <c r="L53" s="412"/>
      <c r="M53" s="412"/>
      <c r="N53" s="412"/>
      <c r="O53" s="412"/>
      <c r="P53" s="412"/>
      <c r="Q53" s="412"/>
      <c r="R53" s="412"/>
      <c r="S53" s="412"/>
      <c r="T53" s="412"/>
      <c r="U53" s="412"/>
      <c r="V53" s="412"/>
      <c r="W53" s="412"/>
      <c r="X53" s="412"/>
      <c r="Y53" s="412"/>
      <c r="Z53" s="412"/>
      <c r="AA53" s="412"/>
      <c r="AB53" s="412"/>
      <c r="AC53" s="412"/>
      <c r="AD53" s="412"/>
      <c r="AE53" s="412"/>
      <c r="AF53" s="412"/>
      <c r="AG53" s="412"/>
      <c r="AH53" s="412"/>
      <c r="AI53" s="412"/>
      <c r="AJ53" s="412"/>
      <c r="AK53" s="412"/>
      <c r="AL53" s="412"/>
      <c r="AM53" s="412"/>
      <c r="AN53" s="412"/>
      <c r="AO53" s="412"/>
      <c r="AP53" s="412"/>
      <c r="AQ53" s="412"/>
      <c r="AR53" s="412"/>
      <c r="AS53" s="412"/>
      <c r="AT53" s="412"/>
      <c r="AU53" s="412"/>
      <c r="AV53" s="412"/>
      <c r="AW53" s="412"/>
      <c r="AX53" s="412"/>
      <c r="AY53" s="412"/>
      <c r="AZ53" s="412"/>
      <c r="BA53" s="412"/>
      <c r="BB53" s="412"/>
      <c r="BC53" s="412"/>
    </row>
    <row r="54" spans="1:55" x14ac:dyDescent="0.2">
      <c r="A54" s="412"/>
      <c r="B54" s="412"/>
      <c r="C54" s="412"/>
      <c r="D54" s="412"/>
      <c r="E54" s="412"/>
      <c r="F54" s="412"/>
      <c r="G54" s="412"/>
      <c r="H54" s="412"/>
      <c r="I54" s="412"/>
      <c r="J54" s="412"/>
      <c r="K54" s="412"/>
      <c r="L54" s="412"/>
      <c r="M54" s="412"/>
      <c r="N54" s="412"/>
      <c r="O54" s="412"/>
      <c r="P54" s="412"/>
      <c r="Q54" s="412"/>
      <c r="R54" s="412"/>
      <c r="S54" s="412"/>
      <c r="T54" s="412"/>
      <c r="U54" s="412"/>
      <c r="V54" s="412"/>
      <c r="W54" s="412"/>
      <c r="X54" s="412"/>
      <c r="Y54" s="412"/>
      <c r="Z54" s="412"/>
      <c r="AA54" s="412"/>
      <c r="AB54" s="412"/>
      <c r="AC54" s="412"/>
      <c r="AD54" s="412"/>
      <c r="AE54" s="412"/>
      <c r="AF54" s="412"/>
      <c r="AG54" s="412"/>
      <c r="AH54" s="412"/>
      <c r="AI54" s="412"/>
      <c r="AJ54" s="412"/>
      <c r="AK54" s="412"/>
      <c r="AL54" s="412"/>
      <c r="AM54" s="412"/>
      <c r="AN54" s="412"/>
      <c r="AO54" s="412"/>
      <c r="AP54" s="412"/>
      <c r="AQ54" s="412"/>
      <c r="AR54" s="412"/>
      <c r="AS54" s="412"/>
      <c r="AT54" s="412"/>
      <c r="AU54" s="412"/>
      <c r="AV54" s="412"/>
      <c r="AW54" s="412"/>
      <c r="AX54" s="412"/>
      <c r="AY54" s="412"/>
      <c r="AZ54" s="412"/>
      <c r="BA54" s="412"/>
      <c r="BB54" s="412"/>
      <c r="BC54" s="412"/>
    </row>
    <row r="55" spans="1:55" x14ac:dyDescent="0.2">
      <c r="A55" s="412"/>
      <c r="B55" s="412"/>
      <c r="C55" s="412"/>
      <c r="D55" s="412"/>
      <c r="E55" s="412"/>
      <c r="F55" s="412"/>
      <c r="G55" s="412"/>
      <c r="H55" s="412"/>
      <c r="I55" s="412"/>
      <c r="J55" s="412"/>
      <c r="K55" s="412"/>
      <c r="L55" s="412"/>
      <c r="M55" s="412"/>
      <c r="N55" s="412"/>
      <c r="O55" s="412"/>
      <c r="P55" s="412"/>
      <c r="Q55" s="412"/>
      <c r="R55" s="412"/>
      <c r="S55" s="412"/>
      <c r="T55" s="412"/>
      <c r="U55" s="412"/>
      <c r="V55" s="412"/>
      <c r="W55" s="412"/>
      <c r="X55" s="412"/>
      <c r="Y55" s="412"/>
      <c r="Z55" s="412"/>
      <c r="AA55" s="412"/>
      <c r="AB55" s="412"/>
      <c r="AC55" s="412"/>
      <c r="AD55" s="412"/>
      <c r="AE55" s="412"/>
      <c r="AF55" s="412"/>
      <c r="AG55" s="412"/>
      <c r="AH55" s="412"/>
      <c r="AI55" s="412"/>
      <c r="AJ55" s="412"/>
      <c r="AK55" s="412"/>
      <c r="AL55" s="412"/>
      <c r="AM55" s="412"/>
      <c r="AN55" s="412"/>
      <c r="AO55" s="412"/>
      <c r="AP55" s="412"/>
      <c r="AQ55" s="412"/>
      <c r="AR55" s="412"/>
      <c r="AS55" s="412"/>
      <c r="AT55" s="412"/>
      <c r="AU55" s="412"/>
      <c r="AV55" s="412"/>
      <c r="AW55" s="412"/>
      <c r="AX55" s="412"/>
      <c r="AY55" s="412"/>
      <c r="AZ55" s="412"/>
      <c r="BA55" s="412"/>
      <c r="BB55" s="412"/>
      <c r="BC55" s="412"/>
    </row>
    <row r="56" spans="1:55" x14ac:dyDescent="0.2">
      <c r="A56" s="412"/>
      <c r="B56" s="412"/>
      <c r="C56" s="412"/>
      <c r="D56" s="412"/>
      <c r="E56" s="412"/>
      <c r="F56" s="412"/>
      <c r="G56" s="412"/>
      <c r="H56" s="412"/>
      <c r="I56" s="412"/>
      <c r="J56" s="412"/>
      <c r="K56" s="412"/>
      <c r="L56" s="412"/>
      <c r="M56" s="412"/>
      <c r="N56" s="412"/>
      <c r="O56" s="412"/>
      <c r="P56" s="412"/>
      <c r="Q56" s="412"/>
      <c r="R56" s="412"/>
      <c r="S56" s="412"/>
      <c r="T56" s="412"/>
      <c r="U56" s="412"/>
      <c r="V56" s="412"/>
      <c r="W56" s="412"/>
      <c r="X56" s="412"/>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2"/>
      <c r="BC56" s="412"/>
    </row>
    <row r="57" spans="1:55" x14ac:dyDescent="0.2">
      <c r="A57" s="412"/>
      <c r="B57" s="412"/>
      <c r="C57" s="412"/>
      <c r="D57" s="412"/>
      <c r="E57" s="412"/>
      <c r="F57" s="412"/>
      <c r="G57" s="412"/>
      <c r="H57" s="412"/>
      <c r="I57" s="412"/>
      <c r="J57" s="412"/>
      <c r="K57" s="412"/>
      <c r="L57" s="412"/>
      <c r="M57" s="412"/>
      <c r="N57" s="412"/>
      <c r="O57" s="412"/>
      <c r="P57" s="412"/>
      <c r="Q57" s="412"/>
      <c r="R57" s="412"/>
      <c r="S57" s="412"/>
      <c r="T57" s="412"/>
      <c r="U57" s="412"/>
      <c r="V57" s="412"/>
      <c r="W57" s="412"/>
      <c r="X57" s="412"/>
      <c r="Y57" s="412"/>
      <c r="Z57" s="412"/>
      <c r="AA57" s="412"/>
      <c r="AB57" s="412"/>
      <c r="AC57" s="412"/>
      <c r="AD57" s="412"/>
      <c r="AE57" s="412"/>
      <c r="AF57" s="412"/>
      <c r="AG57" s="412"/>
      <c r="AH57" s="412"/>
      <c r="AI57" s="412"/>
      <c r="AJ57" s="412"/>
      <c r="AK57" s="412"/>
      <c r="AL57" s="412"/>
      <c r="AM57" s="412"/>
      <c r="AN57" s="412"/>
      <c r="AO57" s="412"/>
      <c r="AP57" s="412"/>
      <c r="AQ57" s="412"/>
      <c r="AR57" s="412"/>
      <c r="AS57" s="412"/>
      <c r="AT57" s="412"/>
      <c r="AU57" s="412"/>
      <c r="AV57" s="412"/>
      <c r="AW57" s="412"/>
      <c r="AX57" s="412"/>
      <c r="AY57" s="412"/>
      <c r="AZ57" s="412"/>
      <c r="BA57" s="412"/>
      <c r="BB57" s="412"/>
      <c r="BC57" s="412"/>
    </row>
    <row r="58" spans="1:55" x14ac:dyDescent="0.2">
      <c r="A58" s="412"/>
      <c r="B58" s="412"/>
      <c r="C58" s="412"/>
      <c r="D58" s="412"/>
      <c r="E58" s="412"/>
      <c r="F58" s="412"/>
      <c r="G58" s="412"/>
      <c r="H58" s="412"/>
      <c r="I58" s="412"/>
      <c r="J58" s="412"/>
      <c r="K58" s="412"/>
      <c r="L58" s="412"/>
      <c r="M58" s="412"/>
      <c r="N58" s="412"/>
      <c r="O58" s="412"/>
      <c r="P58" s="412"/>
      <c r="Q58" s="412"/>
      <c r="R58" s="412"/>
      <c r="S58" s="412"/>
      <c r="T58" s="412"/>
      <c r="U58" s="412"/>
      <c r="V58" s="412"/>
      <c r="W58" s="412"/>
      <c r="X58" s="412"/>
      <c r="Y58" s="412"/>
      <c r="Z58" s="412"/>
      <c r="AA58" s="412"/>
      <c r="AB58" s="412"/>
      <c r="AC58" s="412"/>
      <c r="AD58" s="412"/>
      <c r="AE58" s="412"/>
      <c r="AF58" s="412"/>
      <c r="AG58" s="412"/>
      <c r="AH58" s="412"/>
      <c r="AI58" s="412"/>
      <c r="AJ58" s="412"/>
      <c r="AK58" s="412"/>
      <c r="AL58" s="412"/>
      <c r="AM58" s="412"/>
      <c r="AN58" s="412"/>
      <c r="AO58" s="412"/>
      <c r="AP58" s="412"/>
      <c r="AQ58" s="412"/>
      <c r="AR58" s="412"/>
      <c r="AS58" s="412"/>
      <c r="AT58" s="412"/>
      <c r="AU58" s="412"/>
      <c r="AV58" s="412"/>
      <c r="AW58" s="412"/>
      <c r="AX58" s="412"/>
      <c r="AY58" s="412"/>
      <c r="AZ58" s="412"/>
      <c r="BA58" s="412"/>
      <c r="BB58" s="412"/>
      <c r="BC58" s="412"/>
    </row>
    <row r="59" spans="1:55" x14ac:dyDescent="0.2">
      <c r="A59" s="412"/>
      <c r="B59" s="412"/>
      <c r="C59" s="412"/>
      <c r="D59" s="412"/>
      <c r="E59" s="412"/>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2"/>
      <c r="AJ59" s="412"/>
      <c r="AK59" s="412"/>
      <c r="AL59" s="412"/>
      <c r="AM59" s="412"/>
      <c r="AN59" s="412"/>
      <c r="AO59" s="412"/>
      <c r="AP59" s="412"/>
      <c r="AQ59" s="412"/>
      <c r="AR59" s="412"/>
      <c r="AS59" s="412"/>
      <c r="AT59" s="412"/>
      <c r="AU59" s="412"/>
      <c r="AV59" s="412"/>
      <c r="AW59" s="412"/>
      <c r="AX59" s="412"/>
      <c r="AY59" s="412"/>
      <c r="AZ59" s="412"/>
      <c r="BA59" s="412"/>
      <c r="BB59" s="412"/>
      <c r="BC59" s="412"/>
    </row>
    <row r="60" spans="1:55" x14ac:dyDescent="0.2">
      <c r="A60" s="412"/>
      <c r="B60" s="412"/>
      <c r="C60" s="412"/>
      <c r="D60" s="412"/>
      <c r="E60" s="412"/>
      <c r="F60" s="412"/>
      <c r="G60" s="412"/>
      <c r="H60" s="412"/>
      <c r="I60" s="412"/>
      <c r="J60" s="412"/>
      <c r="K60" s="412"/>
      <c r="L60" s="412"/>
      <c r="M60" s="412"/>
      <c r="N60" s="412"/>
      <c r="O60" s="412"/>
      <c r="P60" s="412"/>
      <c r="Q60" s="412"/>
      <c r="R60" s="412"/>
      <c r="S60" s="412"/>
      <c r="T60" s="412"/>
      <c r="U60" s="412"/>
      <c r="V60" s="412"/>
      <c r="W60" s="412"/>
      <c r="X60" s="412"/>
      <c r="Y60" s="412"/>
      <c r="Z60" s="412"/>
      <c r="AA60" s="412"/>
      <c r="AB60" s="412"/>
      <c r="AC60" s="412"/>
      <c r="AD60" s="412"/>
      <c r="AE60" s="412"/>
      <c r="AF60" s="412"/>
      <c r="AG60" s="412"/>
      <c r="AH60" s="412"/>
      <c r="AI60" s="412"/>
      <c r="AJ60" s="412"/>
      <c r="AK60" s="412"/>
      <c r="AL60" s="412"/>
      <c r="AM60" s="412"/>
      <c r="AN60" s="412"/>
      <c r="AO60" s="412"/>
      <c r="AP60" s="412"/>
      <c r="AQ60" s="412"/>
      <c r="AR60" s="412"/>
      <c r="AS60" s="412"/>
      <c r="AT60" s="412"/>
      <c r="AU60" s="412"/>
      <c r="AV60" s="412"/>
      <c r="AW60" s="412"/>
      <c r="AX60" s="412"/>
      <c r="AY60" s="412"/>
      <c r="AZ60" s="412"/>
      <c r="BA60" s="412"/>
      <c r="BB60" s="412"/>
      <c r="BC60" s="412"/>
    </row>
    <row r="61" spans="1:55" x14ac:dyDescent="0.2">
      <c r="A61" s="412"/>
      <c r="B61" s="412"/>
      <c r="C61" s="412"/>
      <c r="D61" s="412"/>
      <c r="E61" s="412"/>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2"/>
      <c r="AJ61" s="412"/>
      <c r="AK61" s="412"/>
      <c r="AL61" s="412"/>
      <c r="AM61" s="412"/>
      <c r="AN61" s="412"/>
      <c r="AO61" s="412"/>
      <c r="AP61" s="412"/>
      <c r="AQ61" s="412"/>
      <c r="AR61" s="412"/>
      <c r="AS61" s="412"/>
      <c r="AT61" s="412"/>
      <c r="AU61" s="412"/>
      <c r="AV61" s="412"/>
      <c r="AW61" s="412"/>
      <c r="AX61" s="412"/>
      <c r="AY61" s="412"/>
      <c r="AZ61" s="412"/>
      <c r="BA61" s="412"/>
      <c r="BB61" s="412"/>
      <c r="BC61" s="412"/>
    </row>
    <row r="62" spans="1:55" x14ac:dyDescent="0.2">
      <c r="A62" s="412"/>
      <c r="B62" s="412"/>
      <c r="C62" s="412"/>
      <c r="D62" s="412"/>
      <c r="E62" s="412"/>
      <c r="F62" s="412"/>
      <c r="G62" s="412"/>
      <c r="H62" s="412"/>
      <c r="I62" s="412"/>
      <c r="J62" s="412"/>
      <c r="K62" s="412"/>
      <c r="L62" s="412"/>
      <c r="M62" s="412"/>
      <c r="N62" s="412"/>
      <c r="O62" s="412"/>
      <c r="P62" s="412"/>
      <c r="Q62" s="412"/>
      <c r="R62" s="412"/>
      <c r="S62" s="412"/>
      <c r="T62" s="412"/>
      <c r="U62" s="412"/>
      <c r="V62" s="412"/>
      <c r="W62" s="412"/>
      <c r="X62" s="412"/>
      <c r="Y62" s="412"/>
      <c r="Z62" s="412"/>
      <c r="AA62" s="412"/>
      <c r="AB62" s="412"/>
      <c r="AC62" s="412"/>
      <c r="AD62" s="412"/>
      <c r="AE62" s="412"/>
      <c r="AF62" s="412"/>
      <c r="AG62" s="412"/>
      <c r="AH62" s="412"/>
      <c r="AI62" s="412"/>
      <c r="AJ62" s="412"/>
      <c r="AK62" s="412"/>
      <c r="AL62" s="412"/>
      <c r="AM62" s="412"/>
      <c r="AN62" s="412"/>
      <c r="AO62" s="412"/>
      <c r="AP62" s="412"/>
      <c r="AQ62" s="412"/>
      <c r="AR62" s="412"/>
      <c r="AS62" s="412"/>
      <c r="AT62" s="412"/>
      <c r="AU62" s="412"/>
      <c r="AV62" s="412"/>
      <c r="AW62" s="412"/>
      <c r="AX62" s="412"/>
      <c r="AY62" s="412"/>
      <c r="AZ62" s="412"/>
      <c r="BA62" s="412"/>
      <c r="BB62" s="412"/>
      <c r="BC62" s="412"/>
    </row>
    <row r="63" spans="1:55" x14ac:dyDescent="0.2">
      <c r="A63" s="412"/>
      <c r="B63" s="412"/>
      <c r="C63" s="412"/>
      <c r="D63" s="412"/>
      <c r="E63" s="412"/>
      <c r="F63" s="412"/>
      <c r="G63" s="412"/>
      <c r="H63" s="412"/>
      <c r="I63" s="412"/>
      <c r="J63" s="412"/>
      <c r="K63" s="412"/>
      <c r="L63" s="412"/>
      <c r="M63" s="412"/>
      <c r="N63" s="412"/>
      <c r="O63" s="412"/>
      <c r="P63" s="412"/>
      <c r="Q63" s="412"/>
      <c r="R63" s="412"/>
      <c r="S63" s="412"/>
      <c r="T63" s="412"/>
      <c r="U63" s="412"/>
      <c r="V63" s="412"/>
      <c r="W63" s="412"/>
      <c r="X63" s="412"/>
      <c r="Y63" s="412"/>
      <c r="Z63" s="412"/>
      <c r="AA63" s="412"/>
      <c r="AB63" s="412"/>
      <c r="AC63" s="412"/>
      <c r="AD63" s="412"/>
      <c r="AE63" s="412"/>
      <c r="AF63" s="412"/>
      <c r="AG63" s="412"/>
      <c r="AH63" s="412"/>
      <c r="AI63" s="412"/>
      <c r="AJ63" s="412"/>
      <c r="AK63" s="412"/>
      <c r="AL63" s="412"/>
      <c r="AM63" s="412"/>
      <c r="AN63" s="412"/>
      <c r="AO63" s="412"/>
      <c r="AP63" s="412"/>
      <c r="AQ63" s="412"/>
      <c r="AR63" s="412"/>
      <c r="AS63" s="412"/>
      <c r="AT63" s="412"/>
      <c r="AU63" s="412"/>
      <c r="AV63" s="412"/>
      <c r="AW63" s="412"/>
      <c r="AX63" s="412"/>
      <c r="AY63" s="412"/>
      <c r="AZ63" s="412"/>
      <c r="BA63" s="412"/>
      <c r="BB63" s="412"/>
      <c r="BC63" s="412"/>
    </row>
    <row r="64" spans="1:55" x14ac:dyDescent="0.2">
      <c r="A64" s="412"/>
      <c r="B64" s="412"/>
      <c r="C64" s="412"/>
      <c r="D64" s="412"/>
      <c r="E64" s="412"/>
      <c r="F64" s="412"/>
      <c r="G64" s="412"/>
      <c r="H64" s="412"/>
      <c r="I64" s="412"/>
      <c r="J64" s="412"/>
      <c r="K64" s="412"/>
      <c r="L64" s="412"/>
      <c r="M64" s="412"/>
      <c r="N64" s="412"/>
      <c r="O64" s="412"/>
      <c r="P64" s="412"/>
      <c r="Q64" s="412"/>
      <c r="R64" s="412"/>
      <c r="S64" s="412"/>
      <c r="T64" s="412"/>
      <c r="U64" s="412"/>
      <c r="V64" s="412"/>
      <c r="W64" s="412"/>
      <c r="X64" s="412"/>
      <c r="Y64" s="412"/>
      <c r="Z64" s="412"/>
      <c r="AA64" s="412"/>
      <c r="AB64" s="412"/>
      <c r="AC64" s="412"/>
      <c r="AD64" s="412"/>
      <c r="AE64" s="412"/>
      <c r="AF64" s="412"/>
      <c r="AG64" s="412"/>
      <c r="AH64" s="412"/>
      <c r="AI64" s="412"/>
      <c r="AJ64" s="412"/>
      <c r="AK64" s="412"/>
      <c r="AL64" s="412"/>
      <c r="AM64" s="412"/>
      <c r="AN64" s="412"/>
      <c r="AO64" s="412"/>
      <c r="AP64" s="412"/>
      <c r="AQ64" s="412"/>
      <c r="AR64" s="412"/>
      <c r="AS64" s="412"/>
      <c r="AT64" s="412"/>
      <c r="AU64" s="412"/>
      <c r="AV64" s="412"/>
      <c r="AW64" s="412"/>
      <c r="AX64" s="412"/>
      <c r="AY64" s="412"/>
      <c r="AZ64" s="412"/>
      <c r="BA64" s="412"/>
      <c r="BB64" s="412"/>
      <c r="BC64" s="412"/>
    </row>
    <row r="65" spans="1:55" x14ac:dyDescent="0.2">
      <c r="A65" s="412"/>
      <c r="B65" s="412"/>
      <c r="C65" s="412"/>
      <c r="D65" s="412"/>
      <c r="E65" s="412"/>
      <c r="F65" s="412"/>
      <c r="G65" s="412"/>
      <c r="H65" s="412"/>
      <c r="I65" s="412"/>
      <c r="J65" s="412"/>
      <c r="K65" s="412"/>
      <c r="L65" s="412"/>
      <c r="M65" s="412"/>
      <c r="N65" s="412"/>
      <c r="O65" s="412"/>
      <c r="P65" s="412"/>
      <c r="Q65" s="412"/>
      <c r="R65" s="412"/>
      <c r="S65" s="412"/>
      <c r="T65" s="412"/>
      <c r="U65" s="412"/>
      <c r="V65" s="412"/>
      <c r="W65" s="412"/>
      <c r="X65" s="412"/>
      <c r="Y65" s="412"/>
      <c r="Z65" s="412"/>
      <c r="AA65" s="412"/>
      <c r="AB65" s="412"/>
      <c r="AC65" s="412"/>
      <c r="AD65" s="412"/>
      <c r="AE65" s="412"/>
      <c r="AF65" s="412"/>
      <c r="AG65" s="412"/>
      <c r="AH65" s="412"/>
      <c r="AI65" s="412"/>
      <c r="AJ65" s="412"/>
      <c r="AK65" s="412"/>
      <c r="AL65" s="412"/>
      <c r="AM65" s="412"/>
      <c r="AN65" s="412"/>
      <c r="AO65" s="412"/>
      <c r="AP65" s="412"/>
      <c r="AQ65" s="412"/>
      <c r="AR65" s="412"/>
      <c r="AS65" s="412"/>
      <c r="AT65" s="412"/>
      <c r="AU65" s="412"/>
      <c r="AV65" s="412"/>
      <c r="AW65" s="412"/>
      <c r="AX65" s="412"/>
      <c r="AY65" s="412"/>
      <c r="AZ65" s="412"/>
      <c r="BA65" s="412"/>
      <c r="BB65" s="412"/>
      <c r="BC65" s="412"/>
    </row>
    <row r="66" spans="1:55" x14ac:dyDescent="0.2">
      <c r="A66" s="412"/>
      <c r="B66" s="412"/>
      <c r="C66" s="412"/>
      <c r="D66" s="412"/>
      <c r="E66" s="412"/>
      <c r="F66" s="412"/>
      <c r="G66" s="412"/>
      <c r="H66" s="412"/>
      <c r="I66" s="412"/>
      <c r="J66" s="412"/>
      <c r="K66" s="412"/>
      <c r="L66" s="412"/>
      <c r="M66" s="412"/>
      <c r="N66" s="412"/>
      <c r="O66" s="412"/>
      <c r="P66" s="412"/>
      <c r="Q66" s="412"/>
      <c r="R66" s="412"/>
      <c r="S66" s="412"/>
      <c r="T66" s="412"/>
      <c r="U66" s="412"/>
      <c r="V66" s="412"/>
      <c r="W66" s="412"/>
      <c r="X66" s="412"/>
      <c r="Y66" s="412"/>
      <c r="Z66" s="412"/>
      <c r="AA66" s="412"/>
      <c r="AB66" s="412"/>
      <c r="AC66" s="412"/>
      <c r="AD66" s="412"/>
      <c r="AE66" s="412"/>
      <c r="AF66" s="412"/>
      <c r="AG66" s="412"/>
      <c r="AH66" s="412"/>
      <c r="AI66" s="412"/>
      <c r="AJ66" s="412"/>
      <c r="AK66" s="412"/>
      <c r="AL66" s="412"/>
      <c r="AM66" s="412"/>
      <c r="AN66" s="412"/>
      <c r="AO66" s="412"/>
      <c r="AP66" s="412"/>
      <c r="AQ66" s="412"/>
      <c r="AR66" s="412"/>
      <c r="AS66" s="412"/>
      <c r="AT66" s="412"/>
      <c r="AU66" s="412"/>
      <c r="AV66" s="412"/>
      <c r="AW66" s="412"/>
      <c r="AX66" s="412"/>
      <c r="AY66" s="412"/>
      <c r="AZ66" s="412"/>
      <c r="BA66" s="412"/>
      <c r="BB66" s="412"/>
      <c r="BC66" s="412"/>
    </row>
    <row r="67" spans="1:55" x14ac:dyDescent="0.2">
      <c r="A67" s="412"/>
      <c r="B67" s="412"/>
      <c r="C67" s="412"/>
      <c r="D67" s="412"/>
      <c r="E67" s="412"/>
      <c r="F67" s="412"/>
      <c r="G67" s="412"/>
      <c r="H67" s="412"/>
      <c r="I67" s="412"/>
      <c r="J67" s="412"/>
      <c r="K67" s="412"/>
      <c r="L67" s="412"/>
      <c r="M67" s="412"/>
      <c r="N67" s="412"/>
      <c r="O67" s="412"/>
      <c r="P67" s="412"/>
      <c r="Q67" s="412"/>
      <c r="R67" s="412"/>
      <c r="S67" s="412"/>
      <c r="T67" s="412"/>
      <c r="U67" s="412"/>
      <c r="V67" s="412"/>
      <c r="W67" s="412"/>
      <c r="X67" s="412"/>
      <c r="Y67" s="412"/>
      <c r="Z67" s="412"/>
      <c r="AA67" s="412"/>
      <c r="AB67" s="412"/>
      <c r="AC67" s="412"/>
      <c r="AD67" s="412"/>
      <c r="AE67" s="412"/>
      <c r="AF67" s="412"/>
      <c r="AG67" s="412"/>
      <c r="AH67" s="412"/>
      <c r="AI67" s="412"/>
      <c r="AJ67" s="412"/>
      <c r="AK67" s="412"/>
      <c r="AL67" s="412"/>
      <c r="AM67" s="412"/>
      <c r="AN67" s="412"/>
      <c r="AO67" s="412"/>
      <c r="AP67" s="412"/>
      <c r="AQ67" s="412"/>
      <c r="AR67" s="412"/>
      <c r="AS67" s="412"/>
      <c r="AT67" s="412"/>
      <c r="AU67" s="412"/>
      <c r="AV67" s="412"/>
      <c r="AW67" s="412"/>
      <c r="AX67" s="412"/>
      <c r="AY67" s="412"/>
      <c r="AZ67" s="412"/>
      <c r="BA67" s="412"/>
      <c r="BB67" s="412"/>
      <c r="BC67" s="412"/>
    </row>
    <row r="68" spans="1:55" x14ac:dyDescent="0.2">
      <c r="A68" s="412"/>
      <c r="B68" s="412"/>
      <c r="C68" s="412"/>
      <c r="D68" s="412"/>
      <c r="E68" s="412"/>
      <c r="F68" s="412"/>
      <c r="G68" s="412"/>
      <c r="H68" s="412"/>
      <c r="I68" s="412"/>
      <c r="J68" s="412"/>
      <c r="K68" s="412"/>
      <c r="L68" s="412"/>
      <c r="M68" s="412"/>
      <c r="N68" s="412"/>
      <c r="O68" s="412"/>
      <c r="P68" s="412"/>
      <c r="Q68" s="412"/>
      <c r="R68" s="412"/>
      <c r="S68" s="412"/>
      <c r="T68" s="412"/>
      <c r="U68" s="412"/>
      <c r="V68" s="412"/>
      <c r="W68" s="412"/>
      <c r="X68" s="412"/>
      <c r="Y68" s="412"/>
      <c r="Z68" s="412"/>
      <c r="AA68" s="412"/>
      <c r="AB68" s="412"/>
      <c r="AC68" s="412"/>
      <c r="AD68" s="412"/>
      <c r="AE68" s="412"/>
      <c r="AF68" s="412"/>
      <c r="AG68" s="412"/>
      <c r="AH68" s="412"/>
      <c r="AI68" s="412"/>
      <c r="AJ68" s="412"/>
      <c r="AK68" s="412"/>
      <c r="AL68" s="412"/>
      <c r="AM68" s="412"/>
      <c r="AN68" s="412"/>
      <c r="AO68" s="412"/>
      <c r="AP68" s="412"/>
      <c r="AQ68" s="412"/>
      <c r="AR68" s="412"/>
      <c r="AS68" s="412"/>
      <c r="AT68" s="412"/>
      <c r="AU68" s="412"/>
      <c r="AV68" s="412"/>
      <c r="AW68" s="412"/>
      <c r="AX68" s="412"/>
      <c r="AY68" s="412"/>
      <c r="AZ68" s="412"/>
      <c r="BA68" s="412"/>
      <c r="BB68" s="412"/>
      <c r="BC68" s="412"/>
    </row>
    <row r="69" spans="1:55" x14ac:dyDescent="0.2">
      <c r="A69" s="412"/>
      <c r="B69" s="412"/>
      <c r="C69" s="412"/>
      <c r="D69" s="412"/>
      <c r="E69" s="412"/>
      <c r="F69" s="412"/>
      <c r="G69" s="412"/>
      <c r="H69" s="412"/>
      <c r="I69" s="412"/>
      <c r="J69" s="412"/>
      <c r="K69" s="412"/>
      <c r="L69" s="412"/>
      <c r="M69" s="412"/>
      <c r="N69" s="412"/>
      <c r="O69" s="412"/>
      <c r="P69" s="412"/>
      <c r="Q69" s="412"/>
      <c r="R69" s="412"/>
      <c r="S69" s="412"/>
      <c r="T69" s="412"/>
      <c r="U69" s="412"/>
      <c r="V69" s="412"/>
      <c r="W69" s="412"/>
      <c r="X69" s="412"/>
      <c r="Y69" s="412"/>
      <c r="Z69" s="412"/>
      <c r="AA69" s="412"/>
      <c r="AB69" s="412"/>
      <c r="AC69" s="412"/>
      <c r="AD69" s="412"/>
      <c r="AE69" s="412"/>
      <c r="AF69" s="412"/>
      <c r="AG69" s="412"/>
      <c r="AH69" s="412"/>
      <c r="AI69" s="412"/>
      <c r="AJ69" s="412"/>
      <c r="AK69" s="412"/>
      <c r="AL69" s="412"/>
      <c r="AM69" s="412"/>
      <c r="AN69" s="412"/>
      <c r="AO69" s="412"/>
      <c r="AP69" s="412"/>
      <c r="AQ69" s="412"/>
      <c r="AR69" s="412"/>
      <c r="AS69" s="412"/>
      <c r="AT69" s="412"/>
      <c r="AU69" s="412"/>
      <c r="AV69" s="412"/>
      <c r="AW69" s="412"/>
      <c r="AX69" s="412"/>
      <c r="AY69" s="412"/>
      <c r="AZ69" s="412"/>
      <c r="BA69" s="412"/>
      <c r="BB69" s="412"/>
      <c r="BC69" s="412"/>
    </row>
    <row r="70" spans="1:55" x14ac:dyDescent="0.2">
      <c r="A70" s="412"/>
      <c r="B70" s="412"/>
      <c r="C70" s="412"/>
      <c r="D70" s="412"/>
      <c r="E70" s="412"/>
      <c r="F70" s="412"/>
      <c r="G70" s="412"/>
      <c r="H70" s="412"/>
      <c r="I70" s="412"/>
      <c r="J70" s="412"/>
      <c r="K70" s="412"/>
      <c r="L70" s="412"/>
      <c r="M70" s="412"/>
      <c r="N70" s="412"/>
      <c r="O70" s="412"/>
      <c r="P70" s="412"/>
      <c r="Q70" s="412"/>
      <c r="R70" s="412"/>
      <c r="S70" s="412"/>
      <c r="T70" s="412"/>
      <c r="U70" s="412"/>
      <c r="V70" s="412"/>
      <c r="W70" s="412"/>
      <c r="X70" s="412"/>
      <c r="Y70" s="412"/>
      <c r="Z70" s="412"/>
      <c r="AA70" s="412"/>
      <c r="AB70" s="412"/>
      <c r="AC70" s="412"/>
      <c r="AD70" s="412"/>
      <c r="AE70" s="412"/>
      <c r="AF70" s="412"/>
      <c r="AG70" s="412"/>
      <c r="AH70" s="412"/>
      <c r="AI70" s="412"/>
      <c r="AJ70" s="412"/>
      <c r="AK70" s="412"/>
      <c r="AL70" s="412"/>
      <c r="AM70" s="412"/>
      <c r="AN70" s="412"/>
      <c r="AO70" s="412"/>
      <c r="AP70" s="412"/>
      <c r="AQ70" s="412"/>
      <c r="AR70" s="412"/>
      <c r="AS70" s="412"/>
      <c r="AT70" s="412"/>
      <c r="AU70" s="412"/>
      <c r="AV70" s="412"/>
      <c r="AW70" s="412"/>
      <c r="AX70" s="412"/>
      <c r="AY70" s="412"/>
      <c r="AZ70" s="412"/>
      <c r="BA70" s="412"/>
      <c r="BB70" s="412"/>
      <c r="BC70" s="412"/>
    </row>
    <row r="71" spans="1:55" x14ac:dyDescent="0.2">
      <c r="A71" s="412"/>
      <c r="B71" s="412"/>
      <c r="C71" s="412"/>
      <c r="D71" s="412"/>
      <c r="E71" s="412"/>
      <c r="F71" s="412"/>
      <c r="G71" s="412"/>
      <c r="H71" s="412"/>
      <c r="I71" s="412"/>
      <c r="J71" s="412"/>
      <c r="K71" s="412"/>
      <c r="L71" s="412"/>
      <c r="M71" s="412"/>
      <c r="N71" s="412"/>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c r="AW71" s="412"/>
      <c r="AX71" s="412"/>
      <c r="AY71" s="412"/>
      <c r="AZ71" s="412"/>
      <c r="BA71" s="412"/>
      <c r="BB71" s="412"/>
      <c r="BC71" s="412"/>
    </row>
    <row r="72" spans="1:55" x14ac:dyDescent="0.2">
      <c r="A72" s="412"/>
      <c r="B72" s="412"/>
      <c r="C72" s="412"/>
      <c r="D72" s="412"/>
      <c r="E72" s="412"/>
      <c r="F72" s="412"/>
      <c r="G72" s="412"/>
      <c r="H72" s="412"/>
      <c r="I72" s="412"/>
      <c r="J72" s="412"/>
      <c r="K72" s="412"/>
      <c r="L72" s="412"/>
      <c r="M72" s="412"/>
      <c r="N72" s="412"/>
      <c r="O72" s="412"/>
      <c r="P72" s="412"/>
      <c r="Q72" s="412"/>
      <c r="R72" s="412"/>
      <c r="S72" s="412"/>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412"/>
      <c r="AV72" s="412"/>
      <c r="AW72" s="412"/>
      <c r="AX72" s="412"/>
      <c r="AY72" s="412"/>
      <c r="AZ72" s="412"/>
      <c r="BA72" s="412"/>
      <c r="BB72" s="412"/>
      <c r="BC72" s="412"/>
    </row>
    <row r="73" spans="1:55" x14ac:dyDescent="0.2">
      <c r="A73" s="412"/>
      <c r="B73" s="412"/>
      <c r="C73" s="412"/>
      <c r="D73" s="412"/>
      <c r="E73" s="412"/>
      <c r="F73" s="412"/>
      <c r="G73" s="412"/>
      <c r="H73" s="412"/>
      <c r="I73" s="412"/>
      <c r="J73" s="412"/>
      <c r="K73" s="412"/>
      <c r="L73" s="412"/>
      <c r="M73" s="412"/>
      <c r="N73" s="412"/>
      <c r="O73" s="412"/>
      <c r="P73" s="412"/>
      <c r="Q73" s="412"/>
      <c r="R73" s="412"/>
      <c r="S73" s="412"/>
      <c r="T73" s="412"/>
      <c r="U73" s="412"/>
      <c r="V73" s="412"/>
      <c r="W73" s="412"/>
      <c r="X73" s="412"/>
      <c r="Y73" s="412"/>
      <c r="Z73" s="412"/>
      <c r="AA73" s="412"/>
      <c r="AB73" s="412"/>
      <c r="AC73" s="412"/>
      <c r="AD73" s="412"/>
      <c r="AE73" s="412"/>
      <c r="AF73" s="412"/>
      <c r="AG73" s="412"/>
      <c r="AH73" s="412"/>
      <c r="AI73" s="412"/>
      <c r="AJ73" s="412"/>
      <c r="AK73" s="412"/>
      <c r="AL73" s="412"/>
      <c r="AM73" s="412"/>
      <c r="AN73" s="412"/>
      <c r="AO73" s="412"/>
      <c r="AP73" s="412"/>
      <c r="AQ73" s="412"/>
      <c r="AR73" s="412"/>
      <c r="AS73" s="412"/>
      <c r="AT73" s="412"/>
      <c r="AU73" s="412"/>
      <c r="AV73" s="412"/>
      <c r="AW73" s="412"/>
      <c r="AX73" s="412"/>
      <c r="AY73" s="412"/>
      <c r="AZ73" s="412"/>
      <c r="BA73" s="412"/>
      <c r="BB73" s="412"/>
      <c r="BC73" s="412"/>
    </row>
    <row r="74" spans="1:55" x14ac:dyDescent="0.2">
      <c r="A74" s="412"/>
      <c r="B74" s="412"/>
      <c r="C74" s="412"/>
      <c r="D74" s="412"/>
      <c r="E74" s="412"/>
      <c r="F74" s="412"/>
      <c r="G74" s="412"/>
      <c r="H74" s="412"/>
      <c r="I74" s="412"/>
      <c r="J74" s="412"/>
      <c r="K74" s="412"/>
      <c r="L74" s="412"/>
      <c r="M74" s="412"/>
      <c r="N74" s="412"/>
      <c r="O74" s="412"/>
      <c r="P74" s="412"/>
      <c r="Q74" s="412"/>
      <c r="R74" s="412"/>
      <c r="S74" s="412"/>
      <c r="T74" s="412"/>
      <c r="U74" s="412"/>
      <c r="V74" s="412"/>
      <c r="W74" s="412"/>
      <c r="X74" s="412"/>
      <c r="Y74" s="412"/>
      <c r="Z74" s="412"/>
      <c r="AA74" s="412"/>
      <c r="AB74" s="412"/>
      <c r="AC74" s="412"/>
      <c r="AD74" s="412"/>
      <c r="AE74" s="412"/>
      <c r="AF74" s="412"/>
      <c r="AG74" s="412"/>
      <c r="AH74" s="412"/>
      <c r="AI74" s="412"/>
      <c r="AJ74" s="412"/>
      <c r="AK74" s="412"/>
      <c r="AL74" s="412"/>
      <c r="AM74" s="412"/>
      <c r="AN74" s="412"/>
      <c r="AO74" s="412"/>
      <c r="AP74" s="412"/>
      <c r="AQ74" s="412"/>
      <c r="AR74" s="412"/>
      <c r="AS74" s="412"/>
      <c r="AT74" s="412"/>
      <c r="AU74" s="412"/>
      <c r="AV74" s="412"/>
      <c r="AW74" s="412"/>
      <c r="AX74" s="412"/>
      <c r="AY74" s="412"/>
      <c r="AZ74" s="412"/>
      <c r="BA74" s="412"/>
      <c r="BB74" s="412"/>
      <c r="BC74" s="412"/>
    </row>
    <row r="75" spans="1:55" x14ac:dyDescent="0.2">
      <c r="A75" s="412"/>
      <c r="B75" s="412"/>
      <c r="C75" s="412"/>
      <c r="D75" s="412"/>
      <c r="E75" s="412"/>
      <c r="F75" s="412"/>
      <c r="G75" s="412"/>
      <c r="H75" s="412"/>
      <c r="I75" s="412"/>
      <c r="J75" s="412"/>
      <c r="K75" s="412"/>
      <c r="L75" s="412"/>
      <c r="M75" s="412"/>
      <c r="N75" s="412"/>
      <c r="O75" s="412"/>
      <c r="P75" s="412"/>
      <c r="Q75" s="412"/>
      <c r="R75" s="412"/>
      <c r="S75" s="412"/>
      <c r="T75" s="412"/>
      <c r="U75" s="412"/>
      <c r="V75" s="412"/>
      <c r="W75" s="412"/>
      <c r="X75" s="412"/>
      <c r="Y75" s="412"/>
      <c r="Z75" s="412"/>
      <c r="AA75" s="412"/>
      <c r="AB75" s="412"/>
      <c r="AC75" s="412"/>
      <c r="AD75" s="412"/>
      <c r="AE75" s="412"/>
      <c r="AF75" s="412"/>
      <c r="AG75" s="412"/>
      <c r="AH75" s="412"/>
      <c r="AI75" s="412"/>
      <c r="AJ75" s="412"/>
      <c r="AK75" s="412"/>
      <c r="AL75" s="412"/>
      <c r="AM75" s="412"/>
      <c r="AN75" s="412"/>
      <c r="AO75" s="412"/>
      <c r="AP75" s="412"/>
      <c r="AQ75" s="412"/>
      <c r="AR75" s="412"/>
      <c r="AS75" s="412"/>
      <c r="AT75" s="412"/>
      <c r="AU75" s="412"/>
      <c r="AV75" s="412"/>
      <c r="AW75" s="412"/>
      <c r="AX75" s="412"/>
      <c r="AY75" s="412"/>
      <c r="AZ75" s="412"/>
      <c r="BA75" s="412"/>
      <c r="BB75" s="412"/>
      <c r="BC75" s="412"/>
    </row>
    <row r="76" spans="1:55" x14ac:dyDescent="0.2">
      <c r="A76" s="412"/>
      <c r="B76" s="412"/>
      <c r="C76" s="412"/>
      <c r="D76" s="412"/>
      <c r="E76" s="412"/>
      <c r="F76" s="412"/>
      <c r="G76" s="412"/>
      <c r="H76" s="412"/>
      <c r="I76" s="412"/>
      <c r="J76" s="412"/>
      <c r="K76" s="412"/>
      <c r="L76" s="412"/>
      <c r="M76" s="412"/>
      <c r="N76" s="412"/>
      <c r="O76" s="412"/>
      <c r="P76" s="412"/>
      <c r="Q76" s="412"/>
      <c r="R76" s="412"/>
      <c r="S76" s="412"/>
      <c r="T76" s="412"/>
      <c r="U76" s="412"/>
      <c r="V76" s="412"/>
      <c r="W76" s="412"/>
      <c r="X76" s="412"/>
      <c r="Y76" s="412"/>
      <c r="Z76" s="412"/>
      <c r="AA76" s="412"/>
      <c r="AB76" s="412"/>
      <c r="AC76" s="412"/>
      <c r="AD76" s="412"/>
      <c r="AE76" s="412"/>
      <c r="AF76" s="412"/>
      <c r="AG76" s="412"/>
      <c r="AH76" s="412"/>
      <c r="AI76" s="412"/>
      <c r="AJ76" s="412"/>
      <c r="AK76" s="412"/>
      <c r="AL76" s="412"/>
      <c r="AM76" s="412"/>
      <c r="AN76" s="412"/>
      <c r="AO76" s="412"/>
      <c r="AP76" s="412"/>
      <c r="AQ76" s="412"/>
      <c r="AR76" s="412"/>
      <c r="AS76" s="412"/>
      <c r="AT76" s="412"/>
      <c r="AU76" s="412"/>
      <c r="AV76" s="412"/>
      <c r="AW76" s="412"/>
      <c r="AX76" s="412"/>
      <c r="AY76" s="412"/>
      <c r="AZ76" s="412"/>
      <c r="BA76" s="412"/>
      <c r="BB76" s="412"/>
      <c r="BC76" s="412"/>
    </row>
    <row r="77" spans="1:55" x14ac:dyDescent="0.2">
      <c r="A77" s="412"/>
      <c r="B77" s="412"/>
      <c r="C77" s="412"/>
      <c r="D77" s="412"/>
      <c r="E77" s="412"/>
      <c r="F77" s="412"/>
      <c r="G77" s="412"/>
      <c r="H77" s="412"/>
      <c r="I77" s="412"/>
      <c r="J77" s="412"/>
      <c r="K77" s="412"/>
      <c r="L77" s="412"/>
      <c r="M77" s="412"/>
      <c r="N77" s="412"/>
      <c r="O77" s="412"/>
      <c r="P77" s="412"/>
      <c r="Q77" s="412"/>
      <c r="R77" s="412"/>
      <c r="S77" s="412"/>
      <c r="T77" s="412"/>
      <c r="U77" s="412"/>
      <c r="V77" s="412"/>
      <c r="W77" s="412"/>
      <c r="X77" s="412"/>
      <c r="Y77" s="412"/>
      <c r="Z77" s="412"/>
      <c r="AA77" s="412"/>
      <c r="AB77" s="412"/>
      <c r="AC77" s="412"/>
      <c r="AD77" s="412"/>
      <c r="AE77" s="412"/>
      <c r="AF77" s="412"/>
      <c r="AG77" s="412"/>
      <c r="AH77" s="412"/>
      <c r="AI77" s="412"/>
      <c r="AJ77" s="412"/>
      <c r="AK77" s="412"/>
      <c r="AL77" s="412"/>
      <c r="AM77" s="412"/>
      <c r="AN77" s="412"/>
      <c r="AO77" s="412"/>
      <c r="AP77" s="412"/>
      <c r="AQ77" s="412"/>
      <c r="AR77" s="412"/>
      <c r="AS77" s="412"/>
      <c r="AT77" s="412"/>
      <c r="AU77" s="412"/>
      <c r="AV77" s="412"/>
      <c r="AW77" s="412"/>
      <c r="AX77" s="412"/>
      <c r="AY77" s="412"/>
      <c r="AZ77" s="412"/>
      <c r="BA77" s="412"/>
      <c r="BB77" s="412"/>
      <c r="BC77" s="412"/>
    </row>
    <row r="78" spans="1:55" x14ac:dyDescent="0.2">
      <c r="A78" s="412"/>
      <c r="B78" s="412"/>
      <c r="C78" s="412"/>
      <c r="D78" s="412"/>
      <c r="E78" s="412"/>
      <c r="F78" s="412"/>
      <c r="G78" s="412"/>
      <c r="H78" s="412"/>
      <c r="I78" s="412"/>
      <c r="J78" s="412"/>
      <c r="K78" s="412"/>
      <c r="L78" s="412"/>
      <c r="M78" s="412"/>
      <c r="N78" s="412"/>
      <c r="O78" s="412"/>
      <c r="P78" s="412"/>
      <c r="Q78" s="412"/>
      <c r="R78" s="412"/>
      <c r="S78" s="412"/>
      <c r="T78" s="412"/>
      <c r="U78" s="412"/>
      <c r="V78" s="412"/>
      <c r="W78" s="412"/>
      <c r="X78" s="412"/>
      <c r="Y78" s="412"/>
      <c r="Z78" s="412"/>
      <c r="AA78" s="412"/>
      <c r="AB78" s="412"/>
      <c r="AC78" s="412"/>
      <c r="AD78" s="412"/>
      <c r="AE78" s="412"/>
      <c r="AF78" s="412"/>
      <c r="AG78" s="412"/>
      <c r="AH78" s="412"/>
      <c r="AI78" s="412"/>
      <c r="AJ78" s="412"/>
      <c r="AK78" s="412"/>
      <c r="AL78" s="412"/>
      <c r="AM78" s="412"/>
      <c r="AN78" s="412"/>
      <c r="AO78" s="412"/>
      <c r="AP78" s="412"/>
      <c r="AQ78" s="412"/>
      <c r="AR78" s="412"/>
      <c r="AS78" s="412"/>
      <c r="AT78" s="412"/>
      <c r="AU78" s="412"/>
      <c r="AV78" s="412"/>
      <c r="AW78" s="412"/>
      <c r="AX78" s="412"/>
      <c r="AY78" s="412"/>
      <c r="AZ78" s="412"/>
      <c r="BA78" s="412"/>
      <c r="BB78" s="412"/>
      <c r="BC78" s="412"/>
    </row>
    <row r="79" spans="1:55" x14ac:dyDescent="0.2">
      <c r="A79" s="412"/>
      <c r="B79" s="412"/>
      <c r="C79" s="412"/>
      <c r="D79" s="412"/>
      <c r="E79" s="412"/>
      <c r="F79" s="412"/>
      <c r="G79" s="412"/>
      <c r="H79" s="412"/>
      <c r="I79" s="412"/>
      <c r="J79" s="412"/>
      <c r="K79" s="412"/>
      <c r="L79" s="412"/>
      <c r="M79" s="412"/>
      <c r="N79" s="412"/>
      <c r="O79" s="412"/>
      <c r="P79" s="412"/>
      <c r="Q79" s="412"/>
      <c r="R79" s="412"/>
      <c r="S79" s="412"/>
      <c r="T79" s="412"/>
      <c r="U79" s="412"/>
      <c r="V79" s="412"/>
      <c r="W79" s="412"/>
      <c r="X79" s="412"/>
      <c r="Y79" s="412"/>
      <c r="Z79" s="412"/>
      <c r="AA79" s="412"/>
      <c r="AB79" s="412"/>
      <c r="AC79" s="412"/>
      <c r="AD79" s="412"/>
      <c r="AE79" s="412"/>
      <c r="AF79" s="412"/>
      <c r="AG79" s="412"/>
      <c r="AH79" s="412"/>
      <c r="AI79" s="412"/>
      <c r="AJ79" s="412"/>
      <c r="AK79" s="412"/>
      <c r="AL79" s="412"/>
      <c r="AM79" s="412"/>
      <c r="AN79" s="412"/>
      <c r="AO79" s="412"/>
      <c r="AP79" s="412"/>
      <c r="AQ79" s="412"/>
      <c r="AR79" s="412"/>
      <c r="AS79" s="412"/>
      <c r="AT79" s="412"/>
      <c r="AU79" s="412"/>
      <c r="AV79" s="412"/>
      <c r="AW79" s="412"/>
      <c r="AX79" s="412"/>
      <c r="AY79" s="412"/>
      <c r="AZ79" s="412"/>
      <c r="BA79" s="412"/>
      <c r="BB79" s="412"/>
      <c r="BC79" s="412"/>
    </row>
    <row r="80" spans="1:55" x14ac:dyDescent="0.2">
      <c r="A80" s="412"/>
      <c r="B80" s="412"/>
      <c r="C80" s="412"/>
      <c r="D80" s="412"/>
      <c r="E80" s="412"/>
      <c r="F80" s="412"/>
      <c r="G80" s="412"/>
      <c r="H80" s="412"/>
      <c r="I80" s="412"/>
      <c r="J80" s="412"/>
      <c r="K80" s="412"/>
      <c r="L80" s="412"/>
      <c r="M80" s="412"/>
      <c r="N80" s="412"/>
      <c r="O80" s="412"/>
      <c r="P80" s="412"/>
      <c r="Q80" s="412"/>
      <c r="R80" s="412"/>
      <c r="S80" s="412"/>
      <c r="T80" s="412"/>
      <c r="U80" s="412"/>
      <c r="V80" s="412"/>
      <c r="W80" s="412"/>
      <c r="X80" s="412"/>
      <c r="Y80" s="412"/>
      <c r="Z80" s="412"/>
      <c r="AA80" s="412"/>
      <c r="AB80" s="412"/>
      <c r="AC80" s="412"/>
      <c r="AD80" s="412"/>
      <c r="AE80" s="412"/>
      <c r="AF80" s="412"/>
      <c r="AG80" s="412"/>
      <c r="AH80" s="412"/>
      <c r="AI80" s="412"/>
      <c r="AJ80" s="412"/>
      <c r="AK80" s="412"/>
      <c r="AL80" s="412"/>
      <c r="AM80" s="412"/>
      <c r="AN80" s="412"/>
      <c r="AO80" s="412"/>
      <c r="AP80" s="412"/>
      <c r="AQ80" s="412"/>
      <c r="AR80" s="412"/>
      <c r="AS80" s="412"/>
      <c r="AT80" s="412"/>
      <c r="AU80" s="412"/>
      <c r="AV80" s="412"/>
      <c r="AW80" s="412"/>
      <c r="AX80" s="412"/>
      <c r="AY80" s="412"/>
      <c r="AZ80" s="412"/>
      <c r="BA80" s="412"/>
      <c r="BB80" s="412"/>
      <c r="BC80" s="412"/>
    </row>
    <row r="81" spans="1:55" x14ac:dyDescent="0.2">
      <c r="A81" s="412"/>
      <c r="B81" s="412"/>
      <c r="C81" s="412"/>
      <c r="D81" s="412"/>
      <c r="E81" s="412"/>
      <c r="F81" s="412"/>
      <c r="G81" s="412"/>
      <c r="H81" s="412"/>
      <c r="I81" s="412"/>
      <c r="J81" s="412"/>
      <c r="K81" s="412"/>
      <c r="L81" s="412"/>
      <c r="M81" s="412"/>
      <c r="N81" s="412"/>
      <c r="O81" s="412"/>
      <c r="P81" s="412"/>
      <c r="Q81" s="412"/>
      <c r="R81" s="412"/>
      <c r="S81" s="412"/>
      <c r="T81" s="412"/>
      <c r="U81" s="412"/>
      <c r="V81" s="412"/>
      <c r="W81" s="412"/>
      <c r="X81" s="412"/>
      <c r="Y81" s="412"/>
      <c r="Z81" s="412"/>
      <c r="AA81" s="412"/>
      <c r="AB81" s="412"/>
      <c r="AC81" s="412"/>
      <c r="AD81" s="412"/>
      <c r="AE81" s="412"/>
      <c r="AF81" s="412"/>
      <c r="AG81" s="412"/>
      <c r="AH81" s="412"/>
      <c r="AI81" s="412"/>
      <c r="AJ81" s="412"/>
      <c r="AK81" s="412"/>
      <c r="AL81" s="412"/>
      <c r="AM81" s="412"/>
      <c r="AN81" s="412"/>
      <c r="AO81" s="412"/>
      <c r="AP81" s="412"/>
      <c r="AQ81" s="412"/>
      <c r="AR81" s="412"/>
      <c r="AS81" s="412"/>
      <c r="AT81" s="412"/>
      <c r="AU81" s="412"/>
      <c r="AV81" s="412"/>
      <c r="AW81" s="412"/>
      <c r="AX81" s="412"/>
      <c r="AY81" s="412"/>
      <c r="AZ81" s="412"/>
      <c r="BA81" s="412"/>
      <c r="BB81" s="412"/>
      <c r="BC81" s="412"/>
    </row>
    <row r="82" spans="1:55" x14ac:dyDescent="0.2">
      <c r="A82" s="412"/>
      <c r="B82" s="412"/>
      <c r="C82" s="412"/>
      <c r="D82" s="412"/>
      <c r="E82" s="412"/>
      <c r="F82" s="412"/>
      <c r="G82" s="412"/>
      <c r="H82" s="412"/>
      <c r="I82" s="412"/>
      <c r="J82" s="412"/>
      <c r="K82" s="412"/>
      <c r="L82" s="412"/>
      <c r="M82" s="412"/>
      <c r="N82" s="412"/>
      <c r="O82" s="412"/>
      <c r="P82" s="412"/>
      <c r="Q82" s="412"/>
      <c r="R82" s="412"/>
      <c r="S82" s="412"/>
      <c r="T82" s="412"/>
      <c r="U82" s="412"/>
      <c r="V82" s="412"/>
      <c r="W82" s="412"/>
      <c r="X82" s="412"/>
      <c r="Y82" s="412"/>
      <c r="Z82" s="412"/>
      <c r="AA82" s="412"/>
      <c r="AB82" s="412"/>
      <c r="AC82" s="412"/>
      <c r="AD82" s="412"/>
      <c r="AE82" s="412"/>
      <c r="AF82" s="412"/>
      <c r="AG82" s="412"/>
      <c r="AH82" s="412"/>
      <c r="AI82" s="412"/>
      <c r="AJ82" s="412"/>
      <c r="AK82" s="412"/>
      <c r="AL82" s="412"/>
      <c r="AM82" s="412"/>
      <c r="AN82" s="412"/>
      <c r="AO82" s="412"/>
      <c r="AP82" s="412"/>
      <c r="AQ82" s="412"/>
      <c r="AR82" s="412"/>
      <c r="AS82" s="412"/>
      <c r="AT82" s="412"/>
      <c r="AU82" s="412"/>
      <c r="AV82" s="412"/>
      <c r="AW82" s="412"/>
      <c r="AX82" s="412"/>
      <c r="AY82" s="412"/>
      <c r="AZ82" s="412"/>
      <c r="BA82" s="412"/>
      <c r="BB82" s="412"/>
      <c r="BC82" s="412"/>
    </row>
    <row r="83" spans="1:55" x14ac:dyDescent="0.2">
      <c r="A83" s="412"/>
      <c r="B83" s="412"/>
      <c r="C83" s="412"/>
      <c r="D83" s="412"/>
      <c r="E83" s="412"/>
      <c r="F83" s="412"/>
      <c r="G83" s="412"/>
      <c r="H83" s="412"/>
      <c r="I83" s="412"/>
      <c r="J83" s="412"/>
      <c r="K83" s="412"/>
      <c r="L83" s="412"/>
      <c r="M83" s="412"/>
      <c r="N83" s="412"/>
      <c r="O83" s="412"/>
      <c r="P83" s="412"/>
      <c r="Q83" s="412"/>
      <c r="R83" s="412"/>
      <c r="S83" s="412"/>
      <c r="T83" s="412"/>
      <c r="U83" s="412"/>
      <c r="V83" s="412"/>
      <c r="W83" s="412"/>
      <c r="X83" s="412"/>
      <c r="Y83" s="412"/>
      <c r="Z83" s="412"/>
      <c r="AA83" s="412"/>
      <c r="AB83" s="412"/>
      <c r="AC83" s="412"/>
      <c r="AD83" s="412"/>
      <c r="AE83" s="412"/>
      <c r="AF83" s="412"/>
      <c r="AG83" s="412"/>
      <c r="AH83" s="412"/>
      <c r="AI83" s="412"/>
      <c r="AJ83" s="412"/>
      <c r="AK83" s="412"/>
      <c r="AL83" s="412"/>
      <c r="AM83" s="412"/>
      <c r="AN83" s="412"/>
      <c r="AO83" s="412"/>
      <c r="AP83" s="412"/>
      <c r="AQ83" s="412"/>
      <c r="AR83" s="412"/>
      <c r="AS83" s="412"/>
      <c r="AT83" s="412"/>
      <c r="AU83" s="412"/>
      <c r="AV83" s="412"/>
      <c r="AW83" s="412"/>
      <c r="AX83" s="412"/>
      <c r="AY83" s="412"/>
      <c r="AZ83" s="412"/>
      <c r="BA83" s="412"/>
      <c r="BB83" s="412"/>
      <c r="BC83" s="412"/>
    </row>
    <row r="84" spans="1:55" x14ac:dyDescent="0.2">
      <c r="A84" s="412"/>
      <c r="B84" s="412"/>
      <c r="C84" s="412"/>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c r="AH84" s="412"/>
      <c r="AI84" s="412"/>
      <c r="AJ84" s="412"/>
      <c r="AK84" s="412"/>
      <c r="AL84" s="412"/>
      <c r="AM84" s="412"/>
      <c r="AN84" s="412"/>
      <c r="AO84" s="412"/>
      <c r="AP84" s="412"/>
      <c r="AQ84" s="412"/>
      <c r="AR84" s="412"/>
      <c r="AS84" s="412"/>
      <c r="AT84" s="412"/>
      <c r="AU84" s="412"/>
      <c r="AV84" s="412"/>
      <c r="AW84" s="412"/>
      <c r="AX84" s="412"/>
      <c r="AY84" s="412"/>
      <c r="AZ84" s="412"/>
      <c r="BA84" s="412"/>
      <c r="BB84" s="412"/>
      <c r="BC84" s="412"/>
    </row>
    <row r="85" spans="1:55" x14ac:dyDescent="0.2">
      <c r="A85" s="412"/>
      <c r="B85" s="412"/>
      <c r="C85" s="412"/>
      <c r="D85" s="412"/>
      <c r="E85" s="412"/>
      <c r="F85" s="412"/>
      <c r="G85" s="412"/>
      <c r="H85" s="412"/>
      <c r="I85" s="412"/>
      <c r="J85" s="412"/>
      <c r="K85" s="412"/>
      <c r="L85" s="412"/>
      <c r="M85" s="412"/>
      <c r="N85" s="412"/>
      <c r="O85" s="412"/>
      <c r="P85" s="412"/>
      <c r="Q85" s="412"/>
      <c r="R85" s="412"/>
      <c r="S85" s="412"/>
      <c r="T85" s="412"/>
      <c r="U85" s="412"/>
      <c r="V85" s="412"/>
      <c r="W85" s="412"/>
      <c r="X85" s="412"/>
      <c r="Y85" s="412"/>
      <c r="Z85" s="412"/>
      <c r="AA85" s="412"/>
      <c r="AB85" s="412"/>
      <c r="AC85" s="412"/>
      <c r="AD85" s="412"/>
      <c r="AE85" s="412"/>
      <c r="AF85" s="412"/>
      <c r="AG85" s="412"/>
      <c r="AH85" s="412"/>
      <c r="AI85" s="412"/>
      <c r="AJ85" s="412"/>
      <c r="AK85" s="412"/>
      <c r="AL85" s="412"/>
      <c r="AM85" s="412"/>
      <c r="AN85" s="412"/>
      <c r="AO85" s="412"/>
      <c r="AP85" s="412"/>
      <c r="AQ85" s="412"/>
      <c r="AR85" s="412"/>
      <c r="AS85" s="412"/>
      <c r="AT85" s="412"/>
      <c r="AU85" s="412"/>
      <c r="AV85" s="412"/>
      <c r="AW85" s="412"/>
      <c r="AX85" s="412"/>
      <c r="AY85" s="412"/>
      <c r="AZ85" s="412"/>
      <c r="BA85" s="412"/>
      <c r="BB85" s="412"/>
      <c r="BC85" s="412"/>
    </row>
    <row r="86" spans="1:55" x14ac:dyDescent="0.2">
      <c r="A86" s="412"/>
      <c r="B86" s="412"/>
      <c r="C86" s="412"/>
      <c r="D86" s="412"/>
      <c r="E86" s="412"/>
      <c r="F86" s="412"/>
      <c r="G86" s="412"/>
      <c r="H86" s="412"/>
      <c r="I86" s="412"/>
      <c r="J86" s="412"/>
      <c r="K86" s="412"/>
      <c r="L86" s="412"/>
      <c r="M86" s="412"/>
      <c r="N86" s="412"/>
      <c r="O86" s="412"/>
      <c r="P86" s="412"/>
      <c r="Q86" s="412"/>
      <c r="R86" s="412"/>
      <c r="S86" s="412"/>
      <c r="T86" s="412"/>
      <c r="U86" s="412"/>
      <c r="V86" s="412"/>
      <c r="W86" s="412"/>
      <c r="X86" s="412"/>
      <c r="Y86" s="412"/>
      <c r="Z86" s="412"/>
      <c r="AA86" s="412"/>
      <c r="AB86" s="412"/>
      <c r="AC86" s="412"/>
      <c r="AD86" s="412"/>
      <c r="AE86" s="412"/>
      <c r="AF86" s="412"/>
      <c r="AG86" s="412"/>
      <c r="AH86" s="412"/>
      <c r="AI86" s="412"/>
      <c r="AJ86" s="412"/>
      <c r="AK86" s="412"/>
      <c r="AL86" s="412"/>
      <c r="AM86" s="412"/>
      <c r="AN86" s="412"/>
      <c r="AO86" s="412"/>
      <c r="AP86" s="412"/>
      <c r="AQ86" s="412"/>
      <c r="AR86" s="412"/>
      <c r="AS86" s="412"/>
      <c r="AT86" s="412"/>
      <c r="AU86" s="412"/>
      <c r="AV86" s="412"/>
      <c r="AW86" s="412"/>
      <c r="AX86" s="412"/>
      <c r="AY86" s="412"/>
      <c r="AZ86" s="412"/>
      <c r="BA86" s="412"/>
      <c r="BB86" s="412"/>
      <c r="BC86" s="412"/>
    </row>
    <row r="87" spans="1:55" x14ac:dyDescent="0.2">
      <c r="A87" s="412"/>
      <c r="B87" s="412"/>
      <c r="C87" s="412"/>
      <c r="D87" s="412"/>
      <c r="E87" s="412"/>
      <c r="F87" s="412"/>
      <c r="G87" s="412"/>
      <c r="H87" s="412"/>
      <c r="I87" s="412"/>
      <c r="J87" s="412"/>
      <c r="K87" s="412"/>
      <c r="L87" s="412"/>
      <c r="M87" s="412"/>
      <c r="N87" s="412"/>
      <c r="O87" s="412"/>
      <c r="P87" s="412"/>
      <c r="Q87" s="412"/>
      <c r="R87" s="412"/>
      <c r="S87" s="412"/>
      <c r="T87" s="412"/>
      <c r="U87" s="412"/>
      <c r="V87" s="412"/>
      <c r="W87" s="412"/>
      <c r="X87" s="412"/>
      <c r="Y87" s="412"/>
      <c r="Z87" s="412"/>
      <c r="AA87" s="412"/>
      <c r="AB87" s="412"/>
      <c r="AC87" s="412"/>
      <c r="AD87" s="412"/>
      <c r="AE87" s="412"/>
      <c r="AF87" s="412"/>
      <c r="AG87" s="412"/>
      <c r="AH87" s="412"/>
      <c r="AI87" s="412"/>
      <c r="AJ87" s="412"/>
      <c r="AK87" s="412"/>
      <c r="AL87" s="412"/>
      <c r="AM87" s="412"/>
      <c r="AN87" s="412"/>
      <c r="AO87" s="412"/>
      <c r="AP87" s="412"/>
      <c r="AQ87" s="412"/>
      <c r="AR87" s="412"/>
      <c r="AS87" s="412"/>
      <c r="AT87" s="412"/>
      <c r="AU87" s="412"/>
      <c r="AV87" s="412"/>
      <c r="AW87" s="412"/>
      <c r="AX87" s="412"/>
      <c r="AY87" s="412"/>
      <c r="AZ87" s="412"/>
      <c r="BA87" s="412"/>
      <c r="BB87" s="412"/>
      <c r="BC87" s="412"/>
    </row>
    <row r="88" spans="1:55" x14ac:dyDescent="0.2">
      <c r="A88" s="412"/>
      <c r="B88" s="412"/>
      <c r="C88" s="412"/>
      <c r="D88" s="412"/>
      <c r="E88" s="412"/>
      <c r="F88" s="412"/>
      <c r="G88" s="412"/>
      <c r="H88" s="412"/>
      <c r="I88" s="412"/>
      <c r="J88" s="412"/>
      <c r="K88" s="412"/>
      <c r="L88" s="412"/>
      <c r="M88" s="412"/>
      <c r="N88" s="412"/>
      <c r="O88" s="412"/>
      <c r="P88" s="412"/>
      <c r="Q88" s="412"/>
      <c r="R88" s="412"/>
      <c r="S88" s="412"/>
      <c r="T88" s="412"/>
      <c r="U88" s="412"/>
      <c r="V88" s="412"/>
      <c r="W88" s="412"/>
      <c r="X88" s="412"/>
      <c r="Y88" s="412"/>
      <c r="Z88" s="412"/>
      <c r="AA88" s="412"/>
      <c r="AB88" s="412"/>
      <c r="AC88" s="412"/>
      <c r="AD88" s="412"/>
      <c r="AE88" s="412"/>
      <c r="AF88" s="412"/>
      <c r="AG88" s="412"/>
      <c r="AH88" s="412"/>
      <c r="AI88" s="412"/>
      <c r="AJ88" s="412"/>
      <c r="AK88" s="412"/>
      <c r="AL88" s="412"/>
      <c r="AM88" s="412"/>
      <c r="AN88" s="412"/>
      <c r="AO88" s="412"/>
      <c r="AP88" s="412"/>
      <c r="AQ88" s="412"/>
      <c r="AR88" s="412"/>
      <c r="AS88" s="412"/>
      <c r="AT88" s="412"/>
      <c r="AU88" s="412"/>
      <c r="AV88" s="412"/>
      <c r="AW88" s="412"/>
      <c r="AX88" s="412"/>
      <c r="AY88" s="412"/>
      <c r="AZ88" s="412"/>
      <c r="BA88" s="412"/>
      <c r="BB88" s="412"/>
      <c r="BC88" s="412"/>
    </row>
    <row r="89" spans="1:55" x14ac:dyDescent="0.2">
      <c r="A89" s="412"/>
      <c r="B89" s="412"/>
      <c r="C89" s="412"/>
      <c r="D89" s="412"/>
      <c r="E89" s="412"/>
      <c r="F89" s="412"/>
      <c r="G89" s="412"/>
      <c r="H89" s="412"/>
      <c r="I89" s="412"/>
      <c r="J89" s="412"/>
      <c r="K89" s="412"/>
      <c r="L89" s="412"/>
      <c r="M89" s="412"/>
      <c r="N89" s="412"/>
      <c r="O89" s="412"/>
      <c r="P89" s="412"/>
      <c r="Q89" s="412"/>
      <c r="R89" s="412"/>
      <c r="S89" s="412"/>
      <c r="T89" s="412"/>
      <c r="U89" s="412"/>
      <c r="V89" s="412"/>
      <c r="W89" s="412"/>
      <c r="X89" s="412"/>
      <c r="Y89" s="412"/>
      <c r="Z89" s="412"/>
      <c r="AA89" s="412"/>
      <c r="AB89" s="412"/>
      <c r="AC89" s="412"/>
      <c r="AD89" s="412"/>
      <c r="AE89" s="412"/>
      <c r="AF89" s="412"/>
      <c r="AG89" s="412"/>
      <c r="AH89" s="412"/>
      <c r="AI89" s="412"/>
      <c r="AJ89" s="412"/>
      <c r="AK89" s="412"/>
      <c r="AL89" s="412"/>
      <c r="AM89" s="412"/>
      <c r="AN89" s="412"/>
      <c r="AO89" s="412"/>
      <c r="AP89" s="412"/>
      <c r="AQ89" s="412"/>
      <c r="AR89" s="412"/>
      <c r="AS89" s="412"/>
      <c r="AT89" s="412"/>
      <c r="AU89" s="412"/>
      <c r="AV89" s="412"/>
      <c r="AW89" s="412"/>
      <c r="AX89" s="412"/>
      <c r="AY89" s="412"/>
      <c r="AZ89" s="412"/>
      <c r="BA89" s="412"/>
      <c r="BB89" s="412"/>
      <c r="BC89" s="412"/>
    </row>
    <row r="90" spans="1:55" x14ac:dyDescent="0.2">
      <c r="A90" s="412"/>
      <c r="B90" s="412"/>
      <c r="C90" s="412"/>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412"/>
      <c r="AM90" s="412"/>
      <c r="AN90" s="412"/>
      <c r="AO90" s="412"/>
      <c r="AP90" s="412"/>
      <c r="AQ90" s="412"/>
      <c r="AR90" s="412"/>
      <c r="AS90" s="412"/>
      <c r="AT90" s="412"/>
      <c r="AU90" s="412"/>
      <c r="AV90" s="412"/>
      <c r="AW90" s="412"/>
      <c r="AX90" s="412"/>
      <c r="AY90" s="412"/>
      <c r="AZ90" s="412"/>
      <c r="BA90" s="412"/>
      <c r="BB90" s="412"/>
      <c r="BC90" s="412"/>
    </row>
    <row r="91" spans="1:55" x14ac:dyDescent="0.2">
      <c r="A91" s="412"/>
      <c r="B91" s="412"/>
      <c r="C91" s="412"/>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row>
    <row r="92" spans="1:55" x14ac:dyDescent="0.2">
      <c r="A92" s="412"/>
      <c r="B92" s="412"/>
      <c r="C92" s="412"/>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412"/>
      <c r="AM92" s="412"/>
      <c r="AN92" s="412"/>
      <c r="AO92" s="412"/>
      <c r="AP92" s="412"/>
      <c r="AQ92" s="412"/>
      <c r="AR92" s="412"/>
      <c r="AS92" s="412"/>
      <c r="AT92" s="412"/>
      <c r="AU92" s="412"/>
      <c r="AV92" s="412"/>
      <c r="AW92" s="412"/>
      <c r="AX92" s="412"/>
      <c r="AY92" s="412"/>
      <c r="AZ92" s="412"/>
      <c r="BA92" s="412"/>
      <c r="BB92" s="412"/>
      <c r="BC92" s="412"/>
    </row>
    <row r="93" spans="1:55" x14ac:dyDescent="0.2">
      <c r="A93" s="412"/>
      <c r="B93" s="412"/>
      <c r="C93" s="412"/>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412"/>
      <c r="AM93" s="412"/>
      <c r="AN93" s="412"/>
      <c r="AO93" s="412"/>
      <c r="AP93" s="412"/>
      <c r="AQ93" s="412"/>
      <c r="AR93" s="412"/>
      <c r="AS93" s="412"/>
      <c r="AT93" s="412"/>
      <c r="AU93" s="412"/>
      <c r="AV93" s="412"/>
      <c r="AW93" s="412"/>
      <c r="AX93" s="412"/>
      <c r="AY93" s="412"/>
      <c r="AZ93" s="412"/>
      <c r="BA93" s="412"/>
      <c r="BB93" s="412"/>
      <c r="BC93" s="412"/>
    </row>
    <row r="94" spans="1:55" x14ac:dyDescent="0.2">
      <c r="A94" s="412"/>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row>
    <row r="95" spans="1:55" x14ac:dyDescent="0.2">
      <c r="A95" s="412"/>
      <c r="B95" s="412"/>
      <c r="C95" s="412"/>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412"/>
      <c r="AM95" s="412"/>
      <c r="AN95" s="412"/>
      <c r="AO95" s="412"/>
      <c r="AP95" s="412"/>
      <c r="AQ95" s="412"/>
      <c r="AR95" s="412"/>
      <c r="AS95" s="412"/>
      <c r="AT95" s="412"/>
      <c r="AU95" s="412"/>
      <c r="AV95" s="412"/>
      <c r="AW95" s="412"/>
      <c r="AX95" s="412"/>
      <c r="AY95" s="412"/>
      <c r="AZ95" s="412"/>
      <c r="BA95" s="412"/>
      <c r="BB95" s="412"/>
      <c r="BC95" s="412"/>
    </row>
    <row r="96" spans="1:55" x14ac:dyDescent="0.2">
      <c r="A96" s="412"/>
      <c r="B96" s="412"/>
      <c r="C96" s="412"/>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412"/>
      <c r="AN96" s="412"/>
      <c r="AO96" s="412"/>
      <c r="AP96" s="412"/>
      <c r="AQ96" s="412"/>
      <c r="AR96" s="412"/>
      <c r="AS96" s="412"/>
      <c r="AT96" s="412"/>
      <c r="AU96" s="412"/>
      <c r="AV96" s="412"/>
      <c r="AW96" s="412"/>
      <c r="AX96" s="412"/>
      <c r="AY96" s="412"/>
      <c r="AZ96" s="412"/>
      <c r="BA96" s="412"/>
      <c r="BB96" s="412"/>
      <c r="BC96" s="412"/>
    </row>
    <row r="97" spans="1:55" x14ac:dyDescent="0.2">
      <c r="A97" s="412"/>
      <c r="B97" s="412"/>
      <c r="C97" s="412"/>
      <c r="D97" s="412"/>
      <c r="E97" s="412"/>
      <c r="F97" s="412"/>
      <c r="G97" s="412"/>
      <c r="H97" s="412"/>
      <c r="I97" s="412"/>
      <c r="J97" s="412"/>
      <c r="K97" s="412"/>
      <c r="L97" s="412"/>
      <c r="M97" s="412"/>
      <c r="N97" s="412"/>
      <c r="O97" s="412"/>
      <c r="P97" s="412"/>
      <c r="Q97" s="412"/>
      <c r="R97" s="412"/>
      <c r="S97" s="412"/>
      <c r="T97" s="412"/>
      <c r="U97" s="412"/>
      <c r="V97" s="412"/>
      <c r="W97" s="412"/>
      <c r="X97" s="412"/>
      <c r="Y97" s="412"/>
      <c r="Z97" s="412"/>
      <c r="AA97" s="412"/>
      <c r="AB97" s="412"/>
      <c r="AC97" s="412"/>
      <c r="AD97" s="412"/>
      <c r="AE97" s="412"/>
      <c r="AF97" s="412"/>
      <c r="AG97" s="412"/>
      <c r="AH97" s="412"/>
      <c r="AI97" s="412"/>
      <c r="AJ97" s="412"/>
      <c r="AK97" s="412"/>
      <c r="AL97" s="412"/>
      <c r="AM97" s="412"/>
      <c r="AN97" s="412"/>
      <c r="AO97" s="412"/>
      <c r="AP97" s="412"/>
      <c r="AQ97" s="412"/>
      <c r="AR97" s="412"/>
      <c r="AS97" s="412"/>
      <c r="AT97" s="412"/>
      <c r="AU97" s="412"/>
      <c r="AV97" s="412"/>
      <c r="AW97" s="412"/>
      <c r="AX97" s="412"/>
      <c r="AY97" s="412"/>
      <c r="AZ97" s="412"/>
      <c r="BA97" s="412"/>
      <c r="BB97" s="412"/>
      <c r="BC97" s="412"/>
    </row>
    <row r="98" spans="1:55" x14ac:dyDescent="0.2">
      <c r="A98" s="412"/>
      <c r="B98" s="412"/>
      <c r="C98" s="412"/>
      <c r="D98" s="412"/>
      <c r="E98" s="412"/>
      <c r="F98" s="412"/>
      <c r="G98" s="412"/>
      <c r="H98" s="412"/>
      <c r="I98" s="412"/>
      <c r="J98" s="412"/>
      <c r="K98" s="412"/>
      <c r="L98" s="412"/>
      <c r="M98" s="412"/>
      <c r="N98" s="412"/>
      <c r="O98" s="412"/>
      <c r="P98" s="412"/>
      <c r="Q98" s="412"/>
      <c r="R98" s="412"/>
      <c r="S98" s="412"/>
      <c r="T98" s="412"/>
      <c r="U98" s="412"/>
      <c r="V98" s="412"/>
      <c r="W98" s="412"/>
      <c r="X98" s="412"/>
      <c r="Y98" s="412"/>
      <c r="Z98" s="412"/>
      <c r="AA98" s="412"/>
      <c r="AB98" s="412"/>
      <c r="AC98" s="412"/>
      <c r="AD98" s="412"/>
      <c r="AE98" s="412"/>
      <c r="AF98" s="412"/>
      <c r="AG98" s="412"/>
      <c r="AH98" s="412"/>
      <c r="AI98" s="412"/>
      <c r="AJ98" s="412"/>
      <c r="AK98" s="412"/>
      <c r="AL98" s="412"/>
      <c r="AM98" s="412"/>
      <c r="AN98" s="412"/>
      <c r="AO98" s="412"/>
      <c r="AP98" s="412"/>
      <c r="AQ98" s="412"/>
      <c r="AR98" s="412"/>
      <c r="AS98" s="412"/>
      <c r="AT98" s="412"/>
      <c r="AU98" s="412"/>
      <c r="AV98" s="412"/>
      <c r="AW98" s="412"/>
      <c r="AX98" s="412"/>
      <c r="AY98" s="412"/>
      <c r="AZ98" s="412"/>
      <c r="BA98" s="412"/>
      <c r="BB98" s="412"/>
      <c r="BC98" s="412"/>
    </row>
    <row r="99" spans="1:55" x14ac:dyDescent="0.2">
      <c r="A99" s="412"/>
      <c r="B99" s="412"/>
      <c r="C99" s="412"/>
      <c r="D99" s="412"/>
      <c r="E99" s="412"/>
      <c r="F99" s="412"/>
      <c r="G99" s="412"/>
      <c r="H99" s="412"/>
      <c r="I99" s="412"/>
      <c r="J99" s="412"/>
      <c r="K99" s="412"/>
      <c r="L99" s="412"/>
      <c r="M99" s="412"/>
      <c r="N99" s="412"/>
      <c r="O99" s="412"/>
      <c r="P99" s="412"/>
      <c r="Q99" s="412"/>
      <c r="R99" s="412"/>
      <c r="S99" s="412"/>
      <c r="T99" s="412"/>
      <c r="U99" s="412"/>
      <c r="V99" s="412"/>
      <c r="W99" s="412"/>
      <c r="X99" s="412"/>
      <c r="Y99" s="412"/>
      <c r="Z99" s="412"/>
      <c r="AA99" s="412"/>
      <c r="AB99" s="412"/>
      <c r="AC99" s="412"/>
      <c r="AD99" s="412"/>
      <c r="AE99" s="412"/>
      <c r="AF99" s="412"/>
      <c r="AG99" s="412"/>
      <c r="AH99" s="412"/>
      <c r="AI99" s="412"/>
      <c r="AJ99" s="412"/>
      <c r="AK99" s="412"/>
      <c r="AL99" s="412"/>
      <c r="AM99" s="412"/>
      <c r="AN99" s="412"/>
      <c r="AO99" s="412"/>
      <c r="AP99" s="412"/>
      <c r="AQ99" s="412"/>
      <c r="AR99" s="412"/>
      <c r="AS99" s="412"/>
      <c r="AT99" s="412"/>
      <c r="AU99" s="412"/>
      <c r="AV99" s="412"/>
      <c r="AW99" s="412"/>
      <c r="AX99" s="412"/>
      <c r="AY99" s="412"/>
      <c r="AZ99" s="412"/>
      <c r="BA99" s="412"/>
      <c r="BB99" s="412"/>
      <c r="BC99" s="412"/>
    </row>
    <row r="100" spans="1:55" x14ac:dyDescent="0.2">
      <c r="A100" s="412"/>
      <c r="B100" s="412"/>
      <c r="C100" s="412"/>
      <c r="D100" s="412"/>
      <c r="E100" s="412"/>
      <c r="F100" s="412"/>
      <c r="G100" s="412"/>
      <c r="H100" s="412"/>
      <c r="I100" s="412"/>
      <c r="J100" s="412"/>
      <c r="K100" s="412"/>
      <c r="L100" s="412"/>
      <c r="M100" s="412"/>
      <c r="N100" s="412"/>
      <c r="O100" s="412"/>
      <c r="P100" s="412"/>
      <c r="Q100" s="412"/>
      <c r="R100" s="412"/>
      <c r="S100" s="412"/>
      <c r="T100" s="412"/>
      <c r="U100" s="412"/>
      <c r="V100" s="412"/>
      <c r="W100" s="412"/>
      <c r="X100" s="412"/>
      <c r="Y100" s="412"/>
      <c r="Z100" s="412"/>
      <c r="AA100" s="412"/>
      <c r="AB100" s="412"/>
      <c r="AC100" s="412"/>
      <c r="AD100" s="412"/>
      <c r="AE100" s="412"/>
      <c r="AF100" s="412"/>
      <c r="AG100" s="412"/>
      <c r="AH100" s="412"/>
      <c r="AI100" s="412"/>
      <c r="AJ100" s="412"/>
      <c r="AK100" s="412"/>
      <c r="AL100" s="412"/>
      <c r="AM100" s="412"/>
      <c r="AN100" s="412"/>
      <c r="AO100" s="412"/>
      <c r="AP100" s="412"/>
      <c r="AQ100" s="412"/>
      <c r="AR100" s="412"/>
      <c r="AS100" s="412"/>
      <c r="AT100" s="412"/>
      <c r="AU100" s="412"/>
      <c r="AV100" s="412"/>
      <c r="AW100" s="412"/>
      <c r="AX100" s="412"/>
      <c r="AY100" s="412"/>
      <c r="AZ100" s="412"/>
      <c r="BA100" s="412"/>
      <c r="BB100" s="412"/>
      <c r="BC100" s="412"/>
    </row>
    <row r="101" spans="1:55" x14ac:dyDescent="0.2">
      <c r="A101" s="412"/>
      <c r="B101" s="412"/>
      <c r="C101" s="412"/>
      <c r="D101" s="412"/>
      <c r="E101" s="412"/>
      <c r="F101" s="412"/>
      <c r="G101" s="412"/>
      <c r="H101" s="412"/>
      <c r="I101" s="412"/>
      <c r="J101" s="412"/>
      <c r="K101" s="412"/>
      <c r="L101" s="412"/>
      <c r="M101" s="412"/>
      <c r="N101" s="412"/>
      <c r="O101" s="412"/>
      <c r="P101" s="412"/>
      <c r="Q101" s="412"/>
      <c r="R101" s="412"/>
      <c r="S101" s="412"/>
      <c r="T101" s="412"/>
      <c r="U101" s="412"/>
      <c r="V101" s="412"/>
      <c r="W101" s="412"/>
      <c r="X101" s="412"/>
      <c r="Y101" s="412"/>
      <c r="Z101" s="412"/>
      <c r="AA101" s="412"/>
      <c r="AB101" s="412"/>
      <c r="AC101" s="412"/>
      <c r="AD101" s="412"/>
      <c r="AE101" s="412"/>
      <c r="AF101" s="412"/>
      <c r="AG101" s="412"/>
      <c r="AH101" s="412"/>
      <c r="AI101" s="412"/>
      <c r="AJ101" s="412"/>
      <c r="AK101" s="412"/>
      <c r="AL101" s="412"/>
      <c r="AM101" s="412"/>
      <c r="AN101" s="412"/>
      <c r="AO101" s="412"/>
      <c r="AP101" s="412"/>
      <c r="AQ101" s="412"/>
      <c r="AR101" s="412"/>
      <c r="AS101" s="412"/>
      <c r="AT101" s="412"/>
      <c r="AU101" s="412"/>
      <c r="AV101" s="412"/>
      <c r="AW101" s="412"/>
      <c r="AX101" s="412"/>
      <c r="AY101" s="412"/>
      <c r="AZ101" s="412"/>
      <c r="BA101" s="412"/>
      <c r="BB101" s="412"/>
      <c r="BC101" s="412"/>
    </row>
    <row r="102" spans="1:55" x14ac:dyDescent="0.2">
      <c r="A102" s="412"/>
      <c r="B102" s="412"/>
      <c r="C102" s="412"/>
      <c r="D102" s="412"/>
      <c r="E102" s="412"/>
      <c r="F102" s="412"/>
      <c r="G102" s="412"/>
      <c r="H102" s="412"/>
      <c r="I102" s="412"/>
      <c r="J102" s="412"/>
      <c r="K102" s="412"/>
      <c r="L102" s="412"/>
      <c r="M102" s="412"/>
      <c r="N102" s="412"/>
      <c r="O102" s="412"/>
      <c r="P102" s="412"/>
      <c r="Q102" s="412"/>
      <c r="R102" s="412"/>
      <c r="S102" s="412"/>
      <c r="T102" s="412"/>
      <c r="U102" s="412"/>
      <c r="V102" s="412"/>
      <c r="W102" s="412"/>
      <c r="X102" s="412"/>
      <c r="Y102" s="412"/>
      <c r="Z102" s="412"/>
      <c r="AA102" s="412"/>
      <c r="AB102" s="412"/>
      <c r="AC102" s="412"/>
      <c r="AD102" s="412"/>
      <c r="AE102" s="412"/>
      <c r="AF102" s="412"/>
      <c r="AG102" s="412"/>
      <c r="AH102" s="412"/>
      <c r="AI102" s="412"/>
      <c r="AJ102" s="412"/>
      <c r="AK102" s="412"/>
      <c r="AL102" s="412"/>
      <c r="AM102" s="412"/>
      <c r="AN102" s="412"/>
      <c r="AO102" s="412"/>
      <c r="AP102" s="412"/>
      <c r="AQ102" s="412"/>
      <c r="AR102" s="412"/>
      <c r="AS102" s="412"/>
      <c r="AT102" s="412"/>
      <c r="AU102" s="412"/>
      <c r="AV102" s="412"/>
      <c r="AW102" s="412"/>
      <c r="AX102" s="412"/>
      <c r="AY102" s="412"/>
      <c r="AZ102" s="412"/>
      <c r="BA102" s="412"/>
      <c r="BB102" s="412"/>
      <c r="BC102" s="412"/>
    </row>
    <row r="103" spans="1:55" x14ac:dyDescent="0.2">
      <c r="A103" s="412"/>
      <c r="B103" s="412"/>
      <c r="C103" s="412"/>
      <c r="D103" s="412"/>
      <c r="E103" s="412"/>
      <c r="F103" s="412"/>
      <c r="G103" s="412"/>
      <c r="H103" s="412"/>
      <c r="I103" s="412"/>
      <c r="J103" s="412"/>
      <c r="K103" s="412"/>
      <c r="L103" s="412"/>
      <c r="M103" s="412"/>
      <c r="N103" s="412"/>
      <c r="O103" s="412"/>
      <c r="P103" s="412"/>
      <c r="Q103" s="412"/>
      <c r="R103" s="412"/>
      <c r="S103" s="412"/>
      <c r="T103" s="412"/>
      <c r="U103" s="412"/>
      <c r="V103" s="412"/>
      <c r="W103" s="412"/>
      <c r="X103" s="412"/>
      <c r="Y103" s="412"/>
      <c r="Z103" s="412"/>
      <c r="AA103" s="412"/>
      <c r="AB103" s="412"/>
      <c r="AC103" s="412"/>
      <c r="AD103" s="412"/>
      <c r="AE103" s="412"/>
      <c r="AF103" s="412"/>
      <c r="AG103" s="412"/>
      <c r="AH103" s="412"/>
      <c r="AI103" s="412"/>
      <c r="AJ103" s="412"/>
      <c r="AK103" s="412"/>
      <c r="AL103" s="412"/>
      <c r="AM103" s="412"/>
      <c r="AN103" s="412"/>
      <c r="AO103" s="412"/>
      <c r="AP103" s="412"/>
      <c r="AQ103" s="412"/>
      <c r="AR103" s="412"/>
      <c r="AS103" s="412"/>
      <c r="AT103" s="412"/>
      <c r="AU103" s="412"/>
      <c r="AV103" s="412"/>
      <c r="AW103" s="412"/>
      <c r="AX103" s="412"/>
      <c r="AY103" s="412"/>
      <c r="AZ103" s="412"/>
      <c r="BA103" s="412"/>
      <c r="BB103" s="412"/>
      <c r="BC103" s="412"/>
    </row>
    <row r="104" spans="1:55" x14ac:dyDescent="0.2">
      <c r="A104" s="412"/>
      <c r="B104" s="412"/>
      <c r="C104" s="412"/>
      <c r="D104" s="412"/>
      <c r="E104" s="412"/>
      <c r="F104" s="412"/>
      <c r="G104" s="412"/>
      <c r="H104" s="412"/>
      <c r="I104" s="412"/>
      <c r="J104" s="412"/>
      <c r="K104" s="412"/>
      <c r="L104" s="412"/>
      <c r="M104" s="412"/>
      <c r="N104" s="412"/>
      <c r="O104" s="412"/>
      <c r="P104" s="412"/>
      <c r="Q104" s="412"/>
      <c r="R104" s="412"/>
      <c r="S104" s="412"/>
      <c r="T104" s="412"/>
      <c r="U104" s="412"/>
      <c r="V104" s="412"/>
      <c r="W104" s="412"/>
      <c r="X104" s="412"/>
      <c r="Y104" s="412"/>
      <c r="Z104" s="412"/>
      <c r="AA104" s="412"/>
      <c r="AB104" s="412"/>
      <c r="AC104" s="412"/>
      <c r="AD104" s="412"/>
      <c r="AE104" s="412"/>
      <c r="AF104" s="412"/>
      <c r="AG104" s="412"/>
      <c r="AH104" s="412"/>
      <c r="AI104" s="412"/>
      <c r="AJ104" s="412"/>
      <c r="AK104" s="412"/>
      <c r="AL104" s="412"/>
      <c r="AM104" s="412"/>
      <c r="AN104" s="412"/>
      <c r="AO104" s="412"/>
      <c r="AP104" s="412"/>
      <c r="AQ104" s="412"/>
      <c r="AR104" s="412"/>
      <c r="AS104" s="412"/>
      <c r="AT104" s="412"/>
      <c r="AU104" s="412"/>
      <c r="AV104" s="412"/>
      <c r="AW104" s="412"/>
      <c r="AX104" s="412"/>
      <c r="AY104" s="412"/>
      <c r="AZ104" s="412"/>
      <c r="BA104" s="412"/>
      <c r="BB104" s="412"/>
      <c r="BC104" s="412"/>
    </row>
    <row r="105" spans="1:55" x14ac:dyDescent="0.2">
      <c r="A105" s="412"/>
      <c r="B105" s="412"/>
      <c r="C105" s="412"/>
      <c r="D105" s="412"/>
      <c r="E105" s="412"/>
      <c r="F105" s="412"/>
      <c r="G105" s="412"/>
      <c r="H105" s="412"/>
      <c r="I105" s="412"/>
      <c r="J105" s="412"/>
      <c r="K105" s="412"/>
      <c r="L105" s="412"/>
      <c r="M105" s="412"/>
      <c r="N105" s="412"/>
      <c r="O105" s="412"/>
      <c r="P105" s="412"/>
      <c r="Q105" s="412"/>
      <c r="R105" s="412"/>
      <c r="S105" s="412"/>
      <c r="T105" s="412"/>
      <c r="U105" s="412"/>
      <c r="V105" s="412"/>
      <c r="W105" s="412"/>
      <c r="X105" s="412"/>
      <c r="Y105" s="412"/>
      <c r="Z105" s="412"/>
      <c r="AA105" s="412"/>
      <c r="AB105" s="412"/>
      <c r="AC105" s="412"/>
      <c r="AD105" s="412"/>
      <c r="AE105" s="412"/>
      <c r="AF105" s="412"/>
      <c r="AG105" s="412"/>
      <c r="AH105" s="412"/>
      <c r="AI105" s="412"/>
      <c r="AJ105" s="412"/>
      <c r="AK105" s="412"/>
      <c r="AL105" s="412"/>
      <c r="AM105" s="412"/>
      <c r="AN105" s="412"/>
      <c r="AO105" s="412"/>
      <c r="AP105" s="412"/>
      <c r="AQ105" s="412"/>
      <c r="AR105" s="412"/>
      <c r="AS105" s="412"/>
      <c r="AT105" s="412"/>
      <c r="AU105" s="412"/>
      <c r="AV105" s="412"/>
      <c r="AW105" s="412"/>
      <c r="AX105" s="412"/>
      <c r="AY105" s="412"/>
      <c r="AZ105" s="412"/>
      <c r="BA105" s="412"/>
      <c r="BB105" s="412"/>
      <c r="BC105" s="412"/>
    </row>
    <row r="106" spans="1:55" x14ac:dyDescent="0.2">
      <c r="A106" s="412"/>
      <c r="B106" s="412"/>
      <c r="C106" s="412"/>
      <c r="D106" s="412"/>
      <c r="E106" s="412"/>
      <c r="F106" s="412"/>
      <c r="G106" s="412"/>
      <c r="H106" s="412"/>
      <c r="I106" s="412"/>
      <c r="J106" s="412"/>
      <c r="K106" s="412"/>
      <c r="L106" s="412"/>
      <c r="M106" s="412"/>
      <c r="N106" s="412"/>
      <c r="O106" s="412"/>
      <c r="P106" s="412"/>
      <c r="Q106" s="412"/>
      <c r="R106" s="412"/>
      <c r="S106" s="412"/>
      <c r="T106" s="412"/>
      <c r="U106" s="412"/>
      <c r="V106" s="412"/>
      <c r="W106" s="412"/>
      <c r="X106" s="412"/>
      <c r="Y106" s="412"/>
      <c r="Z106" s="412"/>
      <c r="AA106" s="412"/>
      <c r="AB106" s="412"/>
      <c r="AC106" s="412"/>
      <c r="AD106" s="412"/>
      <c r="AE106" s="412"/>
      <c r="AF106" s="412"/>
      <c r="AG106" s="412"/>
      <c r="AH106" s="412"/>
      <c r="AI106" s="412"/>
      <c r="AJ106" s="412"/>
      <c r="AK106" s="412"/>
      <c r="AL106" s="412"/>
      <c r="AM106" s="412"/>
      <c r="AN106" s="412"/>
      <c r="AO106" s="412"/>
      <c r="AP106" s="412"/>
      <c r="AQ106" s="412"/>
      <c r="AR106" s="412"/>
      <c r="AS106" s="412"/>
      <c r="AT106" s="412"/>
      <c r="AU106" s="412"/>
      <c r="AV106" s="412"/>
      <c r="AW106" s="412"/>
      <c r="AX106" s="412"/>
      <c r="AY106" s="412"/>
      <c r="AZ106" s="412"/>
      <c r="BA106" s="412"/>
      <c r="BB106" s="412"/>
      <c r="BC106" s="412"/>
    </row>
    <row r="107" spans="1:55" x14ac:dyDescent="0.2">
      <c r="A107" s="412"/>
      <c r="B107" s="412"/>
      <c r="C107" s="412"/>
      <c r="D107" s="412"/>
      <c r="E107" s="412"/>
      <c r="F107" s="412"/>
      <c r="G107" s="412"/>
      <c r="H107" s="412"/>
      <c r="I107" s="412"/>
      <c r="J107" s="412"/>
      <c r="K107" s="412"/>
      <c r="L107" s="412"/>
      <c r="M107" s="412"/>
      <c r="N107" s="412"/>
      <c r="O107" s="412"/>
      <c r="P107" s="412"/>
      <c r="Q107" s="412"/>
      <c r="R107" s="412"/>
      <c r="S107" s="412"/>
      <c r="T107" s="412"/>
      <c r="U107" s="412"/>
      <c r="V107" s="412"/>
      <c r="W107" s="412"/>
      <c r="X107" s="412"/>
      <c r="Y107" s="412"/>
      <c r="Z107" s="412"/>
      <c r="AA107" s="412"/>
      <c r="AB107" s="412"/>
      <c r="AC107" s="412"/>
      <c r="AD107" s="412"/>
      <c r="AE107" s="412"/>
      <c r="AF107" s="412"/>
      <c r="AG107" s="412"/>
      <c r="AH107" s="412"/>
      <c r="AI107" s="412"/>
      <c r="AJ107" s="412"/>
      <c r="AK107" s="412"/>
      <c r="AL107" s="412"/>
      <c r="AM107" s="412"/>
      <c r="AN107" s="412"/>
      <c r="AO107" s="412"/>
      <c r="AP107" s="412"/>
      <c r="AQ107" s="412"/>
      <c r="AR107" s="412"/>
      <c r="AS107" s="412"/>
      <c r="AT107" s="412"/>
      <c r="AU107" s="412"/>
      <c r="AV107" s="412"/>
      <c r="AW107" s="412"/>
      <c r="AX107" s="412"/>
      <c r="AY107" s="412"/>
      <c r="AZ107" s="412"/>
      <c r="BA107" s="412"/>
      <c r="BB107" s="412"/>
      <c r="BC107" s="412"/>
    </row>
    <row r="108" spans="1:55" x14ac:dyDescent="0.2">
      <c r="A108" s="412"/>
      <c r="B108" s="412"/>
      <c r="C108" s="412"/>
      <c r="D108" s="412"/>
      <c r="E108" s="412"/>
      <c r="F108" s="412"/>
      <c r="G108" s="412"/>
      <c r="H108" s="412"/>
      <c r="I108" s="412"/>
      <c r="J108" s="412"/>
      <c r="K108" s="412"/>
      <c r="L108" s="412"/>
      <c r="M108" s="412"/>
      <c r="N108" s="412"/>
      <c r="O108" s="412"/>
      <c r="P108" s="412"/>
      <c r="Q108" s="412"/>
      <c r="R108" s="412"/>
      <c r="S108" s="412"/>
      <c r="T108" s="412"/>
      <c r="U108" s="412"/>
      <c r="V108" s="412"/>
      <c r="W108" s="412"/>
      <c r="X108" s="412"/>
      <c r="Y108" s="412"/>
      <c r="Z108" s="412"/>
      <c r="AA108" s="412"/>
      <c r="AB108" s="412"/>
      <c r="AC108" s="412"/>
      <c r="AD108" s="412"/>
      <c r="AE108" s="412"/>
      <c r="AF108" s="412"/>
      <c r="AG108" s="412"/>
      <c r="AH108" s="412"/>
      <c r="AI108" s="412"/>
      <c r="AJ108" s="412"/>
      <c r="AK108" s="412"/>
      <c r="AL108" s="412"/>
      <c r="AM108" s="412"/>
      <c r="AN108" s="412"/>
      <c r="AO108" s="412"/>
      <c r="AP108" s="412"/>
      <c r="AQ108" s="412"/>
      <c r="AR108" s="412"/>
      <c r="AS108" s="412"/>
      <c r="AT108" s="412"/>
      <c r="AU108" s="412"/>
      <c r="AV108" s="412"/>
      <c r="AW108" s="412"/>
      <c r="AX108" s="412"/>
      <c r="AY108" s="412"/>
      <c r="AZ108" s="412"/>
      <c r="BA108" s="412"/>
      <c r="BB108" s="412"/>
      <c r="BC108" s="412"/>
    </row>
    <row r="109" spans="1:55" x14ac:dyDescent="0.2">
      <c r="A109" s="412"/>
      <c r="B109" s="412"/>
      <c r="C109" s="412"/>
      <c r="D109" s="412"/>
      <c r="E109" s="412"/>
      <c r="F109" s="412"/>
      <c r="G109" s="412"/>
      <c r="H109" s="412"/>
      <c r="I109" s="412"/>
      <c r="J109" s="412"/>
      <c r="K109" s="412"/>
      <c r="L109" s="412"/>
      <c r="M109" s="412"/>
      <c r="N109" s="412"/>
      <c r="O109" s="412"/>
      <c r="P109" s="412"/>
      <c r="Q109" s="412"/>
      <c r="R109" s="412"/>
      <c r="S109" s="412"/>
      <c r="T109" s="412"/>
      <c r="U109" s="412"/>
      <c r="V109" s="412"/>
      <c r="W109" s="412"/>
      <c r="X109" s="412"/>
      <c r="Y109" s="412"/>
      <c r="Z109" s="412"/>
      <c r="AA109" s="412"/>
      <c r="AB109" s="412"/>
      <c r="AC109" s="412"/>
      <c r="AD109" s="412"/>
      <c r="AE109" s="412"/>
      <c r="AF109" s="412"/>
      <c r="AG109" s="412"/>
      <c r="AH109" s="412"/>
      <c r="AI109" s="412"/>
      <c r="AJ109" s="412"/>
      <c r="AK109" s="412"/>
      <c r="AL109" s="412"/>
      <c r="AM109" s="412"/>
      <c r="AN109" s="412"/>
      <c r="AO109" s="412"/>
      <c r="AP109" s="412"/>
      <c r="AQ109" s="412"/>
      <c r="AR109" s="412"/>
      <c r="AS109" s="412"/>
      <c r="AT109" s="412"/>
      <c r="AU109" s="412"/>
      <c r="AV109" s="412"/>
      <c r="AW109" s="412"/>
      <c r="AX109" s="412"/>
      <c r="AY109" s="412"/>
      <c r="AZ109" s="412"/>
      <c r="BA109" s="412"/>
      <c r="BB109" s="412"/>
      <c r="BC109" s="412"/>
    </row>
    <row r="110" spans="1:55" x14ac:dyDescent="0.2">
      <c r="A110" s="412"/>
      <c r="B110" s="412"/>
      <c r="C110" s="412"/>
      <c r="D110" s="412"/>
      <c r="E110" s="412"/>
      <c r="F110" s="412"/>
      <c r="G110" s="412"/>
      <c r="H110" s="412"/>
      <c r="I110" s="412"/>
      <c r="J110" s="412"/>
      <c r="K110" s="412"/>
      <c r="L110" s="412"/>
      <c r="M110" s="412"/>
      <c r="N110" s="412"/>
      <c r="O110" s="412"/>
      <c r="P110" s="412"/>
      <c r="Q110" s="412"/>
      <c r="R110" s="412"/>
      <c r="S110" s="412"/>
      <c r="T110" s="412"/>
      <c r="U110" s="412"/>
      <c r="V110" s="412"/>
      <c r="W110" s="412"/>
      <c r="X110" s="412"/>
      <c r="Y110" s="412"/>
      <c r="Z110" s="412"/>
      <c r="AA110" s="412"/>
      <c r="AB110" s="412"/>
      <c r="AC110" s="412"/>
      <c r="AD110" s="412"/>
      <c r="AE110" s="412"/>
      <c r="AF110" s="412"/>
      <c r="AG110" s="412"/>
      <c r="AH110" s="412"/>
      <c r="AI110" s="412"/>
      <c r="AJ110" s="412"/>
      <c r="AK110" s="412"/>
      <c r="AL110" s="412"/>
      <c r="AM110" s="412"/>
      <c r="AN110" s="412"/>
      <c r="AO110" s="412"/>
      <c r="AP110" s="412"/>
      <c r="AQ110" s="412"/>
      <c r="AR110" s="412"/>
      <c r="AS110" s="412"/>
      <c r="AT110" s="412"/>
      <c r="AU110" s="412"/>
      <c r="AV110" s="412"/>
      <c r="AW110" s="412"/>
      <c r="AX110" s="412"/>
      <c r="AY110" s="412"/>
      <c r="AZ110" s="412"/>
      <c r="BA110" s="412"/>
      <c r="BB110" s="412"/>
      <c r="BC110" s="412"/>
    </row>
    <row r="111" spans="1:55" x14ac:dyDescent="0.2">
      <c r="A111" s="412"/>
      <c r="B111" s="412"/>
      <c r="C111" s="412"/>
      <c r="D111" s="412"/>
      <c r="E111" s="412"/>
      <c r="F111" s="412"/>
      <c r="G111" s="412"/>
      <c r="H111" s="412"/>
      <c r="I111" s="412"/>
      <c r="J111" s="412"/>
      <c r="K111" s="412"/>
      <c r="L111" s="412"/>
      <c r="M111" s="412"/>
      <c r="N111" s="412"/>
      <c r="O111" s="412"/>
      <c r="P111" s="412"/>
      <c r="Q111" s="412"/>
      <c r="R111" s="412"/>
      <c r="S111" s="412"/>
      <c r="T111" s="412"/>
      <c r="U111" s="412"/>
      <c r="V111" s="412"/>
      <c r="W111" s="412"/>
      <c r="X111" s="412"/>
      <c r="Y111" s="412"/>
      <c r="Z111" s="412"/>
      <c r="AA111" s="412"/>
      <c r="AB111" s="412"/>
      <c r="AC111" s="412"/>
      <c r="AD111" s="412"/>
      <c r="AE111" s="412"/>
      <c r="AF111" s="412"/>
      <c r="AG111" s="412"/>
      <c r="AH111" s="412"/>
      <c r="AI111" s="412"/>
      <c r="AJ111" s="412"/>
      <c r="AK111" s="412"/>
      <c r="AL111" s="412"/>
      <c r="AM111" s="412"/>
      <c r="AN111" s="412"/>
      <c r="AO111" s="412"/>
      <c r="AP111" s="412"/>
      <c r="AQ111" s="412"/>
      <c r="AR111" s="412"/>
      <c r="AS111" s="412"/>
      <c r="AT111" s="412"/>
      <c r="AU111" s="412"/>
      <c r="AV111" s="412"/>
      <c r="AW111" s="412"/>
      <c r="AX111" s="412"/>
      <c r="AY111" s="412"/>
      <c r="AZ111" s="412"/>
      <c r="BA111" s="412"/>
      <c r="BB111" s="412"/>
      <c r="BC111" s="412"/>
    </row>
    <row r="112" spans="1:55" x14ac:dyDescent="0.2">
      <c r="A112" s="412"/>
      <c r="B112" s="412"/>
      <c r="C112" s="412"/>
      <c r="D112" s="412"/>
      <c r="E112" s="412"/>
      <c r="F112" s="412"/>
      <c r="G112" s="412"/>
      <c r="H112" s="412"/>
      <c r="I112" s="412"/>
      <c r="J112" s="412"/>
      <c r="K112" s="412"/>
      <c r="L112" s="412"/>
      <c r="M112" s="412"/>
      <c r="N112" s="412"/>
      <c r="O112" s="412"/>
      <c r="P112" s="412"/>
      <c r="Q112" s="412"/>
      <c r="R112" s="412"/>
      <c r="S112" s="412"/>
      <c r="T112" s="412"/>
      <c r="U112" s="412"/>
      <c r="V112" s="412"/>
      <c r="W112" s="412"/>
      <c r="X112" s="412"/>
      <c r="Y112" s="412"/>
      <c r="Z112" s="412"/>
      <c r="AA112" s="412"/>
      <c r="AB112" s="412"/>
      <c r="AC112" s="412"/>
      <c r="AD112" s="412"/>
      <c r="AE112" s="412"/>
      <c r="AF112" s="412"/>
      <c r="AG112" s="412"/>
      <c r="AH112" s="412"/>
      <c r="AI112" s="412"/>
      <c r="AJ112" s="412"/>
      <c r="AK112" s="412"/>
      <c r="AL112" s="412"/>
      <c r="AM112" s="412"/>
      <c r="AN112" s="412"/>
      <c r="AO112" s="412"/>
      <c r="AP112" s="412"/>
      <c r="AQ112" s="412"/>
      <c r="AR112" s="412"/>
      <c r="AS112" s="412"/>
      <c r="AT112" s="412"/>
      <c r="AU112" s="412"/>
      <c r="AV112" s="412"/>
      <c r="AW112" s="412"/>
      <c r="AX112" s="412"/>
      <c r="AY112" s="412"/>
      <c r="AZ112" s="412"/>
      <c r="BA112" s="412"/>
      <c r="BB112" s="412"/>
      <c r="BC112" s="412"/>
    </row>
    <row r="113" spans="1:55" x14ac:dyDescent="0.2">
      <c r="A113" s="412"/>
      <c r="B113" s="412"/>
      <c r="C113" s="412"/>
      <c r="D113" s="412"/>
      <c r="E113" s="412"/>
      <c r="F113" s="412"/>
      <c r="G113" s="412"/>
      <c r="H113" s="412"/>
      <c r="I113" s="412"/>
      <c r="J113" s="412"/>
      <c r="K113" s="412"/>
      <c r="L113" s="412"/>
      <c r="M113" s="412"/>
      <c r="N113" s="412"/>
      <c r="O113" s="412"/>
      <c r="P113" s="412"/>
      <c r="Q113" s="412"/>
      <c r="R113" s="412"/>
      <c r="S113" s="412"/>
      <c r="T113" s="412"/>
      <c r="U113" s="412"/>
      <c r="V113" s="412"/>
      <c r="W113" s="412"/>
      <c r="X113" s="412"/>
      <c r="Y113" s="412"/>
      <c r="Z113" s="412"/>
      <c r="AA113" s="412"/>
      <c r="AB113" s="412"/>
      <c r="AC113" s="412"/>
      <c r="AD113" s="412"/>
      <c r="AE113" s="412"/>
      <c r="AF113" s="412"/>
      <c r="AG113" s="412"/>
      <c r="AH113" s="412"/>
      <c r="AI113" s="412"/>
      <c r="AJ113" s="412"/>
      <c r="AK113" s="412"/>
      <c r="AL113" s="412"/>
      <c r="AM113" s="412"/>
      <c r="AN113" s="412"/>
      <c r="AO113" s="412"/>
      <c r="AP113" s="412"/>
      <c r="AQ113" s="412"/>
      <c r="AR113" s="412"/>
      <c r="AS113" s="412"/>
      <c r="AT113" s="412"/>
      <c r="AU113" s="412"/>
      <c r="AV113" s="412"/>
      <c r="AW113" s="412"/>
      <c r="AX113" s="412"/>
      <c r="AY113" s="412"/>
      <c r="AZ113" s="412"/>
      <c r="BA113" s="412"/>
      <c r="BB113" s="412"/>
      <c r="BC113" s="412"/>
    </row>
    <row r="114" spans="1:55" x14ac:dyDescent="0.2">
      <c r="A114" s="412"/>
      <c r="B114" s="412"/>
      <c r="C114" s="412"/>
      <c r="D114" s="412"/>
      <c r="E114" s="412"/>
      <c r="F114" s="412"/>
      <c r="G114" s="412"/>
      <c r="H114" s="412"/>
      <c r="I114" s="412"/>
      <c r="J114" s="412"/>
      <c r="K114" s="412"/>
      <c r="L114" s="412"/>
      <c r="M114" s="412"/>
      <c r="N114" s="412"/>
      <c r="O114" s="412"/>
      <c r="P114" s="412"/>
      <c r="Q114" s="412"/>
      <c r="R114" s="412"/>
      <c r="S114" s="412"/>
      <c r="T114" s="412"/>
      <c r="U114" s="412"/>
      <c r="V114" s="412"/>
      <c r="W114" s="412"/>
      <c r="X114" s="412"/>
      <c r="Y114" s="412"/>
      <c r="Z114" s="412"/>
      <c r="AA114" s="412"/>
      <c r="AB114" s="412"/>
      <c r="AC114" s="412"/>
      <c r="AD114" s="412"/>
      <c r="AE114" s="412"/>
      <c r="AF114" s="412"/>
      <c r="AG114" s="412"/>
      <c r="AH114" s="412"/>
      <c r="AI114" s="412"/>
      <c r="AJ114" s="412"/>
      <c r="AK114" s="412"/>
      <c r="AL114" s="412"/>
      <c r="AM114" s="412"/>
      <c r="AN114" s="412"/>
      <c r="AO114" s="412"/>
      <c r="AP114" s="412"/>
      <c r="AQ114" s="412"/>
      <c r="AR114" s="412"/>
      <c r="AS114" s="412"/>
      <c r="AT114" s="412"/>
      <c r="AU114" s="412"/>
      <c r="AV114" s="412"/>
      <c r="AW114" s="412"/>
      <c r="AX114" s="412"/>
      <c r="AY114" s="412"/>
      <c r="AZ114" s="412"/>
      <c r="BA114" s="412"/>
      <c r="BB114" s="412"/>
      <c r="BC114" s="412"/>
    </row>
    <row r="115" spans="1:55" x14ac:dyDescent="0.2">
      <c r="A115" s="412"/>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12"/>
      <c r="X115" s="412"/>
      <c r="Y115" s="412"/>
      <c r="Z115" s="412"/>
      <c r="AA115" s="412"/>
      <c r="AB115" s="412"/>
      <c r="AC115" s="412"/>
      <c r="AD115" s="412"/>
      <c r="AE115" s="412"/>
      <c r="AF115" s="412"/>
      <c r="AG115" s="412"/>
      <c r="AH115" s="412"/>
      <c r="AI115" s="412"/>
      <c r="AJ115" s="412"/>
      <c r="AK115" s="412"/>
      <c r="AL115" s="412"/>
      <c r="AM115" s="412"/>
      <c r="AN115" s="412"/>
      <c r="AO115" s="412"/>
      <c r="AP115" s="412"/>
      <c r="AQ115" s="412"/>
      <c r="AR115" s="412"/>
      <c r="AS115" s="412"/>
      <c r="AT115" s="412"/>
      <c r="AU115" s="412"/>
      <c r="AV115" s="412"/>
      <c r="AW115" s="412"/>
      <c r="AX115" s="412"/>
      <c r="AY115" s="412"/>
      <c r="AZ115" s="412"/>
      <c r="BA115" s="412"/>
      <c r="BB115" s="412"/>
      <c r="BC115" s="412"/>
    </row>
    <row r="116" spans="1:55" x14ac:dyDescent="0.2">
      <c r="A116" s="412"/>
      <c r="B116" s="412"/>
      <c r="C116" s="412"/>
      <c r="D116" s="412"/>
      <c r="E116" s="412"/>
      <c r="F116" s="412"/>
      <c r="G116" s="412"/>
      <c r="H116" s="412"/>
      <c r="I116" s="412"/>
      <c r="J116" s="412"/>
      <c r="K116" s="412"/>
      <c r="L116" s="412"/>
      <c r="M116" s="412"/>
      <c r="N116" s="412"/>
      <c r="O116" s="412"/>
      <c r="P116" s="412"/>
      <c r="Q116" s="412"/>
      <c r="R116" s="412"/>
      <c r="S116" s="412"/>
      <c r="T116" s="412"/>
      <c r="U116" s="412"/>
      <c r="V116" s="412"/>
      <c r="W116" s="412"/>
      <c r="X116" s="412"/>
      <c r="Y116" s="412"/>
      <c r="Z116" s="412"/>
      <c r="AA116" s="412"/>
      <c r="AB116" s="412"/>
      <c r="AC116" s="412"/>
      <c r="AD116" s="412"/>
      <c r="AE116" s="412"/>
      <c r="AF116" s="412"/>
      <c r="AG116" s="412"/>
      <c r="AH116" s="412"/>
      <c r="AI116" s="412"/>
      <c r="AJ116" s="412"/>
      <c r="AK116" s="412"/>
      <c r="AL116" s="412"/>
      <c r="AM116" s="412"/>
      <c r="AN116" s="412"/>
      <c r="AO116" s="412"/>
      <c r="AP116" s="412"/>
      <c r="AQ116" s="412"/>
      <c r="AR116" s="412"/>
      <c r="AS116" s="412"/>
      <c r="AT116" s="412"/>
      <c r="AU116" s="412"/>
      <c r="AV116" s="412"/>
      <c r="AW116" s="412"/>
      <c r="AX116" s="412"/>
      <c r="AY116" s="412"/>
      <c r="AZ116" s="412"/>
      <c r="BA116" s="412"/>
      <c r="BB116" s="412"/>
      <c r="BC116" s="412"/>
    </row>
    <row r="117" spans="1:55" x14ac:dyDescent="0.2">
      <c r="A117" s="412"/>
      <c r="B117" s="412"/>
      <c r="C117" s="412"/>
      <c r="D117" s="412"/>
      <c r="E117" s="412"/>
      <c r="F117" s="412"/>
      <c r="G117" s="412"/>
      <c r="H117" s="412"/>
      <c r="I117" s="412"/>
      <c r="J117" s="412"/>
      <c r="K117" s="412"/>
      <c r="L117" s="412"/>
      <c r="M117" s="412"/>
      <c r="N117" s="412"/>
      <c r="O117" s="412"/>
      <c r="P117" s="412"/>
      <c r="Q117" s="412"/>
      <c r="R117" s="412"/>
      <c r="S117" s="412"/>
      <c r="T117" s="412"/>
      <c r="U117" s="412"/>
      <c r="V117" s="412"/>
      <c r="W117" s="412"/>
      <c r="X117" s="412"/>
      <c r="Y117" s="412"/>
      <c r="Z117" s="412"/>
      <c r="AA117" s="412"/>
      <c r="AB117" s="412"/>
      <c r="AC117" s="412"/>
      <c r="AD117" s="412"/>
      <c r="AE117" s="412"/>
      <c r="AF117" s="412"/>
      <c r="AG117" s="412"/>
      <c r="AH117" s="412"/>
      <c r="AI117" s="412"/>
      <c r="AJ117" s="412"/>
      <c r="AK117" s="412"/>
      <c r="AL117" s="412"/>
      <c r="AM117" s="412"/>
      <c r="AN117" s="412"/>
      <c r="AO117" s="412"/>
      <c r="AP117" s="412"/>
      <c r="AQ117" s="412"/>
      <c r="AR117" s="412"/>
      <c r="AS117" s="412"/>
      <c r="AT117" s="412"/>
      <c r="AU117" s="412"/>
      <c r="AV117" s="412"/>
      <c r="AW117" s="412"/>
      <c r="AX117" s="412"/>
      <c r="AY117" s="412"/>
      <c r="AZ117" s="412"/>
      <c r="BA117" s="412"/>
      <c r="BB117" s="412"/>
      <c r="BC117" s="412"/>
    </row>
    <row r="118" spans="1:55" x14ac:dyDescent="0.2">
      <c r="A118" s="412"/>
      <c r="B118" s="412"/>
      <c r="C118" s="412"/>
      <c r="D118" s="412"/>
      <c r="E118" s="412"/>
      <c r="F118" s="412"/>
      <c r="G118" s="412"/>
      <c r="H118" s="412"/>
      <c r="I118" s="412"/>
      <c r="J118" s="412"/>
      <c r="K118" s="412"/>
      <c r="L118" s="412"/>
      <c r="M118" s="412"/>
      <c r="N118" s="412"/>
      <c r="O118" s="412"/>
      <c r="P118" s="412"/>
      <c r="Q118" s="412"/>
      <c r="R118" s="412"/>
      <c r="S118" s="412"/>
      <c r="T118" s="412"/>
      <c r="U118" s="412"/>
      <c r="V118" s="412"/>
      <c r="W118" s="412"/>
      <c r="X118" s="412"/>
      <c r="Y118" s="412"/>
      <c r="Z118" s="412"/>
      <c r="AA118" s="412"/>
      <c r="AB118" s="412"/>
      <c r="AC118" s="412"/>
      <c r="AD118" s="412"/>
      <c r="AE118" s="412"/>
      <c r="AF118" s="412"/>
      <c r="AG118" s="412"/>
      <c r="AH118" s="412"/>
      <c r="AI118" s="412"/>
      <c r="AJ118" s="412"/>
      <c r="AK118" s="412"/>
      <c r="AL118" s="412"/>
      <c r="AM118" s="412"/>
      <c r="AN118" s="412"/>
      <c r="AO118" s="412"/>
      <c r="AP118" s="412"/>
      <c r="AQ118" s="412"/>
      <c r="AR118" s="412"/>
      <c r="AS118" s="412"/>
      <c r="AT118" s="412"/>
      <c r="AU118" s="412"/>
      <c r="AV118" s="412"/>
      <c r="AW118" s="412"/>
      <c r="AX118" s="412"/>
      <c r="AY118" s="412"/>
      <c r="AZ118" s="412"/>
      <c r="BA118" s="412"/>
      <c r="BB118" s="412"/>
      <c r="BC118" s="412"/>
    </row>
    <row r="119" spans="1:55" x14ac:dyDescent="0.2">
      <c r="A119" s="412"/>
      <c r="B119" s="412"/>
      <c r="C119" s="412"/>
      <c r="D119" s="412"/>
      <c r="E119" s="412"/>
      <c r="F119" s="412"/>
      <c r="G119" s="412"/>
      <c r="H119" s="412"/>
      <c r="I119" s="412"/>
      <c r="J119" s="412"/>
      <c r="K119" s="412"/>
      <c r="L119" s="412"/>
      <c r="M119" s="412"/>
      <c r="N119" s="412"/>
      <c r="O119" s="412"/>
      <c r="P119" s="412"/>
      <c r="Q119" s="412"/>
      <c r="R119" s="412"/>
      <c r="S119" s="412"/>
      <c r="T119" s="412"/>
      <c r="U119" s="412"/>
      <c r="V119" s="412"/>
      <c r="W119" s="412"/>
      <c r="X119" s="412"/>
      <c r="Y119" s="412"/>
      <c r="Z119" s="412"/>
      <c r="AA119" s="412"/>
      <c r="AB119" s="412"/>
      <c r="AC119" s="412"/>
      <c r="AD119" s="412"/>
      <c r="AE119" s="412"/>
      <c r="AF119" s="412"/>
      <c r="AG119" s="412"/>
      <c r="AH119" s="412"/>
      <c r="AI119" s="412"/>
      <c r="AJ119" s="412"/>
      <c r="AK119" s="412"/>
      <c r="AL119" s="412"/>
      <c r="AM119" s="412"/>
      <c r="AN119" s="412"/>
      <c r="AO119" s="412"/>
      <c r="AP119" s="412"/>
      <c r="AQ119" s="412"/>
      <c r="AR119" s="412"/>
      <c r="AS119" s="412"/>
      <c r="AT119" s="412"/>
      <c r="AU119" s="412"/>
      <c r="AV119" s="412"/>
      <c r="AW119" s="412"/>
      <c r="AX119" s="412"/>
      <c r="AY119" s="412"/>
      <c r="AZ119" s="412"/>
      <c r="BA119" s="412"/>
      <c r="BB119" s="412"/>
      <c r="BC119" s="412"/>
    </row>
    <row r="120" spans="1:55" x14ac:dyDescent="0.2">
      <c r="A120" s="412"/>
      <c r="B120" s="412"/>
      <c r="C120" s="412"/>
      <c r="D120" s="412"/>
      <c r="E120" s="412"/>
      <c r="F120" s="412"/>
      <c r="G120" s="412"/>
      <c r="H120" s="412"/>
      <c r="I120" s="412"/>
      <c r="J120" s="412"/>
      <c r="K120" s="412"/>
      <c r="L120" s="412"/>
      <c r="M120" s="412"/>
      <c r="N120" s="412"/>
      <c r="O120" s="412"/>
      <c r="P120" s="412"/>
      <c r="Q120" s="412"/>
      <c r="R120" s="412"/>
      <c r="S120" s="412"/>
      <c r="T120" s="412"/>
      <c r="U120" s="412"/>
      <c r="V120" s="412"/>
      <c r="W120" s="412"/>
      <c r="X120" s="412"/>
      <c r="Y120" s="412"/>
      <c r="Z120" s="412"/>
      <c r="AA120" s="412"/>
      <c r="AB120" s="412"/>
      <c r="AC120" s="412"/>
      <c r="AD120" s="412"/>
      <c r="AE120" s="412"/>
      <c r="AF120" s="412"/>
      <c r="AG120" s="412"/>
      <c r="AH120" s="412"/>
      <c r="AI120" s="412"/>
      <c r="AJ120" s="412"/>
      <c r="AK120" s="412"/>
      <c r="AL120" s="412"/>
      <c r="AM120" s="412"/>
      <c r="AN120" s="412"/>
      <c r="AO120" s="412"/>
      <c r="AP120" s="412"/>
      <c r="AQ120" s="412"/>
      <c r="AR120" s="412"/>
      <c r="AS120" s="412"/>
      <c r="AT120" s="412"/>
      <c r="AU120" s="412"/>
      <c r="AV120" s="412"/>
      <c r="AW120" s="412"/>
      <c r="AX120" s="412"/>
      <c r="AY120" s="412"/>
      <c r="AZ120" s="412"/>
      <c r="BA120" s="412"/>
      <c r="BB120" s="412"/>
      <c r="BC120" s="412"/>
    </row>
    <row r="121" spans="1:55" x14ac:dyDescent="0.2">
      <c r="A121" s="412"/>
      <c r="B121" s="412"/>
      <c r="C121" s="412"/>
      <c r="D121" s="412"/>
      <c r="E121" s="412"/>
      <c r="F121" s="412"/>
      <c r="G121" s="412"/>
      <c r="H121" s="412"/>
      <c r="I121" s="412"/>
      <c r="J121" s="412"/>
      <c r="K121" s="412"/>
      <c r="L121" s="412"/>
      <c r="M121" s="412"/>
      <c r="N121" s="412"/>
      <c r="O121" s="412"/>
      <c r="P121" s="412"/>
      <c r="Q121" s="412"/>
      <c r="R121" s="412"/>
      <c r="S121" s="412"/>
      <c r="T121" s="412"/>
      <c r="U121" s="412"/>
      <c r="V121" s="412"/>
      <c r="W121" s="412"/>
      <c r="X121" s="412"/>
      <c r="Y121" s="412"/>
      <c r="Z121" s="412"/>
      <c r="AA121" s="412"/>
      <c r="AB121" s="412"/>
      <c r="AC121" s="412"/>
      <c r="AD121" s="412"/>
      <c r="AE121" s="412"/>
      <c r="AF121" s="412"/>
      <c r="AG121" s="412"/>
      <c r="AH121" s="412"/>
      <c r="AI121" s="412"/>
      <c r="AJ121" s="412"/>
      <c r="AK121" s="412"/>
      <c r="AL121" s="412"/>
      <c r="AM121" s="412"/>
      <c r="AN121" s="412"/>
      <c r="AO121" s="412"/>
      <c r="AP121" s="412"/>
      <c r="AQ121" s="412"/>
      <c r="AR121" s="412"/>
      <c r="AS121" s="412"/>
      <c r="AT121" s="412"/>
      <c r="AU121" s="412"/>
      <c r="AV121" s="412"/>
      <c r="AW121" s="412"/>
      <c r="AX121" s="412"/>
      <c r="AY121" s="412"/>
      <c r="AZ121" s="412"/>
      <c r="BA121" s="412"/>
      <c r="BB121" s="412"/>
      <c r="BC121" s="412"/>
    </row>
    <row r="122" spans="1:55" x14ac:dyDescent="0.2">
      <c r="A122" s="412"/>
      <c r="B122" s="412"/>
      <c r="C122" s="412"/>
      <c r="D122" s="412"/>
      <c r="E122" s="412"/>
      <c r="F122" s="412"/>
      <c r="G122" s="412"/>
      <c r="H122" s="412"/>
      <c r="I122" s="412"/>
      <c r="J122" s="412"/>
      <c r="K122" s="412"/>
      <c r="L122" s="412"/>
      <c r="M122" s="412"/>
      <c r="N122" s="412"/>
      <c r="O122" s="412"/>
      <c r="P122" s="412"/>
      <c r="Q122" s="412"/>
      <c r="R122" s="412"/>
      <c r="S122" s="412"/>
      <c r="T122" s="412"/>
      <c r="U122" s="412"/>
      <c r="V122" s="412"/>
      <c r="W122" s="412"/>
      <c r="X122" s="412"/>
      <c r="Y122" s="412"/>
      <c r="Z122" s="412"/>
      <c r="AA122" s="412"/>
      <c r="AB122" s="412"/>
      <c r="AC122" s="412"/>
      <c r="AD122" s="412"/>
      <c r="AE122" s="412"/>
      <c r="AF122" s="412"/>
      <c r="AG122" s="412"/>
      <c r="AH122" s="412"/>
      <c r="AI122" s="412"/>
      <c r="AJ122" s="412"/>
      <c r="AK122" s="412"/>
      <c r="AL122" s="412"/>
      <c r="AM122" s="412"/>
      <c r="AN122" s="412"/>
      <c r="AO122" s="412"/>
      <c r="AP122" s="412"/>
      <c r="AQ122" s="412"/>
      <c r="AR122" s="412"/>
      <c r="AS122" s="412"/>
      <c r="AT122" s="412"/>
      <c r="AU122" s="412"/>
      <c r="AV122" s="412"/>
      <c r="AW122" s="412"/>
      <c r="AX122" s="412"/>
      <c r="AY122" s="412"/>
      <c r="AZ122" s="412"/>
      <c r="BA122" s="412"/>
      <c r="BB122" s="412"/>
      <c r="BC122" s="412"/>
    </row>
    <row r="123" spans="1:55" x14ac:dyDescent="0.2">
      <c r="A123" s="412"/>
      <c r="B123" s="412"/>
      <c r="C123" s="412"/>
      <c r="D123" s="412"/>
      <c r="E123" s="412"/>
      <c r="F123" s="412"/>
      <c r="G123" s="412"/>
      <c r="H123" s="412"/>
      <c r="I123" s="412"/>
      <c r="J123" s="412"/>
      <c r="K123" s="412"/>
      <c r="L123" s="412"/>
      <c r="M123" s="412"/>
      <c r="N123" s="412"/>
      <c r="O123" s="412"/>
      <c r="P123" s="412"/>
      <c r="Q123" s="412"/>
      <c r="R123" s="412"/>
      <c r="S123" s="412"/>
      <c r="T123" s="412"/>
      <c r="U123" s="412"/>
      <c r="V123" s="412"/>
      <c r="W123" s="412"/>
      <c r="X123" s="412"/>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c r="AV123" s="412"/>
      <c r="AW123" s="412"/>
      <c r="AX123" s="412"/>
      <c r="AY123" s="412"/>
      <c r="AZ123" s="412"/>
      <c r="BA123" s="412"/>
      <c r="BB123" s="412"/>
      <c r="BC123" s="412"/>
    </row>
    <row r="124" spans="1:55" x14ac:dyDescent="0.2">
      <c r="A124" s="412"/>
      <c r="B124" s="412"/>
      <c r="C124" s="412"/>
      <c r="D124" s="412"/>
      <c r="E124" s="412"/>
      <c r="F124" s="412"/>
      <c r="G124" s="412"/>
      <c r="H124" s="412"/>
      <c r="I124" s="412"/>
      <c r="J124" s="412"/>
      <c r="K124" s="412"/>
      <c r="L124" s="412"/>
      <c r="M124" s="412"/>
      <c r="N124" s="412"/>
      <c r="O124" s="412"/>
      <c r="P124" s="412"/>
      <c r="Q124" s="412"/>
      <c r="R124" s="412"/>
      <c r="S124" s="412"/>
      <c r="T124" s="412"/>
      <c r="U124" s="412"/>
      <c r="V124" s="412"/>
      <c r="W124" s="412"/>
      <c r="X124" s="412"/>
      <c r="Y124" s="412"/>
      <c r="Z124" s="412"/>
      <c r="AA124" s="412"/>
      <c r="AB124" s="412"/>
      <c r="AC124" s="412"/>
      <c r="AD124" s="412"/>
      <c r="AE124" s="412"/>
      <c r="AF124" s="412"/>
      <c r="AG124" s="412"/>
      <c r="AH124" s="412"/>
      <c r="AI124" s="412"/>
      <c r="AJ124" s="412"/>
      <c r="AK124" s="412"/>
      <c r="AL124" s="412"/>
      <c r="AM124" s="412"/>
      <c r="AN124" s="412"/>
      <c r="AO124" s="412"/>
      <c r="AP124" s="412"/>
      <c r="AQ124" s="412"/>
      <c r="AR124" s="412"/>
      <c r="AS124" s="412"/>
      <c r="AT124" s="412"/>
      <c r="AU124" s="412"/>
      <c r="AV124" s="412"/>
      <c r="AW124" s="412"/>
      <c r="AX124" s="412"/>
      <c r="AY124" s="412"/>
      <c r="AZ124" s="412"/>
      <c r="BA124" s="412"/>
      <c r="BB124" s="412"/>
      <c r="BC124" s="412"/>
    </row>
    <row r="125" spans="1:55" x14ac:dyDescent="0.2">
      <c r="A125" s="412"/>
      <c r="B125" s="412"/>
      <c r="C125" s="412"/>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row>
    <row r="126" spans="1:55" x14ac:dyDescent="0.2">
      <c r="A126" s="412"/>
      <c r="B126" s="412"/>
      <c r="C126" s="412"/>
      <c r="D126" s="412"/>
      <c r="E126" s="412"/>
      <c r="F126" s="412"/>
      <c r="G126" s="412"/>
      <c r="H126" s="412"/>
      <c r="I126" s="412"/>
      <c r="J126" s="412"/>
      <c r="K126" s="412"/>
      <c r="L126" s="412"/>
      <c r="M126" s="412"/>
      <c r="N126" s="412"/>
      <c r="O126" s="412"/>
      <c r="P126" s="412"/>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412"/>
      <c r="AO126" s="412"/>
      <c r="AP126" s="412"/>
      <c r="AQ126" s="412"/>
      <c r="AR126" s="412"/>
      <c r="AS126" s="412"/>
      <c r="AT126" s="412"/>
      <c r="AU126" s="412"/>
      <c r="AV126" s="412"/>
      <c r="AW126" s="412"/>
      <c r="AX126" s="412"/>
      <c r="AY126" s="412"/>
      <c r="AZ126" s="412"/>
      <c r="BA126" s="412"/>
      <c r="BB126" s="412"/>
      <c r="BC126" s="412"/>
    </row>
    <row r="127" spans="1:55" x14ac:dyDescent="0.2">
      <c r="A127" s="412"/>
      <c r="B127" s="412"/>
      <c r="C127" s="412"/>
      <c r="D127" s="412"/>
      <c r="E127" s="412"/>
      <c r="F127" s="412"/>
      <c r="G127" s="412"/>
      <c r="H127" s="412"/>
      <c r="I127" s="412"/>
      <c r="J127" s="412"/>
      <c r="K127" s="412"/>
      <c r="L127" s="412"/>
      <c r="M127" s="412"/>
      <c r="N127" s="412"/>
      <c r="O127" s="412"/>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row>
    <row r="128" spans="1:55" x14ac:dyDescent="0.2">
      <c r="A128" s="412"/>
      <c r="B128" s="412"/>
      <c r="C128" s="412"/>
      <c r="D128" s="412"/>
      <c r="E128" s="412"/>
      <c r="F128" s="412"/>
      <c r="G128" s="412"/>
      <c r="H128" s="412"/>
      <c r="I128" s="412"/>
      <c r="J128" s="412"/>
      <c r="K128" s="412"/>
      <c r="L128" s="412"/>
      <c r="M128" s="412"/>
      <c r="N128" s="412"/>
      <c r="O128" s="412"/>
      <c r="P128" s="412"/>
      <c r="Q128" s="412"/>
      <c r="R128" s="412"/>
      <c r="S128" s="412"/>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412"/>
      <c r="AO128" s="412"/>
      <c r="AP128" s="412"/>
      <c r="AQ128" s="412"/>
      <c r="AR128" s="412"/>
      <c r="AS128" s="412"/>
      <c r="AT128" s="412"/>
      <c r="AU128" s="412"/>
      <c r="AV128" s="412"/>
      <c r="AW128" s="412"/>
      <c r="AX128" s="412"/>
      <c r="AY128" s="412"/>
      <c r="AZ128" s="412"/>
      <c r="BA128" s="412"/>
      <c r="BB128" s="412"/>
      <c r="BC128" s="412"/>
    </row>
    <row r="129" spans="1:55" x14ac:dyDescent="0.2">
      <c r="A129" s="412"/>
      <c r="B129" s="412"/>
      <c r="C129" s="412"/>
      <c r="D129" s="412"/>
      <c r="E129" s="412"/>
      <c r="F129" s="412"/>
      <c r="G129" s="412"/>
      <c r="H129" s="412"/>
      <c r="I129" s="412"/>
      <c r="J129" s="412"/>
      <c r="K129" s="412"/>
      <c r="L129" s="412"/>
      <c r="M129" s="412"/>
      <c r="N129" s="412"/>
      <c r="O129" s="412"/>
      <c r="P129" s="412"/>
      <c r="Q129" s="412"/>
      <c r="R129" s="412"/>
      <c r="S129" s="412"/>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412"/>
      <c r="AO129" s="412"/>
      <c r="AP129" s="412"/>
      <c r="AQ129" s="412"/>
      <c r="AR129" s="412"/>
      <c r="AS129" s="412"/>
      <c r="AT129" s="412"/>
      <c r="AU129" s="412"/>
      <c r="AV129" s="412"/>
      <c r="AW129" s="412"/>
      <c r="AX129" s="412"/>
      <c r="AY129" s="412"/>
      <c r="AZ129" s="412"/>
      <c r="BA129" s="412"/>
      <c r="BB129" s="412"/>
      <c r="BC129" s="412"/>
    </row>
    <row r="130" spans="1:55" x14ac:dyDescent="0.2">
      <c r="A130" s="412"/>
      <c r="B130" s="412"/>
      <c r="C130" s="412"/>
      <c r="D130" s="412"/>
      <c r="E130" s="412"/>
      <c r="F130" s="412"/>
      <c r="G130" s="412"/>
      <c r="H130" s="412"/>
      <c r="I130" s="412"/>
      <c r="J130" s="412"/>
      <c r="K130" s="412"/>
      <c r="L130" s="412"/>
      <c r="M130" s="412"/>
      <c r="N130" s="412"/>
      <c r="O130" s="412"/>
      <c r="P130" s="412"/>
      <c r="Q130" s="412"/>
      <c r="R130" s="412"/>
      <c r="S130" s="412"/>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row>
    <row r="131" spans="1:55" x14ac:dyDescent="0.2">
      <c r="A131" s="412"/>
      <c r="B131" s="412"/>
      <c r="C131" s="412"/>
      <c r="D131" s="412"/>
      <c r="E131" s="412"/>
      <c r="F131" s="412"/>
      <c r="G131" s="412"/>
      <c r="H131" s="412"/>
      <c r="I131" s="412"/>
      <c r="J131" s="412"/>
      <c r="K131" s="412"/>
      <c r="L131" s="412"/>
      <c r="M131" s="412"/>
      <c r="N131" s="412"/>
      <c r="O131" s="412"/>
      <c r="P131" s="412"/>
      <c r="Q131" s="412"/>
      <c r="R131" s="412"/>
      <c r="S131" s="412"/>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412"/>
      <c r="AO131" s="412"/>
      <c r="AP131" s="412"/>
      <c r="AQ131" s="412"/>
      <c r="AR131" s="412"/>
      <c r="AS131" s="412"/>
      <c r="AT131" s="412"/>
      <c r="AU131" s="412"/>
      <c r="AV131" s="412"/>
      <c r="AW131" s="412"/>
      <c r="AX131" s="412"/>
      <c r="AY131" s="412"/>
      <c r="AZ131" s="412"/>
      <c r="BA131" s="412"/>
      <c r="BB131" s="412"/>
      <c r="BC131" s="412"/>
    </row>
    <row r="132" spans="1:55" x14ac:dyDescent="0.2">
      <c r="A132" s="412"/>
      <c r="B132" s="412"/>
      <c r="C132" s="412"/>
      <c r="D132" s="412"/>
      <c r="E132" s="412"/>
      <c r="F132" s="412"/>
      <c r="G132" s="412"/>
      <c r="H132" s="412"/>
      <c r="I132" s="412"/>
      <c r="J132" s="412"/>
      <c r="K132" s="412"/>
      <c r="L132" s="412"/>
      <c r="M132" s="412"/>
      <c r="N132" s="412"/>
      <c r="O132" s="412"/>
      <c r="P132" s="412"/>
      <c r="Q132" s="412"/>
      <c r="R132" s="412"/>
      <c r="S132" s="412"/>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412"/>
      <c r="AO132" s="412"/>
      <c r="AP132" s="412"/>
      <c r="AQ132" s="412"/>
      <c r="AR132" s="412"/>
      <c r="AS132" s="412"/>
      <c r="AT132" s="412"/>
      <c r="AU132" s="412"/>
      <c r="AV132" s="412"/>
      <c r="AW132" s="412"/>
      <c r="AX132" s="412"/>
      <c r="AY132" s="412"/>
      <c r="AZ132" s="412"/>
      <c r="BA132" s="412"/>
      <c r="BB132" s="412"/>
      <c r="BC132" s="412"/>
    </row>
    <row r="133" spans="1:55" x14ac:dyDescent="0.2">
      <c r="A133" s="412"/>
      <c r="B133" s="412"/>
      <c r="C133" s="412"/>
      <c r="D133" s="412"/>
      <c r="E133" s="412"/>
      <c r="F133" s="412"/>
      <c r="G133" s="412"/>
      <c r="H133" s="412"/>
      <c r="I133" s="412"/>
      <c r="J133" s="412"/>
      <c r="K133" s="412"/>
      <c r="L133" s="412"/>
      <c r="M133" s="412"/>
      <c r="N133" s="412"/>
      <c r="O133" s="412"/>
      <c r="P133" s="412"/>
      <c r="Q133" s="412"/>
      <c r="R133" s="412"/>
      <c r="S133" s="412"/>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412"/>
      <c r="AO133" s="412"/>
      <c r="AP133" s="412"/>
      <c r="AQ133" s="412"/>
      <c r="AR133" s="412"/>
      <c r="AS133" s="412"/>
      <c r="AT133" s="412"/>
      <c r="AU133" s="412"/>
      <c r="AV133" s="412"/>
      <c r="AW133" s="412"/>
      <c r="AX133" s="412"/>
      <c r="AY133" s="412"/>
      <c r="AZ133" s="412"/>
      <c r="BA133" s="412"/>
      <c r="BB133" s="412"/>
      <c r="BC133" s="412"/>
    </row>
    <row r="134" spans="1:55" x14ac:dyDescent="0.2">
      <c r="A134" s="412"/>
      <c r="B134" s="412"/>
      <c r="C134" s="412"/>
      <c r="D134" s="412"/>
      <c r="E134" s="412"/>
      <c r="F134" s="412"/>
      <c r="G134" s="412"/>
      <c r="H134" s="412"/>
      <c r="I134" s="412"/>
      <c r="J134" s="412"/>
      <c r="K134" s="412"/>
      <c r="L134" s="412"/>
      <c r="M134" s="412"/>
      <c r="N134" s="412"/>
      <c r="O134" s="412"/>
      <c r="P134" s="412"/>
      <c r="Q134" s="412"/>
      <c r="R134" s="412"/>
      <c r="S134" s="412"/>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412"/>
      <c r="AO134" s="412"/>
      <c r="AP134" s="412"/>
      <c r="AQ134" s="412"/>
      <c r="AR134" s="412"/>
      <c r="AS134" s="412"/>
      <c r="AT134" s="412"/>
      <c r="AU134" s="412"/>
      <c r="AV134" s="412"/>
      <c r="AW134" s="412"/>
      <c r="AX134" s="412"/>
      <c r="AY134" s="412"/>
      <c r="AZ134" s="412"/>
      <c r="BA134" s="412"/>
      <c r="BB134" s="412"/>
      <c r="BC134" s="412"/>
    </row>
    <row r="135" spans="1:55" x14ac:dyDescent="0.2">
      <c r="A135" s="412"/>
      <c r="B135" s="412"/>
      <c r="C135" s="412"/>
      <c r="D135" s="412"/>
      <c r="E135" s="412"/>
      <c r="F135" s="412"/>
      <c r="G135" s="412"/>
      <c r="H135" s="412"/>
      <c r="I135" s="412"/>
      <c r="J135" s="412"/>
      <c r="K135" s="412"/>
      <c r="L135" s="412"/>
      <c r="M135" s="412"/>
      <c r="N135" s="412"/>
      <c r="O135" s="412"/>
      <c r="P135" s="412"/>
      <c r="Q135" s="412"/>
      <c r="R135" s="412"/>
      <c r="S135" s="412"/>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412"/>
      <c r="AO135" s="412"/>
      <c r="AP135" s="412"/>
      <c r="AQ135" s="412"/>
      <c r="AR135" s="412"/>
      <c r="AS135" s="412"/>
      <c r="AT135" s="412"/>
      <c r="AU135" s="412"/>
      <c r="AV135" s="412"/>
      <c r="AW135" s="412"/>
      <c r="AX135" s="412"/>
      <c r="AY135" s="412"/>
      <c r="AZ135" s="412"/>
      <c r="BA135" s="412"/>
      <c r="BB135" s="412"/>
      <c r="BC135" s="412"/>
    </row>
    <row r="136" spans="1:55" x14ac:dyDescent="0.2">
      <c r="A136" s="412"/>
      <c r="B136" s="412"/>
      <c r="C136" s="412"/>
      <c r="D136" s="412"/>
      <c r="E136" s="412"/>
      <c r="F136" s="412"/>
      <c r="G136" s="412"/>
      <c r="H136" s="412"/>
      <c r="I136" s="412"/>
      <c r="J136" s="412"/>
      <c r="K136" s="412"/>
      <c r="L136" s="412"/>
      <c r="M136" s="412"/>
      <c r="N136" s="412"/>
      <c r="O136" s="412"/>
      <c r="P136" s="412"/>
      <c r="Q136" s="412"/>
      <c r="R136" s="412"/>
      <c r="S136" s="412"/>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412"/>
      <c r="AO136" s="412"/>
      <c r="AP136" s="412"/>
      <c r="AQ136" s="412"/>
      <c r="AR136" s="412"/>
      <c r="AS136" s="412"/>
      <c r="AT136" s="412"/>
      <c r="AU136" s="412"/>
      <c r="AV136" s="412"/>
      <c r="AW136" s="412"/>
      <c r="AX136" s="412"/>
      <c r="AY136" s="412"/>
      <c r="AZ136" s="412"/>
      <c r="BA136" s="412"/>
      <c r="BB136" s="412"/>
      <c r="BC136" s="412"/>
    </row>
    <row r="137" spans="1:55" x14ac:dyDescent="0.2">
      <c r="A137" s="412"/>
      <c r="B137" s="412"/>
      <c r="C137" s="412"/>
      <c r="D137" s="412"/>
      <c r="E137" s="412"/>
      <c r="F137" s="412"/>
      <c r="G137" s="412"/>
      <c r="H137" s="412"/>
      <c r="I137" s="412"/>
      <c r="J137" s="412"/>
      <c r="K137" s="412"/>
      <c r="L137" s="412"/>
      <c r="M137" s="412"/>
      <c r="N137" s="412"/>
      <c r="O137" s="412"/>
      <c r="P137" s="412"/>
      <c r="Q137" s="412"/>
      <c r="R137" s="412"/>
      <c r="S137" s="412"/>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c r="AR137" s="412"/>
      <c r="AS137" s="412"/>
      <c r="AT137" s="412"/>
      <c r="AU137" s="412"/>
      <c r="AV137" s="412"/>
      <c r="AW137" s="412"/>
      <c r="AX137" s="412"/>
      <c r="AY137" s="412"/>
      <c r="AZ137" s="412"/>
      <c r="BA137" s="412"/>
      <c r="BB137" s="412"/>
      <c r="BC137" s="412"/>
    </row>
    <row r="138" spans="1:55" x14ac:dyDescent="0.2">
      <c r="A138" s="412"/>
      <c r="B138" s="412"/>
      <c r="C138" s="412"/>
      <c r="D138" s="412"/>
      <c r="E138" s="412"/>
      <c r="F138" s="412"/>
      <c r="G138" s="412"/>
      <c r="H138" s="412"/>
      <c r="I138" s="412"/>
      <c r="J138" s="412"/>
      <c r="K138" s="412"/>
      <c r="L138" s="412"/>
      <c r="M138" s="412"/>
      <c r="N138" s="412"/>
      <c r="O138" s="412"/>
      <c r="P138" s="412"/>
      <c r="Q138" s="412"/>
      <c r="R138" s="412"/>
      <c r="S138" s="412"/>
      <c r="T138" s="412"/>
      <c r="U138" s="412"/>
      <c r="V138" s="412"/>
      <c r="W138" s="412"/>
      <c r="X138" s="412"/>
      <c r="Y138" s="412"/>
      <c r="Z138" s="412"/>
      <c r="AA138" s="412"/>
      <c r="AB138" s="412"/>
      <c r="AC138" s="412"/>
      <c r="AD138" s="412"/>
      <c r="AE138" s="412"/>
      <c r="AF138" s="412"/>
      <c r="AG138" s="412"/>
      <c r="AH138" s="412"/>
      <c r="AI138" s="412"/>
      <c r="AJ138" s="412"/>
      <c r="AK138" s="412"/>
      <c r="AL138" s="412"/>
      <c r="AM138" s="412"/>
      <c r="AN138" s="412"/>
      <c r="AO138" s="412"/>
      <c r="AP138" s="412"/>
      <c r="AQ138" s="412"/>
      <c r="AR138" s="412"/>
      <c r="AS138" s="412"/>
      <c r="AT138" s="412"/>
      <c r="AU138" s="412"/>
      <c r="AV138" s="412"/>
      <c r="AW138" s="412"/>
      <c r="AX138" s="412"/>
      <c r="AY138" s="412"/>
      <c r="AZ138" s="412"/>
      <c r="BA138" s="412"/>
      <c r="BB138" s="412"/>
      <c r="BC138" s="412"/>
    </row>
    <row r="139" spans="1:55" x14ac:dyDescent="0.2">
      <c r="A139" s="412"/>
      <c r="B139" s="412"/>
      <c r="C139" s="412"/>
      <c r="D139" s="412"/>
      <c r="E139" s="412"/>
      <c r="F139" s="412"/>
      <c r="G139" s="412"/>
      <c r="H139" s="412"/>
      <c r="I139" s="412"/>
      <c r="J139" s="412"/>
      <c r="K139" s="412"/>
      <c r="L139" s="412"/>
      <c r="M139" s="412"/>
      <c r="N139" s="412"/>
      <c r="O139" s="412"/>
      <c r="P139" s="412"/>
      <c r="Q139" s="412"/>
      <c r="R139" s="412"/>
      <c r="S139" s="412"/>
      <c r="T139" s="412"/>
      <c r="U139" s="412"/>
      <c r="V139" s="412"/>
      <c r="W139" s="412"/>
      <c r="X139" s="412"/>
      <c r="Y139" s="412"/>
      <c r="Z139" s="412"/>
      <c r="AA139" s="412"/>
      <c r="AB139" s="412"/>
      <c r="AC139" s="412"/>
      <c r="AD139" s="412"/>
      <c r="AE139" s="412"/>
      <c r="AF139" s="412"/>
      <c r="AG139" s="412"/>
      <c r="AH139" s="412"/>
      <c r="AI139" s="412"/>
      <c r="AJ139" s="412"/>
      <c r="AK139" s="412"/>
      <c r="AL139" s="412"/>
      <c r="AM139" s="412"/>
      <c r="AN139" s="412"/>
      <c r="AO139" s="412"/>
      <c r="AP139" s="412"/>
      <c r="AQ139" s="412"/>
      <c r="AR139" s="412"/>
      <c r="AS139" s="412"/>
      <c r="AT139" s="412"/>
      <c r="AU139" s="412"/>
      <c r="AV139" s="412"/>
      <c r="AW139" s="412"/>
      <c r="AX139" s="412"/>
      <c r="AY139" s="412"/>
      <c r="AZ139" s="412"/>
      <c r="BA139" s="412"/>
      <c r="BB139" s="412"/>
      <c r="BC139" s="412"/>
    </row>
    <row r="140" spans="1:55" x14ac:dyDescent="0.2">
      <c r="A140" s="412"/>
      <c r="B140" s="412"/>
      <c r="C140" s="412"/>
      <c r="D140" s="412"/>
      <c r="E140" s="412"/>
      <c r="F140" s="412"/>
      <c r="G140" s="412"/>
      <c r="H140" s="412"/>
      <c r="I140" s="412"/>
      <c r="J140" s="412"/>
      <c r="K140" s="412"/>
      <c r="L140" s="412"/>
      <c r="M140" s="412"/>
      <c r="N140" s="412"/>
      <c r="O140" s="412"/>
      <c r="P140" s="412"/>
      <c r="Q140" s="412"/>
      <c r="R140" s="412"/>
      <c r="S140" s="412"/>
      <c r="T140" s="412"/>
      <c r="U140" s="412"/>
      <c r="V140" s="412"/>
      <c r="W140" s="412"/>
      <c r="X140" s="412"/>
      <c r="Y140" s="412"/>
      <c r="Z140" s="412"/>
      <c r="AA140" s="412"/>
      <c r="AB140" s="412"/>
      <c r="AC140" s="412"/>
      <c r="AD140" s="412"/>
      <c r="AE140" s="412"/>
      <c r="AF140" s="412"/>
      <c r="AG140" s="412"/>
      <c r="AH140" s="412"/>
      <c r="AI140" s="412"/>
      <c r="AJ140" s="412"/>
      <c r="AK140" s="412"/>
      <c r="AL140" s="412"/>
      <c r="AM140" s="412"/>
      <c r="AN140" s="412"/>
      <c r="AO140" s="412"/>
      <c r="AP140" s="412"/>
      <c r="AQ140" s="412"/>
      <c r="AR140" s="412"/>
      <c r="AS140" s="412"/>
      <c r="AT140" s="412"/>
      <c r="AU140" s="412"/>
      <c r="AV140" s="412"/>
      <c r="AW140" s="412"/>
      <c r="AX140" s="412"/>
      <c r="AY140" s="412"/>
      <c r="AZ140" s="412"/>
      <c r="BA140" s="412"/>
      <c r="BB140" s="412"/>
      <c r="BC140" s="412"/>
    </row>
    <row r="141" spans="1:55" x14ac:dyDescent="0.2">
      <c r="A141" s="412"/>
      <c r="B141" s="412"/>
      <c r="C141" s="412"/>
      <c r="D141" s="412"/>
      <c r="E141" s="412"/>
      <c r="F141" s="412"/>
      <c r="G141" s="412"/>
      <c r="H141" s="412"/>
      <c r="I141" s="412"/>
      <c r="J141" s="412"/>
      <c r="K141" s="412"/>
      <c r="L141" s="412"/>
      <c r="M141" s="412"/>
      <c r="N141" s="412"/>
      <c r="O141" s="412"/>
      <c r="P141" s="412"/>
      <c r="Q141" s="412"/>
      <c r="R141" s="412"/>
      <c r="S141" s="412"/>
      <c r="T141" s="412"/>
      <c r="U141" s="412"/>
      <c r="V141" s="412"/>
      <c r="W141" s="412"/>
      <c r="X141" s="412"/>
      <c r="Y141" s="412"/>
      <c r="Z141" s="412"/>
      <c r="AA141" s="412"/>
      <c r="AB141" s="412"/>
      <c r="AC141" s="412"/>
      <c r="AD141" s="412"/>
      <c r="AE141" s="412"/>
      <c r="AF141" s="412"/>
      <c r="AG141" s="412"/>
      <c r="AH141" s="412"/>
      <c r="AI141" s="412"/>
      <c r="AJ141" s="412"/>
      <c r="AK141" s="412"/>
      <c r="AL141" s="412"/>
      <c r="AM141" s="412"/>
      <c r="AN141" s="412"/>
      <c r="AO141" s="412"/>
      <c r="AP141" s="412"/>
      <c r="AQ141" s="412"/>
      <c r="AR141" s="412"/>
      <c r="AS141" s="412"/>
      <c r="AT141" s="412"/>
      <c r="AU141" s="412"/>
      <c r="AV141" s="412"/>
      <c r="AW141" s="412"/>
      <c r="AX141" s="412"/>
      <c r="AY141" s="412"/>
      <c r="AZ141" s="412"/>
      <c r="BA141" s="412"/>
      <c r="BB141" s="412"/>
      <c r="BC141" s="412"/>
    </row>
    <row r="142" spans="1:55" x14ac:dyDescent="0.2">
      <c r="A142" s="412"/>
      <c r="B142" s="412"/>
      <c r="C142" s="412"/>
      <c r="D142" s="412"/>
      <c r="E142" s="412"/>
      <c r="F142" s="412"/>
      <c r="G142" s="412"/>
      <c r="H142" s="412"/>
      <c r="I142" s="412"/>
      <c r="J142" s="412"/>
      <c r="K142" s="412"/>
      <c r="L142" s="412"/>
      <c r="M142" s="412"/>
      <c r="N142" s="412"/>
      <c r="O142" s="412"/>
      <c r="P142" s="412"/>
      <c r="Q142" s="412"/>
      <c r="R142" s="412"/>
      <c r="S142" s="412"/>
      <c r="T142" s="412"/>
      <c r="U142" s="412"/>
      <c r="V142" s="412"/>
      <c r="W142" s="412"/>
      <c r="X142" s="412"/>
      <c r="Y142" s="412"/>
      <c r="Z142" s="412"/>
      <c r="AA142" s="412"/>
      <c r="AB142" s="412"/>
      <c r="AC142" s="412"/>
      <c r="AD142" s="412"/>
      <c r="AE142" s="412"/>
      <c r="AF142" s="412"/>
      <c r="AG142" s="412"/>
      <c r="AH142" s="412"/>
      <c r="AI142" s="412"/>
      <c r="AJ142" s="412"/>
      <c r="AK142" s="412"/>
      <c r="AL142" s="412"/>
      <c r="AM142" s="412"/>
      <c r="AN142" s="412"/>
      <c r="AO142" s="412"/>
      <c r="AP142" s="412"/>
      <c r="AQ142" s="412"/>
      <c r="AR142" s="412"/>
      <c r="AS142" s="412"/>
      <c r="AT142" s="412"/>
      <c r="AU142" s="412"/>
      <c r="AV142" s="412"/>
      <c r="AW142" s="412"/>
      <c r="AX142" s="412"/>
      <c r="AY142" s="412"/>
      <c r="AZ142" s="412"/>
      <c r="BA142" s="412"/>
      <c r="BB142" s="412"/>
      <c r="BC142" s="412"/>
    </row>
    <row r="143" spans="1:55" x14ac:dyDescent="0.2">
      <c r="A143" s="412"/>
      <c r="B143" s="412"/>
      <c r="C143" s="412"/>
      <c r="D143" s="412"/>
      <c r="E143" s="412"/>
      <c r="F143" s="412"/>
      <c r="G143" s="412"/>
      <c r="H143" s="412"/>
      <c r="I143" s="412"/>
      <c r="J143" s="412"/>
      <c r="K143" s="412"/>
      <c r="L143" s="412"/>
      <c r="M143" s="412"/>
      <c r="N143" s="412"/>
      <c r="O143" s="412"/>
      <c r="P143" s="412"/>
      <c r="Q143" s="412"/>
      <c r="R143" s="412"/>
      <c r="S143" s="412"/>
      <c r="T143" s="412"/>
      <c r="U143" s="412"/>
      <c r="V143" s="412"/>
      <c r="W143" s="412"/>
      <c r="X143" s="412"/>
      <c r="Y143" s="412"/>
      <c r="Z143" s="412"/>
      <c r="AA143" s="412"/>
      <c r="AB143" s="412"/>
      <c r="AC143" s="412"/>
      <c r="AD143" s="412"/>
      <c r="AE143" s="412"/>
      <c r="AF143" s="412"/>
      <c r="AG143" s="412"/>
      <c r="AH143" s="412"/>
      <c r="AI143" s="412"/>
      <c r="AJ143" s="412"/>
      <c r="AK143" s="412"/>
      <c r="AL143" s="412"/>
      <c r="AM143" s="412"/>
      <c r="AN143" s="412"/>
      <c r="AO143" s="412"/>
      <c r="AP143" s="412"/>
      <c r="AQ143" s="412"/>
      <c r="AR143" s="412"/>
      <c r="AS143" s="412"/>
      <c r="AT143" s="412"/>
      <c r="AU143" s="412"/>
      <c r="AV143" s="412"/>
      <c r="AW143" s="412"/>
      <c r="AX143" s="412"/>
      <c r="AY143" s="412"/>
      <c r="AZ143" s="412"/>
      <c r="BA143" s="412"/>
      <c r="BB143" s="412"/>
      <c r="BC143" s="412"/>
    </row>
    <row r="144" spans="1:55" x14ac:dyDescent="0.2">
      <c r="A144" s="412"/>
      <c r="B144" s="412"/>
      <c r="C144" s="412"/>
      <c r="D144" s="412"/>
      <c r="E144" s="412"/>
      <c r="F144" s="412"/>
      <c r="G144" s="412"/>
      <c r="H144" s="412"/>
      <c r="I144" s="412"/>
      <c r="J144" s="412"/>
      <c r="K144" s="412"/>
      <c r="L144" s="412"/>
      <c r="M144" s="412"/>
      <c r="N144" s="412"/>
      <c r="O144" s="412"/>
      <c r="P144" s="412"/>
      <c r="Q144" s="412"/>
      <c r="R144" s="412"/>
      <c r="S144" s="412"/>
      <c r="T144" s="412"/>
      <c r="U144" s="412"/>
      <c r="V144" s="412"/>
      <c r="W144" s="412"/>
      <c r="X144" s="412"/>
      <c r="Y144" s="412"/>
      <c r="Z144" s="412"/>
      <c r="AA144" s="412"/>
      <c r="AB144" s="412"/>
      <c r="AC144" s="412"/>
      <c r="AD144" s="412"/>
      <c r="AE144" s="412"/>
      <c r="AF144" s="412"/>
      <c r="AG144" s="412"/>
      <c r="AH144" s="412"/>
      <c r="AI144" s="412"/>
      <c r="AJ144" s="412"/>
      <c r="AK144" s="412"/>
      <c r="AL144" s="412"/>
      <c r="AM144" s="412"/>
      <c r="AN144" s="412"/>
      <c r="AO144" s="412"/>
      <c r="AP144" s="412"/>
      <c r="AQ144" s="412"/>
      <c r="AR144" s="412"/>
      <c r="AS144" s="412"/>
      <c r="AT144" s="412"/>
      <c r="AU144" s="412"/>
      <c r="AV144" s="412"/>
      <c r="AW144" s="412"/>
      <c r="AX144" s="412"/>
      <c r="AY144" s="412"/>
      <c r="AZ144" s="412"/>
      <c r="BA144" s="412"/>
      <c r="BB144" s="412"/>
      <c r="BC144" s="412"/>
    </row>
    <row r="145" spans="1:55" x14ac:dyDescent="0.2">
      <c r="A145" s="412"/>
      <c r="B145" s="412"/>
      <c r="C145" s="412"/>
      <c r="D145" s="412"/>
      <c r="E145" s="412"/>
      <c r="F145" s="412"/>
      <c r="G145" s="412"/>
      <c r="H145" s="412"/>
      <c r="I145" s="412"/>
      <c r="J145" s="412"/>
      <c r="K145" s="412"/>
      <c r="L145" s="412"/>
      <c r="M145" s="412"/>
      <c r="N145" s="412"/>
      <c r="O145" s="412"/>
      <c r="P145" s="412"/>
      <c r="Q145" s="412"/>
      <c r="R145" s="412"/>
      <c r="S145" s="412"/>
      <c r="T145" s="412"/>
      <c r="U145" s="412"/>
      <c r="V145" s="412"/>
      <c r="W145" s="412"/>
      <c r="X145" s="412"/>
      <c r="Y145" s="412"/>
      <c r="Z145" s="412"/>
      <c r="AA145" s="412"/>
      <c r="AB145" s="412"/>
      <c r="AC145" s="412"/>
      <c r="AD145" s="412"/>
      <c r="AE145" s="412"/>
      <c r="AF145" s="412"/>
      <c r="AG145" s="412"/>
      <c r="AH145" s="412"/>
      <c r="AI145" s="412"/>
      <c r="AJ145" s="412"/>
      <c r="AK145" s="412"/>
      <c r="AL145" s="412"/>
      <c r="AM145" s="412"/>
      <c r="AN145" s="412"/>
      <c r="AO145" s="412"/>
      <c r="AP145" s="412"/>
      <c r="AQ145" s="412"/>
      <c r="AR145" s="412"/>
      <c r="AS145" s="412"/>
      <c r="AT145" s="412"/>
      <c r="AU145" s="412"/>
      <c r="AV145" s="412"/>
      <c r="AW145" s="412"/>
      <c r="AX145" s="412"/>
      <c r="AY145" s="412"/>
      <c r="AZ145" s="412"/>
      <c r="BA145" s="412"/>
      <c r="BB145" s="412"/>
      <c r="BC145" s="412"/>
    </row>
    <row r="146" spans="1:55" x14ac:dyDescent="0.2">
      <c r="A146" s="412"/>
      <c r="B146" s="412"/>
      <c r="C146" s="412"/>
      <c r="D146" s="412"/>
      <c r="E146" s="412"/>
      <c r="F146" s="412"/>
      <c r="G146" s="412"/>
      <c r="H146" s="412"/>
      <c r="I146" s="412"/>
      <c r="J146" s="412"/>
      <c r="K146" s="412"/>
      <c r="L146" s="412"/>
      <c r="M146" s="412"/>
      <c r="N146" s="412"/>
      <c r="O146" s="412"/>
      <c r="P146" s="412"/>
      <c r="Q146" s="412"/>
      <c r="R146" s="412"/>
      <c r="S146" s="412"/>
      <c r="T146" s="412"/>
      <c r="U146" s="412"/>
      <c r="V146" s="412"/>
      <c r="W146" s="412"/>
      <c r="X146" s="412"/>
      <c r="Y146" s="412"/>
      <c r="Z146" s="412"/>
      <c r="AA146" s="412"/>
      <c r="AB146" s="412"/>
      <c r="AC146" s="412"/>
      <c r="AD146" s="412"/>
      <c r="AE146" s="412"/>
      <c r="AF146" s="412"/>
      <c r="AG146" s="412"/>
      <c r="AH146" s="412"/>
      <c r="AI146" s="412"/>
      <c r="AJ146" s="412"/>
      <c r="AK146" s="412"/>
      <c r="AL146" s="412"/>
      <c r="AM146" s="412"/>
      <c r="AN146" s="412"/>
      <c r="AO146" s="412"/>
      <c r="AP146" s="412"/>
      <c r="AQ146" s="412"/>
      <c r="AR146" s="412"/>
      <c r="AS146" s="412"/>
      <c r="AT146" s="412"/>
      <c r="AU146" s="412"/>
      <c r="AV146" s="412"/>
      <c r="AW146" s="412"/>
      <c r="AX146" s="412"/>
      <c r="AY146" s="412"/>
      <c r="AZ146" s="412"/>
      <c r="BA146" s="412"/>
      <c r="BB146" s="412"/>
      <c r="BC146" s="412"/>
    </row>
    <row r="147" spans="1:55" x14ac:dyDescent="0.2">
      <c r="A147" s="412"/>
      <c r="B147" s="412"/>
      <c r="C147" s="412"/>
      <c r="D147" s="412"/>
      <c r="E147" s="412"/>
      <c r="F147" s="412"/>
      <c r="G147" s="412"/>
      <c r="H147" s="412"/>
      <c r="I147" s="412"/>
      <c r="J147" s="412"/>
      <c r="K147" s="412"/>
      <c r="L147" s="412"/>
      <c r="M147" s="412"/>
      <c r="N147" s="412"/>
      <c r="O147" s="412"/>
      <c r="P147" s="412"/>
      <c r="Q147" s="412"/>
      <c r="R147" s="412"/>
      <c r="S147" s="412"/>
      <c r="T147" s="412"/>
      <c r="U147" s="412"/>
      <c r="V147" s="412"/>
      <c r="W147" s="412"/>
      <c r="X147" s="412"/>
      <c r="Y147" s="412"/>
      <c r="Z147" s="412"/>
      <c r="AA147" s="412"/>
      <c r="AB147" s="412"/>
      <c r="AC147" s="412"/>
      <c r="AD147" s="412"/>
      <c r="AE147" s="412"/>
      <c r="AF147" s="412"/>
      <c r="AG147" s="412"/>
      <c r="AH147" s="412"/>
      <c r="AI147" s="412"/>
      <c r="AJ147" s="412"/>
      <c r="AK147" s="412"/>
      <c r="AL147" s="412"/>
      <c r="AM147" s="412"/>
      <c r="AN147" s="412"/>
      <c r="AO147" s="412"/>
      <c r="AP147" s="412"/>
      <c r="AQ147" s="412"/>
      <c r="AR147" s="412"/>
      <c r="AS147" s="412"/>
      <c r="AT147" s="412"/>
      <c r="AU147" s="412"/>
      <c r="AV147" s="412"/>
      <c r="AW147" s="412"/>
      <c r="AX147" s="412"/>
      <c r="AY147" s="412"/>
      <c r="AZ147" s="412"/>
      <c r="BA147" s="412"/>
      <c r="BB147" s="412"/>
      <c r="BC147" s="412"/>
    </row>
    <row r="148" spans="1:55" x14ac:dyDescent="0.2">
      <c r="A148" s="412"/>
      <c r="B148" s="412"/>
      <c r="C148" s="412"/>
      <c r="D148" s="412"/>
      <c r="E148" s="412"/>
      <c r="F148" s="412"/>
      <c r="G148" s="412"/>
      <c r="H148" s="412"/>
      <c r="I148" s="412"/>
      <c r="J148" s="412"/>
      <c r="K148" s="412"/>
      <c r="L148" s="412"/>
      <c r="M148" s="412"/>
      <c r="N148" s="412"/>
      <c r="O148" s="412"/>
      <c r="P148" s="412"/>
      <c r="Q148" s="412"/>
      <c r="R148" s="412"/>
      <c r="S148" s="412"/>
      <c r="T148" s="412"/>
      <c r="U148" s="412"/>
      <c r="V148" s="412"/>
      <c r="W148" s="412"/>
      <c r="X148" s="412"/>
      <c r="Y148" s="412"/>
      <c r="Z148" s="412"/>
      <c r="AA148" s="412"/>
      <c r="AB148" s="412"/>
      <c r="AC148" s="412"/>
      <c r="AD148" s="412"/>
      <c r="AE148" s="412"/>
      <c r="AF148" s="412"/>
      <c r="AG148" s="412"/>
      <c r="AH148" s="412"/>
      <c r="AI148" s="412"/>
      <c r="AJ148" s="412"/>
      <c r="AK148" s="412"/>
      <c r="AL148" s="412"/>
      <c r="AM148" s="412"/>
      <c r="AN148" s="412"/>
      <c r="AO148" s="412"/>
      <c r="AP148" s="412"/>
      <c r="AQ148" s="412"/>
      <c r="AR148" s="412"/>
      <c r="AS148" s="412"/>
      <c r="AT148" s="412"/>
      <c r="AU148" s="412"/>
      <c r="AV148" s="412"/>
      <c r="AW148" s="412"/>
      <c r="AX148" s="412"/>
      <c r="AY148" s="412"/>
      <c r="AZ148" s="412"/>
      <c r="BA148" s="412"/>
      <c r="BB148" s="412"/>
      <c r="BC148" s="412"/>
    </row>
    <row r="149" spans="1:55" x14ac:dyDescent="0.2">
      <c r="A149" s="412"/>
      <c r="B149" s="412"/>
      <c r="C149" s="412"/>
      <c r="D149" s="412"/>
      <c r="E149" s="412"/>
      <c r="F149" s="412"/>
      <c r="G149" s="412"/>
      <c r="H149" s="412"/>
      <c r="I149" s="412"/>
      <c r="J149" s="412"/>
      <c r="K149" s="412"/>
      <c r="L149" s="412"/>
      <c r="M149" s="412"/>
      <c r="N149" s="412"/>
      <c r="O149" s="412"/>
      <c r="P149" s="412"/>
      <c r="Q149" s="412"/>
      <c r="R149" s="412"/>
      <c r="S149" s="412"/>
      <c r="T149" s="412"/>
      <c r="U149" s="412"/>
      <c r="V149" s="412"/>
      <c r="W149" s="412"/>
      <c r="X149" s="412"/>
      <c r="Y149" s="412"/>
      <c r="Z149" s="412"/>
      <c r="AA149" s="412"/>
      <c r="AB149" s="412"/>
      <c r="AC149" s="412"/>
      <c r="AD149" s="412"/>
      <c r="AE149" s="412"/>
      <c r="AF149" s="412"/>
      <c r="AG149" s="412"/>
      <c r="AH149" s="412"/>
      <c r="AI149" s="412"/>
      <c r="AJ149" s="412"/>
      <c r="AK149" s="412"/>
      <c r="AL149" s="412"/>
      <c r="AM149" s="412"/>
      <c r="AN149" s="412"/>
      <c r="AO149" s="412"/>
      <c r="AP149" s="412"/>
      <c r="AQ149" s="412"/>
      <c r="AR149" s="412"/>
      <c r="AS149" s="412"/>
      <c r="AT149" s="412"/>
      <c r="AU149" s="412"/>
      <c r="AV149" s="412"/>
      <c r="AW149" s="412"/>
      <c r="AX149" s="412"/>
      <c r="AY149" s="412"/>
      <c r="AZ149" s="412"/>
      <c r="BA149" s="412"/>
      <c r="BB149" s="412"/>
      <c r="BC149" s="412"/>
    </row>
    <row r="150" spans="1:55" x14ac:dyDescent="0.2">
      <c r="A150" s="412"/>
      <c r="B150" s="412"/>
      <c r="C150" s="412"/>
      <c r="D150" s="412"/>
      <c r="E150" s="412"/>
      <c r="F150" s="412"/>
      <c r="G150" s="412"/>
      <c r="H150" s="412"/>
      <c r="I150" s="412"/>
      <c r="J150" s="412"/>
      <c r="K150" s="412"/>
      <c r="L150" s="412"/>
      <c r="M150" s="412"/>
      <c r="N150" s="412"/>
      <c r="O150" s="412"/>
      <c r="P150" s="412"/>
      <c r="Q150" s="412"/>
      <c r="R150" s="412"/>
      <c r="S150" s="412"/>
      <c r="T150" s="412"/>
      <c r="U150" s="412"/>
      <c r="V150" s="412"/>
      <c r="W150" s="412"/>
      <c r="X150" s="412"/>
      <c r="Y150" s="412"/>
      <c r="Z150" s="412"/>
      <c r="AA150" s="412"/>
      <c r="AB150" s="412"/>
      <c r="AC150" s="412"/>
      <c r="AD150" s="412"/>
      <c r="AE150" s="412"/>
      <c r="AF150" s="412"/>
      <c r="AG150" s="412"/>
      <c r="AH150" s="412"/>
      <c r="AI150" s="412"/>
      <c r="AJ150" s="412"/>
      <c r="AK150" s="412"/>
      <c r="AL150" s="412"/>
      <c r="AM150" s="412"/>
      <c r="AN150" s="412"/>
      <c r="AO150" s="412"/>
      <c r="AP150" s="412"/>
      <c r="AQ150" s="412"/>
      <c r="AR150" s="412"/>
      <c r="AS150" s="412"/>
      <c r="AT150" s="412"/>
      <c r="AU150" s="412"/>
      <c r="AV150" s="412"/>
      <c r="AW150" s="412"/>
      <c r="AX150" s="412"/>
      <c r="AY150" s="412"/>
      <c r="AZ150" s="412"/>
      <c r="BA150" s="412"/>
      <c r="BB150" s="412"/>
      <c r="BC150" s="412"/>
    </row>
    <row r="151" spans="1:55" x14ac:dyDescent="0.2">
      <c r="A151" s="412"/>
      <c r="B151" s="412"/>
      <c r="C151" s="412"/>
      <c r="D151" s="412"/>
      <c r="E151" s="412"/>
      <c r="F151" s="412"/>
      <c r="G151" s="412"/>
      <c r="H151" s="412"/>
      <c r="I151" s="412"/>
      <c r="J151" s="412"/>
      <c r="K151" s="412"/>
      <c r="L151" s="412"/>
      <c r="M151" s="412"/>
      <c r="N151" s="412"/>
      <c r="O151" s="412"/>
      <c r="P151" s="412"/>
      <c r="Q151" s="412"/>
      <c r="R151" s="412"/>
      <c r="S151" s="412"/>
      <c r="T151" s="412"/>
      <c r="U151" s="412"/>
      <c r="V151" s="412"/>
      <c r="W151" s="412"/>
      <c r="X151" s="412"/>
      <c r="Y151" s="412"/>
      <c r="Z151" s="412"/>
      <c r="AA151" s="412"/>
      <c r="AB151" s="412"/>
      <c r="AC151" s="412"/>
      <c r="AD151" s="412"/>
      <c r="AE151" s="412"/>
      <c r="AF151" s="412"/>
      <c r="AG151" s="412"/>
      <c r="AH151" s="412"/>
      <c r="AI151" s="412"/>
      <c r="AJ151" s="412"/>
      <c r="AK151" s="412"/>
      <c r="AL151" s="412"/>
      <c r="AM151" s="412"/>
      <c r="AN151" s="412"/>
      <c r="AO151" s="412"/>
      <c r="AP151" s="412"/>
      <c r="AQ151" s="412"/>
      <c r="AR151" s="412"/>
      <c r="AS151" s="412"/>
      <c r="AT151" s="412"/>
      <c r="AU151" s="412"/>
      <c r="AV151" s="412"/>
      <c r="AW151" s="412"/>
      <c r="AX151" s="412"/>
      <c r="AY151" s="412"/>
      <c r="AZ151" s="412"/>
      <c r="BA151" s="412"/>
      <c r="BB151" s="412"/>
      <c r="BC151" s="412"/>
    </row>
    <row r="152" spans="1:55" x14ac:dyDescent="0.2">
      <c r="A152" s="412"/>
      <c r="B152" s="412"/>
      <c r="C152" s="412"/>
      <c r="D152" s="412"/>
      <c r="E152" s="412"/>
      <c r="F152" s="412"/>
      <c r="G152" s="412"/>
      <c r="H152" s="412"/>
      <c r="I152" s="412"/>
      <c r="J152" s="412"/>
      <c r="K152" s="412"/>
      <c r="L152" s="412"/>
      <c r="M152" s="412"/>
      <c r="N152" s="412"/>
      <c r="O152" s="412"/>
      <c r="P152" s="412"/>
      <c r="Q152" s="412"/>
      <c r="R152" s="412"/>
      <c r="S152" s="412"/>
      <c r="T152" s="412"/>
      <c r="U152" s="412"/>
      <c r="V152" s="412"/>
      <c r="W152" s="412"/>
      <c r="X152" s="412"/>
      <c r="Y152" s="412"/>
      <c r="Z152" s="412"/>
      <c r="AA152" s="412"/>
      <c r="AB152" s="412"/>
      <c r="AC152" s="412"/>
      <c r="AD152" s="412"/>
      <c r="AE152" s="412"/>
      <c r="AF152" s="412"/>
      <c r="AG152" s="412"/>
      <c r="AH152" s="412"/>
      <c r="AI152" s="412"/>
      <c r="AJ152" s="412"/>
      <c r="AK152" s="412"/>
      <c r="AL152" s="412"/>
      <c r="AM152" s="412"/>
      <c r="AN152" s="412"/>
      <c r="AO152" s="412"/>
      <c r="AP152" s="412"/>
      <c r="AQ152" s="412"/>
      <c r="AR152" s="412"/>
      <c r="AS152" s="412"/>
      <c r="AT152" s="412"/>
      <c r="AU152" s="412"/>
      <c r="AV152" s="412"/>
      <c r="AW152" s="412"/>
      <c r="AX152" s="412"/>
      <c r="AY152" s="412"/>
      <c r="AZ152" s="412"/>
      <c r="BA152" s="412"/>
      <c r="BB152" s="412"/>
      <c r="BC152" s="412"/>
    </row>
    <row r="153" spans="1:55" x14ac:dyDescent="0.2">
      <c r="A153" s="412"/>
      <c r="B153" s="412"/>
      <c r="C153" s="412"/>
      <c r="D153" s="412"/>
      <c r="E153" s="412"/>
      <c r="F153" s="412"/>
      <c r="G153" s="412"/>
      <c r="H153" s="412"/>
      <c r="I153" s="412"/>
      <c r="J153" s="412"/>
      <c r="K153" s="412"/>
      <c r="L153" s="412"/>
      <c r="M153" s="412"/>
      <c r="N153" s="412"/>
      <c r="O153" s="412"/>
      <c r="P153" s="412"/>
      <c r="Q153" s="412"/>
      <c r="R153" s="412"/>
      <c r="S153" s="412"/>
      <c r="T153" s="412"/>
      <c r="U153" s="412"/>
      <c r="V153" s="412"/>
      <c r="W153" s="412"/>
      <c r="X153" s="412"/>
      <c r="Y153" s="412"/>
      <c r="Z153" s="412"/>
      <c r="AA153" s="412"/>
      <c r="AB153" s="412"/>
      <c r="AC153" s="412"/>
      <c r="AD153" s="412"/>
      <c r="AE153" s="412"/>
      <c r="AF153" s="412"/>
      <c r="AG153" s="412"/>
      <c r="AH153" s="412"/>
      <c r="AI153" s="412"/>
      <c r="AJ153" s="412"/>
      <c r="AK153" s="412"/>
      <c r="AL153" s="412"/>
      <c r="AM153" s="412"/>
      <c r="AN153" s="412"/>
      <c r="AO153" s="412"/>
      <c r="AP153" s="412"/>
      <c r="AQ153" s="412"/>
      <c r="AR153" s="412"/>
      <c r="AS153" s="412"/>
      <c r="AT153" s="412"/>
      <c r="AU153" s="412"/>
      <c r="AV153" s="412"/>
      <c r="AW153" s="412"/>
      <c r="AX153" s="412"/>
      <c r="AY153" s="412"/>
      <c r="AZ153" s="412"/>
      <c r="BA153" s="412"/>
      <c r="BB153" s="412"/>
      <c r="BC153" s="412"/>
    </row>
    <row r="154" spans="1:55" x14ac:dyDescent="0.2">
      <c r="A154" s="412"/>
      <c r="B154" s="412"/>
      <c r="C154" s="412"/>
      <c r="D154" s="412"/>
      <c r="E154" s="412"/>
      <c r="F154" s="412"/>
      <c r="G154" s="412"/>
      <c r="H154" s="412"/>
      <c r="I154" s="412"/>
      <c r="J154" s="412"/>
      <c r="K154" s="412"/>
      <c r="L154" s="412"/>
      <c r="M154" s="412"/>
      <c r="N154" s="412"/>
      <c r="O154" s="412"/>
      <c r="P154" s="412"/>
      <c r="Q154" s="412"/>
      <c r="R154" s="412"/>
      <c r="S154" s="412"/>
      <c r="T154" s="412"/>
      <c r="U154" s="412"/>
      <c r="V154" s="412"/>
      <c r="W154" s="412"/>
      <c r="X154" s="412"/>
      <c r="Y154" s="412"/>
      <c r="Z154" s="412"/>
      <c r="AA154" s="412"/>
      <c r="AB154" s="412"/>
      <c r="AC154" s="412"/>
      <c r="AD154" s="412"/>
      <c r="AE154" s="412"/>
      <c r="AF154" s="412"/>
      <c r="AG154" s="412"/>
      <c r="AH154" s="412"/>
      <c r="AI154" s="412"/>
      <c r="AJ154" s="412"/>
      <c r="AK154" s="412"/>
      <c r="AL154" s="412"/>
      <c r="AM154" s="412"/>
      <c r="AN154" s="412"/>
      <c r="AO154" s="412"/>
      <c r="AP154" s="412"/>
      <c r="AQ154" s="412"/>
      <c r="AR154" s="412"/>
      <c r="AS154" s="412"/>
      <c r="AT154" s="412"/>
      <c r="AU154" s="412"/>
      <c r="AV154" s="412"/>
      <c r="AW154" s="412"/>
      <c r="AX154" s="412"/>
      <c r="AY154" s="412"/>
      <c r="AZ154" s="412"/>
      <c r="BA154" s="412"/>
      <c r="BB154" s="412"/>
      <c r="BC154" s="412"/>
    </row>
    <row r="155" spans="1:55" x14ac:dyDescent="0.2">
      <c r="A155" s="412"/>
      <c r="B155" s="412"/>
      <c r="C155" s="412"/>
      <c r="D155" s="412"/>
      <c r="E155" s="412"/>
      <c r="F155" s="412"/>
      <c r="G155" s="412"/>
      <c r="H155" s="412"/>
      <c r="I155" s="412"/>
      <c r="J155" s="412"/>
      <c r="K155" s="412"/>
      <c r="L155" s="412"/>
      <c r="M155" s="412"/>
      <c r="N155" s="412"/>
      <c r="O155" s="412"/>
      <c r="P155" s="412"/>
      <c r="Q155" s="412"/>
      <c r="R155" s="412"/>
      <c r="S155" s="412"/>
      <c r="T155" s="412"/>
      <c r="U155" s="412"/>
      <c r="V155" s="412"/>
      <c r="W155" s="412"/>
      <c r="X155" s="412"/>
      <c r="Y155" s="412"/>
      <c r="Z155" s="412"/>
      <c r="AA155" s="412"/>
      <c r="AB155" s="412"/>
      <c r="AC155" s="412"/>
      <c r="AD155" s="412"/>
      <c r="AE155" s="412"/>
      <c r="AF155" s="412"/>
      <c r="AG155" s="412"/>
      <c r="AH155" s="412"/>
      <c r="AI155" s="412"/>
      <c r="AJ155" s="412"/>
      <c r="AK155" s="412"/>
      <c r="AL155" s="412"/>
      <c r="AM155" s="412"/>
      <c r="AN155" s="412"/>
      <c r="AO155" s="412"/>
      <c r="AP155" s="412"/>
      <c r="AQ155" s="412"/>
      <c r="AR155" s="412"/>
      <c r="AS155" s="412"/>
      <c r="AT155" s="412"/>
      <c r="AU155" s="412"/>
      <c r="AV155" s="412"/>
      <c r="AW155" s="412"/>
      <c r="AX155" s="412"/>
      <c r="AY155" s="412"/>
      <c r="AZ155" s="412"/>
      <c r="BA155" s="412"/>
      <c r="BB155" s="412"/>
      <c r="BC155" s="412"/>
    </row>
    <row r="156" spans="1:55" x14ac:dyDescent="0.2">
      <c r="A156" s="412"/>
      <c r="B156" s="412"/>
      <c r="C156" s="412"/>
      <c r="D156" s="412"/>
      <c r="E156" s="412"/>
      <c r="F156" s="412"/>
      <c r="G156" s="412"/>
      <c r="H156" s="412"/>
      <c r="I156" s="412"/>
      <c r="J156" s="412"/>
      <c r="K156" s="412"/>
      <c r="L156" s="412"/>
      <c r="M156" s="412"/>
      <c r="N156" s="412"/>
      <c r="O156" s="412"/>
      <c r="P156" s="412"/>
      <c r="Q156" s="412"/>
      <c r="R156" s="412"/>
      <c r="S156" s="412"/>
      <c r="T156" s="412"/>
      <c r="U156" s="412"/>
      <c r="V156" s="412"/>
      <c r="W156" s="412"/>
      <c r="X156" s="412"/>
      <c r="Y156" s="412"/>
      <c r="Z156" s="412"/>
      <c r="AA156" s="412"/>
      <c r="AB156" s="412"/>
      <c r="AC156" s="412"/>
      <c r="AD156" s="412"/>
      <c r="AE156" s="412"/>
      <c r="AF156" s="412"/>
      <c r="AG156" s="412"/>
      <c r="AH156" s="412"/>
      <c r="AI156" s="412"/>
      <c r="AJ156" s="412"/>
      <c r="AK156" s="412"/>
      <c r="AL156" s="412"/>
      <c r="AM156" s="412"/>
      <c r="AN156" s="412"/>
      <c r="AO156" s="412"/>
      <c r="AP156" s="412"/>
      <c r="AQ156" s="412"/>
      <c r="AR156" s="412"/>
      <c r="AS156" s="412"/>
      <c r="AT156" s="412"/>
      <c r="AU156" s="412"/>
      <c r="AV156" s="412"/>
      <c r="AW156" s="412"/>
      <c r="AX156" s="412"/>
      <c r="AY156" s="412"/>
      <c r="AZ156" s="412"/>
      <c r="BA156" s="412"/>
      <c r="BB156" s="412"/>
      <c r="BC156" s="412"/>
    </row>
    <row r="157" spans="1:55" x14ac:dyDescent="0.2">
      <c r="A157" s="412"/>
      <c r="B157" s="412"/>
      <c r="C157" s="412"/>
      <c r="D157" s="412"/>
      <c r="E157" s="412"/>
      <c r="F157" s="412"/>
      <c r="G157" s="412"/>
      <c r="H157" s="412"/>
      <c r="I157" s="412"/>
      <c r="J157" s="412"/>
      <c r="K157" s="412"/>
      <c r="L157" s="412"/>
      <c r="M157" s="412"/>
      <c r="N157" s="412"/>
      <c r="O157" s="412"/>
      <c r="P157" s="412"/>
      <c r="Q157" s="412"/>
      <c r="R157" s="412"/>
      <c r="S157" s="412"/>
      <c r="T157" s="412"/>
      <c r="U157" s="412"/>
      <c r="V157" s="412"/>
      <c r="W157" s="412"/>
      <c r="X157" s="412"/>
      <c r="Y157" s="412"/>
      <c r="Z157" s="412"/>
      <c r="AA157" s="412"/>
      <c r="AB157" s="412"/>
      <c r="AC157" s="412"/>
      <c r="AD157" s="412"/>
      <c r="AE157" s="412"/>
      <c r="AF157" s="412"/>
      <c r="AG157" s="412"/>
      <c r="AH157" s="412"/>
      <c r="AI157" s="412"/>
      <c r="AJ157" s="412"/>
      <c r="AK157" s="412"/>
      <c r="AL157" s="412"/>
      <c r="AM157" s="412"/>
      <c r="AN157" s="412"/>
      <c r="AO157" s="412"/>
      <c r="AP157" s="412"/>
      <c r="AQ157" s="412"/>
      <c r="AR157" s="412"/>
      <c r="AS157" s="412"/>
      <c r="AT157" s="412"/>
      <c r="AU157" s="412"/>
      <c r="AV157" s="412"/>
      <c r="AW157" s="412"/>
      <c r="AX157" s="412"/>
      <c r="AY157" s="412"/>
      <c r="AZ157" s="412"/>
      <c r="BA157" s="412"/>
      <c r="BB157" s="412"/>
      <c r="BC157" s="412"/>
    </row>
    <row r="158" spans="1:55" x14ac:dyDescent="0.2">
      <c r="A158" s="412"/>
      <c r="B158" s="412"/>
      <c r="C158" s="412"/>
      <c r="D158" s="412"/>
      <c r="E158" s="412"/>
      <c r="F158" s="412"/>
      <c r="G158" s="412"/>
      <c r="H158" s="412"/>
      <c r="I158" s="412"/>
      <c r="J158" s="412"/>
      <c r="K158" s="412"/>
      <c r="L158" s="412"/>
      <c r="M158" s="412"/>
      <c r="N158" s="412"/>
      <c r="O158" s="412"/>
      <c r="P158" s="412"/>
      <c r="Q158" s="412"/>
      <c r="R158" s="412"/>
      <c r="S158" s="412"/>
      <c r="T158" s="412"/>
      <c r="U158" s="412"/>
      <c r="V158" s="412"/>
      <c r="W158" s="412"/>
      <c r="X158" s="412"/>
      <c r="Y158" s="412"/>
      <c r="Z158" s="412"/>
      <c r="AA158" s="412"/>
      <c r="AB158" s="412"/>
      <c r="AC158" s="412"/>
      <c r="AD158" s="412"/>
      <c r="AE158" s="412"/>
      <c r="AF158" s="412"/>
      <c r="AG158" s="412"/>
      <c r="AH158" s="412"/>
      <c r="AI158" s="412"/>
      <c r="AJ158" s="412"/>
      <c r="AK158" s="412"/>
      <c r="AL158" s="412"/>
      <c r="AM158" s="412"/>
      <c r="AN158" s="412"/>
      <c r="AO158" s="412"/>
      <c r="AP158" s="412"/>
      <c r="AQ158" s="412"/>
      <c r="AR158" s="412"/>
      <c r="AS158" s="412"/>
      <c r="AT158" s="412"/>
      <c r="AU158" s="412"/>
      <c r="AV158" s="412"/>
      <c r="AW158" s="412"/>
      <c r="AX158" s="412"/>
      <c r="AY158" s="412"/>
      <c r="AZ158" s="412"/>
      <c r="BA158" s="412"/>
      <c r="BB158" s="412"/>
      <c r="BC158" s="412"/>
    </row>
    <row r="159" spans="1:55" x14ac:dyDescent="0.2">
      <c r="A159" s="412"/>
      <c r="B159" s="412"/>
      <c r="C159" s="412"/>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row>
    <row r="160" spans="1:55" x14ac:dyDescent="0.2">
      <c r="A160" s="412"/>
      <c r="B160" s="412"/>
      <c r="C160" s="412"/>
      <c r="D160" s="412"/>
      <c r="E160" s="412"/>
      <c r="F160" s="412"/>
      <c r="G160" s="412"/>
      <c r="H160" s="412"/>
      <c r="I160" s="412"/>
      <c r="J160" s="412"/>
      <c r="K160" s="412"/>
      <c r="L160" s="412"/>
      <c r="M160" s="412"/>
      <c r="N160" s="412"/>
      <c r="O160" s="412"/>
      <c r="P160" s="412"/>
      <c r="Q160" s="412"/>
      <c r="R160" s="412"/>
      <c r="S160" s="412"/>
      <c r="T160" s="412"/>
      <c r="U160" s="412"/>
      <c r="V160" s="412"/>
      <c r="W160" s="412"/>
      <c r="X160" s="412"/>
      <c r="Y160" s="412"/>
      <c r="Z160" s="412"/>
      <c r="AA160" s="412"/>
      <c r="AB160" s="412"/>
      <c r="AC160" s="412"/>
      <c r="AD160" s="412"/>
      <c r="AE160" s="412"/>
      <c r="AF160" s="412"/>
      <c r="AG160" s="412"/>
      <c r="AH160" s="412"/>
      <c r="AI160" s="412"/>
      <c r="AJ160" s="412"/>
      <c r="AK160" s="412"/>
      <c r="AL160" s="412"/>
      <c r="AM160" s="412"/>
      <c r="AN160" s="412"/>
      <c r="AO160" s="412"/>
      <c r="AP160" s="412"/>
      <c r="AQ160" s="412"/>
      <c r="AR160" s="412"/>
      <c r="AS160" s="412"/>
      <c r="AT160" s="412"/>
      <c r="AU160" s="412"/>
      <c r="AV160" s="412"/>
      <c r="AW160" s="412"/>
      <c r="AX160" s="412"/>
      <c r="AY160" s="412"/>
      <c r="AZ160" s="412"/>
      <c r="BA160" s="412"/>
      <c r="BB160" s="412"/>
      <c r="BC160" s="412"/>
    </row>
    <row r="161" spans="1:55" x14ac:dyDescent="0.2">
      <c r="A161" s="412"/>
      <c r="B161" s="412"/>
      <c r="C161" s="412"/>
      <c r="D161" s="412"/>
      <c r="E161" s="412"/>
      <c r="F161" s="412"/>
      <c r="G161" s="412"/>
      <c r="H161" s="412"/>
      <c r="I161" s="412"/>
      <c r="J161" s="412"/>
      <c r="K161" s="412"/>
      <c r="L161" s="412"/>
      <c r="M161" s="412"/>
      <c r="N161" s="412"/>
      <c r="O161" s="412"/>
      <c r="P161" s="412"/>
      <c r="Q161" s="412"/>
      <c r="R161" s="412"/>
      <c r="S161" s="412"/>
      <c r="T161" s="412"/>
      <c r="U161" s="412"/>
      <c r="V161" s="412"/>
      <c r="W161" s="412"/>
      <c r="X161" s="412"/>
      <c r="Y161" s="412"/>
      <c r="Z161" s="412"/>
      <c r="AA161" s="412"/>
      <c r="AB161" s="412"/>
      <c r="AC161" s="412"/>
      <c r="AD161" s="412"/>
      <c r="AE161" s="412"/>
      <c r="AF161" s="412"/>
      <c r="AG161" s="412"/>
      <c r="AH161" s="412"/>
      <c r="AI161" s="412"/>
      <c r="AJ161" s="412"/>
      <c r="AK161" s="412"/>
      <c r="AL161" s="412"/>
      <c r="AM161" s="412"/>
      <c r="AN161" s="412"/>
      <c r="AO161" s="412"/>
      <c r="AP161" s="412"/>
      <c r="AQ161" s="412"/>
      <c r="AR161" s="412"/>
      <c r="AS161" s="412"/>
      <c r="AT161" s="412"/>
      <c r="AU161" s="412"/>
      <c r="AV161" s="412"/>
      <c r="AW161" s="412"/>
      <c r="AX161" s="412"/>
      <c r="AY161" s="412"/>
      <c r="AZ161" s="412"/>
      <c r="BA161" s="412"/>
      <c r="BB161" s="412"/>
      <c r="BC161" s="412"/>
    </row>
    <row r="162" spans="1:55" x14ac:dyDescent="0.2">
      <c r="A162" s="412"/>
      <c r="B162" s="412"/>
      <c r="C162" s="412"/>
      <c r="D162" s="412"/>
      <c r="E162" s="412"/>
      <c r="F162" s="412"/>
      <c r="G162" s="412"/>
      <c r="H162" s="412"/>
      <c r="I162" s="412"/>
      <c r="J162" s="412"/>
      <c r="K162" s="412"/>
      <c r="L162" s="412"/>
      <c r="M162" s="412"/>
      <c r="N162" s="412"/>
      <c r="O162" s="412"/>
      <c r="P162" s="412"/>
      <c r="Q162" s="412"/>
      <c r="R162" s="412"/>
      <c r="S162" s="412"/>
      <c r="T162" s="412"/>
      <c r="U162" s="412"/>
      <c r="V162" s="412"/>
      <c r="W162" s="412"/>
      <c r="X162" s="412"/>
      <c r="Y162" s="412"/>
      <c r="Z162" s="412"/>
      <c r="AA162" s="412"/>
      <c r="AB162" s="412"/>
      <c r="AC162" s="412"/>
      <c r="AD162" s="412"/>
      <c r="AE162" s="412"/>
      <c r="AF162" s="412"/>
      <c r="AG162" s="412"/>
      <c r="AH162" s="412"/>
      <c r="AI162" s="412"/>
      <c r="AJ162" s="412"/>
      <c r="AK162" s="412"/>
      <c r="AL162" s="412"/>
      <c r="AM162" s="412"/>
      <c r="AN162" s="412"/>
      <c r="AO162" s="412"/>
      <c r="AP162" s="412"/>
      <c r="AQ162" s="412"/>
      <c r="AR162" s="412"/>
      <c r="AS162" s="412"/>
      <c r="AT162" s="412"/>
      <c r="AU162" s="412"/>
      <c r="AV162" s="412"/>
      <c r="AW162" s="412"/>
      <c r="AX162" s="412"/>
      <c r="AY162" s="412"/>
      <c r="AZ162" s="412"/>
      <c r="BA162" s="412"/>
      <c r="BB162" s="412"/>
      <c r="BC162" s="412"/>
    </row>
    <row r="163" spans="1:55" x14ac:dyDescent="0.2">
      <c r="A163" s="412"/>
      <c r="B163" s="412"/>
      <c r="C163" s="412"/>
      <c r="D163" s="412"/>
      <c r="E163" s="412"/>
      <c r="F163" s="412"/>
      <c r="G163" s="412"/>
      <c r="H163" s="412"/>
      <c r="I163" s="412"/>
      <c r="J163" s="412"/>
      <c r="K163" s="412"/>
      <c r="L163" s="412"/>
      <c r="M163" s="412"/>
      <c r="N163" s="412"/>
      <c r="O163" s="412"/>
      <c r="P163" s="412"/>
      <c r="Q163" s="412"/>
      <c r="R163" s="412"/>
      <c r="S163" s="412"/>
      <c r="T163" s="412"/>
      <c r="U163" s="412"/>
      <c r="V163" s="412"/>
      <c r="W163" s="412"/>
      <c r="X163" s="412"/>
      <c r="Y163" s="412"/>
      <c r="Z163" s="412"/>
      <c r="AA163" s="412"/>
      <c r="AB163" s="412"/>
      <c r="AC163" s="412"/>
      <c r="AD163" s="412"/>
      <c r="AE163" s="412"/>
      <c r="AF163" s="412"/>
      <c r="AG163" s="412"/>
      <c r="AH163" s="412"/>
      <c r="AI163" s="412"/>
      <c r="AJ163" s="412"/>
      <c r="AK163" s="412"/>
      <c r="AL163" s="412"/>
      <c r="AM163" s="412"/>
      <c r="AN163" s="412"/>
      <c r="AO163" s="412"/>
      <c r="AP163" s="412"/>
      <c r="AQ163" s="412"/>
      <c r="AR163" s="412"/>
      <c r="AS163" s="412"/>
      <c r="AT163" s="412"/>
      <c r="AU163" s="412"/>
      <c r="AV163" s="412"/>
      <c r="AW163" s="412"/>
      <c r="AX163" s="412"/>
      <c r="AY163" s="412"/>
      <c r="AZ163" s="412"/>
      <c r="BA163" s="412"/>
      <c r="BB163" s="412"/>
      <c r="BC163" s="412"/>
    </row>
    <row r="164" spans="1:55" x14ac:dyDescent="0.2">
      <c r="A164" s="412"/>
      <c r="B164" s="412"/>
      <c r="C164" s="412"/>
      <c r="D164" s="412"/>
      <c r="E164" s="412"/>
      <c r="F164" s="412"/>
      <c r="G164" s="412"/>
      <c r="H164" s="412"/>
      <c r="I164" s="412"/>
      <c r="J164" s="412"/>
      <c r="K164" s="412"/>
      <c r="L164" s="412"/>
      <c r="M164" s="412"/>
      <c r="N164" s="412"/>
      <c r="O164" s="412"/>
      <c r="P164" s="412"/>
      <c r="Q164" s="412"/>
      <c r="R164" s="412"/>
      <c r="S164" s="412"/>
      <c r="T164" s="412"/>
      <c r="U164" s="412"/>
      <c r="V164" s="412"/>
      <c r="W164" s="412"/>
      <c r="X164" s="412"/>
      <c r="Y164" s="412"/>
      <c r="Z164" s="412"/>
      <c r="AA164" s="412"/>
      <c r="AB164" s="412"/>
      <c r="AC164" s="412"/>
      <c r="AD164" s="412"/>
      <c r="AE164" s="412"/>
      <c r="AF164" s="412"/>
      <c r="AG164" s="412"/>
      <c r="AH164" s="412"/>
      <c r="AI164" s="412"/>
      <c r="AJ164" s="412"/>
      <c r="AK164" s="412"/>
      <c r="AL164" s="412"/>
      <c r="AM164" s="412"/>
      <c r="AN164" s="412"/>
      <c r="AO164" s="412"/>
      <c r="AP164" s="412"/>
      <c r="AQ164" s="412"/>
      <c r="AR164" s="412"/>
      <c r="AS164" s="412"/>
      <c r="AT164" s="412"/>
      <c r="AU164" s="412"/>
      <c r="AV164" s="412"/>
      <c r="AW164" s="412"/>
      <c r="AX164" s="412"/>
      <c r="AY164" s="412"/>
      <c r="AZ164" s="412"/>
      <c r="BA164" s="412"/>
      <c r="BB164" s="412"/>
      <c r="BC164" s="412"/>
    </row>
    <row r="165" spans="1:55" x14ac:dyDescent="0.2">
      <c r="A165" s="412"/>
      <c r="B165" s="412"/>
      <c r="C165" s="412"/>
      <c r="D165" s="412"/>
      <c r="E165" s="412"/>
      <c r="F165" s="412"/>
      <c r="G165" s="412"/>
      <c r="H165" s="412"/>
      <c r="I165" s="412"/>
      <c r="J165" s="412"/>
      <c r="K165" s="412"/>
      <c r="L165" s="412"/>
      <c r="M165" s="412"/>
      <c r="N165" s="412"/>
      <c r="O165" s="412"/>
      <c r="P165" s="412"/>
      <c r="Q165" s="412"/>
      <c r="R165" s="412"/>
      <c r="S165" s="412"/>
      <c r="T165" s="412"/>
      <c r="U165" s="412"/>
      <c r="V165" s="412"/>
      <c r="W165" s="412"/>
      <c r="X165" s="412"/>
      <c r="Y165" s="412"/>
      <c r="Z165" s="412"/>
      <c r="AA165" s="412"/>
      <c r="AB165" s="412"/>
      <c r="AC165" s="412"/>
      <c r="AD165" s="412"/>
      <c r="AE165" s="412"/>
      <c r="AF165" s="412"/>
      <c r="AG165" s="412"/>
      <c r="AH165" s="412"/>
      <c r="AI165" s="412"/>
      <c r="AJ165" s="412"/>
      <c r="AK165" s="412"/>
      <c r="AL165" s="412"/>
      <c r="AM165" s="412"/>
      <c r="AN165" s="412"/>
      <c r="AO165" s="412"/>
      <c r="AP165" s="412"/>
      <c r="AQ165" s="412"/>
      <c r="AR165" s="412"/>
      <c r="AS165" s="412"/>
      <c r="AT165" s="412"/>
      <c r="AU165" s="412"/>
      <c r="AV165" s="412"/>
      <c r="AW165" s="412"/>
      <c r="AX165" s="412"/>
      <c r="AY165" s="412"/>
      <c r="AZ165" s="412"/>
      <c r="BA165" s="412"/>
      <c r="BB165" s="412"/>
      <c r="BC165" s="412"/>
    </row>
    <row r="166" spans="1:55" x14ac:dyDescent="0.2">
      <c r="A166" s="412"/>
      <c r="B166" s="412"/>
      <c r="C166" s="412"/>
      <c r="D166" s="412"/>
      <c r="E166" s="412"/>
      <c r="F166" s="412"/>
      <c r="G166" s="412"/>
      <c r="H166" s="412"/>
      <c r="I166" s="412"/>
      <c r="J166" s="412"/>
      <c r="K166" s="412"/>
      <c r="L166" s="412"/>
      <c r="M166" s="412"/>
      <c r="N166" s="412"/>
      <c r="O166" s="412"/>
      <c r="P166" s="412"/>
      <c r="Q166" s="412"/>
      <c r="R166" s="412"/>
      <c r="S166" s="412"/>
      <c r="T166" s="412"/>
      <c r="U166" s="412"/>
      <c r="V166" s="412"/>
      <c r="W166" s="412"/>
      <c r="X166" s="412"/>
      <c r="Y166" s="412"/>
      <c r="Z166" s="412"/>
      <c r="AA166" s="412"/>
      <c r="AB166" s="412"/>
      <c r="AC166" s="412"/>
      <c r="AD166" s="412"/>
      <c r="AE166" s="412"/>
      <c r="AF166" s="412"/>
      <c r="AG166" s="412"/>
      <c r="AH166" s="412"/>
      <c r="AI166" s="412"/>
      <c r="AJ166" s="412"/>
      <c r="AK166" s="412"/>
      <c r="AL166" s="412"/>
      <c r="AM166" s="412"/>
      <c r="AN166" s="412"/>
      <c r="AO166" s="412"/>
      <c r="AP166" s="412"/>
      <c r="AQ166" s="412"/>
      <c r="AR166" s="412"/>
      <c r="AS166" s="412"/>
      <c r="AT166" s="412"/>
      <c r="AU166" s="412"/>
      <c r="AV166" s="412"/>
      <c r="AW166" s="412"/>
      <c r="AX166" s="412"/>
      <c r="AY166" s="412"/>
      <c r="AZ166" s="412"/>
      <c r="BA166" s="412"/>
      <c r="BB166" s="412"/>
      <c r="BC166" s="412"/>
    </row>
    <row r="167" spans="1:55" x14ac:dyDescent="0.2">
      <c r="A167" s="412"/>
      <c r="B167" s="412"/>
      <c r="C167" s="412"/>
      <c r="D167" s="412"/>
      <c r="E167" s="412"/>
      <c r="F167" s="412"/>
      <c r="G167" s="412"/>
      <c r="H167" s="412"/>
      <c r="I167" s="412"/>
      <c r="J167" s="412"/>
      <c r="K167" s="412"/>
      <c r="L167" s="412"/>
      <c r="M167" s="412"/>
      <c r="N167" s="412"/>
      <c r="O167" s="412"/>
      <c r="P167" s="412"/>
      <c r="Q167" s="412"/>
      <c r="R167" s="412"/>
      <c r="S167" s="412"/>
      <c r="T167" s="412"/>
      <c r="U167" s="412"/>
      <c r="V167" s="412"/>
      <c r="W167" s="412"/>
      <c r="X167" s="412"/>
      <c r="Y167" s="412"/>
      <c r="Z167" s="412"/>
      <c r="AA167" s="412"/>
      <c r="AB167" s="412"/>
      <c r="AC167" s="412"/>
      <c r="AD167" s="412"/>
      <c r="AE167" s="412"/>
      <c r="AF167" s="412"/>
      <c r="AG167" s="412"/>
      <c r="AH167" s="412"/>
      <c r="AI167" s="412"/>
      <c r="AJ167" s="412"/>
      <c r="AK167" s="412"/>
      <c r="AL167" s="412"/>
      <c r="AM167" s="412"/>
      <c r="AN167" s="412"/>
      <c r="AO167" s="412"/>
      <c r="AP167" s="412"/>
      <c r="AQ167" s="412"/>
      <c r="AR167" s="412"/>
      <c r="AS167" s="412"/>
      <c r="AT167" s="412"/>
      <c r="AU167" s="412"/>
      <c r="AV167" s="412"/>
      <c r="AW167" s="412"/>
      <c r="AX167" s="412"/>
      <c r="AY167" s="412"/>
      <c r="AZ167" s="412"/>
      <c r="BA167" s="412"/>
      <c r="BB167" s="412"/>
      <c r="BC167" s="412"/>
    </row>
    <row r="168" spans="1:55" x14ac:dyDescent="0.2">
      <c r="A168" s="412"/>
      <c r="B168" s="412"/>
      <c r="C168" s="412"/>
      <c r="D168" s="412"/>
      <c r="E168" s="412"/>
      <c r="F168" s="412"/>
      <c r="G168" s="412"/>
      <c r="H168" s="412"/>
      <c r="I168" s="412"/>
      <c r="J168" s="412"/>
      <c r="K168" s="412"/>
      <c r="L168" s="412"/>
      <c r="M168" s="412"/>
      <c r="N168" s="412"/>
      <c r="O168" s="412"/>
      <c r="P168" s="412"/>
      <c r="Q168" s="412"/>
      <c r="R168" s="412"/>
      <c r="S168" s="412"/>
      <c r="T168" s="412"/>
      <c r="U168" s="412"/>
      <c r="V168" s="412"/>
      <c r="W168" s="412"/>
      <c r="X168" s="412"/>
      <c r="Y168" s="412"/>
      <c r="Z168" s="412"/>
      <c r="AA168" s="412"/>
      <c r="AB168" s="412"/>
      <c r="AC168" s="412"/>
      <c r="AD168" s="412"/>
      <c r="AE168" s="412"/>
      <c r="AF168" s="412"/>
      <c r="AG168" s="412"/>
      <c r="AH168" s="412"/>
      <c r="AI168" s="412"/>
      <c r="AJ168" s="412"/>
      <c r="AK168" s="412"/>
      <c r="AL168" s="412"/>
      <c r="AM168" s="412"/>
      <c r="AN168" s="412"/>
      <c r="AO168" s="412"/>
      <c r="AP168" s="412"/>
      <c r="AQ168" s="412"/>
      <c r="AR168" s="412"/>
      <c r="AS168" s="412"/>
      <c r="AT168" s="412"/>
      <c r="AU168" s="412"/>
      <c r="AV168" s="412"/>
      <c r="AW168" s="412"/>
      <c r="AX168" s="412"/>
      <c r="AY168" s="412"/>
      <c r="AZ168" s="412"/>
      <c r="BA168" s="412"/>
      <c r="BB168" s="412"/>
      <c r="BC168" s="412"/>
    </row>
    <row r="169" spans="1:55" x14ac:dyDescent="0.2">
      <c r="A169" s="412"/>
      <c r="B169" s="412"/>
      <c r="C169" s="412"/>
      <c r="D169" s="412"/>
      <c r="E169" s="412"/>
      <c r="F169" s="412"/>
      <c r="G169" s="412"/>
      <c r="H169" s="412"/>
      <c r="I169" s="412"/>
      <c r="J169" s="412"/>
      <c r="K169" s="412"/>
      <c r="L169" s="412"/>
      <c r="M169" s="412"/>
      <c r="N169" s="412"/>
      <c r="O169" s="412"/>
      <c r="P169" s="412"/>
      <c r="Q169" s="412"/>
      <c r="R169" s="412"/>
      <c r="S169" s="412"/>
      <c r="T169" s="412"/>
      <c r="U169" s="412"/>
      <c r="V169" s="412"/>
      <c r="W169" s="412"/>
      <c r="X169" s="412"/>
      <c r="Y169" s="412"/>
      <c r="Z169" s="412"/>
      <c r="AA169" s="412"/>
      <c r="AB169" s="412"/>
      <c r="AC169" s="412"/>
      <c r="AD169" s="412"/>
      <c r="AE169" s="412"/>
      <c r="AF169" s="412"/>
      <c r="AG169" s="412"/>
      <c r="AH169" s="412"/>
      <c r="AI169" s="412"/>
      <c r="AJ169" s="412"/>
      <c r="AK169" s="412"/>
      <c r="AL169" s="412"/>
      <c r="AM169" s="412"/>
      <c r="AN169" s="412"/>
      <c r="AO169" s="412"/>
      <c r="AP169" s="412"/>
      <c r="AQ169" s="412"/>
      <c r="AR169" s="412"/>
      <c r="AS169" s="412"/>
      <c r="AT169" s="412"/>
      <c r="AU169" s="412"/>
      <c r="AV169" s="412"/>
      <c r="AW169" s="412"/>
      <c r="AX169" s="412"/>
      <c r="AY169" s="412"/>
      <c r="AZ169" s="412"/>
      <c r="BA169" s="412"/>
      <c r="BB169" s="412"/>
      <c r="BC169" s="412"/>
    </row>
    <row r="170" spans="1:55" x14ac:dyDescent="0.2">
      <c r="A170" s="412"/>
      <c r="B170" s="412"/>
      <c r="C170" s="412"/>
      <c r="D170" s="412"/>
      <c r="E170" s="412"/>
      <c r="F170" s="412"/>
      <c r="G170" s="412"/>
      <c r="H170" s="412"/>
      <c r="I170" s="412"/>
      <c r="J170" s="412"/>
      <c r="K170" s="412"/>
      <c r="L170" s="412"/>
      <c r="M170" s="412"/>
      <c r="N170" s="412"/>
      <c r="O170" s="412"/>
      <c r="P170" s="412"/>
      <c r="Q170" s="412"/>
      <c r="R170" s="412"/>
      <c r="S170" s="412"/>
      <c r="T170" s="412"/>
      <c r="U170" s="412"/>
      <c r="V170" s="412"/>
      <c r="W170" s="412"/>
      <c r="X170" s="412"/>
      <c r="Y170" s="412"/>
      <c r="Z170" s="412"/>
      <c r="AA170" s="412"/>
      <c r="AB170" s="412"/>
      <c r="AC170" s="412"/>
      <c r="AD170" s="412"/>
      <c r="AE170" s="412"/>
      <c r="AF170" s="412"/>
      <c r="AG170" s="412"/>
      <c r="AH170" s="412"/>
      <c r="AI170" s="412"/>
      <c r="AJ170" s="412"/>
      <c r="AK170" s="412"/>
      <c r="AL170" s="412"/>
      <c r="AM170" s="412"/>
      <c r="AN170" s="412"/>
      <c r="AO170" s="412"/>
      <c r="AP170" s="412"/>
      <c r="AQ170" s="412"/>
      <c r="AR170" s="412"/>
      <c r="AS170" s="412"/>
      <c r="AT170" s="412"/>
      <c r="AU170" s="412"/>
      <c r="AV170" s="412"/>
      <c r="AW170" s="412"/>
      <c r="AX170" s="412"/>
      <c r="AY170" s="412"/>
      <c r="AZ170" s="412"/>
      <c r="BA170" s="412"/>
      <c r="BB170" s="412"/>
      <c r="BC170" s="412"/>
    </row>
    <row r="171" spans="1:55" x14ac:dyDescent="0.2">
      <c r="A171" s="412"/>
      <c r="B171" s="412"/>
      <c r="C171" s="412"/>
      <c r="D171" s="412"/>
      <c r="E171" s="412"/>
      <c r="F171" s="412"/>
      <c r="G171" s="412"/>
      <c r="H171" s="412"/>
      <c r="I171" s="412"/>
      <c r="J171" s="412"/>
      <c r="K171" s="412"/>
      <c r="L171" s="412"/>
      <c r="M171" s="412"/>
      <c r="N171" s="412"/>
      <c r="O171" s="412"/>
      <c r="P171" s="412"/>
      <c r="Q171" s="412"/>
      <c r="R171" s="412"/>
      <c r="S171" s="412"/>
      <c r="T171" s="412"/>
      <c r="U171" s="412"/>
      <c r="V171" s="412"/>
      <c r="W171" s="412"/>
      <c r="X171" s="412"/>
      <c r="Y171" s="412"/>
      <c r="Z171" s="412"/>
      <c r="AA171" s="412"/>
      <c r="AB171" s="412"/>
      <c r="AC171" s="412"/>
      <c r="AD171" s="412"/>
      <c r="AE171" s="412"/>
      <c r="AF171" s="412"/>
      <c r="AG171" s="412"/>
      <c r="AH171" s="412"/>
      <c r="AI171" s="412"/>
      <c r="AJ171" s="412"/>
      <c r="AK171" s="412"/>
      <c r="AL171" s="412"/>
      <c r="AM171" s="412"/>
      <c r="AN171" s="412"/>
      <c r="AO171" s="412"/>
      <c r="AP171" s="412"/>
      <c r="AQ171" s="412"/>
      <c r="AR171" s="412"/>
      <c r="AS171" s="412"/>
      <c r="AT171" s="412"/>
      <c r="AU171" s="412"/>
      <c r="AV171" s="412"/>
      <c r="AW171" s="412"/>
      <c r="AX171" s="412"/>
      <c r="AY171" s="412"/>
      <c r="AZ171" s="412"/>
      <c r="BA171" s="412"/>
      <c r="BB171" s="412"/>
      <c r="BC171" s="412"/>
    </row>
    <row r="172" spans="1:55" x14ac:dyDescent="0.2">
      <c r="A172" s="412"/>
      <c r="B172" s="412"/>
      <c r="C172" s="412"/>
      <c r="D172" s="412"/>
      <c r="E172" s="412"/>
      <c r="F172" s="412"/>
      <c r="G172" s="412"/>
      <c r="H172" s="412"/>
      <c r="I172" s="412"/>
      <c r="J172" s="412"/>
      <c r="K172" s="412"/>
      <c r="L172" s="412"/>
      <c r="M172" s="412"/>
      <c r="N172" s="412"/>
      <c r="O172" s="412"/>
      <c r="P172" s="412"/>
      <c r="Q172" s="412"/>
      <c r="R172" s="412"/>
      <c r="S172" s="412"/>
      <c r="T172" s="412"/>
      <c r="U172" s="412"/>
      <c r="V172" s="412"/>
      <c r="W172" s="412"/>
      <c r="X172" s="412"/>
      <c r="Y172" s="412"/>
      <c r="Z172" s="412"/>
      <c r="AA172" s="412"/>
      <c r="AB172" s="412"/>
      <c r="AC172" s="412"/>
      <c r="AD172" s="412"/>
      <c r="AE172" s="412"/>
      <c r="AF172" s="412"/>
      <c r="AG172" s="412"/>
      <c r="AH172" s="412"/>
      <c r="AI172" s="412"/>
      <c r="AJ172" s="412"/>
      <c r="AK172" s="412"/>
      <c r="AL172" s="412"/>
      <c r="AM172" s="412"/>
      <c r="AN172" s="412"/>
      <c r="AO172" s="412"/>
      <c r="AP172" s="412"/>
      <c r="AQ172" s="412"/>
      <c r="AR172" s="412"/>
      <c r="AS172" s="412"/>
      <c r="AT172" s="412"/>
      <c r="AU172" s="412"/>
      <c r="AV172" s="412"/>
      <c r="AW172" s="412"/>
      <c r="AX172" s="412"/>
      <c r="AY172" s="412"/>
      <c r="AZ172" s="412"/>
      <c r="BA172" s="412"/>
      <c r="BB172" s="412"/>
      <c r="BC172" s="412"/>
    </row>
    <row r="173" spans="1:55" x14ac:dyDescent="0.2">
      <c r="A173" s="412"/>
      <c r="B173" s="412"/>
      <c r="C173" s="412"/>
      <c r="D173" s="412"/>
      <c r="E173" s="412"/>
      <c r="F173" s="412"/>
      <c r="G173" s="412"/>
      <c r="H173" s="412"/>
      <c r="I173" s="412"/>
      <c r="J173" s="412"/>
      <c r="K173" s="412"/>
      <c r="L173" s="412"/>
      <c r="M173" s="412"/>
      <c r="N173" s="412"/>
      <c r="O173" s="412"/>
      <c r="P173" s="412"/>
      <c r="Q173" s="412"/>
      <c r="R173" s="412"/>
      <c r="S173" s="412"/>
      <c r="T173" s="412"/>
      <c r="U173" s="412"/>
      <c r="V173" s="412"/>
      <c r="W173" s="412"/>
      <c r="X173" s="412"/>
      <c r="Y173" s="412"/>
      <c r="Z173" s="412"/>
      <c r="AA173" s="412"/>
      <c r="AB173" s="412"/>
      <c r="AC173" s="412"/>
      <c r="AD173" s="412"/>
      <c r="AE173" s="412"/>
      <c r="AF173" s="412"/>
      <c r="AG173" s="412"/>
      <c r="AH173" s="412"/>
      <c r="AI173" s="412"/>
      <c r="AJ173" s="412"/>
      <c r="AK173" s="412"/>
      <c r="AL173" s="412"/>
      <c r="AM173" s="412"/>
      <c r="AN173" s="412"/>
      <c r="AO173" s="412"/>
      <c r="AP173" s="412"/>
      <c r="AQ173" s="412"/>
      <c r="AR173" s="412"/>
      <c r="AS173" s="412"/>
      <c r="AT173" s="412"/>
      <c r="AU173" s="412"/>
      <c r="AV173" s="412"/>
      <c r="AW173" s="412"/>
      <c r="AX173" s="412"/>
      <c r="AY173" s="412"/>
      <c r="AZ173" s="412"/>
      <c r="BA173" s="412"/>
      <c r="BB173" s="412"/>
      <c r="BC173" s="412"/>
    </row>
    <row r="174" spans="1:55" x14ac:dyDescent="0.2">
      <c r="A174" s="412"/>
      <c r="B174" s="412"/>
      <c r="C174" s="412"/>
      <c r="D174" s="412"/>
      <c r="E174" s="412"/>
      <c r="F174" s="412"/>
      <c r="G174" s="412"/>
      <c r="H174" s="412"/>
      <c r="I174" s="412"/>
      <c r="J174" s="412"/>
      <c r="K174" s="412"/>
      <c r="L174" s="412"/>
      <c r="M174" s="412"/>
      <c r="N174" s="412"/>
      <c r="O174" s="412"/>
      <c r="P174" s="412"/>
      <c r="Q174" s="412"/>
      <c r="R174" s="412"/>
      <c r="S174" s="412"/>
      <c r="T174" s="412"/>
      <c r="U174" s="412"/>
      <c r="V174" s="412"/>
      <c r="W174" s="412"/>
      <c r="X174" s="412"/>
      <c r="Y174" s="412"/>
      <c r="Z174" s="412"/>
      <c r="AA174" s="412"/>
      <c r="AB174" s="412"/>
      <c r="AC174" s="412"/>
      <c r="AD174" s="412"/>
      <c r="AE174" s="412"/>
      <c r="AF174" s="412"/>
      <c r="AG174" s="412"/>
      <c r="AH174" s="412"/>
      <c r="AI174" s="412"/>
      <c r="AJ174" s="412"/>
      <c r="AK174" s="412"/>
      <c r="AL174" s="412"/>
      <c r="AM174" s="412"/>
      <c r="AN174" s="412"/>
      <c r="AO174" s="412"/>
      <c r="AP174" s="412"/>
      <c r="AQ174" s="412"/>
      <c r="AR174" s="412"/>
      <c r="AS174" s="412"/>
      <c r="AT174" s="412"/>
      <c r="AU174" s="412"/>
      <c r="AV174" s="412"/>
      <c r="AW174" s="412"/>
      <c r="AX174" s="412"/>
      <c r="AY174" s="412"/>
      <c r="AZ174" s="412"/>
      <c r="BA174" s="412"/>
      <c r="BB174" s="412"/>
      <c r="BC174" s="412"/>
    </row>
    <row r="175" spans="1:55" x14ac:dyDescent="0.2">
      <c r="A175" s="412"/>
      <c r="B175" s="412"/>
      <c r="C175" s="412"/>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row>
    <row r="176" spans="1:55" x14ac:dyDescent="0.2">
      <c r="A176" s="412"/>
      <c r="B176" s="412"/>
      <c r="C176" s="412"/>
      <c r="D176" s="412"/>
      <c r="E176" s="412"/>
      <c r="F176" s="412"/>
      <c r="G176" s="412"/>
      <c r="H176" s="412"/>
      <c r="I176" s="412"/>
      <c r="J176" s="412"/>
      <c r="K176" s="412"/>
      <c r="L176" s="412"/>
      <c r="M176" s="412"/>
      <c r="N176" s="412"/>
      <c r="O176" s="412"/>
      <c r="P176" s="412"/>
      <c r="Q176" s="412"/>
      <c r="R176" s="412"/>
      <c r="S176" s="412"/>
      <c r="T176" s="412"/>
      <c r="U176" s="412"/>
      <c r="V176" s="412"/>
      <c r="W176" s="412"/>
      <c r="X176" s="412"/>
      <c r="Y176" s="412"/>
      <c r="Z176" s="412"/>
      <c r="AA176" s="412"/>
      <c r="AB176" s="412"/>
      <c r="AC176" s="412"/>
      <c r="AD176" s="412"/>
      <c r="AE176" s="412"/>
      <c r="AF176" s="412"/>
      <c r="AG176" s="412"/>
      <c r="AH176" s="412"/>
      <c r="AI176" s="412"/>
      <c r="AJ176" s="412"/>
      <c r="AK176" s="412"/>
      <c r="AL176" s="412"/>
      <c r="AM176" s="412"/>
      <c r="AN176" s="412"/>
      <c r="AO176" s="412"/>
      <c r="AP176" s="412"/>
      <c r="AQ176" s="412"/>
      <c r="AR176" s="412"/>
      <c r="AS176" s="412"/>
      <c r="AT176" s="412"/>
      <c r="AU176" s="412"/>
      <c r="AV176" s="412"/>
      <c r="AW176" s="412"/>
      <c r="AX176" s="412"/>
      <c r="AY176" s="412"/>
      <c r="AZ176" s="412"/>
      <c r="BA176" s="412"/>
      <c r="BB176" s="412"/>
      <c r="BC176" s="412"/>
    </row>
    <row r="177" spans="1:55" x14ac:dyDescent="0.2">
      <c r="A177" s="412"/>
      <c r="B177" s="412"/>
      <c r="C177" s="412"/>
      <c r="D177" s="412"/>
      <c r="E177" s="412"/>
      <c r="F177" s="412"/>
      <c r="G177" s="412"/>
      <c r="H177" s="412"/>
      <c r="I177" s="412"/>
      <c r="J177" s="412"/>
      <c r="K177" s="412"/>
      <c r="L177" s="412"/>
      <c r="M177" s="412"/>
      <c r="N177" s="412"/>
      <c r="O177" s="412"/>
      <c r="P177" s="412"/>
      <c r="Q177" s="412"/>
      <c r="R177" s="412"/>
      <c r="S177" s="412"/>
      <c r="T177" s="412"/>
      <c r="U177" s="412"/>
      <c r="V177" s="412"/>
      <c r="W177" s="412"/>
      <c r="X177" s="412"/>
      <c r="Y177" s="412"/>
      <c r="Z177" s="412"/>
      <c r="AA177" s="412"/>
      <c r="AB177" s="412"/>
      <c r="AC177" s="412"/>
      <c r="AD177" s="412"/>
      <c r="AE177" s="412"/>
      <c r="AF177" s="412"/>
      <c r="AG177" s="412"/>
      <c r="AH177" s="412"/>
      <c r="AI177" s="412"/>
      <c r="AJ177" s="412"/>
      <c r="AK177" s="412"/>
      <c r="AL177" s="412"/>
      <c r="AM177" s="412"/>
      <c r="AN177" s="412"/>
      <c r="AO177" s="412"/>
      <c r="AP177" s="412"/>
      <c r="AQ177" s="412"/>
      <c r="AR177" s="412"/>
      <c r="AS177" s="412"/>
      <c r="AT177" s="412"/>
      <c r="AU177" s="412"/>
      <c r="AV177" s="412"/>
      <c r="AW177" s="412"/>
      <c r="AX177" s="412"/>
      <c r="AY177" s="412"/>
      <c r="AZ177" s="412"/>
      <c r="BA177" s="412"/>
      <c r="BB177" s="412"/>
      <c r="BC177" s="412"/>
    </row>
    <row r="178" spans="1:55" x14ac:dyDescent="0.2">
      <c r="A178" s="412"/>
      <c r="B178" s="412"/>
      <c r="C178" s="412"/>
      <c r="D178" s="412"/>
      <c r="E178" s="412"/>
      <c r="F178" s="412"/>
      <c r="G178" s="412"/>
      <c r="H178" s="412"/>
      <c r="I178" s="412"/>
      <c r="J178" s="412"/>
      <c r="K178" s="412"/>
      <c r="L178" s="412"/>
      <c r="M178" s="412"/>
      <c r="N178" s="412"/>
      <c r="O178" s="412"/>
      <c r="P178" s="412"/>
      <c r="Q178" s="412"/>
      <c r="R178" s="412"/>
      <c r="S178" s="412"/>
      <c r="T178" s="412"/>
      <c r="U178" s="412"/>
      <c r="V178" s="412"/>
      <c r="W178" s="412"/>
      <c r="X178" s="412"/>
      <c r="Y178" s="412"/>
      <c r="Z178" s="412"/>
      <c r="AA178" s="412"/>
      <c r="AB178" s="412"/>
      <c r="AC178" s="412"/>
      <c r="AD178" s="412"/>
      <c r="AE178" s="412"/>
      <c r="AF178" s="412"/>
      <c r="AG178" s="412"/>
      <c r="AH178" s="412"/>
      <c r="AI178" s="412"/>
      <c r="AJ178" s="412"/>
      <c r="AK178" s="412"/>
      <c r="AL178" s="412"/>
      <c r="AM178" s="412"/>
      <c r="AN178" s="412"/>
      <c r="AO178" s="412"/>
      <c r="AP178" s="412"/>
      <c r="AQ178" s="412"/>
      <c r="AR178" s="412"/>
      <c r="AS178" s="412"/>
      <c r="AT178" s="412"/>
      <c r="AU178" s="412"/>
      <c r="AV178" s="412"/>
      <c r="AW178" s="412"/>
      <c r="AX178" s="412"/>
      <c r="AY178" s="412"/>
      <c r="AZ178" s="412"/>
      <c r="BA178" s="412"/>
      <c r="BB178" s="412"/>
      <c r="BC178" s="412"/>
    </row>
    <row r="179" spans="1:55" x14ac:dyDescent="0.2">
      <c r="A179" s="412"/>
      <c r="B179" s="412"/>
      <c r="C179" s="412"/>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row>
    <row r="180" spans="1:55" x14ac:dyDescent="0.2">
      <c r="A180" s="412"/>
      <c r="B180" s="412"/>
      <c r="C180" s="412"/>
      <c r="D180" s="412"/>
      <c r="E180" s="412"/>
      <c r="F180" s="412"/>
      <c r="G180" s="412"/>
      <c r="H180" s="412"/>
      <c r="I180" s="412"/>
      <c r="J180" s="412"/>
      <c r="K180" s="412"/>
      <c r="L180" s="412"/>
      <c r="M180" s="412"/>
      <c r="N180" s="412"/>
      <c r="O180" s="412"/>
      <c r="P180" s="412"/>
      <c r="Q180" s="412"/>
      <c r="R180" s="412"/>
      <c r="S180" s="412"/>
      <c r="T180" s="412"/>
      <c r="U180" s="412"/>
      <c r="V180" s="412"/>
      <c r="W180" s="412"/>
      <c r="X180" s="412"/>
      <c r="Y180" s="412"/>
      <c r="Z180" s="412"/>
      <c r="AA180" s="412"/>
      <c r="AB180" s="412"/>
      <c r="AC180" s="412"/>
      <c r="AD180" s="412"/>
      <c r="AE180" s="412"/>
      <c r="AF180" s="412"/>
      <c r="AG180" s="412"/>
      <c r="AH180" s="412"/>
      <c r="AI180" s="412"/>
      <c r="AJ180" s="412"/>
      <c r="AK180" s="412"/>
      <c r="AL180" s="412"/>
      <c r="AM180" s="412"/>
      <c r="AN180" s="412"/>
      <c r="AO180" s="412"/>
      <c r="AP180" s="412"/>
      <c r="AQ180" s="412"/>
      <c r="AR180" s="412"/>
      <c r="AS180" s="412"/>
      <c r="AT180" s="412"/>
      <c r="AU180" s="412"/>
      <c r="AV180" s="412"/>
      <c r="AW180" s="412"/>
      <c r="AX180" s="412"/>
      <c r="AY180" s="412"/>
      <c r="AZ180" s="412"/>
      <c r="BA180" s="412"/>
      <c r="BB180" s="412"/>
      <c r="BC180" s="412"/>
    </row>
    <row r="181" spans="1:55" x14ac:dyDescent="0.2">
      <c r="A181" s="412"/>
      <c r="B181" s="412"/>
      <c r="C181" s="412"/>
      <c r="D181" s="412"/>
      <c r="E181" s="412"/>
      <c r="F181" s="412"/>
      <c r="G181" s="412"/>
      <c r="H181" s="412"/>
      <c r="I181" s="412"/>
      <c r="J181" s="412"/>
      <c r="K181" s="412"/>
      <c r="L181" s="412"/>
      <c r="M181" s="412"/>
      <c r="N181" s="412"/>
      <c r="O181" s="412"/>
      <c r="P181" s="412"/>
      <c r="Q181" s="412"/>
      <c r="R181" s="412"/>
      <c r="S181" s="412"/>
      <c r="T181" s="412"/>
      <c r="U181" s="412"/>
      <c r="V181" s="412"/>
      <c r="W181" s="412"/>
      <c r="X181" s="412"/>
      <c r="Y181" s="412"/>
      <c r="Z181" s="412"/>
      <c r="AA181" s="412"/>
      <c r="AB181" s="412"/>
      <c r="AC181" s="412"/>
      <c r="AD181" s="412"/>
      <c r="AE181" s="412"/>
      <c r="AF181" s="412"/>
      <c r="AG181" s="412"/>
      <c r="AH181" s="412"/>
      <c r="AI181" s="412"/>
      <c r="AJ181" s="412"/>
      <c r="AK181" s="412"/>
      <c r="AL181" s="412"/>
      <c r="AM181" s="412"/>
      <c r="AN181" s="412"/>
      <c r="AO181" s="412"/>
      <c r="AP181" s="412"/>
      <c r="AQ181" s="412"/>
      <c r="AR181" s="412"/>
      <c r="AS181" s="412"/>
      <c r="AT181" s="412"/>
      <c r="AU181" s="412"/>
      <c r="AV181" s="412"/>
      <c r="AW181" s="412"/>
      <c r="AX181" s="412"/>
      <c r="AY181" s="412"/>
      <c r="AZ181" s="412"/>
      <c r="BA181" s="412"/>
      <c r="BB181" s="412"/>
      <c r="BC181" s="412"/>
    </row>
    <row r="182" spans="1:55" x14ac:dyDescent="0.2">
      <c r="A182" s="412"/>
      <c r="B182" s="412"/>
      <c r="C182" s="412"/>
      <c r="D182" s="412"/>
      <c r="E182" s="412"/>
      <c r="F182" s="412"/>
      <c r="G182" s="412"/>
      <c r="H182" s="412"/>
      <c r="I182" s="412"/>
      <c r="J182" s="412"/>
      <c r="K182" s="412"/>
      <c r="L182" s="412"/>
      <c r="M182" s="412"/>
      <c r="N182" s="412"/>
      <c r="O182" s="412"/>
      <c r="P182" s="412"/>
      <c r="Q182" s="412"/>
      <c r="R182" s="412"/>
      <c r="S182" s="412"/>
      <c r="T182" s="412"/>
      <c r="U182" s="412"/>
      <c r="V182" s="412"/>
      <c r="W182" s="412"/>
      <c r="X182" s="412"/>
      <c r="Y182" s="412"/>
      <c r="Z182" s="412"/>
      <c r="AA182" s="412"/>
      <c r="AB182" s="412"/>
      <c r="AC182" s="412"/>
      <c r="AD182" s="412"/>
      <c r="AE182" s="412"/>
      <c r="AF182" s="412"/>
      <c r="AG182" s="412"/>
      <c r="AH182" s="412"/>
      <c r="AI182" s="412"/>
      <c r="AJ182" s="412"/>
      <c r="AK182" s="412"/>
      <c r="AL182" s="412"/>
      <c r="AM182" s="412"/>
      <c r="AN182" s="412"/>
      <c r="AO182" s="412"/>
      <c r="AP182" s="412"/>
      <c r="AQ182" s="412"/>
      <c r="AR182" s="412"/>
      <c r="AS182" s="412"/>
      <c r="AT182" s="412"/>
      <c r="AU182" s="412"/>
      <c r="AV182" s="412"/>
      <c r="AW182" s="412"/>
      <c r="AX182" s="412"/>
      <c r="AY182" s="412"/>
      <c r="AZ182" s="412"/>
      <c r="BA182" s="412"/>
      <c r="BB182" s="412"/>
      <c r="BC182" s="412"/>
    </row>
    <row r="183" spans="1:55" x14ac:dyDescent="0.2">
      <c r="A183" s="412"/>
      <c r="B183" s="412"/>
      <c r="C183" s="412"/>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row>
    <row r="184" spans="1:55" x14ac:dyDescent="0.2">
      <c r="A184" s="412"/>
      <c r="B184" s="412"/>
      <c r="C184" s="412"/>
      <c r="D184" s="412"/>
      <c r="E184" s="412"/>
      <c r="F184" s="412"/>
      <c r="G184" s="412"/>
      <c r="H184" s="412"/>
      <c r="I184" s="412"/>
      <c r="J184" s="412"/>
      <c r="K184" s="412"/>
      <c r="L184" s="412"/>
      <c r="M184" s="412"/>
      <c r="N184" s="412"/>
      <c r="O184" s="412"/>
      <c r="P184" s="412"/>
      <c r="Q184" s="412"/>
      <c r="R184" s="412"/>
      <c r="S184" s="412"/>
      <c r="T184" s="412"/>
      <c r="U184" s="412"/>
      <c r="V184" s="412"/>
      <c r="W184" s="412"/>
      <c r="X184" s="412"/>
      <c r="Y184" s="412"/>
      <c r="Z184" s="412"/>
      <c r="AA184" s="412"/>
      <c r="AB184" s="412"/>
      <c r="AC184" s="412"/>
      <c r="AD184" s="412"/>
      <c r="AE184" s="412"/>
      <c r="AF184" s="412"/>
      <c r="AG184" s="412"/>
      <c r="AH184" s="412"/>
      <c r="AI184" s="412"/>
      <c r="AJ184" s="412"/>
      <c r="AK184" s="412"/>
      <c r="AL184" s="412"/>
      <c r="AM184" s="412"/>
      <c r="AN184" s="412"/>
      <c r="AO184" s="412"/>
      <c r="AP184" s="412"/>
      <c r="AQ184" s="412"/>
      <c r="AR184" s="412"/>
      <c r="AS184" s="412"/>
      <c r="AT184" s="412"/>
      <c r="AU184" s="412"/>
      <c r="AV184" s="412"/>
      <c r="AW184" s="412"/>
      <c r="AX184" s="412"/>
      <c r="AY184" s="412"/>
      <c r="AZ184" s="412"/>
      <c r="BA184" s="412"/>
      <c r="BB184" s="412"/>
      <c r="BC184" s="412"/>
    </row>
    <row r="185" spans="1:55" x14ac:dyDescent="0.2">
      <c r="A185" s="412"/>
      <c r="B185" s="412"/>
      <c r="C185" s="412"/>
      <c r="D185" s="412"/>
      <c r="E185" s="412"/>
      <c r="F185" s="412"/>
      <c r="G185" s="412"/>
      <c r="H185" s="412"/>
      <c r="I185" s="412"/>
      <c r="J185" s="412"/>
      <c r="K185" s="412"/>
      <c r="L185" s="412"/>
      <c r="M185" s="412"/>
      <c r="N185" s="412"/>
      <c r="O185" s="412"/>
      <c r="P185" s="412"/>
      <c r="Q185" s="412"/>
      <c r="R185" s="412"/>
      <c r="S185" s="412"/>
      <c r="T185" s="412"/>
      <c r="U185" s="412"/>
      <c r="V185" s="412"/>
      <c r="W185" s="412"/>
      <c r="X185" s="412"/>
      <c r="Y185" s="412"/>
      <c r="Z185" s="412"/>
      <c r="AA185" s="412"/>
      <c r="AB185" s="412"/>
      <c r="AC185" s="412"/>
      <c r="AD185" s="412"/>
      <c r="AE185" s="412"/>
      <c r="AF185" s="412"/>
      <c r="AG185" s="412"/>
      <c r="AH185" s="412"/>
      <c r="AI185" s="412"/>
      <c r="AJ185" s="412"/>
      <c r="AK185" s="412"/>
      <c r="AL185" s="412"/>
      <c r="AM185" s="412"/>
      <c r="AN185" s="412"/>
      <c r="AO185" s="412"/>
      <c r="AP185" s="412"/>
      <c r="AQ185" s="412"/>
      <c r="AR185" s="412"/>
      <c r="AS185" s="412"/>
      <c r="AT185" s="412"/>
      <c r="AU185" s="412"/>
      <c r="AV185" s="412"/>
      <c r="AW185" s="412"/>
      <c r="AX185" s="412"/>
      <c r="AY185" s="412"/>
      <c r="AZ185" s="412"/>
      <c r="BA185" s="412"/>
      <c r="BB185" s="412"/>
      <c r="BC185" s="412"/>
    </row>
    <row r="186" spans="1:55" x14ac:dyDescent="0.2">
      <c r="A186" s="412"/>
      <c r="B186" s="412"/>
      <c r="C186" s="412"/>
      <c r="D186" s="412"/>
      <c r="E186" s="412"/>
      <c r="F186" s="412"/>
      <c r="G186" s="412"/>
      <c r="H186" s="412"/>
      <c r="I186" s="412"/>
      <c r="J186" s="412"/>
      <c r="K186" s="412"/>
      <c r="L186" s="412"/>
      <c r="M186" s="412"/>
      <c r="N186" s="412"/>
      <c r="O186" s="412"/>
      <c r="P186" s="412"/>
      <c r="Q186" s="412"/>
      <c r="R186" s="412"/>
      <c r="S186" s="412"/>
      <c r="T186" s="412"/>
      <c r="U186" s="412"/>
      <c r="V186" s="412"/>
      <c r="W186" s="412"/>
      <c r="X186" s="412"/>
      <c r="Y186" s="412"/>
      <c r="Z186" s="412"/>
      <c r="AA186" s="412"/>
      <c r="AB186" s="412"/>
      <c r="AC186" s="412"/>
      <c r="AD186" s="412"/>
      <c r="AE186" s="412"/>
      <c r="AF186" s="412"/>
      <c r="AG186" s="412"/>
      <c r="AH186" s="412"/>
      <c r="AI186" s="412"/>
      <c r="AJ186" s="412"/>
      <c r="AK186" s="412"/>
      <c r="AL186" s="412"/>
      <c r="AM186" s="412"/>
      <c r="AN186" s="412"/>
      <c r="AO186" s="412"/>
      <c r="AP186" s="412"/>
      <c r="AQ186" s="412"/>
      <c r="AR186" s="412"/>
      <c r="AS186" s="412"/>
      <c r="AT186" s="412"/>
      <c r="AU186" s="412"/>
      <c r="AV186" s="412"/>
      <c r="AW186" s="412"/>
      <c r="AX186" s="412"/>
      <c r="AY186" s="412"/>
      <c r="AZ186" s="412"/>
      <c r="BA186" s="412"/>
      <c r="BB186" s="412"/>
      <c r="BC186" s="412"/>
    </row>
    <row r="187" spans="1:55" x14ac:dyDescent="0.2">
      <c r="A187" s="412"/>
      <c r="B187" s="412"/>
      <c r="C187" s="412"/>
      <c r="D187" s="412"/>
      <c r="E187" s="412"/>
      <c r="F187" s="412"/>
      <c r="G187" s="412"/>
      <c r="H187" s="412"/>
      <c r="I187" s="412"/>
      <c r="J187" s="412"/>
      <c r="K187" s="412"/>
      <c r="L187" s="412"/>
      <c r="M187" s="412"/>
      <c r="N187" s="412"/>
      <c r="O187" s="412"/>
      <c r="P187" s="412"/>
      <c r="Q187" s="412"/>
      <c r="R187" s="412"/>
      <c r="S187" s="412"/>
      <c r="T187" s="412"/>
      <c r="U187" s="412"/>
      <c r="V187" s="412"/>
      <c r="W187" s="412"/>
      <c r="X187" s="412"/>
      <c r="Y187" s="412"/>
      <c r="Z187" s="412"/>
      <c r="AA187" s="412"/>
      <c r="AB187" s="412"/>
      <c r="AC187" s="412"/>
      <c r="AD187" s="412"/>
      <c r="AE187" s="412"/>
      <c r="AF187" s="412"/>
      <c r="AG187" s="412"/>
      <c r="AH187" s="412"/>
      <c r="AI187" s="412"/>
      <c r="AJ187" s="412"/>
      <c r="AK187" s="412"/>
      <c r="AL187" s="412"/>
      <c r="AM187" s="412"/>
      <c r="AN187" s="412"/>
      <c r="AO187" s="412"/>
      <c r="AP187" s="412"/>
      <c r="AQ187" s="412"/>
      <c r="AR187" s="412"/>
      <c r="AS187" s="412"/>
      <c r="AT187" s="412"/>
      <c r="AU187" s="412"/>
      <c r="AV187" s="412"/>
      <c r="AW187" s="412"/>
      <c r="AX187" s="412"/>
      <c r="AY187" s="412"/>
      <c r="AZ187" s="412"/>
      <c r="BA187" s="412"/>
      <c r="BB187" s="412"/>
      <c r="BC187" s="412"/>
    </row>
    <row r="188" spans="1:55" x14ac:dyDescent="0.2">
      <c r="A188" s="412"/>
      <c r="B188" s="412"/>
      <c r="C188" s="412"/>
      <c r="D188" s="412"/>
      <c r="E188" s="412"/>
      <c r="F188" s="412"/>
      <c r="G188" s="412"/>
      <c r="H188" s="412"/>
      <c r="I188" s="412"/>
      <c r="J188" s="412"/>
      <c r="K188" s="412"/>
      <c r="L188" s="412"/>
      <c r="M188" s="412"/>
      <c r="N188" s="412"/>
      <c r="O188" s="412"/>
      <c r="P188" s="412"/>
      <c r="Q188" s="412"/>
      <c r="R188" s="412"/>
      <c r="S188" s="412"/>
      <c r="T188" s="412"/>
      <c r="U188" s="412"/>
      <c r="V188" s="412"/>
      <c r="W188" s="412"/>
      <c r="X188" s="412"/>
      <c r="Y188" s="412"/>
      <c r="Z188" s="412"/>
      <c r="AA188" s="412"/>
      <c r="AB188" s="412"/>
      <c r="AC188" s="412"/>
      <c r="AD188" s="412"/>
      <c r="AE188" s="412"/>
      <c r="AF188" s="412"/>
      <c r="AG188" s="412"/>
      <c r="AH188" s="412"/>
      <c r="AI188" s="412"/>
      <c r="AJ188" s="412"/>
      <c r="AK188" s="412"/>
      <c r="AL188" s="412"/>
      <c r="AM188" s="412"/>
      <c r="AN188" s="412"/>
      <c r="AO188" s="412"/>
      <c r="AP188" s="412"/>
      <c r="AQ188" s="412"/>
      <c r="AR188" s="412"/>
      <c r="AS188" s="412"/>
      <c r="AT188" s="412"/>
      <c r="AU188" s="412"/>
      <c r="AV188" s="412"/>
      <c r="AW188" s="412"/>
      <c r="AX188" s="412"/>
      <c r="AY188" s="412"/>
      <c r="AZ188" s="412"/>
      <c r="BA188" s="412"/>
      <c r="BB188" s="412"/>
      <c r="BC188" s="412"/>
    </row>
    <row r="189" spans="1:55" x14ac:dyDescent="0.2">
      <c r="A189" s="412"/>
      <c r="B189" s="412"/>
      <c r="C189" s="412"/>
      <c r="D189" s="412"/>
      <c r="E189" s="412"/>
      <c r="F189" s="412"/>
      <c r="G189" s="412"/>
      <c r="H189" s="412"/>
      <c r="I189" s="412"/>
      <c r="J189" s="412"/>
      <c r="K189" s="412"/>
      <c r="L189" s="412"/>
      <c r="M189" s="412"/>
      <c r="N189" s="412"/>
      <c r="O189" s="412"/>
      <c r="P189" s="412"/>
      <c r="Q189" s="412"/>
      <c r="R189" s="412"/>
      <c r="S189" s="412"/>
      <c r="T189" s="412"/>
      <c r="U189" s="412"/>
      <c r="V189" s="412"/>
      <c r="W189" s="412"/>
      <c r="X189" s="412"/>
      <c r="Y189" s="412"/>
      <c r="Z189" s="412"/>
      <c r="AA189" s="412"/>
      <c r="AB189" s="412"/>
      <c r="AC189" s="412"/>
      <c r="AD189" s="412"/>
      <c r="AE189" s="412"/>
      <c r="AF189" s="412"/>
      <c r="AG189" s="412"/>
      <c r="AH189" s="412"/>
      <c r="AI189" s="412"/>
      <c r="AJ189" s="412"/>
      <c r="AK189" s="412"/>
      <c r="AL189" s="412"/>
      <c r="AM189" s="412"/>
      <c r="AN189" s="412"/>
      <c r="AO189" s="412"/>
      <c r="AP189" s="412"/>
      <c r="AQ189" s="412"/>
      <c r="AR189" s="412"/>
      <c r="AS189" s="412"/>
      <c r="AT189" s="412"/>
      <c r="AU189" s="412"/>
      <c r="AV189" s="412"/>
      <c r="AW189" s="412"/>
      <c r="AX189" s="412"/>
      <c r="AY189" s="412"/>
      <c r="AZ189" s="412"/>
      <c r="BA189" s="412"/>
      <c r="BB189" s="412"/>
      <c r="BC189" s="412"/>
    </row>
    <row r="190" spans="1:55" x14ac:dyDescent="0.2">
      <c r="A190" s="412"/>
      <c r="B190" s="412"/>
      <c r="C190" s="412"/>
      <c r="D190" s="412"/>
      <c r="E190" s="412"/>
      <c r="F190" s="412"/>
      <c r="G190" s="412"/>
      <c r="H190" s="412"/>
      <c r="I190" s="412"/>
      <c r="J190" s="412"/>
      <c r="K190" s="412"/>
      <c r="L190" s="412"/>
      <c r="M190" s="412"/>
      <c r="N190" s="412"/>
      <c r="O190" s="412"/>
      <c r="P190" s="412"/>
      <c r="Q190" s="412"/>
      <c r="R190" s="412"/>
      <c r="S190" s="412"/>
      <c r="T190" s="412"/>
      <c r="U190" s="412"/>
      <c r="V190" s="412"/>
      <c r="W190" s="412"/>
      <c r="X190" s="412"/>
      <c r="Y190" s="412"/>
      <c r="Z190" s="412"/>
      <c r="AA190" s="412"/>
      <c r="AB190" s="412"/>
      <c r="AC190" s="412"/>
      <c r="AD190" s="412"/>
      <c r="AE190" s="412"/>
      <c r="AF190" s="412"/>
      <c r="AG190" s="412"/>
      <c r="AH190" s="412"/>
      <c r="AI190" s="412"/>
      <c r="AJ190" s="412"/>
      <c r="AK190" s="412"/>
      <c r="AL190" s="412"/>
      <c r="AM190" s="412"/>
      <c r="AN190" s="412"/>
      <c r="AO190" s="412"/>
      <c r="AP190" s="412"/>
      <c r="AQ190" s="412"/>
      <c r="AR190" s="412"/>
      <c r="AS190" s="412"/>
      <c r="AT190" s="412"/>
      <c r="AU190" s="412"/>
      <c r="AV190" s="412"/>
      <c r="AW190" s="412"/>
      <c r="AX190" s="412"/>
      <c r="AY190" s="412"/>
      <c r="AZ190" s="412"/>
      <c r="BA190" s="412"/>
      <c r="BB190" s="412"/>
      <c r="BC190" s="412"/>
    </row>
    <row r="191" spans="1:55" x14ac:dyDescent="0.2">
      <c r="A191" s="412"/>
      <c r="B191" s="412"/>
      <c r="C191" s="412"/>
      <c r="D191" s="412"/>
      <c r="E191" s="412"/>
      <c r="F191" s="412"/>
      <c r="G191" s="412"/>
      <c r="H191" s="412"/>
      <c r="I191" s="412"/>
      <c r="J191" s="412"/>
      <c r="K191" s="412"/>
      <c r="L191" s="412"/>
      <c r="M191" s="412"/>
      <c r="N191" s="412"/>
      <c r="O191" s="412"/>
      <c r="P191" s="412"/>
      <c r="Q191" s="412"/>
      <c r="R191" s="412"/>
      <c r="S191" s="412"/>
      <c r="T191" s="412"/>
      <c r="U191" s="412"/>
      <c r="V191" s="412"/>
      <c r="W191" s="412"/>
      <c r="X191" s="412"/>
      <c r="Y191" s="412"/>
      <c r="Z191" s="412"/>
      <c r="AA191" s="412"/>
      <c r="AB191" s="412"/>
      <c r="AC191" s="412"/>
      <c r="AD191" s="412"/>
      <c r="AE191" s="412"/>
      <c r="AF191" s="412"/>
      <c r="AG191" s="412"/>
      <c r="AH191" s="412"/>
      <c r="AI191" s="412"/>
      <c r="AJ191" s="412"/>
      <c r="AK191" s="412"/>
      <c r="AL191" s="412"/>
      <c r="AM191" s="412"/>
      <c r="AN191" s="412"/>
      <c r="AO191" s="412"/>
      <c r="AP191" s="412"/>
      <c r="AQ191" s="412"/>
      <c r="AR191" s="412"/>
      <c r="AS191" s="412"/>
      <c r="AT191" s="412"/>
      <c r="AU191" s="412"/>
      <c r="AV191" s="412"/>
      <c r="AW191" s="412"/>
      <c r="AX191" s="412"/>
      <c r="AY191" s="412"/>
      <c r="AZ191" s="412"/>
      <c r="BA191" s="412"/>
      <c r="BB191" s="412"/>
      <c r="BC191" s="412"/>
    </row>
    <row r="192" spans="1:55" x14ac:dyDescent="0.2">
      <c r="A192" s="412"/>
      <c r="B192" s="412"/>
      <c r="C192" s="412"/>
      <c r="D192" s="412"/>
      <c r="E192" s="412"/>
      <c r="F192" s="412"/>
      <c r="G192" s="412"/>
      <c r="H192" s="412"/>
      <c r="I192" s="412"/>
      <c r="J192" s="412"/>
      <c r="K192" s="412"/>
      <c r="L192" s="412"/>
      <c r="M192" s="412"/>
      <c r="N192" s="412"/>
      <c r="O192" s="412"/>
      <c r="P192" s="412"/>
      <c r="Q192" s="412"/>
      <c r="R192" s="412"/>
      <c r="S192" s="412"/>
      <c r="T192" s="412"/>
      <c r="U192" s="412"/>
      <c r="V192" s="412"/>
      <c r="W192" s="412"/>
      <c r="X192" s="412"/>
      <c r="Y192" s="412"/>
      <c r="Z192" s="412"/>
      <c r="AA192" s="412"/>
      <c r="AB192" s="412"/>
      <c r="AC192" s="412"/>
      <c r="AD192" s="412"/>
      <c r="AE192" s="412"/>
      <c r="AF192" s="412"/>
      <c r="AG192" s="412"/>
      <c r="AH192" s="412"/>
      <c r="AI192" s="412"/>
      <c r="AJ192" s="412"/>
      <c r="AK192" s="412"/>
      <c r="AL192" s="412"/>
      <c r="AM192" s="412"/>
      <c r="AN192" s="412"/>
      <c r="AO192" s="412"/>
      <c r="AP192" s="412"/>
      <c r="AQ192" s="412"/>
      <c r="AR192" s="412"/>
      <c r="AS192" s="412"/>
      <c r="AT192" s="412"/>
      <c r="AU192" s="412"/>
      <c r="AV192" s="412"/>
      <c r="AW192" s="412"/>
      <c r="AX192" s="412"/>
      <c r="AY192" s="412"/>
      <c r="AZ192" s="412"/>
      <c r="BA192" s="412"/>
      <c r="BB192" s="412"/>
      <c r="BC192" s="412"/>
    </row>
    <row r="193" spans="1:55" x14ac:dyDescent="0.2">
      <c r="A193" s="412"/>
      <c r="B193" s="412"/>
      <c r="C193" s="412"/>
      <c r="D193" s="412"/>
      <c r="E193" s="412"/>
      <c r="F193" s="412"/>
      <c r="G193" s="412"/>
      <c r="H193" s="412"/>
      <c r="I193" s="412"/>
      <c r="J193" s="412"/>
      <c r="K193" s="412"/>
      <c r="L193" s="412"/>
      <c r="M193" s="412"/>
      <c r="N193" s="412"/>
      <c r="O193" s="412"/>
      <c r="P193" s="412"/>
      <c r="Q193" s="412"/>
      <c r="R193" s="412"/>
      <c r="S193" s="412"/>
      <c r="T193" s="412"/>
      <c r="U193" s="412"/>
      <c r="V193" s="412"/>
      <c r="W193" s="412"/>
      <c r="X193" s="412"/>
      <c r="Y193" s="412"/>
      <c r="Z193" s="412"/>
      <c r="AA193" s="412"/>
      <c r="AB193" s="412"/>
      <c r="AC193" s="412"/>
      <c r="AD193" s="412"/>
      <c r="AE193" s="412"/>
      <c r="AF193" s="412"/>
      <c r="AG193" s="412"/>
      <c r="AH193" s="412"/>
      <c r="AI193" s="412"/>
      <c r="AJ193" s="412"/>
      <c r="AK193" s="412"/>
      <c r="AL193" s="412"/>
      <c r="AM193" s="412"/>
      <c r="AN193" s="412"/>
      <c r="AO193" s="412"/>
      <c r="AP193" s="412"/>
      <c r="AQ193" s="412"/>
      <c r="AR193" s="412"/>
      <c r="AS193" s="412"/>
      <c r="AT193" s="412"/>
      <c r="AU193" s="412"/>
      <c r="AV193" s="412"/>
      <c r="AW193" s="412"/>
      <c r="AX193" s="412"/>
      <c r="AY193" s="412"/>
      <c r="AZ193" s="412"/>
      <c r="BA193" s="412"/>
      <c r="BB193" s="412"/>
      <c r="BC193" s="412"/>
    </row>
    <row r="194" spans="1:55" x14ac:dyDescent="0.2">
      <c r="A194" s="412"/>
      <c r="B194" s="412"/>
      <c r="C194" s="412"/>
      <c r="D194" s="412"/>
      <c r="E194" s="412"/>
      <c r="F194" s="412"/>
      <c r="G194" s="412"/>
      <c r="H194" s="412"/>
      <c r="I194" s="412"/>
      <c r="J194" s="412"/>
      <c r="K194" s="412"/>
      <c r="L194" s="412"/>
      <c r="M194" s="412"/>
      <c r="N194" s="412"/>
      <c r="O194" s="412"/>
      <c r="P194" s="412"/>
      <c r="Q194" s="412"/>
      <c r="R194" s="412"/>
      <c r="S194" s="412"/>
      <c r="T194" s="412"/>
      <c r="U194" s="412"/>
      <c r="V194" s="412"/>
      <c r="W194" s="412"/>
      <c r="X194" s="412"/>
      <c r="Y194" s="412"/>
      <c r="Z194" s="412"/>
      <c r="AA194" s="412"/>
      <c r="AB194" s="412"/>
      <c r="AC194" s="412"/>
      <c r="AD194" s="412"/>
      <c r="AE194" s="412"/>
      <c r="AF194" s="412"/>
      <c r="AG194" s="412"/>
      <c r="AH194" s="412"/>
      <c r="AI194" s="412"/>
      <c r="AJ194" s="412"/>
      <c r="AK194" s="412"/>
      <c r="AL194" s="412"/>
      <c r="AM194" s="412"/>
      <c r="AN194" s="412"/>
      <c r="AO194" s="412"/>
      <c r="AP194" s="412"/>
      <c r="AQ194" s="412"/>
      <c r="AR194" s="412"/>
      <c r="AS194" s="412"/>
      <c r="AT194" s="412"/>
      <c r="AU194" s="412"/>
      <c r="AV194" s="412"/>
      <c r="AW194" s="412"/>
      <c r="AX194" s="412"/>
      <c r="AY194" s="412"/>
      <c r="AZ194" s="412"/>
      <c r="BA194" s="412"/>
      <c r="BB194" s="412"/>
      <c r="BC194" s="412"/>
    </row>
    <row r="195" spans="1:55" x14ac:dyDescent="0.2">
      <c r="A195" s="412"/>
      <c r="B195" s="412"/>
      <c r="C195" s="412"/>
      <c r="D195" s="412"/>
      <c r="E195" s="412"/>
      <c r="F195" s="412"/>
      <c r="G195" s="412"/>
      <c r="H195" s="412"/>
      <c r="I195" s="412"/>
      <c r="J195" s="412"/>
      <c r="K195" s="412"/>
      <c r="L195" s="412"/>
      <c r="M195" s="412"/>
      <c r="N195" s="412"/>
      <c r="O195" s="412"/>
      <c r="P195" s="412"/>
      <c r="Q195" s="412"/>
      <c r="R195" s="412"/>
      <c r="S195" s="412"/>
      <c r="T195" s="412"/>
      <c r="U195" s="412"/>
      <c r="V195" s="412"/>
      <c r="W195" s="412"/>
      <c r="X195" s="412"/>
      <c r="Y195" s="412"/>
      <c r="Z195" s="412"/>
      <c r="AA195" s="412"/>
      <c r="AB195" s="412"/>
      <c r="AC195" s="412"/>
      <c r="AD195" s="412"/>
      <c r="AE195" s="412"/>
      <c r="AF195" s="412"/>
      <c r="AG195" s="412"/>
      <c r="AH195" s="412"/>
      <c r="AI195" s="412"/>
      <c r="AJ195" s="412"/>
      <c r="AK195" s="412"/>
      <c r="AL195" s="412"/>
      <c r="AM195" s="412"/>
      <c r="AN195" s="412"/>
      <c r="AO195" s="412"/>
      <c r="AP195" s="412"/>
      <c r="AQ195" s="412"/>
      <c r="AR195" s="412"/>
      <c r="AS195" s="412"/>
      <c r="AT195" s="412"/>
      <c r="AU195" s="412"/>
      <c r="AV195" s="412"/>
      <c r="AW195" s="412"/>
      <c r="AX195" s="412"/>
      <c r="AY195" s="412"/>
      <c r="AZ195" s="412"/>
      <c r="BA195" s="412"/>
      <c r="BB195" s="412"/>
      <c r="BC195" s="412"/>
    </row>
    <row r="196" spans="1:55" x14ac:dyDescent="0.2">
      <c r="A196" s="412"/>
      <c r="B196" s="412"/>
      <c r="C196" s="412"/>
      <c r="D196" s="412"/>
      <c r="E196" s="412"/>
      <c r="F196" s="412"/>
      <c r="G196" s="412"/>
      <c r="H196" s="412"/>
      <c r="I196" s="412"/>
      <c r="J196" s="412"/>
      <c r="K196" s="412"/>
      <c r="L196" s="412"/>
      <c r="M196" s="412"/>
      <c r="N196" s="412"/>
      <c r="O196" s="412"/>
      <c r="P196" s="412"/>
      <c r="Q196" s="412"/>
      <c r="R196" s="412"/>
      <c r="S196" s="412"/>
      <c r="T196" s="412"/>
      <c r="U196" s="412"/>
      <c r="V196" s="412"/>
      <c r="W196" s="412"/>
      <c r="X196" s="412"/>
      <c r="Y196" s="412"/>
      <c r="Z196" s="412"/>
      <c r="AA196" s="412"/>
      <c r="AB196" s="412"/>
      <c r="AC196" s="412"/>
      <c r="AD196" s="412"/>
      <c r="AE196" s="412"/>
      <c r="AF196" s="412"/>
      <c r="AG196" s="412"/>
      <c r="AH196" s="412"/>
      <c r="AI196" s="412"/>
      <c r="AJ196" s="412"/>
      <c r="AK196" s="412"/>
      <c r="AL196" s="412"/>
      <c r="AM196" s="412"/>
      <c r="AN196" s="412"/>
      <c r="AO196" s="412"/>
      <c r="AP196" s="412"/>
      <c r="AQ196" s="412"/>
      <c r="AR196" s="412"/>
      <c r="AS196" s="412"/>
      <c r="AT196" s="412"/>
      <c r="AU196" s="412"/>
      <c r="AV196" s="412"/>
      <c r="AW196" s="412"/>
      <c r="AX196" s="412"/>
      <c r="AY196" s="412"/>
      <c r="AZ196" s="412"/>
      <c r="BA196" s="412"/>
      <c r="BB196" s="412"/>
      <c r="BC196" s="412"/>
    </row>
    <row r="197" spans="1:55" x14ac:dyDescent="0.2">
      <c r="A197" s="412"/>
      <c r="B197" s="412"/>
      <c r="C197" s="412"/>
      <c r="D197" s="412"/>
      <c r="E197" s="412"/>
      <c r="F197" s="412"/>
      <c r="G197" s="412"/>
      <c r="H197" s="412"/>
      <c r="I197" s="412"/>
      <c r="J197" s="412"/>
      <c r="K197" s="412"/>
      <c r="L197" s="412"/>
      <c r="M197" s="412"/>
      <c r="N197" s="412"/>
      <c r="O197" s="412"/>
      <c r="P197" s="412"/>
      <c r="Q197" s="412"/>
      <c r="R197" s="412"/>
      <c r="S197" s="412"/>
      <c r="T197" s="412"/>
      <c r="U197" s="412"/>
      <c r="V197" s="412"/>
      <c r="W197" s="412"/>
      <c r="X197" s="412"/>
      <c r="Y197" s="412"/>
      <c r="Z197" s="412"/>
      <c r="AA197" s="412"/>
      <c r="AB197" s="412"/>
      <c r="AC197" s="412"/>
      <c r="AD197" s="412"/>
      <c r="AE197" s="412"/>
      <c r="AF197" s="412"/>
      <c r="AG197" s="412"/>
      <c r="AH197" s="412"/>
      <c r="AI197" s="412"/>
      <c r="AJ197" s="412"/>
      <c r="AK197" s="412"/>
      <c r="AL197" s="412"/>
      <c r="AM197" s="412"/>
      <c r="AN197" s="412"/>
      <c r="AO197" s="412"/>
      <c r="AP197" s="412"/>
      <c r="AQ197" s="412"/>
      <c r="AR197" s="412"/>
      <c r="AS197" s="412"/>
      <c r="AT197" s="412"/>
      <c r="AU197" s="412"/>
      <c r="AV197" s="412"/>
      <c r="AW197" s="412"/>
      <c r="AX197" s="412"/>
      <c r="AY197" s="412"/>
      <c r="AZ197" s="412"/>
      <c r="BA197" s="412"/>
      <c r="BB197" s="412"/>
      <c r="BC197" s="412"/>
    </row>
    <row r="198" spans="1:55" x14ac:dyDescent="0.2">
      <c r="A198" s="412"/>
      <c r="B198" s="412"/>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2"/>
      <c r="Y198" s="412"/>
      <c r="Z198" s="412"/>
      <c r="AA198" s="412"/>
      <c r="AB198" s="412"/>
      <c r="AC198" s="412"/>
      <c r="AD198" s="412"/>
      <c r="AE198" s="412"/>
      <c r="AF198" s="412"/>
      <c r="AG198" s="412"/>
      <c r="AH198" s="412"/>
      <c r="AI198" s="412"/>
      <c r="AJ198" s="412"/>
      <c r="AK198" s="412"/>
      <c r="AL198" s="412"/>
      <c r="AM198" s="412"/>
      <c r="AN198" s="412"/>
      <c r="AO198" s="412"/>
      <c r="AP198" s="412"/>
      <c r="AQ198" s="412"/>
      <c r="AR198" s="412"/>
      <c r="AS198" s="412"/>
      <c r="AT198" s="412"/>
      <c r="AU198" s="412"/>
      <c r="AV198" s="412"/>
      <c r="AW198" s="412"/>
      <c r="AX198" s="412"/>
      <c r="AY198" s="412"/>
      <c r="AZ198" s="412"/>
      <c r="BA198" s="412"/>
      <c r="BB198" s="412"/>
      <c r="BC198" s="412"/>
    </row>
    <row r="199" spans="1:55" x14ac:dyDescent="0.2">
      <c r="A199" s="412"/>
      <c r="B199" s="412"/>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2"/>
      <c r="Y199" s="412"/>
      <c r="Z199" s="412"/>
      <c r="AA199" s="412"/>
      <c r="AB199" s="412"/>
      <c r="AC199" s="412"/>
      <c r="AD199" s="412"/>
      <c r="AE199" s="412"/>
      <c r="AF199" s="412"/>
      <c r="AG199" s="412"/>
      <c r="AH199" s="412"/>
      <c r="AI199" s="412"/>
      <c r="AJ199" s="412"/>
      <c r="AK199" s="412"/>
      <c r="AL199" s="412"/>
      <c r="AM199" s="412"/>
      <c r="AN199" s="412"/>
      <c r="AO199" s="412"/>
      <c r="AP199" s="412"/>
      <c r="AQ199" s="412"/>
      <c r="AR199" s="412"/>
      <c r="AS199" s="412"/>
      <c r="AT199" s="412"/>
      <c r="AU199" s="412"/>
      <c r="AV199" s="412"/>
      <c r="AW199" s="412"/>
      <c r="AX199" s="412"/>
      <c r="AY199" s="412"/>
      <c r="AZ199" s="412"/>
      <c r="BA199" s="412"/>
      <c r="BB199" s="412"/>
      <c r="BC199" s="412"/>
    </row>
    <row r="200" spans="1:55" x14ac:dyDescent="0.2">
      <c r="A200" s="412"/>
      <c r="B200" s="412"/>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2"/>
      <c r="Y200" s="412"/>
      <c r="Z200" s="412"/>
      <c r="AA200" s="412"/>
      <c r="AB200" s="412"/>
      <c r="AC200" s="412"/>
      <c r="AD200" s="412"/>
      <c r="AE200" s="412"/>
      <c r="AF200" s="412"/>
      <c r="AG200" s="412"/>
      <c r="AH200" s="412"/>
      <c r="AI200" s="412"/>
      <c r="AJ200" s="412"/>
      <c r="AK200" s="412"/>
      <c r="AL200" s="412"/>
      <c r="AM200" s="412"/>
      <c r="AN200" s="412"/>
      <c r="AO200" s="412"/>
      <c r="AP200" s="412"/>
      <c r="AQ200" s="412"/>
      <c r="AR200" s="412"/>
      <c r="AS200" s="412"/>
      <c r="AT200" s="412"/>
      <c r="AU200" s="412"/>
      <c r="AV200" s="412"/>
      <c r="AW200" s="412"/>
      <c r="AX200" s="412"/>
      <c r="AY200" s="412"/>
      <c r="AZ200" s="412"/>
      <c r="BA200" s="412"/>
      <c r="BB200" s="412"/>
      <c r="BC200" s="412"/>
    </row>
  </sheetData>
  <sheetProtection algorithmName="SHA-512" hashValue="VpLvd8lroWfE2AO1Y05Fvewfdwd/5d7Xr1QG8Kz0Gcmqce/9pbavGOugKry8PZquXa8DcCksau1MTMkQwu3rPg==" saltValue="nhM429I7aVZIuFQs5yNXMw==" spinCount="100000" sheet="1" objects="1" scenarios="1"/>
  <pageMargins left="0.7" right="0.7" top="0.75" bottom="0.75" header="0.3" footer="0.3"/>
  <pageSetup paperSize="9"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K200"/>
  <sheetViews>
    <sheetView workbookViewId="0"/>
  </sheetViews>
  <sheetFormatPr defaultColWidth="9.140625" defaultRowHeight="12.75" x14ac:dyDescent="0.2"/>
  <cols>
    <col min="1" max="1" width="5.140625" style="100" customWidth="1"/>
    <col min="2" max="2" width="3.85546875" style="413" customWidth="1"/>
    <col min="3" max="3" width="55.28515625" style="98" customWidth="1"/>
    <col min="4" max="4" width="22.85546875" style="98" customWidth="1"/>
    <col min="5" max="5" width="17.28515625" style="98" customWidth="1"/>
    <col min="6" max="6" width="6.5703125" style="98" customWidth="1"/>
    <col min="7" max="7" width="16.7109375" style="98" customWidth="1"/>
    <col min="8" max="11" width="9.140625" style="100"/>
    <col min="12" max="16384" width="9.140625" style="98"/>
  </cols>
  <sheetData>
    <row r="1" spans="1:11" ht="13.5" thickBot="1" x14ac:dyDescent="0.25">
      <c r="A1" s="98"/>
      <c r="B1" s="411"/>
      <c r="C1" s="412"/>
      <c r="D1" s="412"/>
      <c r="E1" s="412"/>
      <c r="F1" s="412"/>
      <c r="H1" s="98"/>
      <c r="I1" s="98"/>
      <c r="J1" s="98"/>
      <c r="K1" s="98"/>
    </row>
    <row r="2" spans="1:11" s="98" customFormat="1" ht="16.5" thickBot="1" x14ac:dyDescent="0.3">
      <c r="B2" s="2878" t="s">
        <v>3208</v>
      </c>
      <c r="C2" s="2879"/>
      <c r="D2" s="2879"/>
      <c r="E2" s="2880"/>
    </row>
    <row r="3" spans="1:11" s="98" customFormat="1" x14ac:dyDescent="0.2">
      <c r="B3" s="2881" t="s">
        <v>3209</v>
      </c>
      <c r="C3" s="2882"/>
      <c r="D3" s="2882"/>
      <c r="E3" s="2883"/>
    </row>
    <row r="4" spans="1:11" s="98" customFormat="1" x14ac:dyDescent="0.2">
      <c r="B4" s="718" t="s">
        <v>44</v>
      </c>
      <c r="C4" s="463" t="s">
        <v>3210</v>
      </c>
      <c r="D4" s="463" t="s">
        <v>3211</v>
      </c>
      <c r="E4" s="719">
        <v>1200</v>
      </c>
    </row>
    <row r="5" spans="1:11" s="98" customFormat="1" x14ac:dyDescent="0.2">
      <c r="B5" s="718" t="s">
        <v>45</v>
      </c>
      <c r="C5" s="463" t="s">
        <v>3212</v>
      </c>
      <c r="D5" s="463" t="s">
        <v>3213</v>
      </c>
      <c r="E5" s="719">
        <v>10</v>
      </c>
    </row>
    <row r="6" spans="1:11" s="98" customFormat="1" x14ac:dyDescent="0.2">
      <c r="B6" s="718" t="s">
        <v>2450</v>
      </c>
      <c r="C6" s="463" t="s">
        <v>3214</v>
      </c>
      <c r="D6" s="463" t="s">
        <v>3215</v>
      </c>
      <c r="E6" s="719">
        <v>20</v>
      </c>
    </row>
    <row r="7" spans="1:11" s="98" customFormat="1" x14ac:dyDescent="0.2">
      <c r="B7" s="718" t="s">
        <v>3216</v>
      </c>
      <c r="C7" s="463" t="s">
        <v>3217</v>
      </c>
      <c r="D7" s="463" t="s">
        <v>3218</v>
      </c>
      <c r="E7" s="1582">
        <f>F7*30</f>
        <v>90</v>
      </c>
      <c r="F7" s="720">
        <v>3</v>
      </c>
      <c r="G7" s="721" t="s">
        <v>3219</v>
      </c>
    </row>
    <row r="8" spans="1:11" s="98" customFormat="1" x14ac:dyDescent="0.2">
      <c r="B8" s="718" t="s">
        <v>3220</v>
      </c>
      <c r="C8" s="463" t="s">
        <v>3221</v>
      </c>
      <c r="D8" s="463" t="s">
        <v>3222</v>
      </c>
      <c r="E8" s="1583">
        <f>ROUND(365/(E5+E6+E7),0)</f>
        <v>3</v>
      </c>
    </row>
    <row r="9" spans="1:11" s="98" customFormat="1" ht="15" x14ac:dyDescent="0.2">
      <c r="B9" s="718" t="s">
        <v>3223</v>
      </c>
      <c r="C9" s="463" t="s">
        <v>3224</v>
      </c>
      <c r="D9" s="463" t="s">
        <v>3225</v>
      </c>
      <c r="E9" s="1584">
        <f>E4/E8</f>
        <v>400</v>
      </c>
    </row>
    <row r="10" spans="1:11" ht="13.5" thickBot="1" x14ac:dyDescent="0.25">
      <c r="A10" s="98"/>
      <c r="B10" s="2884"/>
      <c r="C10" s="2742"/>
      <c r="D10" s="2742"/>
      <c r="E10" s="2743"/>
      <c r="H10" s="98"/>
      <c r="I10" s="98"/>
      <c r="J10" s="98"/>
      <c r="K10" s="98"/>
    </row>
    <row r="11" spans="1:11" s="98" customFormat="1" x14ac:dyDescent="0.2">
      <c r="B11" s="413"/>
    </row>
    <row r="12" spans="1:11" s="98" customFormat="1" x14ac:dyDescent="0.2">
      <c r="B12" s="413"/>
    </row>
    <row r="13" spans="1:11" s="98" customFormat="1" x14ac:dyDescent="0.2">
      <c r="B13" s="413"/>
    </row>
    <row r="14" spans="1:11" s="98" customFormat="1" x14ac:dyDescent="0.2">
      <c r="B14" s="413"/>
    </row>
    <row r="15" spans="1:11" s="98" customFormat="1" x14ac:dyDescent="0.2">
      <c r="B15" s="413"/>
    </row>
    <row r="16" spans="1:11" s="98" customFormat="1" x14ac:dyDescent="0.2">
      <c r="B16" s="413"/>
    </row>
    <row r="17" spans="2:2" s="98" customFormat="1" x14ac:dyDescent="0.2">
      <c r="B17" s="413"/>
    </row>
    <row r="18" spans="2:2" s="98" customFormat="1" x14ac:dyDescent="0.2">
      <c r="B18" s="413"/>
    </row>
    <row r="19" spans="2:2" s="98" customFormat="1" x14ac:dyDescent="0.2">
      <c r="B19" s="413"/>
    </row>
    <row r="20" spans="2:2" s="98" customFormat="1" x14ac:dyDescent="0.2">
      <c r="B20" s="413"/>
    </row>
    <row r="21" spans="2:2" s="98" customFormat="1" x14ac:dyDescent="0.2">
      <c r="B21" s="413"/>
    </row>
    <row r="22" spans="2:2" s="98" customFormat="1" x14ac:dyDescent="0.2">
      <c r="B22" s="413"/>
    </row>
    <row r="23" spans="2:2" s="98" customFormat="1" x14ac:dyDescent="0.2">
      <c r="B23" s="413"/>
    </row>
    <row r="24" spans="2:2" s="98" customFormat="1" x14ac:dyDescent="0.2">
      <c r="B24" s="413"/>
    </row>
    <row r="25" spans="2:2" s="98" customFormat="1" x14ac:dyDescent="0.2">
      <c r="B25" s="413"/>
    </row>
    <row r="26" spans="2:2" s="98" customFormat="1" x14ac:dyDescent="0.2">
      <c r="B26" s="413"/>
    </row>
    <row r="27" spans="2:2" s="98" customFormat="1" x14ac:dyDescent="0.2">
      <c r="B27" s="413"/>
    </row>
    <row r="28" spans="2:2" s="98" customFormat="1" x14ac:dyDescent="0.2">
      <c r="B28" s="413"/>
    </row>
    <row r="29" spans="2:2" s="98" customFormat="1" x14ac:dyDescent="0.2">
      <c r="B29" s="413"/>
    </row>
    <row r="30" spans="2:2" s="98" customFormat="1" x14ac:dyDescent="0.2">
      <c r="B30" s="413"/>
    </row>
    <row r="31" spans="2:2" s="98" customFormat="1" x14ac:dyDescent="0.2">
      <c r="B31" s="413"/>
    </row>
    <row r="32" spans="2:2" s="98" customFormat="1" x14ac:dyDescent="0.2">
      <c r="B32" s="413"/>
    </row>
    <row r="33" spans="2:2" s="98" customFormat="1" x14ac:dyDescent="0.2">
      <c r="B33" s="413"/>
    </row>
    <row r="34" spans="2:2" s="98" customFormat="1" x14ac:dyDescent="0.2">
      <c r="B34" s="413"/>
    </row>
    <row r="35" spans="2:2" s="98" customFormat="1" x14ac:dyDescent="0.2">
      <c r="B35" s="413"/>
    </row>
    <row r="36" spans="2:2" s="98" customFormat="1" x14ac:dyDescent="0.2">
      <c r="B36" s="413"/>
    </row>
    <row r="37" spans="2:2" s="98" customFormat="1" x14ac:dyDescent="0.2">
      <c r="B37" s="413"/>
    </row>
    <row r="38" spans="2:2" s="98" customFormat="1" x14ac:dyDescent="0.2">
      <c r="B38" s="413"/>
    </row>
    <row r="39" spans="2:2" s="98" customFormat="1" x14ac:dyDescent="0.2">
      <c r="B39" s="413"/>
    </row>
    <row r="40" spans="2:2" s="98" customFormat="1" x14ac:dyDescent="0.2">
      <c r="B40" s="413"/>
    </row>
    <row r="41" spans="2:2" s="98" customFormat="1" x14ac:dyDescent="0.2">
      <c r="B41" s="413"/>
    </row>
    <row r="42" spans="2:2" s="98" customFormat="1" x14ac:dyDescent="0.2">
      <c r="B42" s="413"/>
    </row>
    <row r="43" spans="2:2" s="98" customFormat="1" x14ac:dyDescent="0.2">
      <c r="B43" s="413"/>
    </row>
    <row r="44" spans="2:2" s="98" customFormat="1" x14ac:dyDescent="0.2">
      <c r="B44" s="413"/>
    </row>
    <row r="45" spans="2:2" s="98" customFormat="1" x14ac:dyDescent="0.2">
      <c r="B45" s="413"/>
    </row>
    <row r="46" spans="2:2" s="98" customFormat="1" x14ac:dyDescent="0.2">
      <c r="B46" s="413"/>
    </row>
    <row r="47" spans="2:2" s="98" customFormat="1" x14ac:dyDescent="0.2">
      <c r="B47" s="413"/>
    </row>
    <row r="48" spans="2:2" s="98" customFormat="1" x14ac:dyDescent="0.2">
      <c r="B48" s="413"/>
    </row>
    <row r="49" spans="2:2" s="98" customFormat="1" x14ac:dyDescent="0.2">
      <c r="B49" s="413"/>
    </row>
    <row r="50" spans="2:2" s="98" customFormat="1" x14ac:dyDescent="0.2">
      <c r="B50" s="413"/>
    </row>
    <row r="51" spans="2:2" s="98" customFormat="1" x14ac:dyDescent="0.2">
      <c r="B51" s="413"/>
    </row>
    <row r="52" spans="2:2" s="98" customFormat="1" x14ac:dyDescent="0.2">
      <c r="B52" s="413"/>
    </row>
    <row r="53" spans="2:2" s="98" customFormat="1" x14ac:dyDescent="0.2">
      <c r="B53" s="413"/>
    </row>
    <row r="54" spans="2:2" s="98" customFormat="1" x14ac:dyDescent="0.2">
      <c r="B54" s="413"/>
    </row>
    <row r="55" spans="2:2" s="98" customFormat="1" x14ac:dyDescent="0.2">
      <c r="B55" s="413"/>
    </row>
    <row r="56" spans="2:2" s="98" customFormat="1" x14ac:dyDescent="0.2">
      <c r="B56" s="413"/>
    </row>
    <row r="57" spans="2:2" s="98" customFormat="1" x14ac:dyDescent="0.2">
      <c r="B57" s="413"/>
    </row>
    <row r="58" spans="2:2" s="98" customFormat="1" x14ac:dyDescent="0.2">
      <c r="B58" s="413"/>
    </row>
    <row r="59" spans="2:2" s="98" customFormat="1" x14ac:dyDescent="0.2">
      <c r="B59" s="413"/>
    </row>
    <row r="60" spans="2:2" s="98" customFormat="1" x14ac:dyDescent="0.2">
      <c r="B60" s="413"/>
    </row>
    <row r="61" spans="2:2" s="98" customFormat="1" x14ac:dyDescent="0.2">
      <c r="B61" s="413"/>
    </row>
    <row r="62" spans="2:2" s="98" customFormat="1" x14ac:dyDescent="0.2">
      <c r="B62" s="413"/>
    </row>
    <row r="63" spans="2:2" s="98" customFormat="1" x14ac:dyDescent="0.2">
      <c r="B63" s="413"/>
    </row>
    <row r="64" spans="2:2" s="98" customFormat="1" x14ac:dyDescent="0.2">
      <c r="B64" s="413"/>
    </row>
    <row r="65" spans="2:2" s="98" customFormat="1" x14ac:dyDescent="0.2">
      <c r="B65" s="413"/>
    </row>
    <row r="66" spans="2:2" s="98" customFormat="1" x14ac:dyDescent="0.2">
      <c r="B66" s="413"/>
    </row>
    <row r="67" spans="2:2" s="98" customFormat="1" x14ac:dyDescent="0.2">
      <c r="B67" s="413"/>
    </row>
    <row r="68" spans="2:2" s="98" customFormat="1" x14ac:dyDescent="0.2">
      <c r="B68" s="413"/>
    </row>
    <row r="69" spans="2:2" s="98" customFormat="1" x14ac:dyDescent="0.2">
      <c r="B69" s="413"/>
    </row>
    <row r="70" spans="2:2" s="98" customFormat="1" x14ac:dyDescent="0.2">
      <c r="B70" s="413"/>
    </row>
    <row r="71" spans="2:2" s="98" customFormat="1" x14ac:dyDescent="0.2">
      <c r="B71" s="413"/>
    </row>
    <row r="72" spans="2:2" s="98" customFormat="1" x14ac:dyDescent="0.2">
      <c r="B72" s="413"/>
    </row>
    <row r="73" spans="2:2" s="98" customFormat="1" x14ac:dyDescent="0.2">
      <c r="B73" s="413"/>
    </row>
    <row r="74" spans="2:2" s="98" customFormat="1" x14ac:dyDescent="0.2">
      <c r="B74" s="413"/>
    </row>
    <row r="75" spans="2:2" s="98" customFormat="1" x14ac:dyDescent="0.2">
      <c r="B75" s="413"/>
    </row>
    <row r="76" spans="2:2" s="98" customFormat="1" x14ac:dyDescent="0.2">
      <c r="B76" s="413"/>
    </row>
    <row r="77" spans="2:2" s="98" customFormat="1" x14ac:dyDescent="0.2">
      <c r="B77" s="413"/>
    </row>
    <row r="78" spans="2:2" s="98" customFormat="1" x14ac:dyDescent="0.2">
      <c r="B78" s="413"/>
    </row>
    <row r="79" spans="2:2" s="98" customFormat="1" x14ac:dyDescent="0.2">
      <c r="B79" s="413"/>
    </row>
    <row r="80" spans="2:2" s="98" customFormat="1" x14ac:dyDescent="0.2">
      <c r="B80" s="413"/>
    </row>
    <row r="81" spans="2:2" s="98" customFormat="1" x14ac:dyDescent="0.2">
      <c r="B81" s="413"/>
    </row>
    <row r="82" spans="2:2" s="98" customFormat="1" x14ac:dyDescent="0.2">
      <c r="B82" s="413"/>
    </row>
    <row r="83" spans="2:2" s="98" customFormat="1" x14ac:dyDescent="0.2">
      <c r="B83" s="413"/>
    </row>
    <row r="84" spans="2:2" s="98" customFormat="1" x14ac:dyDescent="0.2">
      <c r="B84" s="413"/>
    </row>
    <row r="85" spans="2:2" s="98" customFormat="1" x14ac:dyDescent="0.2">
      <c r="B85" s="413"/>
    </row>
    <row r="86" spans="2:2" s="98" customFormat="1" x14ac:dyDescent="0.2">
      <c r="B86" s="413"/>
    </row>
    <row r="87" spans="2:2" s="98" customFormat="1" x14ac:dyDescent="0.2">
      <c r="B87" s="413"/>
    </row>
    <row r="88" spans="2:2" s="98" customFormat="1" x14ac:dyDescent="0.2">
      <c r="B88" s="413"/>
    </row>
    <row r="89" spans="2:2" s="98" customFormat="1" x14ac:dyDescent="0.2">
      <c r="B89" s="413"/>
    </row>
    <row r="90" spans="2:2" s="98" customFormat="1" x14ac:dyDescent="0.2">
      <c r="B90" s="413"/>
    </row>
    <row r="91" spans="2:2" s="98" customFormat="1" x14ac:dyDescent="0.2">
      <c r="B91" s="413"/>
    </row>
    <row r="92" spans="2:2" s="98" customFormat="1" x14ac:dyDescent="0.2">
      <c r="B92" s="413"/>
    </row>
    <row r="93" spans="2:2" s="98" customFormat="1" x14ac:dyDescent="0.2">
      <c r="B93" s="413"/>
    </row>
    <row r="94" spans="2:2" s="98" customFormat="1" x14ac:dyDescent="0.2">
      <c r="B94" s="413"/>
    </row>
    <row r="95" spans="2:2" s="98" customFormat="1" x14ac:dyDescent="0.2">
      <c r="B95" s="413"/>
    </row>
    <row r="96" spans="2:2" s="98" customFormat="1" x14ac:dyDescent="0.2">
      <c r="B96" s="413"/>
    </row>
    <row r="97" spans="2:2" s="98" customFormat="1" x14ac:dyDescent="0.2">
      <c r="B97" s="413"/>
    </row>
    <row r="98" spans="2:2" s="98" customFormat="1" x14ac:dyDescent="0.2">
      <c r="B98" s="413"/>
    </row>
    <row r="99" spans="2:2" s="98" customFormat="1" x14ac:dyDescent="0.2">
      <c r="B99" s="413"/>
    </row>
    <row r="100" spans="2:2" s="98" customFormat="1" x14ac:dyDescent="0.2">
      <c r="B100" s="413"/>
    </row>
    <row r="101" spans="2:2" s="98" customFormat="1" x14ac:dyDescent="0.2">
      <c r="B101" s="413"/>
    </row>
    <row r="102" spans="2:2" s="98" customFormat="1" x14ac:dyDescent="0.2">
      <c r="B102" s="413"/>
    </row>
    <row r="103" spans="2:2" s="98" customFormat="1" x14ac:dyDescent="0.2">
      <c r="B103" s="413"/>
    </row>
    <row r="104" spans="2:2" s="98" customFormat="1" x14ac:dyDescent="0.2">
      <c r="B104" s="413"/>
    </row>
    <row r="105" spans="2:2" s="98" customFormat="1" x14ac:dyDescent="0.2">
      <c r="B105" s="413"/>
    </row>
    <row r="106" spans="2:2" s="98" customFormat="1" x14ac:dyDescent="0.2">
      <c r="B106" s="413"/>
    </row>
    <row r="107" spans="2:2" s="98" customFormat="1" x14ac:dyDescent="0.2">
      <c r="B107" s="413"/>
    </row>
    <row r="108" spans="2:2" s="98" customFormat="1" x14ac:dyDescent="0.2">
      <c r="B108" s="413"/>
    </row>
    <row r="109" spans="2:2" s="98" customFormat="1" x14ac:dyDescent="0.2">
      <c r="B109" s="413"/>
    </row>
    <row r="110" spans="2:2" s="98" customFormat="1" x14ac:dyDescent="0.2">
      <c r="B110" s="413"/>
    </row>
    <row r="111" spans="2:2" s="98" customFormat="1" x14ac:dyDescent="0.2">
      <c r="B111" s="413"/>
    </row>
    <row r="112" spans="2:2" s="98" customFormat="1" x14ac:dyDescent="0.2">
      <c r="B112" s="413"/>
    </row>
    <row r="113" spans="2:2" s="98" customFormat="1" x14ac:dyDescent="0.2">
      <c r="B113" s="413"/>
    </row>
    <row r="114" spans="2:2" s="98" customFormat="1" x14ac:dyDescent="0.2">
      <c r="B114" s="413"/>
    </row>
    <row r="115" spans="2:2" s="98" customFormat="1" x14ac:dyDescent="0.2">
      <c r="B115" s="413"/>
    </row>
    <row r="116" spans="2:2" s="98" customFormat="1" x14ac:dyDescent="0.2">
      <c r="B116" s="413"/>
    </row>
    <row r="117" spans="2:2" s="98" customFormat="1" x14ac:dyDescent="0.2">
      <c r="B117" s="413"/>
    </row>
    <row r="118" spans="2:2" s="98" customFormat="1" x14ac:dyDescent="0.2">
      <c r="B118" s="413"/>
    </row>
    <row r="119" spans="2:2" s="98" customFormat="1" x14ac:dyDescent="0.2">
      <c r="B119" s="413"/>
    </row>
    <row r="120" spans="2:2" s="98" customFormat="1" x14ac:dyDescent="0.2">
      <c r="B120" s="413"/>
    </row>
    <row r="121" spans="2:2" s="98" customFormat="1" x14ac:dyDescent="0.2">
      <c r="B121" s="413"/>
    </row>
    <row r="122" spans="2:2" s="98" customFormat="1" x14ac:dyDescent="0.2">
      <c r="B122" s="413"/>
    </row>
    <row r="123" spans="2:2" s="98" customFormat="1" x14ac:dyDescent="0.2">
      <c r="B123" s="413"/>
    </row>
    <row r="124" spans="2:2" s="98" customFormat="1" x14ac:dyDescent="0.2">
      <c r="B124" s="413"/>
    </row>
    <row r="125" spans="2:2" s="98" customFormat="1" x14ac:dyDescent="0.2">
      <c r="B125" s="413"/>
    </row>
    <row r="126" spans="2:2" s="98" customFormat="1" x14ac:dyDescent="0.2">
      <c r="B126" s="413"/>
    </row>
    <row r="127" spans="2:2" s="98" customFormat="1" x14ac:dyDescent="0.2">
      <c r="B127" s="413"/>
    </row>
    <row r="128" spans="2:2" s="98" customFormat="1" x14ac:dyDescent="0.2">
      <c r="B128" s="413"/>
    </row>
    <row r="129" spans="2:2" s="98" customFormat="1" x14ac:dyDescent="0.2">
      <c r="B129" s="413"/>
    </row>
    <row r="130" spans="2:2" s="98" customFormat="1" x14ac:dyDescent="0.2">
      <c r="B130" s="413"/>
    </row>
    <row r="131" spans="2:2" s="98" customFormat="1" x14ac:dyDescent="0.2">
      <c r="B131" s="413"/>
    </row>
    <row r="132" spans="2:2" s="98" customFormat="1" x14ac:dyDescent="0.2">
      <c r="B132" s="413"/>
    </row>
    <row r="133" spans="2:2" s="98" customFormat="1" x14ac:dyDescent="0.2">
      <c r="B133" s="413"/>
    </row>
    <row r="134" spans="2:2" s="98" customFormat="1" x14ac:dyDescent="0.2">
      <c r="B134" s="413"/>
    </row>
    <row r="135" spans="2:2" s="98" customFormat="1" x14ac:dyDescent="0.2">
      <c r="B135" s="413"/>
    </row>
    <row r="136" spans="2:2" s="98" customFormat="1" x14ac:dyDescent="0.2">
      <c r="B136" s="413"/>
    </row>
    <row r="137" spans="2:2" s="98" customFormat="1" x14ac:dyDescent="0.2">
      <c r="B137" s="413"/>
    </row>
    <row r="138" spans="2:2" s="98" customFormat="1" x14ac:dyDescent="0.2">
      <c r="B138" s="413"/>
    </row>
    <row r="139" spans="2:2" s="98" customFormat="1" x14ac:dyDescent="0.2">
      <c r="B139" s="413"/>
    </row>
    <row r="140" spans="2:2" s="98" customFormat="1" x14ac:dyDescent="0.2">
      <c r="B140" s="413"/>
    </row>
    <row r="141" spans="2:2" s="98" customFormat="1" x14ac:dyDescent="0.2">
      <c r="B141" s="413"/>
    </row>
    <row r="142" spans="2:2" s="98" customFormat="1" x14ac:dyDescent="0.2">
      <c r="B142" s="413"/>
    </row>
    <row r="143" spans="2:2" s="98" customFormat="1" x14ac:dyDescent="0.2">
      <c r="B143" s="413"/>
    </row>
    <row r="144" spans="2:2" s="98" customFormat="1" x14ac:dyDescent="0.2">
      <c r="B144" s="413"/>
    </row>
    <row r="145" spans="2:2" s="98" customFormat="1" x14ac:dyDescent="0.2">
      <c r="B145" s="413"/>
    </row>
    <row r="146" spans="2:2" s="98" customFormat="1" x14ac:dyDescent="0.2">
      <c r="B146" s="413"/>
    </row>
    <row r="147" spans="2:2" s="98" customFormat="1" x14ac:dyDescent="0.2">
      <c r="B147" s="413"/>
    </row>
    <row r="148" spans="2:2" s="98" customFormat="1" x14ac:dyDescent="0.2">
      <c r="B148" s="413"/>
    </row>
    <row r="149" spans="2:2" s="98" customFormat="1" x14ac:dyDescent="0.2">
      <c r="B149" s="413"/>
    </row>
    <row r="150" spans="2:2" s="98" customFormat="1" x14ac:dyDescent="0.2">
      <c r="B150" s="413"/>
    </row>
    <row r="151" spans="2:2" s="98" customFormat="1" x14ac:dyDescent="0.2">
      <c r="B151" s="413"/>
    </row>
    <row r="152" spans="2:2" s="98" customFormat="1" x14ac:dyDescent="0.2">
      <c r="B152" s="413"/>
    </row>
    <row r="153" spans="2:2" s="98" customFormat="1" x14ac:dyDescent="0.2">
      <c r="B153" s="413"/>
    </row>
    <row r="154" spans="2:2" s="98" customFormat="1" x14ac:dyDescent="0.2">
      <c r="B154" s="413"/>
    </row>
    <row r="155" spans="2:2" s="98" customFormat="1" x14ac:dyDescent="0.2">
      <c r="B155" s="413"/>
    </row>
    <row r="156" spans="2:2" s="98" customFormat="1" x14ac:dyDescent="0.2">
      <c r="B156" s="413"/>
    </row>
    <row r="157" spans="2:2" s="98" customFormat="1" x14ac:dyDescent="0.2">
      <c r="B157" s="413"/>
    </row>
    <row r="158" spans="2:2" s="98" customFormat="1" x14ac:dyDescent="0.2">
      <c r="B158" s="413"/>
    </row>
    <row r="159" spans="2:2" s="98" customFormat="1" x14ac:dyDescent="0.2">
      <c r="B159" s="413"/>
    </row>
    <row r="160" spans="2:2" s="98" customFormat="1" x14ac:dyDescent="0.2">
      <c r="B160" s="413"/>
    </row>
    <row r="161" spans="2:2" s="98" customFormat="1" x14ac:dyDescent="0.2">
      <c r="B161" s="413"/>
    </row>
    <row r="162" spans="2:2" s="98" customFormat="1" x14ac:dyDescent="0.2">
      <c r="B162" s="413"/>
    </row>
    <row r="163" spans="2:2" s="98" customFormat="1" x14ac:dyDescent="0.2">
      <c r="B163" s="413"/>
    </row>
    <row r="164" spans="2:2" s="98" customFormat="1" x14ac:dyDescent="0.2">
      <c r="B164" s="413"/>
    </row>
    <row r="165" spans="2:2" s="98" customFormat="1" x14ac:dyDescent="0.2">
      <c r="B165" s="413"/>
    </row>
    <row r="166" spans="2:2" s="98" customFormat="1" x14ac:dyDescent="0.2">
      <c r="B166" s="413"/>
    </row>
    <row r="167" spans="2:2" s="98" customFormat="1" x14ac:dyDescent="0.2">
      <c r="B167" s="413"/>
    </row>
    <row r="168" spans="2:2" s="98" customFormat="1" x14ac:dyDescent="0.2">
      <c r="B168" s="413"/>
    </row>
    <row r="169" spans="2:2" s="98" customFormat="1" x14ac:dyDescent="0.2">
      <c r="B169" s="413"/>
    </row>
    <row r="170" spans="2:2" s="98" customFormat="1" x14ac:dyDescent="0.2">
      <c r="B170" s="413"/>
    </row>
    <row r="171" spans="2:2" s="98" customFormat="1" x14ac:dyDescent="0.2">
      <c r="B171" s="413"/>
    </row>
    <row r="172" spans="2:2" s="98" customFormat="1" x14ac:dyDescent="0.2">
      <c r="B172" s="413"/>
    </row>
    <row r="173" spans="2:2" s="98" customFormat="1" x14ac:dyDescent="0.2">
      <c r="B173" s="413"/>
    </row>
    <row r="174" spans="2:2" s="98" customFormat="1" x14ac:dyDescent="0.2">
      <c r="B174" s="413"/>
    </row>
    <row r="175" spans="2:2" s="98" customFormat="1" x14ac:dyDescent="0.2">
      <c r="B175" s="413"/>
    </row>
    <row r="176" spans="2:2" s="98" customFormat="1" x14ac:dyDescent="0.2">
      <c r="B176" s="413"/>
    </row>
    <row r="177" spans="2:2" s="98" customFormat="1" x14ac:dyDescent="0.2">
      <c r="B177" s="413"/>
    </row>
    <row r="178" spans="2:2" s="98" customFormat="1" x14ac:dyDescent="0.2">
      <c r="B178" s="413"/>
    </row>
    <row r="179" spans="2:2" s="98" customFormat="1" x14ac:dyDescent="0.2">
      <c r="B179" s="413"/>
    </row>
    <row r="180" spans="2:2" s="98" customFormat="1" x14ac:dyDescent="0.2">
      <c r="B180" s="413"/>
    </row>
    <row r="181" spans="2:2" s="98" customFormat="1" x14ac:dyDescent="0.2">
      <c r="B181" s="413"/>
    </row>
    <row r="182" spans="2:2" s="98" customFormat="1" x14ac:dyDescent="0.2">
      <c r="B182" s="413"/>
    </row>
    <row r="183" spans="2:2" s="98" customFormat="1" x14ac:dyDescent="0.2">
      <c r="B183" s="413"/>
    </row>
    <row r="184" spans="2:2" s="98" customFormat="1" x14ac:dyDescent="0.2">
      <c r="B184" s="413"/>
    </row>
    <row r="185" spans="2:2" s="98" customFormat="1" x14ac:dyDescent="0.2">
      <c r="B185" s="413"/>
    </row>
    <row r="186" spans="2:2" s="98" customFormat="1" x14ac:dyDescent="0.2">
      <c r="B186" s="413"/>
    </row>
    <row r="187" spans="2:2" s="98" customFormat="1" x14ac:dyDescent="0.2">
      <c r="B187" s="413"/>
    </row>
    <row r="188" spans="2:2" s="98" customFormat="1" x14ac:dyDescent="0.2">
      <c r="B188" s="413"/>
    </row>
    <row r="189" spans="2:2" s="98" customFormat="1" x14ac:dyDescent="0.2">
      <c r="B189" s="413"/>
    </row>
    <row r="190" spans="2:2" s="98" customFormat="1" x14ac:dyDescent="0.2">
      <c r="B190" s="413"/>
    </row>
    <row r="191" spans="2:2" s="98" customFormat="1" x14ac:dyDescent="0.2">
      <c r="B191" s="413"/>
    </row>
    <row r="192" spans="2:2" s="98" customFormat="1" x14ac:dyDescent="0.2">
      <c r="B192" s="413"/>
    </row>
    <row r="193" spans="2:2" s="98" customFormat="1" x14ac:dyDescent="0.2">
      <c r="B193" s="413"/>
    </row>
    <row r="194" spans="2:2" s="98" customFormat="1" x14ac:dyDescent="0.2">
      <c r="B194" s="413"/>
    </row>
    <row r="195" spans="2:2" s="98" customFormat="1" x14ac:dyDescent="0.2">
      <c r="B195" s="413"/>
    </row>
    <row r="196" spans="2:2" s="98" customFormat="1" x14ac:dyDescent="0.2">
      <c r="B196" s="413"/>
    </row>
    <row r="197" spans="2:2" s="98" customFormat="1" x14ac:dyDescent="0.2">
      <c r="B197" s="413"/>
    </row>
    <row r="198" spans="2:2" s="98" customFormat="1" x14ac:dyDescent="0.2">
      <c r="B198" s="413"/>
    </row>
    <row r="199" spans="2:2" s="98" customFormat="1" x14ac:dyDescent="0.2">
      <c r="B199" s="413"/>
    </row>
    <row r="200" spans="2:2" s="98" customFormat="1" x14ac:dyDescent="0.2">
      <c r="B200" s="413"/>
    </row>
  </sheetData>
  <sheetProtection algorithmName="SHA-512" hashValue="vVtouBb97R/8RXcXcX59amJr+mTRvzgSZU3rFvtvWuEf/uuJaIbUFDaNlXU013/+ChkS+fgqZahTFmMPLt0pUg==" saltValue="ZimN5quJZgBsm7mN3hP78g==" spinCount="100000" sheet="1" objects="1" scenarios="1"/>
  <mergeCells count="3">
    <mergeCell ref="B2:E2"/>
    <mergeCell ref="B3:E3"/>
    <mergeCell ref="B10:E10"/>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dimension ref="A1:BC200"/>
  <sheetViews>
    <sheetView workbookViewId="0"/>
  </sheetViews>
  <sheetFormatPr defaultColWidth="9.140625" defaultRowHeight="12.75" x14ac:dyDescent="0.2"/>
  <cols>
    <col min="1" max="1" width="9.140625" style="100"/>
    <col min="2" max="2" width="5.5703125" style="100" customWidth="1"/>
    <col min="3" max="3" width="53.42578125" style="100" bestFit="1" customWidth="1"/>
    <col min="4" max="4" width="8.140625" style="100" customWidth="1"/>
    <col min="5" max="5" width="37.85546875" style="100" customWidth="1"/>
    <col min="6" max="16384" width="9.140625" style="100"/>
  </cols>
  <sheetData>
    <row r="1" spans="1:55" x14ac:dyDescent="0.2">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x14ac:dyDescent="0.2">
      <c r="A2" s="98"/>
      <c r="B2" s="98"/>
      <c r="C2" s="98"/>
      <c r="D2" s="98"/>
      <c r="E2" s="98"/>
      <c r="F2" s="98"/>
      <c r="G2" s="98"/>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ht="15" x14ac:dyDescent="0.2">
      <c r="A3" s="98"/>
      <c r="B3" s="722" t="s">
        <v>3226</v>
      </c>
      <c r="C3" s="722" t="s">
        <v>20</v>
      </c>
      <c r="D3" s="722" t="s">
        <v>1723</v>
      </c>
      <c r="E3" s="722" t="s">
        <v>3227</v>
      </c>
      <c r="F3" s="98"/>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ht="15" x14ac:dyDescent="0.2">
      <c r="A4" s="98"/>
      <c r="B4" s="723" t="s">
        <v>44</v>
      </c>
      <c r="C4" s="723" t="s">
        <v>3228</v>
      </c>
      <c r="D4" s="724"/>
      <c r="E4" s="725"/>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ht="15" x14ac:dyDescent="0.2">
      <c r="A5" s="98"/>
      <c r="B5" s="723" t="s">
        <v>45</v>
      </c>
      <c r="C5" s="723" t="s">
        <v>3229</v>
      </c>
      <c r="D5" s="724"/>
      <c r="E5" s="725"/>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ht="15" x14ac:dyDescent="0.2">
      <c r="A6" s="98"/>
      <c r="B6" s="723" t="s">
        <v>2450</v>
      </c>
      <c r="C6" s="723" t="s">
        <v>3230</v>
      </c>
      <c r="D6" s="724"/>
      <c r="E6" s="725"/>
      <c r="F6" s="98"/>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ht="15" x14ac:dyDescent="0.2">
      <c r="A7" s="98"/>
      <c r="B7" s="723" t="s">
        <v>3216</v>
      </c>
      <c r="C7" s="723" t="s">
        <v>3231</v>
      </c>
      <c r="D7" s="724"/>
      <c r="E7" s="725"/>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ht="15" x14ac:dyDescent="0.2">
      <c r="A8" s="98"/>
      <c r="B8" s="723" t="s">
        <v>3220</v>
      </c>
      <c r="C8" s="723" t="s">
        <v>3232</v>
      </c>
      <c r="D8" s="724"/>
      <c r="E8" s="725"/>
      <c r="F8" s="98"/>
      <c r="G8" s="98"/>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ht="15" x14ac:dyDescent="0.2">
      <c r="A9" s="98"/>
      <c r="B9" s="723" t="s">
        <v>3223</v>
      </c>
      <c r="C9" s="723" t="s">
        <v>3233</v>
      </c>
      <c r="D9" s="724"/>
      <c r="E9" s="1585">
        <f>E4+E5+E7</f>
        <v>0</v>
      </c>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ht="15" x14ac:dyDescent="0.2">
      <c r="A10" s="98"/>
      <c r="B10" s="723" t="s">
        <v>3234</v>
      </c>
      <c r="C10" s="723" t="s">
        <v>3235</v>
      </c>
      <c r="D10" s="725"/>
      <c r="E10" s="1585">
        <f>SUM(E4:E9)</f>
        <v>0</v>
      </c>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x14ac:dyDescent="0.2">
      <c r="A11" s="98"/>
      <c r="B11" s="98"/>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x14ac:dyDescent="0.2">
      <c r="A12" s="98"/>
      <c r="B12" s="98"/>
      <c r="C12" s="98"/>
      <c r="D12" s="98"/>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x14ac:dyDescent="0.2">
      <c r="A13" s="98"/>
      <c r="B13" s="98"/>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x14ac:dyDescent="0.2">
      <c r="A14" s="98"/>
      <c r="B14" s="98"/>
      <c r="C14" s="98"/>
      <c r="D14" s="98"/>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x14ac:dyDescent="0.2">
      <c r="A15" s="98"/>
      <c r="B15" s="98"/>
      <c r="C15" s="98"/>
      <c r="D15" s="98"/>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x14ac:dyDescent="0.2">
      <c r="A16" s="98"/>
      <c r="B16" s="98"/>
      <c r="C16" s="98"/>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x14ac:dyDescent="0.2">
      <c r="A17" s="98"/>
      <c r="B17" s="98"/>
      <c r="C17" s="98"/>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x14ac:dyDescent="0.2">
      <c r="A18" s="98"/>
      <c r="B18" s="98"/>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x14ac:dyDescent="0.2">
      <c r="A19" s="98"/>
      <c r="B19" s="98"/>
      <c r="C19" s="98"/>
      <c r="D19" s="98"/>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x14ac:dyDescent="0.2">
      <c r="A20" s="98"/>
      <c r="B20" s="98"/>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x14ac:dyDescent="0.2">
      <c r="A21" s="98"/>
      <c r="B21" s="98"/>
      <c r="C21" s="98"/>
      <c r="D21" s="98"/>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98"/>
      <c r="B22" s="98"/>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98"/>
      <c r="B23" s="98"/>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98"/>
      <c r="B24" s="98"/>
      <c r="C24" s="98"/>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98"/>
      <c r="B25" s="98"/>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98"/>
      <c r="B26" s="98"/>
      <c r="C26" s="98"/>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98"/>
      <c r="B27" s="98"/>
      <c r="C27" s="98"/>
      <c r="D27" s="98"/>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98"/>
      <c r="B28" s="98"/>
      <c r="C28" s="98"/>
      <c r="D28" s="98"/>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98"/>
      <c r="B29" s="98"/>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98"/>
      <c r="B30" s="98"/>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98"/>
      <c r="B31" s="98"/>
      <c r="C31" s="98"/>
      <c r="D31" s="98"/>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98"/>
      <c r="B32" s="98"/>
      <c r="C32" s="98"/>
      <c r="D32" s="98"/>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98"/>
      <c r="B33" s="98"/>
      <c r="C33" s="98"/>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98"/>
      <c r="B34" s="98"/>
      <c r="C34" s="98"/>
      <c r="D34" s="98"/>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98"/>
      <c r="B35" s="98"/>
      <c r="C35" s="98"/>
      <c r="D35" s="98"/>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98"/>
      <c r="B36" s="98"/>
      <c r="C36" s="98"/>
      <c r="D36" s="98"/>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98"/>
      <c r="B37" s="98"/>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98"/>
      <c r="B38" s="98"/>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98"/>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98"/>
      <c r="B40" s="98"/>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98"/>
      <c r="B41" s="98"/>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98"/>
      <c r="B42" s="98"/>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98"/>
      <c r="B43" s="98"/>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98"/>
      <c r="B44" s="9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98"/>
      <c r="B45" s="98"/>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98"/>
      <c r="B46" s="98"/>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98"/>
      <c r="B47" s="98"/>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98"/>
      <c r="B48" s="98"/>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98"/>
      <c r="B49" s="98"/>
      <c r="C49" s="98"/>
      <c r="D49" s="98"/>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98"/>
      <c r="B50" s="98"/>
      <c r="C50" s="98"/>
      <c r="D50" s="98"/>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98"/>
      <c r="B51" s="98"/>
      <c r="C51" s="98"/>
      <c r="D51" s="98"/>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98"/>
      <c r="B52" s="98"/>
      <c r="C52" s="98"/>
      <c r="D52" s="98"/>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98"/>
      <c r="B53" s="98"/>
      <c r="C53" s="98"/>
      <c r="D53" s="98"/>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98"/>
      <c r="B55" s="98"/>
      <c r="C55" s="98"/>
      <c r="D55" s="98"/>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98"/>
      <c r="B56" s="98"/>
      <c r="C56" s="98"/>
      <c r="D56" s="98"/>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98"/>
      <c r="B57" s="98"/>
      <c r="C57" s="98"/>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98"/>
      <c r="B58" s="98"/>
      <c r="C58" s="98"/>
      <c r="D58" s="98"/>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9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9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98"/>
      <c r="B61" s="98"/>
      <c r="C61" s="98"/>
      <c r="D61" s="98"/>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98"/>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98"/>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98"/>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98"/>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98"/>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98"/>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98"/>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98"/>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98"/>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98"/>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98"/>
      <c r="B73" s="98"/>
      <c r="C73" s="98"/>
      <c r="D73" s="98"/>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9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9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9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9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9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9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9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9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9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9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9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9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9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9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9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9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9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sheetProtection algorithmName="SHA-512" hashValue="toAcl2vx1nfPAPPfs/I0vBU+/T3Er840TBY99tAw0Z8+qQ8GNQtZyNgqMFbpdll4AwZTEw8L1zpQl6+MsY3bFA==" saltValue="FWK8GEmb796CchyE2FrMuQ==" spinCount="100000" sheet="1" objects="1" scenarios="1"/>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5">
    <pageSetUpPr fitToPage="1"/>
  </sheetPr>
  <dimension ref="A1:BC200"/>
  <sheetViews>
    <sheetView showGridLines="0" workbookViewId="0">
      <selection activeCell="B1" sqref="B1:D2"/>
    </sheetView>
  </sheetViews>
  <sheetFormatPr defaultColWidth="8.7109375" defaultRowHeight="14.25" x14ac:dyDescent="0.2"/>
  <cols>
    <col min="1" max="1" width="4.42578125" style="333" customWidth="1"/>
    <col min="2" max="2" width="8.7109375" style="333"/>
    <col min="3" max="3" width="10.85546875" style="333" customWidth="1"/>
    <col min="4" max="4" width="27.7109375" style="333" customWidth="1"/>
    <col min="5" max="5" width="10.42578125" style="333" customWidth="1"/>
    <col min="6" max="6" width="11.140625" style="333" bestFit="1" customWidth="1"/>
    <col min="7" max="7" width="16.140625" style="333" customWidth="1"/>
    <col min="8" max="16384" width="8.7109375" style="333"/>
  </cols>
  <sheetData>
    <row r="1" spans="1:55" ht="16.5" x14ac:dyDescent="0.2">
      <c r="A1" s="1586"/>
      <c r="B1" s="2155" t="str">
        <f>'Borrower Details'!A2</f>
        <v>Mortgage-Magnus</v>
      </c>
      <c r="C1" s="2166"/>
      <c r="D1" s="2166"/>
      <c r="E1" s="2045"/>
      <c r="F1" s="2045"/>
      <c r="G1" s="2045"/>
      <c r="H1" s="2045" t="s">
        <v>3</v>
      </c>
      <c r="I1" s="2045"/>
      <c r="J1" s="2045"/>
      <c r="K1" s="477"/>
      <c r="L1" s="1586"/>
      <c r="M1" s="1586"/>
      <c r="N1" s="1586"/>
      <c r="O1" s="1586"/>
      <c r="P1" s="1586"/>
      <c r="Q1" s="1586"/>
      <c r="R1" s="1586"/>
      <c r="S1" s="1586"/>
      <c r="T1" s="1586"/>
      <c r="U1" s="1586"/>
      <c r="V1" s="1586"/>
      <c r="W1" s="1586"/>
      <c r="X1" s="1586"/>
      <c r="Y1" s="1586"/>
      <c r="Z1" s="1586"/>
      <c r="AA1" s="1586"/>
      <c r="AB1" s="1586"/>
      <c r="AC1" s="1586"/>
      <c r="AD1" s="1586"/>
      <c r="AE1" s="1586"/>
      <c r="AF1" s="1586"/>
      <c r="AG1" s="1586"/>
      <c r="AH1" s="1586"/>
      <c r="AI1" s="1586"/>
      <c r="AJ1" s="1586"/>
      <c r="AK1" s="1586"/>
      <c r="AL1" s="1586"/>
      <c r="AM1" s="1586"/>
      <c r="AN1" s="1586"/>
      <c r="AO1" s="1586"/>
      <c r="AP1" s="1586"/>
      <c r="AQ1" s="1586"/>
      <c r="AR1" s="1586"/>
      <c r="AS1" s="1586"/>
      <c r="AT1" s="1586"/>
      <c r="AU1" s="1586"/>
      <c r="AV1" s="1586"/>
      <c r="AW1" s="1586"/>
      <c r="AX1" s="1586"/>
      <c r="AY1" s="1586"/>
      <c r="AZ1" s="1586"/>
      <c r="BA1" s="1586"/>
      <c r="BB1" s="1586"/>
      <c r="BC1" s="1586"/>
    </row>
    <row r="2" spans="1:55" ht="16.5" x14ac:dyDescent="0.2">
      <c r="A2" s="1586"/>
      <c r="B2" s="2156"/>
      <c r="C2" s="2167"/>
      <c r="D2" s="2167"/>
      <c r="E2" s="2047"/>
      <c r="F2" s="2047"/>
      <c r="G2" s="2047"/>
      <c r="H2" s="2047"/>
      <c r="I2" s="2047"/>
      <c r="J2" s="2047"/>
      <c r="K2" s="726"/>
      <c r="L2" s="1586"/>
      <c r="M2" s="1586"/>
      <c r="N2" s="1586"/>
      <c r="O2" s="1586"/>
      <c r="P2" s="1586"/>
      <c r="Q2" s="1586"/>
      <c r="R2" s="1586"/>
      <c r="S2" s="1586"/>
      <c r="T2" s="1586"/>
      <c r="U2" s="1586"/>
      <c r="V2" s="1586"/>
      <c r="W2" s="1586"/>
      <c r="X2" s="1586"/>
      <c r="Y2" s="1586"/>
      <c r="Z2" s="1586"/>
      <c r="AA2" s="1586"/>
      <c r="AB2" s="1586"/>
      <c r="AC2" s="1586"/>
      <c r="AD2" s="1586"/>
      <c r="AE2" s="1586"/>
      <c r="AF2" s="1586"/>
      <c r="AG2" s="1586"/>
      <c r="AH2" s="1586"/>
      <c r="AI2" s="1586"/>
      <c r="AJ2" s="1586"/>
      <c r="AK2" s="1586"/>
      <c r="AL2" s="1586"/>
      <c r="AM2" s="1586"/>
      <c r="AN2" s="1586"/>
      <c r="AO2" s="1586"/>
      <c r="AP2" s="1586"/>
      <c r="AQ2" s="1586"/>
      <c r="AR2" s="1586"/>
      <c r="AS2" s="1586"/>
      <c r="AT2" s="1586"/>
      <c r="AU2" s="1586"/>
      <c r="AV2" s="1586"/>
      <c r="AW2" s="1586"/>
      <c r="AX2" s="1586"/>
      <c r="AY2" s="1586"/>
      <c r="AZ2" s="1586"/>
      <c r="BA2" s="1586"/>
      <c r="BB2" s="1586"/>
      <c r="BC2" s="1586"/>
    </row>
    <row r="3" spans="1:55" x14ac:dyDescent="0.2">
      <c r="A3" s="1586"/>
      <c r="B3" s="2192" t="s">
        <v>2522</v>
      </c>
      <c r="C3" s="2193"/>
      <c r="D3" s="2193"/>
      <c r="E3" s="2193"/>
      <c r="F3" s="2193"/>
      <c r="G3" s="2193"/>
      <c r="H3" s="2193"/>
      <c r="I3" s="2193"/>
      <c r="J3" s="2193"/>
      <c r="K3" s="2194"/>
      <c r="L3" s="1586"/>
      <c r="M3" s="1586"/>
      <c r="N3" s="1586"/>
      <c r="O3" s="1586"/>
      <c r="P3" s="1586"/>
      <c r="Q3" s="1586"/>
      <c r="R3" s="1586"/>
      <c r="S3" s="1586"/>
      <c r="T3" s="1586"/>
      <c r="U3" s="1586"/>
      <c r="V3" s="1586"/>
      <c r="W3" s="1586"/>
      <c r="X3" s="1586"/>
      <c r="Y3" s="1586"/>
      <c r="Z3" s="1586"/>
      <c r="AA3" s="1586"/>
      <c r="AB3" s="1586"/>
      <c r="AC3" s="1586"/>
      <c r="AD3" s="1586"/>
      <c r="AE3" s="1586"/>
      <c r="AF3" s="1586"/>
      <c r="AG3" s="1586"/>
      <c r="AH3" s="1586"/>
      <c r="AI3" s="1586"/>
      <c r="AJ3" s="1586"/>
      <c r="AK3" s="1586"/>
      <c r="AL3" s="1586"/>
      <c r="AM3" s="1586"/>
      <c r="AN3" s="1586"/>
      <c r="AO3" s="1586"/>
      <c r="AP3" s="1586"/>
      <c r="AQ3" s="1586"/>
      <c r="AR3" s="1586"/>
      <c r="AS3" s="1586"/>
      <c r="AT3" s="1586"/>
      <c r="AU3" s="1586"/>
      <c r="AV3" s="1586"/>
      <c r="AW3" s="1586"/>
      <c r="AX3" s="1586"/>
      <c r="AY3" s="1586"/>
      <c r="AZ3" s="1586"/>
      <c r="BA3" s="1586"/>
      <c r="BB3" s="1586"/>
      <c r="BC3" s="1586"/>
    </row>
    <row r="4" spans="1:55" x14ac:dyDescent="0.2">
      <c r="A4" s="1586"/>
      <c r="B4" s="2890" t="s">
        <v>498</v>
      </c>
      <c r="C4" s="2891"/>
      <c r="D4" s="2892">
        <f>'Borrower Details'!J12</f>
        <v>0</v>
      </c>
      <c r="E4" s="2893"/>
      <c r="F4" s="2894"/>
      <c r="G4" s="727"/>
      <c r="H4" s="727"/>
      <c r="I4" s="727"/>
      <c r="J4" s="727"/>
      <c r="K4" s="728"/>
      <c r="L4" s="1586"/>
      <c r="M4" s="1586"/>
      <c r="N4" s="1586"/>
      <c r="O4" s="1586"/>
      <c r="P4" s="1586"/>
      <c r="Q4" s="1586"/>
      <c r="R4" s="1586"/>
      <c r="S4" s="1586"/>
      <c r="T4" s="1586"/>
      <c r="U4" s="1586"/>
      <c r="V4" s="1586"/>
      <c r="W4" s="1586"/>
      <c r="X4" s="1586"/>
      <c r="Y4" s="1586"/>
      <c r="Z4" s="1586"/>
      <c r="AA4" s="1586"/>
      <c r="AB4" s="1586"/>
      <c r="AC4" s="1586"/>
      <c r="AD4" s="1586"/>
      <c r="AE4" s="1586"/>
      <c r="AF4" s="1586"/>
      <c r="AG4" s="1586"/>
      <c r="AH4" s="1586"/>
      <c r="AI4" s="1586"/>
      <c r="AJ4" s="1586"/>
      <c r="AK4" s="1586"/>
      <c r="AL4" s="1586"/>
      <c r="AM4" s="1586"/>
      <c r="AN4" s="1586"/>
      <c r="AO4" s="1586"/>
      <c r="AP4" s="1586"/>
      <c r="AQ4" s="1586"/>
      <c r="AR4" s="1586"/>
      <c r="AS4" s="1586"/>
      <c r="AT4" s="1586"/>
      <c r="AU4" s="1586"/>
      <c r="AV4" s="1586"/>
      <c r="AW4" s="1586"/>
      <c r="AX4" s="1586"/>
      <c r="AY4" s="1586"/>
      <c r="AZ4" s="1586"/>
      <c r="BA4" s="1586"/>
      <c r="BB4" s="1586"/>
      <c r="BC4" s="1586"/>
    </row>
    <row r="5" spans="1:55" x14ac:dyDescent="0.2">
      <c r="A5" s="1586"/>
      <c r="B5" s="729" t="s">
        <v>1528</v>
      </c>
      <c r="C5" s="730"/>
      <c r="D5" s="2895">
        <f>'Borrower Details'!B8</f>
        <v>0</v>
      </c>
      <c r="E5" s="2896"/>
      <c r="F5" s="2897"/>
      <c r="G5" s="727"/>
      <c r="H5" s="727"/>
      <c r="I5" s="727"/>
      <c r="J5" s="727"/>
      <c r="K5" s="728"/>
      <c r="L5" s="1586"/>
      <c r="M5" s="1586"/>
      <c r="N5" s="1586"/>
      <c r="O5" s="1586"/>
      <c r="P5" s="1586"/>
      <c r="Q5" s="1586"/>
      <c r="R5" s="1586"/>
      <c r="S5" s="1586"/>
      <c r="T5" s="1586"/>
      <c r="U5" s="1586"/>
      <c r="V5" s="1586"/>
      <c r="W5" s="1586"/>
      <c r="X5" s="1586"/>
      <c r="Y5" s="1586"/>
      <c r="Z5" s="1586"/>
      <c r="AA5" s="1586"/>
      <c r="AB5" s="1586"/>
      <c r="AC5" s="1586"/>
      <c r="AD5" s="1586"/>
      <c r="AE5" s="1586"/>
      <c r="AF5" s="1586"/>
      <c r="AG5" s="1586"/>
      <c r="AH5" s="1586"/>
      <c r="AI5" s="1586"/>
      <c r="AJ5" s="1586"/>
      <c r="AK5" s="1586"/>
      <c r="AL5" s="1586"/>
      <c r="AM5" s="1586"/>
      <c r="AN5" s="1586"/>
      <c r="AO5" s="1586"/>
      <c r="AP5" s="1586"/>
      <c r="AQ5" s="1586"/>
      <c r="AR5" s="1586"/>
      <c r="AS5" s="1586"/>
      <c r="AT5" s="1586"/>
      <c r="AU5" s="1586"/>
      <c r="AV5" s="1586"/>
      <c r="AW5" s="1586"/>
      <c r="AX5" s="1586"/>
      <c r="AY5" s="1586"/>
      <c r="AZ5" s="1586"/>
      <c r="BA5" s="1586"/>
      <c r="BB5" s="1586"/>
      <c r="BC5" s="1586"/>
    </row>
    <row r="6" spans="1:55" ht="15.75" x14ac:dyDescent="0.25">
      <c r="A6" s="1586"/>
      <c r="B6" s="2898" t="s">
        <v>1529</v>
      </c>
      <c r="C6" s="2899"/>
      <c r="D6" s="2899"/>
      <c r="E6" s="2899"/>
      <c r="F6" s="2899"/>
      <c r="G6" s="727"/>
      <c r="H6" s="727"/>
      <c r="I6" s="727"/>
      <c r="J6" s="727"/>
      <c r="K6" s="728"/>
      <c r="L6" s="1586"/>
      <c r="M6" s="1586"/>
      <c r="N6" s="1586"/>
      <c r="O6" s="1586"/>
      <c r="P6" s="1586"/>
      <c r="Q6" s="1586"/>
      <c r="R6" s="1586"/>
      <c r="S6" s="1586"/>
      <c r="T6" s="1586"/>
      <c r="U6" s="1586"/>
      <c r="V6" s="1586"/>
      <c r="W6" s="1586"/>
      <c r="X6" s="1586"/>
      <c r="Y6" s="1586"/>
      <c r="Z6" s="1586"/>
      <c r="AA6" s="1586"/>
      <c r="AB6" s="1586"/>
      <c r="AC6" s="1586"/>
      <c r="AD6" s="1586"/>
      <c r="AE6" s="1586"/>
      <c r="AF6" s="1586"/>
      <c r="AG6" s="1586"/>
      <c r="AH6" s="1586"/>
      <c r="AI6" s="1586"/>
      <c r="AJ6" s="1586"/>
      <c r="AK6" s="1586"/>
      <c r="AL6" s="1586"/>
      <c r="AM6" s="1586"/>
      <c r="AN6" s="1586"/>
      <c r="AO6" s="1586"/>
      <c r="AP6" s="1586"/>
      <c r="AQ6" s="1586"/>
      <c r="AR6" s="1586"/>
      <c r="AS6" s="1586"/>
      <c r="AT6" s="1586"/>
      <c r="AU6" s="1586"/>
      <c r="AV6" s="1586"/>
      <c r="AW6" s="1586"/>
      <c r="AX6" s="1586"/>
      <c r="AY6" s="1586"/>
      <c r="AZ6" s="1586"/>
      <c r="BA6" s="1586"/>
      <c r="BB6" s="1586"/>
      <c r="BC6" s="1586"/>
    </row>
    <row r="7" spans="1:55" x14ac:dyDescent="0.2">
      <c r="A7" s="1586"/>
      <c r="B7" s="2900" t="s">
        <v>1530</v>
      </c>
      <c r="C7" s="2901"/>
      <c r="D7" s="2901"/>
      <c r="E7" s="921" t="s">
        <v>1531</v>
      </c>
      <c r="F7" s="921" t="s">
        <v>1532</v>
      </c>
      <c r="G7" s="727"/>
      <c r="H7" s="727"/>
      <c r="I7" s="727"/>
      <c r="J7" s="727"/>
      <c r="K7" s="728"/>
      <c r="L7" s="1586"/>
      <c r="M7" s="1586"/>
      <c r="N7" s="1586"/>
      <c r="O7" s="1586"/>
      <c r="P7" s="1586"/>
      <c r="Q7" s="1586"/>
      <c r="R7" s="1586"/>
      <c r="S7" s="1586"/>
      <c r="T7" s="1586"/>
      <c r="U7" s="1586"/>
      <c r="V7" s="1586"/>
      <c r="W7" s="1586"/>
      <c r="X7" s="1586"/>
      <c r="Y7" s="1586"/>
      <c r="Z7" s="1586"/>
      <c r="AA7" s="1586"/>
      <c r="AB7" s="1586"/>
      <c r="AC7" s="1586"/>
      <c r="AD7" s="1586"/>
      <c r="AE7" s="1586"/>
      <c r="AF7" s="1586"/>
      <c r="AG7" s="1586"/>
      <c r="AH7" s="1586"/>
      <c r="AI7" s="1586"/>
      <c r="AJ7" s="1586"/>
      <c r="AK7" s="1586"/>
      <c r="AL7" s="1586"/>
      <c r="AM7" s="1586"/>
      <c r="AN7" s="1586"/>
      <c r="AO7" s="1586"/>
      <c r="AP7" s="1586"/>
      <c r="AQ7" s="1586"/>
      <c r="AR7" s="1586"/>
      <c r="AS7" s="1586"/>
      <c r="AT7" s="1586"/>
      <c r="AU7" s="1586"/>
      <c r="AV7" s="1586"/>
      <c r="AW7" s="1586"/>
      <c r="AX7" s="1586"/>
      <c r="AY7" s="1586"/>
      <c r="AZ7" s="1586"/>
      <c r="BA7" s="1586"/>
      <c r="BB7" s="1586"/>
      <c r="BC7" s="1586"/>
    </row>
    <row r="8" spans="1:55" x14ac:dyDescent="0.2">
      <c r="A8" s="1586"/>
      <c r="B8" s="2900" t="s">
        <v>1533</v>
      </c>
      <c r="C8" s="2902"/>
      <c r="D8" s="2902"/>
      <c r="E8" s="1587" t="str">
        <f>'Borrower Details'!M40</f>
        <v/>
      </c>
      <c r="F8" s="1588" t="str">
        <f>IF(E8&gt;750,"Met","Not Met")</f>
        <v>Met</v>
      </c>
      <c r="G8" s="727"/>
      <c r="H8" s="727"/>
      <c r="I8" s="727"/>
      <c r="J8" s="727"/>
      <c r="K8" s="728"/>
      <c r="L8" s="1586"/>
      <c r="M8" s="1586"/>
      <c r="N8" s="1586"/>
      <c r="O8" s="1586"/>
      <c r="P8" s="1586"/>
      <c r="Q8" s="1586"/>
      <c r="R8" s="1586"/>
      <c r="S8" s="1586"/>
      <c r="T8" s="1586"/>
      <c r="U8" s="1586"/>
      <c r="V8" s="1586"/>
      <c r="W8" s="1586"/>
      <c r="X8" s="1586"/>
      <c r="Y8" s="1586"/>
      <c r="Z8" s="1586"/>
      <c r="AA8" s="1586"/>
      <c r="AB8" s="1586"/>
      <c r="AC8" s="1586"/>
      <c r="AD8" s="1586"/>
      <c r="AE8" s="1586"/>
      <c r="AF8" s="1586"/>
      <c r="AG8" s="1586"/>
      <c r="AH8" s="1586"/>
      <c r="AI8" s="1586"/>
      <c r="AJ8" s="1586"/>
      <c r="AK8" s="1586"/>
      <c r="AL8" s="1586"/>
      <c r="AM8" s="1586"/>
      <c r="AN8" s="1586"/>
      <c r="AO8" s="1586"/>
      <c r="AP8" s="1586"/>
      <c r="AQ8" s="1586"/>
      <c r="AR8" s="1586"/>
      <c r="AS8" s="1586"/>
      <c r="AT8" s="1586"/>
      <c r="AU8" s="1586"/>
      <c r="AV8" s="1586"/>
      <c r="AW8" s="1586"/>
      <c r="AX8" s="1586"/>
      <c r="AY8" s="1586"/>
      <c r="AZ8" s="1586"/>
      <c r="BA8" s="1586"/>
      <c r="BB8" s="1586"/>
      <c r="BC8" s="1586"/>
    </row>
    <row r="9" spans="1:55" x14ac:dyDescent="0.2">
      <c r="A9" s="1586"/>
      <c r="B9" s="2900" t="s">
        <v>1534</v>
      </c>
      <c r="C9" s="2902"/>
      <c r="D9" s="2902"/>
      <c r="E9" s="1588">
        <f ca="1">DATEDIF('Business Profile'!D9,TODAY(),"Y")</f>
        <v>121</v>
      </c>
      <c r="F9" s="1588" t="str">
        <f ca="1">IF(E9&gt;7,"Met","Not Met")</f>
        <v>Met</v>
      </c>
      <c r="G9" s="727"/>
      <c r="H9" s="727"/>
      <c r="I9" s="727"/>
      <c r="J9" s="727"/>
      <c r="K9" s="728"/>
      <c r="L9" s="1586"/>
      <c r="M9" s="1586"/>
      <c r="N9" s="1586"/>
      <c r="O9" s="1586"/>
      <c r="P9" s="1586"/>
      <c r="Q9" s="1586"/>
      <c r="R9" s="1586"/>
      <c r="S9" s="1586"/>
      <c r="T9" s="1586"/>
      <c r="U9" s="1586"/>
      <c r="V9" s="1586"/>
      <c r="W9" s="1586"/>
      <c r="X9" s="1586"/>
      <c r="Y9" s="1586"/>
      <c r="Z9" s="1586"/>
      <c r="AA9" s="1586"/>
      <c r="AB9" s="1586"/>
      <c r="AC9" s="1586"/>
      <c r="AD9" s="1586"/>
      <c r="AE9" s="1586"/>
      <c r="AF9" s="1586"/>
      <c r="AG9" s="1586"/>
      <c r="AH9" s="1586"/>
      <c r="AI9" s="1586"/>
      <c r="AJ9" s="1586"/>
      <c r="AK9" s="1586"/>
      <c r="AL9" s="1586"/>
      <c r="AM9" s="1586"/>
      <c r="AN9" s="1586"/>
      <c r="AO9" s="1586"/>
      <c r="AP9" s="1586"/>
      <c r="AQ9" s="1586"/>
      <c r="AR9" s="1586"/>
      <c r="AS9" s="1586"/>
      <c r="AT9" s="1586"/>
      <c r="AU9" s="1586"/>
      <c r="AV9" s="1586"/>
      <c r="AW9" s="1586"/>
      <c r="AX9" s="1586"/>
      <c r="AY9" s="1586"/>
      <c r="AZ9" s="1586"/>
      <c r="BA9" s="1586"/>
      <c r="BB9" s="1586"/>
      <c r="BC9" s="1586"/>
    </row>
    <row r="10" spans="1:55" x14ac:dyDescent="0.2">
      <c r="A10" s="1586"/>
      <c r="B10" s="2900" t="s">
        <v>1535</v>
      </c>
      <c r="C10" s="2902"/>
      <c r="D10" s="2902"/>
      <c r="E10" s="1589">
        <f>Financials_Consolidated!C11</f>
        <v>0</v>
      </c>
      <c r="F10" s="1588" t="str">
        <f>IF(OR(AND('Borrower Details'!F16="Manufacturing",Financials_Consolidated!C11&gt;50000000),AND('Borrower Details'!F16="Service",Financials_Consolidated!C11&gt;30000000)),"Met","Not Met")</f>
        <v>Not Met</v>
      </c>
      <c r="G10" s="727"/>
      <c r="H10" s="727"/>
      <c r="I10" s="727"/>
      <c r="J10" s="727"/>
      <c r="K10" s="728"/>
      <c r="L10" s="1586"/>
      <c r="M10" s="1586"/>
      <c r="N10" s="1586"/>
      <c r="O10" s="1586"/>
      <c r="P10" s="1586"/>
      <c r="Q10" s="1586"/>
      <c r="R10" s="1586"/>
      <c r="S10" s="1586"/>
      <c r="T10" s="1586"/>
      <c r="U10" s="1586"/>
      <c r="V10" s="1586"/>
      <c r="W10" s="1586"/>
      <c r="X10" s="1586"/>
      <c r="Y10" s="1586"/>
      <c r="Z10" s="1586"/>
      <c r="AA10" s="1586"/>
      <c r="AB10" s="1586"/>
      <c r="AC10" s="1586"/>
      <c r="AD10" s="1586"/>
      <c r="AE10" s="1586"/>
      <c r="AF10" s="1586"/>
      <c r="AG10" s="1586"/>
      <c r="AH10" s="1586"/>
      <c r="AI10" s="1586"/>
      <c r="AJ10" s="1586"/>
      <c r="AK10" s="1586"/>
      <c r="AL10" s="1586"/>
      <c r="AM10" s="1586"/>
      <c r="AN10" s="1586"/>
      <c r="AO10" s="1586"/>
      <c r="AP10" s="1586"/>
      <c r="AQ10" s="1586"/>
      <c r="AR10" s="1586"/>
      <c r="AS10" s="1586"/>
      <c r="AT10" s="1586"/>
      <c r="AU10" s="1586"/>
      <c r="AV10" s="1586"/>
      <c r="AW10" s="1586"/>
      <c r="AX10" s="1586"/>
      <c r="AY10" s="1586"/>
      <c r="AZ10" s="1586"/>
      <c r="BA10" s="1586"/>
      <c r="BB10" s="1586"/>
      <c r="BC10" s="1586"/>
    </row>
    <row r="11" spans="1:55" x14ac:dyDescent="0.2">
      <c r="A11" s="1586"/>
      <c r="B11" s="731"/>
      <c r="C11" s="727"/>
      <c r="D11" s="727"/>
      <c r="E11" s="727"/>
      <c r="F11" s="727"/>
      <c r="G11" s="727"/>
      <c r="H11" s="727"/>
      <c r="I11" s="727"/>
      <c r="J11" s="727"/>
      <c r="K11" s="728"/>
      <c r="L11" s="1586"/>
      <c r="M11" s="1586"/>
      <c r="N11" s="1586"/>
      <c r="O11" s="1586"/>
      <c r="P11" s="1586"/>
      <c r="Q11" s="1586"/>
      <c r="R11" s="1586"/>
      <c r="S11" s="1586"/>
      <c r="T11" s="1586"/>
      <c r="U11" s="1586"/>
      <c r="V11" s="1586"/>
      <c r="W11" s="1586"/>
      <c r="X11" s="1586"/>
      <c r="Y11" s="1586"/>
      <c r="Z11" s="1586"/>
      <c r="AA11" s="1586"/>
      <c r="AB11" s="1586"/>
      <c r="AC11" s="1586"/>
      <c r="AD11" s="1586"/>
      <c r="AE11" s="1586"/>
      <c r="AF11" s="1586"/>
      <c r="AG11" s="1586"/>
      <c r="AH11" s="1586"/>
      <c r="AI11" s="1586"/>
      <c r="AJ11" s="1586"/>
      <c r="AK11" s="1586"/>
      <c r="AL11" s="1586"/>
      <c r="AM11" s="1586"/>
      <c r="AN11" s="1586"/>
      <c r="AO11" s="1586"/>
      <c r="AP11" s="1586"/>
      <c r="AQ11" s="1586"/>
      <c r="AR11" s="1586"/>
      <c r="AS11" s="1586"/>
      <c r="AT11" s="1586"/>
      <c r="AU11" s="1586"/>
      <c r="AV11" s="1586"/>
      <c r="AW11" s="1586"/>
      <c r="AX11" s="1586"/>
      <c r="AY11" s="1586"/>
      <c r="AZ11" s="1586"/>
      <c r="BA11" s="1586"/>
      <c r="BB11" s="1586"/>
      <c r="BC11" s="1586"/>
    </row>
    <row r="12" spans="1:55" ht="38.25" x14ac:dyDescent="0.2">
      <c r="A12" s="1586"/>
      <c r="B12" s="2903" t="s">
        <v>1317</v>
      </c>
      <c r="C12" s="2326"/>
      <c r="D12" s="2326"/>
      <c r="E12" s="2326" t="s">
        <v>1536</v>
      </c>
      <c r="F12" s="2326"/>
      <c r="G12" s="2326"/>
      <c r="H12" s="904" t="s">
        <v>1537</v>
      </c>
      <c r="I12" s="2327" t="s">
        <v>1318</v>
      </c>
      <c r="J12" s="2328"/>
      <c r="K12" s="2904"/>
      <c r="L12" s="1586"/>
      <c r="M12" s="1586"/>
      <c r="N12" s="1586"/>
      <c r="O12" s="1586"/>
      <c r="P12" s="1586"/>
      <c r="Q12" s="1586"/>
      <c r="R12" s="1586"/>
      <c r="S12" s="1586"/>
      <c r="T12" s="1586"/>
      <c r="U12" s="1586"/>
      <c r="V12" s="1586"/>
      <c r="W12" s="1586"/>
      <c r="X12" s="1586"/>
      <c r="Y12" s="1586"/>
      <c r="Z12" s="1586"/>
      <c r="AA12" s="1586"/>
      <c r="AB12" s="1586"/>
      <c r="AC12" s="1586"/>
      <c r="AD12" s="1586"/>
      <c r="AE12" s="1586"/>
      <c r="AF12" s="1586"/>
      <c r="AG12" s="1586"/>
      <c r="AH12" s="1586"/>
      <c r="AI12" s="1586"/>
      <c r="AJ12" s="1586"/>
      <c r="AK12" s="1586"/>
      <c r="AL12" s="1586"/>
      <c r="AM12" s="1586"/>
      <c r="AN12" s="1586"/>
      <c r="AO12" s="1586"/>
      <c r="AP12" s="1586"/>
      <c r="AQ12" s="1586"/>
      <c r="AR12" s="1586"/>
      <c r="AS12" s="1586"/>
      <c r="AT12" s="1586"/>
      <c r="AU12" s="1586"/>
      <c r="AV12" s="1586"/>
      <c r="AW12" s="1586"/>
      <c r="AX12" s="1586"/>
      <c r="AY12" s="1586"/>
      <c r="AZ12" s="1586"/>
      <c r="BA12" s="1586"/>
      <c r="BB12" s="1586"/>
      <c r="BC12" s="1586"/>
    </row>
    <row r="13" spans="1:55" x14ac:dyDescent="0.2">
      <c r="A13" s="1586"/>
      <c r="B13" s="2885" t="s">
        <v>1319</v>
      </c>
      <c r="C13" s="2886"/>
      <c r="D13" s="2887"/>
      <c r="E13" s="2888" t="s">
        <v>1538</v>
      </c>
      <c r="F13" s="2886"/>
      <c r="G13" s="2887"/>
      <c r="H13" s="903"/>
      <c r="I13" s="2320"/>
      <c r="J13" s="2321"/>
      <c r="K13" s="2889"/>
      <c r="L13" s="1586"/>
      <c r="M13" s="1586"/>
      <c r="N13" s="1586"/>
      <c r="O13" s="1586"/>
      <c r="P13" s="1586"/>
      <c r="Q13" s="1586"/>
      <c r="R13" s="1586"/>
      <c r="S13" s="1586"/>
      <c r="T13" s="1586"/>
      <c r="U13" s="1586"/>
      <c r="V13" s="1586"/>
      <c r="W13" s="1586"/>
      <c r="X13" s="1586"/>
      <c r="Y13" s="1586"/>
      <c r="Z13" s="1586"/>
      <c r="AA13" s="1586"/>
      <c r="AB13" s="1586"/>
      <c r="AC13" s="1586"/>
      <c r="AD13" s="1586"/>
      <c r="AE13" s="1586"/>
      <c r="AF13" s="1586"/>
      <c r="AG13" s="1586"/>
      <c r="AH13" s="1586"/>
      <c r="AI13" s="1586"/>
      <c r="AJ13" s="1586"/>
      <c r="AK13" s="1586"/>
      <c r="AL13" s="1586"/>
      <c r="AM13" s="1586"/>
      <c r="AN13" s="1586"/>
      <c r="AO13" s="1586"/>
      <c r="AP13" s="1586"/>
      <c r="AQ13" s="1586"/>
      <c r="AR13" s="1586"/>
      <c r="AS13" s="1586"/>
      <c r="AT13" s="1586"/>
      <c r="AU13" s="1586"/>
      <c r="AV13" s="1586"/>
      <c r="AW13" s="1586"/>
      <c r="AX13" s="1586"/>
      <c r="AY13" s="1586"/>
      <c r="AZ13" s="1586"/>
      <c r="BA13" s="1586"/>
      <c r="BB13" s="1586"/>
      <c r="BC13" s="1586"/>
    </row>
    <row r="14" spans="1:55" x14ac:dyDescent="0.2">
      <c r="A14" s="1586"/>
      <c r="B14" s="2885" t="s">
        <v>1320</v>
      </c>
      <c r="C14" s="2886"/>
      <c r="D14" s="2887"/>
      <c r="E14" s="2888" t="s">
        <v>1539</v>
      </c>
      <c r="F14" s="2886"/>
      <c r="G14" s="2887"/>
      <c r="H14" s="903"/>
      <c r="I14" s="2320"/>
      <c r="J14" s="2321"/>
      <c r="K14" s="2889"/>
      <c r="L14" s="1586"/>
      <c r="M14" s="1586"/>
      <c r="N14" s="1586"/>
      <c r="O14" s="1586"/>
      <c r="P14" s="1586"/>
      <c r="Q14" s="1586"/>
      <c r="R14" s="1586"/>
      <c r="S14" s="1586"/>
      <c r="T14" s="1586"/>
      <c r="U14" s="1586"/>
      <c r="V14" s="1586"/>
      <c r="W14" s="1586"/>
      <c r="X14" s="1586"/>
      <c r="Y14" s="1586"/>
      <c r="Z14" s="1586"/>
      <c r="AA14" s="1586"/>
      <c r="AB14" s="1586"/>
      <c r="AC14" s="1586"/>
      <c r="AD14" s="1586"/>
      <c r="AE14" s="1586"/>
      <c r="AF14" s="1586"/>
      <c r="AG14" s="1586"/>
      <c r="AH14" s="1586"/>
      <c r="AI14" s="1586"/>
      <c r="AJ14" s="1586"/>
      <c r="AK14" s="1586"/>
      <c r="AL14" s="1586"/>
      <c r="AM14" s="1586"/>
      <c r="AN14" s="1586"/>
      <c r="AO14" s="1586"/>
      <c r="AP14" s="1586"/>
      <c r="AQ14" s="1586"/>
      <c r="AR14" s="1586"/>
      <c r="AS14" s="1586"/>
      <c r="AT14" s="1586"/>
      <c r="AU14" s="1586"/>
      <c r="AV14" s="1586"/>
      <c r="AW14" s="1586"/>
      <c r="AX14" s="1586"/>
      <c r="AY14" s="1586"/>
      <c r="AZ14" s="1586"/>
      <c r="BA14" s="1586"/>
      <c r="BB14" s="1586"/>
      <c r="BC14" s="1586"/>
    </row>
    <row r="15" spans="1:55" x14ac:dyDescent="0.2">
      <c r="A15" s="1586"/>
      <c r="B15" s="2885" t="s">
        <v>1321</v>
      </c>
      <c r="C15" s="2886"/>
      <c r="D15" s="2887"/>
      <c r="E15" s="2888" t="s">
        <v>1321</v>
      </c>
      <c r="F15" s="2886"/>
      <c r="G15" s="2887"/>
      <c r="H15" s="903" t="s">
        <v>705</v>
      </c>
      <c r="I15" s="2329" t="s">
        <v>705</v>
      </c>
      <c r="J15" s="2330"/>
      <c r="K15" s="2912"/>
      <c r="L15" s="1586"/>
      <c r="M15" s="1586"/>
      <c r="N15" s="1586"/>
      <c r="O15" s="1586"/>
      <c r="P15" s="1586"/>
      <c r="Q15" s="1586"/>
      <c r="R15" s="1586"/>
      <c r="S15" s="1586"/>
      <c r="T15" s="1586"/>
      <c r="U15" s="1586"/>
      <c r="V15" s="1586"/>
      <c r="W15" s="1586"/>
      <c r="X15" s="1586"/>
      <c r="Y15" s="1586"/>
      <c r="Z15" s="1586"/>
      <c r="AA15" s="1586"/>
      <c r="AB15" s="1586"/>
      <c r="AC15" s="1586"/>
      <c r="AD15" s="1586"/>
      <c r="AE15" s="1586"/>
      <c r="AF15" s="1586"/>
      <c r="AG15" s="1586"/>
      <c r="AH15" s="1586"/>
      <c r="AI15" s="1586"/>
      <c r="AJ15" s="1586"/>
      <c r="AK15" s="1586"/>
      <c r="AL15" s="1586"/>
      <c r="AM15" s="1586"/>
      <c r="AN15" s="1586"/>
      <c r="AO15" s="1586"/>
      <c r="AP15" s="1586"/>
      <c r="AQ15" s="1586"/>
      <c r="AR15" s="1586"/>
      <c r="AS15" s="1586"/>
      <c r="AT15" s="1586"/>
      <c r="AU15" s="1586"/>
      <c r="AV15" s="1586"/>
      <c r="AW15" s="1586"/>
      <c r="AX15" s="1586"/>
      <c r="AY15" s="1586"/>
      <c r="AZ15" s="1586"/>
      <c r="BA15" s="1586"/>
      <c r="BB15" s="1586"/>
      <c r="BC15" s="1586"/>
    </row>
    <row r="16" spans="1:55" ht="29.1" customHeight="1" thickBot="1" x14ac:dyDescent="0.25">
      <c r="A16" s="1586"/>
      <c r="B16" s="2905" t="s">
        <v>1322</v>
      </c>
      <c r="C16" s="2906"/>
      <c r="D16" s="2907"/>
      <c r="E16" s="2908" t="s">
        <v>1540</v>
      </c>
      <c r="F16" s="2906"/>
      <c r="G16" s="2907"/>
      <c r="H16" s="732" t="s">
        <v>1085</v>
      </c>
      <c r="I16" s="2909" t="s">
        <v>705</v>
      </c>
      <c r="J16" s="2910"/>
      <c r="K16" s="2911"/>
      <c r="L16" s="1586"/>
      <c r="M16" s="1586"/>
      <c r="N16" s="1586"/>
      <c r="O16" s="1586"/>
      <c r="P16" s="1586"/>
      <c r="Q16" s="1586"/>
      <c r="R16" s="1586"/>
      <c r="S16" s="1586"/>
      <c r="T16" s="1586"/>
      <c r="U16" s="1586"/>
      <c r="V16" s="1586"/>
      <c r="W16" s="1586"/>
      <c r="X16" s="1586"/>
      <c r="Y16" s="1586"/>
      <c r="Z16" s="1586"/>
      <c r="AA16" s="1586"/>
      <c r="AB16" s="1586"/>
      <c r="AC16" s="1586"/>
      <c r="AD16" s="1586"/>
      <c r="AE16" s="1586"/>
      <c r="AF16" s="1586"/>
      <c r="AG16" s="1586"/>
      <c r="AH16" s="1586"/>
      <c r="AI16" s="1586"/>
      <c r="AJ16" s="1586"/>
      <c r="AK16" s="1586"/>
      <c r="AL16" s="1586"/>
      <c r="AM16" s="1586"/>
      <c r="AN16" s="1586"/>
      <c r="AO16" s="1586"/>
      <c r="AP16" s="1586"/>
      <c r="AQ16" s="1586"/>
      <c r="AR16" s="1586"/>
      <c r="AS16" s="1586"/>
      <c r="AT16" s="1586"/>
      <c r="AU16" s="1586"/>
      <c r="AV16" s="1586"/>
      <c r="AW16" s="1586"/>
      <c r="AX16" s="1586"/>
      <c r="AY16" s="1586"/>
      <c r="AZ16" s="1586"/>
      <c r="BA16" s="1586"/>
      <c r="BB16" s="1586"/>
      <c r="BC16" s="1586"/>
    </row>
    <row r="17" spans="1:55" x14ac:dyDescent="0.2">
      <c r="A17" s="1586"/>
      <c r="B17" s="1586"/>
      <c r="C17" s="1586"/>
      <c r="D17" s="1586"/>
      <c r="E17" s="1586"/>
      <c r="F17" s="1586"/>
      <c r="G17" s="1586"/>
      <c r="H17" s="1586"/>
      <c r="I17" s="1586"/>
      <c r="J17" s="1586"/>
      <c r="K17" s="1586"/>
      <c r="L17" s="1586"/>
      <c r="M17" s="1586"/>
      <c r="N17" s="1586"/>
      <c r="O17" s="1586"/>
      <c r="P17" s="1586"/>
      <c r="Q17" s="1586"/>
      <c r="R17" s="1586"/>
      <c r="S17" s="1586"/>
      <c r="T17" s="1586"/>
      <c r="U17" s="1586"/>
      <c r="V17" s="1586"/>
      <c r="W17" s="1586"/>
      <c r="X17" s="1586"/>
      <c r="Y17" s="1586"/>
      <c r="Z17" s="1586"/>
      <c r="AA17" s="1586"/>
      <c r="AB17" s="1586"/>
      <c r="AC17" s="1586"/>
      <c r="AD17" s="1586"/>
      <c r="AE17" s="1586"/>
      <c r="AF17" s="1586"/>
      <c r="AG17" s="1586"/>
      <c r="AH17" s="1586"/>
      <c r="AI17" s="1586"/>
      <c r="AJ17" s="1586"/>
      <c r="AK17" s="1586"/>
      <c r="AL17" s="1586"/>
      <c r="AM17" s="1586"/>
      <c r="AN17" s="1586"/>
      <c r="AO17" s="1586"/>
      <c r="AP17" s="1586"/>
      <c r="AQ17" s="1586"/>
      <c r="AR17" s="1586"/>
      <c r="AS17" s="1586"/>
      <c r="AT17" s="1586"/>
      <c r="AU17" s="1586"/>
      <c r="AV17" s="1586"/>
      <c r="AW17" s="1586"/>
      <c r="AX17" s="1586"/>
      <c r="AY17" s="1586"/>
      <c r="AZ17" s="1586"/>
      <c r="BA17" s="1586"/>
      <c r="BB17" s="1586"/>
      <c r="BC17" s="1586"/>
    </row>
    <row r="18" spans="1:55" x14ac:dyDescent="0.2">
      <c r="A18" s="1586"/>
      <c r="B18" s="1586"/>
      <c r="C18" s="1586"/>
      <c r="D18" s="1586"/>
      <c r="E18" s="1586"/>
      <c r="F18" s="1586"/>
      <c r="G18" s="1586"/>
      <c r="H18" s="1586"/>
      <c r="I18" s="1586"/>
      <c r="J18" s="1586"/>
      <c r="K18" s="1586"/>
      <c r="L18" s="1586"/>
      <c r="M18" s="1586"/>
      <c r="N18" s="1586"/>
      <c r="O18" s="1586"/>
      <c r="P18" s="1586"/>
      <c r="Q18" s="1586"/>
      <c r="R18" s="1586"/>
      <c r="S18" s="1586"/>
      <c r="T18" s="1586"/>
      <c r="U18" s="1586"/>
      <c r="V18" s="1586"/>
      <c r="W18" s="1586"/>
      <c r="X18" s="1586"/>
      <c r="Y18" s="1586"/>
      <c r="Z18" s="1586"/>
      <c r="AA18" s="1586"/>
      <c r="AB18" s="1586"/>
      <c r="AC18" s="1586"/>
      <c r="AD18" s="1586"/>
      <c r="AE18" s="1586"/>
      <c r="AF18" s="1586"/>
      <c r="AG18" s="1586"/>
      <c r="AH18" s="1586"/>
      <c r="AI18" s="1586"/>
      <c r="AJ18" s="1586"/>
      <c r="AK18" s="1586"/>
      <c r="AL18" s="1586"/>
      <c r="AM18" s="1586"/>
      <c r="AN18" s="1586"/>
      <c r="AO18" s="1586"/>
      <c r="AP18" s="1586"/>
      <c r="AQ18" s="1586"/>
      <c r="AR18" s="1586"/>
      <c r="AS18" s="1586"/>
      <c r="AT18" s="1586"/>
      <c r="AU18" s="1586"/>
      <c r="AV18" s="1586"/>
      <c r="AW18" s="1586"/>
      <c r="AX18" s="1586"/>
      <c r="AY18" s="1586"/>
      <c r="AZ18" s="1586"/>
      <c r="BA18" s="1586"/>
      <c r="BB18" s="1586"/>
      <c r="BC18" s="1586"/>
    </row>
    <row r="19" spans="1:55" x14ac:dyDescent="0.2">
      <c r="A19" s="1586"/>
      <c r="B19" s="1586"/>
      <c r="C19" s="1586"/>
      <c r="D19" s="1586"/>
      <c r="E19" s="1586"/>
      <c r="F19" s="1586"/>
      <c r="G19" s="1586"/>
      <c r="H19" s="1586"/>
      <c r="I19" s="1586"/>
      <c r="J19" s="1586"/>
      <c r="K19" s="1586"/>
      <c r="L19" s="1586"/>
      <c r="M19" s="1586"/>
      <c r="N19" s="1586"/>
      <c r="O19" s="1586"/>
      <c r="P19" s="1586"/>
      <c r="Q19" s="1586"/>
      <c r="R19" s="1586"/>
      <c r="S19" s="1586"/>
      <c r="T19" s="1586"/>
      <c r="U19" s="1586"/>
      <c r="V19" s="1586"/>
      <c r="W19" s="1586"/>
      <c r="X19" s="1586"/>
      <c r="Y19" s="1586"/>
      <c r="Z19" s="1586"/>
      <c r="AA19" s="1586"/>
      <c r="AB19" s="1586"/>
      <c r="AC19" s="1586"/>
      <c r="AD19" s="1586"/>
      <c r="AE19" s="1586"/>
      <c r="AF19" s="1586"/>
      <c r="AG19" s="1586"/>
      <c r="AH19" s="1586"/>
      <c r="AI19" s="1586"/>
      <c r="AJ19" s="1586"/>
      <c r="AK19" s="1586"/>
      <c r="AL19" s="1586"/>
      <c r="AM19" s="1586"/>
      <c r="AN19" s="1586"/>
      <c r="AO19" s="1586"/>
      <c r="AP19" s="1586"/>
      <c r="AQ19" s="1586"/>
      <c r="AR19" s="1586"/>
      <c r="AS19" s="1586"/>
      <c r="AT19" s="1586"/>
      <c r="AU19" s="1586"/>
      <c r="AV19" s="1586"/>
      <c r="AW19" s="1586"/>
      <c r="AX19" s="1586"/>
      <c r="AY19" s="1586"/>
      <c r="AZ19" s="1586"/>
      <c r="BA19" s="1586"/>
      <c r="BB19" s="1586"/>
      <c r="BC19" s="1586"/>
    </row>
    <row r="20" spans="1:55" x14ac:dyDescent="0.2">
      <c r="A20" s="1586"/>
      <c r="B20" s="1586"/>
      <c r="C20" s="1586"/>
      <c r="D20" s="1586"/>
      <c r="E20" s="1586"/>
      <c r="F20" s="1586"/>
      <c r="G20" s="1586"/>
      <c r="H20" s="1586"/>
      <c r="I20" s="1586"/>
      <c r="J20" s="1586"/>
      <c r="K20" s="1586"/>
      <c r="L20" s="1586"/>
      <c r="M20" s="1586"/>
      <c r="N20" s="1586"/>
      <c r="O20" s="1586"/>
      <c r="P20" s="1586"/>
      <c r="Q20" s="1586"/>
      <c r="R20" s="1586"/>
      <c r="S20" s="1586"/>
      <c r="T20" s="1586"/>
      <c r="U20" s="1586"/>
      <c r="V20" s="1586"/>
      <c r="W20" s="1586"/>
      <c r="X20" s="1586"/>
      <c r="Y20" s="1586"/>
      <c r="Z20" s="1586"/>
      <c r="AA20" s="1586"/>
      <c r="AB20" s="1586"/>
      <c r="AC20" s="1586"/>
      <c r="AD20" s="1586"/>
      <c r="AE20" s="1586"/>
      <c r="AF20" s="1586"/>
      <c r="AG20" s="1586"/>
      <c r="AH20" s="1586"/>
      <c r="AI20" s="1586"/>
      <c r="AJ20" s="1586"/>
      <c r="AK20" s="1586"/>
      <c r="AL20" s="1586"/>
      <c r="AM20" s="1586"/>
      <c r="AN20" s="1586"/>
      <c r="AO20" s="1586"/>
      <c r="AP20" s="1586"/>
      <c r="AQ20" s="1586"/>
      <c r="AR20" s="1586"/>
      <c r="AS20" s="1586"/>
      <c r="AT20" s="1586"/>
      <c r="AU20" s="1586"/>
      <c r="AV20" s="1586"/>
      <c r="AW20" s="1586"/>
      <c r="AX20" s="1586"/>
      <c r="AY20" s="1586"/>
      <c r="AZ20" s="1586"/>
      <c r="BA20" s="1586"/>
      <c r="BB20" s="1586"/>
      <c r="BC20" s="1586"/>
    </row>
    <row r="21" spans="1:55" x14ac:dyDescent="0.2">
      <c r="A21" s="1586"/>
      <c r="B21" s="1586"/>
      <c r="C21" s="1586"/>
      <c r="D21" s="1586"/>
      <c r="E21" s="1586"/>
      <c r="F21" s="1586"/>
      <c r="G21" s="1586"/>
      <c r="H21" s="1586"/>
      <c r="I21" s="1586"/>
      <c r="J21" s="1586"/>
      <c r="K21" s="1586"/>
      <c r="L21" s="1586"/>
      <c r="M21" s="1586"/>
      <c r="N21" s="1586"/>
      <c r="O21" s="1586"/>
      <c r="P21" s="1586"/>
      <c r="Q21" s="1586"/>
      <c r="R21" s="1586"/>
      <c r="S21" s="1586"/>
      <c r="T21" s="1586"/>
      <c r="U21" s="1586"/>
      <c r="V21" s="1586"/>
      <c r="W21" s="1586"/>
      <c r="X21" s="1586"/>
      <c r="Y21" s="1586"/>
      <c r="Z21" s="1586"/>
      <c r="AA21" s="1586"/>
      <c r="AB21" s="1586"/>
      <c r="AC21" s="1586"/>
      <c r="AD21" s="1586"/>
      <c r="AE21" s="1586"/>
      <c r="AF21" s="1586"/>
      <c r="AG21" s="1586"/>
      <c r="AH21" s="1586"/>
      <c r="AI21" s="1586"/>
      <c r="AJ21" s="1586"/>
      <c r="AK21" s="1586"/>
      <c r="AL21" s="1586"/>
      <c r="AM21" s="1586"/>
      <c r="AN21" s="1586"/>
      <c r="AO21" s="1586"/>
      <c r="AP21" s="1586"/>
      <c r="AQ21" s="1586"/>
      <c r="AR21" s="1586"/>
      <c r="AS21" s="1586"/>
      <c r="AT21" s="1586"/>
      <c r="AU21" s="1586"/>
      <c r="AV21" s="1586"/>
      <c r="AW21" s="1586"/>
      <c r="AX21" s="1586"/>
      <c r="AY21" s="1586"/>
      <c r="AZ21" s="1586"/>
      <c r="BA21" s="1586"/>
      <c r="BB21" s="1586"/>
      <c r="BC21" s="1586"/>
    </row>
    <row r="22" spans="1:55" x14ac:dyDescent="0.2">
      <c r="A22" s="1586"/>
      <c r="B22" s="1586"/>
      <c r="C22" s="1586"/>
      <c r="D22" s="1586"/>
      <c r="E22" s="1586"/>
      <c r="F22" s="1586"/>
      <c r="G22" s="1586"/>
      <c r="H22" s="1586"/>
      <c r="I22" s="1586"/>
      <c r="J22" s="1586"/>
      <c r="K22" s="1586"/>
      <c r="L22" s="1586"/>
      <c r="M22" s="1586"/>
      <c r="N22" s="1586"/>
      <c r="O22" s="1586"/>
      <c r="P22" s="1586"/>
      <c r="Q22" s="1586"/>
      <c r="R22" s="1586"/>
      <c r="S22" s="1586"/>
      <c r="T22" s="1586"/>
      <c r="U22" s="1586"/>
      <c r="V22" s="1586"/>
      <c r="W22" s="1586"/>
      <c r="X22" s="1586"/>
      <c r="Y22" s="1586"/>
      <c r="Z22" s="1586"/>
      <c r="AA22" s="1586"/>
      <c r="AB22" s="1586"/>
      <c r="AC22" s="1586"/>
      <c r="AD22" s="1586"/>
      <c r="AE22" s="1586"/>
      <c r="AF22" s="1586"/>
      <c r="AG22" s="1586"/>
      <c r="AH22" s="1586"/>
      <c r="AI22" s="1586"/>
      <c r="AJ22" s="1586"/>
      <c r="AK22" s="1586"/>
      <c r="AL22" s="1586"/>
      <c r="AM22" s="1586"/>
      <c r="AN22" s="1586"/>
      <c r="AO22" s="1586"/>
      <c r="AP22" s="1586"/>
      <c r="AQ22" s="1586"/>
      <c r="AR22" s="1586"/>
      <c r="AS22" s="1586"/>
      <c r="AT22" s="1586"/>
      <c r="AU22" s="1586"/>
      <c r="AV22" s="1586"/>
      <c r="AW22" s="1586"/>
      <c r="AX22" s="1586"/>
      <c r="AY22" s="1586"/>
      <c r="AZ22" s="1586"/>
      <c r="BA22" s="1586"/>
      <c r="BB22" s="1586"/>
      <c r="BC22" s="1586"/>
    </row>
    <row r="23" spans="1:55" x14ac:dyDescent="0.2">
      <c r="A23" s="1586"/>
      <c r="B23" s="1586"/>
      <c r="C23" s="1586"/>
      <c r="D23" s="1586"/>
      <c r="E23" s="1586"/>
      <c r="F23" s="1586"/>
      <c r="G23" s="1586"/>
      <c r="H23" s="1586"/>
      <c r="I23" s="1586"/>
      <c r="J23" s="1586"/>
      <c r="K23" s="1586"/>
      <c r="L23" s="1586"/>
      <c r="M23" s="1586"/>
      <c r="N23" s="1586"/>
      <c r="O23" s="1586"/>
      <c r="P23" s="1586"/>
      <c r="Q23" s="1586"/>
      <c r="R23" s="1586"/>
      <c r="S23" s="1586"/>
      <c r="T23" s="1586"/>
      <c r="U23" s="1586"/>
      <c r="V23" s="1586"/>
      <c r="W23" s="1586"/>
      <c r="X23" s="1586"/>
      <c r="Y23" s="1586"/>
      <c r="Z23" s="1586"/>
      <c r="AA23" s="1586"/>
      <c r="AB23" s="1586"/>
      <c r="AC23" s="1586"/>
      <c r="AD23" s="1586"/>
      <c r="AE23" s="1586"/>
      <c r="AF23" s="1586"/>
      <c r="AG23" s="1586"/>
      <c r="AH23" s="1586"/>
      <c r="AI23" s="1586"/>
      <c r="AJ23" s="1586"/>
      <c r="AK23" s="1586"/>
      <c r="AL23" s="1586"/>
      <c r="AM23" s="1586"/>
      <c r="AN23" s="1586"/>
      <c r="AO23" s="1586"/>
      <c r="AP23" s="1586"/>
      <c r="AQ23" s="1586"/>
      <c r="AR23" s="1586"/>
      <c r="AS23" s="1586"/>
      <c r="AT23" s="1586"/>
      <c r="AU23" s="1586"/>
      <c r="AV23" s="1586"/>
      <c r="AW23" s="1586"/>
      <c r="AX23" s="1586"/>
      <c r="AY23" s="1586"/>
      <c r="AZ23" s="1586"/>
      <c r="BA23" s="1586"/>
      <c r="BB23" s="1586"/>
      <c r="BC23" s="1586"/>
    </row>
    <row r="24" spans="1:55" x14ac:dyDescent="0.2">
      <c r="A24" s="1586"/>
      <c r="B24" s="1586"/>
      <c r="C24" s="1586"/>
      <c r="D24" s="1586"/>
      <c r="E24" s="1586"/>
      <c r="F24" s="1586"/>
      <c r="G24" s="1586"/>
      <c r="H24" s="1586"/>
      <c r="I24" s="1586"/>
      <c r="J24" s="1586"/>
      <c r="K24" s="1586"/>
      <c r="L24" s="1586"/>
      <c r="M24" s="1586"/>
      <c r="N24" s="1586"/>
      <c r="O24" s="1586"/>
      <c r="P24" s="1586"/>
      <c r="Q24" s="1586"/>
      <c r="R24" s="1586"/>
      <c r="S24" s="1586"/>
      <c r="T24" s="1586"/>
      <c r="U24" s="1586"/>
      <c r="V24" s="1586"/>
      <c r="W24" s="1586"/>
      <c r="X24" s="1586"/>
      <c r="Y24" s="1586"/>
      <c r="Z24" s="1586"/>
      <c r="AA24" s="1586"/>
      <c r="AB24" s="1586"/>
      <c r="AC24" s="1586"/>
      <c r="AD24" s="1586"/>
      <c r="AE24" s="1586"/>
      <c r="AF24" s="1586"/>
      <c r="AG24" s="1586"/>
      <c r="AH24" s="1586"/>
      <c r="AI24" s="1586"/>
      <c r="AJ24" s="1586"/>
      <c r="AK24" s="1586"/>
      <c r="AL24" s="1586"/>
      <c r="AM24" s="1586"/>
      <c r="AN24" s="1586"/>
      <c r="AO24" s="1586"/>
      <c r="AP24" s="1586"/>
      <c r="AQ24" s="1586"/>
      <c r="AR24" s="1586"/>
      <c r="AS24" s="1586"/>
      <c r="AT24" s="1586"/>
      <c r="AU24" s="1586"/>
      <c r="AV24" s="1586"/>
      <c r="AW24" s="1586"/>
      <c r="AX24" s="1586"/>
      <c r="AY24" s="1586"/>
      <c r="AZ24" s="1586"/>
      <c r="BA24" s="1586"/>
      <c r="BB24" s="1586"/>
      <c r="BC24" s="1586"/>
    </row>
    <row r="25" spans="1:55" x14ac:dyDescent="0.2">
      <c r="A25" s="1586"/>
      <c r="B25" s="1586"/>
      <c r="C25" s="1586"/>
      <c r="D25" s="1586"/>
      <c r="E25" s="1586"/>
      <c r="F25" s="1586"/>
      <c r="G25" s="1586"/>
      <c r="H25" s="1586"/>
      <c r="I25" s="1586"/>
      <c r="J25" s="1586"/>
      <c r="K25" s="1586"/>
      <c r="L25" s="1586"/>
      <c r="M25" s="1586"/>
      <c r="N25" s="1586"/>
      <c r="O25" s="1586"/>
      <c r="P25" s="1586"/>
      <c r="Q25" s="1586"/>
      <c r="R25" s="1586"/>
      <c r="S25" s="1586"/>
      <c r="T25" s="1586"/>
      <c r="U25" s="1586"/>
      <c r="V25" s="1586"/>
      <c r="W25" s="1586"/>
      <c r="X25" s="1586"/>
      <c r="Y25" s="1586"/>
      <c r="Z25" s="1586"/>
      <c r="AA25" s="1586"/>
      <c r="AB25" s="1586"/>
      <c r="AC25" s="1586"/>
      <c r="AD25" s="1586"/>
      <c r="AE25" s="1586"/>
      <c r="AF25" s="1586"/>
      <c r="AG25" s="1586"/>
      <c r="AH25" s="1586"/>
      <c r="AI25" s="1586"/>
      <c r="AJ25" s="1586"/>
      <c r="AK25" s="1586"/>
      <c r="AL25" s="1586"/>
      <c r="AM25" s="1586"/>
      <c r="AN25" s="1586"/>
      <c r="AO25" s="1586"/>
      <c r="AP25" s="1586"/>
      <c r="AQ25" s="1586"/>
      <c r="AR25" s="1586"/>
      <c r="AS25" s="1586"/>
      <c r="AT25" s="1586"/>
      <c r="AU25" s="1586"/>
      <c r="AV25" s="1586"/>
      <c r="AW25" s="1586"/>
      <c r="AX25" s="1586"/>
      <c r="AY25" s="1586"/>
      <c r="AZ25" s="1586"/>
      <c r="BA25" s="1586"/>
      <c r="BB25" s="1586"/>
      <c r="BC25" s="1586"/>
    </row>
    <row r="26" spans="1:55" x14ac:dyDescent="0.2">
      <c r="A26" s="1586"/>
      <c r="B26" s="1586"/>
      <c r="C26" s="1586"/>
      <c r="D26" s="1586"/>
      <c r="E26" s="1586"/>
      <c r="F26" s="1586"/>
      <c r="G26" s="1586"/>
      <c r="H26" s="1586"/>
      <c r="I26" s="1586"/>
      <c r="J26" s="1586"/>
      <c r="K26" s="1586"/>
      <c r="L26" s="1586"/>
      <c r="M26" s="1586"/>
      <c r="N26" s="1586"/>
      <c r="O26" s="1586"/>
      <c r="P26" s="1586"/>
      <c r="Q26" s="1586"/>
      <c r="R26" s="1586"/>
      <c r="S26" s="1586"/>
      <c r="T26" s="1586"/>
      <c r="U26" s="1586"/>
      <c r="V26" s="1586"/>
      <c r="W26" s="1586"/>
      <c r="X26" s="1586"/>
      <c r="Y26" s="1586"/>
      <c r="Z26" s="1586"/>
      <c r="AA26" s="1586"/>
      <c r="AB26" s="1586"/>
      <c r="AC26" s="1586"/>
      <c r="AD26" s="1586"/>
      <c r="AE26" s="1586"/>
      <c r="AF26" s="1586"/>
      <c r="AG26" s="1586"/>
      <c r="AH26" s="1586"/>
      <c r="AI26" s="1586"/>
      <c r="AJ26" s="1586"/>
      <c r="AK26" s="1586"/>
      <c r="AL26" s="1586"/>
      <c r="AM26" s="1586"/>
      <c r="AN26" s="1586"/>
      <c r="AO26" s="1586"/>
      <c r="AP26" s="1586"/>
      <c r="AQ26" s="1586"/>
      <c r="AR26" s="1586"/>
      <c r="AS26" s="1586"/>
      <c r="AT26" s="1586"/>
      <c r="AU26" s="1586"/>
      <c r="AV26" s="1586"/>
      <c r="AW26" s="1586"/>
      <c r="AX26" s="1586"/>
      <c r="AY26" s="1586"/>
      <c r="AZ26" s="1586"/>
      <c r="BA26" s="1586"/>
      <c r="BB26" s="1586"/>
      <c r="BC26" s="1586"/>
    </row>
    <row r="27" spans="1:55" x14ac:dyDescent="0.2">
      <c r="A27" s="1586"/>
      <c r="B27" s="1586"/>
      <c r="C27" s="1586"/>
      <c r="D27" s="1586"/>
      <c r="E27" s="1586"/>
      <c r="F27" s="1586"/>
      <c r="G27" s="1586"/>
      <c r="H27" s="1586"/>
      <c r="I27" s="1586"/>
      <c r="J27" s="1586"/>
      <c r="K27" s="1586"/>
      <c r="L27" s="1586"/>
      <c r="M27" s="1586"/>
      <c r="N27" s="1586"/>
      <c r="O27" s="1586"/>
      <c r="P27" s="1586"/>
      <c r="Q27" s="1586"/>
      <c r="R27" s="1586"/>
      <c r="S27" s="1586"/>
      <c r="T27" s="1586"/>
      <c r="U27" s="1586"/>
      <c r="V27" s="1586"/>
      <c r="W27" s="1586"/>
      <c r="X27" s="1586"/>
      <c r="Y27" s="1586"/>
      <c r="Z27" s="1586"/>
      <c r="AA27" s="1586"/>
      <c r="AB27" s="1586"/>
      <c r="AC27" s="1586"/>
      <c r="AD27" s="1586"/>
      <c r="AE27" s="1586"/>
      <c r="AF27" s="1586"/>
      <c r="AG27" s="1586"/>
      <c r="AH27" s="1586"/>
      <c r="AI27" s="1586"/>
      <c r="AJ27" s="1586"/>
      <c r="AK27" s="1586"/>
      <c r="AL27" s="1586"/>
      <c r="AM27" s="1586"/>
      <c r="AN27" s="1586"/>
      <c r="AO27" s="1586"/>
      <c r="AP27" s="1586"/>
      <c r="AQ27" s="1586"/>
      <c r="AR27" s="1586"/>
      <c r="AS27" s="1586"/>
      <c r="AT27" s="1586"/>
      <c r="AU27" s="1586"/>
      <c r="AV27" s="1586"/>
      <c r="AW27" s="1586"/>
      <c r="AX27" s="1586"/>
      <c r="AY27" s="1586"/>
      <c r="AZ27" s="1586"/>
      <c r="BA27" s="1586"/>
      <c r="BB27" s="1586"/>
      <c r="BC27" s="1586"/>
    </row>
    <row r="28" spans="1:55" x14ac:dyDescent="0.2">
      <c r="A28" s="1586"/>
      <c r="B28" s="1586"/>
      <c r="C28" s="1586"/>
      <c r="D28" s="1586"/>
      <c r="E28" s="1586"/>
      <c r="F28" s="1586"/>
      <c r="G28" s="1586"/>
      <c r="H28" s="1586"/>
      <c r="I28" s="1586"/>
      <c r="J28" s="1586"/>
      <c r="K28" s="1586"/>
      <c r="L28" s="1586"/>
      <c r="M28" s="1586"/>
      <c r="N28" s="1586"/>
      <c r="O28" s="1586"/>
      <c r="P28" s="1586"/>
      <c r="Q28" s="1586"/>
      <c r="R28" s="1586"/>
      <c r="S28" s="1586"/>
      <c r="T28" s="1586"/>
      <c r="U28" s="1586"/>
      <c r="V28" s="1586"/>
      <c r="W28" s="1586"/>
      <c r="X28" s="1586"/>
      <c r="Y28" s="1586"/>
      <c r="Z28" s="1586"/>
      <c r="AA28" s="1586"/>
      <c r="AB28" s="1586"/>
      <c r="AC28" s="1586"/>
      <c r="AD28" s="1586"/>
      <c r="AE28" s="1586"/>
      <c r="AF28" s="1586"/>
      <c r="AG28" s="1586"/>
      <c r="AH28" s="1586"/>
      <c r="AI28" s="1586"/>
      <c r="AJ28" s="1586"/>
      <c r="AK28" s="1586"/>
      <c r="AL28" s="1586"/>
      <c r="AM28" s="1586"/>
      <c r="AN28" s="1586"/>
      <c r="AO28" s="1586"/>
      <c r="AP28" s="1586"/>
      <c r="AQ28" s="1586"/>
      <c r="AR28" s="1586"/>
      <c r="AS28" s="1586"/>
      <c r="AT28" s="1586"/>
      <c r="AU28" s="1586"/>
      <c r="AV28" s="1586"/>
      <c r="AW28" s="1586"/>
      <c r="AX28" s="1586"/>
      <c r="AY28" s="1586"/>
      <c r="AZ28" s="1586"/>
      <c r="BA28" s="1586"/>
      <c r="BB28" s="1586"/>
      <c r="BC28" s="1586"/>
    </row>
    <row r="29" spans="1:55" x14ac:dyDescent="0.2">
      <c r="A29" s="1586"/>
      <c r="B29" s="1586"/>
      <c r="C29" s="1586"/>
      <c r="D29" s="1586"/>
      <c r="E29" s="1586"/>
      <c r="F29" s="1586"/>
      <c r="G29" s="1586"/>
      <c r="H29" s="1586"/>
      <c r="I29" s="1586"/>
      <c r="J29" s="1586"/>
      <c r="K29" s="1586"/>
      <c r="L29" s="1586"/>
      <c r="M29" s="1586"/>
      <c r="N29" s="1586"/>
      <c r="O29" s="1586"/>
      <c r="P29" s="1586"/>
      <c r="Q29" s="1586"/>
      <c r="R29" s="1586"/>
      <c r="S29" s="1586"/>
      <c r="T29" s="1586"/>
      <c r="U29" s="1586"/>
      <c r="V29" s="1586"/>
      <c r="W29" s="1586"/>
      <c r="X29" s="1586"/>
      <c r="Y29" s="1586"/>
      <c r="Z29" s="1586"/>
      <c r="AA29" s="1586"/>
      <c r="AB29" s="1586"/>
      <c r="AC29" s="1586"/>
      <c r="AD29" s="1586"/>
      <c r="AE29" s="1586"/>
      <c r="AF29" s="1586"/>
      <c r="AG29" s="1586"/>
      <c r="AH29" s="1586"/>
      <c r="AI29" s="1586"/>
      <c r="AJ29" s="1586"/>
      <c r="AK29" s="1586"/>
      <c r="AL29" s="1586"/>
      <c r="AM29" s="1586"/>
      <c r="AN29" s="1586"/>
      <c r="AO29" s="1586"/>
      <c r="AP29" s="1586"/>
      <c r="AQ29" s="1586"/>
      <c r="AR29" s="1586"/>
      <c r="AS29" s="1586"/>
      <c r="AT29" s="1586"/>
      <c r="AU29" s="1586"/>
      <c r="AV29" s="1586"/>
      <c r="AW29" s="1586"/>
      <c r="AX29" s="1586"/>
      <c r="AY29" s="1586"/>
      <c r="AZ29" s="1586"/>
      <c r="BA29" s="1586"/>
      <c r="BB29" s="1586"/>
      <c r="BC29" s="1586"/>
    </row>
    <row r="30" spans="1:55" x14ac:dyDescent="0.2">
      <c r="A30" s="1586"/>
      <c r="B30" s="1586"/>
      <c r="C30" s="1586"/>
      <c r="D30" s="1586"/>
      <c r="E30" s="1586"/>
      <c r="F30" s="1586"/>
      <c r="G30" s="1586"/>
      <c r="H30" s="1586"/>
      <c r="I30" s="1586"/>
      <c r="J30" s="1586"/>
      <c r="K30" s="1586"/>
      <c r="L30" s="1586"/>
      <c r="M30" s="1586"/>
      <c r="N30" s="1586"/>
      <c r="O30" s="1586"/>
      <c r="P30" s="1586"/>
      <c r="Q30" s="1586"/>
      <c r="R30" s="1586"/>
      <c r="S30" s="1586"/>
      <c r="T30" s="1586"/>
      <c r="U30" s="1586"/>
      <c r="V30" s="1586"/>
      <c r="W30" s="1586"/>
      <c r="X30" s="1586"/>
      <c r="Y30" s="1586"/>
      <c r="Z30" s="1586"/>
      <c r="AA30" s="1586"/>
      <c r="AB30" s="1586"/>
      <c r="AC30" s="1586"/>
      <c r="AD30" s="1586"/>
      <c r="AE30" s="1586"/>
      <c r="AF30" s="1586"/>
      <c r="AG30" s="1586"/>
      <c r="AH30" s="1586"/>
      <c r="AI30" s="1586"/>
      <c r="AJ30" s="1586"/>
      <c r="AK30" s="1586"/>
      <c r="AL30" s="1586"/>
      <c r="AM30" s="1586"/>
      <c r="AN30" s="1586"/>
      <c r="AO30" s="1586"/>
      <c r="AP30" s="1586"/>
      <c r="AQ30" s="1586"/>
      <c r="AR30" s="1586"/>
      <c r="AS30" s="1586"/>
      <c r="AT30" s="1586"/>
      <c r="AU30" s="1586"/>
      <c r="AV30" s="1586"/>
      <c r="AW30" s="1586"/>
      <c r="AX30" s="1586"/>
      <c r="AY30" s="1586"/>
      <c r="AZ30" s="1586"/>
      <c r="BA30" s="1586"/>
      <c r="BB30" s="1586"/>
      <c r="BC30" s="1586"/>
    </row>
    <row r="31" spans="1:55" x14ac:dyDescent="0.2">
      <c r="A31" s="1586"/>
      <c r="B31" s="1586"/>
      <c r="C31" s="1586"/>
      <c r="D31" s="1586"/>
      <c r="E31" s="1586"/>
      <c r="F31" s="1586"/>
      <c r="G31" s="1586"/>
      <c r="H31" s="1586"/>
      <c r="I31" s="1586"/>
      <c r="J31" s="1586"/>
      <c r="K31" s="1586"/>
      <c r="L31" s="1586"/>
      <c r="M31" s="1586"/>
      <c r="N31" s="1586"/>
      <c r="O31" s="1586"/>
      <c r="P31" s="1586"/>
      <c r="Q31" s="1586"/>
      <c r="R31" s="1586"/>
      <c r="S31" s="1586"/>
      <c r="T31" s="1586"/>
      <c r="U31" s="1586"/>
      <c r="V31" s="1586"/>
      <c r="W31" s="1586"/>
      <c r="X31" s="1586"/>
      <c r="Y31" s="1586"/>
      <c r="Z31" s="1586"/>
      <c r="AA31" s="1586"/>
      <c r="AB31" s="1586"/>
      <c r="AC31" s="1586"/>
      <c r="AD31" s="1586"/>
      <c r="AE31" s="1586"/>
      <c r="AF31" s="1586"/>
      <c r="AG31" s="1586"/>
      <c r="AH31" s="1586"/>
      <c r="AI31" s="1586"/>
      <c r="AJ31" s="1586"/>
      <c r="AK31" s="1586"/>
      <c r="AL31" s="1586"/>
      <c r="AM31" s="1586"/>
      <c r="AN31" s="1586"/>
      <c r="AO31" s="1586"/>
      <c r="AP31" s="1586"/>
      <c r="AQ31" s="1586"/>
      <c r="AR31" s="1586"/>
      <c r="AS31" s="1586"/>
      <c r="AT31" s="1586"/>
      <c r="AU31" s="1586"/>
      <c r="AV31" s="1586"/>
      <c r="AW31" s="1586"/>
      <c r="AX31" s="1586"/>
      <c r="AY31" s="1586"/>
      <c r="AZ31" s="1586"/>
      <c r="BA31" s="1586"/>
      <c r="BB31" s="1586"/>
      <c r="BC31" s="1586"/>
    </row>
    <row r="32" spans="1:55" x14ac:dyDescent="0.2">
      <c r="A32" s="1586"/>
      <c r="B32" s="1586"/>
      <c r="C32" s="1586"/>
      <c r="D32" s="1586"/>
      <c r="E32" s="1586"/>
      <c r="F32" s="1586"/>
      <c r="G32" s="1586"/>
      <c r="H32" s="1586"/>
      <c r="I32" s="1586"/>
      <c r="J32" s="1586"/>
      <c r="K32" s="1586"/>
      <c r="L32" s="1586"/>
      <c r="M32" s="1586"/>
      <c r="N32" s="1586"/>
      <c r="O32" s="1586"/>
      <c r="P32" s="1586"/>
      <c r="Q32" s="1586"/>
      <c r="R32" s="1586"/>
      <c r="S32" s="1586"/>
      <c r="T32" s="1586"/>
      <c r="U32" s="1586"/>
      <c r="V32" s="1586"/>
      <c r="W32" s="1586"/>
      <c r="X32" s="1586"/>
      <c r="Y32" s="1586"/>
      <c r="Z32" s="1586"/>
      <c r="AA32" s="1586"/>
      <c r="AB32" s="1586"/>
      <c r="AC32" s="1586"/>
      <c r="AD32" s="1586"/>
      <c r="AE32" s="1586"/>
      <c r="AF32" s="1586"/>
      <c r="AG32" s="1586"/>
      <c r="AH32" s="1586"/>
      <c r="AI32" s="1586"/>
      <c r="AJ32" s="1586"/>
      <c r="AK32" s="1586"/>
      <c r="AL32" s="1586"/>
      <c r="AM32" s="1586"/>
      <c r="AN32" s="1586"/>
      <c r="AO32" s="1586"/>
      <c r="AP32" s="1586"/>
      <c r="AQ32" s="1586"/>
      <c r="AR32" s="1586"/>
      <c r="AS32" s="1586"/>
      <c r="AT32" s="1586"/>
      <c r="AU32" s="1586"/>
      <c r="AV32" s="1586"/>
      <c r="AW32" s="1586"/>
      <c r="AX32" s="1586"/>
      <c r="AY32" s="1586"/>
      <c r="AZ32" s="1586"/>
      <c r="BA32" s="1586"/>
      <c r="BB32" s="1586"/>
      <c r="BC32" s="1586"/>
    </row>
    <row r="33" spans="1:55" x14ac:dyDescent="0.2">
      <c r="A33" s="1586"/>
      <c r="B33" s="1586"/>
      <c r="C33" s="1586"/>
      <c r="D33" s="1586"/>
      <c r="E33" s="1586"/>
      <c r="F33" s="1586"/>
      <c r="G33" s="1586"/>
      <c r="H33" s="1586"/>
      <c r="I33" s="1586"/>
      <c r="J33" s="1586"/>
      <c r="K33" s="1586"/>
      <c r="L33" s="1586"/>
      <c r="M33" s="1586"/>
      <c r="N33" s="1586"/>
      <c r="O33" s="1586"/>
      <c r="P33" s="1586"/>
      <c r="Q33" s="1586"/>
      <c r="R33" s="1586"/>
      <c r="S33" s="1586"/>
      <c r="T33" s="1586"/>
      <c r="U33" s="1586"/>
      <c r="V33" s="1586"/>
      <c r="W33" s="1586"/>
      <c r="X33" s="1586"/>
      <c r="Y33" s="1586"/>
      <c r="Z33" s="1586"/>
      <c r="AA33" s="1586"/>
      <c r="AB33" s="1586"/>
      <c r="AC33" s="1586"/>
      <c r="AD33" s="1586"/>
      <c r="AE33" s="1586"/>
      <c r="AF33" s="1586"/>
      <c r="AG33" s="1586"/>
      <c r="AH33" s="1586"/>
      <c r="AI33" s="1586"/>
      <c r="AJ33" s="1586"/>
      <c r="AK33" s="1586"/>
      <c r="AL33" s="1586"/>
      <c r="AM33" s="1586"/>
      <c r="AN33" s="1586"/>
      <c r="AO33" s="1586"/>
      <c r="AP33" s="1586"/>
      <c r="AQ33" s="1586"/>
      <c r="AR33" s="1586"/>
      <c r="AS33" s="1586"/>
      <c r="AT33" s="1586"/>
      <c r="AU33" s="1586"/>
      <c r="AV33" s="1586"/>
      <c r="AW33" s="1586"/>
      <c r="AX33" s="1586"/>
      <c r="AY33" s="1586"/>
      <c r="AZ33" s="1586"/>
      <c r="BA33" s="1586"/>
      <c r="BB33" s="1586"/>
      <c r="BC33" s="1586"/>
    </row>
    <row r="34" spans="1:55" x14ac:dyDescent="0.2">
      <c r="A34" s="1586"/>
      <c r="B34" s="1586"/>
      <c r="C34" s="1586"/>
      <c r="D34" s="1586"/>
      <c r="E34" s="1586"/>
      <c r="F34" s="1586"/>
      <c r="G34" s="1586"/>
      <c r="H34" s="1586"/>
      <c r="I34" s="1586"/>
      <c r="J34" s="1586"/>
      <c r="K34" s="1586"/>
      <c r="L34" s="1586"/>
      <c r="M34" s="1586"/>
      <c r="N34" s="1586"/>
      <c r="O34" s="1586"/>
      <c r="P34" s="1586"/>
      <c r="Q34" s="1586"/>
      <c r="R34" s="1586"/>
      <c r="S34" s="1586"/>
      <c r="T34" s="1586"/>
      <c r="U34" s="1586"/>
      <c r="V34" s="1586"/>
      <c r="W34" s="1586"/>
      <c r="X34" s="1586"/>
      <c r="Y34" s="1586"/>
      <c r="Z34" s="1586"/>
      <c r="AA34" s="1586"/>
      <c r="AB34" s="1586"/>
      <c r="AC34" s="1586"/>
      <c r="AD34" s="1586"/>
      <c r="AE34" s="1586"/>
      <c r="AF34" s="1586"/>
      <c r="AG34" s="1586"/>
      <c r="AH34" s="1586"/>
      <c r="AI34" s="1586"/>
      <c r="AJ34" s="1586"/>
      <c r="AK34" s="1586"/>
      <c r="AL34" s="1586"/>
      <c r="AM34" s="1586"/>
      <c r="AN34" s="1586"/>
      <c r="AO34" s="1586"/>
      <c r="AP34" s="1586"/>
      <c r="AQ34" s="1586"/>
      <c r="AR34" s="1586"/>
      <c r="AS34" s="1586"/>
      <c r="AT34" s="1586"/>
      <c r="AU34" s="1586"/>
      <c r="AV34" s="1586"/>
      <c r="AW34" s="1586"/>
      <c r="AX34" s="1586"/>
      <c r="AY34" s="1586"/>
      <c r="AZ34" s="1586"/>
      <c r="BA34" s="1586"/>
      <c r="BB34" s="1586"/>
      <c r="BC34" s="1586"/>
    </row>
    <row r="35" spans="1:55" x14ac:dyDescent="0.2">
      <c r="A35" s="1586"/>
      <c r="B35" s="1586"/>
      <c r="C35" s="1586"/>
      <c r="D35" s="1586"/>
      <c r="E35" s="1586"/>
      <c r="F35" s="1586"/>
      <c r="G35" s="1586"/>
      <c r="H35" s="1586"/>
      <c r="I35" s="1586"/>
      <c r="J35" s="1586"/>
      <c r="K35" s="1586"/>
      <c r="L35" s="1586"/>
      <c r="M35" s="1586"/>
      <c r="N35" s="1586"/>
      <c r="O35" s="1586"/>
      <c r="P35" s="1586"/>
      <c r="Q35" s="1586"/>
      <c r="R35" s="1586"/>
      <c r="S35" s="1586"/>
      <c r="T35" s="1586"/>
      <c r="U35" s="1586"/>
      <c r="V35" s="1586"/>
      <c r="W35" s="1586"/>
      <c r="X35" s="1586"/>
      <c r="Y35" s="1586"/>
      <c r="Z35" s="1586"/>
      <c r="AA35" s="1586"/>
      <c r="AB35" s="1586"/>
      <c r="AC35" s="1586"/>
      <c r="AD35" s="1586"/>
      <c r="AE35" s="1586"/>
      <c r="AF35" s="1586"/>
      <c r="AG35" s="1586"/>
      <c r="AH35" s="1586"/>
      <c r="AI35" s="1586"/>
      <c r="AJ35" s="1586"/>
      <c r="AK35" s="1586"/>
      <c r="AL35" s="1586"/>
      <c r="AM35" s="1586"/>
      <c r="AN35" s="1586"/>
      <c r="AO35" s="1586"/>
      <c r="AP35" s="1586"/>
      <c r="AQ35" s="1586"/>
      <c r="AR35" s="1586"/>
      <c r="AS35" s="1586"/>
      <c r="AT35" s="1586"/>
      <c r="AU35" s="1586"/>
      <c r="AV35" s="1586"/>
      <c r="AW35" s="1586"/>
      <c r="AX35" s="1586"/>
      <c r="AY35" s="1586"/>
      <c r="AZ35" s="1586"/>
      <c r="BA35" s="1586"/>
      <c r="BB35" s="1586"/>
      <c r="BC35" s="1586"/>
    </row>
    <row r="36" spans="1:55" x14ac:dyDescent="0.2">
      <c r="A36" s="1586"/>
      <c r="B36" s="1586"/>
      <c r="C36" s="1586"/>
      <c r="D36" s="1586"/>
      <c r="E36" s="1586"/>
      <c r="F36" s="1586"/>
      <c r="G36" s="1586"/>
      <c r="H36" s="1586"/>
      <c r="I36" s="1586"/>
      <c r="J36" s="1586"/>
      <c r="K36" s="1586"/>
      <c r="L36" s="1586"/>
      <c r="M36" s="1586"/>
      <c r="N36" s="1586"/>
      <c r="O36" s="1586"/>
      <c r="P36" s="1586"/>
      <c r="Q36" s="1586"/>
      <c r="R36" s="1586"/>
      <c r="S36" s="1586"/>
      <c r="T36" s="1586"/>
      <c r="U36" s="1586"/>
      <c r="V36" s="1586"/>
      <c r="W36" s="1586"/>
      <c r="X36" s="1586"/>
      <c r="Y36" s="1586"/>
      <c r="Z36" s="1586"/>
      <c r="AA36" s="1586"/>
      <c r="AB36" s="1586"/>
      <c r="AC36" s="1586"/>
      <c r="AD36" s="1586"/>
      <c r="AE36" s="1586"/>
      <c r="AF36" s="1586"/>
      <c r="AG36" s="1586"/>
      <c r="AH36" s="1586"/>
      <c r="AI36" s="1586"/>
      <c r="AJ36" s="1586"/>
      <c r="AK36" s="1586"/>
      <c r="AL36" s="1586"/>
      <c r="AM36" s="1586"/>
      <c r="AN36" s="1586"/>
      <c r="AO36" s="1586"/>
      <c r="AP36" s="1586"/>
      <c r="AQ36" s="1586"/>
      <c r="AR36" s="1586"/>
      <c r="AS36" s="1586"/>
      <c r="AT36" s="1586"/>
      <c r="AU36" s="1586"/>
      <c r="AV36" s="1586"/>
      <c r="AW36" s="1586"/>
      <c r="AX36" s="1586"/>
      <c r="AY36" s="1586"/>
      <c r="AZ36" s="1586"/>
      <c r="BA36" s="1586"/>
      <c r="BB36" s="1586"/>
      <c r="BC36" s="1586"/>
    </row>
    <row r="37" spans="1:55" x14ac:dyDescent="0.2">
      <c r="A37" s="1586"/>
      <c r="B37" s="1586"/>
      <c r="C37" s="1586"/>
      <c r="D37" s="1586"/>
      <c r="E37" s="1586"/>
      <c r="F37" s="1586"/>
      <c r="G37" s="1586"/>
      <c r="H37" s="1586"/>
      <c r="I37" s="1586"/>
      <c r="J37" s="1586"/>
      <c r="K37" s="1586"/>
      <c r="L37" s="1586"/>
      <c r="M37" s="1586"/>
      <c r="N37" s="1586"/>
      <c r="O37" s="1586"/>
      <c r="P37" s="1586"/>
      <c r="Q37" s="1586"/>
      <c r="R37" s="1586"/>
      <c r="S37" s="1586"/>
      <c r="T37" s="1586"/>
      <c r="U37" s="1586"/>
      <c r="V37" s="1586"/>
      <c r="W37" s="1586"/>
      <c r="X37" s="1586"/>
      <c r="Y37" s="1586"/>
      <c r="Z37" s="1586"/>
      <c r="AA37" s="1586"/>
      <c r="AB37" s="1586"/>
      <c r="AC37" s="1586"/>
      <c r="AD37" s="1586"/>
      <c r="AE37" s="1586"/>
      <c r="AF37" s="1586"/>
      <c r="AG37" s="1586"/>
      <c r="AH37" s="1586"/>
      <c r="AI37" s="1586"/>
      <c r="AJ37" s="1586"/>
      <c r="AK37" s="1586"/>
      <c r="AL37" s="1586"/>
      <c r="AM37" s="1586"/>
      <c r="AN37" s="1586"/>
      <c r="AO37" s="1586"/>
      <c r="AP37" s="1586"/>
      <c r="AQ37" s="1586"/>
      <c r="AR37" s="1586"/>
      <c r="AS37" s="1586"/>
      <c r="AT37" s="1586"/>
      <c r="AU37" s="1586"/>
      <c r="AV37" s="1586"/>
      <c r="AW37" s="1586"/>
      <c r="AX37" s="1586"/>
      <c r="AY37" s="1586"/>
      <c r="AZ37" s="1586"/>
      <c r="BA37" s="1586"/>
      <c r="BB37" s="1586"/>
      <c r="BC37" s="1586"/>
    </row>
    <row r="38" spans="1:55" x14ac:dyDescent="0.2">
      <c r="A38" s="1586"/>
      <c r="B38" s="1586"/>
      <c r="C38" s="1586"/>
      <c r="D38" s="1586"/>
      <c r="E38" s="1586"/>
      <c r="F38" s="1586"/>
      <c r="G38" s="1586"/>
      <c r="H38" s="1586"/>
      <c r="I38" s="1586"/>
      <c r="J38" s="1586"/>
      <c r="K38" s="1586"/>
      <c r="L38" s="1586"/>
      <c r="M38" s="1586"/>
      <c r="N38" s="1586"/>
      <c r="O38" s="1586"/>
      <c r="P38" s="1586"/>
      <c r="Q38" s="1586"/>
      <c r="R38" s="1586"/>
      <c r="S38" s="1586"/>
      <c r="T38" s="1586"/>
      <c r="U38" s="1586"/>
      <c r="V38" s="1586"/>
      <c r="W38" s="1586"/>
      <c r="X38" s="1586"/>
      <c r="Y38" s="1586"/>
      <c r="Z38" s="1586"/>
      <c r="AA38" s="1586"/>
      <c r="AB38" s="1586"/>
      <c r="AC38" s="1586"/>
      <c r="AD38" s="1586"/>
      <c r="AE38" s="1586"/>
      <c r="AF38" s="1586"/>
      <c r="AG38" s="1586"/>
      <c r="AH38" s="1586"/>
      <c r="AI38" s="1586"/>
      <c r="AJ38" s="1586"/>
      <c r="AK38" s="1586"/>
      <c r="AL38" s="1586"/>
      <c r="AM38" s="1586"/>
      <c r="AN38" s="1586"/>
      <c r="AO38" s="1586"/>
      <c r="AP38" s="1586"/>
      <c r="AQ38" s="1586"/>
      <c r="AR38" s="1586"/>
      <c r="AS38" s="1586"/>
      <c r="AT38" s="1586"/>
      <c r="AU38" s="1586"/>
      <c r="AV38" s="1586"/>
      <c r="AW38" s="1586"/>
      <c r="AX38" s="1586"/>
      <c r="AY38" s="1586"/>
      <c r="AZ38" s="1586"/>
      <c r="BA38" s="1586"/>
      <c r="BB38" s="1586"/>
      <c r="BC38" s="1586"/>
    </row>
    <row r="39" spans="1:55" x14ac:dyDescent="0.2">
      <c r="A39" s="1586"/>
      <c r="B39" s="1586"/>
      <c r="C39" s="1586"/>
      <c r="D39" s="1586"/>
      <c r="E39" s="1586"/>
      <c r="F39" s="1586"/>
      <c r="G39" s="1586"/>
      <c r="H39" s="1586"/>
      <c r="I39" s="1586"/>
      <c r="J39" s="1586"/>
      <c r="K39" s="1586"/>
      <c r="L39" s="1586"/>
      <c r="M39" s="1586"/>
      <c r="N39" s="1586"/>
      <c r="O39" s="1586"/>
      <c r="P39" s="1586"/>
      <c r="Q39" s="1586"/>
      <c r="R39" s="1586"/>
      <c r="S39" s="1586"/>
      <c r="T39" s="1586"/>
      <c r="U39" s="1586"/>
      <c r="V39" s="1586"/>
      <c r="W39" s="1586"/>
      <c r="X39" s="1586"/>
      <c r="Y39" s="1586"/>
      <c r="Z39" s="1586"/>
      <c r="AA39" s="1586"/>
      <c r="AB39" s="1586"/>
      <c r="AC39" s="1586"/>
      <c r="AD39" s="1586"/>
      <c r="AE39" s="1586"/>
      <c r="AF39" s="1586"/>
      <c r="AG39" s="1586"/>
      <c r="AH39" s="1586"/>
      <c r="AI39" s="1586"/>
      <c r="AJ39" s="1586"/>
      <c r="AK39" s="1586"/>
      <c r="AL39" s="1586"/>
      <c r="AM39" s="1586"/>
      <c r="AN39" s="1586"/>
      <c r="AO39" s="1586"/>
      <c r="AP39" s="1586"/>
      <c r="AQ39" s="1586"/>
      <c r="AR39" s="1586"/>
      <c r="AS39" s="1586"/>
      <c r="AT39" s="1586"/>
      <c r="AU39" s="1586"/>
      <c r="AV39" s="1586"/>
      <c r="AW39" s="1586"/>
      <c r="AX39" s="1586"/>
      <c r="AY39" s="1586"/>
      <c r="AZ39" s="1586"/>
      <c r="BA39" s="1586"/>
      <c r="BB39" s="1586"/>
      <c r="BC39" s="1586"/>
    </row>
    <row r="40" spans="1:55" x14ac:dyDescent="0.2">
      <c r="A40" s="1586"/>
      <c r="B40" s="1586"/>
      <c r="C40" s="1586"/>
      <c r="D40" s="1586"/>
      <c r="E40" s="1586"/>
      <c r="F40" s="1586"/>
      <c r="G40" s="1586"/>
      <c r="H40" s="1586"/>
      <c r="I40" s="1586"/>
      <c r="J40" s="1586"/>
      <c r="K40" s="1586"/>
      <c r="L40" s="1586"/>
      <c r="M40" s="1586"/>
      <c r="N40" s="1586"/>
      <c r="O40" s="1586"/>
      <c r="P40" s="1586"/>
      <c r="Q40" s="1586"/>
      <c r="R40" s="1586"/>
      <c r="S40" s="1586"/>
      <c r="T40" s="1586"/>
      <c r="U40" s="1586"/>
      <c r="V40" s="1586"/>
      <c r="W40" s="1586"/>
      <c r="X40" s="1586"/>
      <c r="Y40" s="1586"/>
      <c r="Z40" s="1586"/>
      <c r="AA40" s="1586"/>
      <c r="AB40" s="1586"/>
      <c r="AC40" s="1586"/>
      <c r="AD40" s="1586"/>
      <c r="AE40" s="1586"/>
      <c r="AF40" s="1586"/>
      <c r="AG40" s="1586"/>
      <c r="AH40" s="1586"/>
      <c r="AI40" s="1586"/>
      <c r="AJ40" s="1586"/>
      <c r="AK40" s="1586"/>
      <c r="AL40" s="1586"/>
      <c r="AM40" s="1586"/>
      <c r="AN40" s="1586"/>
      <c r="AO40" s="1586"/>
      <c r="AP40" s="1586"/>
      <c r="AQ40" s="1586"/>
      <c r="AR40" s="1586"/>
      <c r="AS40" s="1586"/>
      <c r="AT40" s="1586"/>
      <c r="AU40" s="1586"/>
      <c r="AV40" s="1586"/>
      <c r="AW40" s="1586"/>
      <c r="AX40" s="1586"/>
      <c r="AY40" s="1586"/>
      <c r="AZ40" s="1586"/>
      <c r="BA40" s="1586"/>
      <c r="BB40" s="1586"/>
      <c r="BC40" s="1586"/>
    </row>
    <row r="41" spans="1:55" x14ac:dyDescent="0.2">
      <c r="A41" s="1586"/>
      <c r="B41" s="1586"/>
      <c r="C41" s="1586"/>
      <c r="D41" s="1586"/>
      <c r="E41" s="1586"/>
      <c r="F41" s="1586"/>
      <c r="G41" s="1586"/>
      <c r="H41" s="1586"/>
      <c r="I41" s="1586"/>
      <c r="J41" s="1586"/>
      <c r="K41" s="1586"/>
      <c r="L41" s="1586"/>
      <c r="M41" s="1586"/>
      <c r="N41" s="1586"/>
      <c r="O41" s="1586"/>
      <c r="P41" s="1586"/>
      <c r="Q41" s="1586"/>
      <c r="R41" s="1586"/>
      <c r="S41" s="1586"/>
      <c r="T41" s="1586"/>
      <c r="U41" s="1586"/>
      <c r="V41" s="1586"/>
      <c r="W41" s="1586"/>
      <c r="X41" s="1586"/>
      <c r="Y41" s="1586"/>
      <c r="Z41" s="1586"/>
      <c r="AA41" s="1586"/>
      <c r="AB41" s="1586"/>
      <c r="AC41" s="1586"/>
      <c r="AD41" s="1586"/>
      <c r="AE41" s="1586"/>
      <c r="AF41" s="1586"/>
      <c r="AG41" s="1586"/>
      <c r="AH41" s="1586"/>
      <c r="AI41" s="1586"/>
      <c r="AJ41" s="1586"/>
      <c r="AK41" s="1586"/>
      <c r="AL41" s="1586"/>
      <c r="AM41" s="1586"/>
      <c r="AN41" s="1586"/>
      <c r="AO41" s="1586"/>
      <c r="AP41" s="1586"/>
      <c r="AQ41" s="1586"/>
      <c r="AR41" s="1586"/>
      <c r="AS41" s="1586"/>
      <c r="AT41" s="1586"/>
      <c r="AU41" s="1586"/>
      <c r="AV41" s="1586"/>
      <c r="AW41" s="1586"/>
      <c r="AX41" s="1586"/>
      <c r="AY41" s="1586"/>
      <c r="AZ41" s="1586"/>
      <c r="BA41" s="1586"/>
      <c r="BB41" s="1586"/>
      <c r="BC41" s="1586"/>
    </row>
    <row r="42" spans="1:55" x14ac:dyDescent="0.2">
      <c r="A42" s="1586"/>
      <c r="B42" s="1586"/>
      <c r="C42" s="1586"/>
      <c r="D42" s="1586"/>
      <c r="E42" s="1586"/>
      <c r="F42" s="1586"/>
      <c r="G42" s="1586"/>
      <c r="H42" s="1586"/>
      <c r="I42" s="1586"/>
      <c r="J42" s="1586"/>
      <c r="K42" s="1586"/>
      <c r="L42" s="1586"/>
      <c r="M42" s="1586"/>
      <c r="N42" s="1586"/>
      <c r="O42" s="1586"/>
      <c r="P42" s="1586"/>
      <c r="Q42" s="1586"/>
      <c r="R42" s="1586"/>
      <c r="S42" s="1586"/>
      <c r="T42" s="1586"/>
      <c r="U42" s="1586"/>
      <c r="V42" s="1586"/>
      <c r="W42" s="1586"/>
      <c r="X42" s="1586"/>
      <c r="Y42" s="1586"/>
      <c r="Z42" s="1586"/>
      <c r="AA42" s="1586"/>
      <c r="AB42" s="1586"/>
      <c r="AC42" s="1586"/>
      <c r="AD42" s="1586"/>
      <c r="AE42" s="1586"/>
      <c r="AF42" s="1586"/>
      <c r="AG42" s="1586"/>
      <c r="AH42" s="1586"/>
      <c r="AI42" s="1586"/>
      <c r="AJ42" s="1586"/>
      <c r="AK42" s="1586"/>
      <c r="AL42" s="1586"/>
      <c r="AM42" s="1586"/>
      <c r="AN42" s="1586"/>
      <c r="AO42" s="1586"/>
      <c r="AP42" s="1586"/>
      <c r="AQ42" s="1586"/>
      <c r="AR42" s="1586"/>
      <c r="AS42" s="1586"/>
      <c r="AT42" s="1586"/>
      <c r="AU42" s="1586"/>
      <c r="AV42" s="1586"/>
      <c r="AW42" s="1586"/>
      <c r="AX42" s="1586"/>
      <c r="AY42" s="1586"/>
      <c r="AZ42" s="1586"/>
      <c r="BA42" s="1586"/>
      <c r="BB42" s="1586"/>
      <c r="BC42" s="1586"/>
    </row>
    <row r="43" spans="1:55" x14ac:dyDescent="0.2">
      <c r="A43" s="1586"/>
      <c r="B43" s="1586"/>
      <c r="C43" s="1586"/>
      <c r="D43" s="1586"/>
      <c r="E43" s="1586"/>
      <c r="F43" s="1586"/>
      <c r="G43" s="1586"/>
      <c r="H43" s="1586"/>
      <c r="I43" s="1586"/>
      <c r="J43" s="1586"/>
      <c r="K43" s="1586"/>
      <c r="L43" s="1586"/>
      <c r="M43" s="1586"/>
      <c r="N43" s="1586"/>
      <c r="O43" s="1586"/>
      <c r="P43" s="1586"/>
      <c r="Q43" s="1586"/>
      <c r="R43" s="1586"/>
      <c r="S43" s="1586"/>
      <c r="T43" s="1586"/>
      <c r="U43" s="1586"/>
      <c r="V43" s="1586"/>
      <c r="W43" s="1586"/>
      <c r="X43" s="1586"/>
      <c r="Y43" s="1586"/>
      <c r="Z43" s="1586"/>
      <c r="AA43" s="1586"/>
      <c r="AB43" s="1586"/>
      <c r="AC43" s="1586"/>
      <c r="AD43" s="1586"/>
      <c r="AE43" s="1586"/>
      <c r="AF43" s="1586"/>
      <c r="AG43" s="1586"/>
      <c r="AH43" s="1586"/>
      <c r="AI43" s="1586"/>
      <c r="AJ43" s="1586"/>
      <c r="AK43" s="1586"/>
      <c r="AL43" s="1586"/>
      <c r="AM43" s="1586"/>
      <c r="AN43" s="1586"/>
      <c r="AO43" s="1586"/>
      <c r="AP43" s="1586"/>
      <c r="AQ43" s="1586"/>
      <c r="AR43" s="1586"/>
      <c r="AS43" s="1586"/>
      <c r="AT43" s="1586"/>
      <c r="AU43" s="1586"/>
      <c r="AV43" s="1586"/>
      <c r="AW43" s="1586"/>
      <c r="AX43" s="1586"/>
      <c r="AY43" s="1586"/>
      <c r="AZ43" s="1586"/>
      <c r="BA43" s="1586"/>
      <c r="BB43" s="1586"/>
      <c r="BC43" s="1586"/>
    </row>
    <row r="44" spans="1:55" x14ac:dyDescent="0.2">
      <c r="A44" s="1586"/>
      <c r="B44" s="1586"/>
      <c r="C44" s="1586"/>
      <c r="D44" s="1586"/>
      <c r="E44" s="1586"/>
      <c r="F44" s="1586"/>
      <c r="G44" s="1586"/>
      <c r="H44" s="1586"/>
      <c r="I44" s="1586"/>
      <c r="J44" s="1586"/>
      <c r="K44" s="1586"/>
      <c r="L44" s="1586"/>
      <c r="M44" s="1586"/>
      <c r="N44" s="1586"/>
      <c r="O44" s="1586"/>
      <c r="P44" s="1586"/>
      <c r="Q44" s="1586"/>
      <c r="R44" s="1586"/>
      <c r="S44" s="1586"/>
      <c r="T44" s="1586"/>
      <c r="U44" s="1586"/>
      <c r="V44" s="1586"/>
      <c r="W44" s="1586"/>
      <c r="X44" s="1586"/>
      <c r="Y44" s="1586"/>
      <c r="Z44" s="1586"/>
      <c r="AA44" s="1586"/>
      <c r="AB44" s="1586"/>
      <c r="AC44" s="1586"/>
      <c r="AD44" s="1586"/>
      <c r="AE44" s="1586"/>
      <c r="AF44" s="1586"/>
      <c r="AG44" s="1586"/>
      <c r="AH44" s="1586"/>
      <c r="AI44" s="1586"/>
      <c r="AJ44" s="1586"/>
      <c r="AK44" s="1586"/>
      <c r="AL44" s="1586"/>
      <c r="AM44" s="1586"/>
      <c r="AN44" s="1586"/>
      <c r="AO44" s="1586"/>
      <c r="AP44" s="1586"/>
      <c r="AQ44" s="1586"/>
      <c r="AR44" s="1586"/>
      <c r="AS44" s="1586"/>
      <c r="AT44" s="1586"/>
      <c r="AU44" s="1586"/>
      <c r="AV44" s="1586"/>
      <c r="AW44" s="1586"/>
      <c r="AX44" s="1586"/>
      <c r="AY44" s="1586"/>
      <c r="AZ44" s="1586"/>
      <c r="BA44" s="1586"/>
      <c r="BB44" s="1586"/>
      <c r="BC44" s="1586"/>
    </row>
    <row r="45" spans="1:55" x14ac:dyDescent="0.2">
      <c r="A45" s="1586"/>
      <c r="B45" s="1586"/>
      <c r="C45" s="1586"/>
      <c r="D45" s="1586"/>
      <c r="E45" s="1586"/>
      <c r="F45" s="1586"/>
      <c r="G45" s="1586"/>
      <c r="H45" s="1586"/>
      <c r="I45" s="1586"/>
      <c r="J45" s="1586"/>
      <c r="K45" s="1586"/>
      <c r="L45" s="1586"/>
      <c r="M45" s="1586"/>
      <c r="N45" s="1586"/>
      <c r="O45" s="1586"/>
      <c r="P45" s="1586"/>
      <c r="Q45" s="1586"/>
      <c r="R45" s="1586"/>
      <c r="S45" s="1586"/>
      <c r="T45" s="1586"/>
      <c r="U45" s="1586"/>
      <c r="V45" s="1586"/>
      <c r="W45" s="1586"/>
      <c r="X45" s="1586"/>
      <c r="Y45" s="1586"/>
      <c r="Z45" s="1586"/>
      <c r="AA45" s="1586"/>
      <c r="AB45" s="1586"/>
      <c r="AC45" s="1586"/>
      <c r="AD45" s="1586"/>
      <c r="AE45" s="1586"/>
      <c r="AF45" s="1586"/>
      <c r="AG45" s="1586"/>
      <c r="AH45" s="1586"/>
      <c r="AI45" s="1586"/>
      <c r="AJ45" s="1586"/>
      <c r="AK45" s="1586"/>
      <c r="AL45" s="1586"/>
      <c r="AM45" s="1586"/>
      <c r="AN45" s="1586"/>
      <c r="AO45" s="1586"/>
      <c r="AP45" s="1586"/>
      <c r="AQ45" s="1586"/>
      <c r="AR45" s="1586"/>
      <c r="AS45" s="1586"/>
      <c r="AT45" s="1586"/>
      <c r="AU45" s="1586"/>
      <c r="AV45" s="1586"/>
      <c r="AW45" s="1586"/>
      <c r="AX45" s="1586"/>
      <c r="AY45" s="1586"/>
      <c r="AZ45" s="1586"/>
      <c r="BA45" s="1586"/>
      <c r="BB45" s="1586"/>
      <c r="BC45" s="1586"/>
    </row>
    <row r="46" spans="1:55" x14ac:dyDescent="0.2">
      <c r="A46" s="1586"/>
      <c r="B46" s="1586"/>
      <c r="C46" s="1586"/>
      <c r="D46" s="1586"/>
      <c r="E46" s="1586"/>
      <c r="F46" s="1586"/>
      <c r="G46" s="1586"/>
      <c r="H46" s="1586"/>
      <c r="I46" s="1586"/>
      <c r="J46" s="1586"/>
      <c r="K46" s="1586"/>
      <c r="L46" s="1586"/>
      <c r="M46" s="1586"/>
      <c r="N46" s="1586"/>
      <c r="O46" s="1586"/>
      <c r="P46" s="1586"/>
      <c r="Q46" s="1586"/>
      <c r="R46" s="1586"/>
      <c r="S46" s="1586"/>
      <c r="T46" s="1586"/>
      <c r="U46" s="1586"/>
      <c r="V46" s="1586"/>
      <c r="W46" s="1586"/>
      <c r="X46" s="1586"/>
      <c r="Y46" s="1586"/>
      <c r="Z46" s="1586"/>
      <c r="AA46" s="1586"/>
      <c r="AB46" s="1586"/>
      <c r="AC46" s="1586"/>
      <c r="AD46" s="1586"/>
      <c r="AE46" s="1586"/>
      <c r="AF46" s="1586"/>
      <c r="AG46" s="1586"/>
      <c r="AH46" s="1586"/>
      <c r="AI46" s="1586"/>
      <c r="AJ46" s="1586"/>
      <c r="AK46" s="1586"/>
      <c r="AL46" s="1586"/>
      <c r="AM46" s="1586"/>
      <c r="AN46" s="1586"/>
      <c r="AO46" s="1586"/>
      <c r="AP46" s="1586"/>
      <c r="AQ46" s="1586"/>
      <c r="AR46" s="1586"/>
      <c r="AS46" s="1586"/>
      <c r="AT46" s="1586"/>
      <c r="AU46" s="1586"/>
      <c r="AV46" s="1586"/>
      <c r="AW46" s="1586"/>
      <c r="AX46" s="1586"/>
      <c r="AY46" s="1586"/>
      <c r="AZ46" s="1586"/>
      <c r="BA46" s="1586"/>
      <c r="BB46" s="1586"/>
      <c r="BC46" s="1586"/>
    </row>
    <row r="47" spans="1:55" x14ac:dyDescent="0.2">
      <c r="A47" s="1586"/>
      <c r="B47" s="1586"/>
      <c r="C47" s="1586"/>
      <c r="D47" s="1586"/>
      <c r="E47" s="1586"/>
      <c r="F47" s="1586"/>
      <c r="G47" s="1586"/>
      <c r="H47" s="1586"/>
      <c r="I47" s="1586"/>
      <c r="J47" s="1586"/>
      <c r="K47" s="1586"/>
      <c r="L47" s="1586"/>
      <c r="M47" s="1586"/>
      <c r="N47" s="1586"/>
      <c r="O47" s="1586"/>
      <c r="P47" s="1586"/>
      <c r="Q47" s="1586"/>
      <c r="R47" s="1586"/>
      <c r="S47" s="1586"/>
      <c r="T47" s="1586"/>
      <c r="U47" s="1586"/>
      <c r="V47" s="1586"/>
      <c r="W47" s="1586"/>
      <c r="X47" s="1586"/>
      <c r="Y47" s="1586"/>
      <c r="Z47" s="1586"/>
      <c r="AA47" s="1586"/>
      <c r="AB47" s="1586"/>
      <c r="AC47" s="1586"/>
      <c r="AD47" s="1586"/>
      <c r="AE47" s="1586"/>
      <c r="AF47" s="1586"/>
      <c r="AG47" s="1586"/>
      <c r="AH47" s="1586"/>
      <c r="AI47" s="1586"/>
      <c r="AJ47" s="1586"/>
      <c r="AK47" s="1586"/>
      <c r="AL47" s="1586"/>
      <c r="AM47" s="1586"/>
      <c r="AN47" s="1586"/>
      <c r="AO47" s="1586"/>
      <c r="AP47" s="1586"/>
      <c r="AQ47" s="1586"/>
      <c r="AR47" s="1586"/>
      <c r="AS47" s="1586"/>
      <c r="AT47" s="1586"/>
      <c r="AU47" s="1586"/>
      <c r="AV47" s="1586"/>
      <c r="AW47" s="1586"/>
      <c r="AX47" s="1586"/>
      <c r="AY47" s="1586"/>
      <c r="AZ47" s="1586"/>
      <c r="BA47" s="1586"/>
      <c r="BB47" s="1586"/>
      <c r="BC47" s="1586"/>
    </row>
    <row r="48" spans="1:55" x14ac:dyDescent="0.2">
      <c r="A48" s="1586"/>
      <c r="B48" s="1586"/>
      <c r="C48" s="1586"/>
      <c r="D48" s="1586"/>
      <c r="E48" s="1586"/>
      <c r="F48" s="1586"/>
      <c r="G48" s="1586"/>
      <c r="H48" s="1586"/>
      <c r="I48" s="1586"/>
      <c r="J48" s="1586"/>
      <c r="K48" s="1586"/>
      <c r="L48" s="1586"/>
      <c r="M48" s="1586"/>
      <c r="N48" s="1586"/>
      <c r="O48" s="1586"/>
      <c r="P48" s="1586"/>
      <c r="Q48" s="1586"/>
      <c r="R48" s="1586"/>
      <c r="S48" s="1586"/>
      <c r="T48" s="1586"/>
      <c r="U48" s="1586"/>
      <c r="V48" s="1586"/>
      <c r="W48" s="1586"/>
      <c r="X48" s="1586"/>
      <c r="Y48" s="1586"/>
      <c r="Z48" s="1586"/>
      <c r="AA48" s="1586"/>
      <c r="AB48" s="1586"/>
      <c r="AC48" s="1586"/>
      <c r="AD48" s="1586"/>
      <c r="AE48" s="1586"/>
      <c r="AF48" s="1586"/>
      <c r="AG48" s="1586"/>
      <c r="AH48" s="1586"/>
      <c r="AI48" s="1586"/>
      <c r="AJ48" s="1586"/>
      <c r="AK48" s="1586"/>
      <c r="AL48" s="1586"/>
      <c r="AM48" s="1586"/>
      <c r="AN48" s="1586"/>
      <c r="AO48" s="1586"/>
      <c r="AP48" s="1586"/>
      <c r="AQ48" s="1586"/>
      <c r="AR48" s="1586"/>
      <c r="AS48" s="1586"/>
      <c r="AT48" s="1586"/>
      <c r="AU48" s="1586"/>
      <c r="AV48" s="1586"/>
      <c r="AW48" s="1586"/>
      <c r="AX48" s="1586"/>
      <c r="AY48" s="1586"/>
      <c r="AZ48" s="1586"/>
      <c r="BA48" s="1586"/>
      <c r="BB48" s="1586"/>
      <c r="BC48" s="1586"/>
    </row>
    <row r="49" spans="1:55" x14ac:dyDescent="0.2">
      <c r="A49" s="1586"/>
      <c r="B49" s="1586"/>
      <c r="C49" s="1586"/>
      <c r="D49" s="1586"/>
      <c r="E49" s="1586"/>
      <c r="F49" s="1586"/>
      <c r="G49" s="1586"/>
      <c r="H49" s="1586"/>
      <c r="I49" s="1586"/>
      <c r="J49" s="1586"/>
      <c r="K49" s="1586"/>
      <c r="L49" s="1586"/>
      <c r="M49" s="1586"/>
      <c r="N49" s="1586"/>
      <c r="O49" s="1586"/>
      <c r="P49" s="1586"/>
      <c r="Q49" s="1586"/>
      <c r="R49" s="1586"/>
      <c r="S49" s="1586"/>
      <c r="T49" s="1586"/>
      <c r="U49" s="1586"/>
      <c r="V49" s="1586"/>
      <c r="W49" s="1586"/>
      <c r="X49" s="1586"/>
      <c r="Y49" s="1586"/>
      <c r="Z49" s="1586"/>
      <c r="AA49" s="1586"/>
      <c r="AB49" s="1586"/>
      <c r="AC49" s="1586"/>
      <c r="AD49" s="1586"/>
      <c r="AE49" s="1586"/>
      <c r="AF49" s="1586"/>
      <c r="AG49" s="1586"/>
      <c r="AH49" s="1586"/>
      <c r="AI49" s="1586"/>
      <c r="AJ49" s="1586"/>
      <c r="AK49" s="1586"/>
      <c r="AL49" s="1586"/>
      <c r="AM49" s="1586"/>
      <c r="AN49" s="1586"/>
      <c r="AO49" s="1586"/>
      <c r="AP49" s="1586"/>
      <c r="AQ49" s="1586"/>
      <c r="AR49" s="1586"/>
      <c r="AS49" s="1586"/>
      <c r="AT49" s="1586"/>
      <c r="AU49" s="1586"/>
      <c r="AV49" s="1586"/>
      <c r="AW49" s="1586"/>
      <c r="AX49" s="1586"/>
      <c r="AY49" s="1586"/>
      <c r="AZ49" s="1586"/>
      <c r="BA49" s="1586"/>
      <c r="BB49" s="1586"/>
      <c r="BC49" s="1586"/>
    </row>
    <row r="50" spans="1:55" x14ac:dyDescent="0.2">
      <c r="A50" s="1586"/>
      <c r="B50" s="1586"/>
      <c r="C50" s="1586"/>
      <c r="D50" s="1586"/>
      <c r="E50" s="1586"/>
      <c r="F50" s="1586"/>
      <c r="G50" s="1586"/>
      <c r="H50" s="1586"/>
      <c r="I50" s="1586"/>
      <c r="J50" s="1586"/>
      <c r="K50" s="1586"/>
      <c r="L50" s="1586"/>
      <c r="M50" s="1586"/>
      <c r="N50" s="1586"/>
      <c r="O50" s="1586"/>
      <c r="P50" s="1586"/>
      <c r="Q50" s="1586"/>
      <c r="R50" s="1586"/>
      <c r="S50" s="1586"/>
      <c r="T50" s="1586"/>
      <c r="U50" s="1586"/>
      <c r="V50" s="1586"/>
      <c r="W50" s="1586"/>
      <c r="X50" s="1586"/>
      <c r="Y50" s="1586"/>
      <c r="Z50" s="1586"/>
      <c r="AA50" s="1586"/>
      <c r="AB50" s="1586"/>
      <c r="AC50" s="1586"/>
      <c r="AD50" s="1586"/>
      <c r="AE50" s="1586"/>
      <c r="AF50" s="1586"/>
      <c r="AG50" s="1586"/>
      <c r="AH50" s="1586"/>
      <c r="AI50" s="1586"/>
      <c r="AJ50" s="1586"/>
      <c r="AK50" s="1586"/>
      <c r="AL50" s="1586"/>
      <c r="AM50" s="1586"/>
      <c r="AN50" s="1586"/>
      <c r="AO50" s="1586"/>
      <c r="AP50" s="1586"/>
      <c r="AQ50" s="1586"/>
      <c r="AR50" s="1586"/>
      <c r="AS50" s="1586"/>
      <c r="AT50" s="1586"/>
      <c r="AU50" s="1586"/>
      <c r="AV50" s="1586"/>
      <c r="AW50" s="1586"/>
      <c r="AX50" s="1586"/>
      <c r="AY50" s="1586"/>
      <c r="AZ50" s="1586"/>
      <c r="BA50" s="1586"/>
      <c r="BB50" s="1586"/>
      <c r="BC50" s="1586"/>
    </row>
    <row r="51" spans="1:55" x14ac:dyDescent="0.2">
      <c r="A51" s="1586"/>
      <c r="B51" s="1586"/>
      <c r="C51" s="1586"/>
      <c r="D51" s="1586"/>
      <c r="E51" s="1586"/>
      <c r="F51" s="1586"/>
      <c r="G51" s="1586"/>
      <c r="H51" s="1586"/>
      <c r="I51" s="1586"/>
      <c r="J51" s="1586"/>
      <c r="K51" s="1586"/>
      <c r="L51" s="1586"/>
      <c r="M51" s="1586"/>
      <c r="N51" s="1586"/>
      <c r="O51" s="1586"/>
      <c r="P51" s="1586"/>
      <c r="Q51" s="1586"/>
      <c r="R51" s="1586"/>
      <c r="S51" s="1586"/>
      <c r="T51" s="1586"/>
      <c r="U51" s="1586"/>
      <c r="V51" s="1586"/>
      <c r="W51" s="1586"/>
      <c r="X51" s="1586"/>
      <c r="Y51" s="1586"/>
      <c r="Z51" s="1586"/>
      <c r="AA51" s="1586"/>
      <c r="AB51" s="1586"/>
      <c r="AC51" s="1586"/>
      <c r="AD51" s="1586"/>
      <c r="AE51" s="1586"/>
      <c r="AF51" s="1586"/>
      <c r="AG51" s="1586"/>
      <c r="AH51" s="1586"/>
      <c r="AI51" s="1586"/>
      <c r="AJ51" s="1586"/>
      <c r="AK51" s="1586"/>
      <c r="AL51" s="1586"/>
      <c r="AM51" s="1586"/>
      <c r="AN51" s="1586"/>
      <c r="AO51" s="1586"/>
      <c r="AP51" s="1586"/>
      <c r="AQ51" s="1586"/>
      <c r="AR51" s="1586"/>
      <c r="AS51" s="1586"/>
      <c r="AT51" s="1586"/>
      <c r="AU51" s="1586"/>
      <c r="AV51" s="1586"/>
      <c r="AW51" s="1586"/>
      <c r="AX51" s="1586"/>
      <c r="AY51" s="1586"/>
      <c r="AZ51" s="1586"/>
      <c r="BA51" s="1586"/>
      <c r="BB51" s="1586"/>
      <c r="BC51" s="1586"/>
    </row>
    <row r="52" spans="1:55" x14ac:dyDescent="0.2">
      <c r="A52" s="1586"/>
      <c r="B52" s="1586"/>
      <c r="C52" s="1586"/>
      <c r="D52" s="1586"/>
      <c r="E52" s="1586"/>
      <c r="F52" s="1586"/>
      <c r="G52" s="1586"/>
      <c r="H52" s="1586"/>
      <c r="I52" s="1586"/>
      <c r="J52" s="1586"/>
      <c r="K52" s="1586"/>
      <c r="L52" s="1586"/>
      <c r="M52" s="1586"/>
      <c r="N52" s="1586"/>
      <c r="O52" s="1586"/>
      <c r="P52" s="1586"/>
      <c r="Q52" s="1586"/>
      <c r="R52" s="1586"/>
      <c r="S52" s="1586"/>
      <c r="T52" s="1586"/>
      <c r="U52" s="1586"/>
      <c r="V52" s="1586"/>
      <c r="W52" s="1586"/>
      <c r="X52" s="1586"/>
      <c r="Y52" s="1586"/>
      <c r="Z52" s="1586"/>
      <c r="AA52" s="1586"/>
      <c r="AB52" s="1586"/>
      <c r="AC52" s="1586"/>
      <c r="AD52" s="1586"/>
      <c r="AE52" s="1586"/>
      <c r="AF52" s="1586"/>
      <c r="AG52" s="1586"/>
      <c r="AH52" s="1586"/>
      <c r="AI52" s="1586"/>
      <c r="AJ52" s="1586"/>
      <c r="AK52" s="1586"/>
      <c r="AL52" s="1586"/>
      <c r="AM52" s="1586"/>
      <c r="AN52" s="1586"/>
      <c r="AO52" s="1586"/>
      <c r="AP52" s="1586"/>
      <c r="AQ52" s="1586"/>
      <c r="AR52" s="1586"/>
      <c r="AS52" s="1586"/>
      <c r="AT52" s="1586"/>
      <c r="AU52" s="1586"/>
      <c r="AV52" s="1586"/>
      <c r="AW52" s="1586"/>
      <c r="AX52" s="1586"/>
      <c r="AY52" s="1586"/>
      <c r="AZ52" s="1586"/>
      <c r="BA52" s="1586"/>
      <c r="BB52" s="1586"/>
      <c r="BC52" s="1586"/>
    </row>
    <row r="53" spans="1:55" x14ac:dyDescent="0.2">
      <c r="A53" s="1586"/>
      <c r="B53" s="1586"/>
      <c r="C53" s="1586"/>
      <c r="D53" s="1586"/>
      <c r="E53" s="1586"/>
      <c r="F53" s="1586"/>
      <c r="G53" s="1586"/>
      <c r="H53" s="1586"/>
      <c r="I53" s="1586"/>
      <c r="J53" s="1586"/>
      <c r="K53" s="1586"/>
      <c r="L53" s="1586"/>
      <c r="M53" s="1586"/>
      <c r="N53" s="1586"/>
      <c r="O53" s="1586"/>
      <c r="P53" s="1586"/>
      <c r="Q53" s="1586"/>
      <c r="R53" s="1586"/>
      <c r="S53" s="1586"/>
      <c r="T53" s="1586"/>
      <c r="U53" s="1586"/>
      <c r="V53" s="1586"/>
      <c r="W53" s="1586"/>
      <c r="X53" s="1586"/>
      <c r="Y53" s="1586"/>
      <c r="Z53" s="1586"/>
      <c r="AA53" s="1586"/>
      <c r="AB53" s="1586"/>
      <c r="AC53" s="1586"/>
      <c r="AD53" s="1586"/>
      <c r="AE53" s="1586"/>
      <c r="AF53" s="1586"/>
      <c r="AG53" s="1586"/>
      <c r="AH53" s="1586"/>
      <c r="AI53" s="1586"/>
      <c r="AJ53" s="1586"/>
      <c r="AK53" s="1586"/>
      <c r="AL53" s="1586"/>
      <c r="AM53" s="1586"/>
      <c r="AN53" s="1586"/>
      <c r="AO53" s="1586"/>
      <c r="AP53" s="1586"/>
      <c r="AQ53" s="1586"/>
      <c r="AR53" s="1586"/>
      <c r="AS53" s="1586"/>
      <c r="AT53" s="1586"/>
      <c r="AU53" s="1586"/>
      <c r="AV53" s="1586"/>
      <c r="AW53" s="1586"/>
      <c r="AX53" s="1586"/>
      <c r="AY53" s="1586"/>
      <c r="AZ53" s="1586"/>
      <c r="BA53" s="1586"/>
      <c r="BB53" s="1586"/>
      <c r="BC53" s="1586"/>
    </row>
    <row r="54" spans="1:55" x14ac:dyDescent="0.2">
      <c r="A54" s="1586"/>
      <c r="B54" s="1586"/>
      <c r="C54" s="1586"/>
      <c r="D54" s="1586"/>
      <c r="E54" s="1586"/>
      <c r="F54" s="1586"/>
      <c r="G54" s="1586"/>
      <c r="H54" s="1586"/>
      <c r="I54" s="1586"/>
      <c r="J54" s="1586"/>
      <c r="K54" s="1586"/>
      <c r="L54" s="1586"/>
      <c r="M54" s="1586"/>
      <c r="N54" s="1586"/>
      <c r="O54" s="1586"/>
      <c r="P54" s="1586"/>
      <c r="Q54" s="1586"/>
      <c r="R54" s="1586"/>
      <c r="S54" s="1586"/>
      <c r="T54" s="1586"/>
      <c r="U54" s="1586"/>
      <c r="V54" s="1586"/>
      <c r="W54" s="1586"/>
      <c r="X54" s="1586"/>
      <c r="Y54" s="1586"/>
      <c r="Z54" s="1586"/>
      <c r="AA54" s="1586"/>
      <c r="AB54" s="1586"/>
      <c r="AC54" s="1586"/>
      <c r="AD54" s="1586"/>
      <c r="AE54" s="1586"/>
      <c r="AF54" s="1586"/>
      <c r="AG54" s="1586"/>
      <c r="AH54" s="1586"/>
      <c r="AI54" s="1586"/>
      <c r="AJ54" s="1586"/>
      <c r="AK54" s="1586"/>
      <c r="AL54" s="1586"/>
      <c r="AM54" s="1586"/>
      <c r="AN54" s="1586"/>
      <c r="AO54" s="1586"/>
      <c r="AP54" s="1586"/>
      <c r="AQ54" s="1586"/>
      <c r="AR54" s="1586"/>
      <c r="AS54" s="1586"/>
      <c r="AT54" s="1586"/>
      <c r="AU54" s="1586"/>
      <c r="AV54" s="1586"/>
      <c r="AW54" s="1586"/>
      <c r="AX54" s="1586"/>
      <c r="AY54" s="1586"/>
      <c r="AZ54" s="1586"/>
      <c r="BA54" s="1586"/>
      <c r="BB54" s="1586"/>
      <c r="BC54" s="1586"/>
    </row>
    <row r="55" spans="1:55" x14ac:dyDescent="0.2">
      <c r="A55" s="1586"/>
      <c r="B55" s="1586"/>
      <c r="C55" s="1586"/>
      <c r="D55" s="1586"/>
      <c r="E55" s="1586"/>
      <c r="F55" s="1586"/>
      <c r="G55" s="1586"/>
      <c r="H55" s="1586"/>
      <c r="I55" s="1586"/>
      <c r="J55" s="1586"/>
      <c r="K55" s="1586"/>
      <c r="L55" s="1586"/>
      <c r="M55" s="1586"/>
      <c r="N55" s="1586"/>
      <c r="O55" s="1586"/>
      <c r="P55" s="1586"/>
      <c r="Q55" s="1586"/>
      <c r="R55" s="1586"/>
      <c r="S55" s="1586"/>
      <c r="T55" s="1586"/>
      <c r="U55" s="1586"/>
      <c r="V55" s="1586"/>
      <c r="W55" s="1586"/>
      <c r="X55" s="1586"/>
      <c r="Y55" s="1586"/>
      <c r="Z55" s="1586"/>
      <c r="AA55" s="1586"/>
      <c r="AB55" s="1586"/>
      <c r="AC55" s="1586"/>
      <c r="AD55" s="1586"/>
      <c r="AE55" s="1586"/>
      <c r="AF55" s="1586"/>
      <c r="AG55" s="1586"/>
      <c r="AH55" s="1586"/>
      <c r="AI55" s="1586"/>
      <c r="AJ55" s="1586"/>
      <c r="AK55" s="1586"/>
      <c r="AL55" s="1586"/>
      <c r="AM55" s="1586"/>
      <c r="AN55" s="1586"/>
      <c r="AO55" s="1586"/>
      <c r="AP55" s="1586"/>
      <c r="AQ55" s="1586"/>
      <c r="AR55" s="1586"/>
      <c r="AS55" s="1586"/>
      <c r="AT55" s="1586"/>
      <c r="AU55" s="1586"/>
      <c r="AV55" s="1586"/>
      <c r="AW55" s="1586"/>
      <c r="AX55" s="1586"/>
      <c r="AY55" s="1586"/>
      <c r="AZ55" s="1586"/>
      <c r="BA55" s="1586"/>
      <c r="BB55" s="1586"/>
      <c r="BC55" s="1586"/>
    </row>
    <row r="56" spans="1:55" x14ac:dyDescent="0.2">
      <c r="A56" s="1586"/>
      <c r="B56" s="1586"/>
      <c r="C56" s="1586"/>
      <c r="D56" s="1586"/>
      <c r="E56" s="1586"/>
      <c r="F56" s="1586"/>
      <c r="G56" s="1586"/>
      <c r="H56" s="1586"/>
      <c r="I56" s="1586"/>
      <c r="J56" s="1586"/>
      <c r="K56" s="1586"/>
      <c r="L56" s="1586"/>
      <c r="M56" s="1586"/>
      <c r="N56" s="1586"/>
      <c r="O56" s="1586"/>
      <c r="P56" s="1586"/>
      <c r="Q56" s="1586"/>
      <c r="R56" s="1586"/>
      <c r="S56" s="1586"/>
      <c r="T56" s="1586"/>
      <c r="U56" s="1586"/>
      <c r="V56" s="1586"/>
      <c r="W56" s="1586"/>
      <c r="X56" s="1586"/>
      <c r="Y56" s="1586"/>
      <c r="Z56" s="1586"/>
      <c r="AA56" s="1586"/>
      <c r="AB56" s="1586"/>
      <c r="AC56" s="1586"/>
      <c r="AD56" s="1586"/>
      <c r="AE56" s="1586"/>
      <c r="AF56" s="1586"/>
      <c r="AG56" s="1586"/>
      <c r="AH56" s="1586"/>
      <c r="AI56" s="1586"/>
      <c r="AJ56" s="1586"/>
      <c r="AK56" s="1586"/>
      <c r="AL56" s="1586"/>
      <c r="AM56" s="1586"/>
      <c r="AN56" s="1586"/>
      <c r="AO56" s="1586"/>
      <c r="AP56" s="1586"/>
      <c r="AQ56" s="1586"/>
      <c r="AR56" s="1586"/>
      <c r="AS56" s="1586"/>
      <c r="AT56" s="1586"/>
      <c r="AU56" s="1586"/>
      <c r="AV56" s="1586"/>
      <c r="AW56" s="1586"/>
      <c r="AX56" s="1586"/>
      <c r="AY56" s="1586"/>
      <c r="AZ56" s="1586"/>
      <c r="BA56" s="1586"/>
      <c r="BB56" s="1586"/>
      <c r="BC56" s="1586"/>
    </row>
    <row r="57" spans="1:55" x14ac:dyDescent="0.2">
      <c r="A57" s="1586"/>
      <c r="B57" s="1586"/>
      <c r="C57" s="1586"/>
      <c r="D57" s="1586"/>
      <c r="E57" s="1586"/>
      <c r="F57" s="1586"/>
      <c r="G57" s="1586"/>
      <c r="H57" s="1586"/>
      <c r="I57" s="1586"/>
      <c r="J57" s="1586"/>
      <c r="K57" s="1586"/>
      <c r="L57" s="1586"/>
      <c r="M57" s="1586"/>
      <c r="N57" s="1586"/>
      <c r="O57" s="1586"/>
      <c r="P57" s="1586"/>
      <c r="Q57" s="1586"/>
      <c r="R57" s="1586"/>
      <c r="S57" s="1586"/>
      <c r="T57" s="1586"/>
      <c r="U57" s="1586"/>
      <c r="V57" s="1586"/>
      <c r="W57" s="1586"/>
      <c r="X57" s="1586"/>
      <c r="Y57" s="1586"/>
      <c r="Z57" s="1586"/>
      <c r="AA57" s="1586"/>
      <c r="AB57" s="1586"/>
      <c r="AC57" s="1586"/>
      <c r="AD57" s="1586"/>
      <c r="AE57" s="1586"/>
      <c r="AF57" s="1586"/>
      <c r="AG57" s="1586"/>
      <c r="AH57" s="1586"/>
      <c r="AI57" s="1586"/>
      <c r="AJ57" s="1586"/>
      <c r="AK57" s="1586"/>
      <c r="AL57" s="1586"/>
      <c r="AM57" s="1586"/>
      <c r="AN57" s="1586"/>
      <c r="AO57" s="1586"/>
      <c r="AP57" s="1586"/>
      <c r="AQ57" s="1586"/>
      <c r="AR57" s="1586"/>
      <c r="AS57" s="1586"/>
      <c r="AT57" s="1586"/>
      <c r="AU57" s="1586"/>
      <c r="AV57" s="1586"/>
      <c r="AW57" s="1586"/>
      <c r="AX57" s="1586"/>
      <c r="AY57" s="1586"/>
      <c r="AZ57" s="1586"/>
      <c r="BA57" s="1586"/>
      <c r="BB57" s="1586"/>
      <c r="BC57" s="1586"/>
    </row>
    <row r="58" spans="1:55" x14ac:dyDescent="0.2">
      <c r="A58" s="1586"/>
      <c r="B58" s="1586"/>
      <c r="C58" s="1586"/>
      <c r="D58" s="1586"/>
      <c r="E58" s="1586"/>
      <c r="F58" s="1586"/>
      <c r="G58" s="1586"/>
      <c r="H58" s="1586"/>
      <c r="I58" s="1586"/>
      <c r="J58" s="1586"/>
      <c r="K58" s="1586"/>
      <c r="L58" s="1586"/>
      <c r="M58" s="1586"/>
      <c r="N58" s="1586"/>
      <c r="O58" s="1586"/>
      <c r="P58" s="1586"/>
      <c r="Q58" s="1586"/>
      <c r="R58" s="1586"/>
      <c r="S58" s="1586"/>
      <c r="T58" s="1586"/>
      <c r="U58" s="1586"/>
      <c r="V58" s="1586"/>
      <c r="W58" s="1586"/>
      <c r="X58" s="1586"/>
      <c r="Y58" s="1586"/>
      <c r="Z58" s="1586"/>
      <c r="AA58" s="1586"/>
      <c r="AB58" s="1586"/>
      <c r="AC58" s="1586"/>
      <c r="AD58" s="1586"/>
      <c r="AE58" s="1586"/>
      <c r="AF58" s="1586"/>
      <c r="AG58" s="1586"/>
      <c r="AH58" s="1586"/>
      <c r="AI58" s="1586"/>
      <c r="AJ58" s="1586"/>
      <c r="AK58" s="1586"/>
      <c r="AL58" s="1586"/>
      <c r="AM58" s="1586"/>
      <c r="AN58" s="1586"/>
      <c r="AO58" s="1586"/>
      <c r="AP58" s="1586"/>
      <c r="AQ58" s="1586"/>
      <c r="AR58" s="1586"/>
      <c r="AS58" s="1586"/>
      <c r="AT58" s="1586"/>
      <c r="AU58" s="1586"/>
      <c r="AV58" s="1586"/>
      <c r="AW58" s="1586"/>
      <c r="AX58" s="1586"/>
      <c r="AY58" s="1586"/>
      <c r="AZ58" s="1586"/>
      <c r="BA58" s="1586"/>
      <c r="BB58" s="1586"/>
      <c r="BC58" s="1586"/>
    </row>
    <row r="59" spans="1:55" x14ac:dyDescent="0.2">
      <c r="A59" s="1586"/>
      <c r="B59" s="1586"/>
      <c r="C59" s="1586"/>
      <c r="D59" s="1586"/>
      <c r="E59" s="1586"/>
      <c r="F59" s="1586"/>
      <c r="G59" s="1586"/>
      <c r="H59" s="1586"/>
      <c r="I59" s="1586"/>
      <c r="J59" s="1586"/>
      <c r="K59" s="1586"/>
      <c r="L59" s="1586"/>
      <c r="M59" s="1586"/>
      <c r="N59" s="1586"/>
      <c r="O59" s="1586"/>
      <c r="P59" s="1586"/>
      <c r="Q59" s="1586"/>
      <c r="R59" s="1586"/>
      <c r="S59" s="1586"/>
      <c r="T59" s="1586"/>
      <c r="U59" s="1586"/>
      <c r="V59" s="1586"/>
      <c r="W59" s="1586"/>
      <c r="X59" s="1586"/>
      <c r="Y59" s="1586"/>
      <c r="Z59" s="1586"/>
      <c r="AA59" s="1586"/>
      <c r="AB59" s="1586"/>
      <c r="AC59" s="1586"/>
      <c r="AD59" s="1586"/>
      <c r="AE59" s="1586"/>
      <c r="AF59" s="1586"/>
      <c r="AG59" s="1586"/>
      <c r="AH59" s="1586"/>
      <c r="AI59" s="1586"/>
      <c r="AJ59" s="1586"/>
      <c r="AK59" s="1586"/>
      <c r="AL59" s="1586"/>
      <c r="AM59" s="1586"/>
      <c r="AN59" s="1586"/>
      <c r="AO59" s="1586"/>
      <c r="AP59" s="1586"/>
      <c r="AQ59" s="1586"/>
      <c r="AR59" s="1586"/>
      <c r="AS59" s="1586"/>
      <c r="AT59" s="1586"/>
      <c r="AU59" s="1586"/>
      <c r="AV59" s="1586"/>
      <c r="AW59" s="1586"/>
      <c r="AX59" s="1586"/>
      <c r="AY59" s="1586"/>
      <c r="AZ59" s="1586"/>
      <c r="BA59" s="1586"/>
      <c r="BB59" s="1586"/>
      <c r="BC59" s="1586"/>
    </row>
    <row r="60" spans="1:55" x14ac:dyDescent="0.2">
      <c r="A60" s="1586"/>
      <c r="B60" s="1586"/>
      <c r="C60" s="1586"/>
      <c r="D60" s="1586"/>
      <c r="E60" s="1586"/>
      <c r="F60" s="1586"/>
      <c r="G60" s="1586"/>
      <c r="H60" s="1586"/>
      <c r="I60" s="1586"/>
      <c r="J60" s="1586"/>
      <c r="K60" s="1586"/>
      <c r="L60" s="1586"/>
      <c r="M60" s="1586"/>
      <c r="N60" s="1586"/>
      <c r="O60" s="1586"/>
      <c r="P60" s="1586"/>
      <c r="Q60" s="1586"/>
      <c r="R60" s="1586"/>
      <c r="S60" s="1586"/>
      <c r="T60" s="1586"/>
      <c r="U60" s="1586"/>
      <c r="V60" s="1586"/>
      <c r="W60" s="1586"/>
      <c r="X60" s="1586"/>
      <c r="Y60" s="1586"/>
      <c r="Z60" s="1586"/>
      <c r="AA60" s="1586"/>
      <c r="AB60" s="1586"/>
      <c r="AC60" s="1586"/>
      <c r="AD60" s="1586"/>
      <c r="AE60" s="1586"/>
      <c r="AF60" s="1586"/>
      <c r="AG60" s="1586"/>
      <c r="AH60" s="1586"/>
      <c r="AI60" s="1586"/>
      <c r="AJ60" s="1586"/>
      <c r="AK60" s="1586"/>
      <c r="AL60" s="1586"/>
      <c r="AM60" s="1586"/>
      <c r="AN60" s="1586"/>
      <c r="AO60" s="1586"/>
      <c r="AP60" s="1586"/>
      <c r="AQ60" s="1586"/>
      <c r="AR60" s="1586"/>
      <c r="AS60" s="1586"/>
      <c r="AT60" s="1586"/>
      <c r="AU60" s="1586"/>
      <c r="AV60" s="1586"/>
      <c r="AW60" s="1586"/>
      <c r="AX60" s="1586"/>
      <c r="AY60" s="1586"/>
      <c r="AZ60" s="1586"/>
      <c r="BA60" s="1586"/>
      <c r="BB60" s="1586"/>
      <c r="BC60" s="1586"/>
    </row>
    <row r="61" spans="1:55" x14ac:dyDescent="0.2">
      <c r="A61" s="1586"/>
      <c r="B61" s="1586"/>
      <c r="C61" s="1586"/>
      <c r="D61" s="1586"/>
      <c r="E61" s="1586"/>
      <c r="F61" s="1586"/>
      <c r="G61" s="1586"/>
      <c r="H61" s="1586"/>
      <c r="I61" s="1586"/>
      <c r="J61" s="1586"/>
      <c r="K61" s="1586"/>
      <c r="L61" s="1586"/>
      <c r="M61" s="1586"/>
      <c r="N61" s="1586"/>
      <c r="O61" s="1586"/>
      <c r="P61" s="1586"/>
      <c r="Q61" s="1586"/>
      <c r="R61" s="1586"/>
      <c r="S61" s="1586"/>
      <c r="T61" s="1586"/>
      <c r="U61" s="1586"/>
      <c r="V61" s="1586"/>
      <c r="W61" s="1586"/>
      <c r="X61" s="1586"/>
      <c r="Y61" s="1586"/>
      <c r="Z61" s="1586"/>
      <c r="AA61" s="1586"/>
      <c r="AB61" s="1586"/>
      <c r="AC61" s="1586"/>
      <c r="AD61" s="1586"/>
      <c r="AE61" s="1586"/>
      <c r="AF61" s="1586"/>
      <c r="AG61" s="1586"/>
      <c r="AH61" s="1586"/>
      <c r="AI61" s="1586"/>
      <c r="AJ61" s="1586"/>
      <c r="AK61" s="1586"/>
      <c r="AL61" s="1586"/>
      <c r="AM61" s="1586"/>
      <c r="AN61" s="1586"/>
      <c r="AO61" s="1586"/>
      <c r="AP61" s="1586"/>
      <c r="AQ61" s="1586"/>
      <c r="AR61" s="1586"/>
      <c r="AS61" s="1586"/>
      <c r="AT61" s="1586"/>
      <c r="AU61" s="1586"/>
      <c r="AV61" s="1586"/>
      <c r="AW61" s="1586"/>
      <c r="AX61" s="1586"/>
      <c r="AY61" s="1586"/>
      <c r="AZ61" s="1586"/>
      <c r="BA61" s="1586"/>
      <c r="BB61" s="1586"/>
      <c r="BC61" s="1586"/>
    </row>
    <row r="62" spans="1:55" x14ac:dyDescent="0.2">
      <c r="A62" s="1586"/>
      <c r="B62" s="1586"/>
      <c r="C62" s="1586"/>
      <c r="D62" s="1586"/>
      <c r="E62" s="1586"/>
      <c r="F62" s="1586"/>
      <c r="G62" s="1586"/>
      <c r="H62" s="1586"/>
      <c r="I62" s="1586"/>
      <c r="J62" s="1586"/>
      <c r="K62" s="1586"/>
      <c r="L62" s="1586"/>
      <c r="M62" s="1586"/>
      <c r="N62" s="1586"/>
      <c r="O62" s="1586"/>
      <c r="P62" s="1586"/>
      <c r="Q62" s="1586"/>
      <c r="R62" s="1586"/>
      <c r="S62" s="1586"/>
      <c r="T62" s="1586"/>
      <c r="U62" s="1586"/>
      <c r="V62" s="1586"/>
      <c r="W62" s="1586"/>
      <c r="X62" s="1586"/>
      <c r="Y62" s="1586"/>
      <c r="Z62" s="1586"/>
      <c r="AA62" s="1586"/>
      <c r="AB62" s="1586"/>
      <c r="AC62" s="1586"/>
      <c r="AD62" s="1586"/>
      <c r="AE62" s="1586"/>
      <c r="AF62" s="1586"/>
      <c r="AG62" s="1586"/>
      <c r="AH62" s="1586"/>
      <c r="AI62" s="1586"/>
      <c r="AJ62" s="1586"/>
      <c r="AK62" s="1586"/>
      <c r="AL62" s="1586"/>
      <c r="AM62" s="1586"/>
      <c r="AN62" s="1586"/>
      <c r="AO62" s="1586"/>
      <c r="AP62" s="1586"/>
      <c r="AQ62" s="1586"/>
      <c r="AR62" s="1586"/>
      <c r="AS62" s="1586"/>
      <c r="AT62" s="1586"/>
      <c r="AU62" s="1586"/>
      <c r="AV62" s="1586"/>
      <c r="AW62" s="1586"/>
      <c r="AX62" s="1586"/>
      <c r="AY62" s="1586"/>
      <c r="AZ62" s="1586"/>
      <c r="BA62" s="1586"/>
      <c r="BB62" s="1586"/>
      <c r="BC62" s="1586"/>
    </row>
    <row r="63" spans="1:55" x14ac:dyDescent="0.2">
      <c r="A63" s="1586"/>
      <c r="B63" s="1586"/>
      <c r="C63" s="1586"/>
      <c r="D63" s="1586"/>
      <c r="E63" s="1586"/>
      <c r="F63" s="1586"/>
      <c r="G63" s="1586"/>
      <c r="H63" s="1586"/>
      <c r="I63" s="1586"/>
      <c r="J63" s="1586"/>
      <c r="K63" s="1586"/>
      <c r="L63" s="1586"/>
      <c r="M63" s="1586"/>
      <c r="N63" s="1586"/>
      <c r="O63" s="1586"/>
      <c r="P63" s="1586"/>
      <c r="Q63" s="1586"/>
      <c r="R63" s="1586"/>
      <c r="S63" s="1586"/>
      <c r="T63" s="1586"/>
      <c r="U63" s="1586"/>
      <c r="V63" s="1586"/>
      <c r="W63" s="1586"/>
      <c r="X63" s="1586"/>
      <c r="Y63" s="1586"/>
      <c r="Z63" s="1586"/>
      <c r="AA63" s="1586"/>
      <c r="AB63" s="1586"/>
      <c r="AC63" s="1586"/>
      <c r="AD63" s="1586"/>
      <c r="AE63" s="1586"/>
      <c r="AF63" s="1586"/>
      <c r="AG63" s="1586"/>
      <c r="AH63" s="1586"/>
      <c r="AI63" s="1586"/>
      <c r="AJ63" s="1586"/>
      <c r="AK63" s="1586"/>
      <c r="AL63" s="1586"/>
      <c r="AM63" s="1586"/>
      <c r="AN63" s="1586"/>
      <c r="AO63" s="1586"/>
      <c r="AP63" s="1586"/>
      <c r="AQ63" s="1586"/>
      <c r="AR63" s="1586"/>
      <c r="AS63" s="1586"/>
      <c r="AT63" s="1586"/>
      <c r="AU63" s="1586"/>
      <c r="AV63" s="1586"/>
      <c r="AW63" s="1586"/>
      <c r="AX63" s="1586"/>
      <c r="AY63" s="1586"/>
      <c r="AZ63" s="1586"/>
      <c r="BA63" s="1586"/>
      <c r="BB63" s="1586"/>
      <c r="BC63" s="1586"/>
    </row>
    <row r="64" spans="1:55" x14ac:dyDescent="0.2">
      <c r="A64" s="1586"/>
      <c r="B64" s="1586"/>
      <c r="C64" s="1586"/>
      <c r="D64" s="1586"/>
      <c r="E64" s="1586"/>
      <c r="F64" s="1586"/>
      <c r="G64" s="1586"/>
      <c r="H64" s="1586"/>
      <c r="I64" s="1586"/>
      <c r="J64" s="1586"/>
      <c r="K64" s="1586"/>
      <c r="L64" s="1586"/>
      <c r="M64" s="1586"/>
      <c r="N64" s="1586"/>
      <c r="O64" s="1586"/>
      <c r="P64" s="1586"/>
      <c r="Q64" s="1586"/>
      <c r="R64" s="1586"/>
      <c r="S64" s="1586"/>
      <c r="T64" s="1586"/>
      <c r="U64" s="1586"/>
      <c r="V64" s="1586"/>
      <c r="W64" s="1586"/>
      <c r="X64" s="1586"/>
      <c r="Y64" s="1586"/>
      <c r="Z64" s="1586"/>
      <c r="AA64" s="1586"/>
      <c r="AB64" s="1586"/>
      <c r="AC64" s="1586"/>
      <c r="AD64" s="1586"/>
      <c r="AE64" s="1586"/>
      <c r="AF64" s="1586"/>
      <c r="AG64" s="1586"/>
      <c r="AH64" s="1586"/>
      <c r="AI64" s="1586"/>
      <c r="AJ64" s="1586"/>
      <c r="AK64" s="1586"/>
      <c r="AL64" s="1586"/>
      <c r="AM64" s="1586"/>
      <c r="AN64" s="1586"/>
      <c r="AO64" s="1586"/>
      <c r="AP64" s="1586"/>
      <c r="AQ64" s="1586"/>
      <c r="AR64" s="1586"/>
      <c r="AS64" s="1586"/>
      <c r="AT64" s="1586"/>
      <c r="AU64" s="1586"/>
      <c r="AV64" s="1586"/>
      <c r="AW64" s="1586"/>
      <c r="AX64" s="1586"/>
      <c r="AY64" s="1586"/>
      <c r="AZ64" s="1586"/>
      <c r="BA64" s="1586"/>
      <c r="BB64" s="1586"/>
      <c r="BC64" s="1586"/>
    </row>
    <row r="65" spans="1:55" x14ac:dyDescent="0.2">
      <c r="A65" s="1586"/>
      <c r="B65" s="1586"/>
      <c r="C65" s="1586"/>
      <c r="D65" s="1586"/>
      <c r="E65" s="1586"/>
      <c r="F65" s="1586"/>
      <c r="G65" s="1586"/>
      <c r="H65" s="1586"/>
      <c r="I65" s="1586"/>
      <c r="J65" s="1586"/>
      <c r="K65" s="1586"/>
      <c r="L65" s="1586"/>
      <c r="M65" s="1586"/>
      <c r="N65" s="1586"/>
      <c r="O65" s="1586"/>
      <c r="P65" s="1586"/>
      <c r="Q65" s="1586"/>
      <c r="R65" s="1586"/>
      <c r="S65" s="1586"/>
      <c r="T65" s="1586"/>
      <c r="U65" s="1586"/>
      <c r="V65" s="1586"/>
      <c r="W65" s="1586"/>
      <c r="X65" s="1586"/>
      <c r="Y65" s="1586"/>
      <c r="Z65" s="1586"/>
      <c r="AA65" s="1586"/>
      <c r="AB65" s="1586"/>
      <c r="AC65" s="1586"/>
      <c r="AD65" s="1586"/>
      <c r="AE65" s="1586"/>
      <c r="AF65" s="1586"/>
      <c r="AG65" s="1586"/>
      <c r="AH65" s="1586"/>
      <c r="AI65" s="1586"/>
      <c r="AJ65" s="1586"/>
      <c r="AK65" s="1586"/>
      <c r="AL65" s="1586"/>
      <c r="AM65" s="1586"/>
      <c r="AN65" s="1586"/>
      <c r="AO65" s="1586"/>
      <c r="AP65" s="1586"/>
      <c r="AQ65" s="1586"/>
      <c r="AR65" s="1586"/>
      <c r="AS65" s="1586"/>
      <c r="AT65" s="1586"/>
      <c r="AU65" s="1586"/>
      <c r="AV65" s="1586"/>
      <c r="AW65" s="1586"/>
      <c r="AX65" s="1586"/>
      <c r="AY65" s="1586"/>
      <c r="AZ65" s="1586"/>
      <c r="BA65" s="1586"/>
      <c r="BB65" s="1586"/>
      <c r="BC65" s="1586"/>
    </row>
    <row r="66" spans="1:55" x14ac:dyDescent="0.2">
      <c r="A66" s="1586"/>
      <c r="B66" s="1586"/>
      <c r="C66" s="1586"/>
      <c r="D66" s="1586"/>
      <c r="E66" s="1586"/>
      <c r="F66" s="1586"/>
      <c r="G66" s="1586"/>
      <c r="H66" s="1586"/>
      <c r="I66" s="1586"/>
      <c r="J66" s="1586"/>
      <c r="K66" s="1586"/>
      <c r="L66" s="1586"/>
      <c r="M66" s="1586"/>
      <c r="N66" s="1586"/>
      <c r="O66" s="1586"/>
      <c r="P66" s="1586"/>
      <c r="Q66" s="1586"/>
      <c r="R66" s="1586"/>
      <c r="S66" s="1586"/>
      <c r="T66" s="1586"/>
      <c r="U66" s="1586"/>
      <c r="V66" s="1586"/>
      <c r="W66" s="1586"/>
      <c r="X66" s="1586"/>
      <c r="Y66" s="1586"/>
      <c r="Z66" s="1586"/>
      <c r="AA66" s="1586"/>
      <c r="AB66" s="1586"/>
      <c r="AC66" s="1586"/>
      <c r="AD66" s="1586"/>
      <c r="AE66" s="1586"/>
      <c r="AF66" s="1586"/>
      <c r="AG66" s="1586"/>
      <c r="AH66" s="1586"/>
      <c r="AI66" s="1586"/>
      <c r="AJ66" s="1586"/>
      <c r="AK66" s="1586"/>
      <c r="AL66" s="1586"/>
      <c r="AM66" s="1586"/>
      <c r="AN66" s="1586"/>
      <c r="AO66" s="1586"/>
      <c r="AP66" s="1586"/>
      <c r="AQ66" s="1586"/>
      <c r="AR66" s="1586"/>
      <c r="AS66" s="1586"/>
      <c r="AT66" s="1586"/>
      <c r="AU66" s="1586"/>
      <c r="AV66" s="1586"/>
      <c r="AW66" s="1586"/>
      <c r="AX66" s="1586"/>
      <c r="AY66" s="1586"/>
      <c r="AZ66" s="1586"/>
      <c r="BA66" s="1586"/>
      <c r="BB66" s="1586"/>
      <c r="BC66" s="1586"/>
    </row>
    <row r="67" spans="1:55" x14ac:dyDescent="0.2">
      <c r="A67" s="1586"/>
      <c r="B67" s="1586"/>
      <c r="C67" s="1586"/>
      <c r="D67" s="1586"/>
      <c r="E67" s="1586"/>
      <c r="F67" s="1586"/>
      <c r="G67" s="1586"/>
      <c r="H67" s="1586"/>
      <c r="I67" s="1586"/>
      <c r="J67" s="1586"/>
      <c r="K67" s="1586"/>
      <c r="L67" s="1586"/>
      <c r="M67" s="1586"/>
      <c r="N67" s="1586"/>
      <c r="O67" s="1586"/>
      <c r="P67" s="1586"/>
      <c r="Q67" s="1586"/>
      <c r="R67" s="1586"/>
      <c r="S67" s="1586"/>
      <c r="T67" s="1586"/>
      <c r="U67" s="1586"/>
      <c r="V67" s="1586"/>
      <c r="W67" s="1586"/>
      <c r="X67" s="1586"/>
      <c r="Y67" s="1586"/>
      <c r="Z67" s="1586"/>
      <c r="AA67" s="1586"/>
      <c r="AB67" s="1586"/>
      <c r="AC67" s="1586"/>
      <c r="AD67" s="1586"/>
      <c r="AE67" s="1586"/>
      <c r="AF67" s="1586"/>
      <c r="AG67" s="1586"/>
      <c r="AH67" s="1586"/>
      <c r="AI67" s="1586"/>
      <c r="AJ67" s="1586"/>
      <c r="AK67" s="1586"/>
      <c r="AL67" s="1586"/>
      <c r="AM67" s="1586"/>
      <c r="AN67" s="1586"/>
      <c r="AO67" s="1586"/>
      <c r="AP67" s="1586"/>
      <c r="AQ67" s="1586"/>
      <c r="AR67" s="1586"/>
      <c r="AS67" s="1586"/>
      <c r="AT67" s="1586"/>
      <c r="AU67" s="1586"/>
      <c r="AV67" s="1586"/>
      <c r="AW67" s="1586"/>
      <c r="AX67" s="1586"/>
      <c r="AY67" s="1586"/>
      <c r="AZ67" s="1586"/>
      <c r="BA67" s="1586"/>
      <c r="BB67" s="1586"/>
      <c r="BC67" s="1586"/>
    </row>
    <row r="68" spans="1:55" x14ac:dyDescent="0.2">
      <c r="A68" s="1586"/>
      <c r="B68" s="1586"/>
      <c r="C68" s="1586"/>
      <c r="D68" s="1586"/>
      <c r="E68" s="1586"/>
      <c r="F68" s="1586"/>
      <c r="G68" s="1586"/>
      <c r="H68" s="1586"/>
      <c r="I68" s="1586"/>
      <c r="J68" s="1586"/>
      <c r="K68" s="1586"/>
      <c r="L68" s="1586"/>
      <c r="M68" s="1586"/>
      <c r="N68" s="1586"/>
      <c r="O68" s="1586"/>
      <c r="P68" s="1586"/>
      <c r="Q68" s="1586"/>
      <c r="R68" s="1586"/>
      <c r="S68" s="1586"/>
      <c r="T68" s="1586"/>
      <c r="U68" s="1586"/>
      <c r="V68" s="1586"/>
      <c r="W68" s="1586"/>
      <c r="X68" s="1586"/>
      <c r="Y68" s="1586"/>
      <c r="Z68" s="1586"/>
      <c r="AA68" s="1586"/>
      <c r="AB68" s="1586"/>
      <c r="AC68" s="1586"/>
      <c r="AD68" s="1586"/>
      <c r="AE68" s="1586"/>
      <c r="AF68" s="1586"/>
      <c r="AG68" s="1586"/>
      <c r="AH68" s="1586"/>
      <c r="AI68" s="1586"/>
      <c r="AJ68" s="1586"/>
      <c r="AK68" s="1586"/>
      <c r="AL68" s="1586"/>
      <c r="AM68" s="1586"/>
      <c r="AN68" s="1586"/>
      <c r="AO68" s="1586"/>
      <c r="AP68" s="1586"/>
      <c r="AQ68" s="1586"/>
      <c r="AR68" s="1586"/>
      <c r="AS68" s="1586"/>
      <c r="AT68" s="1586"/>
      <c r="AU68" s="1586"/>
      <c r="AV68" s="1586"/>
      <c r="AW68" s="1586"/>
      <c r="AX68" s="1586"/>
      <c r="AY68" s="1586"/>
      <c r="AZ68" s="1586"/>
      <c r="BA68" s="1586"/>
      <c r="BB68" s="1586"/>
      <c r="BC68" s="1586"/>
    </row>
    <row r="69" spans="1:55" x14ac:dyDescent="0.2">
      <c r="A69" s="1586"/>
      <c r="B69" s="1586"/>
      <c r="C69" s="1586"/>
      <c r="D69" s="1586"/>
      <c r="E69" s="1586"/>
      <c r="F69" s="1586"/>
      <c r="G69" s="1586"/>
      <c r="H69" s="1586"/>
      <c r="I69" s="1586"/>
      <c r="J69" s="1586"/>
      <c r="K69" s="1586"/>
      <c r="L69" s="1586"/>
      <c r="M69" s="1586"/>
      <c r="N69" s="1586"/>
      <c r="O69" s="1586"/>
      <c r="P69" s="1586"/>
      <c r="Q69" s="1586"/>
      <c r="R69" s="1586"/>
      <c r="S69" s="1586"/>
      <c r="T69" s="1586"/>
      <c r="U69" s="1586"/>
      <c r="V69" s="1586"/>
      <c r="W69" s="1586"/>
      <c r="X69" s="1586"/>
      <c r="Y69" s="1586"/>
      <c r="Z69" s="1586"/>
      <c r="AA69" s="1586"/>
      <c r="AB69" s="1586"/>
      <c r="AC69" s="1586"/>
      <c r="AD69" s="1586"/>
      <c r="AE69" s="1586"/>
      <c r="AF69" s="1586"/>
      <c r="AG69" s="1586"/>
      <c r="AH69" s="1586"/>
      <c r="AI69" s="1586"/>
      <c r="AJ69" s="1586"/>
      <c r="AK69" s="1586"/>
      <c r="AL69" s="1586"/>
      <c r="AM69" s="1586"/>
      <c r="AN69" s="1586"/>
      <c r="AO69" s="1586"/>
      <c r="AP69" s="1586"/>
      <c r="AQ69" s="1586"/>
      <c r="AR69" s="1586"/>
      <c r="AS69" s="1586"/>
      <c r="AT69" s="1586"/>
      <c r="AU69" s="1586"/>
      <c r="AV69" s="1586"/>
      <c r="AW69" s="1586"/>
      <c r="AX69" s="1586"/>
      <c r="AY69" s="1586"/>
      <c r="AZ69" s="1586"/>
      <c r="BA69" s="1586"/>
      <c r="BB69" s="1586"/>
      <c r="BC69" s="1586"/>
    </row>
    <row r="70" spans="1:55" x14ac:dyDescent="0.2">
      <c r="A70" s="1586"/>
      <c r="B70" s="1586"/>
      <c r="C70" s="1586"/>
      <c r="D70" s="1586"/>
      <c r="E70" s="1586"/>
      <c r="F70" s="1586"/>
      <c r="G70" s="1586"/>
      <c r="H70" s="1586"/>
      <c r="I70" s="1586"/>
      <c r="J70" s="1586"/>
      <c r="K70" s="1586"/>
      <c r="L70" s="1586"/>
      <c r="M70" s="1586"/>
      <c r="N70" s="1586"/>
      <c r="O70" s="1586"/>
      <c r="P70" s="1586"/>
      <c r="Q70" s="1586"/>
      <c r="R70" s="1586"/>
      <c r="S70" s="1586"/>
      <c r="T70" s="1586"/>
      <c r="U70" s="1586"/>
      <c r="V70" s="1586"/>
      <c r="W70" s="1586"/>
      <c r="X70" s="1586"/>
      <c r="Y70" s="1586"/>
      <c r="Z70" s="1586"/>
      <c r="AA70" s="1586"/>
      <c r="AB70" s="1586"/>
      <c r="AC70" s="1586"/>
      <c r="AD70" s="1586"/>
      <c r="AE70" s="1586"/>
      <c r="AF70" s="1586"/>
      <c r="AG70" s="1586"/>
      <c r="AH70" s="1586"/>
      <c r="AI70" s="1586"/>
      <c r="AJ70" s="1586"/>
      <c r="AK70" s="1586"/>
      <c r="AL70" s="1586"/>
      <c r="AM70" s="1586"/>
      <c r="AN70" s="1586"/>
      <c r="AO70" s="1586"/>
      <c r="AP70" s="1586"/>
      <c r="AQ70" s="1586"/>
      <c r="AR70" s="1586"/>
      <c r="AS70" s="1586"/>
      <c r="AT70" s="1586"/>
      <c r="AU70" s="1586"/>
      <c r="AV70" s="1586"/>
      <c r="AW70" s="1586"/>
      <c r="AX70" s="1586"/>
      <c r="AY70" s="1586"/>
      <c r="AZ70" s="1586"/>
      <c r="BA70" s="1586"/>
      <c r="BB70" s="1586"/>
      <c r="BC70" s="1586"/>
    </row>
    <row r="71" spans="1:55" x14ac:dyDescent="0.2">
      <c r="A71" s="1586"/>
      <c r="B71" s="1586"/>
      <c r="C71" s="1586"/>
      <c r="D71" s="1586"/>
      <c r="E71" s="1586"/>
      <c r="F71" s="1586"/>
      <c r="G71" s="1586"/>
      <c r="H71" s="1586"/>
      <c r="I71" s="1586"/>
      <c r="J71" s="1586"/>
      <c r="K71" s="1586"/>
      <c r="L71" s="1586"/>
      <c r="M71" s="1586"/>
      <c r="N71" s="1586"/>
      <c r="O71" s="1586"/>
      <c r="P71" s="1586"/>
      <c r="Q71" s="1586"/>
      <c r="R71" s="1586"/>
      <c r="S71" s="1586"/>
      <c r="T71" s="1586"/>
      <c r="U71" s="1586"/>
      <c r="V71" s="1586"/>
      <c r="W71" s="1586"/>
      <c r="X71" s="1586"/>
      <c r="Y71" s="1586"/>
      <c r="Z71" s="1586"/>
      <c r="AA71" s="1586"/>
      <c r="AB71" s="1586"/>
      <c r="AC71" s="1586"/>
      <c r="AD71" s="1586"/>
      <c r="AE71" s="1586"/>
      <c r="AF71" s="1586"/>
      <c r="AG71" s="1586"/>
      <c r="AH71" s="1586"/>
      <c r="AI71" s="1586"/>
      <c r="AJ71" s="1586"/>
      <c r="AK71" s="1586"/>
      <c r="AL71" s="1586"/>
      <c r="AM71" s="1586"/>
      <c r="AN71" s="1586"/>
      <c r="AO71" s="1586"/>
      <c r="AP71" s="1586"/>
      <c r="AQ71" s="1586"/>
      <c r="AR71" s="1586"/>
      <c r="AS71" s="1586"/>
      <c r="AT71" s="1586"/>
      <c r="AU71" s="1586"/>
      <c r="AV71" s="1586"/>
      <c r="AW71" s="1586"/>
      <c r="AX71" s="1586"/>
      <c r="AY71" s="1586"/>
      <c r="AZ71" s="1586"/>
      <c r="BA71" s="1586"/>
      <c r="BB71" s="1586"/>
      <c r="BC71" s="1586"/>
    </row>
    <row r="72" spans="1:55" x14ac:dyDescent="0.2">
      <c r="A72" s="1586"/>
      <c r="B72" s="1586"/>
      <c r="C72" s="1586"/>
      <c r="D72" s="1586"/>
      <c r="E72" s="1586"/>
      <c r="F72" s="1586"/>
      <c r="G72" s="1586"/>
      <c r="H72" s="1586"/>
      <c r="I72" s="1586"/>
      <c r="J72" s="1586"/>
      <c r="K72" s="1586"/>
      <c r="L72" s="1586"/>
      <c r="M72" s="1586"/>
      <c r="N72" s="1586"/>
      <c r="O72" s="1586"/>
      <c r="P72" s="1586"/>
      <c r="Q72" s="1586"/>
      <c r="R72" s="1586"/>
      <c r="S72" s="1586"/>
      <c r="T72" s="1586"/>
      <c r="U72" s="1586"/>
      <c r="V72" s="1586"/>
      <c r="W72" s="1586"/>
      <c r="X72" s="1586"/>
      <c r="Y72" s="1586"/>
      <c r="Z72" s="1586"/>
      <c r="AA72" s="1586"/>
      <c r="AB72" s="1586"/>
      <c r="AC72" s="1586"/>
      <c r="AD72" s="1586"/>
      <c r="AE72" s="1586"/>
      <c r="AF72" s="1586"/>
      <c r="AG72" s="1586"/>
      <c r="AH72" s="1586"/>
      <c r="AI72" s="1586"/>
      <c r="AJ72" s="1586"/>
      <c r="AK72" s="1586"/>
      <c r="AL72" s="1586"/>
      <c r="AM72" s="1586"/>
      <c r="AN72" s="1586"/>
      <c r="AO72" s="1586"/>
      <c r="AP72" s="1586"/>
      <c r="AQ72" s="1586"/>
      <c r="AR72" s="1586"/>
      <c r="AS72" s="1586"/>
      <c r="AT72" s="1586"/>
      <c r="AU72" s="1586"/>
      <c r="AV72" s="1586"/>
      <c r="AW72" s="1586"/>
      <c r="AX72" s="1586"/>
      <c r="AY72" s="1586"/>
      <c r="AZ72" s="1586"/>
      <c r="BA72" s="1586"/>
      <c r="BB72" s="1586"/>
      <c r="BC72" s="1586"/>
    </row>
    <row r="73" spans="1:55" x14ac:dyDescent="0.2">
      <c r="A73" s="1586"/>
      <c r="B73" s="1586"/>
      <c r="C73" s="1586"/>
      <c r="D73" s="1586"/>
      <c r="E73" s="1586"/>
      <c r="F73" s="1586"/>
      <c r="G73" s="1586"/>
      <c r="H73" s="1586"/>
      <c r="I73" s="1586"/>
      <c r="J73" s="1586"/>
      <c r="K73" s="1586"/>
      <c r="L73" s="1586"/>
      <c r="M73" s="1586"/>
      <c r="N73" s="1586"/>
      <c r="O73" s="1586"/>
      <c r="P73" s="1586"/>
      <c r="Q73" s="1586"/>
      <c r="R73" s="1586"/>
      <c r="S73" s="1586"/>
      <c r="T73" s="1586"/>
      <c r="U73" s="1586"/>
      <c r="V73" s="1586"/>
      <c r="W73" s="1586"/>
      <c r="X73" s="1586"/>
      <c r="Y73" s="1586"/>
      <c r="Z73" s="1586"/>
      <c r="AA73" s="1586"/>
      <c r="AB73" s="1586"/>
      <c r="AC73" s="1586"/>
      <c r="AD73" s="1586"/>
      <c r="AE73" s="1586"/>
      <c r="AF73" s="1586"/>
      <c r="AG73" s="1586"/>
      <c r="AH73" s="1586"/>
      <c r="AI73" s="1586"/>
      <c r="AJ73" s="1586"/>
      <c r="AK73" s="1586"/>
      <c r="AL73" s="1586"/>
      <c r="AM73" s="1586"/>
      <c r="AN73" s="1586"/>
      <c r="AO73" s="1586"/>
      <c r="AP73" s="1586"/>
      <c r="AQ73" s="1586"/>
      <c r="AR73" s="1586"/>
      <c r="AS73" s="1586"/>
      <c r="AT73" s="1586"/>
      <c r="AU73" s="1586"/>
      <c r="AV73" s="1586"/>
      <c r="AW73" s="1586"/>
      <c r="AX73" s="1586"/>
      <c r="AY73" s="1586"/>
      <c r="AZ73" s="1586"/>
      <c r="BA73" s="1586"/>
      <c r="BB73" s="1586"/>
      <c r="BC73" s="1586"/>
    </row>
    <row r="74" spans="1:55" x14ac:dyDescent="0.2">
      <c r="A74" s="1586"/>
      <c r="B74" s="1586"/>
      <c r="C74" s="1586"/>
      <c r="D74" s="1586"/>
      <c r="E74" s="1586"/>
      <c r="F74" s="1586"/>
      <c r="G74" s="1586"/>
      <c r="H74" s="1586"/>
      <c r="I74" s="1586"/>
      <c r="J74" s="1586"/>
      <c r="K74" s="1586"/>
      <c r="L74" s="1586"/>
      <c r="M74" s="1586"/>
      <c r="N74" s="1586"/>
      <c r="O74" s="1586"/>
      <c r="P74" s="1586"/>
      <c r="Q74" s="1586"/>
      <c r="R74" s="1586"/>
      <c r="S74" s="1586"/>
      <c r="T74" s="1586"/>
      <c r="U74" s="1586"/>
      <c r="V74" s="1586"/>
      <c r="W74" s="1586"/>
      <c r="X74" s="1586"/>
      <c r="Y74" s="1586"/>
      <c r="Z74" s="1586"/>
      <c r="AA74" s="1586"/>
      <c r="AB74" s="1586"/>
      <c r="AC74" s="1586"/>
      <c r="AD74" s="1586"/>
      <c r="AE74" s="1586"/>
      <c r="AF74" s="1586"/>
      <c r="AG74" s="1586"/>
      <c r="AH74" s="1586"/>
      <c r="AI74" s="1586"/>
      <c r="AJ74" s="1586"/>
      <c r="AK74" s="1586"/>
      <c r="AL74" s="1586"/>
      <c r="AM74" s="1586"/>
      <c r="AN74" s="1586"/>
      <c r="AO74" s="1586"/>
      <c r="AP74" s="1586"/>
      <c r="AQ74" s="1586"/>
      <c r="AR74" s="1586"/>
      <c r="AS74" s="1586"/>
      <c r="AT74" s="1586"/>
      <c r="AU74" s="1586"/>
      <c r="AV74" s="1586"/>
      <c r="AW74" s="1586"/>
      <c r="AX74" s="1586"/>
      <c r="AY74" s="1586"/>
      <c r="AZ74" s="1586"/>
      <c r="BA74" s="1586"/>
      <c r="BB74" s="1586"/>
      <c r="BC74" s="1586"/>
    </row>
    <row r="75" spans="1:55" x14ac:dyDescent="0.2">
      <c r="A75" s="1586"/>
      <c r="B75" s="1586"/>
      <c r="C75" s="1586"/>
      <c r="D75" s="1586"/>
      <c r="E75" s="1586"/>
      <c r="F75" s="1586"/>
      <c r="G75" s="1586"/>
      <c r="H75" s="1586"/>
      <c r="I75" s="1586"/>
      <c r="J75" s="1586"/>
      <c r="K75" s="1586"/>
      <c r="L75" s="1586"/>
      <c r="M75" s="1586"/>
      <c r="N75" s="1586"/>
      <c r="O75" s="1586"/>
      <c r="P75" s="1586"/>
      <c r="Q75" s="1586"/>
      <c r="R75" s="1586"/>
      <c r="S75" s="1586"/>
      <c r="T75" s="1586"/>
      <c r="U75" s="1586"/>
      <c r="V75" s="1586"/>
      <c r="W75" s="1586"/>
      <c r="X75" s="1586"/>
      <c r="Y75" s="1586"/>
      <c r="Z75" s="1586"/>
      <c r="AA75" s="1586"/>
      <c r="AB75" s="1586"/>
      <c r="AC75" s="1586"/>
      <c r="AD75" s="1586"/>
      <c r="AE75" s="1586"/>
      <c r="AF75" s="1586"/>
      <c r="AG75" s="1586"/>
      <c r="AH75" s="1586"/>
      <c r="AI75" s="1586"/>
      <c r="AJ75" s="1586"/>
      <c r="AK75" s="1586"/>
      <c r="AL75" s="1586"/>
      <c r="AM75" s="1586"/>
      <c r="AN75" s="1586"/>
      <c r="AO75" s="1586"/>
      <c r="AP75" s="1586"/>
      <c r="AQ75" s="1586"/>
      <c r="AR75" s="1586"/>
      <c r="AS75" s="1586"/>
      <c r="AT75" s="1586"/>
      <c r="AU75" s="1586"/>
      <c r="AV75" s="1586"/>
      <c r="AW75" s="1586"/>
      <c r="AX75" s="1586"/>
      <c r="AY75" s="1586"/>
      <c r="AZ75" s="1586"/>
      <c r="BA75" s="1586"/>
      <c r="BB75" s="1586"/>
      <c r="BC75" s="1586"/>
    </row>
    <row r="76" spans="1:55" x14ac:dyDescent="0.2">
      <c r="A76" s="1586"/>
      <c r="B76" s="1586"/>
      <c r="C76" s="1586"/>
      <c r="D76" s="1586"/>
      <c r="E76" s="1586"/>
      <c r="F76" s="1586"/>
      <c r="G76" s="1586"/>
      <c r="H76" s="1586"/>
      <c r="I76" s="1586"/>
      <c r="J76" s="1586"/>
      <c r="K76" s="1586"/>
      <c r="L76" s="1586"/>
      <c r="M76" s="1586"/>
      <c r="N76" s="1586"/>
      <c r="O76" s="1586"/>
      <c r="P76" s="1586"/>
      <c r="Q76" s="1586"/>
      <c r="R76" s="1586"/>
      <c r="S76" s="1586"/>
      <c r="T76" s="1586"/>
      <c r="U76" s="1586"/>
      <c r="V76" s="1586"/>
      <c r="W76" s="1586"/>
      <c r="X76" s="1586"/>
      <c r="Y76" s="1586"/>
      <c r="Z76" s="1586"/>
      <c r="AA76" s="1586"/>
      <c r="AB76" s="1586"/>
      <c r="AC76" s="1586"/>
      <c r="AD76" s="1586"/>
      <c r="AE76" s="1586"/>
      <c r="AF76" s="1586"/>
      <c r="AG76" s="1586"/>
      <c r="AH76" s="1586"/>
      <c r="AI76" s="1586"/>
      <c r="AJ76" s="1586"/>
      <c r="AK76" s="1586"/>
      <c r="AL76" s="1586"/>
      <c r="AM76" s="1586"/>
      <c r="AN76" s="1586"/>
      <c r="AO76" s="1586"/>
      <c r="AP76" s="1586"/>
      <c r="AQ76" s="1586"/>
      <c r="AR76" s="1586"/>
      <c r="AS76" s="1586"/>
      <c r="AT76" s="1586"/>
      <c r="AU76" s="1586"/>
      <c r="AV76" s="1586"/>
      <c r="AW76" s="1586"/>
      <c r="AX76" s="1586"/>
      <c r="AY76" s="1586"/>
      <c r="AZ76" s="1586"/>
      <c r="BA76" s="1586"/>
      <c r="BB76" s="1586"/>
      <c r="BC76" s="1586"/>
    </row>
    <row r="77" spans="1:55" x14ac:dyDescent="0.2">
      <c r="A77" s="1586"/>
      <c r="B77" s="1586"/>
      <c r="C77" s="1586"/>
      <c r="D77" s="1586"/>
      <c r="E77" s="1586"/>
      <c r="F77" s="1586"/>
      <c r="G77" s="1586"/>
      <c r="H77" s="1586"/>
      <c r="I77" s="1586"/>
      <c r="J77" s="1586"/>
      <c r="K77" s="1586"/>
      <c r="L77" s="1586"/>
      <c r="M77" s="1586"/>
      <c r="N77" s="1586"/>
      <c r="O77" s="1586"/>
      <c r="P77" s="1586"/>
      <c r="Q77" s="1586"/>
      <c r="R77" s="1586"/>
      <c r="S77" s="1586"/>
      <c r="T77" s="1586"/>
      <c r="U77" s="1586"/>
      <c r="V77" s="1586"/>
      <c r="W77" s="1586"/>
      <c r="X77" s="1586"/>
      <c r="Y77" s="1586"/>
      <c r="Z77" s="1586"/>
      <c r="AA77" s="1586"/>
      <c r="AB77" s="1586"/>
      <c r="AC77" s="1586"/>
      <c r="AD77" s="1586"/>
      <c r="AE77" s="1586"/>
      <c r="AF77" s="1586"/>
      <c r="AG77" s="1586"/>
      <c r="AH77" s="1586"/>
      <c r="AI77" s="1586"/>
      <c r="AJ77" s="1586"/>
      <c r="AK77" s="1586"/>
      <c r="AL77" s="1586"/>
      <c r="AM77" s="1586"/>
      <c r="AN77" s="1586"/>
      <c r="AO77" s="1586"/>
      <c r="AP77" s="1586"/>
      <c r="AQ77" s="1586"/>
      <c r="AR77" s="1586"/>
      <c r="AS77" s="1586"/>
      <c r="AT77" s="1586"/>
      <c r="AU77" s="1586"/>
      <c r="AV77" s="1586"/>
      <c r="AW77" s="1586"/>
      <c r="AX77" s="1586"/>
      <c r="AY77" s="1586"/>
      <c r="AZ77" s="1586"/>
      <c r="BA77" s="1586"/>
      <c r="BB77" s="1586"/>
      <c r="BC77" s="1586"/>
    </row>
    <row r="78" spans="1:55" x14ac:dyDescent="0.2">
      <c r="A78" s="1586"/>
      <c r="B78" s="1586"/>
      <c r="C78" s="1586"/>
      <c r="D78" s="1586"/>
      <c r="E78" s="1586"/>
      <c r="F78" s="1586"/>
      <c r="G78" s="1586"/>
      <c r="H78" s="1586"/>
      <c r="I78" s="1586"/>
      <c r="J78" s="1586"/>
      <c r="K78" s="1586"/>
      <c r="L78" s="1586"/>
      <c r="M78" s="1586"/>
      <c r="N78" s="1586"/>
      <c r="O78" s="1586"/>
      <c r="P78" s="1586"/>
      <c r="Q78" s="1586"/>
      <c r="R78" s="1586"/>
      <c r="S78" s="1586"/>
      <c r="T78" s="1586"/>
      <c r="U78" s="1586"/>
      <c r="V78" s="1586"/>
      <c r="W78" s="1586"/>
      <c r="X78" s="1586"/>
      <c r="Y78" s="1586"/>
      <c r="Z78" s="1586"/>
      <c r="AA78" s="1586"/>
      <c r="AB78" s="1586"/>
      <c r="AC78" s="1586"/>
      <c r="AD78" s="1586"/>
      <c r="AE78" s="1586"/>
      <c r="AF78" s="1586"/>
      <c r="AG78" s="1586"/>
      <c r="AH78" s="1586"/>
      <c r="AI78" s="1586"/>
      <c r="AJ78" s="1586"/>
      <c r="AK78" s="1586"/>
      <c r="AL78" s="1586"/>
      <c r="AM78" s="1586"/>
      <c r="AN78" s="1586"/>
      <c r="AO78" s="1586"/>
      <c r="AP78" s="1586"/>
      <c r="AQ78" s="1586"/>
      <c r="AR78" s="1586"/>
      <c r="AS78" s="1586"/>
      <c r="AT78" s="1586"/>
      <c r="AU78" s="1586"/>
      <c r="AV78" s="1586"/>
      <c r="AW78" s="1586"/>
      <c r="AX78" s="1586"/>
      <c r="AY78" s="1586"/>
      <c r="AZ78" s="1586"/>
      <c r="BA78" s="1586"/>
      <c r="BB78" s="1586"/>
      <c r="BC78" s="1586"/>
    </row>
    <row r="79" spans="1:55" x14ac:dyDescent="0.2">
      <c r="A79" s="1586"/>
      <c r="B79" s="1586"/>
      <c r="C79" s="1586"/>
      <c r="D79" s="1586"/>
      <c r="E79" s="1586"/>
      <c r="F79" s="1586"/>
      <c r="G79" s="1586"/>
      <c r="H79" s="1586"/>
      <c r="I79" s="1586"/>
      <c r="J79" s="1586"/>
      <c r="K79" s="1586"/>
      <c r="L79" s="1586"/>
      <c r="M79" s="1586"/>
      <c r="N79" s="1586"/>
      <c r="O79" s="1586"/>
      <c r="P79" s="1586"/>
      <c r="Q79" s="1586"/>
      <c r="R79" s="1586"/>
      <c r="S79" s="1586"/>
      <c r="T79" s="1586"/>
      <c r="U79" s="1586"/>
      <c r="V79" s="1586"/>
      <c r="W79" s="1586"/>
      <c r="X79" s="1586"/>
      <c r="Y79" s="1586"/>
      <c r="Z79" s="1586"/>
      <c r="AA79" s="1586"/>
      <c r="AB79" s="1586"/>
      <c r="AC79" s="1586"/>
      <c r="AD79" s="1586"/>
      <c r="AE79" s="1586"/>
      <c r="AF79" s="1586"/>
      <c r="AG79" s="1586"/>
      <c r="AH79" s="1586"/>
      <c r="AI79" s="1586"/>
      <c r="AJ79" s="1586"/>
      <c r="AK79" s="1586"/>
      <c r="AL79" s="1586"/>
      <c r="AM79" s="1586"/>
      <c r="AN79" s="1586"/>
      <c r="AO79" s="1586"/>
      <c r="AP79" s="1586"/>
      <c r="AQ79" s="1586"/>
      <c r="AR79" s="1586"/>
      <c r="AS79" s="1586"/>
      <c r="AT79" s="1586"/>
      <c r="AU79" s="1586"/>
      <c r="AV79" s="1586"/>
      <c r="AW79" s="1586"/>
      <c r="AX79" s="1586"/>
      <c r="AY79" s="1586"/>
      <c r="AZ79" s="1586"/>
      <c r="BA79" s="1586"/>
      <c r="BB79" s="1586"/>
      <c r="BC79" s="1586"/>
    </row>
    <row r="80" spans="1:55" x14ac:dyDescent="0.2">
      <c r="A80" s="1586"/>
      <c r="B80" s="1586"/>
      <c r="C80" s="1586"/>
      <c r="D80" s="1586"/>
      <c r="E80" s="1586"/>
      <c r="F80" s="1586"/>
      <c r="G80" s="1586"/>
      <c r="H80" s="1586"/>
      <c r="I80" s="1586"/>
      <c r="J80" s="1586"/>
      <c r="K80" s="1586"/>
      <c r="L80" s="1586"/>
      <c r="M80" s="1586"/>
      <c r="N80" s="1586"/>
      <c r="O80" s="1586"/>
      <c r="P80" s="1586"/>
      <c r="Q80" s="1586"/>
      <c r="R80" s="1586"/>
      <c r="S80" s="1586"/>
      <c r="T80" s="1586"/>
      <c r="U80" s="1586"/>
      <c r="V80" s="1586"/>
      <c r="W80" s="1586"/>
      <c r="X80" s="1586"/>
      <c r="Y80" s="1586"/>
      <c r="Z80" s="1586"/>
      <c r="AA80" s="1586"/>
      <c r="AB80" s="1586"/>
      <c r="AC80" s="1586"/>
      <c r="AD80" s="1586"/>
      <c r="AE80" s="1586"/>
      <c r="AF80" s="1586"/>
      <c r="AG80" s="1586"/>
      <c r="AH80" s="1586"/>
      <c r="AI80" s="1586"/>
      <c r="AJ80" s="1586"/>
      <c r="AK80" s="1586"/>
      <c r="AL80" s="1586"/>
      <c r="AM80" s="1586"/>
      <c r="AN80" s="1586"/>
      <c r="AO80" s="1586"/>
      <c r="AP80" s="1586"/>
      <c r="AQ80" s="1586"/>
      <c r="AR80" s="1586"/>
      <c r="AS80" s="1586"/>
      <c r="AT80" s="1586"/>
      <c r="AU80" s="1586"/>
      <c r="AV80" s="1586"/>
      <c r="AW80" s="1586"/>
      <c r="AX80" s="1586"/>
      <c r="AY80" s="1586"/>
      <c r="AZ80" s="1586"/>
      <c r="BA80" s="1586"/>
      <c r="BB80" s="1586"/>
      <c r="BC80" s="1586"/>
    </row>
    <row r="81" spans="1:55" x14ac:dyDescent="0.2">
      <c r="A81" s="1586"/>
      <c r="B81" s="1586"/>
      <c r="C81" s="1586"/>
      <c r="D81" s="1586"/>
      <c r="E81" s="1586"/>
      <c r="F81" s="1586"/>
      <c r="G81" s="1586"/>
      <c r="H81" s="1586"/>
      <c r="I81" s="1586"/>
      <c r="J81" s="1586"/>
      <c r="K81" s="1586"/>
      <c r="L81" s="1586"/>
      <c r="M81" s="1586"/>
      <c r="N81" s="1586"/>
      <c r="O81" s="1586"/>
      <c r="P81" s="1586"/>
      <c r="Q81" s="1586"/>
      <c r="R81" s="1586"/>
      <c r="S81" s="1586"/>
      <c r="T81" s="1586"/>
      <c r="U81" s="1586"/>
      <c r="V81" s="1586"/>
      <c r="W81" s="1586"/>
      <c r="X81" s="1586"/>
      <c r="Y81" s="1586"/>
      <c r="Z81" s="1586"/>
      <c r="AA81" s="1586"/>
      <c r="AB81" s="1586"/>
      <c r="AC81" s="1586"/>
      <c r="AD81" s="1586"/>
      <c r="AE81" s="1586"/>
      <c r="AF81" s="1586"/>
      <c r="AG81" s="1586"/>
      <c r="AH81" s="1586"/>
      <c r="AI81" s="1586"/>
      <c r="AJ81" s="1586"/>
      <c r="AK81" s="1586"/>
      <c r="AL81" s="1586"/>
      <c r="AM81" s="1586"/>
      <c r="AN81" s="1586"/>
      <c r="AO81" s="1586"/>
      <c r="AP81" s="1586"/>
      <c r="AQ81" s="1586"/>
      <c r="AR81" s="1586"/>
      <c r="AS81" s="1586"/>
      <c r="AT81" s="1586"/>
      <c r="AU81" s="1586"/>
      <c r="AV81" s="1586"/>
      <c r="AW81" s="1586"/>
      <c r="AX81" s="1586"/>
      <c r="AY81" s="1586"/>
      <c r="AZ81" s="1586"/>
      <c r="BA81" s="1586"/>
      <c r="BB81" s="1586"/>
      <c r="BC81" s="1586"/>
    </row>
    <row r="82" spans="1:55" x14ac:dyDescent="0.2">
      <c r="A82" s="1586"/>
      <c r="B82" s="1586"/>
      <c r="C82" s="1586"/>
      <c r="D82" s="1586"/>
      <c r="E82" s="1586"/>
      <c r="F82" s="1586"/>
      <c r="G82" s="1586"/>
      <c r="H82" s="1586"/>
      <c r="I82" s="1586"/>
      <c r="J82" s="1586"/>
      <c r="K82" s="1586"/>
      <c r="L82" s="1586"/>
      <c r="M82" s="1586"/>
      <c r="N82" s="1586"/>
      <c r="O82" s="1586"/>
      <c r="P82" s="1586"/>
      <c r="Q82" s="1586"/>
      <c r="R82" s="1586"/>
      <c r="S82" s="1586"/>
      <c r="T82" s="1586"/>
      <c r="U82" s="1586"/>
      <c r="V82" s="1586"/>
      <c r="W82" s="1586"/>
      <c r="X82" s="1586"/>
      <c r="Y82" s="1586"/>
      <c r="Z82" s="1586"/>
      <c r="AA82" s="1586"/>
      <c r="AB82" s="1586"/>
      <c r="AC82" s="1586"/>
      <c r="AD82" s="1586"/>
      <c r="AE82" s="1586"/>
      <c r="AF82" s="1586"/>
      <c r="AG82" s="1586"/>
      <c r="AH82" s="1586"/>
      <c r="AI82" s="1586"/>
      <c r="AJ82" s="1586"/>
      <c r="AK82" s="1586"/>
      <c r="AL82" s="1586"/>
      <c r="AM82" s="1586"/>
      <c r="AN82" s="1586"/>
      <c r="AO82" s="1586"/>
      <c r="AP82" s="1586"/>
      <c r="AQ82" s="1586"/>
      <c r="AR82" s="1586"/>
      <c r="AS82" s="1586"/>
      <c r="AT82" s="1586"/>
      <c r="AU82" s="1586"/>
      <c r="AV82" s="1586"/>
      <c r="AW82" s="1586"/>
      <c r="AX82" s="1586"/>
      <c r="AY82" s="1586"/>
      <c r="AZ82" s="1586"/>
      <c r="BA82" s="1586"/>
      <c r="BB82" s="1586"/>
      <c r="BC82" s="1586"/>
    </row>
    <row r="83" spans="1:55" x14ac:dyDescent="0.2">
      <c r="A83" s="1586"/>
      <c r="B83" s="1586"/>
      <c r="C83" s="1586"/>
      <c r="D83" s="1586"/>
      <c r="E83" s="1586"/>
      <c r="F83" s="1586"/>
      <c r="G83" s="1586"/>
      <c r="H83" s="1586"/>
      <c r="I83" s="1586"/>
      <c r="J83" s="1586"/>
      <c r="K83" s="1586"/>
      <c r="L83" s="1586"/>
      <c r="M83" s="1586"/>
      <c r="N83" s="1586"/>
      <c r="O83" s="1586"/>
      <c r="P83" s="1586"/>
      <c r="Q83" s="1586"/>
      <c r="R83" s="1586"/>
      <c r="S83" s="1586"/>
      <c r="T83" s="1586"/>
      <c r="U83" s="1586"/>
      <c r="V83" s="1586"/>
      <c r="W83" s="1586"/>
      <c r="X83" s="1586"/>
      <c r="Y83" s="1586"/>
      <c r="Z83" s="1586"/>
      <c r="AA83" s="1586"/>
      <c r="AB83" s="1586"/>
      <c r="AC83" s="1586"/>
      <c r="AD83" s="1586"/>
      <c r="AE83" s="1586"/>
      <c r="AF83" s="1586"/>
      <c r="AG83" s="1586"/>
      <c r="AH83" s="1586"/>
      <c r="AI83" s="1586"/>
      <c r="AJ83" s="1586"/>
      <c r="AK83" s="1586"/>
      <c r="AL83" s="1586"/>
      <c r="AM83" s="1586"/>
      <c r="AN83" s="1586"/>
      <c r="AO83" s="1586"/>
      <c r="AP83" s="1586"/>
      <c r="AQ83" s="1586"/>
      <c r="AR83" s="1586"/>
      <c r="AS83" s="1586"/>
      <c r="AT83" s="1586"/>
      <c r="AU83" s="1586"/>
      <c r="AV83" s="1586"/>
      <c r="AW83" s="1586"/>
      <c r="AX83" s="1586"/>
      <c r="AY83" s="1586"/>
      <c r="AZ83" s="1586"/>
      <c r="BA83" s="1586"/>
      <c r="BB83" s="1586"/>
      <c r="BC83" s="1586"/>
    </row>
    <row r="84" spans="1:55" x14ac:dyDescent="0.2">
      <c r="A84" s="1586"/>
      <c r="B84" s="1586"/>
      <c r="C84" s="1586"/>
      <c r="D84" s="1586"/>
      <c r="E84" s="1586"/>
      <c r="F84" s="1586"/>
      <c r="G84" s="1586"/>
      <c r="H84" s="1586"/>
      <c r="I84" s="1586"/>
      <c r="J84" s="1586"/>
      <c r="K84" s="1586"/>
      <c r="L84" s="1586"/>
      <c r="M84" s="1586"/>
      <c r="N84" s="1586"/>
      <c r="O84" s="1586"/>
      <c r="P84" s="1586"/>
      <c r="Q84" s="1586"/>
      <c r="R84" s="1586"/>
      <c r="S84" s="1586"/>
      <c r="T84" s="1586"/>
      <c r="U84" s="1586"/>
      <c r="V84" s="1586"/>
      <c r="W84" s="1586"/>
      <c r="X84" s="1586"/>
      <c r="Y84" s="1586"/>
      <c r="Z84" s="1586"/>
      <c r="AA84" s="1586"/>
      <c r="AB84" s="1586"/>
      <c r="AC84" s="1586"/>
      <c r="AD84" s="1586"/>
      <c r="AE84" s="1586"/>
      <c r="AF84" s="1586"/>
      <c r="AG84" s="1586"/>
      <c r="AH84" s="1586"/>
      <c r="AI84" s="1586"/>
      <c r="AJ84" s="1586"/>
      <c r="AK84" s="1586"/>
      <c r="AL84" s="1586"/>
      <c r="AM84" s="1586"/>
      <c r="AN84" s="1586"/>
      <c r="AO84" s="1586"/>
      <c r="AP84" s="1586"/>
      <c r="AQ84" s="1586"/>
      <c r="AR84" s="1586"/>
      <c r="AS84" s="1586"/>
      <c r="AT84" s="1586"/>
      <c r="AU84" s="1586"/>
      <c r="AV84" s="1586"/>
      <c r="AW84" s="1586"/>
      <c r="AX84" s="1586"/>
      <c r="AY84" s="1586"/>
      <c r="AZ84" s="1586"/>
      <c r="BA84" s="1586"/>
      <c r="BB84" s="1586"/>
      <c r="BC84" s="1586"/>
    </row>
    <row r="85" spans="1:55" x14ac:dyDescent="0.2">
      <c r="A85" s="1586"/>
      <c r="B85" s="1586"/>
      <c r="C85" s="1586"/>
      <c r="D85" s="1586"/>
      <c r="E85" s="1586"/>
      <c r="F85" s="1586"/>
      <c r="G85" s="1586"/>
      <c r="H85" s="1586"/>
      <c r="I85" s="1586"/>
      <c r="J85" s="1586"/>
      <c r="K85" s="1586"/>
      <c r="L85" s="1586"/>
      <c r="M85" s="1586"/>
      <c r="N85" s="1586"/>
      <c r="O85" s="1586"/>
      <c r="P85" s="1586"/>
      <c r="Q85" s="1586"/>
      <c r="R85" s="1586"/>
      <c r="S85" s="1586"/>
      <c r="T85" s="1586"/>
      <c r="U85" s="1586"/>
      <c r="V85" s="1586"/>
      <c r="W85" s="1586"/>
      <c r="X85" s="1586"/>
      <c r="Y85" s="1586"/>
      <c r="Z85" s="1586"/>
      <c r="AA85" s="1586"/>
      <c r="AB85" s="1586"/>
      <c r="AC85" s="1586"/>
      <c r="AD85" s="1586"/>
      <c r="AE85" s="1586"/>
      <c r="AF85" s="1586"/>
      <c r="AG85" s="1586"/>
      <c r="AH85" s="1586"/>
      <c r="AI85" s="1586"/>
      <c r="AJ85" s="1586"/>
      <c r="AK85" s="1586"/>
      <c r="AL85" s="1586"/>
      <c r="AM85" s="1586"/>
      <c r="AN85" s="1586"/>
      <c r="AO85" s="1586"/>
      <c r="AP85" s="1586"/>
      <c r="AQ85" s="1586"/>
      <c r="AR85" s="1586"/>
      <c r="AS85" s="1586"/>
      <c r="AT85" s="1586"/>
      <c r="AU85" s="1586"/>
      <c r="AV85" s="1586"/>
      <c r="AW85" s="1586"/>
      <c r="AX85" s="1586"/>
      <c r="AY85" s="1586"/>
      <c r="AZ85" s="1586"/>
      <c r="BA85" s="1586"/>
      <c r="BB85" s="1586"/>
      <c r="BC85" s="1586"/>
    </row>
    <row r="86" spans="1:55" x14ac:dyDescent="0.2">
      <c r="A86" s="1586"/>
      <c r="B86" s="1586"/>
      <c r="C86" s="1586"/>
      <c r="D86" s="1586"/>
      <c r="E86" s="1586"/>
      <c r="F86" s="1586"/>
      <c r="G86" s="1586"/>
      <c r="H86" s="1586"/>
      <c r="I86" s="1586"/>
      <c r="J86" s="1586"/>
      <c r="K86" s="1586"/>
      <c r="L86" s="1586"/>
      <c r="M86" s="1586"/>
      <c r="N86" s="1586"/>
      <c r="O86" s="1586"/>
      <c r="P86" s="1586"/>
      <c r="Q86" s="1586"/>
      <c r="R86" s="1586"/>
      <c r="S86" s="1586"/>
      <c r="T86" s="1586"/>
      <c r="U86" s="1586"/>
      <c r="V86" s="1586"/>
      <c r="W86" s="1586"/>
      <c r="X86" s="1586"/>
      <c r="Y86" s="1586"/>
      <c r="Z86" s="1586"/>
      <c r="AA86" s="1586"/>
      <c r="AB86" s="1586"/>
      <c r="AC86" s="1586"/>
      <c r="AD86" s="1586"/>
      <c r="AE86" s="1586"/>
      <c r="AF86" s="1586"/>
      <c r="AG86" s="1586"/>
      <c r="AH86" s="1586"/>
      <c r="AI86" s="1586"/>
      <c r="AJ86" s="1586"/>
      <c r="AK86" s="1586"/>
      <c r="AL86" s="1586"/>
      <c r="AM86" s="1586"/>
      <c r="AN86" s="1586"/>
      <c r="AO86" s="1586"/>
      <c r="AP86" s="1586"/>
      <c r="AQ86" s="1586"/>
      <c r="AR86" s="1586"/>
      <c r="AS86" s="1586"/>
      <c r="AT86" s="1586"/>
      <c r="AU86" s="1586"/>
      <c r="AV86" s="1586"/>
      <c r="AW86" s="1586"/>
      <c r="AX86" s="1586"/>
      <c r="AY86" s="1586"/>
      <c r="AZ86" s="1586"/>
      <c r="BA86" s="1586"/>
      <c r="BB86" s="1586"/>
      <c r="BC86" s="1586"/>
    </row>
    <row r="87" spans="1:55" x14ac:dyDescent="0.2">
      <c r="A87" s="1586"/>
      <c r="B87" s="1586"/>
      <c r="C87" s="1586"/>
      <c r="D87" s="1586"/>
      <c r="E87" s="1586"/>
      <c r="F87" s="1586"/>
      <c r="G87" s="1586"/>
      <c r="H87" s="1586"/>
      <c r="I87" s="1586"/>
      <c r="J87" s="1586"/>
      <c r="K87" s="1586"/>
      <c r="L87" s="1586"/>
      <c r="M87" s="1586"/>
      <c r="N87" s="1586"/>
      <c r="O87" s="1586"/>
      <c r="P87" s="1586"/>
      <c r="Q87" s="1586"/>
      <c r="R87" s="1586"/>
      <c r="S87" s="1586"/>
      <c r="T87" s="1586"/>
      <c r="U87" s="1586"/>
      <c r="V87" s="1586"/>
      <c r="W87" s="1586"/>
      <c r="X87" s="1586"/>
      <c r="Y87" s="1586"/>
      <c r="Z87" s="1586"/>
      <c r="AA87" s="1586"/>
      <c r="AB87" s="1586"/>
      <c r="AC87" s="1586"/>
      <c r="AD87" s="1586"/>
      <c r="AE87" s="1586"/>
      <c r="AF87" s="1586"/>
      <c r="AG87" s="1586"/>
      <c r="AH87" s="1586"/>
      <c r="AI87" s="1586"/>
      <c r="AJ87" s="1586"/>
      <c r="AK87" s="1586"/>
      <c r="AL87" s="1586"/>
      <c r="AM87" s="1586"/>
      <c r="AN87" s="1586"/>
      <c r="AO87" s="1586"/>
      <c r="AP87" s="1586"/>
      <c r="AQ87" s="1586"/>
      <c r="AR87" s="1586"/>
      <c r="AS87" s="1586"/>
      <c r="AT87" s="1586"/>
      <c r="AU87" s="1586"/>
      <c r="AV87" s="1586"/>
      <c r="AW87" s="1586"/>
      <c r="AX87" s="1586"/>
      <c r="AY87" s="1586"/>
      <c r="AZ87" s="1586"/>
      <c r="BA87" s="1586"/>
      <c r="BB87" s="1586"/>
      <c r="BC87" s="1586"/>
    </row>
    <row r="88" spans="1:55" x14ac:dyDescent="0.2">
      <c r="A88" s="1586"/>
      <c r="B88" s="1586"/>
      <c r="C88" s="1586"/>
      <c r="D88" s="1586"/>
      <c r="E88" s="1586"/>
      <c r="F88" s="1586"/>
      <c r="G88" s="1586"/>
      <c r="H88" s="1586"/>
      <c r="I88" s="1586"/>
      <c r="J88" s="1586"/>
      <c r="K88" s="1586"/>
      <c r="L88" s="1586"/>
      <c r="M88" s="1586"/>
      <c r="N88" s="1586"/>
      <c r="O88" s="1586"/>
      <c r="P88" s="1586"/>
      <c r="Q88" s="1586"/>
      <c r="R88" s="1586"/>
      <c r="S88" s="1586"/>
      <c r="T88" s="1586"/>
      <c r="U88" s="1586"/>
      <c r="V88" s="1586"/>
      <c r="W88" s="1586"/>
      <c r="X88" s="1586"/>
      <c r="Y88" s="1586"/>
      <c r="Z88" s="1586"/>
      <c r="AA88" s="1586"/>
      <c r="AB88" s="1586"/>
      <c r="AC88" s="1586"/>
      <c r="AD88" s="1586"/>
      <c r="AE88" s="1586"/>
      <c r="AF88" s="1586"/>
      <c r="AG88" s="1586"/>
      <c r="AH88" s="1586"/>
      <c r="AI88" s="1586"/>
      <c r="AJ88" s="1586"/>
      <c r="AK88" s="1586"/>
      <c r="AL88" s="1586"/>
      <c r="AM88" s="1586"/>
      <c r="AN88" s="1586"/>
      <c r="AO88" s="1586"/>
      <c r="AP88" s="1586"/>
      <c r="AQ88" s="1586"/>
      <c r="AR88" s="1586"/>
      <c r="AS88" s="1586"/>
      <c r="AT88" s="1586"/>
      <c r="AU88" s="1586"/>
      <c r="AV88" s="1586"/>
      <c r="AW88" s="1586"/>
      <c r="AX88" s="1586"/>
      <c r="AY88" s="1586"/>
      <c r="AZ88" s="1586"/>
      <c r="BA88" s="1586"/>
      <c r="BB88" s="1586"/>
      <c r="BC88" s="1586"/>
    </row>
    <row r="89" spans="1:55" x14ac:dyDescent="0.2">
      <c r="A89" s="1586"/>
      <c r="B89" s="1586"/>
      <c r="C89" s="1586"/>
      <c r="D89" s="1586"/>
      <c r="E89" s="1586"/>
      <c r="F89" s="1586"/>
      <c r="G89" s="1586"/>
      <c r="H89" s="1586"/>
      <c r="I89" s="1586"/>
      <c r="J89" s="1586"/>
      <c r="K89" s="1586"/>
      <c r="L89" s="1586"/>
      <c r="M89" s="1586"/>
      <c r="N89" s="1586"/>
      <c r="O89" s="1586"/>
      <c r="P89" s="1586"/>
      <c r="Q89" s="1586"/>
      <c r="R89" s="1586"/>
      <c r="S89" s="1586"/>
      <c r="T89" s="1586"/>
      <c r="U89" s="1586"/>
      <c r="V89" s="1586"/>
      <c r="W89" s="1586"/>
      <c r="X89" s="1586"/>
      <c r="Y89" s="1586"/>
      <c r="Z89" s="1586"/>
      <c r="AA89" s="1586"/>
      <c r="AB89" s="1586"/>
      <c r="AC89" s="1586"/>
      <c r="AD89" s="1586"/>
      <c r="AE89" s="1586"/>
      <c r="AF89" s="1586"/>
      <c r="AG89" s="1586"/>
      <c r="AH89" s="1586"/>
      <c r="AI89" s="1586"/>
      <c r="AJ89" s="1586"/>
      <c r="AK89" s="1586"/>
      <c r="AL89" s="1586"/>
      <c r="AM89" s="1586"/>
      <c r="AN89" s="1586"/>
      <c r="AO89" s="1586"/>
      <c r="AP89" s="1586"/>
      <c r="AQ89" s="1586"/>
      <c r="AR89" s="1586"/>
      <c r="AS89" s="1586"/>
      <c r="AT89" s="1586"/>
      <c r="AU89" s="1586"/>
      <c r="AV89" s="1586"/>
      <c r="AW89" s="1586"/>
      <c r="AX89" s="1586"/>
      <c r="AY89" s="1586"/>
      <c r="AZ89" s="1586"/>
      <c r="BA89" s="1586"/>
      <c r="BB89" s="1586"/>
      <c r="BC89" s="1586"/>
    </row>
    <row r="90" spans="1:55" x14ac:dyDescent="0.2">
      <c r="A90" s="1586"/>
      <c r="B90" s="1586"/>
      <c r="C90" s="1586"/>
      <c r="D90" s="1586"/>
      <c r="E90" s="1586"/>
      <c r="F90" s="1586"/>
      <c r="G90" s="1586"/>
      <c r="H90" s="1586"/>
      <c r="I90" s="1586"/>
      <c r="J90" s="1586"/>
      <c r="K90" s="1586"/>
      <c r="L90" s="1586"/>
      <c r="M90" s="1586"/>
      <c r="N90" s="1586"/>
      <c r="O90" s="1586"/>
      <c r="P90" s="1586"/>
      <c r="Q90" s="1586"/>
      <c r="R90" s="1586"/>
      <c r="S90" s="1586"/>
      <c r="T90" s="1586"/>
      <c r="U90" s="1586"/>
      <c r="V90" s="1586"/>
      <c r="W90" s="1586"/>
      <c r="X90" s="1586"/>
      <c r="Y90" s="1586"/>
      <c r="Z90" s="1586"/>
      <c r="AA90" s="1586"/>
      <c r="AB90" s="1586"/>
      <c r="AC90" s="1586"/>
      <c r="AD90" s="1586"/>
      <c r="AE90" s="1586"/>
      <c r="AF90" s="1586"/>
      <c r="AG90" s="1586"/>
      <c r="AH90" s="1586"/>
      <c r="AI90" s="1586"/>
      <c r="AJ90" s="1586"/>
      <c r="AK90" s="1586"/>
      <c r="AL90" s="1586"/>
      <c r="AM90" s="1586"/>
      <c r="AN90" s="1586"/>
      <c r="AO90" s="1586"/>
      <c r="AP90" s="1586"/>
      <c r="AQ90" s="1586"/>
      <c r="AR90" s="1586"/>
      <c r="AS90" s="1586"/>
      <c r="AT90" s="1586"/>
      <c r="AU90" s="1586"/>
      <c r="AV90" s="1586"/>
      <c r="AW90" s="1586"/>
      <c r="AX90" s="1586"/>
      <c r="AY90" s="1586"/>
      <c r="AZ90" s="1586"/>
      <c r="BA90" s="1586"/>
      <c r="BB90" s="1586"/>
      <c r="BC90" s="1586"/>
    </row>
    <row r="91" spans="1:55" x14ac:dyDescent="0.2">
      <c r="A91" s="1586"/>
      <c r="B91" s="1586"/>
      <c r="C91" s="1586"/>
      <c r="D91" s="1586"/>
      <c r="E91" s="1586"/>
      <c r="F91" s="1586"/>
      <c r="G91" s="1586"/>
      <c r="H91" s="1586"/>
      <c r="I91" s="1586"/>
      <c r="J91" s="1586"/>
      <c r="K91" s="1586"/>
      <c r="L91" s="1586"/>
      <c r="M91" s="1586"/>
      <c r="N91" s="1586"/>
      <c r="O91" s="1586"/>
      <c r="P91" s="1586"/>
      <c r="Q91" s="1586"/>
      <c r="R91" s="1586"/>
      <c r="S91" s="1586"/>
      <c r="T91" s="1586"/>
      <c r="U91" s="1586"/>
      <c r="V91" s="1586"/>
      <c r="W91" s="1586"/>
      <c r="X91" s="1586"/>
      <c r="Y91" s="1586"/>
      <c r="Z91" s="1586"/>
      <c r="AA91" s="1586"/>
      <c r="AB91" s="1586"/>
      <c r="AC91" s="1586"/>
      <c r="AD91" s="1586"/>
      <c r="AE91" s="1586"/>
      <c r="AF91" s="1586"/>
      <c r="AG91" s="1586"/>
      <c r="AH91" s="1586"/>
      <c r="AI91" s="1586"/>
      <c r="AJ91" s="1586"/>
      <c r="AK91" s="1586"/>
      <c r="AL91" s="1586"/>
      <c r="AM91" s="1586"/>
      <c r="AN91" s="1586"/>
      <c r="AO91" s="1586"/>
      <c r="AP91" s="1586"/>
      <c r="AQ91" s="1586"/>
      <c r="AR91" s="1586"/>
      <c r="AS91" s="1586"/>
      <c r="AT91" s="1586"/>
      <c r="AU91" s="1586"/>
      <c r="AV91" s="1586"/>
      <c r="AW91" s="1586"/>
      <c r="AX91" s="1586"/>
      <c r="AY91" s="1586"/>
      <c r="AZ91" s="1586"/>
      <c r="BA91" s="1586"/>
      <c r="BB91" s="1586"/>
      <c r="BC91" s="1586"/>
    </row>
    <row r="92" spans="1:55" x14ac:dyDescent="0.2">
      <c r="A92" s="1586"/>
      <c r="B92" s="1586"/>
      <c r="C92" s="1586"/>
      <c r="D92" s="1586"/>
      <c r="E92" s="1586"/>
      <c r="F92" s="1586"/>
      <c r="G92" s="1586"/>
      <c r="H92" s="1586"/>
      <c r="I92" s="1586"/>
      <c r="J92" s="1586"/>
      <c r="K92" s="1586"/>
      <c r="L92" s="1586"/>
      <c r="M92" s="1586"/>
      <c r="N92" s="1586"/>
      <c r="O92" s="1586"/>
      <c r="P92" s="1586"/>
      <c r="Q92" s="1586"/>
      <c r="R92" s="1586"/>
      <c r="S92" s="1586"/>
      <c r="T92" s="1586"/>
      <c r="U92" s="1586"/>
      <c r="V92" s="1586"/>
      <c r="W92" s="1586"/>
      <c r="X92" s="1586"/>
      <c r="Y92" s="1586"/>
      <c r="Z92" s="1586"/>
      <c r="AA92" s="1586"/>
      <c r="AB92" s="1586"/>
      <c r="AC92" s="1586"/>
      <c r="AD92" s="1586"/>
      <c r="AE92" s="1586"/>
      <c r="AF92" s="1586"/>
      <c r="AG92" s="1586"/>
      <c r="AH92" s="1586"/>
      <c r="AI92" s="1586"/>
      <c r="AJ92" s="1586"/>
      <c r="AK92" s="1586"/>
      <c r="AL92" s="1586"/>
      <c r="AM92" s="1586"/>
      <c r="AN92" s="1586"/>
      <c r="AO92" s="1586"/>
      <c r="AP92" s="1586"/>
      <c r="AQ92" s="1586"/>
      <c r="AR92" s="1586"/>
      <c r="AS92" s="1586"/>
      <c r="AT92" s="1586"/>
      <c r="AU92" s="1586"/>
      <c r="AV92" s="1586"/>
      <c r="AW92" s="1586"/>
      <c r="AX92" s="1586"/>
      <c r="AY92" s="1586"/>
      <c r="AZ92" s="1586"/>
      <c r="BA92" s="1586"/>
      <c r="BB92" s="1586"/>
      <c r="BC92" s="1586"/>
    </row>
    <row r="93" spans="1:55" x14ac:dyDescent="0.2">
      <c r="A93" s="1586"/>
      <c r="B93" s="1586"/>
      <c r="C93" s="1586"/>
      <c r="D93" s="1586"/>
      <c r="E93" s="1586"/>
      <c r="F93" s="1586"/>
      <c r="G93" s="1586"/>
      <c r="H93" s="1586"/>
      <c r="I93" s="1586"/>
      <c r="J93" s="1586"/>
      <c r="K93" s="1586"/>
      <c r="L93" s="1586"/>
      <c r="M93" s="1586"/>
      <c r="N93" s="1586"/>
      <c r="O93" s="1586"/>
      <c r="P93" s="1586"/>
      <c r="Q93" s="1586"/>
      <c r="R93" s="1586"/>
      <c r="S93" s="1586"/>
      <c r="T93" s="1586"/>
      <c r="U93" s="1586"/>
      <c r="V93" s="1586"/>
      <c r="W93" s="1586"/>
      <c r="X93" s="1586"/>
      <c r="Y93" s="1586"/>
      <c r="Z93" s="1586"/>
      <c r="AA93" s="1586"/>
      <c r="AB93" s="1586"/>
      <c r="AC93" s="1586"/>
      <c r="AD93" s="1586"/>
      <c r="AE93" s="1586"/>
      <c r="AF93" s="1586"/>
      <c r="AG93" s="1586"/>
      <c r="AH93" s="1586"/>
      <c r="AI93" s="1586"/>
      <c r="AJ93" s="1586"/>
      <c r="AK93" s="1586"/>
      <c r="AL93" s="1586"/>
      <c r="AM93" s="1586"/>
      <c r="AN93" s="1586"/>
      <c r="AO93" s="1586"/>
      <c r="AP93" s="1586"/>
      <c r="AQ93" s="1586"/>
      <c r="AR93" s="1586"/>
      <c r="AS93" s="1586"/>
      <c r="AT93" s="1586"/>
      <c r="AU93" s="1586"/>
      <c r="AV93" s="1586"/>
      <c r="AW93" s="1586"/>
      <c r="AX93" s="1586"/>
      <c r="AY93" s="1586"/>
      <c r="AZ93" s="1586"/>
      <c r="BA93" s="1586"/>
      <c r="BB93" s="1586"/>
      <c r="BC93" s="1586"/>
    </row>
    <row r="94" spans="1:55" x14ac:dyDescent="0.2">
      <c r="A94" s="1586"/>
      <c r="B94" s="1586"/>
      <c r="C94" s="1586"/>
      <c r="D94" s="1586"/>
      <c r="E94" s="1586"/>
      <c r="F94" s="1586"/>
      <c r="G94" s="1586"/>
      <c r="H94" s="1586"/>
      <c r="I94" s="1586"/>
      <c r="J94" s="1586"/>
      <c r="K94" s="1586"/>
      <c r="L94" s="1586"/>
      <c r="M94" s="1586"/>
      <c r="N94" s="1586"/>
      <c r="O94" s="1586"/>
      <c r="P94" s="1586"/>
      <c r="Q94" s="1586"/>
      <c r="R94" s="1586"/>
      <c r="S94" s="1586"/>
      <c r="T94" s="1586"/>
      <c r="U94" s="1586"/>
      <c r="V94" s="1586"/>
      <c r="W94" s="1586"/>
      <c r="X94" s="1586"/>
      <c r="Y94" s="1586"/>
      <c r="Z94" s="1586"/>
      <c r="AA94" s="1586"/>
      <c r="AB94" s="1586"/>
      <c r="AC94" s="1586"/>
      <c r="AD94" s="1586"/>
      <c r="AE94" s="1586"/>
      <c r="AF94" s="1586"/>
      <c r="AG94" s="1586"/>
      <c r="AH94" s="1586"/>
      <c r="AI94" s="1586"/>
      <c r="AJ94" s="1586"/>
      <c r="AK94" s="1586"/>
      <c r="AL94" s="1586"/>
      <c r="AM94" s="1586"/>
      <c r="AN94" s="1586"/>
      <c r="AO94" s="1586"/>
      <c r="AP94" s="1586"/>
      <c r="AQ94" s="1586"/>
      <c r="AR94" s="1586"/>
      <c r="AS94" s="1586"/>
      <c r="AT94" s="1586"/>
      <c r="AU94" s="1586"/>
      <c r="AV94" s="1586"/>
      <c r="AW94" s="1586"/>
      <c r="AX94" s="1586"/>
      <c r="AY94" s="1586"/>
      <c r="AZ94" s="1586"/>
      <c r="BA94" s="1586"/>
      <c r="BB94" s="1586"/>
      <c r="BC94" s="1586"/>
    </row>
    <row r="95" spans="1:55" x14ac:dyDescent="0.2">
      <c r="A95" s="1586"/>
      <c r="B95" s="1586"/>
      <c r="C95" s="1586"/>
      <c r="D95" s="1586"/>
      <c r="E95" s="1586"/>
      <c r="F95" s="1586"/>
      <c r="G95" s="1586"/>
      <c r="H95" s="1586"/>
      <c r="I95" s="1586"/>
      <c r="J95" s="1586"/>
      <c r="K95" s="1586"/>
      <c r="L95" s="1586"/>
      <c r="M95" s="1586"/>
      <c r="N95" s="1586"/>
      <c r="O95" s="1586"/>
      <c r="P95" s="1586"/>
      <c r="Q95" s="1586"/>
      <c r="R95" s="1586"/>
      <c r="S95" s="1586"/>
      <c r="T95" s="1586"/>
      <c r="U95" s="1586"/>
      <c r="V95" s="1586"/>
      <c r="W95" s="1586"/>
      <c r="X95" s="1586"/>
      <c r="Y95" s="1586"/>
      <c r="Z95" s="1586"/>
      <c r="AA95" s="1586"/>
      <c r="AB95" s="1586"/>
      <c r="AC95" s="1586"/>
      <c r="AD95" s="1586"/>
      <c r="AE95" s="1586"/>
      <c r="AF95" s="1586"/>
      <c r="AG95" s="1586"/>
      <c r="AH95" s="1586"/>
      <c r="AI95" s="1586"/>
      <c r="AJ95" s="1586"/>
      <c r="AK95" s="1586"/>
      <c r="AL95" s="1586"/>
      <c r="AM95" s="1586"/>
      <c r="AN95" s="1586"/>
      <c r="AO95" s="1586"/>
      <c r="AP95" s="1586"/>
      <c r="AQ95" s="1586"/>
      <c r="AR95" s="1586"/>
      <c r="AS95" s="1586"/>
      <c r="AT95" s="1586"/>
      <c r="AU95" s="1586"/>
      <c r="AV95" s="1586"/>
      <c r="AW95" s="1586"/>
      <c r="AX95" s="1586"/>
      <c r="AY95" s="1586"/>
      <c r="AZ95" s="1586"/>
      <c r="BA95" s="1586"/>
      <c r="BB95" s="1586"/>
      <c r="BC95" s="1586"/>
    </row>
    <row r="96" spans="1:55" x14ac:dyDescent="0.2">
      <c r="A96" s="1586"/>
      <c r="B96" s="1586"/>
      <c r="C96" s="1586"/>
      <c r="D96" s="1586"/>
      <c r="E96" s="1586"/>
      <c r="F96" s="1586"/>
      <c r="G96" s="1586"/>
      <c r="H96" s="1586"/>
      <c r="I96" s="1586"/>
      <c r="J96" s="1586"/>
      <c r="K96" s="1586"/>
      <c r="L96" s="1586"/>
      <c r="M96" s="1586"/>
      <c r="N96" s="1586"/>
      <c r="O96" s="1586"/>
      <c r="P96" s="1586"/>
      <c r="Q96" s="1586"/>
      <c r="R96" s="1586"/>
      <c r="S96" s="1586"/>
      <c r="T96" s="1586"/>
      <c r="U96" s="1586"/>
      <c r="V96" s="1586"/>
      <c r="W96" s="1586"/>
      <c r="X96" s="1586"/>
      <c r="Y96" s="1586"/>
      <c r="Z96" s="1586"/>
      <c r="AA96" s="1586"/>
      <c r="AB96" s="1586"/>
      <c r="AC96" s="1586"/>
      <c r="AD96" s="1586"/>
      <c r="AE96" s="1586"/>
      <c r="AF96" s="1586"/>
      <c r="AG96" s="1586"/>
      <c r="AH96" s="1586"/>
      <c r="AI96" s="1586"/>
      <c r="AJ96" s="1586"/>
      <c r="AK96" s="1586"/>
      <c r="AL96" s="1586"/>
      <c r="AM96" s="1586"/>
      <c r="AN96" s="1586"/>
      <c r="AO96" s="1586"/>
      <c r="AP96" s="1586"/>
      <c r="AQ96" s="1586"/>
      <c r="AR96" s="1586"/>
      <c r="AS96" s="1586"/>
      <c r="AT96" s="1586"/>
      <c r="AU96" s="1586"/>
      <c r="AV96" s="1586"/>
      <c r="AW96" s="1586"/>
      <c r="AX96" s="1586"/>
      <c r="AY96" s="1586"/>
      <c r="AZ96" s="1586"/>
      <c r="BA96" s="1586"/>
      <c r="BB96" s="1586"/>
      <c r="BC96" s="1586"/>
    </row>
    <row r="97" spans="1:55" x14ac:dyDescent="0.2">
      <c r="A97" s="1586"/>
      <c r="B97" s="1586"/>
      <c r="C97" s="1586"/>
      <c r="D97" s="1586"/>
      <c r="E97" s="1586"/>
      <c r="F97" s="1586"/>
      <c r="G97" s="1586"/>
      <c r="H97" s="1586"/>
      <c r="I97" s="1586"/>
      <c r="J97" s="1586"/>
      <c r="K97" s="1586"/>
      <c r="L97" s="1586"/>
      <c r="M97" s="1586"/>
      <c r="N97" s="1586"/>
      <c r="O97" s="1586"/>
      <c r="P97" s="1586"/>
      <c r="Q97" s="1586"/>
      <c r="R97" s="1586"/>
      <c r="S97" s="1586"/>
      <c r="T97" s="1586"/>
      <c r="U97" s="1586"/>
      <c r="V97" s="1586"/>
      <c r="W97" s="1586"/>
      <c r="X97" s="1586"/>
      <c r="Y97" s="1586"/>
      <c r="Z97" s="1586"/>
      <c r="AA97" s="1586"/>
      <c r="AB97" s="1586"/>
      <c r="AC97" s="1586"/>
      <c r="AD97" s="1586"/>
      <c r="AE97" s="1586"/>
      <c r="AF97" s="1586"/>
      <c r="AG97" s="1586"/>
      <c r="AH97" s="1586"/>
      <c r="AI97" s="1586"/>
      <c r="AJ97" s="1586"/>
      <c r="AK97" s="1586"/>
      <c r="AL97" s="1586"/>
      <c r="AM97" s="1586"/>
      <c r="AN97" s="1586"/>
      <c r="AO97" s="1586"/>
      <c r="AP97" s="1586"/>
      <c r="AQ97" s="1586"/>
      <c r="AR97" s="1586"/>
      <c r="AS97" s="1586"/>
      <c r="AT97" s="1586"/>
      <c r="AU97" s="1586"/>
      <c r="AV97" s="1586"/>
      <c r="AW97" s="1586"/>
      <c r="AX97" s="1586"/>
      <c r="AY97" s="1586"/>
      <c r="AZ97" s="1586"/>
      <c r="BA97" s="1586"/>
      <c r="BB97" s="1586"/>
      <c r="BC97" s="1586"/>
    </row>
    <row r="98" spans="1:55" x14ac:dyDescent="0.2">
      <c r="A98" s="1586"/>
      <c r="B98" s="1586"/>
      <c r="C98" s="1586"/>
      <c r="D98" s="1586"/>
      <c r="E98" s="1586"/>
      <c r="F98" s="1586"/>
      <c r="G98" s="1586"/>
      <c r="H98" s="1586"/>
      <c r="I98" s="1586"/>
      <c r="J98" s="1586"/>
      <c r="K98" s="1586"/>
      <c r="L98" s="1586"/>
      <c r="M98" s="1586"/>
      <c r="N98" s="1586"/>
      <c r="O98" s="1586"/>
      <c r="P98" s="1586"/>
      <c r="Q98" s="1586"/>
      <c r="R98" s="1586"/>
      <c r="S98" s="1586"/>
      <c r="T98" s="1586"/>
      <c r="U98" s="1586"/>
      <c r="V98" s="1586"/>
      <c r="W98" s="1586"/>
      <c r="X98" s="1586"/>
      <c r="Y98" s="1586"/>
      <c r="Z98" s="1586"/>
      <c r="AA98" s="1586"/>
      <c r="AB98" s="1586"/>
      <c r="AC98" s="1586"/>
      <c r="AD98" s="1586"/>
      <c r="AE98" s="1586"/>
      <c r="AF98" s="1586"/>
      <c r="AG98" s="1586"/>
      <c r="AH98" s="1586"/>
      <c r="AI98" s="1586"/>
      <c r="AJ98" s="1586"/>
      <c r="AK98" s="1586"/>
      <c r="AL98" s="1586"/>
      <c r="AM98" s="1586"/>
      <c r="AN98" s="1586"/>
      <c r="AO98" s="1586"/>
      <c r="AP98" s="1586"/>
      <c r="AQ98" s="1586"/>
      <c r="AR98" s="1586"/>
      <c r="AS98" s="1586"/>
      <c r="AT98" s="1586"/>
      <c r="AU98" s="1586"/>
      <c r="AV98" s="1586"/>
      <c r="AW98" s="1586"/>
      <c r="AX98" s="1586"/>
      <c r="AY98" s="1586"/>
      <c r="AZ98" s="1586"/>
      <c r="BA98" s="1586"/>
      <c r="BB98" s="1586"/>
      <c r="BC98" s="1586"/>
    </row>
    <row r="99" spans="1:55" x14ac:dyDescent="0.2">
      <c r="A99" s="1586"/>
      <c r="B99" s="1586"/>
      <c r="C99" s="1586"/>
      <c r="D99" s="1586"/>
      <c r="E99" s="1586"/>
      <c r="F99" s="1586"/>
      <c r="G99" s="1586"/>
      <c r="H99" s="1586"/>
      <c r="I99" s="1586"/>
      <c r="J99" s="1586"/>
      <c r="K99" s="1586"/>
      <c r="L99" s="1586"/>
      <c r="M99" s="1586"/>
      <c r="N99" s="1586"/>
      <c r="O99" s="1586"/>
      <c r="P99" s="1586"/>
      <c r="Q99" s="1586"/>
      <c r="R99" s="1586"/>
      <c r="S99" s="1586"/>
      <c r="T99" s="1586"/>
      <c r="U99" s="1586"/>
      <c r="V99" s="1586"/>
      <c r="W99" s="1586"/>
      <c r="X99" s="1586"/>
      <c r="Y99" s="1586"/>
      <c r="Z99" s="1586"/>
      <c r="AA99" s="1586"/>
      <c r="AB99" s="1586"/>
      <c r="AC99" s="1586"/>
      <c r="AD99" s="1586"/>
      <c r="AE99" s="1586"/>
      <c r="AF99" s="1586"/>
      <c r="AG99" s="1586"/>
      <c r="AH99" s="1586"/>
      <c r="AI99" s="1586"/>
      <c r="AJ99" s="1586"/>
      <c r="AK99" s="1586"/>
      <c r="AL99" s="1586"/>
      <c r="AM99" s="1586"/>
      <c r="AN99" s="1586"/>
      <c r="AO99" s="1586"/>
      <c r="AP99" s="1586"/>
      <c r="AQ99" s="1586"/>
      <c r="AR99" s="1586"/>
      <c r="AS99" s="1586"/>
      <c r="AT99" s="1586"/>
      <c r="AU99" s="1586"/>
      <c r="AV99" s="1586"/>
      <c r="AW99" s="1586"/>
      <c r="AX99" s="1586"/>
      <c r="AY99" s="1586"/>
      <c r="AZ99" s="1586"/>
      <c r="BA99" s="1586"/>
      <c r="BB99" s="1586"/>
      <c r="BC99" s="1586"/>
    </row>
    <row r="100" spans="1:55" x14ac:dyDescent="0.2">
      <c r="A100" s="1586"/>
      <c r="B100" s="1586"/>
      <c r="C100" s="1586"/>
      <c r="D100" s="1586"/>
      <c r="E100" s="1586"/>
      <c r="F100" s="1586"/>
      <c r="G100" s="1586"/>
      <c r="H100" s="1586"/>
      <c r="I100" s="1586"/>
      <c r="J100" s="1586"/>
      <c r="K100" s="1586"/>
      <c r="L100" s="1586"/>
      <c r="M100" s="1586"/>
      <c r="N100" s="1586"/>
      <c r="O100" s="1586"/>
      <c r="P100" s="1586"/>
      <c r="Q100" s="1586"/>
      <c r="R100" s="1586"/>
      <c r="S100" s="1586"/>
      <c r="T100" s="1586"/>
      <c r="U100" s="1586"/>
      <c r="V100" s="1586"/>
      <c r="W100" s="1586"/>
      <c r="X100" s="1586"/>
      <c r="Y100" s="1586"/>
      <c r="Z100" s="1586"/>
      <c r="AA100" s="1586"/>
      <c r="AB100" s="1586"/>
      <c r="AC100" s="1586"/>
      <c r="AD100" s="1586"/>
      <c r="AE100" s="1586"/>
      <c r="AF100" s="1586"/>
      <c r="AG100" s="1586"/>
      <c r="AH100" s="1586"/>
      <c r="AI100" s="1586"/>
      <c r="AJ100" s="1586"/>
      <c r="AK100" s="1586"/>
      <c r="AL100" s="1586"/>
      <c r="AM100" s="1586"/>
      <c r="AN100" s="1586"/>
      <c r="AO100" s="1586"/>
      <c r="AP100" s="1586"/>
      <c r="AQ100" s="1586"/>
      <c r="AR100" s="1586"/>
      <c r="AS100" s="1586"/>
      <c r="AT100" s="1586"/>
      <c r="AU100" s="1586"/>
      <c r="AV100" s="1586"/>
      <c r="AW100" s="1586"/>
      <c r="AX100" s="1586"/>
      <c r="AY100" s="1586"/>
      <c r="AZ100" s="1586"/>
      <c r="BA100" s="1586"/>
      <c r="BB100" s="1586"/>
      <c r="BC100" s="1586"/>
    </row>
    <row r="101" spans="1:55" x14ac:dyDescent="0.2">
      <c r="A101" s="1586"/>
      <c r="B101" s="1586"/>
      <c r="C101" s="1586"/>
      <c r="D101" s="1586"/>
      <c r="E101" s="1586"/>
      <c r="F101" s="1586"/>
      <c r="G101" s="1586"/>
      <c r="H101" s="1586"/>
      <c r="I101" s="1586"/>
      <c r="J101" s="1586"/>
      <c r="K101" s="1586"/>
      <c r="L101" s="1586"/>
      <c r="M101" s="1586"/>
      <c r="N101" s="1586"/>
      <c r="O101" s="1586"/>
      <c r="P101" s="1586"/>
      <c r="Q101" s="1586"/>
      <c r="R101" s="1586"/>
      <c r="S101" s="1586"/>
      <c r="T101" s="1586"/>
      <c r="U101" s="1586"/>
      <c r="V101" s="1586"/>
      <c r="W101" s="1586"/>
      <c r="X101" s="1586"/>
      <c r="Y101" s="1586"/>
      <c r="Z101" s="1586"/>
      <c r="AA101" s="1586"/>
      <c r="AB101" s="1586"/>
      <c r="AC101" s="1586"/>
      <c r="AD101" s="1586"/>
      <c r="AE101" s="1586"/>
      <c r="AF101" s="1586"/>
      <c r="AG101" s="1586"/>
      <c r="AH101" s="1586"/>
      <c r="AI101" s="1586"/>
      <c r="AJ101" s="1586"/>
      <c r="AK101" s="1586"/>
      <c r="AL101" s="1586"/>
      <c r="AM101" s="1586"/>
      <c r="AN101" s="1586"/>
      <c r="AO101" s="1586"/>
      <c r="AP101" s="1586"/>
      <c r="AQ101" s="1586"/>
      <c r="AR101" s="1586"/>
      <c r="AS101" s="1586"/>
      <c r="AT101" s="1586"/>
      <c r="AU101" s="1586"/>
      <c r="AV101" s="1586"/>
      <c r="AW101" s="1586"/>
      <c r="AX101" s="1586"/>
      <c r="AY101" s="1586"/>
      <c r="AZ101" s="1586"/>
      <c r="BA101" s="1586"/>
      <c r="BB101" s="1586"/>
      <c r="BC101" s="1586"/>
    </row>
    <row r="102" spans="1:55" x14ac:dyDescent="0.2">
      <c r="A102" s="1586"/>
      <c r="B102" s="1586"/>
      <c r="C102" s="1586"/>
      <c r="D102" s="1586"/>
      <c r="E102" s="1586"/>
      <c r="F102" s="1586"/>
      <c r="G102" s="1586"/>
      <c r="H102" s="1586"/>
      <c r="I102" s="1586"/>
      <c r="J102" s="1586"/>
      <c r="K102" s="1586"/>
      <c r="L102" s="1586"/>
      <c r="M102" s="1586"/>
      <c r="N102" s="1586"/>
      <c r="O102" s="1586"/>
      <c r="P102" s="1586"/>
      <c r="Q102" s="1586"/>
      <c r="R102" s="1586"/>
      <c r="S102" s="1586"/>
      <c r="T102" s="1586"/>
      <c r="U102" s="1586"/>
      <c r="V102" s="1586"/>
      <c r="W102" s="1586"/>
      <c r="X102" s="1586"/>
      <c r="Y102" s="1586"/>
      <c r="Z102" s="1586"/>
      <c r="AA102" s="1586"/>
      <c r="AB102" s="1586"/>
      <c r="AC102" s="1586"/>
      <c r="AD102" s="1586"/>
      <c r="AE102" s="1586"/>
      <c r="AF102" s="1586"/>
      <c r="AG102" s="1586"/>
      <c r="AH102" s="1586"/>
      <c r="AI102" s="1586"/>
      <c r="AJ102" s="1586"/>
      <c r="AK102" s="1586"/>
      <c r="AL102" s="1586"/>
      <c r="AM102" s="1586"/>
      <c r="AN102" s="1586"/>
      <c r="AO102" s="1586"/>
      <c r="AP102" s="1586"/>
      <c r="AQ102" s="1586"/>
      <c r="AR102" s="1586"/>
      <c r="AS102" s="1586"/>
      <c r="AT102" s="1586"/>
      <c r="AU102" s="1586"/>
      <c r="AV102" s="1586"/>
      <c r="AW102" s="1586"/>
      <c r="AX102" s="1586"/>
      <c r="AY102" s="1586"/>
      <c r="AZ102" s="1586"/>
      <c r="BA102" s="1586"/>
      <c r="BB102" s="1586"/>
      <c r="BC102" s="1586"/>
    </row>
    <row r="103" spans="1:55" x14ac:dyDescent="0.2">
      <c r="A103" s="1586"/>
      <c r="B103" s="1586"/>
      <c r="C103" s="1586"/>
      <c r="D103" s="1586"/>
      <c r="E103" s="1586"/>
      <c r="F103" s="1586"/>
      <c r="G103" s="1586"/>
      <c r="H103" s="1586"/>
      <c r="I103" s="1586"/>
      <c r="J103" s="1586"/>
      <c r="K103" s="1586"/>
      <c r="L103" s="1586"/>
      <c r="M103" s="1586"/>
      <c r="N103" s="1586"/>
      <c r="O103" s="1586"/>
      <c r="P103" s="1586"/>
      <c r="Q103" s="1586"/>
      <c r="R103" s="1586"/>
      <c r="S103" s="1586"/>
      <c r="T103" s="1586"/>
      <c r="U103" s="1586"/>
      <c r="V103" s="1586"/>
      <c r="W103" s="1586"/>
      <c r="X103" s="1586"/>
      <c r="Y103" s="1586"/>
      <c r="Z103" s="1586"/>
      <c r="AA103" s="1586"/>
      <c r="AB103" s="1586"/>
      <c r="AC103" s="1586"/>
      <c r="AD103" s="1586"/>
      <c r="AE103" s="1586"/>
      <c r="AF103" s="1586"/>
      <c r="AG103" s="1586"/>
      <c r="AH103" s="1586"/>
      <c r="AI103" s="1586"/>
      <c r="AJ103" s="1586"/>
      <c r="AK103" s="1586"/>
      <c r="AL103" s="1586"/>
      <c r="AM103" s="1586"/>
      <c r="AN103" s="1586"/>
      <c r="AO103" s="1586"/>
      <c r="AP103" s="1586"/>
      <c r="AQ103" s="1586"/>
      <c r="AR103" s="1586"/>
      <c r="AS103" s="1586"/>
      <c r="AT103" s="1586"/>
      <c r="AU103" s="1586"/>
      <c r="AV103" s="1586"/>
      <c r="AW103" s="1586"/>
      <c r="AX103" s="1586"/>
      <c r="AY103" s="1586"/>
      <c r="AZ103" s="1586"/>
      <c r="BA103" s="1586"/>
      <c r="BB103" s="1586"/>
      <c r="BC103" s="1586"/>
    </row>
    <row r="104" spans="1:55" x14ac:dyDescent="0.2">
      <c r="A104" s="1586"/>
      <c r="B104" s="1586"/>
      <c r="C104" s="1586"/>
      <c r="D104" s="1586"/>
      <c r="E104" s="1586"/>
      <c r="F104" s="1586"/>
      <c r="G104" s="1586"/>
      <c r="H104" s="1586"/>
      <c r="I104" s="1586"/>
      <c r="J104" s="1586"/>
      <c r="K104" s="1586"/>
      <c r="L104" s="1586"/>
      <c r="M104" s="1586"/>
      <c r="N104" s="1586"/>
      <c r="O104" s="1586"/>
      <c r="P104" s="1586"/>
      <c r="Q104" s="1586"/>
      <c r="R104" s="1586"/>
      <c r="S104" s="1586"/>
      <c r="T104" s="1586"/>
      <c r="U104" s="1586"/>
      <c r="V104" s="1586"/>
      <c r="W104" s="1586"/>
      <c r="X104" s="1586"/>
      <c r="Y104" s="1586"/>
      <c r="Z104" s="1586"/>
      <c r="AA104" s="1586"/>
      <c r="AB104" s="1586"/>
      <c r="AC104" s="1586"/>
      <c r="AD104" s="1586"/>
      <c r="AE104" s="1586"/>
      <c r="AF104" s="1586"/>
      <c r="AG104" s="1586"/>
      <c r="AH104" s="1586"/>
      <c r="AI104" s="1586"/>
      <c r="AJ104" s="1586"/>
      <c r="AK104" s="1586"/>
      <c r="AL104" s="1586"/>
      <c r="AM104" s="1586"/>
      <c r="AN104" s="1586"/>
      <c r="AO104" s="1586"/>
      <c r="AP104" s="1586"/>
      <c r="AQ104" s="1586"/>
      <c r="AR104" s="1586"/>
      <c r="AS104" s="1586"/>
      <c r="AT104" s="1586"/>
      <c r="AU104" s="1586"/>
      <c r="AV104" s="1586"/>
      <c r="AW104" s="1586"/>
      <c r="AX104" s="1586"/>
      <c r="AY104" s="1586"/>
      <c r="AZ104" s="1586"/>
      <c r="BA104" s="1586"/>
      <c r="BB104" s="1586"/>
      <c r="BC104" s="1586"/>
    </row>
    <row r="105" spans="1:55" x14ac:dyDescent="0.2">
      <c r="A105" s="1586"/>
      <c r="B105" s="1586"/>
      <c r="C105" s="1586"/>
      <c r="D105" s="1586"/>
      <c r="E105" s="1586"/>
      <c r="F105" s="1586"/>
      <c r="G105" s="1586"/>
      <c r="H105" s="1586"/>
      <c r="I105" s="1586"/>
      <c r="J105" s="1586"/>
      <c r="K105" s="1586"/>
      <c r="L105" s="1586"/>
      <c r="M105" s="1586"/>
      <c r="N105" s="1586"/>
      <c r="O105" s="1586"/>
      <c r="P105" s="1586"/>
      <c r="Q105" s="1586"/>
      <c r="R105" s="1586"/>
      <c r="S105" s="1586"/>
      <c r="T105" s="1586"/>
      <c r="U105" s="1586"/>
      <c r="V105" s="1586"/>
      <c r="W105" s="1586"/>
      <c r="X105" s="1586"/>
      <c r="Y105" s="1586"/>
      <c r="Z105" s="1586"/>
      <c r="AA105" s="1586"/>
      <c r="AB105" s="1586"/>
      <c r="AC105" s="1586"/>
      <c r="AD105" s="1586"/>
      <c r="AE105" s="1586"/>
      <c r="AF105" s="1586"/>
      <c r="AG105" s="1586"/>
      <c r="AH105" s="1586"/>
      <c r="AI105" s="1586"/>
      <c r="AJ105" s="1586"/>
      <c r="AK105" s="1586"/>
      <c r="AL105" s="1586"/>
      <c r="AM105" s="1586"/>
      <c r="AN105" s="1586"/>
      <c r="AO105" s="1586"/>
      <c r="AP105" s="1586"/>
      <c r="AQ105" s="1586"/>
      <c r="AR105" s="1586"/>
      <c r="AS105" s="1586"/>
      <c r="AT105" s="1586"/>
      <c r="AU105" s="1586"/>
      <c r="AV105" s="1586"/>
      <c r="AW105" s="1586"/>
      <c r="AX105" s="1586"/>
      <c r="AY105" s="1586"/>
      <c r="AZ105" s="1586"/>
      <c r="BA105" s="1586"/>
      <c r="BB105" s="1586"/>
      <c r="BC105" s="1586"/>
    </row>
    <row r="106" spans="1:55" x14ac:dyDescent="0.2">
      <c r="A106" s="1586"/>
      <c r="B106" s="1586"/>
      <c r="C106" s="1586"/>
      <c r="D106" s="1586"/>
      <c r="E106" s="1586"/>
      <c r="F106" s="1586"/>
      <c r="G106" s="1586"/>
      <c r="H106" s="1586"/>
      <c r="I106" s="1586"/>
      <c r="J106" s="1586"/>
      <c r="K106" s="1586"/>
      <c r="L106" s="1586"/>
      <c r="M106" s="1586"/>
      <c r="N106" s="1586"/>
      <c r="O106" s="1586"/>
      <c r="P106" s="1586"/>
      <c r="Q106" s="1586"/>
      <c r="R106" s="1586"/>
      <c r="S106" s="1586"/>
      <c r="T106" s="1586"/>
      <c r="U106" s="1586"/>
      <c r="V106" s="1586"/>
      <c r="W106" s="1586"/>
      <c r="X106" s="1586"/>
      <c r="Y106" s="1586"/>
      <c r="Z106" s="1586"/>
      <c r="AA106" s="1586"/>
      <c r="AB106" s="1586"/>
      <c r="AC106" s="1586"/>
      <c r="AD106" s="1586"/>
      <c r="AE106" s="1586"/>
      <c r="AF106" s="1586"/>
      <c r="AG106" s="1586"/>
      <c r="AH106" s="1586"/>
      <c r="AI106" s="1586"/>
      <c r="AJ106" s="1586"/>
      <c r="AK106" s="1586"/>
      <c r="AL106" s="1586"/>
      <c r="AM106" s="1586"/>
      <c r="AN106" s="1586"/>
      <c r="AO106" s="1586"/>
      <c r="AP106" s="1586"/>
      <c r="AQ106" s="1586"/>
      <c r="AR106" s="1586"/>
      <c r="AS106" s="1586"/>
      <c r="AT106" s="1586"/>
      <c r="AU106" s="1586"/>
      <c r="AV106" s="1586"/>
      <c r="AW106" s="1586"/>
      <c r="AX106" s="1586"/>
      <c r="AY106" s="1586"/>
      <c r="AZ106" s="1586"/>
      <c r="BA106" s="1586"/>
      <c r="BB106" s="1586"/>
      <c r="BC106" s="1586"/>
    </row>
    <row r="107" spans="1:55" x14ac:dyDescent="0.2">
      <c r="A107" s="1586"/>
      <c r="B107" s="1586"/>
      <c r="C107" s="1586"/>
      <c r="D107" s="1586"/>
      <c r="E107" s="1586"/>
      <c r="F107" s="1586"/>
      <c r="G107" s="1586"/>
      <c r="H107" s="1586"/>
      <c r="I107" s="1586"/>
      <c r="J107" s="1586"/>
      <c r="K107" s="1586"/>
      <c r="L107" s="1586"/>
      <c r="M107" s="1586"/>
      <c r="N107" s="1586"/>
      <c r="O107" s="1586"/>
      <c r="P107" s="1586"/>
      <c r="Q107" s="1586"/>
      <c r="R107" s="1586"/>
      <c r="S107" s="1586"/>
      <c r="T107" s="1586"/>
      <c r="U107" s="1586"/>
      <c r="V107" s="1586"/>
      <c r="W107" s="1586"/>
      <c r="X107" s="1586"/>
      <c r="Y107" s="1586"/>
      <c r="Z107" s="1586"/>
      <c r="AA107" s="1586"/>
      <c r="AB107" s="1586"/>
      <c r="AC107" s="1586"/>
      <c r="AD107" s="1586"/>
      <c r="AE107" s="1586"/>
      <c r="AF107" s="1586"/>
      <c r="AG107" s="1586"/>
      <c r="AH107" s="1586"/>
      <c r="AI107" s="1586"/>
      <c r="AJ107" s="1586"/>
      <c r="AK107" s="1586"/>
      <c r="AL107" s="1586"/>
      <c r="AM107" s="1586"/>
      <c r="AN107" s="1586"/>
      <c r="AO107" s="1586"/>
      <c r="AP107" s="1586"/>
      <c r="AQ107" s="1586"/>
      <c r="AR107" s="1586"/>
      <c r="AS107" s="1586"/>
      <c r="AT107" s="1586"/>
      <c r="AU107" s="1586"/>
      <c r="AV107" s="1586"/>
      <c r="AW107" s="1586"/>
      <c r="AX107" s="1586"/>
      <c r="AY107" s="1586"/>
      <c r="AZ107" s="1586"/>
      <c r="BA107" s="1586"/>
      <c r="BB107" s="1586"/>
      <c r="BC107" s="1586"/>
    </row>
    <row r="108" spans="1:55" x14ac:dyDescent="0.2">
      <c r="A108" s="1586"/>
      <c r="B108" s="1586"/>
      <c r="C108" s="1586"/>
      <c r="D108" s="1586"/>
      <c r="E108" s="1586"/>
      <c r="F108" s="1586"/>
      <c r="G108" s="1586"/>
      <c r="H108" s="1586"/>
      <c r="I108" s="1586"/>
      <c r="J108" s="1586"/>
      <c r="K108" s="1586"/>
      <c r="L108" s="1586"/>
      <c r="M108" s="1586"/>
      <c r="N108" s="1586"/>
      <c r="O108" s="1586"/>
      <c r="P108" s="1586"/>
      <c r="Q108" s="1586"/>
      <c r="R108" s="1586"/>
      <c r="S108" s="1586"/>
      <c r="T108" s="1586"/>
      <c r="U108" s="1586"/>
      <c r="V108" s="1586"/>
      <c r="W108" s="1586"/>
      <c r="X108" s="1586"/>
      <c r="Y108" s="1586"/>
      <c r="Z108" s="1586"/>
      <c r="AA108" s="1586"/>
      <c r="AB108" s="1586"/>
      <c r="AC108" s="1586"/>
      <c r="AD108" s="1586"/>
      <c r="AE108" s="1586"/>
      <c r="AF108" s="1586"/>
      <c r="AG108" s="1586"/>
      <c r="AH108" s="1586"/>
      <c r="AI108" s="1586"/>
      <c r="AJ108" s="1586"/>
      <c r="AK108" s="1586"/>
      <c r="AL108" s="1586"/>
      <c r="AM108" s="1586"/>
      <c r="AN108" s="1586"/>
      <c r="AO108" s="1586"/>
      <c r="AP108" s="1586"/>
      <c r="AQ108" s="1586"/>
      <c r="AR108" s="1586"/>
      <c r="AS108" s="1586"/>
      <c r="AT108" s="1586"/>
      <c r="AU108" s="1586"/>
      <c r="AV108" s="1586"/>
      <c r="AW108" s="1586"/>
      <c r="AX108" s="1586"/>
      <c r="AY108" s="1586"/>
      <c r="AZ108" s="1586"/>
      <c r="BA108" s="1586"/>
      <c r="BB108" s="1586"/>
      <c r="BC108" s="1586"/>
    </row>
    <row r="109" spans="1:55" x14ac:dyDescent="0.2">
      <c r="A109" s="1586"/>
      <c r="B109" s="1586"/>
      <c r="C109" s="1586"/>
      <c r="D109" s="1586"/>
      <c r="E109" s="1586"/>
      <c r="F109" s="1586"/>
      <c r="G109" s="1586"/>
      <c r="H109" s="1586"/>
      <c r="I109" s="1586"/>
      <c r="J109" s="1586"/>
      <c r="K109" s="1586"/>
      <c r="L109" s="1586"/>
      <c r="M109" s="1586"/>
      <c r="N109" s="1586"/>
      <c r="O109" s="1586"/>
      <c r="P109" s="1586"/>
      <c r="Q109" s="1586"/>
      <c r="R109" s="1586"/>
      <c r="S109" s="1586"/>
      <c r="T109" s="1586"/>
      <c r="U109" s="1586"/>
      <c r="V109" s="1586"/>
      <c r="W109" s="1586"/>
      <c r="X109" s="1586"/>
      <c r="Y109" s="1586"/>
      <c r="Z109" s="1586"/>
      <c r="AA109" s="1586"/>
      <c r="AB109" s="1586"/>
      <c r="AC109" s="1586"/>
      <c r="AD109" s="1586"/>
      <c r="AE109" s="1586"/>
      <c r="AF109" s="1586"/>
      <c r="AG109" s="1586"/>
      <c r="AH109" s="1586"/>
      <c r="AI109" s="1586"/>
      <c r="AJ109" s="1586"/>
      <c r="AK109" s="1586"/>
      <c r="AL109" s="1586"/>
      <c r="AM109" s="1586"/>
      <c r="AN109" s="1586"/>
      <c r="AO109" s="1586"/>
      <c r="AP109" s="1586"/>
      <c r="AQ109" s="1586"/>
      <c r="AR109" s="1586"/>
      <c r="AS109" s="1586"/>
      <c r="AT109" s="1586"/>
      <c r="AU109" s="1586"/>
      <c r="AV109" s="1586"/>
      <c r="AW109" s="1586"/>
      <c r="AX109" s="1586"/>
      <c r="AY109" s="1586"/>
      <c r="AZ109" s="1586"/>
      <c r="BA109" s="1586"/>
      <c r="BB109" s="1586"/>
      <c r="BC109" s="1586"/>
    </row>
    <row r="110" spans="1:55" x14ac:dyDescent="0.2">
      <c r="A110" s="1586"/>
      <c r="B110" s="1586"/>
      <c r="C110" s="1586"/>
      <c r="D110" s="1586"/>
      <c r="E110" s="1586"/>
      <c r="F110" s="1586"/>
      <c r="G110" s="1586"/>
      <c r="H110" s="1586"/>
      <c r="I110" s="1586"/>
      <c r="J110" s="1586"/>
      <c r="K110" s="1586"/>
      <c r="L110" s="1586"/>
      <c r="M110" s="1586"/>
      <c r="N110" s="1586"/>
      <c r="O110" s="1586"/>
      <c r="P110" s="1586"/>
      <c r="Q110" s="1586"/>
      <c r="R110" s="1586"/>
      <c r="S110" s="1586"/>
      <c r="T110" s="1586"/>
      <c r="U110" s="1586"/>
      <c r="V110" s="1586"/>
      <c r="W110" s="1586"/>
      <c r="X110" s="1586"/>
      <c r="Y110" s="1586"/>
      <c r="Z110" s="1586"/>
      <c r="AA110" s="1586"/>
      <c r="AB110" s="1586"/>
      <c r="AC110" s="1586"/>
      <c r="AD110" s="1586"/>
      <c r="AE110" s="1586"/>
      <c r="AF110" s="1586"/>
      <c r="AG110" s="1586"/>
      <c r="AH110" s="1586"/>
      <c r="AI110" s="1586"/>
      <c r="AJ110" s="1586"/>
      <c r="AK110" s="1586"/>
      <c r="AL110" s="1586"/>
      <c r="AM110" s="1586"/>
      <c r="AN110" s="1586"/>
      <c r="AO110" s="1586"/>
      <c r="AP110" s="1586"/>
      <c r="AQ110" s="1586"/>
      <c r="AR110" s="1586"/>
      <c r="AS110" s="1586"/>
      <c r="AT110" s="1586"/>
      <c r="AU110" s="1586"/>
      <c r="AV110" s="1586"/>
      <c r="AW110" s="1586"/>
      <c r="AX110" s="1586"/>
      <c r="AY110" s="1586"/>
      <c r="AZ110" s="1586"/>
      <c r="BA110" s="1586"/>
      <c r="BB110" s="1586"/>
      <c r="BC110" s="1586"/>
    </row>
    <row r="111" spans="1:55" x14ac:dyDescent="0.2">
      <c r="A111" s="1586"/>
      <c r="B111" s="1586"/>
      <c r="C111" s="1586"/>
      <c r="D111" s="1586"/>
      <c r="E111" s="1586"/>
      <c r="F111" s="1586"/>
      <c r="G111" s="1586"/>
      <c r="H111" s="1586"/>
      <c r="I111" s="1586"/>
      <c r="J111" s="1586"/>
      <c r="K111" s="1586"/>
      <c r="L111" s="1586"/>
      <c r="M111" s="1586"/>
      <c r="N111" s="1586"/>
      <c r="O111" s="1586"/>
      <c r="P111" s="1586"/>
      <c r="Q111" s="1586"/>
      <c r="R111" s="1586"/>
      <c r="S111" s="1586"/>
      <c r="T111" s="1586"/>
      <c r="U111" s="1586"/>
      <c r="V111" s="1586"/>
      <c r="W111" s="1586"/>
      <c r="X111" s="1586"/>
      <c r="Y111" s="1586"/>
      <c r="Z111" s="1586"/>
      <c r="AA111" s="1586"/>
      <c r="AB111" s="1586"/>
      <c r="AC111" s="1586"/>
      <c r="AD111" s="1586"/>
      <c r="AE111" s="1586"/>
      <c r="AF111" s="1586"/>
      <c r="AG111" s="1586"/>
      <c r="AH111" s="1586"/>
      <c r="AI111" s="1586"/>
      <c r="AJ111" s="1586"/>
      <c r="AK111" s="1586"/>
      <c r="AL111" s="1586"/>
      <c r="AM111" s="1586"/>
      <c r="AN111" s="1586"/>
      <c r="AO111" s="1586"/>
      <c r="AP111" s="1586"/>
      <c r="AQ111" s="1586"/>
      <c r="AR111" s="1586"/>
      <c r="AS111" s="1586"/>
      <c r="AT111" s="1586"/>
      <c r="AU111" s="1586"/>
      <c r="AV111" s="1586"/>
      <c r="AW111" s="1586"/>
      <c r="AX111" s="1586"/>
      <c r="AY111" s="1586"/>
      <c r="AZ111" s="1586"/>
      <c r="BA111" s="1586"/>
      <c r="BB111" s="1586"/>
      <c r="BC111" s="1586"/>
    </row>
    <row r="112" spans="1:55" x14ac:dyDescent="0.2">
      <c r="A112" s="1586"/>
      <c r="B112" s="1586"/>
      <c r="C112" s="1586"/>
      <c r="D112" s="1586"/>
      <c r="E112" s="1586"/>
      <c r="F112" s="1586"/>
      <c r="G112" s="1586"/>
      <c r="H112" s="1586"/>
      <c r="I112" s="1586"/>
      <c r="J112" s="1586"/>
      <c r="K112" s="1586"/>
      <c r="L112" s="1586"/>
      <c r="M112" s="1586"/>
      <c r="N112" s="1586"/>
      <c r="O112" s="1586"/>
      <c r="P112" s="1586"/>
      <c r="Q112" s="1586"/>
      <c r="R112" s="1586"/>
      <c r="S112" s="1586"/>
      <c r="T112" s="1586"/>
      <c r="U112" s="1586"/>
      <c r="V112" s="1586"/>
      <c r="W112" s="1586"/>
      <c r="X112" s="1586"/>
      <c r="Y112" s="1586"/>
      <c r="Z112" s="1586"/>
      <c r="AA112" s="1586"/>
      <c r="AB112" s="1586"/>
      <c r="AC112" s="1586"/>
      <c r="AD112" s="1586"/>
      <c r="AE112" s="1586"/>
      <c r="AF112" s="1586"/>
      <c r="AG112" s="1586"/>
      <c r="AH112" s="1586"/>
      <c r="AI112" s="1586"/>
      <c r="AJ112" s="1586"/>
      <c r="AK112" s="1586"/>
      <c r="AL112" s="1586"/>
      <c r="AM112" s="1586"/>
      <c r="AN112" s="1586"/>
      <c r="AO112" s="1586"/>
      <c r="AP112" s="1586"/>
      <c r="AQ112" s="1586"/>
      <c r="AR112" s="1586"/>
      <c r="AS112" s="1586"/>
      <c r="AT112" s="1586"/>
      <c r="AU112" s="1586"/>
      <c r="AV112" s="1586"/>
      <c r="AW112" s="1586"/>
      <c r="AX112" s="1586"/>
      <c r="AY112" s="1586"/>
      <c r="AZ112" s="1586"/>
      <c r="BA112" s="1586"/>
      <c r="BB112" s="1586"/>
      <c r="BC112" s="1586"/>
    </row>
    <row r="113" spans="1:55" x14ac:dyDescent="0.2">
      <c r="A113" s="1586"/>
      <c r="B113" s="1586"/>
      <c r="C113" s="1586"/>
      <c r="D113" s="1586"/>
      <c r="E113" s="1586"/>
      <c r="F113" s="1586"/>
      <c r="G113" s="1586"/>
      <c r="H113" s="1586"/>
      <c r="I113" s="1586"/>
      <c r="J113" s="1586"/>
      <c r="K113" s="1586"/>
      <c r="L113" s="1586"/>
      <c r="M113" s="1586"/>
      <c r="N113" s="1586"/>
      <c r="O113" s="1586"/>
      <c r="P113" s="1586"/>
      <c r="Q113" s="1586"/>
      <c r="R113" s="1586"/>
      <c r="S113" s="1586"/>
      <c r="T113" s="1586"/>
      <c r="U113" s="1586"/>
      <c r="V113" s="1586"/>
      <c r="W113" s="1586"/>
      <c r="X113" s="1586"/>
      <c r="Y113" s="1586"/>
      <c r="Z113" s="1586"/>
      <c r="AA113" s="1586"/>
      <c r="AB113" s="1586"/>
      <c r="AC113" s="1586"/>
      <c r="AD113" s="1586"/>
      <c r="AE113" s="1586"/>
      <c r="AF113" s="1586"/>
      <c r="AG113" s="1586"/>
      <c r="AH113" s="1586"/>
      <c r="AI113" s="1586"/>
      <c r="AJ113" s="1586"/>
      <c r="AK113" s="1586"/>
      <c r="AL113" s="1586"/>
      <c r="AM113" s="1586"/>
      <c r="AN113" s="1586"/>
      <c r="AO113" s="1586"/>
      <c r="AP113" s="1586"/>
      <c r="AQ113" s="1586"/>
      <c r="AR113" s="1586"/>
      <c r="AS113" s="1586"/>
      <c r="AT113" s="1586"/>
      <c r="AU113" s="1586"/>
      <c r="AV113" s="1586"/>
      <c r="AW113" s="1586"/>
      <c r="AX113" s="1586"/>
      <c r="AY113" s="1586"/>
      <c r="AZ113" s="1586"/>
      <c r="BA113" s="1586"/>
      <c r="BB113" s="1586"/>
      <c r="BC113" s="1586"/>
    </row>
    <row r="114" spans="1:55" x14ac:dyDescent="0.2">
      <c r="A114" s="1586"/>
      <c r="B114" s="1586"/>
      <c r="C114" s="1586"/>
      <c r="D114" s="1586"/>
      <c r="E114" s="1586"/>
      <c r="F114" s="1586"/>
      <c r="G114" s="1586"/>
      <c r="H114" s="1586"/>
      <c r="I114" s="1586"/>
      <c r="J114" s="1586"/>
      <c r="K114" s="1586"/>
      <c r="L114" s="1586"/>
      <c r="M114" s="1586"/>
      <c r="N114" s="1586"/>
      <c r="O114" s="1586"/>
      <c r="P114" s="1586"/>
      <c r="Q114" s="1586"/>
      <c r="R114" s="1586"/>
      <c r="S114" s="1586"/>
      <c r="T114" s="1586"/>
      <c r="U114" s="1586"/>
      <c r="V114" s="1586"/>
      <c r="W114" s="1586"/>
      <c r="X114" s="1586"/>
      <c r="Y114" s="1586"/>
      <c r="Z114" s="1586"/>
      <c r="AA114" s="1586"/>
      <c r="AB114" s="1586"/>
      <c r="AC114" s="1586"/>
      <c r="AD114" s="1586"/>
      <c r="AE114" s="1586"/>
      <c r="AF114" s="1586"/>
      <c r="AG114" s="1586"/>
      <c r="AH114" s="1586"/>
      <c r="AI114" s="1586"/>
      <c r="AJ114" s="1586"/>
      <c r="AK114" s="1586"/>
      <c r="AL114" s="1586"/>
      <c r="AM114" s="1586"/>
      <c r="AN114" s="1586"/>
      <c r="AO114" s="1586"/>
      <c r="AP114" s="1586"/>
      <c r="AQ114" s="1586"/>
      <c r="AR114" s="1586"/>
      <c r="AS114" s="1586"/>
      <c r="AT114" s="1586"/>
      <c r="AU114" s="1586"/>
      <c r="AV114" s="1586"/>
      <c r="AW114" s="1586"/>
      <c r="AX114" s="1586"/>
      <c r="AY114" s="1586"/>
      <c r="AZ114" s="1586"/>
      <c r="BA114" s="1586"/>
      <c r="BB114" s="1586"/>
      <c r="BC114" s="1586"/>
    </row>
    <row r="115" spans="1:55" x14ac:dyDescent="0.2">
      <c r="A115" s="1586"/>
      <c r="B115" s="1586"/>
      <c r="C115" s="1586"/>
      <c r="D115" s="1586"/>
      <c r="E115" s="1586"/>
      <c r="F115" s="1586"/>
      <c r="G115" s="1586"/>
      <c r="H115" s="1586"/>
      <c r="I115" s="1586"/>
      <c r="J115" s="1586"/>
      <c r="K115" s="1586"/>
      <c r="L115" s="1586"/>
      <c r="M115" s="1586"/>
      <c r="N115" s="1586"/>
      <c r="O115" s="1586"/>
      <c r="P115" s="1586"/>
      <c r="Q115" s="1586"/>
      <c r="R115" s="1586"/>
      <c r="S115" s="1586"/>
      <c r="T115" s="1586"/>
      <c r="U115" s="1586"/>
      <c r="V115" s="1586"/>
      <c r="W115" s="1586"/>
      <c r="X115" s="1586"/>
      <c r="Y115" s="1586"/>
      <c r="Z115" s="1586"/>
      <c r="AA115" s="1586"/>
      <c r="AB115" s="1586"/>
      <c r="AC115" s="1586"/>
      <c r="AD115" s="1586"/>
      <c r="AE115" s="1586"/>
      <c r="AF115" s="1586"/>
      <c r="AG115" s="1586"/>
      <c r="AH115" s="1586"/>
      <c r="AI115" s="1586"/>
      <c r="AJ115" s="1586"/>
      <c r="AK115" s="1586"/>
      <c r="AL115" s="1586"/>
      <c r="AM115" s="1586"/>
      <c r="AN115" s="1586"/>
      <c r="AO115" s="1586"/>
      <c r="AP115" s="1586"/>
      <c r="AQ115" s="1586"/>
      <c r="AR115" s="1586"/>
      <c r="AS115" s="1586"/>
      <c r="AT115" s="1586"/>
      <c r="AU115" s="1586"/>
      <c r="AV115" s="1586"/>
      <c r="AW115" s="1586"/>
      <c r="AX115" s="1586"/>
      <c r="AY115" s="1586"/>
      <c r="AZ115" s="1586"/>
      <c r="BA115" s="1586"/>
      <c r="BB115" s="1586"/>
      <c r="BC115" s="1586"/>
    </row>
    <row r="116" spans="1:55" x14ac:dyDescent="0.2">
      <c r="A116" s="1586"/>
      <c r="B116" s="1586"/>
      <c r="C116" s="1586"/>
      <c r="D116" s="1586"/>
      <c r="E116" s="1586"/>
      <c r="F116" s="1586"/>
      <c r="G116" s="1586"/>
      <c r="H116" s="1586"/>
      <c r="I116" s="1586"/>
      <c r="J116" s="1586"/>
      <c r="K116" s="1586"/>
      <c r="L116" s="1586"/>
      <c r="M116" s="1586"/>
      <c r="N116" s="1586"/>
      <c r="O116" s="1586"/>
      <c r="P116" s="1586"/>
      <c r="Q116" s="1586"/>
      <c r="R116" s="1586"/>
      <c r="S116" s="1586"/>
      <c r="T116" s="1586"/>
      <c r="U116" s="1586"/>
      <c r="V116" s="1586"/>
      <c r="W116" s="1586"/>
      <c r="X116" s="1586"/>
      <c r="Y116" s="1586"/>
      <c r="Z116" s="1586"/>
      <c r="AA116" s="1586"/>
      <c r="AB116" s="1586"/>
      <c r="AC116" s="1586"/>
      <c r="AD116" s="1586"/>
      <c r="AE116" s="1586"/>
      <c r="AF116" s="1586"/>
      <c r="AG116" s="1586"/>
      <c r="AH116" s="1586"/>
      <c r="AI116" s="1586"/>
      <c r="AJ116" s="1586"/>
      <c r="AK116" s="1586"/>
      <c r="AL116" s="1586"/>
      <c r="AM116" s="1586"/>
      <c r="AN116" s="1586"/>
      <c r="AO116" s="1586"/>
      <c r="AP116" s="1586"/>
      <c r="AQ116" s="1586"/>
      <c r="AR116" s="1586"/>
      <c r="AS116" s="1586"/>
      <c r="AT116" s="1586"/>
      <c r="AU116" s="1586"/>
      <c r="AV116" s="1586"/>
      <c r="AW116" s="1586"/>
      <c r="AX116" s="1586"/>
      <c r="AY116" s="1586"/>
      <c r="AZ116" s="1586"/>
      <c r="BA116" s="1586"/>
      <c r="BB116" s="1586"/>
      <c r="BC116" s="1586"/>
    </row>
    <row r="117" spans="1:55" x14ac:dyDescent="0.2">
      <c r="A117" s="1586"/>
      <c r="B117" s="1586"/>
      <c r="C117" s="1586"/>
      <c r="D117" s="1586"/>
      <c r="E117" s="1586"/>
      <c r="F117" s="1586"/>
      <c r="G117" s="1586"/>
      <c r="H117" s="1586"/>
      <c r="I117" s="1586"/>
      <c r="J117" s="1586"/>
      <c r="K117" s="1586"/>
      <c r="L117" s="1586"/>
      <c r="M117" s="1586"/>
      <c r="N117" s="1586"/>
      <c r="O117" s="1586"/>
      <c r="P117" s="1586"/>
      <c r="Q117" s="1586"/>
      <c r="R117" s="1586"/>
      <c r="S117" s="1586"/>
      <c r="T117" s="1586"/>
      <c r="U117" s="1586"/>
      <c r="V117" s="1586"/>
      <c r="W117" s="1586"/>
      <c r="X117" s="1586"/>
      <c r="Y117" s="1586"/>
      <c r="Z117" s="1586"/>
      <c r="AA117" s="1586"/>
      <c r="AB117" s="1586"/>
      <c r="AC117" s="1586"/>
      <c r="AD117" s="1586"/>
      <c r="AE117" s="1586"/>
      <c r="AF117" s="1586"/>
      <c r="AG117" s="1586"/>
      <c r="AH117" s="1586"/>
      <c r="AI117" s="1586"/>
      <c r="AJ117" s="1586"/>
      <c r="AK117" s="1586"/>
      <c r="AL117" s="1586"/>
      <c r="AM117" s="1586"/>
      <c r="AN117" s="1586"/>
      <c r="AO117" s="1586"/>
      <c r="AP117" s="1586"/>
      <c r="AQ117" s="1586"/>
      <c r="AR117" s="1586"/>
      <c r="AS117" s="1586"/>
      <c r="AT117" s="1586"/>
      <c r="AU117" s="1586"/>
      <c r="AV117" s="1586"/>
      <c r="AW117" s="1586"/>
      <c r="AX117" s="1586"/>
      <c r="AY117" s="1586"/>
      <c r="AZ117" s="1586"/>
      <c r="BA117" s="1586"/>
      <c r="BB117" s="1586"/>
      <c r="BC117" s="1586"/>
    </row>
    <row r="118" spans="1:55" x14ac:dyDescent="0.2">
      <c r="A118" s="1586"/>
      <c r="B118" s="1586"/>
      <c r="C118" s="1586"/>
      <c r="D118" s="1586"/>
      <c r="E118" s="1586"/>
      <c r="F118" s="1586"/>
      <c r="G118" s="1586"/>
      <c r="H118" s="1586"/>
      <c r="I118" s="1586"/>
      <c r="J118" s="1586"/>
      <c r="K118" s="1586"/>
      <c r="L118" s="1586"/>
      <c r="M118" s="1586"/>
      <c r="N118" s="1586"/>
      <c r="O118" s="1586"/>
      <c r="P118" s="1586"/>
      <c r="Q118" s="1586"/>
      <c r="R118" s="1586"/>
      <c r="S118" s="1586"/>
      <c r="T118" s="1586"/>
      <c r="U118" s="1586"/>
      <c r="V118" s="1586"/>
      <c r="W118" s="1586"/>
      <c r="X118" s="1586"/>
      <c r="Y118" s="1586"/>
      <c r="Z118" s="1586"/>
      <c r="AA118" s="1586"/>
      <c r="AB118" s="1586"/>
      <c r="AC118" s="1586"/>
      <c r="AD118" s="1586"/>
      <c r="AE118" s="1586"/>
      <c r="AF118" s="1586"/>
      <c r="AG118" s="1586"/>
      <c r="AH118" s="1586"/>
      <c r="AI118" s="1586"/>
      <c r="AJ118" s="1586"/>
      <c r="AK118" s="1586"/>
      <c r="AL118" s="1586"/>
      <c r="AM118" s="1586"/>
      <c r="AN118" s="1586"/>
      <c r="AO118" s="1586"/>
      <c r="AP118" s="1586"/>
      <c r="AQ118" s="1586"/>
      <c r="AR118" s="1586"/>
      <c r="AS118" s="1586"/>
      <c r="AT118" s="1586"/>
      <c r="AU118" s="1586"/>
      <c r="AV118" s="1586"/>
      <c r="AW118" s="1586"/>
      <c r="AX118" s="1586"/>
      <c r="AY118" s="1586"/>
      <c r="AZ118" s="1586"/>
      <c r="BA118" s="1586"/>
      <c r="BB118" s="1586"/>
      <c r="BC118" s="1586"/>
    </row>
    <row r="119" spans="1:55" x14ac:dyDescent="0.2">
      <c r="A119" s="1586"/>
      <c r="B119" s="1586"/>
      <c r="C119" s="1586"/>
      <c r="D119" s="1586"/>
      <c r="E119" s="1586"/>
      <c r="F119" s="1586"/>
      <c r="G119" s="1586"/>
      <c r="H119" s="1586"/>
      <c r="I119" s="1586"/>
      <c r="J119" s="1586"/>
      <c r="K119" s="1586"/>
      <c r="L119" s="1586"/>
      <c r="M119" s="1586"/>
      <c r="N119" s="1586"/>
      <c r="O119" s="1586"/>
      <c r="P119" s="1586"/>
      <c r="Q119" s="1586"/>
      <c r="R119" s="1586"/>
      <c r="S119" s="1586"/>
      <c r="T119" s="1586"/>
      <c r="U119" s="1586"/>
      <c r="V119" s="1586"/>
      <c r="W119" s="1586"/>
      <c r="X119" s="1586"/>
      <c r="Y119" s="1586"/>
      <c r="Z119" s="1586"/>
      <c r="AA119" s="1586"/>
      <c r="AB119" s="1586"/>
      <c r="AC119" s="1586"/>
      <c r="AD119" s="1586"/>
      <c r="AE119" s="1586"/>
      <c r="AF119" s="1586"/>
      <c r="AG119" s="1586"/>
      <c r="AH119" s="1586"/>
      <c r="AI119" s="1586"/>
      <c r="AJ119" s="1586"/>
      <c r="AK119" s="1586"/>
      <c r="AL119" s="1586"/>
      <c r="AM119" s="1586"/>
      <c r="AN119" s="1586"/>
      <c r="AO119" s="1586"/>
      <c r="AP119" s="1586"/>
      <c r="AQ119" s="1586"/>
      <c r="AR119" s="1586"/>
      <c r="AS119" s="1586"/>
      <c r="AT119" s="1586"/>
      <c r="AU119" s="1586"/>
      <c r="AV119" s="1586"/>
      <c r="AW119" s="1586"/>
      <c r="AX119" s="1586"/>
      <c r="AY119" s="1586"/>
      <c r="AZ119" s="1586"/>
      <c r="BA119" s="1586"/>
      <c r="BB119" s="1586"/>
      <c r="BC119" s="1586"/>
    </row>
    <row r="120" spans="1:55" x14ac:dyDescent="0.2">
      <c r="A120" s="1586"/>
      <c r="B120" s="1586"/>
      <c r="C120" s="1586"/>
      <c r="D120" s="1586"/>
      <c r="E120" s="1586"/>
      <c r="F120" s="1586"/>
      <c r="G120" s="1586"/>
      <c r="H120" s="1586"/>
      <c r="I120" s="1586"/>
      <c r="J120" s="1586"/>
      <c r="K120" s="1586"/>
      <c r="L120" s="1586"/>
      <c r="M120" s="1586"/>
      <c r="N120" s="1586"/>
      <c r="O120" s="1586"/>
      <c r="P120" s="1586"/>
      <c r="Q120" s="1586"/>
      <c r="R120" s="1586"/>
      <c r="S120" s="1586"/>
      <c r="T120" s="1586"/>
      <c r="U120" s="1586"/>
      <c r="V120" s="1586"/>
      <c r="W120" s="1586"/>
      <c r="X120" s="1586"/>
      <c r="Y120" s="1586"/>
      <c r="Z120" s="1586"/>
      <c r="AA120" s="1586"/>
      <c r="AB120" s="1586"/>
      <c r="AC120" s="1586"/>
      <c r="AD120" s="1586"/>
      <c r="AE120" s="1586"/>
      <c r="AF120" s="1586"/>
      <c r="AG120" s="1586"/>
      <c r="AH120" s="1586"/>
      <c r="AI120" s="1586"/>
      <c r="AJ120" s="1586"/>
      <c r="AK120" s="1586"/>
      <c r="AL120" s="1586"/>
      <c r="AM120" s="1586"/>
      <c r="AN120" s="1586"/>
      <c r="AO120" s="1586"/>
      <c r="AP120" s="1586"/>
      <c r="AQ120" s="1586"/>
      <c r="AR120" s="1586"/>
      <c r="AS120" s="1586"/>
      <c r="AT120" s="1586"/>
      <c r="AU120" s="1586"/>
      <c r="AV120" s="1586"/>
      <c r="AW120" s="1586"/>
      <c r="AX120" s="1586"/>
      <c r="AY120" s="1586"/>
      <c r="AZ120" s="1586"/>
      <c r="BA120" s="1586"/>
      <c r="BB120" s="1586"/>
      <c r="BC120" s="1586"/>
    </row>
    <row r="121" spans="1:55" x14ac:dyDescent="0.2">
      <c r="A121" s="1586"/>
      <c r="B121" s="1586"/>
      <c r="C121" s="1586"/>
      <c r="D121" s="1586"/>
      <c r="E121" s="1586"/>
      <c r="F121" s="1586"/>
      <c r="G121" s="1586"/>
      <c r="H121" s="1586"/>
      <c r="I121" s="1586"/>
      <c r="J121" s="1586"/>
      <c r="K121" s="1586"/>
      <c r="L121" s="1586"/>
      <c r="M121" s="1586"/>
      <c r="N121" s="1586"/>
      <c r="O121" s="1586"/>
      <c r="P121" s="1586"/>
      <c r="Q121" s="1586"/>
      <c r="R121" s="1586"/>
      <c r="S121" s="1586"/>
      <c r="T121" s="1586"/>
      <c r="U121" s="1586"/>
      <c r="V121" s="1586"/>
      <c r="W121" s="1586"/>
      <c r="X121" s="1586"/>
      <c r="Y121" s="1586"/>
      <c r="Z121" s="1586"/>
      <c r="AA121" s="1586"/>
      <c r="AB121" s="1586"/>
      <c r="AC121" s="1586"/>
      <c r="AD121" s="1586"/>
      <c r="AE121" s="1586"/>
      <c r="AF121" s="1586"/>
      <c r="AG121" s="1586"/>
      <c r="AH121" s="1586"/>
      <c r="AI121" s="1586"/>
      <c r="AJ121" s="1586"/>
      <c r="AK121" s="1586"/>
      <c r="AL121" s="1586"/>
      <c r="AM121" s="1586"/>
      <c r="AN121" s="1586"/>
      <c r="AO121" s="1586"/>
      <c r="AP121" s="1586"/>
      <c r="AQ121" s="1586"/>
      <c r="AR121" s="1586"/>
      <c r="AS121" s="1586"/>
      <c r="AT121" s="1586"/>
      <c r="AU121" s="1586"/>
      <c r="AV121" s="1586"/>
      <c r="AW121" s="1586"/>
      <c r="AX121" s="1586"/>
      <c r="AY121" s="1586"/>
      <c r="AZ121" s="1586"/>
      <c r="BA121" s="1586"/>
      <c r="BB121" s="1586"/>
      <c r="BC121" s="1586"/>
    </row>
    <row r="122" spans="1:55" x14ac:dyDescent="0.2">
      <c r="A122" s="1586"/>
      <c r="B122" s="1586"/>
      <c r="C122" s="1586"/>
      <c r="D122" s="1586"/>
      <c r="E122" s="1586"/>
      <c r="F122" s="1586"/>
      <c r="G122" s="1586"/>
      <c r="H122" s="1586"/>
      <c r="I122" s="1586"/>
      <c r="J122" s="1586"/>
      <c r="K122" s="1586"/>
      <c r="L122" s="1586"/>
      <c r="M122" s="1586"/>
      <c r="N122" s="1586"/>
      <c r="O122" s="1586"/>
      <c r="P122" s="1586"/>
      <c r="Q122" s="1586"/>
      <c r="R122" s="1586"/>
      <c r="S122" s="1586"/>
      <c r="T122" s="1586"/>
      <c r="U122" s="1586"/>
      <c r="V122" s="1586"/>
      <c r="W122" s="1586"/>
      <c r="X122" s="1586"/>
      <c r="Y122" s="1586"/>
      <c r="Z122" s="1586"/>
      <c r="AA122" s="1586"/>
      <c r="AB122" s="1586"/>
      <c r="AC122" s="1586"/>
      <c r="AD122" s="1586"/>
      <c r="AE122" s="1586"/>
      <c r="AF122" s="1586"/>
      <c r="AG122" s="1586"/>
      <c r="AH122" s="1586"/>
      <c r="AI122" s="1586"/>
      <c r="AJ122" s="1586"/>
      <c r="AK122" s="1586"/>
      <c r="AL122" s="1586"/>
      <c r="AM122" s="1586"/>
      <c r="AN122" s="1586"/>
      <c r="AO122" s="1586"/>
      <c r="AP122" s="1586"/>
      <c r="AQ122" s="1586"/>
      <c r="AR122" s="1586"/>
      <c r="AS122" s="1586"/>
      <c r="AT122" s="1586"/>
      <c r="AU122" s="1586"/>
      <c r="AV122" s="1586"/>
      <c r="AW122" s="1586"/>
      <c r="AX122" s="1586"/>
      <c r="AY122" s="1586"/>
      <c r="AZ122" s="1586"/>
      <c r="BA122" s="1586"/>
      <c r="BB122" s="1586"/>
      <c r="BC122" s="1586"/>
    </row>
    <row r="123" spans="1:55" x14ac:dyDescent="0.2">
      <c r="A123" s="1586"/>
      <c r="B123" s="1586"/>
      <c r="C123" s="1586"/>
      <c r="D123" s="1586"/>
      <c r="E123" s="1586"/>
      <c r="F123" s="1586"/>
      <c r="G123" s="1586"/>
      <c r="H123" s="1586"/>
      <c r="I123" s="1586"/>
      <c r="J123" s="1586"/>
      <c r="K123" s="1586"/>
      <c r="L123" s="1586"/>
      <c r="M123" s="1586"/>
      <c r="N123" s="1586"/>
      <c r="O123" s="1586"/>
      <c r="P123" s="1586"/>
      <c r="Q123" s="1586"/>
      <c r="R123" s="1586"/>
      <c r="S123" s="1586"/>
      <c r="T123" s="1586"/>
      <c r="U123" s="1586"/>
      <c r="V123" s="1586"/>
      <c r="W123" s="1586"/>
      <c r="X123" s="1586"/>
      <c r="Y123" s="1586"/>
      <c r="Z123" s="1586"/>
      <c r="AA123" s="1586"/>
      <c r="AB123" s="1586"/>
      <c r="AC123" s="1586"/>
      <c r="AD123" s="1586"/>
      <c r="AE123" s="1586"/>
      <c r="AF123" s="1586"/>
      <c r="AG123" s="1586"/>
      <c r="AH123" s="1586"/>
      <c r="AI123" s="1586"/>
      <c r="AJ123" s="1586"/>
      <c r="AK123" s="1586"/>
      <c r="AL123" s="1586"/>
      <c r="AM123" s="1586"/>
      <c r="AN123" s="1586"/>
      <c r="AO123" s="1586"/>
      <c r="AP123" s="1586"/>
      <c r="AQ123" s="1586"/>
      <c r="AR123" s="1586"/>
      <c r="AS123" s="1586"/>
      <c r="AT123" s="1586"/>
      <c r="AU123" s="1586"/>
      <c r="AV123" s="1586"/>
      <c r="AW123" s="1586"/>
      <c r="AX123" s="1586"/>
      <c r="AY123" s="1586"/>
      <c r="AZ123" s="1586"/>
      <c r="BA123" s="1586"/>
      <c r="BB123" s="1586"/>
      <c r="BC123" s="1586"/>
    </row>
    <row r="124" spans="1:55" x14ac:dyDescent="0.2">
      <c r="A124" s="1586"/>
      <c r="B124" s="1586"/>
      <c r="C124" s="1586"/>
      <c r="D124" s="1586"/>
      <c r="E124" s="1586"/>
      <c r="F124" s="1586"/>
      <c r="G124" s="1586"/>
      <c r="H124" s="1586"/>
      <c r="I124" s="1586"/>
      <c r="J124" s="1586"/>
      <c r="K124" s="1586"/>
      <c r="L124" s="1586"/>
      <c r="M124" s="1586"/>
      <c r="N124" s="1586"/>
      <c r="O124" s="1586"/>
      <c r="P124" s="1586"/>
      <c r="Q124" s="1586"/>
      <c r="R124" s="1586"/>
      <c r="S124" s="1586"/>
      <c r="T124" s="1586"/>
      <c r="U124" s="1586"/>
      <c r="V124" s="1586"/>
      <c r="W124" s="1586"/>
      <c r="X124" s="1586"/>
      <c r="Y124" s="1586"/>
      <c r="Z124" s="1586"/>
      <c r="AA124" s="1586"/>
      <c r="AB124" s="1586"/>
      <c r="AC124" s="1586"/>
      <c r="AD124" s="1586"/>
      <c r="AE124" s="1586"/>
      <c r="AF124" s="1586"/>
      <c r="AG124" s="1586"/>
      <c r="AH124" s="1586"/>
      <c r="AI124" s="1586"/>
      <c r="AJ124" s="1586"/>
      <c r="AK124" s="1586"/>
      <c r="AL124" s="1586"/>
      <c r="AM124" s="1586"/>
      <c r="AN124" s="1586"/>
      <c r="AO124" s="1586"/>
      <c r="AP124" s="1586"/>
      <c r="AQ124" s="1586"/>
      <c r="AR124" s="1586"/>
      <c r="AS124" s="1586"/>
      <c r="AT124" s="1586"/>
      <c r="AU124" s="1586"/>
      <c r="AV124" s="1586"/>
      <c r="AW124" s="1586"/>
      <c r="AX124" s="1586"/>
      <c r="AY124" s="1586"/>
      <c r="AZ124" s="1586"/>
      <c r="BA124" s="1586"/>
      <c r="BB124" s="1586"/>
      <c r="BC124" s="1586"/>
    </row>
    <row r="125" spans="1:55" x14ac:dyDescent="0.2">
      <c r="A125" s="1586"/>
      <c r="B125" s="1586"/>
      <c r="C125" s="1586"/>
      <c r="D125" s="1586"/>
      <c r="E125" s="1586"/>
      <c r="F125" s="1586"/>
      <c r="G125" s="1586"/>
      <c r="H125" s="1586"/>
      <c r="I125" s="1586"/>
      <c r="J125" s="1586"/>
      <c r="K125" s="1586"/>
      <c r="L125" s="1586"/>
      <c r="M125" s="1586"/>
      <c r="N125" s="1586"/>
      <c r="O125" s="1586"/>
      <c r="P125" s="1586"/>
      <c r="Q125" s="1586"/>
      <c r="R125" s="1586"/>
      <c r="S125" s="1586"/>
      <c r="T125" s="1586"/>
      <c r="U125" s="1586"/>
      <c r="V125" s="1586"/>
      <c r="W125" s="1586"/>
      <c r="X125" s="1586"/>
      <c r="Y125" s="1586"/>
      <c r="Z125" s="1586"/>
      <c r="AA125" s="1586"/>
      <c r="AB125" s="1586"/>
      <c r="AC125" s="1586"/>
      <c r="AD125" s="1586"/>
      <c r="AE125" s="1586"/>
      <c r="AF125" s="1586"/>
      <c r="AG125" s="1586"/>
      <c r="AH125" s="1586"/>
      <c r="AI125" s="1586"/>
      <c r="AJ125" s="1586"/>
      <c r="AK125" s="1586"/>
      <c r="AL125" s="1586"/>
      <c r="AM125" s="1586"/>
      <c r="AN125" s="1586"/>
      <c r="AO125" s="1586"/>
      <c r="AP125" s="1586"/>
      <c r="AQ125" s="1586"/>
      <c r="AR125" s="1586"/>
      <c r="AS125" s="1586"/>
      <c r="AT125" s="1586"/>
      <c r="AU125" s="1586"/>
      <c r="AV125" s="1586"/>
      <c r="AW125" s="1586"/>
      <c r="AX125" s="1586"/>
      <c r="AY125" s="1586"/>
      <c r="AZ125" s="1586"/>
      <c r="BA125" s="1586"/>
      <c r="BB125" s="1586"/>
      <c r="BC125" s="1586"/>
    </row>
    <row r="126" spans="1:55" x14ac:dyDescent="0.2">
      <c r="A126" s="1586"/>
      <c r="B126" s="1586"/>
      <c r="C126" s="1586"/>
      <c r="D126" s="1586"/>
      <c r="E126" s="1586"/>
      <c r="F126" s="1586"/>
      <c r="G126" s="1586"/>
      <c r="H126" s="1586"/>
      <c r="I126" s="1586"/>
      <c r="J126" s="1586"/>
      <c r="K126" s="1586"/>
      <c r="L126" s="1586"/>
      <c r="M126" s="1586"/>
      <c r="N126" s="1586"/>
      <c r="O126" s="1586"/>
      <c r="P126" s="1586"/>
      <c r="Q126" s="1586"/>
      <c r="R126" s="1586"/>
      <c r="S126" s="1586"/>
      <c r="T126" s="1586"/>
      <c r="U126" s="1586"/>
      <c r="V126" s="1586"/>
      <c r="W126" s="1586"/>
      <c r="X126" s="1586"/>
      <c r="Y126" s="1586"/>
      <c r="Z126" s="1586"/>
      <c r="AA126" s="1586"/>
      <c r="AB126" s="1586"/>
      <c r="AC126" s="1586"/>
      <c r="AD126" s="1586"/>
      <c r="AE126" s="1586"/>
      <c r="AF126" s="1586"/>
      <c r="AG126" s="1586"/>
      <c r="AH126" s="1586"/>
      <c r="AI126" s="1586"/>
      <c r="AJ126" s="1586"/>
      <c r="AK126" s="1586"/>
      <c r="AL126" s="1586"/>
      <c r="AM126" s="1586"/>
      <c r="AN126" s="1586"/>
      <c r="AO126" s="1586"/>
      <c r="AP126" s="1586"/>
      <c r="AQ126" s="1586"/>
      <c r="AR126" s="1586"/>
      <c r="AS126" s="1586"/>
      <c r="AT126" s="1586"/>
      <c r="AU126" s="1586"/>
      <c r="AV126" s="1586"/>
      <c r="AW126" s="1586"/>
      <c r="AX126" s="1586"/>
      <c r="AY126" s="1586"/>
      <c r="AZ126" s="1586"/>
      <c r="BA126" s="1586"/>
      <c r="BB126" s="1586"/>
      <c r="BC126" s="1586"/>
    </row>
    <row r="127" spans="1:55" x14ac:dyDescent="0.2">
      <c r="A127" s="1586"/>
      <c r="B127" s="1586"/>
      <c r="C127" s="1586"/>
      <c r="D127" s="1586"/>
      <c r="E127" s="1586"/>
      <c r="F127" s="1586"/>
      <c r="G127" s="1586"/>
      <c r="H127" s="1586"/>
      <c r="I127" s="1586"/>
      <c r="J127" s="1586"/>
      <c r="K127" s="1586"/>
      <c r="L127" s="1586"/>
      <c r="M127" s="1586"/>
      <c r="N127" s="1586"/>
      <c r="O127" s="1586"/>
      <c r="P127" s="1586"/>
      <c r="Q127" s="1586"/>
      <c r="R127" s="1586"/>
      <c r="S127" s="1586"/>
      <c r="T127" s="1586"/>
      <c r="U127" s="1586"/>
      <c r="V127" s="1586"/>
      <c r="W127" s="1586"/>
      <c r="X127" s="1586"/>
      <c r="Y127" s="1586"/>
      <c r="Z127" s="1586"/>
      <c r="AA127" s="1586"/>
      <c r="AB127" s="1586"/>
      <c r="AC127" s="1586"/>
      <c r="AD127" s="1586"/>
      <c r="AE127" s="1586"/>
      <c r="AF127" s="1586"/>
      <c r="AG127" s="1586"/>
      <c r="AH127" s="1586"/>
      <c r="AI127" s="1586"/>
      <c r="AJ127" s="1586"/>
      <c r="AK127" s="1586"/>
      <c r="AL127" s="1586"/>
      <c r="AM127" s="1586"/>
      <c r="AN127" s="1586"/>
      <c r="AO127" s="1586"/>
      <c r="AP127" s="1586"/>
      <c r="AQ127" s="1586"/>
      <c r="AR127" s="1586"/>
      <c r="AS127" s="1586"/>
      <c r="AT127" s="1586"/>
      <c r="AU127" s="1586"/>
      <c r="AV127" s="1586"/>
      <c r="AW127" s="1586"/>
      <c r="AX127" s="1586"/>
      <c r="AY127" s="1586"/>
      <c r="AZ127" s="1586"/>
      <c r="BA127" s="1586"/>
      <c r="BB127" s="1586"/>
      <c r="BC127" s="1586"/>
    </row>
    <row r="128" spans="1:55" x14ac:dyDescent="0.2">
      <c r="A128" s="1586"/>
      <c r="B128" s="1586"/>
      <c r="C128" s="1586"/>
      <c r="D128" s="1586"/>
      <c r="E128" s="1586"/>
      <c r="F128" s="1586"/>
      <c r="G128" s="1586"/>
      <c r="H128" s="1586"/>
      <c r="I128" s="1586"/>
      <c r="J128" s="1586"/>
      <c r="K128" s="1586"/>
      <c r="L128" s="1586"/>
      <c r="M128" s="1586"/>
      <c r="N128" s="1586"/>
      <c r="O128" s="1586"/>
      <c r="P128" s="1586"/>
      <c r="Q128" s="1586"/>
      <c r="R128" s="1586"/>
      <c r="S128" s="1586"/>
      <c r="T128" s="1586"/>
      <c r="U128" s="1586"/>
      <c r="V128" s="1586"/>
      <c r="W128" s="1586"/>
      <c r="X128" s="1586"/>
      <c r="Y128" s="1586"/>
      <c r="Z128" s="1586"/>
      <c r="AA128" s="1586"/>
      <c r="AB128" s="1586"/>
      <c r="AC128" s="1586"/>
      <c r="AD128" s="1586"/>
      <c r="AE128" s="1586"/>
      <c r="AF128" s="1586"/>
      <c r="AG128" s="1586"/>
      <c r="AH128" s="1586"/>
      <c r="AI128" s="1586"/>
      <c r="AJ128" s="1586"/>
      <c r="AK128" s="1586"/>
      <c r="AL128" s="1586"/>
      <c r="AM128" s="1586"/>
      <c r="AN128" s="1586"/>
      <c r="AO128" s="1586"/>
      <c r="AP128" s="1586"/>
      <c r="AQ128" s="1586"/>
      <c r="AR128" s="1586"/>
      <c r="AS128" s="1586"/>
      <c r="AT128" s="1586"/>
      <c r="AU128" s="1586"/>
      <c r="AV128" s="1586"/>
      <c r="AW128" s="1586"/>
      <c r="AX128" s="1586"/>
      <c r="AY128" s="1586"/>
      <c r="AZ128" s="1586"/>
      <c r="BA128" s="1586"/>
      <c r="BB128" s="1586"/>
      <c r="BC128" s="1586"/>
    </row>
    <row r="129" spans="1:55" x14ac:dyDescent="0.2">
      <c r="A129" s="1586"/>
      <c r="B129" s="1586"/>
      <c r="C129" s="1586"/>
      <c r="D129" s="1586"/>
      <c r="E129" s="1586"/>
      <c r="F129" s="1586"/>
      <c r="G129" s="1586"/>
      <c r="H129" s="1586"/>
      <c r="I129" s="1586"/>
      <c r="J129" s="1586"/>
      <c r="K129" s="1586"/>
      <c r="L129" s="1586"/>
      <c r="M129" s="1586"/>
      <c r="N129" s="1586"/>
      <c r="O129" s="1586"/>
      <c r="P129" s="1586"/>
      <c r="Q129" s="1586"/>
      <c r="R129" s="1586"/>
      <c r="S129" s="1586"/>
      <c r="T129" s="1586"/>
      <c r="U129" s="1586"/>
      <c r="V129" s="1586"/>
      <c r="W129" s="1586"/>
      <c r="X129" s="1586"/>
      <c r="Y129" s="1586"/>
      <c r="Z129" s="1586"/>
      <c r="AA129" s="1586"/>
      <c r="AB129" s="1586"/>
      <c r="AC129" s="1586"/>
      <c r="AD129" s="1586"/>
      <c r="AE129" s="1586"/>
      <c r="AF129" s="1586"/>
      <c r="AG129" s="1586"/>
      <c r="AH129" s="1586"/>
      <c r="AI129" s="1586"/>
      <c r="AJ129" s="1586"/>
      <c r="AK129" s="1586"/>
      <c r="AL129" s="1586"/>
      <c r="AM129" s="1586"/>
      <c r="AN129" s="1586"/>
      <c r="AO129" s="1586"/>
      <c r="AP129" s="1586"/>
      <c r="AQ129" s="1586"/>
      <c r="AR129" s="1586"/>
      <c r="AS129" s="1586"/>
      <c r="AT129" s="1586"/>
      <c r="AU129" s="1586"/>
      <c r="AV129" s="1586"/>
      <c r="AW129" s="1586"/>
      <c r="AX129" s="1586"/>
      <c r="AY129" s="1586"/>
      <c r="AZ129" s="1586"/>
      <c r="BA129" s="1586"/>
      <c r="BB129" s="1586"/>
      <c r="BC129" s="1586"/>
    </row>
    <row r="130" spans="1:55" x14ac:dyDescent="0.2">
      <c r="A130" s="1586"/>
      <c r="B130" s="1586"/>
      <c r="C130" s="1586"/>
      <c r="D130" s="1586"/>
      <c r="E130" s="1586"/>
      <c r="F130" s="1586"/>
      <c r="G130" s="1586"/>
      <c r="H130" s="1586"/>
      <c r="I130" s="1586"/>
      <c r="J130" s="1586"/>
      <c r="K130" s="1586"/>
      <c r="L130" s="1586"/>
      <c r="M130" s="1586"/>
      <c r="N130" s="1586"/>
      <c r="O130" s="1586"/>
      <c r="P130" s="1586"/>
      <c r="Q130" s="1586"/>
      <c r="R130" s="1586"/>
      <c r="S130" s="1586"/>
      <c r="T130" s="1586"/>
      <c r="U130" s="1586"/>
      <c r="V130" s="1586"/>
      <c r="W130" s="1586"/>
      <c r="X130" s="1586"/>
      <c r="Y130" s="1586"/>
      <c r="Z130" s="1586"/>
      <c r="AA130" s="1586"/>
      <c r="AB130" s="1586"/>
      <c r="AC130" s="1586"/>
      <c r="AD130" s="1586"/>
      <c r="AE130" s="1586"/>
      <c r="AF130" s="1586"/>
      <c r="AG130" s="1586"/>
      <c r="AH130" s="1586"/>
      <c r="AI130" s="1586"/>
      <c r="AJ130" s="1586"/>
      <c r="AK130" s="1586"/>
      <c r="AL130" s="1586"/>
      <c r="AM130" s="1586"/>
      <c r="AN130" s="1586"/>
      <c r="AO130" s="1586"/>
      <c r="AP130" s="1586"/>
      <c r="AQ130" s="1586"/>
      <c r="AR130" s="1586"/>
      <c r="AS130" s="1586"/>
      <c r="AT130" s="1586"/>
      <c r="AU130" s="1586"/>
      <c r="AV130" s="1586"/>
      <c r="AW130" s="1586"/>
      <c r="AX130" s="1586"/>
      <c r="AY130" s="1586"/>
      <c r="AZ130" s="1586"/>
      <c r="BA130" s="1586"/>
      <c r="BB130" s="1586"/>
      <c r="BC130" s="1586"/>
    </row>
    <row r="131" spans="1:55" x14ac:dyDescent="0.2">
      <c r="A131" s="1586"/>
      <c r="B131" s="1586"/>
      <c r="C131" s="1586"/>
      <c r="D131" s="1586"/>
      <c r="E131" s="1586"/>
      <c r="F131" s="1586"/>
      <c r="G131" s="1586"/>
      <c r="H131" s="1586"/>
      <c r="I131" s="1586"/>
      <c r="J131" s="1586"/>
      <c r="K131" s="1586"/>
      <c r="L131" s="1586"/>
      <c r="M131" s="1586"/>
      <c r="N131" s="1586"/>
      <c r="O131" s="1586"/>
      <c r="P131" s="1586"/>
      <c r="Q131" s="1586"/>
      <c r="R131" s="1586"/>
      <c r="S131" s="1586"/>
      <c r="T131" s="1586"/>
      <c r="U131" s="1586"/>
      <c r="V131" s="1586"/>
      <c r="W131" s="1586"/>
      <c r="X131" s="1586"/>
      <c r="Y131" s="1586"/>
      <c r="Z131" s="1586"/>
      <c r="AA131" s="1586"/>
      <c r="AB131" s="1586"/>
      <c r="AC131" s="1586"/>
      <c r="AD131" s="1586"/>
      <c r="AE131" s="1586"/>
      <c r="AF131" s="1586"/>
      <c r="AG131" s="1586"/>
      <c r="AH131" s="1586"/>
      <c r="AI131" s="1586"/>
      <c r="AJ131" s="1586"/>
      <c r="AK131" s="1586"/>
      <c r="AL131" s="1586"/>
      <c r="AM131" s="1586"/>
      <c r="AN131" s="1586"/>
      <c r="AO131" s="1586"/>
      <c r="AP131" s="1586"/>
      <c r="AQ131" s="1586"/>
      <c r="AR131" s="1586"/>
      <c r="AS131" s="1586"/>
      <c r="AT131" s="1586"/>
      <c r="AU131" s="1586"/>
      <c r="AV131" s="1586"/>
      <c r="AW131" s="1586"/>
      <c r="AX131" s="1586"/>
      <c r="AY131" s="1586"/>
      <c r="AZ131" s="1586"/>
      <c r="BA131" s="1586"/>
      <c r="BB131" s="1586"/>
      <c r="BC131" s="1586"/>
    </row>
    <row r="132" spans="1:55" x14ac:dyDescent="0.2">
      <c r="A132" s="1586"/>
      <c r="B132" s="1586"/>
      <c r="C132" s="1586"/>
      <c r="D132" s="1586"/>
      <c r="E132" s="1586"/>
      <c r="F132" s="1586"/>
      <c r="G132" s="1586"/>
      <c r="H132" s="1586"/>
      <c r="I132" s="1586"/>
      <c r="J132" s="1586"/>
      <c r="K132" s="1586"/>
      <c r="L132" s="1586"/>
      <c r="M132" s="1586"/>
      <c r="N132" s="1586"/>
      <c r="O132" s="1586"/>
      <c r="P132" s="1586"/>
      <c r="Q132" s="1586"/>
      <c r="R132" s="1586"/>
      <c r="S132" s="1586"/>
      <c r="T132" s="1586"/>
      <c r="U132" s="1586"/>
      <c r="V132" s="1586"/>
      <c r="W132" s="1586"/>
      <c r="X132" s="1586"/>
      <c r="Y132" s="1586"/>
      <c r="Z132" s="1586"/>
      <c r="AA132" s="1586"/>
      <c r="AB132" s="1586"/>
      <c r="AC132" s="1586"/>
      <c r="AD132" s="1586"/>
      <c r="AE132" s="1586"/>
      <c r="AF132" s="1586"/>
      <c r="AG132" s="1586"/>
      <c r="AH132" s="1586"/>
      <c r="AI132" s="1586"/>
      <c r="AJ132" s="1586"/>
      <c r="AK132" s="1586"/>
      <c r="AL132" s="1586"/>
      <c r="AM132" s="1586"/>
      <c r="AN132" s="1586"/>
      <c r="AO132" s="1586"/>
      <c r="AP132" s="1586"/>
      <c r="AQ132" s="1586"/>
      <c r="AR132" s="1586"/>
      <c r="AS132" s="1586"/>
      <c r="AT132" s="1586"/>
      <c r="AU132" s="1586"/>
      <c r="AV132" s="1586"/>
      <c r="AW132" s="1586"/>
      <c r="AX132" s="1586"/>
      <c r="AY132" s="1586"/>
      <c r="AZ132" s="1586"/>
      <c r="BA132" s="1586"/>
      <c r="BB132" s="1586"/>
      <c r="BC132" s="1586"/>
    </row>
    <row r="133" spans="1:55" x14ac:dyDescent="0.2">
      <c r="A133" s="1586"/>
      <c r="B133" s="1586"/>
      <c r="C133" s="1586"/>
      <c r="D133" s="1586"/>
      <c r="E133" s="1586"/>
      <c r="F133" s="1586"/>
      <c r="G133" s="1586"/>
      <c r="H133" s="1586"/>
      <c r="I133" s="1586"/>
      <c r="J133" s="1586"/>
      <c r="K133" s="1586"/>
      <c r="L133" s="1586"/>
      <c r="M133" s="1586"/>
      <c r="N133" s="1586"/>
      <c r="O133" s="1586"/>
      <c r="P133" s="1586"/>
      <c r="Q133" s="1586"/>
      <c r="R133" s="1586"/>
      <c r="S133" s="1586"/>
      <c r="T133" s="1586"/>
      <c r="U133" s="1586"/>
      <c r="V133" s="1586"/>
      <c r="W133" s="1586"/>
      <c r="X133" s="1586"/>
      <c r="Y133" s="1586"/>
      <c r="Z133" s="1586"/>
      <c r="AA133" s="1586"/>
      <c r="AB133" s="1586"/>
      <c r="AC133" s="1586"/>
      <c r="AD133" s="1586"/>
      <c r="AE133" s="1586"/>
      <c r="AF133" s="1586"/>
      <c r="AG133" s="1586"/>
      <c r="AH133" s="1586"/>
      <c r="AI133" s="1586"/>
      <c r="AJ133" s="1586"/>
      <c r="AK133" s="1586"/>
      <c r="AL133" s="1586"/>
      <c r="AM133" s="1586"/>
      <c r="AN133" s="1586"/>
      <c r="AO133" s="1586"/>
      <c r="AP133" s="1586"/>
      <c r="AQ133" s="1586"/>
      <c r="AR133" s="1586"/>
      <c r="AS133" s="1586"/>
      <c r="AT133" s="1586"/>
      <c r="AU133" s="1586"/>
      <c r="AV133" s="1586"/>
      <c r="AW133" s="1586"/>
      <c r="AX133" s="1586"/>
      <c r="AY133" s="1586"/>
      <c r="AZ133" s="1586"/>
      <c r="BA133" s="1586"/>
      <c r="BB133" s="1586"/>
      <c r="BC133" s="1586"/>
    </row>
    <row r="134" spans="1:55" x14ac:dyDescent="0.2">
      <c r="A134" s="1586"/>
      <c r="B134" s="1586"/>
      <c r="C134" s="1586"/>
      <c r="D134" s="1586"/>
      <c r="E134" s="1586"/>
      <c r="F134" s="1586"/>
      <c r="G134" s="1586"/>
      <c r="H134" s="1586"/>
      <c r="I134" s="1586"/>
      <c r="J134" s="1586"/>
      <c r="K134" s="1586"/>
      <c r="L134" s="1586"/>
      <c r="M134" s="1586"/>
      <c r="N134" s="1586"/>
      <c r="O134" s="1586"/>
      <c r="P134" s="1586"/>
      <c r="Q134" s="1586"/>
      <c r="R134" s="1586"/>
      <c r="S134" s="1586"/>
      <c r="T134" s="1586"/>
      <c r="U134" s="1586"/>
      <c r="V134" s="1586"/>
      <c r="W134" s="1586"/>
      <c r="X134" s="1586"/>
      <c r="Y134" s="1586"/>
      <c r="Z134" s="1586"/>
      <c r="AA134" s="1586"/>
      <c r="AB134" s="1586"/>
      <c r="AC134" s="1586"/>
      <c r="AD134" s="1586"/>
      <c r="AE134" s="1586"/>
      <c r="AF134" s="1586"/>
      <c r="AG134" s="1586"/>
      <c r="AH134" s="1586"/>
      <c r="AI134" s="1586"/>
      <c r="AJ134" s="1586"/>
      <c r="AK134" s="1586"/>
      <c r="AL134" s="1586"/>
      <c r="AM134" s="1586"/>
      <c r="AN134" s="1586"/>
      <c r="AO134" s="1586"/>
      <c r="AP134" s="1586"/>
      <c r="AQ134" s="1586"/>
      <c r="AR134" s="1586"/>
      <c r="AS134" s="1586"/>
      <c r="AT134" s="1586"/>
      <c r="AU134" s="1586"/>
      <c r="AV134" s="1586"/>
      <c r="AW134" s="1586"/>
      <c r="AX134" s="1586"/>
      <c r="AY134" s="1586"/>
      <c r="AZ134" s="1586"/>
      <c r="BA134" s="1586"/>
      <c r="BB134" s="1586"/>
      <c r="BC134" s="1586"/>
    </row>
    <row r="135" spans="1:55" x14ac:dyDescent="0.2">
      <c r="A135" s="1586"/>
      <c r="B135" s="1586"/>
      <c r="C135" s="1586"/>
      <c r="D135" s="1586"/>
      <c r="E135" s="1586"/>
      <c r="F135" s="1586"/>
      <c r="G135" s="1586"/>
      <c r="H135" s="1586"/>
      <c r="I135" s="1586"/>
      <c r="J135" s="1586"/>
      <c r="K135" s="1586"/>
      <c r="L135" s="1586"/>
      <c r="M135" s="1586"/>
      <c r="N135" s="1586"/>
      <c r="O135" s="1586"/>
      <c r="P135" s="1586"/>
      <c r="Q135" s="1586"/>
      <c r="R135" s="1586"/>
      <c r="S135" s="1586"/>
      <c r="T135" s="1586"/>
      <c r="U135" s="1586"/>
      <c r="V135" s="1586"/>
      <c r="W135" s="1586"/>
      <c r="X135" s="1586"/>
      <c r="Y135" s="1586"/>
      <c r="Z135" s="1586"/>
      <c r="AA135" s="1586"/>
      <c r="AB135" s="1586"/>
      <c r="AC135" s="1586"/>
      <c r="AD135" s="1586"/>
      <c r="AE135" s="1586"/>
      <c r="AF135" s="1586"/>
      <c r="AG135" s="1586"/>
      <c r="AH135" s="1586"/>
      <c r="AI135" s="1586"/>
      <c r="AJ135" s="1586"/>
      <c r="AK135" s="1586"/>
      <c r="AL135" s="1586"/>
      <c r="AM135" s="1586"/>
      <c r="AN135" s="1586"/>
      <c r="AO135" s="1586"/>
      <c r="AP135" s="1586"/>
      <c r="AQ135" s="1586"/>
      <c r="AR135" s="1586"/>
      <c r="AS135" s="1586"/>
      <c r="AT135" s="1586"/>
      <c r="AU135" s="1586"/>
      <c r="AV135" s="1586"/>
      <c r="AW135" s="1586"/>
      <c r="AX135" s="1586"/>
      <c r="AY135" s="1586"/>
      <c r="AZ135" s="1586"/>
      <c r="BA135" s="1586"/>
      <c r="BB135" s="1586"/>
      <c r="BC135" s="1586"/>
    </row>
    <row r="136" spans="1:55" x14ac:dyDescent="0.2">
      <c r="A136" s="1586"/>
      <c r="B136" s="1586"/>
      <c r="C136" s="1586"/>
      <c r="D136" s="1586"/>
      <c r="E136" s="1586"/>
      <c r="F136" s="1586"/>
      <c r="G136" s="1586"/>
      <c r="H136" s="1586"/>
      <c r="I136" s="1586"/>
      <c r="J136" s="1586"/>
      <c r="K136" s="1586"/>
      <c r="L136" s="1586"/>
      <c r="M136" s="1586"/>
      <c r="N136" s="1586"/>
      <c r="O136" s="1586"/>
      <c r="P136" s="1586"/>
      <c r="Q136" s="1586"/>
      <c r="R136" s="1586"/>
      <c r="S136" s="1586"/>
      <c r="T136" s="1586"/>
      <c r="U136" s="1586"/>
      <c r="V136" s="1586"/>
      <c r="W136" s="1586"/>
      <c r="X136" s="1586"/>
      <c r="Y136" s="1586"/>
      <c r="Z136" s="1586"/>
      <c r="AA136" s="1586"/>
      <c r="AB136" s="1586"/>
      <c r="AC136" s="1586"/>
      <c r="AD136" s="1586"/>
      <c r="AE136" s="1586"/>
      <c r="AF136" s="1586"/>
      <c r="AG136" s="1586"/>
      <c r="AH136" s="1586"/>
      <c r="AI136" s="1586"/>
      <c r="AJ136" s="1586"/>
      <c r="AK136" s="1586"/>
      <c r="AL136" s="1586"/>
      <c r="AM136" s="1586"/>
      <c r="AN136" s="1586"/>
      <c r="AO136" s="1586"/>
      <c r="AP136" s="1586"/>
      <c r="AQ136" s="1586"/>
      <c r="AR136" s="1586"/>
      <c r="AS136" s="1586"/>
      <c r="AT136" s="1586"/>
      <c r="AU136" s="1586"/>
      <c r="AV136" s="1586"/>
      <c r="AW136" s="1586"/>
      <c r="AX136" s="1586"/>
      <c r="AY136" s="1586"/>
      <c r="AZ136" s="1586"/>
      <c r="BA136" s="1586"/>
      <c r="BB136" s="1586"/>
      <c r="BC136" s="1586"/>
    </row>
    <row r="137" spans="1:55" x14ac:dyDescent="0.2">
      <c r="A137" s="1586"/>
      <c r="B137" s="1586"/>
      <c r="C137" s="1586"/>
      <c r="D137" s="1586"/>
      <c r="E137" s="1586"/>
      <c r="F137" s="1586"/>
      <c r="G137" s="1586"/>
      <c r="H137" s="1586"/>
      <c r="I137" s="1586"/>
      <c r="J137" s="1586"/>
      <c r="K137" s="1586"/>
      <c r="L137" s="1586"/>
      <c r="M137" s="1586"/>
      <c r="N137" s="1586"/>
      <c r="O137" s="1586"/>
      <c r="P137" s="1586"/>
      <c r="Q137" s="1586"/>
      <c r="R137" s="1586"/>
      <c r="S137" s="1586"/>
      <c r="T137" s="1586"/>
      <c r="U137" s="1586"/>
      <c r="V137" s="1586"/>
      <c r="W137" s="1586"/>
      <c r="X137" s="1586"/>
      <c r="Y137" s="1586"/>
      <c r="Z137" s="1586"/>
      <c r="AA137" s="1586"/>
      <c r="AB137" s="1586"/>
      <c r="AC137" s="1586"/>
      <c r="AD137" s="1586"/>
      <c r="AE137" s="1586"/>
      <c r="AF137" s="1586"/>
      <c r="AG137" s="1586"/>
      <c r="AH137" s="1586"/>
      <c r="AI137" s="1586"/>
      <c r="AJ137" s="1586"/>
      <c r="AK137" s="1586"/>
      <c r="AL137" s="1586"/>
      <c r="AM137" s="1586"/>
      <c r="AN137" s="1586"/>
      <c r="AO137" s="1586"/>
      <c r="AP137" s="1586"/>
      <c r="AQ137" s="1586"/>
      <c r="AR137" s="1586"/>
      <c r="AS137" s="1586"/>
      <c r="AT137" s="1586"/>
      <c r="AU137" s="1586"/>
      <c r="AV137" s="1586"/>
      <c r="AW137" s="1586"/>
      <c r="AX137" s="1586"/>
      <c r="AY137" s="1586"/>
      <c r="AZ137" s="1586"/>
      <c r="BA137" s="1586"/>
      <c r="BB137" s="1586"/>
      <c r="BC137" s="1586"/>
    </row>
    <row r="138" spans="1:55" x14ac:dyDescent="0.2">
      <c r="A138" s="1586"/>
      <c r="B138" s="1586"/>
      <c r="C138" s="1586"/>
      <c r="D138" s="1586"/>
      <c r="E138" s="1586"/>
      <c r="F138" s="1586"/>
      <c r="G138" s="1586"/>
      <c r="H138" s="1586"/>
      <c r="I138" s="1586"/>
      <c r="J138" s="1586"/>
      <c r="K138" s="1586"/>
      <c r="L138" s="1586"/>
      <c r="M138" s="1586"/>
      <c r="N138" s="1586"/>
      <c r="O138" s="1586"/>
      <c r="P138" s="1586"/>
      <c r="Q138" s="1586"/>
      <c r="R138" s="1586"/>
      <c r="S138" s="1586"/>
      <c r="T138" s="1586"/>
      <c r="U138" s="1586"/>
      <c r="V138" s="1586"/>
      <c r="W138" s="1586"/>
      <c r="X138" s="1586"/>
      <c r="Y138" s="1586"/>
      <c r="Z138" s="1586"/>
      <c r="AA138" s="1586"/>
      <c r="AB138" s="1586"/>
      <c r="AC138" s="1586"/>
      <c r="AD138" s="1586"/>
      <c r="AE138" s="1586"/>
      <c r="AF138" s="1586"/>
      <c r="AG138" s="1586"/>
      <c r="AH138" s="1586"/>
      <c r="AI138" s="1586"/>
      <c r="AJ138" s="1586"/>
      <c r="AK138" s="1586"/>
      <c r="AL138" s="1586"/>
      <c r="AM138" s="1586"/>
      <c r="AN138" s="1586"/>
      <c r="AO138" s="1586"/>
      <c r="AP138" s="1586"/>
      <c r="AQ138" s="1586"/>
      <c r="AR138" s="1586"/>
      <c r="AS138" s="1586"/>
      <c r="AT138" s="1586"/>
      <c r="AU138" s="1586"/>
      <c r="AV138" s="1586"/>
      <c r="AW138" s="1586"/>
      <c r="AX138" s="1586"/>
      <c r="AY138" s="1586"/>
      <c r="AZ138" s="1586"/>
      <c r="BA138" s="1586"/>
      <c r="BB138" s="1586"/>
      <c r="BC138" s="1586"/>
    </row>
    <row r="139" spans="1:55" x14ac:dyDescent="0.2">
      <c r="A139" s="1586"/>
      <c r="B139" s="1586"/>
      <c r="C139" s="1586"/>
      <c r="D139" s="1586"/>
      <c r="E139" s="1586"/>
      <c r="F139" s="1586"/>
      <c r="G139" s="1586"/>
      <c r="H139" s="1586"/>
      <c r="I139" s="1586"/>
      <c r="J139" s="1586"/>
      <c r="K139" s="1586"/>
      <c r="L139" s="1586"/>
      <c r="M139" s="1586"/>
      <c r="N139" s="1586"/>
      <c r="O139" s="1586"/>
      <c r="P139" s="1586"/>
      <c r="Q139" s="1586"/>
      <c r="R139" s="1586"/>
      <c r="S139" s="1586"/>
      <c r="T139" s="1586"/>
      <c r="U139" s="1586"/>
      <c r="V139" s="1586"/>
      <c r="W139" s="1586"/>
      <c r="X139" s="1586"/>
      <c r="Y139" s="1586"/>
      <c r="Z139" s="1586"/>
      <c r="AA139" s="1586"/>
      <c r="AB139" s="1586"/>
      <c r="AC139" s="1586"/>
      <c r="AD139" s="1586"/>
      <c r="AE139" s="1586"/>
      <c r="AF139" s="1586"/>
      <c r="AG139" s="1586"/>
      <c r="AH139" s="1586"/>
      <c r="AI139" s="1586"/>
      <c r="AJ139" s="1586"/>
      <c r="AK139" s="1586"/>
      <c r="AL139" s="1586"/>
      <c r="AM139" s="1586"/>
      <c r="AN139" s="1586"/>
      <c r="AO139" s="1586"/>
      <c r="AP139" s="1586"/>
      <c r="AQ139" s="1586"/>
      <c r="AR139" s="1586"/>
      <c r="AS139" s="1586"/>
      <c r="AT139" s="1586"/>
      <c r="AU139" s="1586"/>
      <c r="AV139" s="1586"/>
      <c r="AW139" s="1586"/>
      <c r="AX139" s="1586"/>
      <c r="AY139" s="1586"/>
      <c r="AZ139" s="1586"/>
      <c r="BA139" s="1586"/>
      <c r="BB139" s="1586"/>
      <c r="BC139" s="1586"/>
    </row>
    <row r="140" spans="1:55" x14ac:dyDescent="0.2">
      <c r="A140" s="1586"/>
      <c r="B140" s="1586"/>
      <c r="C140" s="1586"/>
      <c r="D140" s="1586"/>
      <c r="E140" s="1586"/>
      <c r="F140" s="1586"/>
      <c r="G140" s="1586"/>
      <c r="H140" s="1586"/>
      <c r="I140" s="1586"/>
      <c r="J140" s="1586"/>
      <c r="K140" s="1586"/>
      <c r="L140" s="1586"/>
      <c r="M140" s="1586"/>
      <c r="N140" s="1586"/>
      <c r="O140" s="1586"/>
      <c r="P140" s="1586"/>
      <c r="Q140" s="1586"/>
      <c r="R140" s="1586"/>
      <c r="S140" s="1586"/>
      <c r="T140" s="1586"/>
      <c r="U140" s="1586"/>
      <c r="V140" s="1586"/>
      <c r="W140" s="1586"/>
      <c r="X140" s="1586"/>
      <c r="Y140" s="1586"/>
      <c r="Z140" s="1586"/>
      <c r="AA140" s="1586"/>
      <c r="AB140" s="1586"/>
      <c r="AC140" s="1586"/>
      <c r="AD140" s="1586"/>
      <c r="AE140" s="1586"/>
      <c r="AF140" s="1586"/>
      <c r="AG140" s="1586"/>
      <c r="AH140" s="1586"/>
      <c r="AI140" s="1586"/>
      <c r="AJ140" s="1586"/>
      <c r="AK140" s="1586"/>
      <c r="AL140" s="1586"/>
      <c r="AM140" s="1586"/>
      <c r="AN140" s="1586"/>
      <c r="AO140" s="1586"/>
      <c r="AP140" s="1586"/>
      <c r="AQ140" s="1586"/>
      <c r="AR140" s="1586"/>
      <c r="AS140" s="1586"/>
      <c r="AT140" s="1586"/>
      <c r="AU140" s="1586"/>
      <c r="AV140" s="1586"/>
      <c r="AW140" s="1586"/>
      <c r="AX140" s="1586"/>
      <c r="AY140" s="1586"/>
      <c r="AZ140" s="1586"/>
      <c r="BA140" s="1586"/>
      <c r="BB140" s="1586"/>
      <c r="BC140" s="1586"/>
    </row>
    <row r="141" spans="1:55" x14ac:dyDescent="0.2">
      <c r="A141" s="1586"/>
      <c r="B141" s="1586"/>
      <c r="C141" s="1586"/>
      <c r="D141" s="1586"/>
      <c r="E141" s="1586"/>
      <c r="F141" s="1586"/>
      <c r="G141" s="1586"/>
      <c r="H141" s="1586"/>
      <c r="I141" s="1586"/>
      <c r="J141" s="1586"/>
      <c r="K141" s="1586"/>
      <c r="L141" s="1586"/>
      <c r="M141" s="1586"/>
      <c r="N141" s="1586"/>
      <c r="O141" s="1586"/>
      <c r="P141" s="1586"/>
      <c r="Q141" s="1586"/>
      <c r="R141" s="1586"/>
      <c r="S141" s="1586"/>
      <c r="T141" s="1586"/>
      <c r="U141" s="1586"/>
      <c r="V141" s="1586"/>
      <c r="W141" s="1586"/>
      <c r="X141" s="1586"/>
      <c r="Y141" s="1586"/>
      <c r="Z141" s="1586"/>
      <c r="AA141" s="1586"/>
      <c r="AB141" s="1586"/>
      <c r="AC141" s="1586"/>
      <c r="AD141" s="1586"/>
      <c r="AE141" s="1586"/>
      <c r="AF141" s="1586"/>
      <c r="AG141" s="1586"/>
      <c r="AH141" s="1586"/>
      <c r="AI141" s="1586"/>
      <c r="AJ141" s="1586"/>
      <c r="AK141" s="1586"/>
      <c r="AL141" s="1586"/>
      <c r="AM141" s="1586"/>
      <c r="AN141" s="1586"/>
      <c r="AO141" s="1586"/>
      <c r="AP141" s="1586"/>
      <c r="AQ141" s="1586"/>
      <c r="AR141" s="1586"/>
      <c r="AS141" s="1586"/>
      <c r="AT141" s="1586"/>
      <c r="AU141" s="1586"/>
      <c r="AV141" s="1586"/>
      <c r="AW141" s="1586"/>
      <c r="AX141" s="1586"/>
      <c r="AY141" s="1586"/>
      <c r="AZ141" s="1586"/>
      <c r="BA141" s="1586"/>
      <c r="BB141" s="1586"/>
      <c r="BC141" s="1586"/>
    </row>
    <row r="142" spans="1:55" x14ac:dyDescent="0.2">
      <c r="A142" s="1586"/>
      <c r="B142" s="1586"/>
      <c r="C142" s="1586"/>
      <c r="D142" s="1586"/>
      <c r="E142" s="1586"/>
      <c r="F142" s="1586"/>
      <c r="G142" s="1586"/>
      <c r="H142" s="1586"/>
      <c r="I142" s="1586"/>
      <c r="J142" s="1586"/>
      <c r="K142" s="1586"/>
      <c r="L142" s="1586"/>
      <c r="M142" s="1586"/>
      <c r="N142" s="1586"/>
      <c r="O142" s="1586"/>
      <c r="P142" s="1586"/>
      <c r="Q142" s="1586"/>
      <c r="R142" s="1586"/>
      <c r="S142" s="1586"/>
      <c r="T142" s="1586"/>
      <c r="U142" s="1586"/>
      <c r="V142" s="1586"/>
      <c r="W142" s="1586"/>
      <c r="X142" s="1586"/>
      <c r="Y142" s="1586"/>
      <c r="Z142" s="1586"/>
      <c r="AA142" s="1586"/>
      <c r="AB142" s="1586"/>
      <c r="AC142" s="1586"/>
      <c r="AD142" s="1586"/>
      <c r="AE142" s="1586"/>
      <c r="AF142" s="1586"/>
      <c r="AG142" s="1586"/>
      <c r="AH142" s="1586"/>
      <c r="AI142" s="1586"/>
      <c r="AJ142" s="1586"/>
      <c r="AK142" s="1586"/>
      <c r="AL142" s="1586"/>
      <c r="AM142" s="1586"/>
      <c r="AN142" s="1586"/>
      <c r="AO142" s="1586"/>
      <c r="AP142" s="1586"/>
      <c r="AQ142" s="1586"/>
      <c r="AR142" s="1586"/>
      <c r="AS142" s="1586"/>
      <c r="AT142" s="1586"/>
      <c r="AU142" s="1586"/>
      <c r="AV142" s="1586"/>
      <c r="AW142" s="1586"/>
      <c r="AX142" s="1586"/>
      <c r="AY142" s="1586"/>
      <c r="AZ142" s="1586"/>
      <c r="BA142" s="1586"/>
      <c r="BB142" s="1586"/>
      <c r="BC142" s="1586"/>
    </row>
    <row r="143" spans="1:55" x14ac:dyDescent="0.2">
      <c r="A143" s="1586"/>
      <c r="B143" s="1586"/>
      <c r="C143" s="1586"/>
      <c r="D143" s="1586"/>
      <c r="E143" s="1586"/>
      <c r="F143" s="1586"/>
      <c r="G143" s="1586"/>
      <c r="H143" s="1586"/>
      <c r="I143" s="1586"/>
      <c r="J143" s="1586"/>
      <c r="K143" s="1586"/>
      <c r="L143" s="1586"/>
      <c r="M143" s="1586"/>
      <c r="N143" s="1586"/>
      <c r="O143" s="1586"/>
      <c r="P143" s="1586"/>
      <c r="Q143" s="1586"/>
      <c r="R143" s="1586"/>
      <c r="S143" s="1586"/>
      <c r="T143" s="1586"/>
      <c r="U143" s="1586"/>
      <c r="V143" s="1586"/>
      <c r="W143" s="1586"/>
      <c r="X143" s="1586"/>
      <c r="Y143" s="1586"/>
      <c r="Z143" s="1586"/>
      <c r="AA143" s="1586"/>
      <c r="AB143" s="1586"/>
      <c r="AC143" s="1586"/>
      <c r="AD143" s="1586"/>
      <c r="AE143" s="1586"/>
      <c r="AF143" s="1586"/>
      <c r="AG143" s="1586"/>
      <c r="AH143" s="1586"/>
      <c r="AI143" s="1586"/>
      <c r="AJ143" s="1586"/>
      <c r="AK143" s="1586"/>
      <c r="AL143" s="1586"/>
      <c r="AM143" s="1586"/>
      <c r="AN143" s="1586"/>
      <c r="AO143" s="1586"/>
      <c r="AP143" s="1586"/>
      <c r="AQ143" s="1586"/>
      <c r="AR143" s="1586"/>
      <c r="AS143" s="1586"/>
      <c r="AT143" s="1586"/>
      <c r="AU143" s="1586"/>
      <c r="AV143" s="1586"/>
      <c r="AW143" s="1586"/>
      <c r="AX143" s="1586"/>
      <c r="AY143" s="1586"/>
      <c r="AZ143" s="1586"/>
      <c r="BA143" s="1586"/>
      <c r="BB143" s="1586"/>
      <c r="BC143" s="1586"/>
    </row>
    <row r="144" spans="1:55" x14ac:dyDescent="0.2">
      <c r="A144" s="1586"/>
      <c r="B144" s="1586"/>
      <c r="C144" s="1586"/>
      <c r="D144" s="1586"/>
      <c r="E144" s="1586"/>
      <c r="F144" s="1586"/>
      <c r="G144" s="1586"/>
      <c r="H144" s="1586"/>
      <c r="I144" s="1586"/>
      <c r="J144" s="1586"/>
      <c r="K144" s="1586"/>
      <c r="L144" s="1586"/>
      <c r="M144" s="1586"/>
      <c r="N144" s="1586"/>
      <c r="O144" s="1586"/>
      <c r="P144" s="1586"/>
      <c r="Q144" s="1586"/>
      <c r="R144" s="1586"/>
      <c r="S144" s="1586"/>
      <c r="T144" s="1586"/>
      <c r="U144" s="1586"/>
      <c r="V144" s="1586"/>
      <c r="W144" s="1586"/>
      <c r="X144" s="1586"/>
      <c r="Y144" s="1586"/>
      <c r="Z144" s="1586"/>
      <c r="AA144" s="1586"/>
      <c r="AB144" s="1586"/>
      <c r="AC144" s="1586"/>
      <c r="AD144" s="1586"/>
      <c r="AE144" s="1586"/>
      <c r="AF144" s="1586"/>
      <c r="AG144" s="1586"/>
      <c r="AH144" s="1586"/>
      <c r="AI144" s="1586"/>
      <c r="AJ144" s="1586"/>
      <c r="AK144" s="1586"/>
      <c r="AL144" s="1586"/>
      <c r="AM144" s="1586"/>
      <c r="AN144" s="1586"/>
      <c r="AO144" s="1586"/>
      <c r="AP144" s="1586"/>
      <c r="AQ144" s="1586"/>
      <c r="AR144" s="1586"/>
      <c r="AS144" s="1586"/>
      <c r="AT144" s="1586"/>
      <c r="AU144" s="1586"/>
      <c r="AV144" s="1586"/>
      <c r="AW144" s="1586"/>
      <c r="AX144" s="1586"/>
      <c r="AY144" s="1586"/>
      <c r="AZ144" s="1586"/>
      <c r="BA144" s="1586"/>
      <c r="BB144" s="1586"/>
      <c r="BC144" s="1586"/>
    </row>
    <row r="145" spans="1:55" x14ac:dyDescent="0.2">
      <c r="A145" s="1586"/>
      <c r="B145" s="1586"/>
      <c r="C145" s="1586"/>
      <c r="D145" s="1586"/>
      <c r="E145" s="1586"/>
      <c r="F145" s="1586"/>
      <c r="G145" s="1586"/>
      <c r="H145" s="1586"/>
      <c r="I145" s="1586"/>
      <c r="J145" s="1586"/>
      <c r="K145" s="1586"/>
      <c r="L145" s="1586"/>
      <c r="M145" s="1586"/>
      <c r="N145" s="1586"/>
      <c r="O145" s="1586"/>
      <c r="P145" s="1586"/>
      <c r="Q145" s="1586"/>
      <c r="R145" s="1586"/>
      <c r="S145" s="1586"/>
      <c r="T145" s="1586"/>
      <c r="U145" s="1586"/>
      <c r="V145" s="1586"/>
      <c r="W145" s="1586"/>
      <c r="X145" s="1586"/>
      <c r="Y145" s="1586"/>
      <c r="Z145" s="1586"/>
      <c r="AA145" s="1586"/>
      <c r="AB145" s="1586"/>
      <c r="AC145" s="1586"/>
      <c r="AD145" s="1586"/>
      <c r="AE145" s="1586"/>
      <c r="AF145" s="1586"/>
      <c r="AG145" s="1586"/>
      <c r="AH145" s="1586"/>
      <c r="AI145" s="1586"/>
      <c r="AJ145" s="1586"/>
      <c r="AK145" s="1586"/>
      <c r="AL145" s="1586"/>
      <c r="AM145" s="1586"/>
      <c r="AN145" s="1586"/>
      <c r="AO145" s="1586"/>
      <c r="AP145" s="1586"/>
      <c r="AQ145" s="1586"/>
      <c r="AR145" s="1586"/>
      <c r="AS145" s="1586"/>
      <c r="AT145" s="1586"/>
      <c r="AU145" s="1586"/>
      <c r="AV145" s="1586"/>
      <c r="AW145" s="1586"/>
      <c r="AX145" s="1586"/>
      <c r="AY145" s="1586"/>
      <c r="AZ145" s="1586"/>
      <c r="BA145" s="1586"/>
      <c r="BB145" s="1586"/>
      <c r="BC145" s="1586"/>
    </row>
    <row r="146" spans="1:55" x14ac:dyDescent="0.2">
      <c r="A146" s="1586"/>
      <c r="B146" s="1586"/>
      <c r="C146" s="1586"/>
      <c r="D146" s="1586"/>
      <c r="E146" s="1586"/>
      <c r="F146" s="1586"/>
      <c r="G146" s="1586"/>
      <c r="H146" s="1586"/>
      <c r="I146" s="1586"/>
      <c r="J146" s="1586"/>
      <c r="K146" s="1586"/>
      <c r="L146" s="1586"/>
      <c r="M146" s="1586"/>
      <c r="N146" s="1586"/>
      <c r="O146" s="1586"/>
      <c r="P146" s="1586"/>
      <c r="Q146" s="1586"/>
      <c r="R146" s="1586"/>
      <c r="S146" s="1586"/>
      <c r="T146" s="1586"/>
      <c r="U146" s="1586"/>
      <c r="V146" s="1586"/>
      <c r="W146" s="1586"/>
      <c r="X146" s="1586"/>
      <c r="Y146" s="1586"/>
      <c r="Z146" s="1586"/>
      <c r="AA146" s="1586"/>
      <c r="AB146" s="1586"/>
      <c r="AC146" s="1586"/>
      <c r="AD146" s="1586"/>
      <c r="AE146" s="1586"/>
      <c r="AF146" s="1586"/>
      <c r="AG146" s="1586"/>
      <c r="AH146" s="1586"/>
      <c r="AI146" s="1586"/>
      <c r="AJ146" s="1586"/>
      <c r="AK146" s="1586"/>
      <c r="AL146" s="1586"/>
      <c r="AM146" s="1586"/>
      <c r="AN146" s="1586"/>
      <c r="AO146" s="1586"/>
      <c r="AP146" s="1586"/>
      <c r="AQ146" s="1586"/>
      <c r="AR146" s="1586"/>
      <c r="AS146" s="1586"/>
      <c r="AT146" s="1586"/>
      <c r="AU146" s="1586"/>
      <c r="AV146" s="1586"/>
      <c r="AW146" s="1586"/>
      <c r="AX146" s="1586"/>
      <c r="AY146" s="1586"/>
      <c r="AZ146" s="1586"/>
      <c r="BA146" s="1586"/>
      <c r="BB146" s="1586"/>
      <c r="BC146" s="1586"/>
    </row>
    <row r="147" spans="1:55" x14ac:dyDescent="0.2">
      <c r="A147" s="1586"/>
      <c r="B147" s="1586"/>
      <c r="C147" s="1586"/>
      <c r="D147" s="1586"/>
      <c r="E147" s="1586"/>
      <c r="F147" s="1586"/>
      <c r="G147" s="1586"/>
      <c r="H147" s="1586"/>
      <c r="I147" s="1586"/>
      <c r="J147" s="1586"/>
      <c r="K147" s="1586"/>
      <c r="L147" s="1586"/>
      <c r="M147" s="1586"/>
      <c r="N147" s="1586"/>
      <c r="O147" s="1586"/>
      <c r="P147" s="1586"/>
      <c r="Q147" s="1586"/>
      <c r="R147" s="1586"/>
      <c r="S147" s="1586"/>
      <c r="T147" s="1586"/>
      <c r="U147" s="1586"/>
      <c r="V147" s="1586"/>
      <c r="W147" s="1586"/>
      <c r="X147" s="1586"/>
      <c r="Y147" s="1586"/>
      <c r="Z147" s="1586"/>
      <c r="AA147" s="1586"/>
      <c r="AB147" s="1586"/>
      <c r="AC147" s="1586"/>
      <c r="AD147" s="1586"/>
      <c r="AE147" s="1586"/>
      <c r="AF147" s="1586"/>
      <c r="AG147" s="1586"/>
      <c r="AH147" s="1586"/>
      <c r="AI147" s="1586"/>
      <c r="AJ147" s="1586"/>
      <c r="AK147" s="1586"/>
      <c r="AL147" s="1586"/>
      <c r="AM147" s="1586"/>
      <c r="AN147" s="1586"/>
      <c r="AO147" s="1586"/>
      <c r="AP147" s="1586"/>
      <c r="AQ147" s="1586"/>
      <c r="AR147" s="1586"/>
      <c r="AS147" s="1586"/>
      <c r="AT147" s="1586"/>
      <c r="AU147" s="1586"/>
      <c r="AV147" s="1586"/>
      <c r="AW147" s="1586"/>
      <c r="AX147" s="1586"/>
      <c r="AY147" s="1586"/>
      <c r="AZ147" s="1586"/>
      <c r="BA147" s="1586"/>
      <c r="BB147" s="1586"/>
      <c r="BC147" s="1586"/>
    </row>
    <row r="148" spans="1:55" x14ac:dyDescent="0.2">
      <c r="A148" s="1586"/>
      <c r="B148" s="1586"/>
      <c r="C148" s="1586"/>
      <c r="D148" s="1586"/>
      <c r="E148" s="1586"/>
      <c r="F148" s="1586"/>
      <c r="G148" s="1586"/>
      <c r="H148" s="1586"/>
      <c r="I148" s="1586"/>
      <c r="J148" s="1586"/>
      <c r="K148" s="1586"/>
      <c r="L148" s="1586"/>
      <c r="M148" s="1586"/>
      <c r="N148" s="1586"/>
      <c r="O148" s="1586"/>
      <c r="P148" s="1586"/>
      <c r="Q148" s="1586"/>
      <c r="R148" s="1586"/>
      <c r="S148" s="1586"/>
      <c r="T148" s="1586"/>
      <c r="U148" s="1586"/>
      <c r="V148" s="1586"/>
      <c r="W148" s="1586"/>
      <c r="X148" s="1586"/>
      <c r="Y148" s="1586"/>
      <c r="Z148" s="1586"/>
      <c r="AA148" s="1586"/>
      <c r="AB148" s="1586"/>
      <c r="AC148" s="1586"/>
      <c r="AD148" s="1586"/>
      <c r="AE148" s="1586"/>
      <c r="AF148" s="1586"/>
      <c r="AG148" s="1586"/>
      <c r="AH148" s="1586"/>
      <c r="AI148" s="1586"/>
      <c r="AJ148" s="1586"/>
      <c r="AK148" s="1586"/>
      <c r="AL148" s="1586"/>
      <c r="AM148" s="1586"/>
      <c r="AN148" s="1586"/>
      <c r="AO148" s="1586"/>
      <c r="AP148" s="1586"/>
      <c r="AQ148" s="1586"/>
      <c r="AR148" s="1586"/>
      <c r="AS148" s="1586"/>
      <c r="AT148" s="1586"/>
      <c r="AU148" s="1586"/>
      <c r="AV148" s="1586"/>
      <c r="AW148" s="1586"/>
      <c r="AX148" s="1586"/>
      <c r="AY148" s="1586"/>
      <c r="AZ148" s="1586"/>
      <c r="BA148" s="1586"/>
      <c r="BB148" s="1586"/>
      <c r="BC148" s="1586"/>
    </row>
    <row r="149" spans="1:55" x14ac:dyDescent="0.2">
      <c r="A149" s="1586"/>
      <c r="B149" s="1586"/>
      <c r="C149" s="1586"/>
      <c r="D149" s="1586"/>
      <c r="E149" s="1586"/>
      <c r="F149" s="1586"/>
      <c r="G149" s="1586"/>
      <c r="H149" s="1586"/>
      <c r="I149" s="1586"/>
      <c r="J149" s="1586"/>
      <c r="K149" s="1586"/>
      <c r="L149" s="1586"/>
      <c r="M149" s="1586"/>
      <c r="N149" s="1586"/>
      <c r="O149" s="1586"/>
      <c r="P149" s="1586"/>
      <c r="Q149" s="1586"/>
      <c r="R149" s="1586"/>
      <c r="S149" s="1586"/>
      <c r="T149" s="1586"/>
      <c r="U149" s="1586"/>
      <c r="V149" s="1586"/>
      <c r="W149" s="1586"/>
      <c r="X149" s="1586"/>
      <c r="Y149" s="1586"/>
      <c r="Z149" s="1586"/>
      <c r="AA149" s="1586"/>
      <c r="AB149" s="1586"/>
      <c r="AC149" s="1586"/>
      <c r="AD149" s="1586"/>
      <c r="AE149" s="1586"/>
      <c r="AF149" s="1586"/>
      <c r="AG149" s="1586"/>
      <c r="AH149" s="1586"/>
      <c r="AI149" s="1586"/>
      <c r="AJ149" s="1586"/>
      <c r="AK149" s="1586"/>
      <c r="AL149" s="1586"/>
      <c r="AM149" s="1586"/>
      <c r="AN149" s="1586"/>
      <c r="AO149" s="1586"/>
      <c r="AP149" s="1586"/>
      <c r="AQ149" s="1586"/>
      <c r="AR149" s="1586"/>
      <c r="AS149" s="1586"/>
      <c r="AT149" s="1586"/>
      <c r="AU149" s="1586"/>
      <c r="AV149" s="1586"/>
      <c r="AW149" s="1586"/>
      <c r="AX149" s="1586"/>
      <c r="AY149" s="1586"/>
      <c r="AZ149" s="1586"/>
      <c r="BA149" s="1586"/>
      <c r="BB149" s="1586"/>
      <c r="BC149" s="1586"/>
    </row>
    <row r="150" spans="1:55" x14ac:dyDescent="0.2">
      <c r="A150" s="1586"/>
      <c r="B150" s="1586"/>
      <c r="C150" s="1586"/>
      <c r="D150" s="1586"/>
      <c r="E150" s="1586"/>
      <c r="F150" s="1586"/>
      <c r="G150" s="1586"/>
      <c r="H150" s="1586"/>
      <c r="I150" s="1586"/>
      <c r="J150" s="1586"/>
      <c r="K150" s="1586"/>
      <c r="L150" s="1586"/>
      <c r="M150" s="1586"/>
      <c r="N150" s="1586"/>
      <c r="O150" s="1586"/>
      <c r="P150" s="1586"/>
      <c r="Q150" s="1586"/>
      <c r="R150" s="1586"/>
      <c r="S150" s="1586"/>
      <c r="T150" s="1586"/>
      <c r="U150" s="1586"/>
      <c r="V150" s="1586"/>
      <c r="W150" s="1586"/>
      <c r="X150" s="1586"/>
      <c r="Y150" s="1586"/>
      <c r="Z150" s="1586"/>
      <c r="AA150" s="1586"/>
      <c r="AB150" s="1586"/>
      <c r="AC150" s="1586"/>
      <c r="AD150" s="1586"/>
      <c r="AE150" s="1586"/>
      <c r="AF150" s="1586"/>
      <c r="AG150" s="1586"/>
      <c r="AH150" s="1586"/>
      <c r="AI150" s="1586"/>
      <c r="AJ150" s="1586"/>
      <c r="AK150" s="1586"/>
      <c r="AL150" s="1586"/>
      <c r="AM150" s="1586"/>
      <c r="AN150" s="1586"/>
      <c r="AO150" s="1586"/>
      <c r="AP150" s="1586"/>
      <c r="AQ150" s="1586"/>
      <c r="AR150" s="1586"/>
      <c r="AS150" s="1586"/>
      <c r="AT150" s="1586"/>
      <c r="AU150" s="1586"/>
      <c r="AV150" s="1586"/>
      <c r="AW150" s="1586"/>
      <c r="AX150" s="1586"/>
      <c r="AY150" s="1586"/>
      <c r="AZ150" s="1586"/>
      <c r="BA150" s="1586"/>
      <c r="BB150" s="1586"/>
      <c r="BC150" s="1586"/>
    </row>
    <row r="151" spans="1:55" x14ac:dyDescent="0.2">
      <c r="A151" s="1586"/>
      <c r="B151" s="1586"/>
      <c r="C151" s="1586"/>
      <c r="D151" s="1586"/>
      <c r="E151" s="1586"/>
      <c r="F151" s="1586"/>
      <c r="G151" s="1586"/>
      <c r="H151" s="1586"/>
      <c r="I151" s="1586"/>
      <c r="J151" s="1586"/>
      <c r="K151" s="1586"/>
      <c r="L151" s="1586"/>
      <c r="M151" s="1586"/>
      <c r="N151" s="1586"/>
      <c r="O151" s="1586"/>
      <c r="P151" s="1586"/>
      <c r="Q151" s="1586"/>
      <c r="R151" s="1586"/>
      <c r="S151" s="1586"/>
      <c r="T151" s="1586"/>
      <c r="U151" s="1586"/>
      <c r="V151" s="1586"/>
      <c r="W151" s="1586"/>
      <c r="X151" s="1586"/>
      <c r="Y151" s="1586"/>
      <c r="Z151" s="1586"/>
      <c r="AA151" s="1586"/>
      <c r="AB151" s="1586"/>
      <c r="AC151" s="1586"/>
      <c r="AD151" s="1586"/>
      <c r="AE151" s="1586"/>
      <c r="AF151" s="1586"/>
      <c r="AG151" s="1586"/>
      <c r="AH151" s="1586"/>
      <c r="AI151" s="1586"/>
      <c r="AJ151" s="1586"/>
      <c r="AK151" s="1586"/>
      <c r="AL151" s="1586"/>
      <c r="AM151" s="1586"/>
      <c r="AN151" s="1586"/>
      <c r="AO151" s="1586"/>
      <c r="AP151" s="1586"/>
      <c r="AQ151" s="1586"/>
      <c r="AR151" s="1586"/>
      <c r="AS151" s="1586"/>
      <c r="AT151" s="1586"/>
      <c r="AU151" s="1586"/>
      <c r="AV151" s="1586"/>
      <c r="AW151" s="1586"/>
      <c r="AX151" s="1586"/>
      <c r="AY151" s="1586"/>
      <c r="AZ151" s="1586"/>
      <c r="BA151" s="1586"/>
      <c r="BB151" s="1586"/>
      <c r="BC151" s="1586"/>
    </row>
    <row r="152" spans="1:55" x14ac:dyDescent="0.2">
      <c r="A152" s="1586"/>
      <c r="B152" s="1586"/>
      <c r="C152" s="1586"/>
      <c r="D152" s="1586"/>
      <c r="E152" s="1586"/>
      <c r="F152" s="1586"/>
      <c r="G152" s="1586"/>
      <c r="H152" s="1586"/>
      <c r="I152" s="1586"/>
      <c r="J152" s="1586"/>
      <c r="K152" s="1586"/>
      <c r="L152" s="1586"/>
      <c r="M152" s="1586"/>
      <c r="N152" s="1586"/>
      <c r="O152" s="1586"/>
      <c r="P152" s="1586"/>
      <c r="Q152" s="1586"/>
      <c r="R152" s="1586"/>
      <c r="S152" s="1586"/>
      <c r="T152" s="1586"/>
      <c r="U152" s="1586"/>
      <c r="V152" s="1586"/>
      <c r="W152" s="1586"/>
      <c r="X152" s="1586"/>
      <c r="Y152" s="1586"/>
      <c r="Z152" s="1586"/>
      <c r="AA152" s="1586"/>
      <c r="AB152" s="1586"/>
      <c r="AC152" s="1586"/>
      <c r="AD152" s="1586"/>
      <c r="AE152" s="1586"/>
      <c r="AF152" s="1586"/>
      <c r="AG152" s="1586"/>
      <c r="AH152" s="1586"/>
      <c r="AI152" s="1586"/>
      <c r="AJ152" s="1586"/>
      <c r="AK152" s="1586"/>
      <c r="AL152" s="1586"/>
      <c r="AM152" s="1586"/>
      <c r="AN152" s="1586"/>
      <c r="AO152" s="1586"/>
      <c r="AP152" s="1586"/>
      <c r="AQ152" s="1586"/>
      <c r="AR152" s="1586"/>
      <c r="AS152" s="1586"/>
      <c r="AT152" s="1586"/>
      <c r="AU152" s="1586"/>
      <c r="AV152" s="1586"/>
      <c r="AW152" s="1586"/>
      <c r="AX152" s="1586"/>
      <c r="AY152" s="1586"/>
      <c r="AZ152" s="1586"/>
      <c r="BA152" s="1586"/>
      <c r="BB152" s="1586"/>
      <c r="BC152" s="1586"/>
    </row>
    <row r="153" spans="1:55" x14ac:dyDescent="0.2">
      <c r="A153" s="1586"/>
      <c r="B153" s="1586"/>
      <c r="C153" s="1586"/>
      <c r="D153" s="1586"/>
      <c r="E153" s="1586"/>
      <c r="F153" s="1586"/>
      <c r="G153" s="1586"/>
      <c r="H153" s="1586"/>
      <c r="I153" s="1586"/>
      <c r="J153" s="1586"/>
      <c r="K153" s="1586"/>
      <c r="L153" s="1586"/>
      <c r="M153" s="1586"/>
      <c r="N153" s="1586"/>
      <c r="O153" s="1586"/>
      <c r="P153" s="1586"/>
      <c r="Q153" s="1586"/>
      <c r="R153" s="1586"/>
      <c r="S153" s="1586"/>
      <c r="T153" s="1586"/>
      <c r="U153" s="1586"/>
      <c r="V153" s="1586"/>
      <c r="W153" s="1586"/>
      <c r="X153" s="1586"/>
      <c r="Y153" s="1586"/>
      <c r="Z153" s="1586"/>
      <c r="AA153" s="1586"/>
      <c r="AB153" s="1586"/>
      <c r="AC153" s="1586"/>
      <c r="AD153" s="1586"/>
      <c r="AE153" s="1586"/>
      <c r="AF153" s="1586"/>
      <c r="AG153" s="1586"/>
      <c r="AH153" s="1586"/>
      <c r="AI153" s="1586"/>
      <c r="AJ153" s="1586"/>
      <c r="AK153" s="1586"/>
      <c r="AL153" s="1586"/>
      <c r="AM153" s="1586"/>
      <c r="AN153" s="1586"/>
      <c r="AO153" s="1586"/>
      <c r="AP153" s="1586"/>
      <c r="AQ153" s="1586"/>
      <c r="AR153" s="1586"/>
      <c r="AS153" s="1586"/>
      <c r="AT153" s="1586"/>
      <c r="AU153" s="1586"/>
      <c r="AV153" s="1586"/>
      <c r="AW153" s="1586"/>
      <c r="AX153" s="1586"/>
      <c r="AY153" s="1586"/>
      <c r="AZ153" s="1586"/>
      <c r="BA153" s="1586"/>
      <c r="BB153" s="1586"/>
      <c r="BC153" s="1586"/>
    </row>
    <row r="154" spans="1:55" x14ac:dyDescent="0.2">
      <c r="A154" s="1586"/>
      <c r="B154" s="1586"/>
      <c r="C154" s="1586"/>
      <c r="D154" s="1586"/>
      <c r="E154" s="1586"/>
      <c r="F154" s="1586"/>
      <c r="G154" s="1586"/>
      <c r="H154" s="1586"/>
      <c r="I154" s="1586"/>
      <c r="J154" s="1586"/>
      <c r="K154" s="1586"/>
      <c r="L154" s="1586"/>
      <c r="M154" s="1586"/>
      <c r="N154" s="1586"/>
      <c r="O154" s="1586"/>
      <c r="P154" s="1586"/>
      <c r="Q154" s="1586"/>
      <c r="R154" s="1586"/>
      <c r="S154" s="1586"/>
      <c r="T154" s="1586"/>
      <c r="U154" s="1586"/>
      <c r="V154" s="1586"/>
      <c r="W154" s="1586"/>
      <c r="X154" s="1586"/>
      <c r="Y154" s="1586"/>
      <c r="Z154" s="1586"/>
      <c r="AA154" s="1586"/>
      <c r="AB154" s="1586"/>
      <c r="AC154" s="1586"/>
      <c r="AD154" s="1586"/>
      <c r="AE154" s="1586"/>
      <c r="AF154" s="1586"/>
      <c r="AG154" s="1586"/>
      <c r="AH154" s="1586"/>
      <c r="AI154" s="1586"/>
      <c r="AJ154" s="1586"/>
      <c r="AK154" s="1586"/>
      <c r="AL154" s="1586"/>
      <c r="AM154" s="1586"/>
      <c r="AN154" s="1586"/>
      <c r="AO154" s="1586"/>
      <c r="AP154" s="1586"/>
      <c r="AQ154" s="1586"/>
      <c r="AR154" s="1586"/>
      <c r="AS154" s="1586"/>
      <c r="AT154" s="1586"/>
      <c r="AU154" s="1586"/>
      <c r="AV154" s="1586"/>
      <c r="AW154" s="1586"/>
      <c r="AX154" s="1586"/>
      <c r="AY154" s="1586"/>
      <c r="AZ154" s="1586"/>
      <c r="BA154" s="1586"/>
      <c r="BB154" s="1586"/>
      <c r="BC154" s="1586"/>
    </row>
    <row r="155" spans="1:55" x14ac:dyDescent="0.2">
      <c r="A155" s="1586"/>
      <c r="B155" s="1586"/>
      <c r="C155" s="1586"/>
      <c r="D155" s="1586"/>
      <c r="E155" s="1586"/>
      <c r="F155" s="1586"/>
      <c r="G155" s="1586"/>
      <c r="H155" s="1586"/>
      <c r="I155" s="1586"/>
      <c r="J155" s="1586"/>
      <c r="K155" s="1586"/>
      <c r="L155" s="1586"/>
      <c r="M155" s="1586"/>
      <c r="N155" s="1586"/>
      <c r="O155" s="1586"/>
      <c r="P155" s="1586"/>
      <c r="Q155" s="1586"/>
      <c r="R155" s="1586"/>
      <c r="S155" s="1586"/>
      <c r="T155" s="1586"/>
      <c r="U155" s="1586"/>
      <c r="V155" s="1586"/>
      <c r="W155" s="1586"/>
      <c r="X155" s="1586"/>
      <c r="Y155" s="1586"/>
      <c r="Z155" s="1586"/>
      <c r="AA155" s="1586"/>
      <c r="AB155" s="1586"/>
      <c r="AC155" s="1586"/>
      <c r="AD155" s="1586"/>
      <c r="AE155" s="1586"/>
      <c r="AF155" s="1586"/>
      <c r="AG155" s="1586"/>
      <c r="AH155" s="1586"/>
      <c r="AI155" s="1586"/>
      <c r="AJ155" s="1586"/>
      <c r="AK155" s="1586"/>
      <c r="AL155" s="1586"/>
      <c r="AM155" s="1586"/>
      <c r="AN155" s="1586"/>
      <c r="AO155" s="1586"/>
      <c r="AP155" s="1586"/>
      <c r="AQ155" s="1586"/>
      <c r="AR155" s="1586"/>
      <c r="AS155" s="1586"/>
      <c r="AT155" s="1586"/>
      <c r="AU155" s="1586"/>
      <c r="AV155" s="1586"/>
      <c r="AW155" s="1586"/>
      <c r="AX155" s="1586"/>
      <c r="AY155" s="1586"/>
      <c r="AZ155" s="1586"/>
      <c r="BA155" s="1586"/>
      <c r="BB155" s="1586"/>
      <c r="BC155" s="1586"/>
    </row>
    <row r="156" spans="1:55" x14ac:dyDescent="0.2">
      <c r="A156" s="1586"/>
      <c r="B156" s="1586"/>
      <c r="C156" s="1586"/>
      <c r="D156" s="1586"/>
      <c r="E156" s="1586"/>
      <c r="F156" s="1586"/>
      <c r="G156" s="1586"/>
      <c r="H156" s="1586"/>
      <c r="I156" s="1586"/>
      <c r="J156" s="1586"/>
      <c r="K156" s="1586"/>
      <c r="L156" s="1586"/>
      <c r="M156" s="1586"/>
      <c r="N156" s="1586"/>
      <c r="O156" s="1586"/>
      <c r="P156" s="1586"/>
      <c r="Q156" s="1586"/>
      <c r="R156" s="1586"/>
      <c r="S156" s="1586"/>
      <c r="T156" s="1586"/>
      <c r="U156" s="1586"/>
      <c r="V156" s="1586"/>
      <c r="W156" s="1586"/>
      <c r="X156" s="1586"/>
      <c r="Y156" s="1586"/>
      <c r="Z156" s="1586"/>
      <c r="AA156" s="1586"/>
      <c r="AB156" s="1586"/>
      <c r="AC156" s="1586"/>
      <c r="AD156" s="1586"/>
      <c r="AE156" s="1586"/>
      <c r="AF156" s="1586"/>
      <c r="AG156" s="1586"/>
      <c r="AH156" s="1586"/>
      <c r="AI156" s="1586"/>
      <c r="AJ156" s="1586"/>
      <c r="AK156" s="1586"/>
      <c r="AL156" s="1586"/>
      <c r="AM156" s="1586"/>
      <c r="AN156" s="1586"/>
      <c r="AO156" s="1586"/>
      <c r="AP156" s="1586"/>
      <c r="AQ156" s="1586"/>
      <c r="AR156" s="1586"/>
      <c r="AS156" s="1586"/>
      <c r="AT156" s="1586"/>
      <c r="AU156" s="1586"/>
      <c r="AV156" s="1586"/>
      <c r="AW156" s="1586"/>
      <c r="AX156" s="1586"/>
      <c r="AY156" s="1586"/>
      <c r="AZ156" s="1586"/>
      <c r="BA156" s="1586"/>
      <c r="BB156" s="1586"/>
      <c r="BC156" s="1586"/>
    </row>
    <row r="157" spans="1:55" x14ac:dyDescent="0.2">
      <c r="A157" s="1586"/>
      <c r="B157" s="1586"/>
      <c r="C157" s="1586"/>
      <c r="D157" s="1586"/>
      <c r="E157" s="1586"/>
      <c r="F157" s="1586"/>
      <c r="G157" s="1586"/>
      <c r="H157" s="1586"/>
      <c r="I157" s="1586"/>
      <c r="J157" s="1586"/>
      <c r="K157" s="1586"/>
      <c r="L157" s="1586"/>
      <c r="M157" s="1586"/>
      <c r="N157" s="1586"/>
      <c r="O157" s="1586"/>
      <c r="P157" s="1586"/>
      <c r="Q157" s="1586"/>
      <c r="R157" s="1586"/>
      <c r="S157" s="1586"/>
      <c r="T157" s="1586"/>
      <c r="U157" s="1586"/>
      <c r="V157" s="1586"/>
      <c r="W157" s="1586"/>
      <c r="X157" s="1586"/>
      <c r="Y157" s="1586"/>
      <c r="Z157" s="1586"/>
      <c r="AA157" s="1586"/>
      <c r="AB157" s="1586"/>
      <c r="AC157" s="1586"/>
      <c r="AD157" s="1586"/>
      <c r="AE157" s="1586"/>
      <c r="AF157" s="1586"/>
      <c r="AG157" s="1586"/>
      <c r="AH157" s="1586"/>
      <c r="AI157" s="1586"/>
      <c r="AJ157" s="1586"/>
      <c r="AK157" s="1586"/>
      <c r="AL157" s="1586"/>
      <c r="AM157" s="1586"/>
      <c r="AN157" s="1586"/>
      <c r="AO157" s="1586"/>
      <c r="AP157" s="1586"/>
      <c r="AQ157" s="1586"/>
      <c r="AR157" s="1586"/>
      <c r="AS157" s="1586"/>
      <c r="AT157" s="1586"/>
      <c r="AU157" s="1586"/>
      <c r="AV157" s="1586"/>
      <c r="AW157" s="1586"/>
      <c r="AX157" s="1586"/>
      <c r="AY157" s="1586"/>
      <c r="AZ157" s="1586"/>
      <c r="BA157" s="1586"/>
      <c r="BB157" s="1586"/>
      <c r="BC157" s="1586"/>
    </row>
    <row r="158" spans="1:55" x14ac:dyDescent="0.2">
      <c r="A158" s="1586"/>
      <c r="B158" s="1586"/>
      <c r="C158" s="1586"/>
      <c r="D158" s="1586"/>
      <c r="E158" s="1586"/>
      <c r="F158" s="1586"/>
      <c r="G158" s="1586"/>
      <c r="H158" s="1586"/>
      <c r="I158" s="1586"/>
      <c r="J158" s="1586"/>
      <c r="K158" s="1586"/>
      <c r="L158" s="1586"/>
      <c r="M158" s="1586"/>
      <c r="N158" s="1586"/>
      <c r="O158" s="1586"/>
      <c r="P158" s="1586"/>
      <c r="Q158" s="1586"/>
      <c r="R158" s="1586"/>
      <c r="S158" s="1586"/>
      <c r="T158" s="1586"/>
      <c r="U158" s="1586"/>
      <c r="V158" s="1586"/>
      <c r="W158" s="1586"/>
      <c r="X158" s="1586"/>
      <c r="Y158" s="1586"/>
      <c r="Z158" s="1586"/>
      <c r="AA158" s="1586"/>
      <c r="AB158" s="1586"/>
      <c r="AC158" s="1586"/>
      <c r="AD158" s="1586"/>
      <c r="AE158" s="1586"/>
      <c r="AF158" s="1586"/>
      <c r="AG158" s="1586"/>
      <c r="AH158" s="1586"/>
      <c r="AI158" s="1586"/>
      <c r="AJ158" s="1586"/>
      <c r="AK158" s="1586"/>
      <c r="AL158" s="1586"/>
      <c r="AM158" s="1586"/>
      <c r="AN158" s="1586"/>
      <c r="AO158" s="1586"/>
      <c r="AP158" s="1586"/>
      <c r="AQ158" s="1586"/>
      <c r="AR158" s="1586"/>
      <c r="AS158" s="1586"/>
      <c r="AT158" s="1586"/>
      <c r="AU158" s="1586"/>
      <c r="AV158" s="1586"/>
      <c r="AW158" s="1586"/>
      <c r="AX158" s="1586"/>
      <c r="AY158" s="1586"/>
      <c r="AZ158" s="1586"/>
      <c r="BA158" s="1586"/>
      <c r="BB158" s="1586"/>
      <c r="BC158" s="1586"/>
    </row>
    <row r="159" spans="1:55" x14ac:dyDescent="0.2">
      <c r="A159" s="1586"/>
      <c r="B159" s="1586"/>
      <c r="C159" s="1586"/>
      <c r="D159" s="1586"/>
      <c r="E159" s="1586"/>
      <c r="F159" s="1586"/>
      <c r="G159" s="1586"/>
      <c r="H159" s="1586"/>
      <c r="I159" s="1586"/>
      <c r="J159" s="1586"/>
      <c r="K159" s="1586"/>
      <c r="L159" s="1586"/>
      <c r="M159" s="1586"/>
      <c r="N159" s="1586"/>
      <c r="O159" s="1586"/>
      <c r="P159" s="1586"/>
      <c r="Q159" s="1586"/>
      <c r="R159" s="1586"/>
      <c r="S159" s="1586"/>
      <c r="T159" s="1586"/>
      <c r="U159" s="1586"/>
      <c r="V159" s="1586"/>
      <c r="W159" s="1586"/>
      <c r="X159" s="1586"/>
      <c r="Y159" s="1586"/>
      <c r="Z159" s="1586"/>
      <c r="AA159" s="1586"/>
      <c r="AB159" s="1586"/>
      <c r="AC159" s="1586"/>
      <c r="AD159" s="1586"/>
      <c r="AE159" s="1586"/>
      <c r="AF159" s="1586"/>
      <c r="AG159" s="1586"/>
      <c r="AH159" s="1586"/>
      <c r="AI159" s="1586"/>
      <c r="AJ159" s="1586"/>
      <c r="AK159" s="1586"/>
      <c r="AL159" s="1586"/>
      <c r="AM159" s="1586"/>
      <c r="AN159" s="1586"/>
      <c r="AO159" s="1586"/>
      <c r="AP159" s="1586"/>
      <c r="AQ159" s="1586"/>
      <c r="AR159" s="1586"/>
      <c r="AS159" s="1586"/>
      <c r="AT159" s="1586"/>
      <c r="AU159" s="1586"/>
      <c r="AV159" s="1586"/>
      <c r="AW159" s="1586"/>
      <c r="AX159" s="1586"/>
      <c r="AY159" s="1586"/>
      <c r="AZ159" s="1586"/>
      <c r="BA159" s="1586"/>
      <c r="BB159" s="1586"/>
      <c r="BC159" s="1586"/>
    </row>
    <row r="160" spans="1:55" x14ac:dyDescent="0.2">
      <c r="A160" s="1586"/>
      <c r="B160" s="1586"/>
      <c r="C160" s="1586"/>
      <c r="D160" s="1586"/>
      <c r="E160" s="1586"/>
      <c r="F160" s="1586"/>
      <c r="G160" s="1586"/>
      <c r="H160" s="1586"/>
      <c r="I160" s="1586"/>
      <c r="J160" s="1586"/>
      <c r="K160" s="1586"/>
      <c r="L160" s="1586"/>
      <c r="M160" s="1586"/>
      <c r="N160" s="1586"/>
      <c r="O160" s="1586"/>
      <c r="P160" s="1586"/>
      <c r="Q160" s="1586"/>
      <c r="R160" s="1586"/>
      <c r="S160" s="1586"/>
      <c r="T160" s="1586"/>
      <c r="U160" s="1586"/>
      <c r="V160" s="1586"/>
      <c r="W160" s="1586"/>
      <c r="X160" s="1586"/>
      <c r="Y160" s="1586"/>
      <c r="Z160" s="1586"/>
      <c r="AA160" s="1586"/>
      <c r="AB160" s="1586"/>
      <c r="AC160" s="1586"/>
      <c r="AD160" s="1586"/>
      <c r="AE160" s="1586"/>
      <c r="AF160" s="1586"/>
      <c r="AG160" s="1586"/>
      <c r="AH160" s="1586"/>
      <c r="AI160" s="1586"/>
      <c r="AJ160" s="1586"/>
      <c r="AK160" s="1586"/>
      <c r="AL160" s="1586"/>
      <c r="AM160" s="1586"/>
      <c r="AN160" s="1586"/>
      <c r="AO160" s="1586"/>
      <c r="AP160" s="1586"/>
      <c r="AQ160" s="1586"/>
      <c r="AR160" s="1586"/>
      <c r="AS160" s="1586"/>
      <c r="AT160" s="1586"/>
      <c r="AU160" s="1586"/>
      <c r="AV160" s="1586"/>
      <c r="AW160" s="1586"/>
      <c r="AX160" s="1586"/>
      <c r="AY160" s="1586"/>
      <c r="AZ160" s="1586"/>
      <c r="BA160" s="1586"/>
      <c r="BB160" s="1586"/>
      <c r="BC160" s="1586"/>
    </row>
    <row r="161" spans="1:55" x14ac:dyDescent="0.2">
      <c r="A161" s="1586"/>
      <c r="B161" s="1586"/>
      <c r="C161" s="1586"/>
      <c r="D161" s="1586"/>
      <c r="E161" s="1586"/>
      <c r="F161" s="1586"/>
      <c r="G161" s="1586"/>
      <c r="H161" s="1586"/>
      <c r="I161" s="1586"/>
      <c r="J161" s="1586"/>
      <c r="K161" s="1586"/>
      <c r="L161" s="1586"/>
      <c r="M161" s="1586"/>
      <c r="N161" s="1586"/>
      <c r="O161" s="1586"/>
      <c r="P161" s="1586"/>
      <c r="Q161" s="1586"/>
      <c r="R161" s="1586"/>
      <c r="S161" s="1586"/>
      <c r="T161" s="1586"/>
      <c r="U161" s="1586"/>
      <c r="V161" s="1586"/>
      <c r="W161" s="1586"/>
      <c r="X161" s="1586"/>
      <c r="Y161" s="1586"/>
      <c r="Z161" s="1586"/>
      <c r="AA161" s="1586"/>
      <c r="AB161" s="1586"/>
      <c r="AC161" s="1586"/>
      <c r="AD161" s="1586"/>
      <c r="AE161" s="1586"/>
      <c r="AF161" s="1586"/>
      <c r="AG161" s="1586"/>
      <c r="AH161" s="1586"/>
      <c r="AI161" s="1586"/>
      <c r="AJ161" s="1586"/>
      <c r="AK161" s="1586"/>
      <c r="AL161" s="1586"/>
      <c r="AM161" s="1586"/>
      <c r="AN161" s="1586"/>
      <c r="AO161" s="1586"/>
      <c r="AP161" s="1586"/>
      <c r="AQ161" s="1586"/>
      <c r="AR161" s="1586"/>
      <c r="AS161" s="1586"/>
      <c r="AT161" s="1586"/>
      <c r="AU161" s="1586"/>
      <c r="AV161" s="1586"/>
      <c r="AW161" s="1586"/>
      <c r="AX161" s="1586"/>
      <c r="AY161" s="1586"/>
      <c r="AZ161" s="1586"/>
      <c r="BA161" s="1586"/>
      <c r="BB161" s="1586"/>
      <c r="BC161" s="1586"/>
    </row>
    <row r="162" spans="1:55" x14ac:dyDescent="0.2">
      <c r="A162" s="1586"/>
      <c r="B162" s="1586"/>
      <c r="C162" s="1586"/>
      <c r="D162" s="1586"/>
      <c r="E162" s="1586"/>
      <c r="F162" s="1586"/>
      <c r="G162" s="1586"/>
      <c r="H162" s="1586"/>
      <c r="I162" s="1586"/>
      <c r="J162" s="1586"/>
      <c r="K162" s="1586"/>
      <c r="L162" s="1586"/>
      <c r="M162" s="1586"/>
      <c r="N162" s="1586"/>
      <c r="O162" s="1586"/>
      <c r="P162" s="1586"/>
      <c r="Q162" s="1586"/>
      <c r="R162" s="1586"/>
      <c r="S162" s="1586"/>
      <c r="T162" s="1586"/>
      <c r="U162" s="1586"/>
      <c r="V162" s="1586"/>
      <c r="W162" s="1586"/>
      <c r="X162" s="1586"/>
      <c r="Y162" s="1586"/>
      <c r="Z162" s="1586"/>
      <c r="AA162" s="1586"/>
      <c r="AB162" s="1586"/>
      <c r="AC162" s="1586"/>
      <c r="AD162" s="1586"/>
      <c r="AE162" s="1586"/>
      <c r="AF162" s="1586"/>
      <c r="AG162" s="1586"/>
      <c r="AH162" s="1586"/>
      <c r="AI162" s="1586"/>
      <c r="AJ162" s="1586"/>
      <c r="AK162" s="1586"/>
      <c r="AL162" s="1586"/>
      <c r="AM162" s="1586"/>
      <c r="AN162" s="1586"/>
      <c r="AO162" s="1586"/>
      <c r="AP162" s="1586"/>
      <c r="AQ162" s="1586"/>
      <c r="AR162" s="1586"/>
      <c r="AS162" s="1586"/>
      <c r="AT162" s="1586"/>
      <c r="AU162" s="1586"/>
      <c r="AV162" s="1586"/>
      <c r="AW162" s="1586"/>
      <c r="AX162" s="1586"/>
      <c r="AY162" s="1586"/>
      <c r="AZ162" s="1586"/>
      <c r="BA162" s="1586"/>
      <c r="BB162" s="1586"/>
      <c r="BC162" s="1586"/>
    </row>
    <row r="163" spans="1:55" x14ac:dyDescent="0.2">
      <c r="A163" s="1586"/>
      <c r="B163" s="1586"/>
      <c r="C163" s="1586"/>
      <c r="D163" s="1586"/>
      <c r="E163" s="1586"/>
      <c r="F163" s="1586"/>
      <c r="G163" s="1586"/>
      <c r="H163" s="1586"/>
      <c r="I163" s="1586"/>
      <c r="J163" s="1586"/>
      <c r="K163" s="1586"/>
      <c r="L163" s="1586"/>
      <c r="M163" s="1586"/>
      <c r="N163" s="1586"/>
      <c r="O163" s="1586"/>
      <c r="P163" s="1586"/>
      <c r="Q163" s="1586"/>
      <c r="R163" s="1586"/>
      <c r="S163" s="1586"/>
      <c r="T163" s="1586"/>
      <c r="U163" s="1586"/>
      <c r="V163" s="1586"/>
      <c r="W163" s="1586"/>
      <c r="X163" s="1586"/>
      <c r="Y163" s="1586"/>
      <c r="Z163" s="1586"/>
      <c r="AA163" s="1586"/>
      <c r="AB163" s="1586"/>
      <c r="AC163" s="1586"/>
      <c r="AD163" s="1586"/>
      <c r="AE163" s="1586"/>
      <c r="AF163" s="1586"/>
      <c r="AG163" s="1586"/>
      <c r="AH163" s="1586"/>
      <c r="AI163" s="1586"/>
      <c r="AJ163" s="1586"/>
      <c r="AK163" s="1586"/>
      <c r="AL163" s="1586"/>
      <c r="AM163" s="1586"/>
      <c r="AN163" s="1586"/>
      <c r="AO163" s="1586"/>
      <c r="AP163" s="1586"/>
      <c r="AQ163" s="1586"/>
      <c r="AR163" s="1586"/>
      <c r="AS163" s="1586"/>
      <c r="AT163" s="1586"/>
      <c r="AU163" s="1586"/>
      <c r="AV163" s="1586"/>
      <c r="AW163" s="1586"/>
      <c r="AX163" s="1586"/>
      <c r="AY163" s="1586"/>
      <c r="AZ163" s="1586"/>
      <c r="BA163" s="1586"/>
      <c r="BB163" s="1586"/>
      <c r="BC163" s="1586"/>
    </row>
    <row r="164" spans="1:55" x14ac:dyDescent="0.2">
      <c r="A164" s="1586"/>
      <c r="B164" s="1586"/>
      <c r="C164" s="1586"/>
      <c r="D164" s="1586"/>
      <c r="E164" s="1586"/>
      <c r="F164" s="1586"/>
      <c r="G164" s="1586"/>
      <c r="H164" s="1586"/>
      <c r="I164" s="1586"/>
      <c r="J164" s="1586"/>
      <c r="K164" s="1586"/>
      <c r="L164" s="1586"/>
      <c r="M164" s="1586"/>
      <c r="N164" s="1586"/>
      <c r="O164" s="1586"/>
      <c r="P164" s="1586"/>
      <c r="Q164" s="1586"/>
      <c r="R164" s="1586"/>
      <c r="S164" s="1586"/>
      <c r="T164" s="1586"/>
      <c r="U164" s="1586"/>
      <c r="V164" s="1586"/>
      <c r="W164" s="1586"/>
      <c r="X164" s="1586"/>
      <c r="Y164" s="1586"/>
      <c r="Z164" s="1586"/>
      <c r="AA164" s="1586"/>
      <c r="AB164" s="1586"/>
      <c r="AC164" s="1586"/>
      <c r="AD164" s="1586"/>
      <c r="AE164" s="1586"/>
      <c r="AF164" s="1586"/>
      <c r="AG164" s="1586"/>
      <c r="AH164" s="1586"/>
      <c r="AI164" s="1586"/>
      <c r="AJ164" s="1586"/>
      <c r="AK164" s="1586"/>
      <c r="AL164" s="1586"/>
      <c r="AM164" s="1586"/>
      <c r="AN164" s="1586"/>
      <c r="AO164" s="1586"/>
      <c r="AP164" s="1586"/>
      <c r="AQ164" s="1586"/>
      <c r="AR164" s="1586"/>
      <c r="AS164" s="1586"/>
      <c r="AT164" s="1586"/>
      <c r="AU164" s="1586"/>
      <c r="AV164" s="1586"/>
      <c r="AW164" s="1586"/>
      <c r="AX164" s="1586"/>
      <c r="AY164" s="1586"/>
      <c r="AZ164" s="1586"/>
      <c r="BA164" s="1586"/>
      <c r="BB164" s="1586"/>
      <c r="BC164" s="1586"/>
    </row>
    <row r="165" spans="1:55" x14ac:dyDescent="0.2">
      <c r="A165" s="1586"/>
      <c r="B165" s="1586"/>
      <c r="C165" s="1586"/>
      <c r="D165" s="1586"/>
      <c r="E165" s="1586"/>
      <c r="F165" s="1586"/>
      <c r="G165" s="1586"/>
      <c r="H165" s="1586"/>
      <c r="I165" s="1586"/>
      <c r="J165" s="1586"/>
      <c r="K165" s="1586"/>
      <c r="L165" s="1586"/>
      <c r="M165" s="1586"/>
      <c r="N165" s="1586"/>
      <c r="O165" s="1586"/>
      <c r="P165" s="1586"/>
      <c r="Q165" s="1586"/>
      <c r="R165" s="1586"/>
      <c r="S165" s="1586"/>
      <c r="T165" s="1586"/>
      <c r="U165" s="1586"/>
      <c r="V165" s="1586"/>
      <c r="W165" s="1586"/>
      <c r="X165" s="1586"/>
      <c r="Y165" s="1586"/>
      <c r="Z165" s="1586"/>
      <c r="AA165" s="1586"/>
      <c r="AB165" s="1586"/>
      <c r="AC165" s="1586"/>
      <c r="AD165" s="1586"/>
      <c r="AE165" s="1586"/>
      <c r="AF165" s="1586"/>
      <c r="AG165" s="1586"/>
      <c r="AH165" s="1586"/>
      <c r="AI165" s="1586"/>
      <c r="AJ165" s="1586"/>
      <c r="AK165" s="1586"/>
      <c r="AL165" s="1586"/>
      <c r="AM165" s="1586"/>
      <c r="AN165" s="1586"/>
      <c r="AO165" s="1586"/>
      <c r="AP165" s="1586"/>
      <c r="AQ165" s="1586"/>
      <c r="AR165" s="1586"/>
      <c r="AS165" s="1586"/>
      <c r="AT165" s="1586"/>
      <c r="AU165" s="1586"/>
      <c r="AV165" s="1586"/>
      <c r="AW165" s="1586"/>
      <c r="AX165" s="1586"/>
      <c r="AY165" s="1586"/>
      <c r="AZ165" s="1586"/>
      <c r="BA165" s="1586"/>
      <c r="BB165" s="1586"/>
      <c r="BC165" s="1586"/>
    </row>
    <row r="166" spans="1:55" x14ac:dyDescent="0.2">
      <c r="A166" s="1586"/>
      <c r="B166" s="1586"/>
      <c r="C166" s="1586"/>
      <c r="D166" s="1586"/>
      <c r="E166" s="1586"/>
      <c r="F166" s="1586"/>
      <c r="G166" s="1586"/>
      <c r="H166" s="1586"/>
      <c r="I166" s="1586"/>
      <c r="J166" s="1586"/>
      <c r="K166" s="1586"/>
      <c r="L166" s="1586"/>
      <c r="M166" s="1586"/>
      <c r="N166" s="1586"/>
      <c r="O166" s="1586"/>
      <c r="P166" s="1586"/>
      <c r="Q166" s="1586"/>
      <c r="R166" s="1586"/>
      <c r="S166" s="1586"/>
      <c r="T166" s="1586"/>
      <c r="U166" s="1586"/>
      <c r="V166" s="1586"/>
      <c r="W166" s="1586"/>
      <c r="X166" s="1586"/>
      <c r="Y166" s="1586"/>
      <c r="Z166" s="1586"/>
      <c r="AA166" s="1586"/>
      <c r="AB166" s="1586"/>
      <c r="AC166" s="1586"/>
      <c r="AD166" s="1586"/>
      <c r="AE166" s="1586"/>
      <c r="AF166" s="1586"/>
      <c r="AG166" s="1586"/>
      <c r="AH166" s="1586"/>
      <c r="AI166" s="1586"/>
      <c r="AJ166" s="1586"/>
      <c r="AK166" s="1586"/>
      <c r="AL166" s="1586"/>
      <c r="AM166" s="1586"/>
      <c r="AN166" s="1586"/>
      <c r="AO166" s="1586"/>
      <c r="AP166" s="1586"/>
      <c r="AQ166" s="1586"/>
      <c r="AR166" s="1586"/>
      <c r="AS166" s="1586"/>
      <c r="AT166" s="1586"/>
      <c r="AU166" s="1586"/>
      <c r="AV166" s="1586"/>
      <c r="AW166" s="1586"/>
      <c r="AX166" s="1586"/>
      <c r="AY166" s="1586"/>
      <c r="AZ166" s="1586"/>
      <c r="BA166" s="1586"/>
      <c r="BB166" s="1586"/>
      <c r="BC166" s="1586"/>
    </row>
    <row r="167" spans="1:55" x14ac:dyDescent="0.2">
      <c r="A167" s="1586"/>
      <c r="B167" s="1586"/>
      <c r="C167" s="1586"/>
      <c r="D167" s="1586"/>
      <c r="E167" s="1586"/>
      <c r="F167" s="1586"/>
      <c r="G167" s="1586"/>
      <c r="H167" s="1586"/>
      <c r="I167" s="1586"/>
      <c r="J167" s="1586"/>
      <c r="K167" s="1586"/>
      <c r="L167" s="1586"/>
      <c r="M167" s="1586"/>
      <c r="N167" s="1586"/>
      <c r="O167" s="1586"/>
      <c r="P167" s="1586"/>
      <c r="Q167" s="1586"/>
      <c r="R167" s="1586"/>
      <c r="S167" s="1586"/>
      <c r="T167" s="1586"/>
      <c r="U167" s="1586"/>
      <c r="V167" s="1586"/>
      <c r="W167" s="1586"/>
      <c r="X167" s="1586"/>
      <c r="Y167" s="1586"/>
      <c r="Z167" s="1586"/>
      <c r="AA167" s="1586"/>
      <c r="AB167" s="1586"/>
      <c r="AC167" s="1586"/>
      <c r="AD167" s="1586"/>
      <c r="AE167" s="1586"/>
      <c r="AF167" s="1586"/>
      <c r="AG167" s="1586"/>
      <c r="AH167" s="1586"/>
      <c r="AI167" s="1586"/>
      <c r="AJ167" s="1586"/>
      <c r="AK167" s="1586"/>
      <c r="AL167" s="1586"/>
      <c r="AM167" s="1586"/>
      <c r="AN167" s="1586"/>
      <c r="AO167" s="1586"/>
      <c r="AP167" s="1586"/>
      <c r="AQ167" s="1586"/>
      <c r="AR167" s="1586"/>
      <c r="AS167" s="1586"/>
      <c r="AT167" s="1586"/>
      <c r="AU167" s="1586"/>
      <c r="AV167" s="1586"/>
      <c r="AW167" s="1586"/>
      <c r="AX167" s="1586"/>
      <c r="AY167" s="1586"/>
      <c r="AZ167" s="1586"/>
      <c r="BA167" s="1586"/>
      <c r="BB167" s="1586"/>
      <c r="BC167" s="1586"/>
    </row>
    <row r="168" spans="1:55" x14ac:dyDescent="0.2">
      <c r="A168" s="1586"/>
      <c r="B168" s="1586"/>
      <c r="C168" s="1586"/>
      <c r="D168" s="1586"/>
      <c r="E168" s="1586"/>
      <c r="F168" s="1586"/>
      <c r="G168" s="1586"/>
      <c r="H168" s="1586"/>
      <c r="I168" s="1586"/>
      <c r="J168" s="1586"/>
      <c r="K168" s="1586"/>
      <c r="L168" s="1586"/>
      <c r="M168" s="1586"/>
      <c r="N168" s="1586"/>
      <c r="O168" s="1586"/>
      <c r="P168" s="1586"/>
      <c r="Q168" s="1586"/>
      <c r="R168" s="1586"/>
      <c r="S168" s="1586"/>
      <c r="T168" s="1586"/>
      <c r="U168" s="1586"/>
      <c r="V168" s="1586"/>
      <c r="W168" s="1586"/>
      <c r="X168" s="1586"/>
      <c r="Y168" s="1586"/>
      <c r="Z168" s="1586"/>
      <c r="AA168" s="1586"/>
      <c r="AB168" s="1586"/>
      <c r="AC168" s="1586"/>
      <c r="AD168" s="1586"/>
      <c r="AE168" s="1586"/>
      <c r="AF168" s="1586"/>
      <c r="AG168" s="1586"/>
      <c r="AH168" s="1586"/>
      <c r="AI168" s="1586"/>
      <c r="AJ168" s="1586"/>
      <c r="AK168" s="1586"/>
      <c r="AL168" s="1586"/>
      <c r="AM168" s="1586"/>
      <c r="AN168" s="1586"/>
      <c r="AO168" s="1586"/>
      <c r="AP168" s="1586"/>
      <c r="AQ168" s="1586"/>
      <c r="AR168" s="1586"/>
      <c r="AS168" s="1586"/>
      <c r="AT168" s="1586"/>
      <c r="AU168" s="1586"/>
      <c r="AV168" s="1586"/>
      <c r="AW168" s="1586"/>
      <c r="AX168" s="1586"/>
      <c r="AY168" s="1586"/>
      <c r="AZ168" s="1586"/>
      <c r="BA168" s="1586"/>
      <c r="BB168" s="1586"/>
      <c r="BC168" s="1586"/>
    </row>
    <row r="169" spans="1:55" x14ac:dyDescent="0.2">
      <c r="A169" s="1586"/>
      <c r="B169" s="1586"/>
      <c r="C169" s="1586"/>
      <c r="D169" s="1586"/>
      <c r="E169" s="1586"/>
      <c r="F169" s="1586"/>
      <c r="G169" s="1586"/>
      <c r="H169" s="1586"/>
      <c r="I169" s="1586"/>
      <c r="J169" s="1586"/>
      <c r="K169" s="1586"/>
      <c r="L169" s="1586"/>
      <c r="M169" s="1586"/>
      <c r="N169" s="1586"/>
      <c r="O169" s="1586"/>
      <c r="P169" s="1586"/>
      <c r="Q169" s="1586"/>
      <c r="R169" s="1586"/>
      <c r="S169" s="1586"/>
      <c r="T169" s="1586"/>
      <c r="U169" s="1586"/>
      <c r="V169" s="1586"/>
      <c r="W169" s="1586"/>
      <c r="X169" s="1586"/>
      <c r="Y169" s="1586"/>
      <c r="Z169" s="1586"/>
      <c r="AA169" s="1586"/>
      <c r="AB169" s="1586"/>
      <c r="AC169" s="1586"/>
      <c r="AD169" s="1586"/>
      <c r="AE169" s="1586"/>
      <c r="AF169" s="1586"/>
      <c r="AG169" s="1586"/>
      <c r="AH169" s="1586"/>
      <c r="AI169" s="1586"/>
      <c r="AJ169" s="1586"/>
      <c r="AK169" s="1586"/>
      <c r="AL169" s="1586"/>
      <c r="AM169" s="1586"/>
      <c r="AN169" s="1586"/>
      <c r="AO169" s="1586"/>
      <c r="AP169" s="1586"/>
      <c r="AQ169" s="1586"/>
      <c r="AR169" s="1586"/>
      <c r="AS169" s="1586"/>
      <c r="AT169" s="1586"/>
      <c r="AU169" s="1586"/>
      <c r="AV169" s="1586"/>
      <c r="AW169" s="1586"/>
      <c r="AX169" s="1586"/>
      <c r="AY169" s="1586"/>
      <c r="AZ169" s="1586"/>
      <c r="BA169" s="1586"/>
      <c r="BB169" s="1586"/>
      <c r="BC169" s="1586"/>
    </row>
    <row r="170" spans="1:55" x14ac:dyDescent="0.2">
      <c r="A170" s="1586"/>
      <c r="B170" s="1586"/>
      <c r="C170" s="1586"/>
      <c r="D170" s="1586"/>
      <c r="E170" s="1586"/>
      <c r="F170" s="1586"/>
      <c r="G170" s="1586"/>
      <c r="H170" s="1586"/>
      <c r="I170" s="1586"/>
      <c r="J170" s="1586"/>
      <c r="K170" s="1586"/>
      <c r="L170" s="1586"/>
      <c r="M170" s="1586"/>
      <c r="N170" s="1586"/>
      <c r="O170" s="1586"/>
      <c r="P170" s="1586"/>
      <c r="Q170" s="1586"/>
      <c r="R170" s="1586"/>
      <c r="S170" s="1586"/>
      <c r="T170" s="1586"/>
      <c r="U170" s="1586"/>
      <c r="V170" s="1586"/>
      <c r="W170" s="1586"/>
      <c r="X170" s="1586"/>
      <c r="Y170" s="1586"/>
      <c r="Z170" s="1586"/>
      <c r="AA170" s="1586"/>
      <c r="AB170" s="1586"/>
      <c r="AC170" s="1586"/>
      <c r="AD170" s="1586"/>
      <c r="AE170" s="1586"/>
      <c r="AF170" s="1586"/>
      <c r="AG170" s="1586"/>
      <c r="AH170" s="1586"/>
      <c r="AI170" s="1586"/>
      <c r="AJ170" s="1586"/>
      <c r="AK170" s="1586"/>
      <c r="AL170" s="1586"/>
      <c r="AM170" s="1586"/>
      <c r="AN170" s="1586"/>
      <c r="AO170" s="1586"/>
      <c r="AP170" s="1586"/>
      <c r="AQ170" s="1586"/>
      <c r="AR170" s="1586"/>
      <c r="AS170" s="1586"/>
      <c r="AT170" s="1586"/>
      <c r="AU170" s="1586"/>
      <c r="AV170" s="1586"/>
      <c r="AW170" s="1586"/>
      <c r="AX170" s="1586"/>
      <c r="AY170" s="1586"/>
      <c r="AZ170" s="1586"/>
      <c r="BA170" s="1586"/>
      <c r="BB170" s="1586"/>
      <c r="BC170" s="1586"/>
    </row>
    <row r="171" spans="1:55" x14ac:dyDescent="0.2">
      <c r="A171" s="1586"/>
      <c r="B171" s="1586"/>
      <c r="C171" s="1586"/>
      <c r="D171" s="1586"/>
      <c r="E171" s="1586"/>
      <c r="F171" s="1586"/>
      <c r="G171" s="1586"/>
      <c r="H171" s="1586"/>
      <c r="I171" s="1586"/>
      <c r="J171" s="1586"/>
      <c r="K171" s="1586"/>
      <c r="L171" s="1586"/>
      <c r="M171" s="1586"/>
      <c r="N171" s="1586"/>
      <c r="O171" s="1586"/>
      <c r="P171" s="1586"/>
      <c r="Q171" s="1586"/>
      <c r="R171" s="1586"/>
      <c r="S171" s="1586"/>
      <c r="T171" s="1586"/>
      <c r="U171" s="1586"/>
      <c r="V171" s="1586"/>
      <c r="W171" s="1586"/>
      <c r="X171" s="1586"/>
      <c r="Y171" s="1586"/>
      <c r="Z171" s="1586"/>
      <c r="AA171" s="1586"/>
      <c r="AB171" s="1586"/>
      <c r="AC171" s="1586"/>
      <c r="AD171" s="1586"/>
      <c r="AE171" s="1586"/>
      <c r="AF171" s="1586"/>
      <c r="AG171" s="1586"/>
      <c r="AH171" s="1586"/>
      <c r="AI171" s="1586"/>
      <c r="AJ171" s="1586"/>
      <c r="AK171" s="1586"/>
      <c r="AL171" s="1586"/>
      <c r="AM171" s="1586"/>
      <c r="AN171" s="1586"/>
      <c r="AO171" s="1586"/>
      <c r="AP171" s="1586"/>
      <c r="AQ171" s="1586"/>
      <c r="AR171" s="1586"/>
      <c r="AS171" s="1586"/>
      <c r="AT171" s="1586"/>
      <c r="AU171" s="1586"/>
      <c r="AV171" s="1586"/>
      <c r="AW171" s="1586"/>
      <c r="AX171" s="1586"/>
      <c r="AY171" s="1586"/>
      <c r="AZ171" s="1586"/>
      <c r="BA171" s="1586"/>
      <c r="BB171" s="1586"/>
      <c r="BC171" s="1586"/>
    </row>
    <row r="172" spans="1:55" x14ac:dyDescent="0.2">
      <c r="A172" s="1586"/>
      <c r="B172" s="1586"/>
      <c r="C172" s="1586"/>
      <c r="D172" s="1586"/>
      <c r="E172" s="1586"/>
      <c r="F172" s="1586"/>
      <c r="G172" s="1586"/>
      <c r="H172" s="1586"/>
      <c r="I172" s="1586"/>
      <c r="J172" s="1586"/>
      <c r="K172" s="1586"/>
      <c r="L172" s="1586"/>
      <c r="M172" s="1586"/>
      <c r="N172" s="1586"/>
      <c r="O172" s="1586"/>
      <c r="P172" s="1586"/>
      <c r="Q172" s="1586"/>
      <c r="R172" s="1586"/>
      <c r="S172" s="1586"/>
      <c r="T172" s="1586"/>
      <c r="U172" s="1586"/>
      <c r="V172" s="1586"/>
      <c r="W172" s="1586"/>
      <c r="X172" s="1586"/>
      <c r="Y172" s="1586"/>
      <c r="Z172" s="1586"/>
      <c r="AA172" s="1586"/>
      <c r="AB172" s="1586"/>
      <c r="AC172" s="1586"/>
      <c r="AD172" s="1586"/>
      <c r="AE172" s="1586"/>
      <c r="AF172" s="1586"/>
      <c r="AG172" s="1586"/>
      <c r="AH172" s="1586"/>
      <c r="AI172" s="1586"/>
      <c r="AJ172" s="1586"/>
      <c r="AK172" s="1586"/>
      <c r="AL172" s="1586"/>
      <c r="AM172" s="1586"/>
      <c r="AN172" s="1586"/>
      <c r="AO172" s="1586"/>
      <c r="AP172" s="1586"/>
      <c r="AQ172" s="1586"/>
      <c r="AR172" s="1586"/>
      <c r="AS172" s="1586"/>
      <c r="AT172" s="1586"/>
      <c r="AU172" s="1586"/>
      <c r="AV172" s="1586"/>
      <c r="AW172" s="1586"/>
      <c r="AX172" s="1586"/>
      <c r="AY172" s="1586"/>
      <c r="AZ172" s="1586"/>
      <c r="BA172" s="1586"/>
      <c r="BB172" s="1586"/>
      <c r="BC172" s="1586"/>
    </row>
    <row r="173" spans="1:55" x14ac:dyDescent="0.2">
      <c r="A173" s="1586"/>
      <c r="B173" s="1586"/>
      <c r="C173" s="1586"/>
      <c r="D173" s="1586"/>
      <c r="E173" s="1586"/>
      <c r="F173" s="1586"/>
      <c r="G173" s="1586"/>
      <c r="H173" s="1586"/>
      <c r="I173" s="1586"/>
      <c r="J173" s="1586"/>
      <c r="K173" s="1586"/>
      <c r="L173" s="1586"/>
      <c r="M173" s="1586"/>
      <c r="N173" s="1586"/>
      <c r="O173" s="1586"/>
      <c r="P173" s="1586"/>
      <c r="Q173" s="1586"/>
      <c r="R173" s="1586"/>
      <c r="S173" s="1586"/>
      <c r="T173" s="1586"/>
      <c r="U173" s="1586"/>
      <c r="V173" s="1586"/>
      <c r="W173" s="1586"/>
      <c r="X173" s="1586"/>
      <c r="Y173" s="1586"/>
      <c r="Z173" s="1586"/>
      <c r="AA173" s="1586"/>
      <c r="AB173" s="1586"/>
      <c r="AC173" s="1586"/>
      <c r="AD173" s="1586"/>
      <c r="AE173" s="1586"/>
      <c r="AF173" s="1586"/>
      <c r="AG173" s="1586"/>
      <c r="AH173" s="1586"/>
      <c r="AI173" s="1586"/>
      <c r="AJ173" s="1586"/>
      <c r="AK173" s="1586"/>
      <c r="AL173" s="1586"/>
      <c r="AM173" s="1586"/>
      <c r="AN173" s="1586"/>
      <c r="AO173" s="1586"/>
      <c r="AP173" s="1586"/>
      <c r="AQ173" s="1586"/>
      <c r="AR173" s="1586"/>
      <c r="AS173" s="1586"/>
      <c r="AT173" s="1586"/>
      <c r="AU173" s="1586"/>
      <c r="AV173" s="1586"/>
      <c r="AW173" s="1586"/>
      <c r="AX173" s="1586"/>
      <c r="AY173" s="1586"/>
      <c r="AZ173" s="1586"/>
      <c r="BA173" s="1586"/>
      <c r="BB173" s="1586"/>
      <c r="BC173" s="1586"/>
    </row>
    <row r="174" spans="1:55" x14ac:dyDescent="0.2">
      <c r="A174" s="1586"/>
      <c r="B174" s="1586"/>
      <c r="C174" s="1586"/>
      <c r="D174" s="1586"/>
      <c r="E174" s="1586"/>
      <c r="F174" s="1586"/>
      <c r="G174" s="1586"/>
      <c r="H174" s="1586"/>
      <c r="I174" s="1586"/>
      <c r="J174" s="1586"/>
      <c r="K174" s="1586"/>
      <c r="L174" s="1586"/>
      <c r="M174" s="1586"/>
      <c r="N174" s="1586"/>
      <c r="O174" s="1586"/>
      <c r="P174" s="1586"/>
      <c r="Q174" s="1586"/>
      <c r="R174" s="1586"/>
      <c r="S174" s="1586"/>
      <c r="T174" s="1586"/>
      <c r="U174" s="1586"/>
      <c r="V174" s="1586"/>
      <c r="W174" s="1586"/>
      <c r="X174" s="1586"/>
      <c r="Y174" s="1586"/>
      <c r="Z174" s="1586"/>
      <c r="AA174" s="1586"/>
      <c r="AB174" s="1586"/>
      <c r="AC174" s="1586"/>
      <c r="AD174" s="1586"/>
      <c r="AE174" s="1586"/>
      <c r="AF174" s="1586"/>
      <c r="AG174" s="1586"/>
      <c r="AH174" s="1586"/>
      <c r="AI174" s="1586"/>
      <c r="AJ174" s="1586"/>
      <c r="AK174" s="1586"/>
      <c r="AL174" s="1586"/>
      <c r="AM174" s="1586"/>
      <c r="AN174" s="1586"/>
      <c r="AO174" s="1586"/>
      <c r="AP174" s="1586"/>
      <c r="AQ174" s="1586"/>
      <c r="AR174" s="1586"/>
      <c r="AS174" s="1586"/>
      <c r="AT174" s="1586"/>
      <c r="AU174" s="1586"/>
      <c r="AV174" s="1586"/>
      <c r="AW174" s="1586"/>
      <c r="AX174" s="1586"/>
      <c r="AY174" s="1586"/>
      <c r="AZ174" s="1586"/>
      <c r="BA174" s="1586"/>
      <c r="BB174" s="1586"/>
      <c r="BC174" s="1586"/>
    </row>
    <row r="175" spans="1:55" x14ac:dyDescent="0.2">
      <c r="A175" s="1586"/>
      <c r="B175" s="1586"/>
      <c r="C175" s="1586"/>
      <c r="D175" s="1586"/>
      <c r="E175" s="1586"/>
      <c r="F175" s="1586"/>
      <c r="G175" s="1586"/>
      <c r="H175" s="1586"/>
      <c r="I175" s="1586"/>
      <c r="J175" s="1586"/>
      <c r="K175" s="1586"/>
      <c r="L175" s="1586"/>
      <c r="M175" s="1586"/>
      <c r="N175" s="1586"/>
      <c r="O175" s="1586"/>
      <c r="P175" s="1586"/>
      <c r="Q175" s="1586"/>
      <c r="R175" s="1586"/>
      <c r="S175" s="1586"/>
      <c r="T175" s="1586"/>
      <c r="U175" s="1586"/>
      <c r="V175" s="1586"/>
      <c r="W175" s="1586"/>
      <c r="X175" s="1586"/>
      <c r="Y175" s="1586"/>
      <c r="Z175" s="1586"/>
      <c r="AA175" s="1586"/>
      <c r="AB175" s="1586"/>
      <c r="AC175" s="1586"/>
      <c r="AD175" s="1586"/>
      <c r="AE175" s="1586"/>
      <c r="AF175" s="1586"/>
      <c r="AG175" s="1586"/>
      <c r="AH175" s="1586"/>
      <c r="AI175" s="1586"/>
      <c r="AJ175" s="1586"/>
      <c r="AK175" s="1586"/>
      <c r="AL175" s="1586"/>
      <c r="AM175" s="1586"/>
      <c r="AN175" s="1586"/>
      <c r="AO175" s="1586"/>
      <c r="AP175" s="1586"/>
      <c r="AQ175" s="1586"/>
      <c r="AR175" s="1586"/>
      <c r="AS175" s="1586"/>
      <c r="AT175" s="1586"/>
      <c r="AU175" s="1586"/>
      <c r="AV175" s="1586"/>
      <c r="AW175" s="1586"/>
      <c r="AX175" s="1586"/>
      <c r="AY175" s="1586"/>
      <c r="AZ175" s="1586"/>
      <c r="BA175" s="1586"/>
      <c r="BB175" s="1586"/>
      <c r="BC175" s="1586"/>
    </row>
    <row r="176" spans="1:55" x14ac:dyDescent="0.2">
      <c r="A176" s="1586"/>
      <c r="B176" s="1586"/>
      <c r="C176" s="1586"/>
      <c r="D176" s="1586"/>
      <c r="E176" s="1586"/>
      <c r="F176" s="1586"/>
      <c r="G176" s="1586"/>
      <c r="H176" s="1586"/>
      <c r="I176" s="1586"/>
      <c r="J176" s="1586"/>
      <c r="K176" s="1586"/>
      <c r="L176" s="1586"/>
      <c r="M176" s="1586"/>
      <c r="N176" s="1586"/>
      <c r="O176" s="1586"/>
      <c r="P176" s="1586"/>
      <c r="Q176" s="1586"/>
      <c r="R176" s="1586"/>
      <c r="S176" s="1586"/>
      <c r="T176" s="1586"/>
      <c r="U176" s="1586"/>
      <c r="V176" s="1586"/>
      <c r="W176" s="1586"/>
      <c r="X176" s="1586"/>
      <c r="Y176" s="1586"/>
      <c r="Z176" s="1586"/>
      <c r="AA176" s="1586"/>
      <c r="AB176" s="1586"/>
      <c r="AC176" s="1586"/>
      <c r="AD176" s="1586"/>
      <c r="AE176" s="1586"/>
      <c r="AF176" s="1586"/>
      <c r="AG176" s="1586"/>
      <c r="AH176" s="1586"/>
      <c r="AI176" s="1586"/>
      <c r="AJ176" s="1586"/>
      <c r="AK176" s="1586"/>
      <c r="AL176" s="1586"/>
      <c r="AM176" s="1586"/>
      <c r="AN176" s="1586"/>
      <c r="AO176" s="1586"/>
      <c r="AP176" s="1586"/>
      <c r="AQ176" s="1586"/>
      <c r="AR176" s="1586"/>
      <c r="AS176" s="1586"/>
      <c r="AT176" s="1586"/>
      <c r="AU176" s="1586"/>
      <c r="AV176" s="1586"/>
      <c r="AW176" s="1586"/>
      <c r="AX176" s="1586"/>
      <c r="AY176" s="1586"/>
      <c r="AZ176" s="1586"/>
      <c r="BA176" s="1586"/>
      <c r="BB176" s="1586"/>
      <c r="BC176" s="1586"/>
    </row>
    <row r="177" spans="1:55" x14ac:dyDescent="0.2">
      <c r="A177" s="1586"/>
      <c r="B177" s="1586"/>
      <c r="C177" s="1586"/>
      <c r="D177" s="1586"/>
      <c r="E177" s="1586"/>
      <c r="F177" s="1586"/>
      <c r="G177" s="1586"/>
      <c r="H177" s="1586"/>
      <c r="I177" s="1586"/>
      <c r="J177" s="1586"/>
      <c r="K177" s="1586"/>
      <c r="L177" s="1586"/>
      <c r="M177" s="1586"/>
      <c r="N177" s="1586"/>
      <c r="O177" s="1586"/>
      <c r="P177" s="1586"/>
      <c r="Q177" s="1586"/>
      <c r="R177" s="1586"/>
      <c r="S177" s="1586"/>
      <c r="T177" s="1586"/>
      <c r="U177" s="1586"/>
      <c r="V177" s="1586"/>
      <c r="W177" s="1586"/>
      <c r="X177" s="1586"/>
      <c r="Y177" s="1586"/>
      <c r="Z177" s="1586"/>
      <c r="AA177" s="1586"/>
      <c r="AB177" s="1586"/>
      <c r="AC177" s="1586"/>
      <c r="AD177" s="1586"/>
      <c r="AE177" s="1586"/>
      <c r="AF177" s="1586"/>
      <c r="AG177" s="1586"/>
      <c r="AH177" s="1586"/>
      <c r="AI177" s="1586"/>
      <c r="AJ177" s="1586"/>
      <c r="AK177" s="1586"/>
      <c r="AL177" s="1586"/>
      <c r="AM177" s="1586"/>
      <c r="AN177" s="1586"/>
      <c r="AO177" s="1586"/>
      <c r="AP177" s="1586"/>
      <c r="AQ177" s="1586"/>
      <c r="AR177" s="1586"/>
      <c r="AS177" s="1586"/>
      <c r="AT177" s="1586"/>
      <c r="AU177" s="1586"/>
      <c r="AV177" s="1586"/>
      <c r="AW177" s="1586"/>
      <c r="AX177" s="1586"/>
      <c r="AY177" s="1586"/>
      <c r="AZ177" s="1586"/>
      <c r="BA177" s="1586"/>
      <c r="BB177" s="1586"/>
      <c r="BC177" s="1586"/>
    </row>
    <row r="178" spans="1:55" x14ac:dyDescent="0.2">
      <c r="A178" s="1586"/>
      <c r="B178" s="1586"/>
      <c r="C178" s="1586"/>
      <c r="D178" s="1586"/>
      <c r="E178" s="1586"/>
      <c r="F178" s="1586"/>
      <c r="G178" s="1586"/>
      <c r="H178" s="1586"/>
      <c r="I178" s="1586"/>
      <c r="J178" s="1586"/>
      <c r="K178" s="1586"/>
      <c r="L178" s="1586"/>
      <c r="M178" s="1586"/>
      <c r="N178" s="1586"/>
      <c r="O178" s="1586"/>
      <c r="P178" s="1586"/>
      <c r="Q178" s="1586"/>
      <c r="R178" s="1586"/>
      <c r="S178" s="1586"/>
      <c r="T178" s="1586"/>
      <c r="U178" s="1586"/>
      <c r="V178" s="1586"/>
      <c r="W178" s="1586"/>
      <c r="X178" s="1586"/>
      <c r="Y178" s="1586"/>
      <c r="Z178" s="1586"/>
      <c r="AA178" s="1586"/>
      <c r="AB178" s="1586"/>
      <c r="AC178" s="1586"/>
      <c r="AD178" s="1586"/>
      <c r="AE178" s="1586"/>
      <c r="AF178" s="1586"/>
      <c r="AG178" s="1586"/>
      <c r="AH178" s="1586"/>
      <c r="AI178" s="1586"/>
      <c r="AJ178" s="1586"/>
      <c r="AK178" s="1586"/>
      <c r="AL178" s="1586"/>
      <c r="AM178" s="1586"/>
      <c r="AN178" s="1586"/>
      <c r="AO178" s="1586"/>
      <c r="AP178" s="1586"/>
      <c r="AQ178" s="1586"/>
      <c r="AR178" s="1586"/>
      <c r="AS178" s="1586"/>
      <c r="AT178" s="1586"/>
      <c r="AU178" s="1586"/>
      <c r="AV178" s="1586"/>
      <c r="AW178" s="1586"/>
      <c r="AX178" s="1586"/>
      <c r="AY178" s="1586"/>
      <c r="AZ178" s="1586"/>
      <c r="BA178" s="1586"/>
      <c r="BB178" s="1586"/>
      <c r="BC178" s="1586"/>
    </row>
    <row r="179" spans="1:55" x14ac:dyDescent="0.2">
      <c r="A179" s="1586"/>
      <c r="B179" s="1586"/>
      <c r="C179" s="1586"/>
      <c r="D179" s="1586"/>
      <c r="E179" s="1586"/>
      <c r="F179" s="1586"/>
      <c r="G179" s="1586"/>
      <c r="H179" s="1586"/>
      <c r="I179" s="1586"/>
      <c r="J179" s="1586"/>
      <c r="K179" s="1586"/>
      <c r="L179" s="1586"/>
      <c r="M179" s="1586"/>
      <c r="N179" s="1586"/>
      <c r="O179" s="1586"/>
      <c r="P179" s="1586"/>
      <c r="Q179" s="1586"/>
      <c r="R179" s="1586"/>
      <c r="S179" s="1586"/>
      <c r="T179" s="1586"/>
      <c r="U179" s="1586"/>
      <c r="V179" s="1586"/>
      <c r="W179" s="1586"/>
      <c r="X179" s="1586"/>
      <c r="Y179" s="1586"/>
      <c r="Z179" s="1586"/>
      <c r="AA179" s="1586"/>
      <c r="AB179" s="1586"/>
      <c r="AC179" s="1586"/>
      <c r="AD179" s="1586"/>
      <c r="AE179" s="1586"/>
      <c r="AF179" s="1586"/>
      <c r="AG179" s="1586"/>
      <c r="AH179" s="1586"/>
      <c r="AI179" s="1586"/>
      <c r="AJ179" s="1586"/>
      <c r="AK179" s="1586"/>
      <c r="AL179" s="1586"/>
      <c r="AM179" s="1586"/>
      <c r="AN179" s="1586"/>
      <c r="AO179" s="1586"/>
      <c r="AP179" s="1586"/>
      <c r="AQ179" s="1586"/>
      <c r="AR179" s="1586"/>
      <c r="AS179" s="1586"/>
      <c r="AT179" s="1586"/>
      <c r="AU179" s="1586"/>
      <c r="AV179" s="1586"/>
      <c r="AW179" s="1586"/>
      <c r="AX179" s="1586"/>
      <c r="AY179" s="1586"/>
      <c r="AZ179" s="1586"/>
      <c r="BA179" s="1586"/>
      <c r="BB179" s="1586"/>
      <c r="BC179" s="1586"/>
    </row>
    <row r="180" spans="1:55" x14ac:dyDescent="0.2">
      <c r="A180" s="1586"/>
      <c r="B180" s="1586"/>
      <c r="C180" s="1586"/>
      <c r="D180" s="1586"/>
      <c r="E180" s="1586"/>
      <c r="F180" s="1586"/>
      <c r="G180" s="1586"/>
      <c r="H180" s="1586"/>
      <c r="I180" s="1586"/>
      <c r="J180" s="1586"/>
      <c r="K180" s="1586"/>
      <c r="L180" s="1586"/>
      <c r="M180" s="1586"/>
      <c r="N180" s="1586"/>
      <c r="O180" s="1586"/>
      <c r="P180" s="1586"/>
      <c r="Q180" s="1586"/>
      <c r="R180" s="1586"/>
      <c r="S180" s="1586"/>
      <c r="T180" s="1586"/>
      <c r="U180" s="1586"/>
      <c r="V180" s="1586"/>
      <c r="W180" s="1586"/>
      <c r="X180" s="1586"/>
      <c r="Y180" s="1586"/>
      <c r="Z180" s="1586"/>
      <c r="AA180" s="1586"/>
      <c r="AB180" s="1586"/>
      <c r="AC180" s="1586"/>
      <c r="AD180" s="1586"/>
      <c r="AE180" s="1586"/>
      <c r="AF180" s="1586"/>
      <c r="AG180" s="1586"/>
      <c r="AH180" s="1586"/>
      <c r="AI180" s="1586"/>
      <c r="AJ180" s="1586"/>
      <c r="AK180" s="1586"/>
      <c r="AL180" s="1586"/>
      <c r="AM180" s="1586"/>
      <c r="AN180" s="1586"/>
      <c r="AO180" s="1586"/>
      <c r="AP180" s="1586"/>
      <c r="AQ180" s="1586"/>
      <c r="AR180" s="1586"/>
      <c r="AS180" s="1586"/>
      <c r="AT180" s="1586"/>
      <c r="AU180" s="1586"/>
      <c r="AV180" s="1586"/>
      <c r="AW180" s="1586"/>
      <c r="AX180" s="1586"/>
      <c r="AY180" s="1586"/>
      <c r="AZ180" s="1586"/>
      <c r="BA180" s="1586"/>
      <c r="BB180" s="1586"/>
      <c r="BC180" s="1586"/>
    </row>
    <row r="181" spans="1:55" x14ac:dyDescent="0.2">
      <c r="A181" s="1586"/>
      <c r="B181" s="1586"/>
      <c r="C181" s="1586"/>
      <c r="D181" s="1586"/>
      <c r="E181" s="1586"/>
      <c r="F181" s="1586"/>
      <c r="G181" s="1586"/>
      <c r="H181" s="1586"/>
      <c r="I181" s="1586"/>
      <c r="J181" s="1586"/>
      <c r="K181" s="1586"/>
      <c r="L181" s="1586"/>
      <c r="M181" s="1586"/>
      <c r="N181" s="1586"/>
      <c r="O181" s="1586"/>
      <c r="P181" s="1586"/>
      <c r="Q181" s="1586"/>
      <c r="R181" s="1586"/>
      <c r="S181" s="1586"/>
      <c r="T181" s="1586"/>
      <c r="U181" s="1586"/>
      <c r="V181" s="1586"/>
      <c r="W181" s="1586"/>
      <c r="X181" s="1586"/>
      <c r="Y181" s="1586"/>
      <c r="Z181" s="1586"/>
      <c r="AA181" s="1586"/>
      <c r="AB181" s="1586"/>
      <c r="AC181" s="1586"/>
      <c r="AD181" s="1586"/>
      <c r="AE181" s="1586"/>
      <c r="AF181" s="1586"/>
      <c r="AG181" s="1586"/>
      <c r="AH181" s="1586"/>
      <c r="AI181" s="1586"/>
      <c r="AJ181" s="1586"/>
      <c r="AK181" s="1586"/>
      <c r="AL181" s="1586"/>
      <c r="AM181" s="1586"/>
      <c r="AN181" s="1586"/>
      <c r="AO181" s="1586"/>
      <c r="AP181" s="1586"/>
      <c r="AQ181" s="1586"/>
      <c r="AR181" s="1586"/>
      <c r="AS181" s="1586"/>
      <c r="AT181" s="1586"/>
      <c r="AU181" s="1586"/>
      <c r="AV181" s="1586"/>
      <c r="AW181" s="1586"/>
      <c r="AX181" s="1586"/>
      <c r="AY181" s="1586"/>
      <c r="AZ181" s="1586"/>
      <c r="BA181" s="1586"/>
      <c r="BB181" s="1586"/>
      <c r="BC181" s="1586"/>
    </row>
    <row r="182" spans="1:55" x14ac:dyDescent="0.2">
      <c r="A182" s="1586"/>
      <c r="B182" s="1586"/>
      <c r="C182" s="1586"/>
      <c r="D182" s="1586"/>
      <c r="E182" s="1586"/>
      <c r="F182" s="1586"/>
      <c r="G182" s="1586"/>
      <c r="H182" s="1586"/>
      <c r="I182" s="1586"/>
      <c r="J182" s="1586"/>
      <c r="K182" s="1586"/>
      <c r="L182" s="1586"/>
      <c r="M182" s="1586"/>
      <c r="N182" s="1586"/>
      <c r="O182" s="1586"/>
      <c r="P182" s="1586"/>
      <c r="Q182" s="1586"/>
      <c r="R182" s="1586"/>
      <c r="S182" s="1586"/>
      <c r="T182" s="1586"/>
      <c r="U182" s="1586"/>
      <c r="V182" s="1586"/>
      <c r="W182" s="1586"/>
      <c r="X182" s="1586"/>
      <c r="Y182" s="1586"/>
      <c r="Z182" s="1586"/>
      <c r="AA182" s="1586"/>
      <c r="AB182" s="1586"/>
      <c r="AC182" s="1586"/>
      <c r="AD182" s="1586"/>
      <c r="AE182" s="1586"/>
      <c r="AF182" s="1586"/>
      <c r="AG182" s="1586"/>
      <c r="AH182" s="1586"/>
      <c r="AI182" s="1586"/>
      <c r="AJ182" s="1586"/>
      <c r="AK182" s="1586"/>
      <c r="AL182" s="1586"/>
      <c r="AM182" s="1586"/>
      <c r="AN182" s="1586"/>
      <c r="AO182" s="1586"/>
      <c r="AP182" s="1586"/>
      <c r="AQ182" s="1586"/>
      <c r="AR182" s="1586"/>
      <c r="AS182" s="1586"/>
      <c r="AT182" s="1586"/>
      <c r="AU182" s="1586"/>
      <c r="AV182" s="1586"/>
      <c r="AW182" s="1586"/>
      <c r="AX182" s="1586"/>
      <c r="AY182" s="1586"/>
      <c r="AZ182" s="1586"/>
      <c r="BA182" s="1586"/>
      <c r="BB182" s="1586"/>
      <c r="BC182" s="1586"/>
    </row>
    <row r="183" spans="1:55" x14ac:dyDescent="0.2">
      <c r="A183" s="1586"/>
      <c r="B183" s="1586"/>
      <c r="C183" s="1586"/>
      <c r="D183" s="1586"/>
      <c r="E183" s="1586"/>
      <c r="F183" s="1586"/>
      <c r="G183" s="1586"/>
      <c r="H183" s="1586"/>
      <c r="I183" s="1586"/>
      <c r="J183" s="1586"/>
      <c r="K183" s="1586"/>
      <c r="L183" s="1586"/>
      <c r="M183" s="1586"/>
      <c r="N183" s="1586"/>
      <c r="O183" s="1586"/>
      <c r="P183" s="1586"/>
      <c r="Q183" s="1586"/>
      <c r="R183" s="1586"/>
      <c r="S183" s="1586"/>
      <c r="T183" s="1586"/>
      <c r="U183" s="1586"/>
      <c r="V183" s="1586"/>
      <c r="W183" s="1586"/>
      <c r="X183" s="1586"/>
      <c r="Y183" s="1586"/>
      <c r="Z183" s="1586"/>
      <c r="AA183" s="1586"/>
      <c r="AB183" s="1586"/>
      <c r="AC183" s="1586"/>
      <c r="AD183" s="1586"/>
      <c r="AE183" s="1586"/>
      <c r="AF183" s="1586"/>
      <c r="AG183" s="1586"/>
      <c r="AH183" s="1586"/>
      <c r="AI183" s="1586"/>
      <c r="AJ183" s="1586"/>
      <c r="AK183" s="1586"/>
      <c r="AL183" s="1586"/>
      <c r="AM183" s="1586"/>
      <c r="AN183" s="1586"/>
      <c r="AO183" s="1586"/>
      <c r="AP183" s="1586"/>
      <c r="AQ183" s="1586"/>
      <c r="AR183" s="1586"/>
      <c r="AS183" s="1586"/>
      <c r="AT183" s="1586"/>
      <c r="AU183" s="1586"/>
      <c r="AV183" s="1586"/>
      <c r="AW183" s="1586"/>
      <c r="AX183" s="1586"/>
      <c r="AY183" s="1586"/>
      <c r="AZ183" s="1586"/>
      <c r="BA183" s="1586"/>
      <c r="BB183" s="1586"/>
      <c r="BC183" s="1586"/>
    </row>
    <row r="184" spans="1:55" x14ac:dyDescent="0.2">
      <c r="A184" s="1586"/>
      <c r="B184" s="1586"/>
      <c r="C184" s="1586"/>
      <c r="D184" s="1586"/>
      <c r="E184" s="1586"/>
      <c r="F184" s="1586"/>
      <c r="G184" s="1586"/>
      <c r="H184" s="1586"/>
      <c r="I184" s="1586"/>
      <c r="J184" s="1586"/>
      <c r="K184" s="1586"/>
      <c r="L184" s="1586"/>
      <c r="M184" s="1586"/>
      <c r="N184" s="1586"/>
      <c r="O184" s="1586"/>
      <c r="P184" s="1586"/>
      <c r="Q184" s="1586"/>
      <c r="R184" s="1586"/>
      <c r="S184" s="1586"/>
      <c r="T184" s="1586"/>
      <c r="U184" s="1586"/>
      <c r="V184" s="1586"/>
      <c r="W184" s="1586"/>
      <c r="X184" s="1586"/>
      <c r="Y184" s="1586"/>
      <c r="Z184" s="1586"/>
      <c r="AA184" s="1586"/>
      <c r="AB184" s="1586"/>
      <c r="AC184" s="1586"/>
      <c r="AD184" s="1586"/>
      <c r="AE184" s="1586"/>
      <c r="AF184" s="1586"/>
      <c r="AG184" s="1586"/>
      <c r="AH184" s="1586"/>
      <c r="AI184" s="1586"/>
      <c r="AJ184" s="1586"/>
      <c r="AK184" s="1586"/>
      <c r="AL184" s="1586"/>
      <c r="AM184" s="1586"/>
      <c r="AN184" s="1586"/>
      <c r="AO184" s="1586"/>
      <c r="AP184" s="1586"/>
      <c r="AQ184" s="1586"/>
      <c r="AR184" s="1586"/>
      <c r="AS184" s="1586"/>
      <c r="AT184" s="1586"/>
      <c r="AU184" s="1586"/>
      <c r="AV184" s="1586"/>
      <c r="AW184" s="1586"/>
      <c r="AX184" s="1586"/>
      <c r="AY184" s="1586"/>
      <c r="AZ184" s="1586"/>
      <c r="BA184" s="1586"/>
      <c r="BB184" s="1586"/>
      <c r="BC184" s="1586"/>
    </row>
    <row r="185" spans="1:55" x14ac:dyDescent="0.2">
      <c r="A185" s="1586"/>
      <c r="B185" s="1586"/>
      <c r="C185" s="1586"/>
      <c r="D185" s="1586"/>
      <c r="E185" s="1586"/>
      <c r="F185" s="1586"/>
      <c r="G185" s="1586"/>
      <c r="H185" s="1586"/>
      <c r="I185" s="1586"/>
      <c r="J185" s="1586"/>
      <c r="K185" s="1586"/>
      <c r="L185" s="1586"/>
      <c r="M185" s="1586"/>
      <c r="N185" s="1586"/>
      <c r="O185" s="1586"/>
      <c r="P185" s="1586"/>
      <c r="Q185" s="1586"/>
      <c r="R185" s="1586"/>
      <c r="S185" s="1586"/>
      <c r="T185" s="1586"/>
      <c r="U185" s="1586"/>
      <c r="V185" s="1586"/>
      <c r="W185" s="1586"/>
      <c r="X185" s="1586"/>
      <c r="Y185" s="1586"/>
      <c r="Z185" s="1586"/>
      <c r="AA185" s="1586"/>
      <c r="AB185" s="1586"/>
      <c r="AC185" s="1586"/>
      <c r="AD185" s="1586"/>
      <c r="AE185" s="1586"/>
      <c r="AF185" s="1586"/>
      <c r="AG185" s="1586"/>
      <c r="AH185" s="1586"/>
      <c r="AI185" s="1586"/>
      <c r="AJ185" s="1586"/>
      <c r="AK185" s="1586"/>
      <c r="AL185" s="1586"/>
      <c r="AM185" s="1586"/>
      <c r="AN185" s="1586"/>
      <c r="AO185" s="1586"/>
      <c r="AP185" s="1586"/>
      <c r="AQ185" s="1586"/>
      <c r="AR185" s="1586"/>
      <c r="AS185" s="1586"/>
      <c r="AT185" s="1586"/>
      <c r="AU185" s="1586"/>
      <c r="AV185" s="1586"/>
      <c r="AW185" s="1586"/>
      <c r="AX185" s="1586"/>
      <c r="AY185" s="1586"/>
      <c r="AZ185" s="1586"/>
      <c r="BA185" s="1586"/>
      <c r="BB185" s="1586"/>
      <c r="BC185" s="1586"/>
    </row>
    <row r="186" spans="1:55" x14ac:dyDescent="0.2">
      <c r="A186" s="1586"/>
      <c r="B186" s="1586"/>
      <c r="C186" s="1586"/>
      <c r="D186" s="1586"/>
      <c r="E186" s="1586"/>
      <c r="F186" s="1586"/>
      <c r="G186" s="1586"/>
      <c r="H186" s="1586"/>
      <c r="I186" s="1586"/>
      <c r="J186" s="1586"/>
      <c r="K186" s="1586"/>
      <c r="L186" s="1586"/>
      <c r="M186" s="1586"/>
      <c r="N186" s="1586"/>
      <c r="O186" s="1586"/>
      <c r="P186" s="1586"/>
      <c r="Q186" s="1586"/>
      <c r="R186" s="1586"/>
      <c r="S186" s="1586"/>
      <c r="T186" s="1586"/>
      <c r="U186" s="1586"/>
      <c r="V186" s="1586"/>
      <c r="W186" s="1586"/>
      <c r="X186" s="1586"/>
      <c r="Y186" s="1586"/>
      <c r="Z186" s="1586"/>
      <c r="AA186" s="1586"/>
      <c r="AB186" s="1586"/>
      <c r="AC186" s="1586"/>
      <c r="AD186" s="1586"/>
      <c r="AE186" s="1586"/>
      <c r="AF186" s="1586"/>
      <c r="AG186" s="1586"/>
      <c r="AH186" s="1586"/>
      <c r="AI186" s="1586"/>
      <c r="AJ186" s="1586"/>
      <c r="AK186" s="1586"/>
      <c r="AL186" s="1586"/>
      <c r="AM186" s="1586"/>
      <c r="AN186" s="1586"/>
      <c r="AO186" s="1586"/>
      <c r="AP186" s="1586"/>
      <c r="AQ186" s="1586"/>
      <c r="AR186" s="1586"/>
      <c r="AS186" s="1586"/>
      <c r="AT186" s="1586"/>
      <c r="AU186" s="1586"/>
      <c r="AV186" s="1586"/>
      <c r="AW186" s="1586"/>
      <c r="AX186" s="1586"/>
      <c r="AY186" s="1586"/>
      <c r="AZ186" s="1586"/>
      <c r="BA186" s="1586"/>
      <c r="BB186" s="1586"/>
      <c r="BC186" s="1586"/>
    </row>
    <row r="187" spans="1:55" x14ac:dyDescent="0.2">
      <c r="A187" s="1586"/>
      <c r="B187" s="1586"/>
      <c r="C187" s="1586"/>
      <c r="D187" s="1586"/>
      <c r="E187" s="1586"/>
      <c r="F187" s="1586"/>
      <c r="G187" s="1586"/>
      <c r="H187" s="1586"/>
      <c r="I187" s="1586"/>
      <c r="J187" s="1586"/>
      <c r="K187" s="1586"/>
      <c r="L187" s="1586"/>
      <c r="M187" s="1586"/>
      <c r="N187" s="1586"/>
      <c r="O187" s="1586"/>
      <c r="P187" s="1586"/>
      <c r="Q187" s="1586"/>
      <c r="R187" s="1586"/>
      <c r="S187" s="1586"/>
      <c r="T187" s="1586"/>
      <c r="U187" s="1586"/>
      <c r="V187" s="1586"/>
      <c r="W187" s="1586"/>
      <c r="X187" s="1586"/>
      <c r="Y187" s="1586"/>
      <c r="Z187" s="1586"/>
      <c r="AA187" s="1586"/>
      <c r="AB187" s="1586"/>
      <c r="AC187" s="1586"/>
      <c r="AD187" s="1586"/>
      <c r="AE187" s="1586"/>
      <c r="AF187" s="1586"/>
      <c r="AG187" s="1586"/>
      <c r="AH187" s="1586"/>
      <c r="AI187" s="1586"/>
      <c r="AJ187" s="1586"/>
      <c r="AK187" s="1586"/>
      <c r="AL187" s="1586"/>
      <c r="AM187" s="1586"/>
      <c r="AN187" s="1586"/>
      <c r="AO187" s="1586"/>
      <c r="AP187" s="1586"/>
      <c r="AQ187" s="1586"/>
      <c r="AR187" s="1586"/>
      <c r="AS187" s="1586"/>
      <c r="AT187" s="1586"/>
      <c r="AU187" s="1586"/>
      <c r="AV187" s="1586"/>
      <c r="AW187" s="1586"/>
      <c r="AX187" s="1586"/>
      <c r="AY187" s="1586"/>
      <c r="AZ187" s="1586"/>
      <c r="BA187" s="1586"/>
      <c r="BB187" s="1586"/>
      <c r="BC187" s="1586"/>
    </row>
    <row r="188" spans="1:55" x14ac:dyDescent="0.2">
      <c r="A188" s="1586"/>
      <c r="B188" s="1586"/>
      <c r="C188" s="1586"/>
      <c r="D188" s="1586"/>
      <c r="E188" s="1586"/>
      <c r="F188" s="1586"/>
      <c r="G188" s="1586"/>
      <c r="H188" s="1586"/>
      <c r="I188" s="1586"/>
      <c r="J188" s="1586"/>
      <c r="K188" s="1586"/>
      <c r="L188" s="1586"/>
      <c r="M188" s="1586"/>
      <c r="N188" s="1586"/>
      <c r="O188" s="1586"/>
      <c r="P188" s="1586"/>
      <c r="Q188" s="1586"/>
      <c r="R188" s="1586"/>
      <c r="S188" s="1586"/>
      <c r="T188" s="1586"/>
      <c r="U188" s="1586"/>
      <c r="V188" s="1586"/>
      <c r="W188" s="1586"/>
      <c r="X188" s="1586"/>
      <c r="Y188" s="1586"/>
      <c r="Z188" s="1586"/>
      <c r="AA188" s="1586"/>
      <c r="AB188" s="1586"/>
      <c r="AC188" s="1586"/>
      <c r="AD188" s="1586"/>
      <c r="AE188" s="1586"/>
      <c r="AF188" s="1586"/>
      <c r="AG188" s="1586"/>
      <c r="AH188" s="1586"/>
      <c r="AI188" s="1586"/>
      <c r="AJ188" s="1586"/>
      <c r="AK188" s="1586"/>
      <c r="AL188" s="1586"/>
      <c r="AM188" s="1586"/>
      <c r="AN188" s="1586"/>
      <c r="AO188" s="1586"/>
      <c r="AP188" s="1586"/>
      <c r="AQ188" s="1586"/>
      <c r="AR188" s="1586"/>
      <c r="AS188" s="1586"/>
      <c r="AT188" s="1586"/>
      <c r="AU188" s="1586"/>
      <c r="AV188" s="1586"/>
      <c r="AW188" s="1586"/>
      <c r="AX188" s="1586"/>
      <c r="AY188" s="1586"/>
      <c r="AZ188" s="1586"/>
      <c r="BA188" s="1586"/>
      <c r="BB188" s="1586"/>
      <c r="BC188" s="1586"/>
    </row>
    <row r="189" spans="1:55" x14ac:dyDescent="0.2">
      <c r="A189" s="1586"/>
      <c r="B189" s="1586"/>
      <c r="C189" s="1586"/>
      <c r="D189" s="1586"/>
      <c r="E189" s="1586"/>
      <c r="F189" s="1586"/>
      <c r="G189" s="1586"/>
      <c r="H189" s="1586"/>
      <c r="I189" s="1586"/>
      <c r="J189" s="1586"/>
      <c r="K189" s="1586"/>
      <c r="L189" s="1586"/>
      <c r="M189" s="1586"/>
      <c r="N189" s="1586"/>
      <c r="O189" s="1586"/>
      <c r="P189" s="1586"/>
      <c r="Q189" s="1586"/>
      <c r="R189" s="1586"/>
      <c r="S189" s="1586"/>
      <c r="T189" s="1586"/>
      <c r="U189" s="1586"/>
      <c r="V189" s="1586"/>
      <c r="W189" s="1586"/>
      <c r="X189" s="1586"/>
      <c r="Y189" s="1586"/>
      <c r="Z189" s="1586"/>
      <c r="AA189" s="1586"/>
      <c r="AB189" s="1586"/>
      <c r="AC189" s="1586"/>
      <c r="AD189" s="1586"/>
      <c r="AE189" s="1586"/>
      <c r="AF189" s="1586"/>
      <c r="AG189" s="1586"/>
      <c r="AH189" s="1586"/>
      <c r="AI189" s="1586"/>
      <c r="AJ189" s="1586"/>
      <c r="AK189" s="1586"/>
      <c r="AL189" s="1586"/>
      <c r="AM189" s="1586"/>
      <c r="AN189" s="1586"/>
      <c r="AO189" s="1586"/>
      <c r="AP189" s="1586"/>
      <c r="AQ189" s="1586"/>
      <c r="AR189" s="1586"/>
      <c r="AS189" s="1586"/>
      <c r="AT189" s="1586"/>
      <c r="AU189" s="1586"/>
      <c r="AV189" s="1586"/>
      <c r="AW189" s="1586"/>
      <c r="AX189" s="1586"/>
      <c r="AY189" s="1586"/>
      <c r="AZ189" s="1586"/>
      <c r="BA189" s="1586"/>
      <c r="BB189" s="1586"/>
      <c r="BC189" s="1586"/>
    </row>
    <row r="190" spans="1:55" x14ac:dyDescent="0.2">
      <c r="A190" s="1586"/>
      <c r="B190" s="1586"/>
      <c r="C190" s="1586"/>
      <c r="D190" s="1586"/>
      <c r="E190" s="1586"/>
      <c r="F190" s="1586"/>
      <c r="G190" s="1586"/>
      <c r="H190" s="1586"/>
      <c r="I190" s="1586"/>
      <c r="J190" s="1586"/>
      <c r="K190" s="1586"/>
      <c r="L190" s="1586"/>
      <c r="M190" s="1586"/>
      <c r="N190" s="1586"/>
      <c r="O190" s="1586"/>
      <c r="P190" s="1586"/>
      <c r="Q190" s="1586"/>
      <c r="R190" s="1586"/>
      <c r="S190" s="1586"/>
      <c r="T190" s="1586"/>
      <c r="U190" s="1586"/>
      <c r="V190" s="1586"/>
      <c r="W190" s="1586"/>
      <c r="X190" s="1586"/>
      <c r="Y190" s="1586"/>
      <c r="Z190" s="1586"/>
      <c r="AA190" s="1586"/>
      <c r="AB190" s="1586"/>
      <c r="AC190" s="1586"/>
      <c r="AD190" s="1586"/>
      <c r="AE190" s="1586"/>
      <c r="AF190" s="1586"/>
      <c r="AG190" s="1586"/>
      <c r="AH190" s="1586"/>
      <c r="AI190" s="1586"/>
      <c r="AJ190" s="1586"/>
      <c r="AK190" s="1586"/>
      <c r="AL190" s="1586"/>
      <c r="AM190" s="1586"/>
      <c r="AN190" s="1586"/>
      <c r="AO190" s="1586"/>
      <c r="AP190" s="1586"/>
      <c r="AQ190" s="1586"/>
      <c r="AR190" s="1586"/>
      <c r="AS190" s="1586"/>
      <c r="AT190" s="1586"/>
      <c r="AU190" s="1586"/>
      <c r="AV190" s="1586"/>
      <c r="AW190" s="1586"/>
      <c r="AX190" s="1586"/>
      <c r="AY190" s="1586"/>
      <c r="AZ190" s="1586"/>
      <c r="BA190" s="1586"/>
      <c r="BB190" s="1586"/>
      <c r="BC190" s="1586"/>
    </row>
    <row r="191" spans="1:55" x14ac:dyDescent="0.2">
      <c r="A191" s="1586"/>
      <c r="B191" s="1586"/>
      <c r="C191" s="1586"/>
      <c r="D191" s="1586"/>
      <c r="E191" s="1586"/>
      <c r="F191" s="1586"/>
      <c r="G191" s="1586"/>
      <c r="H191" s="1586"/>
      <c r="I191" s="1586"/>
      <c r="J191" s="1586"/>
      <c r="K191" s="1586"/>
      <c r="L191" s="1586"/>
      <c r="M191" s="1586"/>
      <c r="N191" s="1586"/>
      <c r="O191" s="1586"/>
      <c r="P191" s="1586"/>
      <c r="Q191" s="1586"/>
      <c r="R191" s="1586"/>
      <c r="S191" s="1586"/>
      <c r="T191" s="1586"/>
      <c r="U191" s="1586"/>
      <c r="V191" s="1586"/>
      <c r="W191" s="1586"/>
      <c r="X191" s="1586"/>
      <c r="Y191" s="1586"/>
      <c r="Z191" s="1586"/>
      <c r="AA191" s="1586"/>
      <c r="AB191" s="1586"/>
      <c r="AC191" s="1586"/>
      <c r="AD191" s="1586"/>
      <c r="AE191" s="1586"/>
      <c r="AF191" s="1586"/>
      <c r="AG191" s="1586"/>
      <c r="AH191" s="1586"/>
      <c r="AI191" s="1586"/>
      <c r="AJ191" s="1586"/>
      <c r="AK191" s="1586"/>
      <c r="AL191" s="1586"/>
      <c r="AM191" s="1586"/>
      <c r="AN191" s="1586"/>
      <c r="AO191" s="1586"/>
      <c r="AP191" s="1586"/>
      <c r="AQ191" s="1586"/>
      <c r="AR191" s="1586"/>
      <c r="AS191" s="1586"/>
      <c r="AT191" s="1586"/>
      <c r="AU191" s="1586"/>
      <c r="AV191" s="1586"/>
      <c r="AW191" s="1586"/>
      <c r="AX191" s="1586"/>
      <c r="AY191" s="1586"/>
      <c r="AZ191" s="1586"/>
      <c r="BA191" s="1586"/>
      <c r="BB191" s="1586"/>
      <c r="BC191" s="1586"/>
    </row>
    <row r="192" spans="1:55" x14ac:dyDescent="0.2">
      <c r="A192" s="1586"/>
      <c r="B192" s="1586"/>
      <c r="C192" s="1586"/>
      <c r="D192" s="1586"/>
      <c r="E192" s="1586"/>
      <c r="F192" s="1586"/>
      <c r="G192" s="1586"/>
      <c r="H192" s="1586"/>
      <c r="I192" s="1586"/>
      <c r="J192" s="1586"/>
      <c r="K192" s="1586"/>
      <c r="L192" s="1586"/>
      <c r="M192" s="1586"/>
      <c r="N192" s="1586"/>
      <c r="O192" s="1586"/>
      <c r="P192" s="1586"/>
      <c r="Q192" s="1586"/>
      <c r="R192" s="1586"/>
      <c r="S192" s="1586"/>
      <c r="T192" s="1586"/>
      <c r="U192" s="1586"/>
      <c r="V192" s="1586"/>
      <c r="W192" s="1586"/>
      <c r="X192" s="1586"/>
      <c r="Y192" s="1586"/>
      <c r="Z192" s="1586"/>
      <c r="AA192" s="1586"/>
      <c r="AB192" s="1586"/>
      <c r="AC192" s="1586"/>
      <c r="AD192" s="1586"/>
      <c r="AE192" s="1586"/>
      <c r="AF192" s="1586"/>
      <c r="AG192" s="1586"/>
      <c r="AH192" s="1586"/>
      <c r="AI192" s="1586"/>
      <c r="AJ192" s="1586"/>
      <c r="AK192" s="1586"/>
      <c r="AL192" s="1586"/>
      <c r="AM192" s="1586"/>
      <c r="AN192" s="1586"/>
      <c r="AO192" s="1586"/>
      <c r="AP192" s="1586"/>
      <c r="AQ192" s="1586"/>
      <c r="AR192" s="1586"/>
      <c r="AS192" s="1586"/>
      <c r="AT192" s="1586"/>
      <c r="AU192" s="1586"/>
      <c r="AV192" s="1586"/>
      <c r="AW192" s="1586"/>
      <c r="AX192" s="1586"/>
      <c r="AY192" s="1586"/>
      <c r="AZ192" s="1586"/>
      <c r="BA192" s="1586"/>
      <c r="BB192" s="1586"/>
      <c r="BC192" s="1586"/>
    </row>
    <row r="193" spans="1:55" x14ac:dyDescent="0.2">
      <c r="A193" s="1586"/>
      <c r="B193" s="1586"/>
      <c r="C193" s="1586"/>
      <c r="D193" s="1586"/>
      <c r="E193" s="1586"/>
      <c r="F193" s="1586"/>
      <c r="G193" s="1586"/>
      <c r="H193" s="1586"/>
      <c r="I193" s="1586"/>
      <c r="J193" s="1586"/>
      <c r="K193" s="1586"/>
      <c r="L193" s="1586"/>
      <c r="M193" s="1586"/>
      <c r="N193" s="1586"/>
      <c r="O193" s="1586"/>
      <c r="P193" s="1586"/>
      <c r="Q193" s="1586"/>
      <c r="R193" s="1586"/>
      <c r="S193" s="1586"/>
      <c r="T193" s="1586"/>
      <c r="U193" s="1586"/>
      <c r="V193" s="1586"/>
      <c r="W193" s="1586"/>
      <c r="X193" s="1586"/>
      <c r="Y193" s="1586"/>
      <c r="Z193" s="1586"/>
      <c r="AA193" s="1586"/>
      <c r="AB193" s="1586"/>
      <c r="AC193" s="1586"/>
      <c r="AD193" s="1586"/>
      <c r="AE193" s="1586"/>
      <c r="AF193" s="1586"/>
      <c r="AG193" s="1586"/>
      <c r="AH193" s="1586"/>
      <c r="AI193" s="1586"/>
      <c r="AJ193" s="1586"/>
      <c r="AK193" s="1586"/>
      <c r="AL193" s="1586"/>
      <c r="AM193" s="1586"/>
      <c r="AN193" s="1586"/>
      <c r="AO193" s="1586"/>
      <c r="AP193" s="1586"/>
      <c r="AQ193" s="1586"/>
      <c r="AR193" s="1586"/>
      <c r="AS193" s="1586"/>
      <c r="AT193" s="1586"/>
      <c r="AU193" s="1586"/>
      <c r="AV193" s="1586"/>
      <c r="AW193" s="1586"/>
      <c r="AX193" s="1586"/>
      <c r="AY193" s="1586"/>
      <c r="AZ193" s="1586"/>
      <c r="BA193" s="1586"/>
      <c r="BB193" s="1586"/>
      <c r="BC193" s="1586"/>
    </row>
    <row r="194" spans="1:55" x14ac:dyDescent="0.2">
      <c r="A194" s="1586"/>
      <c r="B194" s="1586"/>
      <c r="C194" s="1586"/>
      <c r="D194" s="1586"/>
      <c r="E194" s="1586"/>
      <c r="F194" s="1586"/>
      <c r="G194" s="1586"/>
      <c r="H194" s="1586"/>
      <c r="I194" s="1586"/>
      <c r="J194" s="1586"/>
      <c r="K194" s="1586"/>
      <c r="L194" s="1586"/>
      <c r="M194" s="1586"/>
      <c r="N194" s="1586"/>
      <c r="O194" s="1586"/>
      <c r="P194" s="1586"/>
      <c r="Q194" s="1586"/>
      <c r="R194" s="1586"/>
      <c r="S194" s="1586"/>
      <c r="T194" s="1586"/>
      <c r="U194" s="1586"/>
      <c r="V194" s="1586"/>
      <c r="W194" s="1586"/>
      <c r="X194" s="1586"/>
      <c r="Y194" s="1586"/>
      <c r="Z194" s="1586"/>
      <c r="AA194" s="1586"/>
      <c r="AB194" s="1586"/>
      <c r="AC194" s="1586"/>
      <c r="AD194" s="1586"/>
      <c r="AE194" s="1586"/>
      <c r="AF194" s="1586"/>
      <c r="AG194" s="1586"/>
      <c r="AH194" s="1586"/>
      <c r="AI194" s="1586"/>
      <c r="AJ194" s="1586"/>
      <c r="AK194" s="1586"/>
      <c r="AL194" s="1586"/>
      <c r="AM194" s="1586"/>
      <c r="AN194" s="1586"/>
      <c r="AO194" s="1586"/>
      <c r="AP194" s="1586"/>
      <c r="AQ194" s="1586"/>
      <c r="AR194" s="1586"/>
      <c r="AS194" s="1586"/>
      <c r="AT194" s="1586"/>
      <c r="AU194" s="1586"/>
      <c r="AV194" s="1586"/>
      <c r="AW194" s="1586"/>
      <c r="AX194" s="1586"/>
      <c r="AY194" s="1586"/>
      <c r="AZ194" s="1586"/>
      <c r="BA194" s="1586"/>
      <c r="BB194" s="1586"/>
      <c r="BC194" s="1586"/>
    </row>
    <row r="195" spans="1:55" x14ac:dyDescent="0.2">
      <c r="A195" s="1586"/>
      <c r="B195" s="1586"/>
      <c r="C195" s="1586"/>
      <c r="D195" s="1586"/>
      <c r="E195" s="1586"/>
      <c r="F195" s="1586"/>
      <c r="G195" s="1586"/>
      <c r="H195" s="1586"/>
      <c r="I195" s="1586"/>
      <c r="J195" s="1586"/>
      <c r="K195" s="1586"/>
      <c r="L195" s="1586"/>
      <c r="M195" s="1586"/>
      <c r="N195" s="1586"/>
      <c r="O195" s="1586"/>
      <c r="P195" s="1586"/>
      <c r="Q195" s="1586"/>
      <c r="R195" s="1586"/>
      <c r="S195" s="1586"/>
      <c r="T195" s="1586"/>
      <c r="U195" s="1586"/>
      <c r="V195" s="1586"/>
      <c r="W195" s="1586"/>
      <c r="X195" s="1586"/>
      <c r="Y195" s="1586"/>
      <c r="Z195" s="1586"/>
      <c r="AA195" s="1586"/>
      <c r="AB195" s="1586"/>
      <c r="AC195" s="1586"/>
      <c r="AD195" s="1586"/>
      <c r="AE195" s="1586"/>
      <c r="AF195" s="1586"/>
      <c r="AG195" s="1586"/>
      <c r="AH195" s="1586"/>
      <c r="AI195" s="1586"/>
      <c r="AJ195" s="1586"/>
      <c r="AK195" s="1586"/>
      <c r="AL195" s="1586"/>
      <c r="AM195" s="1586"/>
      <c r="AN195" s="1586"/>
      <c r="AO195" s="1586"/>
      <c r="AP195" s="1586"/>
      <c r="AQ195" s="1586"/>
      <c r="AR195" s="1586"/>
      <c r="AS195" s="1586"/>
      <c r="AT195" s="1586"/>
      <c r="AU195" s="1586"/>
      <c r="AV195" s="1586"/>
      <c r="AW195" s="1586"/>
      <c r="AX195" s="1586"/>
      <c r="AY195" s="1586"/>
      <c r="AZ195" s="1586"/>
      <c r="BA195" s="1586"/>
      <c r="BB195" s="1586"/>
      <c r="BC195" s="1586"/>
    </row>
    <row r="196" spans="1:55" x14ac:dyDescent="0.2">
      <c r="A196" s="1586"/>
      <c r="B196" s="1586"/>
      <c r="C196" s="1586"/>
      <c r="D196" s="1586"/>
      <c r="E196" s="1586"/>
      <c r="F196" s="1586"/>
      <c r="G196" s="1586"/>
      <c r="H196" s="1586"/>
      <c r="I196" s="1586"/>
      <c r="J196" s="1586"/>
      <c r="K196" s="1586"/>
      <c r="L196" s="1586"/>
      <c r="M196" s="1586"/>
      <c r="N196" s="1586"/>
      <c r="O196" s="1586"/>
      <c r="P196" s="1586"/>
      <c r="Q196" s="1586"/>
      <c r="R196" s="1586"/>
      <c r="S196" s="1586"/>
      <c r="T196" s="1586"/>
      <c r="U196" s="1586"/>
      <c r="V196" s="1586"/>
      <c r="W196" s="1586"/>
      <c r="X196" s="1586"/>
      <c r="Y196" s="1586"/>
      <c r="Z196" s="1586"/>
      <c r="AA196" s="1586"/>
      <c r="AB196" s="1586"/>
      <c r="AC196" s="1586"/>
      <c r="AD196" s="1586"/>
      <c r="AE196" s="1586"/>
      <c r="AF196" s="1586"/>
      <c r="AG196" s="1586"/>
      <c r="AH196" s="1586"/>
      <c r="AI196" s="1586"/>
      <c r="AJ196" s="1586"/>
      <c r="AK196" s="1586"/>
      <c r="AL196" s="1586"/>
      <c r="AM196" s="1586"/>
      <c r="AN196" s="1586"/>
      <c r="AO196" s="1586"/>
      <c r="AP196" s="1586"/>
      <c r="AQ196" s="1586"/>
      <c r="AR196" s="1586"/>
      <c r="AS196" s="1586"/>
      <c r="AT196" s="1586"/>
      <c r="AU196" s="1586"/>
      <c r="AV196" s="1586"/>
      <c r="AW196" s="1586"/>
      <c r="AX196" s="1586"/>
      <c r="AY196" s="1586"/>
      <c r="AZ196" s="1586"/>
      <c r="BA196" s="1586"/>
      <c r="BB196" s="1586"/>
      <c r="BC196" s="1586"/>
    </row>
    <row r="197" spans="1:55" x14ac:dyDescent="0.2">
      <c r="A197" s="1586"/>
      <c r="B197" s="1586"/>
      <c r="C197" s="1586"/>
      <c r="D197" s="1586"/>
      <c r="E197" s="1586"/>
      <c r="F197" s="1586"/>
      <c r="G197" s="1586"/>
      <c r="H197" s="1586"/>
      <c r="I197" s="1586"/>
      <c r="J197" s="1586"/>
      <c r="K197" s="1586"/>
      <c r="L197" s="1586"/>
      <c r="M197" s="1586"/>
      <c r="N197" s="1586"/>
      <c r="O197" s="1586"/>
      <c r="P197" s="1586"/>
      <c r="Q197" s="1586"/>
      <c r="R197" s="1586"/>
      <c r="S197" s="1586"/>
      <c r="T197" s="1586"/>
      <c r="U197" s="1586"/>
      <c r="V197" s="1586"/>
      <c r="W197" s="1586"/>
      <c r="X197" s="1586"/>
      <c r="Y197" s="1586"/>
      <c r="Z197" s="1586"/>
      <c r="AA197" s="1586"/>
      <c r="AB197" s="1586"/>
      <c r="AC197" s="1586"/>
      <c r="AD197" s="1586"/>
      <c r="AE197" s="1586"/>
      <c r="AF197" s="1586"/>
      <c r="AG197" s="1586"/>
      <c r="AH197" s="1586"/>
      <c r="AI197" s="1586"/>
      <c r="AJ197" s="1586"/>
      <c r="AK197" s="1586"/>
      <c r="AL197" s="1586"/>
      <c r="AM197" s="1586"/>
      <c r="AN197" s="1586"/>
      <c r="AO197" s="1586"/>
      <c r="AP197" s="1586"/>
      <c r="AQ197" s="1586"/>
      <c r="AR197" s="1586"/>
      <c r="AS197" s="1586"/>
      <c r="AT197" s="1586"/>
      <c r="AU197" s="1586"/>
      <c r="AV197" s="1586"/>
      <c r="AW197" s="1586"/>
      <c r="AX197" s="1586"/>
      <c r="AY197" s="1586"/>
      <c r="AZ197" s="1586"/>
      <c r="BA197" s="1586"/>
      <c r="BB197" s="1586"/>
      <c r="BC197" s="1586"/>
    </row>
    <row r="198" spans="1:55" x14ac:dyDescent="0.2">
      <c r="A198" s="1586"/>
      <c r="B198" s="1586"/>
      <c r="C198" s="1586"/>
      <c r="D198" s="1586"/>
      <c r="E198" s="1586"/>
      <c r="F198" s="1586"/>
      <c r="G198" s="1586"/>
      <c r="H198" s="1586"/>
      <c r="I198" s="1586"/>
      <c r="J198" s="1586"/>
      <c r="K198" s="1586"/>
      <c r="L198" s="1586"/>
      <c r="M198" s="1586"/>
      <c r="N198" s="1586"/>
      <c r="O198" s="1586"/>
      <c r="P198" s="1586"/>
      <c r="Q198" s="1586"/>
      <c r="R198" s="1586"/>
      <c r="S198" s="1586"/>
      <c r="T198" s="1586"/>
      <c r="U198" s="1586"/>
      <c r="V198" s="1586"/>
      <c r="W198" s="1586"/>
      <c r="X198" s="1586"/>
      <c r="Y198" s="1586"/>
      <c r="Z198" s="1586"/>
      <c r="AA198" s="1586"/>
      <c r="AB198" s="1586"/>
      <c r="AC198" s="1586"/>
      <c r="AD198" s="1586"/>
      <c r="AE198" s="1586"/>
      <c r="AF198" s="1586"/>
      <c r="AG198" s="1586"/>
      <c r="AH198" s="1586"/>
      <c r="AI198" s="1586"/>
      <c r="AJ198" s="1586"/>
      <c r="AK198" s="1586"/>
      <c r="AL198" s="1586"/>
      <c r="AM198" s="1586"/>
      <c r="AN198" s="1586"/>
      <c r="AO198" s="1586"/>
      <c r="AP198" s="1586"/>
      <c r="AQ198" s="1586"/>
      <c r="AR198" s="1586"/>
      <c r="AS198" s="1586"/>
      <c r="AT198" s="1586"/>
      <c r="AU198" s="1586"/>
      <c r="AV198" s="1586"/>
      <c r="AW198" s="1586"/>
      <c r="AX198" s="1586"/>
      <c r="AY198" s="1586"/>
      <c r="AZ198" s="1586"/>
      <c r="BA198" s="1586"/>
      <c r="BB198" s="1586"/>
      <c r="BC198" s="1586"/>
    </row>
    <row r="199" spans="1:55" x14ac:dyDescent="0.2">
      <c r="A199" s="1586"/>
      <c r="B199" s="1586"/>
      <c r="C199" s="1586"/>
      <c r="D199" s="1586"/>
      <c r="E199" s="1586"/>
      <c r="F199" s="1586"/>
      <c r="G199" s="1586"/>
      <c r="H199" s="1586"/>
      <c r="I199" s="1586"/>
      <c r="J199" s="1586"/>
      <c r="K199" s="1586"/>
      <c r="L199" s="1586"/>
      <c r="M199" s="1586"/>
      <c r="N199" s="1586"/>
      <c r="O199" s="1586"/>
      <c r="P199" s="1586"/>
      <c r="Q199" s="1586"/>
      <c r="R199" s="1586"/>
      <c r="S199" s="1586"/>
      <c r="T199" s="1586"/>
      <c r="U199" s="1586"/>
      <c r="V199" s="1586"/>
      <c r="W199" s="1586"/>
      <c r="X199" s="1586"/>
      <c r="Y199" s="1586"/>
      <c r="Z199" s="1586"/>
      <c r="AA199" s="1586"/>
      <c r="AB199" s="1586"/>
      <c r="AC199" s="1586"/>
      <c r="AD199" s="1586"/>
      <c r="AE199" s="1586"/>
      <c r="AF199" s="1586"/>
      <c r="AG199" s="1586"/>
      <c r="AH199" s="1586"/>
      <c r="AI199" s="1586"/>
      <c r="AJ199" s="1586"/>
      <c r="AK199" s="1586"/>
      <c r="AL199" s="1586"/>
      <c r="AM199" s="1586"/>
      <c r="AN199" s="1586"/>
      <c r="AO199" s="1586"/>
      <c r="AP199" s="1586"/>
      <c r="AQ199" s="1586"/>
      <c r="AR199" s="1586"/>
      <c r="AS199" s="1586"/>
      <c r="AT199" s="1586"/>
      <c r="AU199" s="1586"/>
      <c r="AV199" s="1586"/>
      <c r="AW199" s="1586"/>
      <c r="AX199" s="1586"/>
      <c r="AY199" s="1586"/>
      <c r="AZ199" s="1586"/>
      <c r="BA199" s="1586"/>
      <c r="BB199" s="1586"/>
      <c r="BC199" s="1586"/>
    </row>
    <row r="200" spans="1:55" x14ac:dyDescent="0.2">
      <c r="A200" s="1586"/>
      <c r="B200" s="1586"/>
      <c r="C200" s="1586"/>
      <c r="D200" s="1586"/>
      <c r="E200" s="1586"/>
      <c r="F200" s="1586"/>
      <c r="G200" s="1586"/>
      <c r="H200" s="1586"/>
      <c r="I200" s="1586"/>
      <c r="J200" s="1586"/>
      <c r="K200" s="1586"/>
      <c r="L200" s="1586"/>
      <c r="M200" s="1586"/>
      <c r="N200" s="1586"/>
      <c r="O200" s="1586"/>
      <c r="P200" s="1586"/>
      <c r="Q200" s="1586"/>
      <c r="R200" s="1586"/>
      <c r="S200" s="1586"/>
      <c r="T200" s="1586"/>
      <c r="U200" s="1586"/>
      <c r="V200" s="1586"/>
      <c r="W200" s="1586"/>
      <c r="X200" s="1586"/>
      <c r="Y200" s="1586"/>
      <c r="Z200" s="1586"/>
      <c r="AA200" s="1586"/>
      <c r="AB200" s="1586"/>
      <c r="AC200" s="1586"/>
      <c r="AD200" s="1586"/>
      <c r="AE200" s="1586"/>
      <c r="AF200" s="1586"/>
      <c r="AG200" s="1586"/>
      <c r="AH200" s="1586"/>
      <c r="AI200" s="1586"/>
      <c r="AJ200" s="1586"/>
      <c r="AK200" s="1586"/>
      <c r="AL200" s="1586"/>
      <c r="AM200" s="1586"/>
      <c r="AN200" s="1586"/>
      <c r="AO200" s="1586"/>
      <c r="AP200" s="1586"/>
      <c r="AQ200" s="1586"/>
      <c r="AR200" s="1586"/>
      <c r="AS200" s="1586"/>
      <c r="AT200" s="1586"/>
      <c r="AU200" s="1586"/>
      <c r="AV200" s="1586"/>
      <c r="AW200" s="1586"/>
      <c r="AX200" s="1586"/>
      <c r="AY200" s="1586"/>
      <c r="AZ200" s="1586"/>
      <c r="BA200" s="1586"/>
      <c r="BB200" s="1586"/>
      <c r="BC200" s="1586"/>
    </row>
  </sheetData>
  <sheetProtection algorithmName="SHA-512" hashValue="1tof2lclhRuYsTGHADk8My3LLAcz3PfPw5egGQ0xHQznxIs4ZJKp5A3GTshh4tGt9HTeMql7y1UgS0VAs1kn0A==" saltValue="A63BgvpdElBfD3bm8d8ScA==" spinCount="100000" sheet="1" objects="1" scenarios="1"/>
  <mergeCells count="27">
    <mergeCell ref="E12:G12"/>
    <mergeCell ref="I12:K12"/>
    <mergeCell ref="B16:D16"/>
    <mergeCell ref="E16:G16"/>
    <mergeCell ref="I16:K16"/>
    <mergeCell ref="B14:D14"/>
    <mergeCell ref="E14:G14"/>
    <mergeCell ref="I14:K14"/>
    <mergeCell ref="B15:D15"/>
    <mergeCell ref="E15:G15"/>
    <mergeCell ref="I15:K15"/>
    <mergeCell ref="B3:K3"/>
    <mergeCell ref="B1:D2"/>
    <mergeCell ref="H1:J2"/>
    <mergeCell ref="E1:G2"/>
    <mergeCell ref="B13:D13"/>
    <mergeCell ref="E13:G13"/>
    <mergeCell ref="I13:K13"/>
    <mergeCell ref="B4:C4"/>
    <mergeCell ref="D4:F4"/>
    <mergeCell ref="D5:F5"/>
    <mergeCell ref="B6:F6"/>
    <mergeCell ref="B7:D7"/>
    <mergeCell ref="B8:D8"/>
    <mergeCell ref="B9:D9"/>
    <mergeCell ref="B10:D10"/>
    <mergeCell ref="B12:D12"/>
  </mergeCells>
  <pageMargins left="0.7" right="0.7" top="0.75" bottom="0.75" header="0.3" footer="0.3"/>
  <pageSetup paperSize="9" scale="74"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6"/>
  <dimension ref="A1:BC200"/>
  <sheetViews>
    <sheetView showGridLines="0" workbookViewId="0">
      <selection activeCell="D18" sqref="D18"/>
    </sheetView>
  </sheetViews>
  <sheetFormatPr defaultColWidth="9.140625" defaultRowHeight="14.25" x14ac:dyDescent="0.2"/>
  <cols>
    <col min="1" max="1" width="3.28515625" style="328" customWidth="1"/>
    <col min="2" max="2" width="5.85546875" style="328" bestFit="1" customWidth="1"/>
    <col min="3" max="3" width="13.5703125" style="328" customWidth="1"/>
    <col min="4" max="4" width="15.140625" style="328" bestFit="1" customWidth="1"/>
    <col min="5" max="5" width="17.85546875" style="328" bestFit="1" customWidth="1"/>
    <col min="6" max="16384" width="9.140625" style="328"/>
  </cols>
  <sheetData>
    <row r="1" spans="1:55" ht="15" customHeight="1" x14ac:dyDescent="0.2">
      <c r="A1" s="1590"/>
      <c r="B1" s="2838" t="str">
        <f>'Borrower Details'!A2</f>
        <v>Mortgage-Magnus</v>
      </c>
      <c r="C1" s="2918"/>
      <c r="D1" s="2913" t="s">
        <v>3</v>
      </c>
      <c r="E1" s="2840"/>
      <c r="F1" s="1590"/>
      <c r="G1" s="1590"/>
      <c r="H1" s="1590"/>
      <c r="I1" s="1590"/>
      <c r="J1" s="1590"/>
      <c r="K1" s="1590"/>
      <c r="L1" s="1590"/>
      <c r="M1" s="1590"/>
      <c r="N1" s="1590"/>
      <c r="O1" s="1590"/>
      <c r="P1" s="1590"/>
      <c r="Q1" s="1590"/>
      <c r="R1" s="1590"/>
      <c r="S1" s="1590"/>
      <c r="T1" s="1590"/>
      <c r="U1" s="1590"/>
      <c r="V1" s="1590"/>
      <c r="W1" s="1590"/>
      <c r="X1" s="1590"/>
      <c r="Y1" s="1590"/>
      <c r="Z1" s="1590"/>
      <c r="AA1" s="1590"/>
      <c r="AB1" s="1590"/>
      <c r="AC1" s="1590"/>
      <c r="AD1" s="1590"/>
      <c r="AE1" s="1590"/>
      <c r="AF1" s="1590"/>
      <c r="AG1" s="1590"/>
      <c r="AH1" s="1590"/>
      <c r="AI1" s="1590"/>
      <c r="AJ1" s="1590"/>
      <c r="AK1" s="1590"/>
      <c r="AL1" s="1590"/>
      <c r="AM1" s="1590"/>
      <c r="AN1" s="1590"/>
      <c r="AO1" s="1590"/>
      <c r="AP1" s="1590"/>
      <c r="AQ1" s="1590"/>
      <c r="AR1" s="1590"/>
      <c r="AS1" s="1590"/>
      <c r="AT1" s="1590"/>
      <c r="AU1" s="1590"/>
      <c r="AV1" s="1590"/>
      <c r="AW1" s="1590"/>
      <c r="AX1" s="1590"/>
      <c r="AY1" s="1590"/>
      <c r="AZ1" s="1590"/>
      <c r="BA1" s="1590"/>
      <c r="BB1" s="1590"/>
      <c r="BC1" s="1590"/>
    </row>
    <row r="2" spans="1:55" ht="15" customHeight="1" x14ac:dyDescent="0.2">
      <c r="A2" s="1590"/>
      <c r="B2" s="2919"/>
      <c r="C2" s="2920"/>
      <c r="D2" s="2914"/>
      <c r="E2" s="2915"/>
      <c r="F2" s="1590"/>
      <c r="G2" s="1590"/>
      <c r="H2" s="1590"/>
      <c r="I2" s="1590"/>
      <c r="J2" s="1590"/>
      <c r="K2" s="1590"/>
      <c r="L2" s="1590"/>
      <c r="M2" s="1590"/>
      <c r="N2" s="1590"/>
      <c r="O2" s="1590"/>
      <c r="P2" s="1590"/>
      <c r="Q2" s="1590"/>
      <c r="R2" s="1590"/>
      <c r="S2" s="1590"/>
      <c r="T2" s="1590"/>
      <c r="U2" s="1590"/>
      <c r="V2" s="1590"/>
      <c r="W2" s="1590"/>
      <c r="X2" s="1590"/>
      <c r="Y2" s="1590"/>
      <c r="Z2" s="1590"/>
      <c r="AA2" s="1590"/>
      <c r="AB2" s="1590"/>
      <c r="AC2" s="1590"/>
      <c r="AD2" s="1590"/>
      <c r="AE2" s="1590"/>
      <c r="AF2" s="1590"/>
      <c r="AG2" s="1590"/>
      <c r="AH2" s="1590"/>
      <c r="AI2" s="1590"/>
      <c r="AJ2" s="1590"/>
      <c r="AK2" s="1590"/>
      <c r="AL2" s="1590"/>
      <c r="AM2" s="1590"/>
      <c r="AN2" s="1590"/>
      <c r="AO2" s="1590"/>
      <c r="AP2" s="1590"/>
      <c r="AQ2" s="1590"/>
      <c r="AR2" s="1590"/>
      <c r="AS2" s="1590"/>
      <c r="AT2" s="1590"/>
      <c r="AU2" s="1590"/>
      <c r="AV2" s="1590"/>
      <c r="AW2" s="1590"/>
      <c r="AX2" s="1590"/>
      <c r="AY2" s="1590"/>
      <c r="AZ2" s="1590"/>
      <c r="BA2" s="1590"/>
      <c r="BB2" s="1590"/>
      <c r="BC2" s="1590"/>
    </row>
    <row r="3" spans="1:55" ht="15" customHeight="1" x14ac:dyDescent="0.2">
      <c r="A3" s="1590"/>
      <c r="B3" s="2921"/>
      <c r="C3" s="2922"/>
      <c r="D3" s="2916"/>
      <c r="E3" s="2917"/>
      <c r="F3" s="1590"/>
      <c r="G3" s="1590"/>
      <c r="H3" s="1590"/>
      <c r="I3" s="1590"/>
      <c r="J3" s="1590"/>
      <c r="K3" s="1590"/>
      <c r="L3" s="1590"/>
      <c r="M3" s="1590"/>
      <c r="N3" s="1590"/>
      <c r="O3" s="1590"/>
      <c r="P3" s="1590"/>
      <c r="Q3" s="1590"/>
      <c r="R3" s="1590"/>
      <c r="S3" s="1590"/>
      <c r="T3" s="1590"/>
      <c r="U3" s="1590"/>
      <c r="V3" s="1590"/>
      <c r="W3" s="1590"/>
      <c r="X3" s="1590"/>
      <c r="Y3" s="1590"/>
      <c r="Z3" s="1590"/>
      <c r="AA3" s="1590"/>
      <c r="AB3" s="1590"/>
      <c r="AC3" s="1590"/>
      <c r="AD3" s="1590"/>
      <c r="AE3" s="1590"/>
      <c r="AF3" s="1590"/>
      <c r="AG3" s="1590"/>
      <c r="AH3" s="1590"/>
      <c r="AI3" s="1590"/>
      <c r="AJ3" s="1590"/>
      <c r="AK3" s="1590"/>
      <c r="AL3" s="1590"/>
      <c r="AM3" s="1590"/>
      <c r="AN3" s="1590"/>
      <c r="AO3" s="1590"/>
      <c r="AP3" s="1590"/>
      <c r="AQ3" s="1590"/>
      <c r="AR3" s="1590"/>
      <c r="AS3" s="1590"/>
      <c r="AT3" s="1590"/>
      <c r="AU3" s="1590"/>
      <c r="AV3" s="1590"/>
      <c r="AW3" s="1590"/>
      <c r="AX3" s="1590"/>
      <c r="AY3" s="1590"/>
      <c r="AZ3" s="1590"/>
      <c r="BA3" s="1590"/>
      <c r="BB3" s="1590"/>
      <c r="BC3" s="1590"/>
    </row>
    <row r="4" spans="1:55" ht="16.5" customHeight="1" x14ac:dyDescent="0.2">
      <c r="A4" s="1590"/>
      <c r="B4" s="2923" t="s">
        <v>2523</v>
      </c>
      <c r="C4" s="2924"/>
      <c r="D4" s="2924"/>
      <c r="E4" s="2925"/>
      <c r="F4" s="1590"/>
      <c r="G4" s="1590"/>
      <c r="H4" s="1590"/>
      <c r="I4" s="1590"/>
      <c r="J4" s="1590"/>
      <c r="K4" s="1590"/>
      <c r="L4" s="1590"/>
      <c r="M4" s="1590"/>
      <c r="N4" s="1590"/>
      <c r="O4" s="1590"/>
      <c r="P4" s="1590"/>
      <c r="Q4" s="1590"/>
      <c r="R4" s="1590"/>
      <c r="S4" s="1590"/>
      <c r="T4" s="1590"/>
      <c r="U4" s="1590"/>
      <c r="V4" s="1590"/>
      <c r="W4" s="1590"/>
      <c r="X4" s="1590"/>
      <c r="Y4" s="1590"/>
      <c r="Z4" s="1590"/>
      <c r="AA4" s="1590"/>
      <c r="AB4" s="1590"/>
      <c r="AC4" s="1590"/>
      <c r="AD4" s="1590"/>
      <c r="AE4" s="1590"/>
      <c r="AF4" s="1590"/>
      <c r="AG4" s="1590"/>
      <c r="AH4" s="1590"/>
      <c r="AI4" s="1590"/>
      <c r="AJ4" s="1590"/>
      <c r="AK4" s="1590"/>
      <c r="AL4" s="1590"/>
      <c r="AM4" s="1590"/>
      <c r="AN4" s="1590"/>
      <c r="AO4" s="1590"/>
      <c r="AP4" s="1590"/>
      <c r="AQ4" s="1590"/>
      <c r="AR4" s="1590"/>
      <c r="AS4" s="1590"/>
      <c r="AT4" s="1590"/>
      <c r="AU4" s="1590"/>
      <c r="AV4" s="1590"/>
      <c r="AW4" s="1590"/>
      <c r="AX4" s="1590"/>
      <c r="AY4" s="1590"/>
      <c r="AZ4" s="1590"/>
      <c r="BA4" s="1590"/>
      <c r="BB4" s="1590"/>
      <c r="BC4" s="1590"/>
    </row>
    <row r="5" spans="1:55" x14ac:dyDescent="0.2">
      <c r="A5" s="1590"/>
      <c r="B5" s="2927" t="s">
        <v>1541</v>
      </c>
      <c r="C5" s="2902"/>
      <c r="D5" s="2928">
        <f>'Borrower Details'!B8</f>
        <v>0</v>
      </c>
      <c r="E5" s="2929"/>
      <c r="F5" s="1590"/>
      <c r="G5" s="1590"/>
      <c r="H5" s="1590"/>
      <c r="I5" s="1590"/>
      <c r="J5" s="1590"/>
      <c r="K5" s="1590"/>
      <c r="L5" s="1590"/>
      <c r="M5" s="1590"/>
      <c r="N5" s="1590"/>
      <c r="O5" s="1590"/>
      <c r="P5" s="1590"/>
      <c r="Q5" s="1590"/>
      <c r="R5" s="1590"/>
      <c r="S5" s="1590"/>
      <c r="T5" s="1590"/>
      <c r="U5" s="1590"/>
      <c r="V5" s="1590"/>
      <c r="W5" s="1590"/>
      <c r="X5" s="1590"/>
      <c r="Y5" s="1590"/>
      <c r="Z5" s="1590"/>
      <c r="AA5" s="1590"/>
      <c r="AB5" s="1590"/>
      <c r="AC5" s="1590"/>
      <c r="AD5" s="1590"/>
      <c r="AE5" s="1590"/>
      <c r="AF5" s="1590"/>
      <c r="AG5" s="1590"/>
      <c r="AH5" s="1590"/>
      <c r="AI5" s="1590"/>
      <c r="AJ5" s="1590"/>
      <c r="AK5" s="1590"/>
      <c r="AL5" s="1590"/>
      <c r="AM5" s="1590"/>
      <c r="AN5" s="1590"/>
      <c r="AO5" s="1590"/>
      <c r="AP5" s="1590"/>
      <c r="AQ5" s="1590"/>
      <c r="AR5" s="1590"/>
      <c r="AS5" s="1590"/>
      <c r="AT5" s="1590"/>
      <c r="AU5" s="1590"/>
      <c r="AV5" s="1590"/>
      <c r="AW5" s="1590"/>
      <c r="AX5" s="1590"/>
      <c r="AY5" s="1590"/>
      <c r="AZ5" s="1590"/>
      <c r="BA5" s="1590"/>
      <c r="BB5" s="1590"/>
      <c r="BC5" s="1590"/>
    </row>
    <row r="6" spans="1:55" x14ac:dyDescent="0.2">
      <c r="A6" s="1590"/>
      <c r="B6" s="2927" t="s">
        <v>1542</v>
      </c>
      <c r="C6" s="2902"/>
      <c r="D6" s="2928">
        <f>'Borrower Details'!J12</f>
        <v>0</v>
      </c>
      <c r="E6" s="2929"/>
      <c r="F6" s="1590"/>
      <c r="G6" s="1590"/>
      <c r="H6" s="1590"/>
      <c r="I6" s="1590"/>
      <c r="J6" s="1590"/>
      <c r="K6" s="1590"/>
      <c r="L6" s="1590"/>
      <c r="M6" s="1590"/>
      <c r="N6" s="1590"/>
      <c r="O6" s="1590"/>
      <c r="P6" s="1590"/>
      <c r="Q6" s="1590"/>
      <c r="R6" s="1590"/>
      <c r="S6" s="1590"/>
      <c r="T6" s="1590"/>
      <c r="U6" s="1590"/>
      <c r="V6" s="1590"/>
      <c r="W6" s="1590"/>
      <c r="X6" s="1590"/>
      <c r="Y6" s="1590"/>
      <c r="Z6" s="1590"/>
      <c r="AA6" s="1590"/>
      <c r="AB6" s="1590"/>
      <c r="AC6" s="1590"/>
      <c r="AD6" s="1590"/>
      <c r="AE6" s="1590"/>
      <c r="AF6" s="1590"/>
      <c r="AG6" s="1590"/>
      <c r="AH6" s="1590"/>
      <c r="AI6" s="1590"/>
      <c r="AJ6" s="1590"/>
      <c r="AK6" s="1590"/>
      <c r="AL6" s="1590"/>
      <c r="AM6" s="1590"/>
      <c r="AN6" s="1590"/>
      <c r="AO6" s="1590"/>
      <c r="AP6" s="1590"/>
      <c r="AQ6" s="1590"/>
      <c r="AR6" s="1590"/>
      <c r="AS6" s="1590"/>
      <c r="AT6" s="1590"/>
      <c r="AU6" s="1590"/>
      <c r="AV6" s="1590"/>
      <c r="AW6" s="1590"/>
      <c r="AX6" s="1590"/>
      <c r="AY6" s="1590"/>
      <c r="AZ6" s="1590"/>
      <c r="BA6" s="1590"/>
      <c r="BB6" s="1590"/>
      <c r="BC6" s="1590"/>
    </row>
    <row r="7" spans="1:55" x14ac:dyDescent="0.2">
      <c r="A7" s="1590"/>
      <c r="B7" s="2930" t="s">
        <v>1543</v>
      </c>
      <c r="C7" s="2931"/>
      <c r="D7" s="2931"/>
      <c r="E7" s="2932"/>
      <c r="F7" s="1590"/>
      <c r="G7" s="1590"/>
      <c r="H7" s="1590"/>
      <c r="I7" s="1590"/>
      <c r="J7" s="1590"/>
      <c r="K7" s="1590"/>
      <c r="L7" s="1590"/>
      <c r="M7" s="1590"/>
      <c r="N7" s="1590"/>
      <c r="O7" s="1590"/>
      <c r="P7" s="1590"/>
      <c r="Q7" s="1590"/>
      <c r="R7" s="1590"/>
      <c r="S7" s="1590"/>
      <c r="T7" s="1590"/>
      <c r="U7" s="1590"/>
      <c r="V7" s="1590"/>
      <c r="W7" s="1590"/>
      <c r="X7" s="1590"/>
      <c r="Y7" s="1590"/>
      <c r="Z7" s="1590"/>
      <c r="AA7" s="1590"/>
      <c r="AB7" s="1590"/>
      <c r="AC7" s="1590"/>
      <c r="AD7" s="1590"/>
      <c r="AE7" s="1590"/>
      <c r="AF7" s="1590"/>
      <c r="AG7" s="1590"/>
      <c r="AH7" s="1590"/>
      <c r="AI7" s="1590"/>
      <c r="AJ7" s="1590"/>
      <c r="AK7" s="1590"/>
      <c r="AL7" s="1590"/>
      <c r="AM7" s="1590"/>
      <c r="AN7" s="1590"/>
      <c r="AO7" s="1590"/>
      <c r="AP7" s="1590"/>
      <c r="AQ7" s="1590"/>
      <c r="AR7" s="1590"/>
      <c r="AS7" s="1590"/>
      <c r="AT7" s="1590"/>
      <c r="AU7" s="1590"/>
      <c r="AV7" s="1590"/>
      <c r="AW7" s="1590"/>
      <c r="AX7" s="1590"/>
      <c r="AY7" s="1590"/>
      <c r="AZ7" s="1590"/>
      <c r="BA7" s="1590"/>
      <c r="BB7" s="1590"/>
      <c r="BC7" s="1590"/>
    </row>
    <row r="8" spans="1:55" ht="30" x14ac:dyDescent="0.2">
      <c r="A8" s="1590"/>
      <c r="B8" s="733" t="s">
        <v>1544</v>
      </c>
      <c r="C8" s="734" t="s">
        <v>1545</v>
      </c>
      <c r="D8" s="734" t="s">
        <v>1546</v>
      </c>
      <c r="E8" s="735" t="s">
        <v>1547</v>
      </c>
      <c r="F8" s="1590"/>
      <c r="G8" s="1590"/>
      <c r="H8" s="1590"/>
      <c r="I8" s="1590"/>
      <c r="J8" s="1590"/>
      <c r="K8" s="1590"/>
      <c r="L8" s="1590"/>
      <c r="M8" s="1590"/>
      <c r="N8" s="1590"/>
      <c r="O8" s="1590"/>
      <c r="P8" s="1590"/>
      <c r="Q8" s="1590"/>
      <c r="R8" s="1590"/>
      <c r="S8" s="1590"/>
      <c r="T8" s="1590"/>
      <c r="U8" s="1590"/>
      <c r="V8" s="1590"/>
      <c r="W8" s="1590"/>
      <c r="X8" s="1590"/>
      <c r="Y8" s="1590"/>
      <c r="Z8" s="1590"/>
      <c r="AA8" s="1590"/>
      <c r="AB8" s="1590"/>
      <c r="AC8" s="1590"/>
      <c r="AD8" s="1590"/>
      <c r="AE8" s="1590"/>
      <c r="AF8" s="1590"/>
      <c r="AG8" s="1590"/>
      <c r="AH8" s="1590"/>
      <c r="AI8" s="1590"/>
      <c r="AJ8" s="1590"/>
      <c r="AK8" s="1590"/>
      <c r="AL8" s="1590"/>
      <c r="AM8" s="1590"/>
      <c r="AN8" s="1590"/>
      <c r="AO8" s="1590"/>
      <c r="AP8" s="1590"/>
      <c r="AQ8" s="1590"/>
      <c r="AR8" s="1590"/>
      <c r="AS8" s="1590"/>
      <c r="AT8" s="1590"/>
      <c r="AU8" s="1590"/>
      <c r="AV8" s="1590"/>
      <c r="AW8" s="1590"/>
      <c r="AX8" s="1590"/>
      <c r="AY8" s="1590"/>
      <c r="AZ8" s="1590"/>
      <c r="BA8" s="1590"/>
      <c r="BB8" s="1590"/>
      <c r="BC8" s="1590"/>
    </row>
    <row r="9" spans="1:55" x14ac:dyDescent="0.2">
      <c r="A9" s="1590"/>
      <c r="B9" s="922">
        <v>1</v>
      </c>
      <c r="C9" s="329"/>
      <c r="D9" s="329"/>
      <c r="E9" s="1591">
        <f>C9*D9</f>
        <v>0</v>
      </c>
      <c r="F9" s="1590"/>
      <c r="G9" s="1590"/>
      <c r="H9" s="1590"/>
      <c r="I9" s="1590"/>
      <c r="J9" s="1590"/>
      <c r="K9" s="1590"/>
      <c r="L9" s="1590"/>
      <c r="M9" s="1590"/>
      <c r="N9" s="1590"/>
      <c r="O9" s="1590"/>
      <c r="P9" s="1590"/>
      <c r="Q9" s="1590"/>
      <c r="R9" s="1590"/>
      <c r="S9" s="1590"/>
      <c r="T9" s="1590"/>
      <c r="U9" s="1590"/>
      <c r="V9" s="1590"/>
      <c r="W9" s="1590"/>
      <c r="X9" s="1590"/>
      <c r="Y9" s="1590"/>
      <c r="Z9" s="1590"/>
      <c r="AA9" s="1590"/>
      <c r="AB9" s="1590"/>
      <c r="AC9" s="1590"/>
      <c r="AD9" s="1590"/>
      <c r="AE9" s="1590"/>
      <c r="AF9" s="1590"/>
      <c r="AG9" s="1590"/>
      <c r="AH9" s="1590"/>
      <c r="AI9" s="1590"/>
      <c r="AJ9" s="1590"/>
      <c r="AK9" s="1590"/>
      <c r="AL9" s="1590"/>
      <c r="AM9" s="1590"/>
      <c r="AN9" s="1590"/>
      <c r="AO9" s="1590"/>
      <c r="AP9" s="1590"/>
      <c r="AQ9" s="1590"/>
      <c r="AR9" s="1590"/>
      <c r="AS9" s="1590"/>
      <c r="AT9" s="1590"/>
      <c r="AU9" s="1590"/>
      <c r="AV9" s="1590"/>
      <c r="AW9" s="1590"/>
      <c r="AX9" s="1590"/>
      <c r="AY9" s="1590"/>
      <c r="AZ9" s="1590"/>
      <c r="BA9" s="1590"/>
      <c r="BB9" s="1590"/>
      <c r="BC9" s="1590"/>
    </row>
    <row r="10" spans="1:55" x14ac:dyDescent="0.2">
      <c r="A10" s="1590"/>
      <c r="B10" s="922">
        <v>2</v>
      </c>
      <c r="C10" s="329"/>
      <c r="D10" s="329"/>
      <c r="E10" s="1591">
        <f>C10*D10</f>
        <v>0</v>
      </c>
      <c r="F10" s="1590"/>
      <c r="G10" s="1590"/>
      <c r="H10" s="1590"/>
      <c r="I10" s="1590"/>
      <c r="J10" s="1590"/>
      <c r="K10" s="1590"/>
      <c r="L10" s="1590"/>
      <c r="M10" s="1590"/>
      <c r="N10" s="1590"/>
      <c r="O10" s="1590"/>
      <c r="P10" s="1590"/>
      <c r="Q10" s="1590"/>
      <c r="R10" s="1590"/>
      <c r="S10" s="1590"/>
      <c r="T10" s="1590"/>
      <c r="U10" s="1590"/>
      <c r="V10" s="1590"/>
      <c r="W10" s="1590"/>
      <c r="X10" s="1590"/>
      <c r="Y10" s="1590"/>
      <c r="Z10" s="1590"/>
      <c r="AA10" s="1590"/>
      <c r="AB10" s="1590"/>
      <c r="AC10" s="1590"/>
      <c r="AD10" s="1590"/>
      <c r="AE10" s="1590"/>
      <c r="AF10" s="1590"/>
      <c r="AG10" s="1590"/>
      <c r="AH10" s="1590"/>
      <c r="AI10" s="1590"/>
      <c r="AJ10" s="1590"/>
      <c r="AK10" s="1590"/>
      <c r="AL10" s="1590"/>
      <c r="AM10" s="1590"/>
      <c r="AN10" s="1590"/>
      <c r="AO10" s="1590"/>
      <c r="AP10" s="1590"/>
      <c r="AQ10" s="1590"/>
      <c r="AR10" s="1590"/>
      <c r="AS10" s="1590"/>
      <c r="AT10" s="1590"/>
      <c r="AU10" s="1590"/>
      <c r="AV10" s="1590"/>
      <c r="AW10" s="1590"/>
      <c r="AX10" s="1590"/>
      <c r="AY10" s="1590"/>
      <c r="AZ10" s="1590"/>
      <c r="BA10" s="1590"/>
      <c r="BB10" s="1590"/>
      <c r="BC10" s="1590"/>
    </row>
    <row r="11" spans="1:55" x14ac:dyDescent="0.2">
      <c r="A11" s="1590"/>
      <c r="B11" s="922">
        <v>3</v>
      </c>
      <c r="C11" s="329"/>
      <c r="D11" s="329"/>
      <c r="E11" s="1591">
        <f>C11*D11</f>
        <v>0</v>
      </c>
      <c r="F11" s="1590"/>
      <c r="G11" s="1590"/>
      <c r="H11" s="1590"/>
      <c r="I11" s="1590"/>
      <c r="J11" s="1590"/>
      <c r="K11" s="1590"/>
      <c r="L11" s="1590"/>
      <c r="M11" s="1590"/>
      <c r="N11" s="1590"/>
      <c r="O11" s="1590"/>
      <c r="P11" s="1590"/>
      <c r="Q11" s="1590"/>
      <c r="R11" s="1590"/>
      <c r="S11" s="1590"/>
      <c r="T11" s="1590"/>
      <c r="U11" s="1590"/>
      <c r="V11" s="1590"/>
      <c r="W11" s="1590"/>
      <c r="X11" s="1590"/>
      <c r="Y11" s="1590"/>
      <c r="Z11" s="1590"/>
      <c r="AA11" s="1590"/>
      <c r="AB11" s="1590"/>
      <c r="AC11" s="1590"/>
      <c r="AD11" s="1590"/>
      <c r="AE11" s="1590"/>
      <c r="AF11" s="1590"/>
      <c r="AG11" s="1590"/>
      <c r="AH11" s="1590"/>
      <c r="AI11" s="1590"/>
      <c r="AJ11" s="1590"/>
      <c r="AK11" s="1590"/>
      <c r="AL11" s="1590"/>
      <c r="AM11" s="1590"/>
      <c r="AN11" s="1590"/>
      <c r="AO11" s="1590"/>
      <c r="AP11" s="1590"/>
      <c r="AQ11" s="1590"/>
      <c r="AR11" s="1590"/>
      <c r="AS11" s="1590"/>
      <c r="AT11" s="1590"/>
      <c r="AU11" s="1590"/>
      <c r="AV11" s="1590"/>
      <c r="AW11" s="1590"/>
      <c r="AX11" s="1590"/>
      <c r="AY11" s="1590"/>
      <c r="AZ11" s="1590"/>
      <c r="BA11" s="1590"/>
      <c r="BB11" s="1590"/>
      <c r="BC11" s="1590"/>
    </row>
    <row r="12" spans="1:55" x14ac:dyDescent="0.2">
      <c r="A12" s="1590"/>
      <c r="B12" s="922">
        <v>4</v>
      </c>
      <c r="C12" s="329"/>
      <c r="D12" s="329"/>
      <c r="E12" s="1591">
        <f>C12*D12</f>
        <v>0</v>
      </c>
      <c r="F12" s="1590"/>
      <c r="G12" s="1590"/>
      <c r="H12" s="1590"/>
      <c r="I12" s="1590"/>
      <c r="J12" s="1590"/>
      <c r="K12" s="1590"/>
      <c r="L12" s="1590"/>
      <c r="M12" s="1590"/>
      <c r="N12" s="1590"/>
      <c r="O12" s="1590"/>
      <c r="P12" s="1590"/>
      <c r="Q12" s="1590"/>
      <c r="R12" s="1590"/>
      <c r="S12" s="1590"/>
      <c r="T12" s="1590"/>
      <c r="U12" s="1590"/>
      <c r="V12" s="1590"/>
      <c r="W12" s="1590"/>
      <c r="X12" s="1590"/>
      <c r="Y12" s="1590"/>
      <c r="Z12" s="1590"/>
      <c r="AA12" s="1590"/>
      <c r="AB12" s="1590"/>
      <c r="AC12" s="1590"/>
      <c r="AD12" s="1590"/>
      <c r="AE12" s="1590"/>
      <c r="AF12" s="1590"/>
      <c r="AG12" s="1590"/>
      <c r="AH12" s="1590"/>
      <c r="AI12" s="1590"/>
      <c r="AJ12" s="1590"/>
      <c r="AK12" s="1590"/>
      <c r="AL12" s="1590"/>
      <c r="AM12" s="1590"/>
      <c r="AN12" s="1590"/>
      <c r="AO12" s="1590"/>
      <c r="AP12" s="1590"/>
      <c r="AQ12" s="1590"/>
      <c r="AR12" s="1590"/>
      <c r="AS12" s="1590"/>
      <c r="AT12" s="1590"/>
      <c r="AU12" s="1590"/>
      <c r="AV12" s="1590"/>
      <c r="AW12" s="1590"/>
      <c r="AX12" s="1590"/>
      <c r="AY12" s="1590"/>
      <c r="AZ12" s="1590"/>
      <c r="BA12" s="1590"/>
      <c r="BB12" s="1590"/>
      <c r="BC12" s="1590"/>
    </row>
    <row r="13" spans="1:55" x14ac:dyDescent="0.2">
      <c r="A13" s="1590"/>
      <c r="B13" s="736"/>
      <c r="C13" s="923" t="s">
        <v>1548</v>
      </c>
      <c r="D13" s="1592">
        <f>SUM(D9:D12)</f>
        <v>0</v>
      </c>
      <c r="E13" s="1591">
        <f>SUM(E9:E12)</f>
        <v>0</v>
      </c>
      <c r="F13" s="1590"/>
      <c r="G13" s="1590"/>
      <c r="H13" s="1590"/>
      <c r="I13" s="1590"/>
      <c r="J13" s="1590"/>
      <c r="K13" s="1590"/>
      <c r="L13" s="1590"/>
      <c r="M13" s="1590"/>
      <c r="N13" s="1590"/>
      <c r="O13" s="1590"/>
      <c r="P13" s="1590"/>
      <c r="Q13" s="1590"/>
      <c r="R13" s="1590"/>
      <c r="S13" s="1590"/>
      <c r="T13" s="1590"/>
      <c r="U13" s="1590"/>
      <c r="V13" s="1590"/>
      <c r="W13" s="1590"/>
      <c r="X13" s="1590"/>
      <c r="Y13" s="1590"/>
      <c r="Z13" s="1590"/>
      <c r="AA13" s="1590"/>
      <c r="AB13" s="1590"/>
      <c r="AC13" s="1590"/>
      <c r="AD13" s="1590"/>
      <c r="AE13" s="1590"/>
      <c r="AF13" s="1590"/>
      <c r="AG13" s="1590"/>
      <c r="AH13" s="1590"/>
      <c r="AI13" s="1590"/>
      <c r="AJ13" s="1590"/>
      <c r="AK13" s="1590"/>
      <c r="AL13" s="1590"/>
      <c r="AM13" s="1590"/>
      <c r="AN13" s="1590"/>
      <c r="AO13" s="1590"/>
      <c r="AP13" s="1590"/>
      <c r="AQ13" s="1590"/>
      <c r="AR13" s="1590"/>
      <c r="AS13" s="1590"/>
      <c r="AT13" s="1590"/>
      <c r="AU13" s="1590"/>
      <c r="AV13" s="1590"/>
      <c r="AW13" s="1590"/>
      <c r="AX13" s="1590"/>
      <c r="AY13" s="1590"/>
      <c r="AZ13" s="1590"/>
      <c r="BA13" s="1590"/>
      <c r="BB13" s="1590"/>
      <c r="BC13" s="1590"/>
    </row>
    <row r="14" spans="1:55" ht="15" thickBot="1" x14ac:dyDescent="0.25">
      <c r="A14" s="1590"/>
      <c r="B14" s="737"/>
      <c r="C14" s="2926" t="s">
        <v>1549</v>
      </c>
      <c r="D14" s="2926"/>
      <c r="E14" s="1593" t="e">
        <f>E13/D13</f>
        <v>#DIV/0!</v>
      </c>
      <c r="F14" s="1590"/>
      <c r="G14" s="1590"/>
      <c r="H14" s="1590"/>
      <c r="I14" s="1590"/>
      <c r="J14" s="1590"/>
      <c r="K14" s="1590"/>
      <c r="L14" s="1590"/>
      <c r="M14" s="1590"/>
      <c r="N14" s="1590"/>
      <c r="O14" s="1590"/>
      <c r="P14" s="1590"/>
      <c r="Q14" s="1590"/>
      <c r="R14" s="1590"/>
      <c r="S14" s="1590"/>
      <c r="T14" s="1590"/>
      <c r="U14" s="1590"/>
      <c r="V14" s="1590"/>
      <c r="W14" s="1590"/>
      <c r="X14" s="1590"/>
      <c r="Y14" s="1590"/>
      <c r="Z14" s="1590"/>
      <c r="AA14" s="1590"/>
      <c r="AB14" s="1590"/>
      <c r="AC14" s="1590"/>
      <c r="AD14" s="1590"/>
      <c r="AE14" s="1590"/>
      <c r="AF14" s="1590"/>
      <c r="AG14" s="1590"/>
      <c r="AH14" s="1590"/>
      <c r="AI14" s="1590"/>
      <c r="AJ14" s="1590"/>
      <c r="AK14" s="1590"/>
      <c r="AL14" s="1590"/>
      <c r="AM14" s="1590"/>
      <c r="AN14" s="1590"/>
      <c r="AO14" s="1590"/>
      <c r="AP14" s="1590"/>
      <c r="AQ14" s="1590"/>
      <c r="AR14" s="1590"/>
      <c r="AS14" s="1590"/>
      <c r="AT14" s="1590"/>
      <c r="AU14" s="1590"/>
      <c r="AV14" s="1590"/>
      <c r="AW14" s="1590"/>
      <c r="AX14" s="1590"/>
      <c r="AY14" s="1590"/>
      <c r="AZ14" s="1590"/>
      <c r="BA14" s="1590"/>
      <c r="BB14" s="1590"/>
      <c r="BC14" s="1590"/>
    </row>
    <row r="15" spans="1:55" x14ac:dyDescent="0.2">
      <c r="A15" s="1590"/>
      <c r="B15" s="1590"/>
      <c r="C15" s="1590"/>
      <c r="D15" s="1590"/>
      <c r="E15" s="1590"/>
      <c r="F15" s="1590"/>
      <c r="G15" s="1590"/>
      <c r="H15" s="1590"/>
      <c r="I15" s="1590"/>
      <c r="J15" s="1590"/>
      <c r="K15" s="1590"/>
      <c r="L15" s="1590"/>
      <c r="M15" s="1590"/>
      <c r="N15" s="1590"/>
      <c r="O15" s="1590"/>
      <c r="P15" s="1590"/>
      <c r="Q15" s="1590"/>
      <c r="R15" s="1590"/>
      <c r="S15" s="1590"/>
      <c r="T15" s="1590"/>
      <c r="U15" s="1590"/>
      <c r="V15" s="1590"/>
      <c r="W15" s="1590"/>
      <c r="X15" s="1590"/>
      <c r="Y15" s="1590"/>
      <c r="Z15" s="1590"/>
      <c r="AA15" s="1590"/>
      <c r="AB15" s="1590"/>
      <c r="AC15" s="1590"/>
      <c r="AD15" s="1590"/>
      <c r="AE15" s="1590"/>
      <c r="AF15" s="1590"/>
      <c r="AG15" s="1590"/>
      <c r="AH15" s="1590"/>
      <c r="AI15" s="1590"/>
      <c r="AJ15" s="1590"/>
      <c r="AK15" s="1590"/>
      <c r="AL15" s="1590"/>
      <c r="AM15" s="1590"/>
      <c r="AN15" s="1590"/>
      <c r="AO15" s="1590"/>
      <c r="AP15" s="1590"/>
      <c r="AQ15" s="1590"/>
      <c r="AR15" s="1590"/>
      <c r="AS15" s="1590"/>
      <c r="AT15" s="1590"/>
      <c r="AU15" s="1590"/>
      <c r="AV15" s="1590"/>
      <c r="AW15" s="1590"/>
      <c r="AX15" s="1590"/>
      <c r="AY15" s="1590"/>
      <c r="AZ15" s="1590"/>
      <c r="BA15" s="1590"/>
      <c r="BB15" s="1590"/>
      <c r="BC15" s="1590"/>
    </row>
    <row r="16" spans="1:55" x14ac:dyDescent="0.2">
      <c r="A16" s="1590"/>
      <c r="B16" s="1590"/>
      <c r="C16" s="1590"/>
      <c r="D16" s="1590"/>
      <c r="E16" s="1590"/>
      <c r="F16" s="1590"/>
      <c r="G16" s="1590"/>
      <c r="H16" s="1590"/>
      <c r="I16" s="1590"/>
      <c r="J16" s="1590"/>
      <c r="K16" s="1590"/>
      <c r="L16" s="1590"/>
      <c r="M16" s="1590"/>
      <c r="N16" s="1590"/>
      <c r="O16" s="1590"/>
      <c r="P16" s="1590"/>
      <c r="Q16" s="1590"/>
      <c r="R16" s="1590"/>
      <c r="S16" s="1590"/>
      <c r="T16" s="1590"/>
      <c r="U16" s="1590"/>
      <c r="V16" s="1590"/>
      <c r="W16" s="1590"/>
      <c r="X16" s="1590"/>
      <c r="Y16" s="1590"/>
      <c r="Z16" s="1590"/>
      <c r="AA16" s="1590"/>
      <c r="AB16" s="1590"/>
      <c r="AC16" s="1590"/>
      <c r="AD16" s="1590"/>
      <c r="AE16" s="1590"/>
      <c r="AF16" s="1590"/>
      <c r="AG16" s="1590"/>
      <c r="AH16" s="1590"/>
      <c r="AI16" s="1590"/>
      <c r="AJ16" s="1590"/>
      <c r="AK16" s="1590"/>
      <c r="AL16" s="1590"/>
      <c r="AM16" s="1590"/>
      <c r="AN16" s="1590"/>
      <c r="AO16" s="1590"/>
      <c r="AP16" s="1590"/>
      <c r="AQ16" s="1590"/>
      <c r="AR16" s="1590"/>
      <c r="AS16" s="1590"/>
      <c r="AT16" s="1590"/>
      <c r="AU16" s="1590"/>
      <c r="AV16" s="1590"/>
      <c r="AW16" s="1590"/>
      <c r="AX16" s="1590"/>
      <c r="AY16" s="1590"/>
      <c r="AZ16" s="1590"/>
      <c r="BA16" s="1590"/>
      <c r="BB16" s="1590"/>
      <c r="BC16" s="1590"/>
    </row>
    <row r="17" spans="1:55" x14ac:dyDescent="0.2">
      <c r="A17" s="1590"/>
      <c r="B17" s="1590"/>
      <c r="C17" s="1590"/>
      <c r="D17" s="1590"/>
      <c r="E17" s="1590"/>
      <c r="F17" s="1590"/>
      <c r="G17" s="1590"/>
      <c r="H17" s="1590"/>
      <c r="I17" s="1590"/>
      <c r="J17" s="1590"/>
      <c r="K17" s="1590"/>
      <c r="L17" s="1590"/>
      <c r="M17" s="1590"/>
      <c r="N17" s="1590"/>
      <c r="O17" s="1590"/>
      <c r="P17" s="1590"/>
      <c r="Q17" s="1590"/>
      <c r="R17" s="1590"/>
      <c r="S17" s="1590"/>
      <c r="T17" s="1590"/>
      <c r="U17" s="1590"/>
      <c r="V17" s="1590"/>
      <c r="W17" s="1590"/>
      <c r="X17" s="1590"/>
      <c r="Y17" s="1590"/>
      <c r="Z17" s="1590"/>
      <c r="AA17" s="1590"/>
      <c r="AB17" s="1590"/>
      <c r="AC17" s="1590"/>
      <c r="AD17" s="1590"/>
      <c r="AE17" s="1590"/>
      <c r="AF17" s="1590"/>
      <c r="AG17" s="1590"/>
      <c r="AH17" s="1590"/>
      <c r="AI17" s="1590"/>
      <c r="AJ17" s="1590"/>
      <c r="AK17" s="1590"/>
      <c r="AL17" s="1590"/>
      <c r="AM17" s="1590"/>
      <c r="AN17" s="1590"/>
      <c r="AO17" s="1590"/>
      <c r="AP17" s="1590"/>
      <c r="AQ17" s="1590"/>
      <c r="AR17" s="1590"/>
      <c r="AS17" s="1590"/>
      <c r="AT17" s="1590"/>
      <c r="AU17" s="1590"/>
      <c r="AV17" s="1590"/>
      <c r="AW17" s="1590"/>
      <c r="AX17" s="1590"/>
      <c r="AY17" s="1590"/>
      <c r="AZ17" s="1590"/>
      <c r="BA17" s="1590"/>
      <c r="BB17" s="1590"/>
      <c r="BC17" s="1590"/>
    </row>
    <row r="18" spans="1:55" x14ac:dyDescent="0.2">
      <c r="A18" s="1590"/>
      <c r="B18" s="1590"/>
      <c r="C18" s="1590"/>
      <c r="D18" s="1590"/>
      <c r="E18" s="1590"/>
      <c r="F18" s="1590"/>
      <c r="G18" s="1590"/>
      <c r="H18" s="1590"/>
      <c r="I18" s="1590"/>
      <c r="J18" s="1590"/>
      <c r="K18" s="1590"/>
      <c r="L18" s="1590"/>
      <c r="M18" s="1590"/>
      <c r="N18" s="1590"/>
      <c r="O18" s="1590"/>
      <c r="P18" s="1590"/>
      <c r="Q18" s="1590"/>
      <c r="R18" s="1590"/>
      <c r="S18" s="1590"/>
      <c r="T18" s="1590"/>
      <c r="U18" s="1590"/>
      <c r="V18" s="1590"/>
      <c r="W18" s="1590"/>
      <c r="X18" s="1590"/>
      <c r="Y18" s="1590"/>
      <c r="Z18" s="1590"/>
      <c r="AA18" s="1590"/>
      <c r="AB18" s="1590"/>
      <c r="AC18" s="1590"/>
      <c r="AD18" s="1590"/>
      <c r="AE18" s="1590"/>
      <c r="AF18" s="1590"/>
      <c r="AG18" s="1590"/>
      <c r="AH18" s="1590"/>
      <c r="AI18" s="1590"/>
      <c r="AJ18" s="1590"/>
      <c r="AK18" s="1590"/>
      <c r="AL18" s="1590"/>
      <c r="AM18" s="1590"/>
      <c r="AN18" s="1590"/>
      <c r="AO18" s="1590"/>
      <c r="AP18" s="1590"/>
      <c r="AQ18" s="1590"/>
      <c r="AR18" s="1590"/>
      <c r="AS18" s="1590"/>
      <c r="AT18" s="1590"/>
      <c r="AU18" s="1590"/>
      <c r="AV18" s="1590"/>
      <c r="AW18" s="1590"/>
      <c r="AX18" s="1590"/>
      <c r="AY18" s="1590"/>
      <c r="AZ18" s="1590"/>
      <c r="BA18" s="1590"/>
      <c r="BB18" s="1590"/>
      <c r="BC18" s="1590"/>
    </row>
    <row r="19" spans="1:55" x14ac:dyDescent="0.2">
      <c r="A19" s="1590"/>
      <c r="B19" s="1590"/>
      <c r="C19" s="1590"/>
      <c r="D19" s="1590"/>
      <c r="E19" s="1590"/>
      <c r="F19" s="1590"/>
      <c r="G19" s="1590"/>
      <c r="H19" s="1590"/>
      <c r="I19" s="1590"/>
      <c r="J19" s="1590"/>
      <c r="K19" s="1590"/>
      <c r="L19" s="1590"/>
      <c r="M19" s="1590"/>
      <c r="N19" s="1590"/>
      <c r="O19" s="1590"/>
      <c r="P19" s="1590"/>
      <c r="Q19" s="1590"/>
      <c r="R19" s="1590"/>
      <c r="S19" s="1590"/>
      <c r="T19" s="1590"/>
      <c r="U19" s="1590"/>
      <c r="V19" s="1590"/>
      <c r="W19" s="1590"/>
      <c r="X19" s="1590"/>
      <c r="Y19" s="1590"/>
      <c r="Z19" s="1590"/>
      <c r="AA19" s="1590"/>
      <c r="AB19" s="1590"/>
      <c r="AC19" s="1590"/>
      <c r="AD19" s="1590"/>
      <c r="AE19" s="1590"/>
      <c r="AF19" s="1590"/>
      <c r="AG19" s="1590"/>
      <c r="AH19" s="1590"/>
      <c r="AI19" s="1590"/>
      <c r="AJ19" s="1590"/>
      <c r="AK19" s="1590"/>
      <c r="AL19" s="1590"/>
      <c r="AM19" s="1590"/>
      <c r="AN19" s="1590"/>
      <c r="AO19" s="1590"/>
      <c r="AP19" s="1590"/>
      <c r="AQ19" s="1590"/>
      <c r="AR19" s="1590"/>
      <c r="AS19" s="1590"/>
      <c r="AT19" s="1590"/>
      <c r="AU19" s="1590"/>
      <c r="AV19" s="1590"/>
      <c r="AW19" s="1590"/>
      <c r="AX19" s="1590"/>
      <c r="AY19" s="1590"/>
      <c r="AZ19" s="1590"/>
      <c r="BA19" s="1590"/>
      <c r="BB19" s="1590"/>
      <c r="BC19" s="1590"/>
    </row>
    <row r="20" spans="1:55" x14ac:dyDescent="0.2">
      <c r="A20" s="1590"/>
      <c r="B20" s="1590"/>
      <c r="C20" s="1590"/>
      <c r="D20" s="1590"/>
      <c r="E20" s="1590"/>
      <c r="F20" s="1590"/>
      <c r="G20" s="1590"/>
      <c r="H20" s="1590"/>
      <c r="I20" s="1590"/>
      <c r="J20" s="1590"/>
      <c r="K20" s="1590"/>
      <c r="L20" s="1590"/>
      <c r="M20" s="1590"/>
      <c r="N20" s="1590"/>
      <c r="O20" s="1590"/>
      <c r="P20" s="1590"/>
      <c r="Q20" s="1590"/>
      <c r="R20" s="1590"/>
      <c r="S20" s="1590"/>
      <c r="T20" s="1590"/>
      <c r="U20" s="1590"/>
      <c r="V20" s="1590"/>
      <c r="W20" s="1590"/>
      <c r="X20" s="1590"/>
      <c r="Y20" s="1590"/>
      <c r="Z20" s="1590"/>
      <c r="AA20" s="1590"/>
      <c r="AB20" s="1590"/>
      <c r="AC20" s="1590"/>
      <c r="AD20" s="1590"/>
      <c r="AE20" s="1590"/>
      <c r="AF20" s="1590"/>
      <c r="AG20" s="1590"/>
      <c r="AH20" s="1590"/>
      <c r="AI20" s="1590"/>
      <c r="AJ20" s="1590"/>
      <c r="AK20" s="1590"/>
      <c r="AL20" s="1590"/>
      <c r="AM20" s="1590"/>
      <c r="AN20" s="1590"/>
      <c r="AO20" s="1590"/>
      <c r="AP20" s="1590"/>
      <c r="AQ20" s="1590"/>
      <c r="AR20" s="1590"/>
      <c r="AS20" s="1590"/>
      <c r="AT20" s="1590"/>
      <c r="AU20" s="1590"/>
      <c r="AV20" s="1590"/>
      <c r="AW20" s="1590"/>
      <c r="AX20" s="1590"/>
      <c r="AY20" s="1590"/>
      <c r="AZ20" s="1590"/>
      <c r="BA20" s="1590"/>
      <c r="BB20" s="1590"/>
      <c r="BC20" s="1590"/>
    </row>
    <row r="21" spans="1:55" x14ac:dyDescent="0.2">
      <c r="A21" s="1590"/>
      <c r="B21" s="1590"/>
      <c r="C21" s="1590"/>
      <c r="D21" s="1590"/>
      <c r="E21" s="1590"/>
      <c r="F21" s="1590"/>
      <c r="G21" s="1590"/>
      <c r="H21" s="1590"/>
      <c r="I21" s="1590"/>
      <c r="J21" s="1590"/>
      <c r="K21" s="1590"/>
      <c r="L21" s="1590"/>
      <c r="M21" s="1590"/>
      <c r="N21" s="1590"/>
      <c r="O21" s="1590"/>
      <c r="P21" s="1590"/>
      <c r="Q21" s="1590"/>
      <c r="R21" s="1590"/>
      <c r="S21" s="1590"/>
      <c r="T21" s="1590"/>
      <c r="U21" s="1590"/>
      <c r="V21" s="1590"/>
      <c r="W21" s="1590"/>
      <c r="X21" s="1590"/>
      <c r="Y21" s="1590"/>
      <c r="Z21" s="1590"/>
      <c r="AA21" s="1590"/>
      <c r="AB21" s="1590"/>
      <c r="AC21" s="1590"/>
      <c r="AD21" s="1590"/>
      <c r="AE21" s="1590"/>
      <c r="AF21" s="1590"/>
      <c r="AG21" s="1590"/>
      <c r="AH21" s="1590"/>
      <c r="AI21" s="1590"/>
      <c r="AJ21" s="1590"/>
      <c r="AK21" s="1590"/>
      <c r="AL21" s="1590"/>
      <c r="AM21" s="1590"/>
      <c r="AN21" s="1590"/>
      <c r="AO21" s="1590"/>
      <c r="AP21" s="1590"/>
      <c r="AQ21" s="1590"/>
      <c r="AR21" s="1590"/>
      <c r="AS21" s="1590"/>
      <c r="AT21" s="1590"/>
      <c r="AU21" s="1590"/>
      <c r="AV21" s="1590"/>
      <c r="AW21" s="1590"/>
      <c r="AX21" s="1590"/>
      <c r="AY21" s="1590"/>
      <c r="AZ21" s="1590"/>
      <c r="BA21" s="1590"/>
      <c r="BB21" s="1590"/>
      <c r="BC21" s="1590"/>
    </row>
    <row r="22" spans="1:55" x14ac:dyDescent="0.2">
      <c r="A22" s="1590"/>
      <c r="B22" s="1590"/>
      <c r="C22" s="1590"/>
      <c r="D22" s="1590"/>
      <c r="E22" s="1590"/>
      <c r="F22" s="1590"/>
      <c r="G22" s="1590"/>
      <c r="H22" s="1590"/>
      <c r="I22" s="1590"/>
      <c r="J22" s="1590"/>
      <c r="K22" s="1590"/>
      <c r="L22" s="1590"/>
      <c r="M22" s="1590"/>
      <c r="N22" s="1590"/>
      <c r="O22" s="1590"/>
      <c r="P22" s="1590"/>
      <c r="Q22" s="1590"/>
      <c r="R22" s="1590"/>
      <c r="S22" s="1590"/>
      <c r="T22" s="1590"/>
      <c r="U22" s="1590"/>
      <c r="V22" s="1590"/>
      <c r="W22" s="1590"/>
      <c r="X22" s="1590"/>
      <c r="Y22" s="1590"/>
      <c r="Z22" s="1590"/>
      <c r="AA22" s="1590"/>
      <c r="AB22" s="1590"/>
      <c r="AC22" s="1590"/>
      <c r="AD22" s="1590"/>
      <c r="AE22" s="1590"/>
      <c r="AF22" s="1590"/>
      <c r="AG22" s="1590"/>
      <c r="AH22" s="1590"/>
      <c r="AI22" s="1590"/>
      <c r="AJ22" s="1590"/>
      <c r="AK22" s="1590"/>
      <c r="AL22" s="1590"/>
      <c r="AM22" s="1590"/>
      <c r="AN22" s="1590"/>
      <c r="AO22" s="1590"/>
      <c r="AP22" s="1590"/>
      <c r="AQ22" s="1590"/>
      <c r="AR22" s="1590"/>
      <c r="AS22" s="1590"/>
      <c r="AT22" s="1590"/>
      <c r="AU22" s="1590"/>
      <c r="AV22" s="1590"/>
      <c r="AW22" s="1590"/>
      <c r="AX22" s="1590"/>
      <c r="AY22" s="1590"/>
      <c r="AZ22" s="1590"/>
      <c r="BA22" s="1590"/>
      <c r="BB22" s="1590"/>
      <c r="BC22" s="1590"/>
    </row>
    <row r="23" spans="1:55" x14ac:dyDescent="0.2">
      <c r="A23" s="1590"/>
      <c r="B23" s="1590"/>
      <c r="C23" s="1590"/>
      <c r="D23" s="1590"/>
      <c r="E23" s="1590"/>
      <c r="F23" s="1590"/>
      <c r="G23" s="1590"/>
      <c r="H23" s="1590"/>
      <c r="I23" s="1590"/>
      <c r="J23" s="1590"/>
      <c r="K23" s="1590"/>
      <c r="L23" s="1590"/>
      <c r="M23" s="1590"/>
      <c r="N23" s="1590"/>
      <c r="O23" s="1590"/>
      <c r="P23" s="1590"/>
      <c r="Q23" s="1590"/>
      <c r="R23" s="1590"/>
      <c r="S23" s="1590"/>
      <c r="T23" s="1590"/>
      <c r="U23" s="1590"/>
      <c r="V23" s="1590"/>
      <c r="W23" s="1590"/>
      <c r="X23" s="1590"/>
      <c r="Y23" s="1590"/>
      <c r="Z23" s="1590"/>
      <c r="AA23" s="1590"/>
      <c r="AB23" s="1590"/>
      <c r="AC23" s="1590"/>
      <c r="AD23" s="1590"/>
      <c r="AE23" s="1590"/>
      <c r="AF23" s="1590"/>
      <c r="AG23" s="1590"/>
      <c r="AH23" s="1590"/>
      <c r="AI23" s="1590"/>
      <c r="AJ23" s="1590"/>
      <c r="AK23" s="1590"/>
      <c r="AL23" s="1590"/>
      <c r="AM23" s="1590"/>
      <c r="AN23" s="1590"/>
      <c r="AO23" s="1590"/>
      <c r="AP23" s="1590"/>
      <c r="AQ23" s="1590"/>
      <c r="AR23" s="1590"/>
      <c r="AS23" s="1590"/>
      <c r="AT23" s="1590"/>
      <c r="AU23" s="1590"/>
      <c r="AV23" s="1590"/>
      <c r="AW23" s="1590"/>
      <c r="AX23" s="1590"/>
      <c r="AY23" s="1590"/>
      <c r="AZ23" s="1590"/>
      <c r="BA23" s="1590"/>
      <c r="BB23" s="1590"/>
      <c r="BC23" s="1590"/>
    </row>
    <row r="24" spans="1:55" x14ac:dyDescent="0.2">
      <c r="A24" s="1590"/>
      <c r="B24" s="1590"/>
      <c r="C24" s="1590"/>
      <c r="D24" s="1590"/>
      <c r="E24" s="1590"/>
      <c r="F24" s="1590"/>
      <c r="G24" s="1590"/>
      <c r="H24" s="1590"/>
      <c r="I24" s="1590"/>
      <c r="J24" s="1590"/>
      <c r="K24" s="1590"/>
      <c r="L24" s="1590"/>
      <c r="M24" s="1590"/>
      <c r="N24" s="1590"/>
      <c r="O24" s="1590"/>
      <c r="P24" s="1590"/>
      <c r="Q24" s="1590"/>
      <c r="R24" s="1590"/>
      <c r="S24" s="1590"/>
      <c r="T24" s="1590"/>
      <c r="U24" s="1590"/>
      <c r="V24" s="1590"/>
      <c r="W24" s="1590"/>
      <c r="X24" s="1590"/>
      <c r="Y24" s="1590"/>
      <c r="Z24" s="1590"/>
      <c r="AA24" s="1590"/>
      <c r="AB24" s="1590"/>
      <c r="AC24" s="1590"/>
      <c r="AD24" s="1590"/>
      <c r="AE24" s="1590"/>
      <c r="AF24" s="1590"/>
      <c r="AG24" s="1590"/>
      <c r="AH24" s="1590"/>
      <c r="AI24" s="1590"/>
      <c r="AJ24" s="1590"/>
      <c r="AK24" s="1590"/>
      <c r="AL24" s="1590"/>
      <c r="AM24" s="1590"/>
      <c r="AN24" s="1590"/>
      <c r="AO24" s="1590"/>
      <c r="AP24" s="1590"/>
      <c r="AQ24" s="1590"/>
      <c r="AR24" s="1590"/>
      <c r="AS24" s="1590"/>
      <c r="AT24" s="1590"/>
      <c r="AU24" s="1590"/>
      <c r="AV24" s="1590"/>
      <c r="AW24" s="1590"/>
      <c r="AX24" s="1590"/>
      <c r="AY24" s="1590"/>
      <c r="AZ24" s="1590"/>
      <c r="BA24" s="1590"/>
      <c r="BB24" s="1590"/>
      <c r="BC24" s="1590"/>
    </row>
    <row r="25" spans="1:55" x14ac:dyDescent="0.2">
      <c r="A25" s="1590"/>
      <c r="B25" s="1590"/>
      <c r="C25" s="1590"/>
      <c r="D25" s="1590"/>
      <c r="E25" s="1590"/>
      <c r="F25" s="1590"/>
      <c r="G25" s="1590"/>
      <c r="H25" s="1590"/>
      <c r="I25" s="1590"/>
      <c r="J25" s="1590"/>
      <c r="K25" s="1590"/>
      <c r="L25" s="1590"/>
      <c r="M25" s="1590"/>
      <c r="N25" s="1590"/>
      <c r="O25" s="1590"/>
      <c r="P25" s="1590"/>
      <c r="Q25" s="1590"/>
      <c r="R25" s="1590"/>
      <c r="S25" s="1590"/>
      <c r="T25" s="1590"/>
      <c r="U25" s="1590"/>
      <c r="V25" s="1590"/>
      <c r="W25" s="1590"/>
      <c r="X25" s="1590"/>
      <c r="Y25" s="1590"/>
      <c r="Z25" s="1590"/>
      <c r="AA25" s="1590"/>
      <c r="AB25" s="1590"/>
      <c r="AC25" s="1590"/>
      <c r="AD25" s="1590"/>
      <c r="AE25" s="1590"/>
      <c r="AF25" s="1590"/>
      <c r="AG25" s="1590"/>
      <c r="AH25" s="1590"/>
      <c r="AI25" s="1590"/>
      <c r="AJ25" s="1590"/>
      <c r="AK25" s="1590"/>
      <c r="AL25" s="1590"/>
      <c r="AM25" s="1590"/>
      <c r="AN25" s="1590"/>
      <c r="AO25" s="1590"/>
      <c r="AP25" s="1590"/>
      <c r="AQ25" s="1590"/>
      <c r="AR25" s="1590"/>
      <c r="AS25" s="1590"/>
      <c r="AT25" s="1590"/>
      <c r="AU25" s="1590"/>
      <c r="AV25" s="1590"/>
      <c r="AW25" s="1590"/>
      <c r="AX25" s="1590"/>
      <c r="AY25" s="1590"/>
      <c r="AZ25" s="1590"/>
      <c r="BA25" s="1590"/>
      <c r="BB25" s="1590"/>
      <c r="BC25" s="1590"/>
    </row>
    <row r="26" spans="1:55" x14ac:dyDescent="0.2">
      <c r="A26" s="1590"/>
      <c r="B26" s="1590"/>
      <c r="C26" s="1590"/>
      <c r="D26" s="1590"/>
      <c r="E26" s="1590"/>
      <c r="F26" s="1590"/>
      <c r="G26" s="1590"/>
      <c r="H26" s="1590"/>
      <c r="I26" s="1590"/>
      <c r="J26" s="1590"/>
      <c r="K26" s="1590"/>
      <c r="L26" s="1590"/>
      <c r="M26" s="1590"/>
      <c r="N26" s="1590"/>
      <c r="O26" s="1590"/>
      <c r="P26" s="1590"/>
      <c r="Q26" s="1590"/>
      <c r="R26" s="1590"/>
      <c r="S26" s="1590"/>
      <c r="T26" s="1590"/>
      <c r="U26" s="1590"/>
      <c r="V26" s="1590"/>
      <c r="W26" s="1590"/>
      <c r="X26" s="1590"/>
      <c r="Y26" s="1590"/>
      <c r="Z26" s="1590"/>
      <c r="AA26" s="1590"/>
      <c r="AB26" s="1590"/>
      <c r="AC26" s="1590"/>
      <c r="AD26" s="1590"/>
      <c r="AE26" s="1590"/>
      <c r="AF26" s="1590"/>
      <c r="AG26" s="1590"/>
      <c r="AH26" s="1590"/>
      <c r="AI26" s="1590"/>
      <c r="AJ26" s="1590"/>
      <c r="AK26" s="1590"/>
      <c r="AL26" s="1590"/>
      <c r="AM26" s="1590"/>
      <c r="AN26" s="1590"/>
      <c r="AO26" s="1590"/>
      <c r="AP26" s="1590"/>
      <c r="AQ26" s="1590"/>
      <c r="AR26" s="1590"/>
      <c r="AS26" s="1590"/>
      <c r="AT26" s="1590"/>
      <c r="AU26" s="1590"/>
      <c r="AV26" s="1590"/>
      <c r="AW26" s="1590"/>
      <c r="AX26" s="1590"/>
      <c r="AY26" s="1590"/>
      <c r="AZ26" s="1590"/>
      <c r="BA26" s="1590"/>
      <c r="BB26" s="1590"/>
      <c r="BC26" s="1590"/>
    </row>
    <row r="27" spans="1:55" x14ac:dyDescent="0.2">
      <c r="A27" s="1590"/>
      <c r="B27" s="1590"/>
      <c r="C27" s="1590"/>
      <c r="D27" s="1590"/>
      <c r="E27" s="1590"/>
      <c r="F27" s="1590"/>
      <c r="G27" s="1590"/>
      <c r="H27" s="1590"/>
      <c r="I27" s="1590"/>
      <c r="J27" s="1590"/>
      <c r="K27" s="1590"/>
      <c r="L27" s="1590"/>
      <c r="M27" s="1590"/>
      <c r="N27" s="1590"/>
      <c r="O27" s="1590"/>
      <c r="P27" s="1590"/>
      <c r="Q27" s="1590"/>
      <c r="R27" s="1590"/>
      <c r="S27" s="1590"/>
      <c r="T27" s="1590"/>
      <c r="U27" s="1590"/>
      <c r="V27" s="1590"/>
      <c r="W27" s="1590"/>
      <c r="X27" s="1590"/>
      <c r="Y27" s="1590"/>
      <c r="Z27" s="1590"/>
      <c r="AA27" s="1590"/>
      <c r="AB27" s="1590"/>
      <c r="AC27" s="1590"/>
      <c r="AD27" s="1590"/>
      <c r="AE27" s="1590"/>
      <c r="AF27" s="1590"/>
      <c r="AG27" s="1590"/>
      <c r="AH27" s="1590"/>
      <c r="AI27" s="1590"/>
      <c r="AJ27" s="1590"/>
      <c r="AK27" s="1590"/>
      <c r="AL27" s="1590"/>
      <c r="AM27" s="1590"/>
      <c r="AN27" s="1590"/>
      <c r="AO27" s="1590"/>
      <c r="AP27" s="1590"/>
      <c r="AQ27" s="1590"/>
      <c r="AR27" s="1590"/>
      <c r="AS27" s="1590"/>
      <c r="AT27" s="1590"/>
      <c r="AU27" s="1590"/>
      <c r="AV27" s="1590"/>
      <c r="AW27" s="1590"/>
      <c r="AX27" s="1590"/>
      <c r="AY27" s="1590"/>
      <c r="AZ27" s="1590"/>
      <c r="BA27" s="1590"/>
      <c r="BB27" s="1590"/>
      <c r="BC27" s="1590"/>
    </row>
    <row r="28" spans="1:55" x14ac:dyDescent="0.2">
      <c r="A28" s="1590"/>
      <c r="B28" s="1590"/>
      <c r="C28" s="1590"/>
      <c r="D28" s="1590"/>
      <c r="E28" s="1590"/>
      <c r="F28" s="1590"/>
      <c r="G28" s="1590"/>
      <c r="H28" s="1590"/>
      <c r="I28" s="1590"/>
      <c r="J28" s="1590"/>
      <c r="K28" s="1590"/>
      <c r="L28" s="1590"/>
      <c r="M28" s="1590"/>
      <c r="N28" s="1590"/>
      <c r="O28" s="1590"/>
      <c r="P28" s="1590"/>
      <c r="Q28" s="1590"/>
      <c r="R28" s="1590"/>
      <c r="S28" s="1590"/>
      <c r="T28" s="1590"/>
      <c r="U28" s="1590"/>
      <c r="V28" s="1590"/>
      <c r="W28" s="1590"/>
      <c r="X28" s="1590"/>
      <c r="Y28" s="1590"/>
      <c r="Z28" s="1590"/>
      <c r="AA28" s="1590"/>
      <c r="AB28" s="1590"/>
      <c r="AC28" s="1590"/>
      <c r="AD28" s="1590"/>
      <c r="AE28" s="1590"/>
      <c r="AF28" s="1590"/>
      <c r="AG28" s="1590"/>
      <c r="AH28" s="1590"/>
      <c r="AI28" s="1590"/>
      <c r="AJ28" s="1590"/>
      <c r="AK28" s="1590"/>
      <c r="AL28" s="1590"/>
      <c r="AM28" s="1590"/>
      <c r="AN28" s="1590"/>
      <c r="AO28" s="1590"/>
      <c r="AP28" s="1590"/>
      <c r="AQ28" s="1590"/>
      <c r="AR28" s="1590"/>
      <c r="AS28" s="1590"/>
      <c r="AT28" s="1590"/>
      <c r="AU28" s="1590"/>
      <c r="AV28" s="1590"/>
      <c r="AW28" s="1590"/>
      <c r="AX28" s="1590"/>
      <c r="AY28" s="1590"/>
      <c r="AZ28" s="1590"/>
      <c r="BA28" s="1590"/>
      <c r="BB28" s="1590"/>
      <c r="BC28" s="1590"/>
    </row>
    <row r="29" spans="1:55" x14ac:dyDescent="0.2">
      <c r="A29" s="1590"/>
      <c r="B29" s="1590"/>
      <c r="C29" s="1590"/>
      <c r="D29" s="1590"/>
      <c r="E29" s="1590"/>
      <c r="F29" s="1590"/>
      <c r="G29" s="1590"/>
      <c r="H29" s="1590"/>
      <c r="I29" s="1590"/>
      <c r="J29" s="1590"/>
      <c r="K29" s="1590"/>
      <c r="L29" s="1590"/>
      <c r="M29" s="1590"/>
      <c r="N29" s="1590"/>
      <c r="O29" s="1590"/>
      <c r="P29" s="1590"/>
      <c r="Q29" s="1590"/>
      <c r="R29" s="1590"/>
      <c r="S29" s="1590"/>
      <c r="T29" s="1590"/>
      <c r="U29" s="1590"/>
      <c r="V29" s="1590"/>
      <c r="W29" s="1590"/>
      <c r="X29" s="1590"/>
      <c r="Y29" s="1590"/>
      <c r="Z29" s="1590"/>
      <c r="AA29" s="1590"/>
      <c r="AB29" s="1590"/>
      <c r="AC29" s="1590"/>
      <c r="AD29" s="1590"/>
      <c r="AE29" s="1590"/>
      <c r="AF29" s="1590"/>
      <c r="AG29" s="1590"/>
      <c r="AH29" s="1590"/>
      <c r="AI29" s="1590"/>
      <c r="AJ29" s="1590"/>
      <c r="AK29" s="1590"/>
      <c r="AL29" s="1590"/>
      <c r="AM29" s="1590"/>
      <c r="AN29" s="1590"/>
      <c r="AO29" s="1590"/>
      <c r="AP29" s="1590"/>
      <c r="AQ29" s="1590"/>
      <c r="AR29" s="1590"/>
      <c r="AS29" s="1590"/>
      <c r="AT29" s="1590"/>
      <c r="AU29" s="1590"/>
      <c r="AV29" s="1590"/>
      <c r="AW29" s="1590"/>
      <c r="AX29" s="1590"/>
      <c r="AY29" s="1590"/>
      <c r="AZ29" s="1590"/>
      <c r="BA29" s="1590"/>
      <c r="BB29" s="1590"/>
      <c r="BC29" s="1590"/>
    </row>
    <row r="30" spans="1:55" x14ac:dyDescent="0.2">
      <c r="A30" s="1590"/>
      <c r="B30" s="1590"/>
      <c r="C30" s="1590"/>
      <c r="D30" s="1590"/>
      <c r="E30" s="1590"/>
      <c r="F30" s="1590"/>
      <c r="G30" s="1590"/>
      <c r="H30" s="1590"/>
      <c r="I30" s="1590"/>
      <c r="J30" s="1590"/>
      <c r="K30" s="1590"/>
      <c r="L30" s="1590"/>
      <c r="M30" s="1590"/>
      <c r="N30" s="1590"/>
      <c r="O30" s="1590"/>
      <c r="P30" s="1590"/>
      <c r="Q30" s="1590"/>
      <c r="R30" s="1590"/>
      <c r="S30" s="1590"/>
      <c r="T30" s="1590"/>
      <c r="U30" s="1590"/>
      <c r="V30" s="1590"/>
      <c r="W30" s="1590"/>
      <c r="X30" s="1590"/>
      <c r="Y30" s="1590"/>
      <c r="Z30" s="1590"/>
      <c r="AA30" s="1590"/>
      <c r="AB30" s="1590"/>
      <c r="AC30" s="1590"/>
      <c r="AD30" s="1590"/>
      <c r="AE30" s="1590"/>
      <c r="AF30" s="1590"/>
      <c r="AG30" s="1590"/>
      <c r="AH30" s="1590"/>
      <c r="AI30" s="1590"/>
      <c r="AJ30" s="1590"/>
      <c r="AK30" s="1590"/>
      <c r="AL30" s="1590"/>
      <c r="AM30" s="1590"/>
      <c r="AN30" s="1590"/>
      <c r="AO30" s="1590"/>
      <c r="AP30" s="1590"/>
      <c r="AQ30" s="1590"/>
      <c r="AR30" s="1590"/>
      <c r="AS30" s="1590"/>
      <c r="AT30" s="1590"/>
      <c r="AU30" s="1590"/>
      <c r="AV30" s="1590"/>
      <c r="AW30" s="1590"/>
      <c r="AX30" s="1590"/>
      <c r="AY30" s="1590"/>
      <c r="AZ30" s="1590"/>
      <c r="BA30" s="1590"/>
      <c r="BB30" s="1590"/>
      <c r="BC30" s="1590"/>
    </row>
    <row r="31" spans="1:55" x14ac:dyDescent="0.2">
      <c r="A31" s="1590"/>
      <c r="B31" s="1590"/>
      <c r="C31" s="1590"/>
      <c r="D31" s="1590"/>
      <c r="E31" s="1590"/>
      <c r="F31" s="1590"/>
      <c r="G31" s="1590"/>
      <c r="H31" s="1590"/>
      <c r="I31" s="1590"/>
      <c r="J31" s="1590"/>
      <c r="K31" s="1590"/>
      <c r="L31" s="1590"/>
      <c r="M31" s="1590"/>
      <c r="N31" s="1590"/>
      <c r="O31" s="1590"/>
      <c r="P31" s="1590"/>
      <c r="Q31" s="1590"/>
      <c r="R31" s="1590"/>
      <c r="S31" s="1590"/>
      <c r="T31" s="1590"/>
      <c r="U31" s="1590"/>
      <c r="V31" s="1590"/>
      <c r="W31" s="1590"/>
      <c r="X31" s="1590"/>
      <c r="Y31" s="1590"/>
      <c r="Z31" s="1590"/>
      <c r="AA31" s="1590"/>
      <c r="AB31" s="1590"/>
      <c r="AC31" s="1590"/>
      <c r="AD31" s="1590"/>
      <c r="AE31" s="1590"/>
      <c r="AF31" s="1590"/>
      <c r="AG31" s="1590"/>
      <c r="AH31" s="1590"/>
      <c r="AI31" s="1590"/>
      <c r="AJ31" s="1590"/>
      <c r="AK31" s="1590"/>
      <c r="AL31" s="1590"/>
      <c r="AM31" s="1590"/>
      <c r="AN31" s="1590"/>
      <c r="AO31" s="1590"/>
      <c r="AP31" s="1590"/>
      <c r="AQ31" s="1590"/>
      <c r="AR31" s="1590"/>
      <c r="AS31" s="1590"/>
      <c r="AT31" s="1590"/>
      <c r="AU31" s="1590"/>
      <c r="AV31" s="1590"/>
      <c r="AW31" s="1590"/>
      <c r="AX31" s="1590"/>
      <c r="AY31" s="1590"/>
      <c r="AZ31" s="1590"/>
      <c r="BA31" s="1590"/>
      <c r="BB31" s="1590"/>
      <c r="BC31" s="1590"/>
    </row>
    <row r="32" spans="1:55" x14ac:dyDescent="0.2">
      <c r="A32" s="1590"/>
      <c r="B32" s="1590"/>
      <c r="C32" s="1590"/>
      <c r="D32" s="1590"/>
      <c r="E32" s="1590"/>
      <c r="F32" s="1590"/>
      <c r="G32" s="1590"/>
      <c r="H32" s="1590"/>
      <c r="I32" s="1590"/>
      <c r="J32" s="1590"/>
      <c r="K32" s="1590"/>
      <c r="L32" s="1590"/>
      <c r="M32" s="1590"/>
      <c r="N32" s="1590"/>
      <c r="O32" s="1590"/>
      <c r="P32" s="1590"/>
      <c r="Q32" s="1590"/>
      <c r="R32" s="1590"/>
      <c r="S32" s="1590"/>
      <c r="T32" s="1590"/>
      <c r="U32" s="1590"/>
      <c r="V32" s="1590"/>
      <c r="W32" s="1590"/>
      <c r="X32" s="1590"/>
      <c r="Y32" s="1590"/>
      <c r="Z32" s="1590"/>
      <c r="AA32" s="1590"/>
      <c r="AB32" s="1590"/>
      <c r="AC32" s="1590"/>
      <c r="AD32" s="1590"/>
      <c r="AE32" s="1590"/>
      <c r="AF32" s="1590"/>
      <c r="AG32" s="1590"/>
      <c r="AH32" s="1590"/>
      <c r="AI32" s="1590"/>
      <c r="AJ32" s="1590"/>
      <c r="AK32" s="1590"/>
      <c r="AL32" s="1590"/>
      <c r="AM32" s="1590"/>
      <c r="AN32" s="1590"/>
      <c r="AO32" s="1590"/>
      <c r="AP32" s="1590"/>
      <c r="AQ32" s="1590"/>
      <c r="AR32" s="1590"/>
      <c r="AS32" s="1590"/>
      <c r="AT32" s="1590"/>
      <c r="AU32" s="1590"/>
      <c r="AV32" s="1590"/>
      <c r="AW32" s="1590"/>
      <c r="AX32" s="1590"/>
      <c r="AY32" s="1590"/>
      <c r="AZ32" s="1590"/>
      <c r="BA32" s="1590"/>
      <c r="BB32" s="1590"/>
      <c r="BC32" s="1590"/>
    </row>
    <row r="33" spans="1:55" x14ac:dyDescent="0.2">
      <c r="A33" s="1590"/>
      <c r="B33" s="1590"/>
      <c r="C33" s="1590"/>
      <c r="D33" s="1590"/>
      <c r="E33" s="1590"/>
      <c r="F33" s="1590"/>
      <c r="G33" s="1590"/>
      <c r="H33" s="1590"/>
      <c r="I33" s="1590"/>
      <c r="J33" s="1590"/>
      <c r="K33" s="1590"/>
      <c r="L33" s="1590"/>
      <c r="M33" s="1590"/>
      <c r="N33" s="1590"/>
      <c r="O33" s="1590"/>
      <c r="P33" s="1590"/>
      <c r="Q33" s="1590"/>
      <c r="R33" s="1590"/>
      <c r="S33" s="1590"/>
      <c r="T33" s="1590"/>
      <c r="U33" s="1590"/>
      <c r="V33" s="1590"/>
      <c r="W33" s="1590"/>
      <c r="X33" s="1590"/>
      <c r="Y33" s="1590"/>
      <c r="Z33" s="1590"/>
      <c r="AA33" s="1590"/>
      <c r="AB33" s="1590"/>
      <c r="AC33" s="1590"/>
      <c r="AD33" s="1590"/>
      <c r="AE33" s="1590"/>
      <c r="AF33" s="1590"/>
      <c r="AG33" s="1590"/>
      <c r="AH33" s="1590"/>
      <c r="AI33" s="1590"/>
      <c r="AJ33" s="1590"/>
      <c r="AK33" s="1590"/>
      <c r="AL33" s="1590"/>
      <c r="AM33" s="1590"/>
      <c r="AN33" s="1590"/>
      <c r="AO33" s="1590"/>
      <c r="AP33" s="1590"/>
      <c r="AQ33" s="1590"/>
      <c r="AR33" s="1590"/>
      <c r="AS33" s="1590"/>
      <c r="AT33" s="1590"/>
      <c r="AU33" s="1590"/>
      <c r="AV33" s="1590"/>
      <c r="AW33" s="1590"/>
      <c r="AX33" s="1590"/>
      <c r="AY33" s="1590"/>
      <c r="AZ33" s="1590"/>
      <c r="BA33" s="1590"/>
      <c r="BB33" s="1590"/>
      <c r="BC33" s="1590"/>
    </row>
    <row r="34" spans="1:55" x14ac:dyDescent="0.2">
      <c r="A34" s="1590"/>
      <c r="B34" s="1590"/>
      <c r="C34" s="1590"/>
      <c r="D34" s="1590"/>
      <c r="E34" s="1590"/>
      <c r="F34" s="1590"/>
      <c r="G34" s="1590"/>
      <c r="H34" s="1590"/>
      <c r="I34" s="1590"/>
      <c r="J34" s="1590"/>
      <c r="K34" s="1590"/>
      <c r="L34" s="1590"/>
      <c r="M34" s="1590"/>
      <c r="N34" s="1590"/>
      <c r="O34" s="1590"/>
      <c r="P34" s="1590"/>
      <c r="Q34" s="1590"/>
      <c r="R34" s="1590"/>
      <c r="S34" s="1590"/>
      <c r="T34" s="1590"/>
      <c r="U34" s="1590"/>
      <c r="V34" s="1590"/>
      <c r="W34" s="1590"/>
      <c r="X34" s="1590"/>
      <c r="Y34" s="1590"/>
      <c r="Z34" s="1590"/>
      <c r="AA34" s="1590"/>
      <c r="AB34" s="1590"/>
      <c r="AC34" s="1590"/>
      <c r="AD34" s="1590"/>
      <c r="AE34" s="1590"/>
      <c r="AF34" s="1590"/>
      <c r="AG34" s="1590"/>
      <c r="AH34" s="1590"/>
      <c r="AI34" s="1590"/>
      <c r="AJ34" s="1590"/>
      <c r="AK34" s="1590"/>
      <c r="AL34" s="1590"/>
      <c r="AM34" s="1590"/>
      <c r="AN34" s="1590"/>
      <c r="AO34" s="1590"/>
      <c r="AP34" s="1590"/>
      <c r="AQ34" s="1590"/>
      <c r="AR34" s="1590"/>
      <c r="AS34" s="1590"/>
      <c r="AT34" s="1590"/>
      <c r="AU34" s="1590"/>
      <c r="AV34" s="1590"/>
      <c r="AW34" s="1590"/>
      <c r="AX34" s="1590"/>
      <c r="AY34" s="1590"/>
      <c r="AZ34" s="1590"/>
      <c r="BA34" s="1590"/>
      <c r="BB34" s="1590"/>
      <c r="BC34" s="1590"/>
    </row>
    <row r="35" spans="1:55" x14ac:dyDescent="0.2">
      <c r="A35" s="1590"/>
      <c r="B35" s="1590"/>
      <c r="C35" s="1590"/>
      <c r="D35" s="1590"/>
      <c r="E35" s="1590"/>
      <c r="F35" s="1590"/>
      <c r="G35" s="1590"/>
      <c r="H35" s="1590"/>
      <c r="I35" s="1590"/>
      <c r="J35" s="1590"/>
      <c r="K35" s="1590"/>
      <c r="L35" s="1590"/>
      <c r="M35" s="1590"/>
      <c r="N35" s="1590"/>
      <c r="O35" s="1590"/>
      <c r="P35" s="1590"/>
      <c r="Q35" s="1590"/>
      <c r="R35" s="1590"/>
      <c r="S35" s="1590"/>
      <c r="T35" s="1590"/>
      <c r="U35" s="1590"/>
      <c r="V35" s="1590"/>
      <c r="W35" s="1590"/>
      <c r="X35" s="1590"/>
      <c r="Y35" s="1590"/>
      <c r="Z35" s="1590"/>
      <c r="AA35" s="1590"/>
      <c r="AB35" s="1590"/>
      <c r="AC35" s="1590"/>
      <c r="AD35" s="1590"/>
      <c r="AE35" s="1590"/>
      <c r="AF35" s="1590"/>
      <c r="AG35" s="1590"/>
      <c r="AH35" s="1590"/>
      <c r="AI35" s="1590"/>
      <c r="AJ35" s="1590"/>
      <c r="AK35" s="1590"/>
      <c r="AL35" s="1590"/>
      <c r="AM35" s="1590"/>
      <c r="AN35" s="1590"/>
      <c r="AO35" s="1590"/>
      <c r="AP35" s="1590"/>
      <c r="AQ35" s="1590"/>
      <c r="AR35" s="1590"/>
      <c r="AS35" s="1590"/>
      <c r="AT35" s="1590"/>
      <c r="AU35" s="1590"/>
      <c r="AV35" s="1590"/>
      <c r="AW35" s="1590"/>
      <c r="AX35" s="1590"/>
      <c r="AY35" s="1590"/>
      <c r="AZ35" s="1590"/>
      <c r="BA35" s="1590"/>
      <c r="BB35" s="1590"/>
      <c r="BC35" s="1590"/>
    </row>
    <row r="36" spans="1:55" x14ac:dyDescent="0.2">
      <c r="A36" s="1590"/>
      <c r="B36" s="1590"/>
      <c r="C36" s="1590"/>
      <c r="D36" s="1590"/>
      <c r="E36" s="1590"/>
      <c r="F36" s="1590"/>
      <c r="G36" s="1590"/>
      <c r="H36" s="1590"/>
      <c r="I36" s="1590"/>
      <c r="J36" s="1590"/>
      <c r="K36" s="1590"/>
      <c r="L36" s="1590"/>
      <c r="M36" s="1590"/>
      <c r="N36" s="1590"/>
      <c r="O36" s="1590"/>
      <c r="P36" s="1590"/>
      <c r="Q36" s="1590"/>
      <c r="R36" s="1590"/>
      <c r="S36" s="1590"/>
      <c r="T36" s="1590"/>
      <c r="U36" s="1590"/>
      <c r="V36" s="1590"/>
      <c r="W36" s="1590"/>
      <c r="X36" s="1590"/>
      <c r="Y36" s="1590"/>
      <c r="Z36" s="1590"/>
      <c r="AA36" s="1590"/>
      <c r="AB36" s="1590"/>
      <c r="AC36" s="1590"/>
      <c r="AD36" s="1590"/>
      <c r="AE36" s="1590"/>
      <c r="AF36" s="1590"/>
      <c r="AG36" s="1590"/>
      <c r="AH36" s="1590"/>
      <c r="AI36" s="1590"/>
      <c r="AJ36" s="1590"/>
      <c r="AK36" s="1590"/>
      <c r="AL36" s="1590"/>
      <c r="AM36" s="1590"/>
      <c r="AN36" s="1590"/>
      <c r="AO36" s="1590"/>
      <c r="AP36" s="1590"/>
      <c r="AQ36" s="1590"/>
      <c r="AR36" s="1590"/>
      <c r="AS36" s="1590"/>
      <c r="AT36" s="1590"/>
      <c r="AU36" s="1590"/>
      <c r="AV36" s="1590"/>
      <c r="AW36" s="1590"/>
      <c r="AX36" s="1590"/>
      <c r="AY36" s="1590"/>
      <c r="AZ36" s="1590"/>
      <c r="BA36" s="1590"/>
      <c r="BB36" s="1590"/>
      <c r="BC36" s="1590"/>
    </row>
    <row r="37" spans="1:55" x14ac:dyDescent="0.2">
      <c r="A37" s="1590"/>
      <c r="B37" s="1590"/>
      <c r="C37" s="1590"/>
      <c r="D37" s="1590"/>
      <c r="E37" s="1590"/>
      <c r="F37" s="1590"/>
      <c r="G37" s="1590"/>
      <c r="H37" s="1590"/>
      <c r="I37" s="1590"/>
      <c r="J37" s="1590"/>
      <c r="K37" s="1590"/>
      <c r="L37" s="1590"/>
      <c r="M37" s="1590"/>
      <c r="N37" s="1590"/>
      <c r="O37" s="1590"/>
      <c r="P37" s="1590"/>
      <c r="Q37" s="1590"/>
      <c r="R37" s="1590"/>
      <c r="S37" s="1590"/>
      <c r="T37" s="1590"/>
      <c r="U37" s="1590"/>
      <c r="V37" s="1590"/>
      <c r="W37" s="1590"/>
      <c r="X37" s="1590"/>
      <c r="Y37" s="1590"/>
      <c r="Z37" s="1590"/>
      <c r="AA37" s="1590"/>
      <c r="AB37" s="1590"/>
      <c r="AC37" s="1590"/>
      <c r="AD37" s="1590"/>
      <c r="AE37" s="1590"/>
      <c r="AF37" s="1590"/>
      <c r="AG37" s="1590"/>
      <c r="AH37" s="1590"/>
      <c r="AI37" s="1590"/>
      <c r="AJ37" s="1590"/>
      <c r="AK37" s="1590"/>
      <c r="AL37" s="1590"/>
      <c r="AM37" s="1590"/>
      <c r="AN37" s="1590"/>
      <c r="AO37" s="1590"/>
      <c r="AP37" s="1590"/>
      <c r="AQ37" s="1590"/>
      <c r="AR37" s="1590"/>
      <c r="AS37" s="1590"/>
      <c r="AT37" s="1590"/>
      <c r="AU37" s="1590"/>
      <c r="AV37" s="1590"/>
      <c r="AW37" s="1590"/>
      <c r="AX37" s="1590"/>
      <c r="AY37" s="1590"/>
      <c r="AZ37" s="1590"/>
      <c r="BA37" s="1590"/>
      <c r="BB37" s="1590"/>
      <c r="BC37" s="1590"/>
    </row>
    <row r="38" spans="1:55" x14ac:dyDescent="0.2">
      <c r="A38" s="1590"/>
      <c r="B38" s="1590"/>
      <c r="C38" s="1590"/>
      <c r="D38" s="1590"/>
      <c r="E38" s="1590"/>
      <c r="F38" s="1590"/>
      <c r="G38" s="1590"/>
      <c r="H38" s="1590"/>
      <c r="I38" s="1590"/>
      <c r="J38" s="1590"/>
      <c r="K38" s="1590"/>
      <c r="L38" s="1590"/>
      <c r="M38" s="1590"/>
      <c r="N38" s="1590"/>
      <c r="O38" s="1590"/>
      <c r="P38" s="1590"/>
      <c r="Q38" s="1590"/>
      <c r="R38" s="1590"/>
      <c r="S38" s="1590"/>
      <c r="T38" s="1590"/>
      <c r="U38" s="1590"/>
      <c r="V38" s="1590"/>
      <c r="W38" s="1590"/>
      <c r="X38" s="1590"/>
      <c r="Y38" s="1590"/>
      <c r="Z38" s="1590"/>
      <c r="AA38" s="1590"/>
      <c r="AB38" s="1590"/>
      <c r="AC38" s="1590"/>
      <c r="AD38" s="1590"/>
      <c r="AE38" s="1590"/>
      <c r="AF38" s="1590"/>
      <c r="AG38" s="1590"/>
      <c r="AH38" s="1590"/>
      <c r="AI38" s="1590"/>
      <c r="AJ38" s="1590"/>
      <c r="AK38" s="1590"/>
      <c r="AL38" s="1590"/>
      <c r="AM38" s="1590"/>
      <c r="AN38" s="1590"/>
      <c r="AO38" s="1590"/>
      <c r="AP38" s="1590"/>
      <c r="AQ38" s="1590"/>
      <c r="AR38" s="1590"/>
      <c r="AS38" s="1590"/>
      <c r="AT38" s="1590"/>
      <c r="AU38" s="1590"/>
      <c r="AV38" s="1590"/>
      <c r="AW38" s="1590"/>
      <c r="AX38" s="1590"/>
      <c r="AY38" s="1590"/>
      <c r="AZ38" s="1590"/>
      <c r="BA38" s="1590"/>
      <c r="BB38" s="1590"/>
      <c r="BC38" s="1590"/>
    </row>
    <row r="39" spans="1:55" x14ac:dyDescent="0.2">
      <c r="A39" s="1590"/>
      <c r="B39" s="1590"/>
      <c r="C39" s="1590"/>
      <c r="D39" s="1590"/>
      <c r="E39" s="1590"/>
      <c r="F39" s="1590"/>
      <c r="G39" s="1590"/>
      <c r="H39" s="1590"/>
      <c r="I39" s="1590"/>
      <c r="J39" s="1590"/>
      <c r="K39" s="1590"/>
      <c r="L39" s="1590"/>
      <c r="M39" s="1590"/>
      <c r="N39" s="1590"/>
      <c r="O39" s="1590"/>
      <c r="P39" s="1590"/>
      <c r="Q39" s="1590"/>
      <c r="R39" s="1590"/>
      <c r="S39" s="1590"/>
      <c r="T39" s="1590"/>
      <c r="U39" s="1590"/>
      <c r="V39" s="1590"/>
      <c r="W39" s="1590"/>
      <c r="X39" s="1590"/>
      <c r="Y39" s="1590"/>
      <c r="Z39" s="1590"/>
      <c r="AA39" s="1590"/>
      <c r="AB39" s="1590"/>
      <c r="AC39" s="1590"/>
      <c r="AD39" s="1590"/>
      <c r="AE39" s="1590"/>
      <c r="AF39" s="1590"/>
      <c r="AG39" s="1590"/>
      <c r="AH39" s="1590"/>
      <c r="AI39" s="1590"/>
      <c r="AJ39" s="1590"/>
      <c r="AK39" s="1590"/>
      <c r="AL39" s="1590"/>
      <c r="AM39" s="1590"/>
      <c r="AN39" s="1590"/>
      <c r="AO39" s="1590"/>
      <c r="AP39" s="1590"/>
      <c r="AQ39" s="1590"/>
      <c r="AR39" s="1590"/>
      <c r="AS39" s="1590"/>
      <c r="AT39" s="1590"/>
      <c r="AU39" s="1590"/>
      <c r="AV39" s="1590"/>
      <c r="AW39" s="1590"/>
      <c r="AX39" s="1590"/>
      <c r="AY39" s="1590"/>
      <c r="AZ39" s="1590"/>
      <c r="BA39" s="1590"/>
      <c r="BB39" s="1590"/>
      <c r="BC39" s="1590"/>
    </row>
    <row r="40" spans="1:55" x14ac:dyDescent="0.2">
      <c r="A40" s="1590"/>
      <c r="B40" s="1590"/>
      <c r="C40" s="1590"/>
      <c r="D40" s="1590"/>
      <c r="E40" s="1590"/>
      <c r="F40" s="1590"/>
      <c r="G40" s="1590"/>
      <c r="H40" s="1590"/>
      <c r="I40" s="1590"/>
      <c r="J40" s="1590"/>
      <c r="K40" s="1590"/>
      <c r="L40" s="1590"/>
      <c r="M40" s="1590"/>
      <c r="N40" s="1590"/>
      <c r="O40" s="1590"/>
      <c r="P40" s="1590"/>
      <c r="Q40" s="1590"/>
      <c r="R40" s="1590"/>
      <c r="S40" s="1590"/>
      <c r="T40" s="1590"/>
      <c r="U40" s="1590"/>
      <c r="V40" s="1590"/>
      <c r="W40" s="1590"/>
      <c r="X40" s="1590"/>
      <c r="Y40" s="1590"/>
      <c r="Z40" s="1590"/>
      <c r="AA40" s="1590"/>
      <c r="AB40" s="1590"/>
      <c r="AC40" s="1590"/>
      <c r="AD40" s="1590"/>
      <c r="AE40" s="1590"/>
      <c r="AF40" s="1590"/>
      <c r="AG40" s="1590"/>
      <c r="AH40" s="1590"/>
      <c r="AI40" s="1590"/>
      <c r="AJ40" s="1590"/>
      <c r="AK40" s="1590"/>
      <c r="AL40" s="1590"/>
      <c r="AM40" s="1590"/>
      <c r="AN40" s="1590"/>
      <c r="AO40" s="1590"/>
      <c r="AP40" s="1590"/>
      <c r="AQ40" s="1590"/>
      <c r="AR40" s="1590"/>
      <c r="AS40" s="1590"/>
      <c r="AT40" s="1590"/>
      <c r="AU40" s="1590"/>
      <c r="AV40" s="1590"/>
      <c r="AW40" s="1590"/>
      <c r="AX40" s="1590"/>
      <c r="AY40" s="1590"/>
      <c r="AZ40" s="1590"/>
      <c r="BA40" s="1590"/>
      <c r="BB40" s="1590"/>
      <c r="BC40" s="1590"/>
    </row>
    <row r="41" spans="1:55" x14ac:dyDescent="0.2">
      <c r="A41" s="1590"/>
      <c r="B41" s="1590"/>
      <c r="C41" s="1590"/>
      <c r="D41" s="1590"/>
      <c r="E41" s="1590"/>
      <c r="F41" s="1590"/>
      <c r="G41" s="1590"/>
      <c r="H41" s="1590"/>
      <c r="I41" s="1590"/>
      <c r="J41" s="1590"/>
      <c r="K41" s="1590"/>
      <c r="L41" s="1590"/>
      <c r="M41" s="1590"/>
      <c r="N41" s="1590"/>
      <c r="O41" s="1590"/>
      <c r="P41" s="1590"/>
      <c r="Q41" s="1590"/>
      <c r="R41" s="1590"/>
      <c r="S41" s="1590"/>
      <c r="T41" s="1590"/>
      <c r="U41" s="1590"/>
      <c r="V41" s="1590"/>
      <c r="W41" s="1590"/>
      <c r="X41" s="1590"/>
      <c r="Y41" s="1590"/>
      <c r="Z41" s="1590"/>
      <c r="AA41" s="1590"/>
      <c r="AB41" s="1590"/>
      <c r="AC41" s="1590"/>
      <c r="AD41" s="1590"/>
      <c r="AE41" s="1590"/>
      <c r="AF41" s="1590"/>
      <c r="AG41" s="1590"/>
      <c r="AH41" s="1590"/>
      <c r="AI41" s="1590"/>
      <c r="AJ41" s="1590"/>
      <c r="AK41" s="1590"/>
      <c r="AL41" s="1590"/>
      <c r="AM41" s="1590"/>
      <c r="AN41" s="1590"/>
      <c r="AO41" s="1590"/>
      <c r="AP41" s="1590"/>
      <c r="AQ41" s="1590"/>
      <c r="AR41" s="1590"/>
      <c r="AS41" s="1590"/>
      <c r="AT41" s="1590"/>
      <c r="AU41" s="1590"/>
      <c r="AV41" s="1590"/>
      <c r="AW41" s="1590"/>
      <c r="AX41" s="1590"/>
      <c r="AY41" s="1590"/>
      <c r="AZ41" s="1590"/>
      <c r="BA41" s="1590"/>
      <c r="BB41" s="1590"/>
      <c r="BC41" s="1590"/>
    </row>
    <row r="42" spans="1:55" x14ac:dyDescent="0.2">
      <c r="A42" s="1590"/>
      <c r="B42" s="1590"/>
      <c r="C42" s="1590"/>
      <c r="D42" s="1590"/>
      <c r="E42" s="1590"/>
      <c r="F42" s="1590"/>
      <c r="G42" s="1590"/>
      <c r="H42" s="1590"/>
      <c r="I42" s="1590"/>
      <c r="J42" s="1590"/>
      <c r="K42" s="1590"/>
      <c r="L42" s="1590"/>
      <c r="M42" s="1590"/>
      <c r="N42" s="1590"/>
      <c r="O42" s="1590"/>
      <c r="P42" s="1590"/>
      <c r="Q42" s="1590"/>
      <c r="R42" s="1590"/>
      <c r="S42" s="1590"/>
      <c r="T42" s="1590"/>
      <c r="U42" s="1590"/>
      <c r="V42" s="1590"/>
      <c r="W42" s="1590"/>
      <c r="X42" s="1590"/>
      <c r="Y42" s="1590"/>
      <c r="Z42" s="1590"/>
      <c r="AA42" s="1590"/>
      <c r="AB42" s="1590"/>
      <c r="AC42" s="1590"/>
      <c r="AD42" s="1590"/>
      <c r="AE42" s="1590"/>
      <c r="AF42" s="1590"/>
      <c r="AG42" s="1590"/>
      <c r="AH42" s="1590"/>
      <c r="AI42" s="1590"/>
      <c r="AJ42" s="1590"/>
      <c r="AK42" s="1590"/>
      <c r="AL42" s="1590"/>
      <c r="AM42" s="1590"/>
      <c r="AN42" s="1590"/>
      <c r="AO42" s="1590"/>
      <c r="AP42" s="1590"/>
      <c r="AQ42" s="1590"/>
      <c r="AR42" s="1590"/>
      <c r="AS42" s="1590"/>
      <c r="AT42" s="1590"/>
      <c r="AU42" s="1590"/>
      <c r="AV42" s="1590"/>
      <c r="AW42" s="1590"/>
      <c r="AX42" s="1590"/>
      <c r="AY42" s="1590"/>
      <c r="AZ42" s="1590"/>
      <c r="BA42" s="1590"/>
      <c r="BB42" s="1590"/>
      <c r="BC42" s="1590"/>
    </row>
    <row r="43" spans="1:55" x14ac:dyDescent="0.2">
      <c r="A43" s="1590"/>
      <c r="B43" s="1590"/>
      <c r="C43" s="1590"/>
      <c r="D43" s="1590"/>
      <c r="E43" s="1590"/>
      <c r="F43" s="1590"/>
      <c r="G43" s="1590"/>
      <c r="H43" s="1590"/>
      <c r="I43" s="1590"/>
      <c r="J43" s="1590"/>
      <c r="K43" s="1590"/>
      <c r="L43" s="1590"/>
      <c r="M43" s="1590"/>
      <c r="N43" s="1590"/>
      <c r="O43" s="1590"/>
      <c r="P43" s="1590"/>
      <c r="Q43" s="1590"/>
      <c r="R43" s="1590"/>
      <c r="S43" s="1590"/>
      <c r="T43" s="1590"/>
      <c r="U43" s="1590"/>
      <c r="V43" s="1590"/>
      <c r="W43" s="1590"/>
      <c r="X43" s="1590"/>
      <c r="Y43" s="1590"/>
      <c r="Z43" s="1590"/>
      <c r="AA43" s="1590"/>
      <c r="AB43" s="1590"/>
      <c r="AC43" s="1590"/>
      <c r="AD43" s="1590"/>
      <c r="AE43" s="1590"/>
      <c r="AF43" s="1590"/>
      <c r="AG43" s="1590"/>
      <c r="AH43" s="1590"/>
      <c r="AI43" s="1590"/>
      <c r="AJ43" s="1590"/>
      <c r="AK43" s="1590"/>
      <c r="AL43" s="1590"/>
      <c r="AM43" s="1590"/>
      <c r="AN43" s="1590"/>
      <c r="AO43" s="1590"/>
      <c r="AP43" s="1590"/>
      <c r="AQ43" s="1590"/>
      <c r="AR43" s="1590"/>
      <c r="AS43" s="1590"/>
      <c r="AT43" s="1590"/>
      <c r="AU43" s="1590"/>
      <c r="AV43" s="1590"/>
      <c r="AW43" s="1590"/>
      <c r="AX43" s="1590"/>
      <c r="AY43" s="1590"/>
      <c r="AZ43" s="1590"/>
      <c r="BA43" s="1590"/>
      <c r="BB43" s="1590"/>
      <c r="BC43" s="1590"/>
    </row>
    <row r="44" spans="1:55" x14ac:dyDescent="0.2">
      <c r="A44" s="1590"/>
      <c r="B44" s="1590"/>
      <c r="C44" s="1590"/>
      <c r="D44" s="1590"/>
      <c r="E44" s="1590"/>
      <c r="F44" s="1590"/>
      <c r="G44" s="1590"/>
      <c r="H44" s="1590"/>
      <c r="I44" s="1590"/>
      <c r="J44" s="1590"/>
      <c r="K44" s="1590"/>
      <c r="L44" s="1590"/>
      <c r="M44" s="1590"/>
      <c r="N44" s="1590"/>
      <c r="O44" s="1590"/>
      <c r="P44" s="1590"/>
      <c r="Q44" s="1590"/>
      <c r="R44" s="1590"/>
      <c r="S44" s="1590"/>
      <c r="T44" s="1590"/>
      <c r="U44" s="1590"/>
      <c r="V44" s="1590"/>
      <c r="W44" s="1590"/>
      <c r="X44" s="1590"/>
      <c r="Y44" s="1590"/>
      <c r="Z44" s="1590"/>
      <c r="AA44" s="1590"/>
      <c r="AB44" s="1590"/>
      <c r="AC44" s="1590"/>
      <c r="AD44" s="1590"/>
      <c r="AE44" s="1590"/>
      <c r="AF44" s="1590"/>
      <c r="AG44" s="1590"/>
      <c r="AH44" s="1590"/>
      <c r="AI44" s="1590"/>
      <c r="AJ44" s="1590"/>
      <c r="AK44" s="1590"/>
      <c r="AL44" s="1590"/>
      <c r="AM44" s="1590"/>
      <c r="AN44" s="1590"/>
      <c r="AO44" s="1590"/>
      <c r="AP44" s="1590"/>
      <c r="AQ44" s="1590"/>
      <c r="AR44" s="1590"/>
      <c r="AS44" s="1590"/>
      <c r="AT44" s="1590"/>
      <c r="AU44" s="1590"/>
      <c r="AV44" s="1590"/>
      <c r="AW44" s="1590"/>
      <c r="AX44" s="1590"/>
      <c r="AY44" s="1590"/>
      <c r="AZ44" s="1590"/>
      <c r="BA44" s="1590"/>
      <c r="BB44" s="1590"/>
      <c r="BC44" s="1590"/>
    </row>
    <row r="45" spans="1:55" x14ac:dyDescent="0.2">
      <c r="A45" s="1590"/>
      <c r="B45" s="1590"/>
      <c r="C45" s="1590"/>
      <c r="D45" s="1590"/>
      <c r="E45" s="1590"/>
      <c r="F45" s="1590"/>
      <c r="G45" s="1590"/>
      <c r="H45" s="1590"/>
      <c r="I45" s="1590"/>
      <c r="J45" s="1590"/>
      <c r="K45" s="1590"/>
      <c r="L45" s="1590"/>
      <c r="M45" s="1590"/>
      <c r="N45" s="1590"/>
      <c r="O45" s="1590"/>
      <c r="P45" s="1590"/>
      <c r="Q45" s="1590"/>
      <c r="R45" s="1590"/>
      <c r="S45" s="1590"/>
      <c r="T45" s="1590"/>
      <c r="U45" s="1590"/>
      <c r="V45" s="1590"/>
      <c r="W45" s="1590"/>
      <c r="X45" s="1590"/>
      <c r="Y45" s="1590"/>
      <c r="Z45" s="1590"/>
      <c r="AA45" s="1590"/>
      <c r="AB45" s="1590"/>
      <c r="AC45" s="1590"/>
      <c r="AD45" s="1590"/>
      <c r="AE45" s="1590"/>
      <c r="AF45" s="1590"/>
      <c r="AG45" s="1590"/>
      <c r="AH45" s="1590"/>
      <c r="AI45" s="1590"/>
      <c r="AJ45" s="1590"/>
      <c r="AK45" s="1590"/>
      <c r="AL45" s="1590"/>
      <c r="AM45" s="1590"/>
      <c r="AN45" s="1590"/>
      <c r="AO45" s="1590"/>
      <c r="AP45" s="1590"/>
      <c r="AQ45" s="1590"/>
      <c r="AR45" s="1590"/>
      <c r="AS45" s="1590"/>
      <c r="AT45" s="1590"/>
      <c r="AU45" s="1590"/>
      <c r="AV45" s="1590"/>
      <c r="AW45" s="1590"/>
      <c r="AX45" s="1590"/>
      <c r="AY45" s="1590"/>
      <c r="AZ45" s="1590"/>
      <c r="BA45" s="1590"/>
      <c r="BB45" s="1590"/>
      <c r="BC45" s="1590"/>
    </row>
    <row r="46" spans="1:55" x14ac:dyDescent="0.2">
      <c r="A46" s="1590"/>
      <c r="B46" s="1590"/>
      <c r="C46" s="1590"/>
      <c r="D46" s="1590"/>
      <c r="E46" s="1590"/>
      <c r="F46" s="1590"/>
      <c r="G46" s="1590"/>
      <c r="H46" s="1590"/>
      <c r="I46" s="1590"/>
      <c r="J46" s="1590"/>
      <c r="K46" s="1590"/>
      <c r="L46" s="1590"/>
      <c r="M46" s="1590"/>
      <c r="N46" s="1590"/>
      <c r="O46" s="1590"/>
      <c r="P46" s="1590"/>
      <c r="Q46" s="1590"/>
      <c r="R46" s="1590"/>
      <c r="S46" s="1590"/>
      <c r="T46" s="1590"/>
      <c r="U46" s="1590"/>
      <c r="V46" s="1590"/>
      <c r="W46" s="1590"/>
      <c r="X46" s="1590"/>
      <c r="Y46" s="1590"/>
      <c r="Z46" s="1590"/>
      <c r="AA46" s="1590"/>
      <c r="AB46" s="1590"/>
      <c r="AC46" s="1590"/>
      <c r="AD46" s="1590"/>
      <c r="AE46" s="1590"/>
      <c r="AF46" s="1590"/>
      <c r="AG46" s="1590"/>
      <c r="AH46" s="1590"/>
      <c r="AI46" s="1590"/>
      <c r="AJ46" s="1590"/>
      <c r="AK46" s="1590"/>
      <c r="AL46" s="1590"/>
      <c r="AM46" s="1590"/>
      <c r="AN46" s="1590"/>
      <c r="AO46" s="1590"/>
      <c r="AP46" s="1590"/>
      <c r="AQ46" s="1590"/>
      <c r="AR46" s="1590"/>
      <c r="AS46" s="1590"/>
      <c r="AT46" s="1590"/>
      <c r="AU46" s="1590"/>
      <c r="AV46" s="1590"/>
      <c r="AW46" s="1590"/>
      <c r="AX46" s="1590"/>
      <c r="AY46" s="1590"/>
      <c r="AZ46" s="1590"/>
      <c r="BA46" s="1590"/>
      <c r="BB46" s="1590"/>
      <c r="BC46" s="1590"/>
    </row>
    <row r="47" spans="1:55" x14ac:dyDescent="0.2">
      <c r="A47" s="1590"/>
      <c r="B47" s="1590"/>
      <c r="C47" s="1590"/>
      <c r="D47" s="1590"/>
      <c r="E47" s="1590"/>
      <c r="F47" s="1590"/>
      <c r="G47" s="1590"/>
      <c r="H47" s="1590"/>
      <c r="I47" s="1590"/>
      <c r="J47" s="1590"/>
      <c r="K47" s="1590"/>
      <c r="L47" s="1590"/>
      <c r="M47" s="1590"/>
      <c r="N47" s="1590"/>
      <c r="O47" s="1590"/>
      <c r="P47" s="1590"/>
      <c r="Q47" s="1590"/>
      <c r="R47" s="1590"/>
      <c r="S47" s="1590"/>
      <c r="T47" s="1590"/>
      <c r="U47" s="1590"/>
      <c r="V47" s="1590"/>
      <c r="W47" s="1590"/>
      <c r="X47" s="1590"/>
      <c r="Y47" s="1590"/>
      <c r="Z47" s="1590"/>
      <c r="AA47" s="1590"/>
      <c r="AB47" s="1590"/>
      <c r="AC47" s="1590"/>
      <c r="AD47" s="1590"/>
      <c r="AE47" s="1590"/>
      <c r="AF47" s="1590"/>
      <c r="AG47" s="1590"/>
      <c r="AH47" s="1590"/>
      <c r="AI47" s="1590"/>
      <c r="AJ47" s="1590"/>
      <c r="AK47" s="1590"/>
      <c r="AL47" s="1590"/>
      <c r="AM47" s="1590"/>
      <c r="AN47" s="1590"/>
      <c r="AO47" s="1590"/>
      <c r="AP47" s="1590"/>
      <c r="AQ47" s="1590"/>
      <c r="AR47" s="1590"/>
      <c r="AS47" s="1590"/>
      <c r="AT47" s="1590"/>
      <c r="AU47" s="1590"/>
      <c r="AV47" s="1590"/>
      <c r="AW47" s="1590"/>
      <c r="AX47" s="1590"/>
      <c r="AY47" s="1590"/>
      <c r="AZ47" s="1590"/>
      <c r="BA47" s="1590"/>
      <c r="BB47" s="1590"/>
      <c r="BC47" s="1590"/>
    </row>
    <row r="48" spans="1:55" x14ac:dyDescent="0.2">
      <c r="A48" s="1590"/>
      <c r="B48" s="1590"/>
      <c r="C48" s="1590"/>
      <c r="D48" s="1590"/>
      <c r="E48" s="1590"/>
      <c r="F48" s="1590"/>
      <c r="G48" s="1590"/>
      <c r="H48" s="1590"/>
      <c r="I48" s="1590"/>
      <c r="J48" s="1590"/>
      <c r="K48" s="1590"/>
      <c r="L48" s="1590"/>
      <c r="M48" s="1590"/>
      <c r="N48" s="1590"/>
      <c r="O48" s="1590"/>
      <c r="P48" s="1590"/>
      <c r="Q48" s="1590"/>
      <c r="R48" s="1590"/>
      <c r="S48" s="1590"/>
      <c r="T48" s="1590"/>
      <c r="U48" s="1590"/>
      <c r="V48" s="1590"/>
      <c r="W48" s="1590"/>
      <c r="X48" s="1590"/>
      <c r="Y48" s="1590"/>
      <c r="Z48" s="1590"/>
      <c r="AA48" s="1590"/>
      <c r="AB48" s="1590"/>
      <c r="AC48" s="1590"/>
      <c r="AD48" s="1590"/>
      <c r="AE48" s="1590"/>
      <c r="AF48" s="1590"/>
      <c r="AG48" s="1590"/>
      <c r="AH48" s="1590"/>
      <c r="AI48" s="1590"/>
      <c r="AJ48" s="1590"/>
      <c r="AK48" s="1590"/>
      <c r="AL48" s="1590"/>
      <c r="AM48" s="1590"/>
      <c r="AN48" s="1590"/>
      <c r="AO48" s="1590"/>
      <c r="AP48" s="1590"/>
      <c r="AQ48" s="1590"/>
      <c r="AR48" s="1590"/>
      <c r="AS48" s="1590"/>
      <c r="AT48" s="1590"/>
      <c r="AU48" s="1590"/>
      <c r="AV48" s="1590"/>
      <c r="AW48" s="1590"/>
      <c r="AX48" s="1590"/>
      <c r="AY48" s="1590"/>
      <c r="AZ48" s="1590"/>
      <c r="BA48" s="1590"/>
      <c r="BB48" s="1590"/>
      <c r="BC48" s="1590"/>
    </row>
    <row r="49" spans="1:55" x14ac:dyDescent="0.2">
      <c r="A49" s="1590"/>
      <c r="B49" s="1590"/>
      <c r="C49" s="1590"/>
      <c r="D49" s="1590"/>
      <c r="E49" s="1590"/>
      <c r="F49" s="1590"/>
      <c r="G49" s="1590"/>
      <c r="H49" s="1590"/>
      <c r="I49" s="1590"/>
      <c r="J49" s="1590"/>
      <c r="K49" s="1590"/>
      <c r="L49" s="1590"/>
      <c r="M49" s="1590"/>
      <c r="N49" s="1590"/>
      <c r="O49" s="1590"/>
      <c r="P49" s="1590"/>
      <c r="Q49" s="1590"/>
      <c r="R49" s="1590"/>
      <c r="S49" s="1590"/>
      <c r="T49" s="1590"/>
      <c r="U49" s="1590"/>
      <c r="V49" s="1590"/>
      <c r="W49" s="1590"/>
      <c r="X49" s="1590"/>
      <c r="Y49" s="1590"/>
      <c r="Z49" s="1590"/>
      <c r="AA49" s="1590"/>
      <c r="AB49" s="1590"/>
      <c r="AC49" s="1590"/>
      <c r="AD49" s="1590"/>
      <c r="AE49" s="1590"/>
      <c r="AF49" s="1590"/>
      <c r="AG49" s="1590"/>
      <c r="AH49" s="1590"/>
      <c r="AI49" s="1590"/>
      <c r="AJ49" s="1590"/>
      <c r="AK49" s="1590"/>
      <c r="AL49" s="1590"/>
      <c r="AM49" s="1590"/>
      <c r="AN49" s="1590"/>
      <c r="AO49" s="1590"/>
      <c r="AP49" s="1590"/>
      <c r="AQ49" s="1590"/>
      <c r="AR49" s="1590"/>
      <c r="AS49" s="1590"/>
      <c r="AT49" s="1590"/>
      <c r="AU49" s="1590"/>
      <c r="AV49" s="1590"/>
      <c r="AW49" s="1590"/>
      <c r="AX49" s="1590"/>
      <c r="AY49" s="1590"/>
      <c r="AZ49" s="1590"/>
      <c r="BA49" s="1590"/>
      <c r="BB49" s="1590"/>
      <c r="BC49" s="1590"/>
    </row>
    <row r="50" spans="1:55" x14ac:dyDescent="0.2">
      <c r="A50" s="1590"/>
      <c r="B50" s="1590"/>
      <c r="C50" s="1590"/>
      <c r="D50" s="1590"/>
      <c r="E50" s="1590"/>
      <c r="F50" s="1590"/>
      <c r="G50" s="1590"/>
      <c r="H50" s="1590"/>
      <c r="I50" s="1590"/>
      <c r="J50" s="1590"/>
      <c r="K50" s="1590"/>
      <c r="L50" s="1590"/>
      <c r="M50" s="1590"/>
      <c r="N50" s="1590"/>
      <c r="O50" s="1590"/>
      <c r="P50" s="1590"/>
      <c r="Q50" s="1590"/>
      <c r="R50" s="1590"/>
      <c r="S50" s="1590"/>
      <c r="T50" s="1590"/>
      <c r="U50" s="1590"/>
      <c r="V50" s="1590"/>
      <c r="W50" s="1590"/>
      <c r="X50" s="1590"/>
      <c r="Y50" s="1590"/>
      <c r="Z50" s="1590"/>
      <c r="AA50" s="1590"/>
      <c r="AB50" s="1590"/>
      <c r="AC50" s="1590"/>
      <c r="AD50" s="1590"/>
      <c r="AE50" s="1590"/>
      <c r="AF50" s="1590"/>
      <c r="AG50" s="1590"/>
      <c r="AH50" s="1590"/>
      <c r="AI50" s="1590"/>
      <c r="AJ50" s="1590"/>
      <c r="AK50" s="1590"/>
      <c r="AL50" s="1590"/>
      <c r="AM50" s="1590"/>
      <c r="AN50" s="1590"/>
      <c r="AO50" s="1590"/>
      <c r="AP50" s="1590"/>
      <c r="AQ50" s="1590"/>
      <c r="AR50" s="1590"/>
      <c r="AS50" s="1590"/>
      <c r="AT50" s="1590"/>
      <c r="AU50" s="1590"/>
      <c r="AV50" s="1590"/>
      <c r="AW50" s="1590"/>
      <c r="AX50" s="1590"/>
      <c r="AY50" s="1590"/>
      <c r="AZ50" s="1590"/>
      <c r="BA50" s="1590"/>
      <c r="BB50" s="1590"/>
      <c r="BC50" s="1590"/>
    </row>
    <row r="51" spans="1:55" x14ac:dyDescent="0.2">
      <c r="A51" s="1590"/>
      <c r="B51" s="1590"/>
      <c r="C51" s="1590"/>
      <c r="D51" s="1590"/>
      <c r="E51" s="1590"/>
      <c r="F51" s="1590"/>
      <c r="G51" s="1590"/>
      <c r="H51" s="1590"/>
      <c r="I51" s="1590"/>
      <c r="J51" s="1590"/>
      <c r="K51" s="1590"/>
      <c r="L51" s="1590"/>
      <c r="M51" s="1590"/>
      <c r="N51" s="1590"/>
      <c r="O51" s="1590"/>
      <c r="P51" s="1590"/>
      <c r="Q51" s="1590"/>
      <c r="R51" s="1590"/>
      <c r="S51" s="1590"/>
      <c r="T51" s="1590"/>
      <c r="U51" s="1590"/>
      <c r="V51" s="1590"/>
      <c r="W51" s="1590"/>
      <c r="X51" s="1590"/>
      <c r="Y51" s="1590"/>
      <c r="Z51" s="1590"/>
      <c r="AA51" s="1590"/>
      <c r="AB51" s="1590"/>
      <c r="AC51" s="1590"/>
      <c r="AD51" s="1590"/>
      <c r="AE51" s="1590"/>
      <c r="AF51" s="1590"/>
      <c r="AG51" s="1590"/>
      <c r="AH51" s="1590"/>
      <c r="AI51" s="1590"/>
      <c r="AJ51" s="1590"/>
      <c r="AK51" s="1590"/>
      <c r="AL51" s="1590"/>
      <c r="AM51" s="1590"/>
      <c r="AN51" s="1590"/>
      <c r="AO51" s="1590"/>
      <c r="AP51" s="1590"/>
      <c r="AQ51" s="1590"/>
      <c r="AR51" s="1590"/>
      <c r="AS51" s="1590"/>
      <c r="AT51" s="1590"/>
      <c r="AU51" s="1590"/>
      <c r="AV51" s="1590"/>
      <c r="AW51" s="1590"/>
      <c r="AX51" s="1590"/>
      <c r="AY51" s="1590"/>
      <c r="AZ51" s="1590"/>
      <c r="BA51" s="1590"/>
      <c r="BB51" s="1590"/>
      <c r="BC51" s="1590"/>
    </row>
    <row r="52" spans="1:55" x14ac:dyDescent="0.2">
      <c r="A52" s="1590"/>
      <c r="B52" s="1590"/>
      <c r="C52" s="1590"/>
      <c r="D52" s="1590"/>
      <c r="E52" s="1590"/>
      <c r="F52" s="1590"/>
      <c r="G52" s="1590"/>
      <c r="H52" s="1590"/>
      <c r="I52" s="1590"/>
      <c r="J52" s="1590"/>
      <c r="K52" s="1590"/>
      <c r="L52" s="1590"/>
      <c r="M52" s="1590"/>
      <c r="N52" s="1590"/>
      <c r="O52" s="1590"/>
      <c r="P52" s="1590"/>
      <c r="Q52" s="1590"/>
      <c r="R52" s="1590"/>
      <c r="S52" s="1590"/>
      <c r="T52" s="1590"/>
      <c r="U52" s="1590"/>
      <c r="V52" s="1590"/>
      <c r="W52" s="1590"/>
      <c r="X52" s="1590"/>
      <c r="Y52" s="1590"/>
      <c r="Z52" s="1590"/>
      <c r="AA52" s="1590"/>
      <c r="AB52" s="1590"/>
      <c r="AC52" s="1590"/>
      <c r="AD52" s="1590"/>
      <c r="AE52" s="1590"/>
      <c r="AF52" s="1590"/>
      <c r="AG52" s="1590"/>
      <c r="AH52" s="1590"/>
      <c r="AI52" s="1590"/>
      <c r="AJ52" s="1590"/>
      <c r="AK52" s="1590"/>
      <c r="AL52" s="1590"/>
      <c r="AM52" s="1590"/>
      <c r="AN52" s="1590"/>
      <c r="AO52" s="1590"/>
      <c r="AP52" s="1590"/>
      <c r="AQ52" s="1590"/>
      <c r="AR52" s="1590"/>
      <c r="AS52" s="1590"/>
      <c r="AT52" s="1590"/>
      <c r="AU52" s="1590"/>
      <c r="AV52" s="1590"/>
      <c r="AW52" s="1590"/>
      <c r="AX52" s="1590"/>
      <c r="AY52" s="1590"/>
      <c r="AZ52" s="1590"/>
      <c r="BA52" s="1590"/>
      <c r="BB52" s="1590"/>
      <c r="BC52" s="1590"/>
    </row>
    <row r="53" spans="1:55" x14ac:dyDescent="0.2">
      <c r="A53" s="1590"/>
      <c r="B53" s="1590"/>
      <c r="C53" s="1590"/>
      <c r="D53" s="1590"/>
      <c r="E53" s="1590"/>
      <c r="F53" s="1590"/>
      <c r="G53" s="1590"/>
      <c r="H53" s="1590"/>
      <c r="I53" s="1590"/>
      <c r="J53" s="1590"/>
      <c r="K53" s="1590"/>
      <c r="L53" s="1590"/>
      <c r="M53" s="1590"/>
      <c r="N53" s="1590"/>
      <c r="O53" s="1590"/>
      <c r="P53" s="1590"/>
      <c r="Q53" s="1590"/>
      <c r="R53" s="1590"/>
      <c r="S53" s="1590"/>
      <c r="T53" s="1590"/>
      <c r="U53" s="1590"/>
      <c r="V53" s="1590"/>
      <c r="W53" s="1590"/>
      <c r="X53" s="1590"/>
      <c r="Y53" s="1590"/>
      <c r="Z53" s="1590"/>
      <c r="AA53" s="1590"/>
      <c r="AB53" s="1590"/>
      <c r="AC53" s="1590"/>
      <c r="AD53" s="1590"/>
      <c r="AE53" s="1590"/>
      <c r="AF53" s="1590"/>
      <c r="AG53" s="1590"/>
      <c r="AH53" s="1590"/>
      <c r="AI53" s="1590"/>
      <c r="AJ53" s="1590"/>
      <c r="AK53" s="1590"/>
      <c r="AL53" s="1590"/>
      <c r="AM53" s="1590"/>
      <c r="AN53" s="1590"/>
      <c r="AO53" s="1590"/>
      <c r="AP53" s="1590"/>
      <c r="AQ53" s="1590"/>
      <c r="AR53" s="1590"/>
      <c r="AS53" s="1590"/>
      <c r="AT53" s="1590"/>
      <c r="AU53" s="1590"/>
      <c r="AV53" s="1590"/>
      <c r="AW53" s="1590"/>
      <c r="AX53" s="1590"/>
      <c r="AY53" s="1590"/>
      <c r="AZ53" s="1590"/>
      <c r="BA53" s="1590"/>
      <c r="BB53" s="1590"/>
      <c r="BC53" s="1590"/>
    </row>
    <row r="54" spans="1:55" x14ac:dyDescent="0.2">
      <c r="A54" s="1590"/>
      <c r="B54" s="1590"/>
      <c r="C54" s="1590"/>
      <c r="D54" s="1590"/>
      <c r="E54" s="1590"/>
      <c r="F54" s="1590"/>
      <c r="G54" s="1590"/>
      <c r="H54" s="1590"/>
      <c r="I54" s="1590"/>
      <c r="J54" s="1590"/>
      <c r="K54" s="1590"/>
      <c r="L54" s="1590"/>
      <c r="M54" s="1590"/>
      <c r="N54" s="1590"/>
      <c r="O54" s="1590"/>
      <c r="P54" s="1590"/>
      <c r="Q54" s="1590"/>
      <c r="R54" s="1590"/>
      <c r="S54" s="1590"/>
      <c r="T54" s="1590"/>
      <c r="U54" s="1590"/>
      <c r="V54" s="1590"/>
      <c r="W54" s="1590"/>
      <c r="X54" s="1590"/>
      <c r="Y54" s="1590"/>
      <c r="Z54" s="1590"/>
      <c r="AA54" s="1590"/>
      <c r="AB54" s="1590"/>
      <c r="AC54" s="1590"/>
      <c r="AD54" s="1590"/>
      <c r="AE54" s="1590"/>
      <c r="AF54" s="1590"/>
      <c r="AG54" s="1590"/>
      <c r="AH54" s="1590"/>
      <c r="AI54" s="1590"/>
      <c r="AJ54" s="1590"/>
      <c r="AK54" s="1590"/>
      <c r="AL54" s="1590"/>
      <c r="AM54" s="1590"/>
      <c r="AN54" s="1590"/>
      <c r="AO54" s="1590"/>
      <c r="AP54" s="1590"/>
      <c r="AQ54" s="1590"/>
      <c r="AR54" s="1590"/>
      <c r="AS54" s="1590"/>
      <c r="AT54" s="1590"/>
      <c r="AU54" s="1590"/>
      <c r="AV54" s="1590"/>
      <c r="AW54" s="1590"/>
      <c r="AX54" s="1590"/>
      <c r="AY54" s="1590"/>
      <c r="AZ54" s="1590"/>
      <c r="BA54" s="1590"/>
      <c r="BB54" s="1590"/>
      <c r="BC54" s="1590"/>
    </row>
    <row r="55" spans="1:55" x14ac:dyDescent="0.2">
      <c r="A55" s="1590"/>
      <c r="B55" s="1590"/>
      <c r="C55" s="1590"/>
      <c r="D55" s="1590"/>
      <c r="E55" s="1590"/>
      <c r="F55" s="1590"/>
      <c r="G55" s="1590"/>
      <c r="H55" s="1590"/>
      <c r="I55" s="1590"/>
      <c r="J55" s="1590"/>
      <c r="K55" s="1590"/>
      <c r="L55" s="1590"/>
      <c r="M55" s="1590"/>
      <c r="N55" s="1590"/>
      <c r="O55" s="1590"/>
      <c r="P55" s="1590"/>
      <c r="Q55" s="1590"/>
      <c r="R55" s="1590"/>
      <c r="S55" s="1590"/>
      <c r="T55" s="1590"/>
      <c r="U55" s="1590"/>
      <c r="V55" s="1590"/>
      <c r="W55" s="1590"/>
      <c r="X55" s="1590"/>
      <c r="Y55" s="1590"/>
      <c r="Z55" s="1590"/>
      <c r="AA55" s="1590"/>
      <c r="AB55" s="1590"/>
      <c r="AC55" s="1590"/>
      <c r="AD55" s="1590"/>
      <c r="AE55" s="1590"/>
      <c r="AF55" s="1590"/>
      <c r="AG55" s="1590"/>
      <c r="AH55" s="1590"/>
      <c r="AI55" s="1590"/>
      <c r="AJ55" s="1590"/>
      <c r="AK55" s="1590"/>
      <c r="AL55" s="1590"/>
      <c r="AM55" s="1590"/>
      <c r="AN55" s="1590"/>
      <c r="AO55" s="1590"/>
      <c r="AP55" s="1590"/>
      <c r="AQ55" s="1590"/>
      <c r="AR55" s="1590"/>
      <c r="AS55" s="1590"/>
      <c r="AT55" s="1590"/>
      <c r="AU55" s="1590"/>
      <c r="AV55" s="1590"/>
      <c r="AW55" s="1590"/>
      <c r="AX55" s="1590"/>
      <c r="AY55" s="1590"/>
      <c r="AZ55" s="1590"/>
      <c r="BA55" s="1590"/>
      <c r="BB55" s="1590"/>
      <c r="BC55" s="1590"/>
    </row>
    <row r="56" spans="1:55" x14ac:dyDescent="0.2">
      <c r="A56" s="1590"/>
      <c r="B56" s="1590"/>
      <c r="C56" s="1590"/>
      <c r="D56" s="1590"/>
      <c r="E56" s="1590"/>
      <c r="F56" s="1590"/>
      <c r="G56" s="1590"/>
      <c r="H56" s="1590"/>
      <c r="I56" s="1590"/>
      <c r="J56" s="1590"/>
      <c r="K56" s="1590"/>
      <c r="L56" s="1590"/>
      <c r="M56" s="1590"/>
      <c r="N56" s="1590"/>
      <c r="O56" s="1590"/>
      <c r="P56" s="1590"/>
      <c r="Q56" s="1590"/>
      <c r="R56" s="1590"/>
      <c r="S56" s="1590"/>
      <c r="T56" s="1590"/>
      <c r="U56" s="1590"/>
      <c r="V56" s="1590"/>
      <c r="W56" s="1590"/>
      <c r="X56" s="1590"/>
      <c r="Y56" s="1590"/>
      <c r="Z56" s="1590"/>
      <c r="AA56" s="1590"/>
      <c r="AB56" s="1590"/>
      <c r="AC56" s="1590"/>
      <c r="AD56" s="1590"/>
      <c r="AE56" s="1590"/>
      <c r="AF56" s="1590"/>
      <c r="AG56" s="1590"/>
      <c r="AH56" s="1590"/>
      <c r="AI56" s="1590"/>
      <c r="AJ56" s="1590"/>
      <c r="AK56" s="1590"/>
      <c r="AL56" s="1590"/>
      <c r="AM56" s="1590"/>
      <c r="AN56" s="1590"/>
      <c r="AO56" s="1590"/>
      <c r="AP56" s="1590"/>
      <c r="AQ56" s="1590"/>
      <c r="AR56" s="1590"/>
      <c r="AS56" s="1590"/>
      <c r="AT56" s="1590"/>
      <c r="AU56" s="1590"/>
      <c r="AV56" s="1590"/>
      <c r="AW56" s="1590"/>
      <c r="AX56" s="1590"/>
      <c r="AY56" s="1590"/>
      <c r="AZ56" s="1590"/>
      <c r="BA56" s="1590"/>
      <c r="BB56" s="1590"/>
      <c r="BC56" s="1590"/>
    </row>
    <row r="57" spans="1:55" x14ac:dyDescent="0.2">
      <c r="A57" s="1590"/>
      <c r="B57" s="1590"/>
      <c r="C57" s="1590"/>
      <c r="D57" s="1590"/>
      <c r="E57" s="1590"/>
      <c r="F57" s="1590"/>
      <c r="G57" s="1590"/>
      <c r="H57" s="1590"/>
      <c r="I57" s="1590"/>
      <c r="J57" s="1590"/>
      <c r="K57" s="1590"/>
      <c r="L57" s="1590"/>
      <c r="M57" s="1590"/>
      <c r="N57" s="1590"/>
      <c r="O57" s="1590"/>
      <c r="P57" s="1590"/>
      <c r="Q57" s="1590"/>
      <c r="R57" s="1590"/>
      <c r="S57" s="1590"/>
      <c r="T57" s="1590"/>
      <c r="U57" s="1590"/>
      <c r="V57" s="1590"/>
      <c r="W57" s="1590"/>
      <c r="X57" s="1590"/>
      <c r="Y57" s="1590"/>
      <c r="Z57" s="1590"/>
      <c r="AA57" s="1590"/>
      <c r="AB57" s="1590"/>
      <c r="AC57" s="1590"/>
      <c r="AD57" s="1590"/>
      <c r="AE57" s="1590"/>
      <c r="AF57" s="1590"/>
      <c r="AG57" s="1590"/>
      <c r="AH57" s="1590"/>
      <c r="AI57" s="1590"/>
      <c r="AJ57" s="1590"/>
      <c r="AK57" s="1590"/>
      <c r="AL57" s="1590"/>
      <c r="AM57" s="1590"/>
      <c r="AN57" s="1590"/>
      <c r="AO57" s="1590"/>
      <c r="AP57" s="1590"/>
      <c r="AQ57" s="1590"/>
      <c r="AR57" s="1590"/>
      <c r="AS57" s="1590"/>
      <c r="AT57" s="1590"/>
      <c r="AU57" s="1590"/>
      <c r="AV57" s="1590"/>
      <c r="AW57" s="1590"/>
      <c r="AX57" s="1590"/>
      <c r="AY57" s="1590"/>
      <c r="AZ57" s="1590"/>
      <c r="BA57" s="1590"/>
      <c r="BB57" s="1590"/>
      <c r="BC57" s="1590"/>
    </row>
    <row r="58" spans="1:55" x14ac:dyDescent="0.2">
      <c r="A58" s="1590"/>
      <c r="B58" s="1590"/>
      <c r="C58" s="1590"/>
      <c r="D58" s="1590"/>
      <c r="E58" s="1590"/>
      <c r="F58" s="1590"/>
      <c r="G58" s="1590"/>
      <c r="H58" s="1590"/>
      <c r="I58" s="1590"/>
      <c r="J58" s="1590"/>
      <c r="K58" s="1590"/>
      <c r="L58" s="1590"/>
      <c r="M58" s="1590"/>
      <c r="N58" s="1590"/>
      <c r="O58" s="1590"/>
      <c r="P58" s="1590"/>
      <c r="Q58" s="1590"/>
      <c r="R58" s="1590"/>
      <c r="S58" s="1590"/>
      <c r="T58" s="1590"/>
      <c r="U58" s="1590"/>
      <c r="V58" s="1590"/>
      <c r="W58" s="1590"/>
      <c r="X58" s="1590"/>
      <c r="Y58" s="1590"/>
      <c r="Z58" s="1590"/>
      <c r="AA58" s="1590"/>
      <c r="AB58" s="1590"/>
      <c r="AC58" s="1590"/>
      <c r="AD58" s="1590"/>
      <c r="AE58" s="1590"/>
      <c r="AF58" s="1590"/>
      <c r="AG58" s="1590"/>
      <c r="AH58" s="1590"/>
      <c r="AI58" s="1590"/>
      <c r="AJ58" s="1590"/>
      <c r="AK58" s="1590"/>
      <c r="AL58" s="1590"/>
      <c r="AM58" s="1590"/>
      <c r="AN58" s="1590"/>
      <c r="AO58" s="1590"/>
      <c r="AP58" s="1590"/>
      <c r="AQ58" s="1590"/>
      <c r="AR58" s="1590"/>
      <c r="AS58" s="1590"/>
      <c r="AT58" s="1590"/>
      <c r="AU58" s="1590"/>
      <c r="AV58" s="1590"/>
      <c r="AW58" s="1590"/>
      <c r="AX58" s="1590"/>
      <c r="AY58" s="1590"/>
      <c r="AZ58" s="1590"/>
      <c r="BA58" s="1590"/>
      <c r="BB58" s="1590"/>
      <c r="BC58" s="1590"/>
    </row>
    <row r="59" spans="1:55" x14ac:dyDescent="0.2">
      <c r="A59" s="1590"/>
      <c r="B59" s="1590"/>
      <c r="C59" s="1590"/>
      <c r="D59" s="1590"/>
      <c r="E59" s="1590"/>
      <c r="F59" s="1590"/>
      <c r="G59" s="1590"/>
      <c r="H59" s="1590"/>
      <c r="I59" s="1590"/>
      <c r="J59" s="1590"/>
      <c r="K59" s="1590"/>
      <c r="L59" s="1590"/>
      <c r="M59" s="1590"/>
      <c r="N59" s="1590"/>
      <c r="O59" s="1590"/>
      <c r="P59" s="1590"/>
      <c r="Q59" s="1590"/>
      <c r="R59" s="1590"/>
      <c r="S59" s="1590"/>
      <c r="T59" s="1590"/>
      <c r="U59" s="1590"/>
      <c r="V59" s="1590"/>
      <c r="W59" s="1590"/>
      <c r="X59" s="1590"/>
      <c r="Y59" s="1590"/>
      <c r="Z59" s="1590"/>
      <c r="AA59" s="1590"/>
      <c r="AB59" s="1590"/>
      <c r="AC59" s="1590"/>
      <c r="AD59" s="1590"/>
      <c r="AE59" s="1590"/>
      <c r="AF59" s="1590"/>
      <c r="AG59" s="1590"/>
      <c r="AH59" s="1590"/>
      <c r="AI59" s="1590"/>
      <c r="AJ59" s="1590"/>
      <c r="AK59" s="1590"/>
      <c r="AL59" s="1590"/>
      <c r="AM59" s="1590"/>
      <c r="AN59" s="1590"/>
      <c r="AO59" s="1590"/>
      <c r="AP59" s="1590"/>
      <c r="AQ59" s="1590"/>
      <c r="AR59" s="1590"/>
      <c r="AS59" s="1590"/>
      <c r="AT59" s="1590"/>
      <c r="AU59" s="1590"/>
      <c r="AV59" s="1590"/>
      <c r="AW59" s="1590"/>
      <c r="AX59" s="1590"/>
      <c r="AY59" s="1590"/>
      <c r="AZ59" s="1590"/>
      <c r="BA59" s="1590"/>
      <c r="BB59" s="1590"/>
      <c r="BC59" s="1590"/>
    </row>
    <row r="60" spans="1:55" x14ac:dyDescent="0.2">
      <c r="A60" s="1590"/>
      <c r="B60" s="1590"/>
      <c r="C60" s="1590"/>
      <c r="D60" s="1590"/>
      <c r="E60" s="1590"/>
      <c r="F60" s="1590"/>
      <c r="G60" s="1590"/>
      <c r="H60" s="1590"/>
      <c r="I60" s="1590"/>
      <c r="J60" s="1590"/>
      <c r="K60" s="1590"/>
      <c r="L60" s="1590"/>
      <c r="M60" s="1590"/>
      <c r="N60" s="1590"/>
      <c r="O60" s="1590"/>
      <c r="P60" s="1590"/>
      <c r="Q60" s="1590"/>
      <c r="R60" s="1590"/>
      <c r="S60" s="1590"/>
      <c r="T60" s="1590"/>
      <c r="U60" s="1590"/>
      <c r="V60" s="1590"/>
      <c r="W60" s="1590"/>
      <c r="X60" s="1590"/>
      <c r="Y60" s="1590"/>
      <c r="Z60" s="1590"/>
      <c r="AA60" s="1590"/>
      <c r="AB60" s="1590"/>
      <c r="AC60" s="1590"/>
      <c r="AD60" s="1590"/>
      <c r="AE60" s="1590"/>
      <c r="AF60" s="1590"/>
      <c r="AG60" s="1590"/>
      <c r="AH60" s="1590"/>
      <c r="AI60" s="1590"/>
      <c r="AJ60" s="1590"/>
      <c r="AK60" s="1590"/>
      <c r="AL60" s="1590"/>
      <c r="AM60" s="1590"/>
      <c r="AN60" s="1590"/>
      <c r="AO60" s="1590"/>
      <c r="AP60" s="1590"/>
      <c r="AQ60" s="1590"/>
      <c r="AR60" s="1590"/>
      <c r="AS60" s="1590"/>
      <c r="AT60" s="1590"/>
      <c r="AU60" s="1590"/>
      <c r="AV60" s="1590"/>
      <c r="AW60" s="1590"/>
      <c r="AX60" s="1590"/>
      <c r="AY60" s="1590"/>
      <c r="AZ60" s="1590"/>
      <c r="BA60" s="1590"/>
      <c r="BB60" s="1590"/>
      <c r="BC60" s="1590"/>
    </row>
    <row r="61" spans="1:55" x14ac:dyDescent="0.2">
      <c r="A61" s="1590"/>
      <c r="B61" s="1590"/>
      <c r="C61" s="1590"/>
      <c r="D61" s="1590"/>
      <c r="E61" s="1590"/>
      <c r="F61" s="1590"/>
      <c r="G61" s="1590"/>
      <c r="H61" s="1590"/>
      <c r="I61" s="1590"/>
      <c r="J61" s="1590"/>
      <c r="K61" s="1590"/>
      <c r="L61" s="1590"/>
      <c r="M61" s="1590"/>
      <c r="N61" s="1590"/>
      <c r="O61" s="1590"/>
      <c r="P61" s="1590"/>
      <c r="Q61" s="1590"/>
      <c r="R61" s="1590"/>
      <c r="S61" s="1590"/>
      <c r="T61" s="1590"/>
      <c r="U61" s="1590"/>
      <c r="V61" s="1590"/>
      <c r="W61" s="1590"/>
      <c r="X61" s="1590"/>
      <c r="Y61" s="1590"/>
      <c r="Z61" s="1590"/>
      <c r="AA61" s="1590"/>
      <c r="AB61" s="1590"/>
      <c r="AC61" s="1590"/>
      <c r="AD61" s="1590"/>
      <c r="AE61" s="1590"/>
      <c r="AF61" s="1590"/>
      <c r="AG61" s="1590"/>
      <c r="AH61" s="1590"/>
      <c r="AI61" s="1590"/>
      <c r="AJ61" s="1590"/>
      <c r="AK61" s="1590"/>
      <c r="AL61" s="1590"/>
      <c r="AM61" s="1590"/>
      <c r="AN61" s="1590"/>
      <c r="AO61" s="1590"/>
      <c r="AP61" s="1590"/>
      <c r="AQ61" s="1590"/>
      <c r="AR61" s="1590"/>
      <c r="AS61" s="1590"/>
      <c r="AT61" s="1590"/>
      <c r="AU61" s="1590"/>
      <c r="AV61" s="1590"/>
      <c r="AW61" s="1590"/>
      <c r="AX61" s="1590"/>
      <c r="AY61" s="1590"/>
      <c r="AZ61" s="1590"/>
      <c r="BA61" s="1590"/>
      <c r="BB61" s="1590"/>
      <c r="BC61" s="1590"/>
    </row>
    <row r="62" spans="1:55" x14ac:dyDescent="0.2">
      <c r="A62" s="1590"/>
      <c r="B62" s="1590"/>
      <c r="C62" s="1590"/>
      <c r="D62" s="1590"/>
      <c r="E62" s="1590"/>
      <c r="F62" s="1590"/>
      <c r="G62" s="1590"/>
      <c r="H62" s="1590"/>
      <c r="I62" s="1590"/>
      <c r="J62" s="1590"/>
      <c r="K62" s="1590"/>
      <c r="L62" s="1590"/>
      <c r="M62" s="1590"/>
      <c r="N62" s="1590"/>
      <c r="O62" s="1590"/>
      <c r="P62" s="1590"/>
      <c r="Q62" s="1590"/>
      <c r="R62" s="1590"/>
      <c r="S62" s="1590"/>
      <c r="T62" s="1590"/>
      <c r="U62" s="1590"/>
      <c r="V62" s="1590"/>
      <c r="W62" s="1590"/>
      <c r="X62" s="1590"/>
      <c r="Y62" s="1590"/>
      <c r="Z62" s="1590"/>
      <c r="AA62" s="1590"/>
      <c r="AB62" s="1590"/>
      <c r="AC62" s="1590"/>
      <c r="AD62" s="1590"/>
      <c r="AE62" s="1590"/>
      <c r="AF62" s="1590"/>
      <c r="AG62" s="1590"/>
      <c r="AH62" s="1590"/>
      <c r="AI62" s="1590"/>
      <c r="AJ62" s="1590"/>
      <c r="AK62" s="1590"/>
      <c r="AL62" s="1590"/>
      <c r="AM62" s="1590"/>
      <c r="AN62" s="1590"/>
      <c r="AO62" s="1590"/>
      <c r="AP62" s="1590"/>
      <c r="AQ62" s="1590"/>
      <c r="AR62" s="1590"/>
      <c r="AS62" s="1590"/>
      <c r="AT62" s="1590"/>
      <c r="AU62" s="1590"/>
      <c r="AV62" s="1590"/>
      <c r="AW62" s="1590"/>
      <c r="AX62" s="1590"/>
      <c r="AY62" s="1590"/>
      <c r="AZ62" s="1590"/>
      <c r="BA62" s="1590"/>
      <c r="BB62" s="1590"/>
      <c r="BC62" s="1590"/>
    </row>
    <row r="63" spans="1:55" x14ac:dyDescent="0.2">
      <c r="A63" s="1590"/>
      <c r="B63" s="1590"/>
      <c r="C63" s="1590"/>
      <c r="D63" s="1590"/>
      <c r="E63" s="1590"/>
      <c r="F63" s="1590"/>
      <c r="G63" s="1590"/>
      <c r="H63" s="1590"/>
      <c r="I63" s="1590"/>
      <c r="J63" s="1590"/>
      <c r="K63" s="1590"/>
      <c r="L63" s="1590"/>
      <c r="M63" s="1590"/>
      <c r="N63" s="1590"/>
      <c r="O63" s="1590"/>
      <c r="P63" s="1590"/>
      <c r="Q63" s="1590"/>
      <c r="R63" s="1590"/>
      <c r="S63" s="1590"/>
      <c r="T63" s="1590"/>
      <c r="U63" s="1590"/>
      <c r="V63" s="1590"/>
      <c r="W63" s="1590"/>
      <c r="X63" s="1590"/>
      <c r="Y63" s="1590"/>
      <c r="Z63" s="1590"/>
      <c r="AA63" s="1590"/>
      <c r="AB63" s="1590"/>
      <c r="AC63" s="1590"/>
      <c r="AD63" s="1590"/>
      <c r="AE63" s="1590"/>
      <c r="AF63" s="1590"/>
      <c r="AG63" s="1590"/>
      <c r="AH63" s="1590"/>
      <c r="AI63" s="1590"/>
      <c r="AJ63" s="1590"/>
      <c r="AK63" s="1590"/>
      <c r="AL63" s="1590"/>
      <c r="AM63" s="1590"/>
      <c r="AN63" s="1590"/>
      <c r="AO63" s="1590"/>
      <c r="AP63" s="1590"/>
      <c r="AQ63" s="1590"/>
      <c r="AR63" s="1590"/>
      <c r="AS63" s="1590"/>
      <c r="AT63" s="1590"/>
      <c r="AU63" s="1590"/>
      <c r="AV63" s="1590"/>
      <c r="AW63" s="1590"/>
      <c r="AX63" s="1590"/>
      <c r="AY63" s="1590"/>
      <c r="AZ63" s="1590"/>
      <c r="BA63" s="1590"/>
      <c r="BB63" s="1590"/>
      <c r="BC63" s="1590"/>
    </row>
    <row r="64" spans="1:55" x14ac:dyDescent="0.2">
      <c r="A64" s="1590"/>
      <c r="B64" s="1590"/>
      <c r="C64" s="1590"/>
      <c r="D64" s="1590"/>
      <c r="E64" s="1590"/>
      <c r="F64" s="1590"/>
      <c r="G64" s="1590"/>
      <c r="H64" s="1590"/>
      <c r="I64" s="1590"/>
      <c r="J64" s="1590"/>
      <c r="K64" s="1590"/>
      <c r="L64" s="1590"/>
      <c r="M64" s="1590"/>
      <c r="N64" s="1590"/>
      <c r="O64" s="1590"/>
      <c r="P64" s="1590"/>
      <c r="Q64" s="1590"/>
      <c r="R64" s="1590"/>
      <c r="S64" s="1590"/>
      <c r="T64" s="1590"/>
      <c r="U64" s="1590"/>
      <c r="V64" s="1590"/>
      <c r="W64" s="1590"/>
      <c r="X64" s="1590"/>
      <c r="Y64" s="1590"/>
      <c r="Z64" s="1590"/>
      <c r="AA64" s="1590"/>
      <c r="AB64" s="1590"/>
      <c r="AC64" s="1590"/>
      <c r="AD64" s="1590"/>
      <c r="AE64" s="1590"/>
      <c r="AF64" s="1590"/>
      <c r="AG64" s="1590"/>
      <c r="AH64" s="1590"/>
      <c r="AI64" s="1590"/>
      <c r="AJ64" s="1590"/>
      <c r="AK64" s="1590"/>
      <c r="AL64" s="1590"/>
      <c r="AM64" s="1590"/>
      <c r="AN64" s="1590"/>
      <c r="AO64" s="1590"/>
      <c r="AP64" s="1590"/>
      <c r="AQ64" s="1590"/>
      <c r="AR64" s="1590"/>
      <c r="AS64" s="1590"/>
      <c r="AT64" s="1590"/>
      <c r="AU64" s="1590"/>
      <c r="AV64" s="1590"/>
      <c r="AW64" s="1590"/>
      <c r="AX64" s="1590"/>
      <c r="AY64" s="1590"/>
      <c r="AZ64" s="1590"/>
      <c r="BA64" s="1590"/>
      <c r="BB64" s="1590"/>
      <c r="BC64" s="1590"/>
    </row>
    <row r="65" spans="1:55" x14ac:dyDescent="0.2">
      <c r="A65" s="1590"/>
      <c r="B65" s="1590"/>
      <c r="C65" s="1590"/>
      <c r="D65" s="1590"/>
      <c r="E65" s="1590"/>
      <c r="F65" s="1590"/>
      <c r="G65" s="1590"/>
      <c r="H65" s="1590"/>
      <c r="I65" s="1590"/>
      <c r="J65" s="1590"/>
      <c r="K65" s="1590"/>
      <c r="L65" s="1590"/>
      <c r="M65" s="1590"/>
      <c r="N65" s="1590"/>
      <c r="O65" s="1590"/>
      <c r="P65" s="1590"/>
      <c r="Q65" s="1590"/>
      <c r="R65" s="1590"/>
      <c r="S65" s="1590"/>
      <c r="T65" s="1590"/>
      <c r="U65" s="1590"/>
      <c r="V65" s="1590"/>
      <c r="W65" s="1590"/>
      <c r="X65" s="1590"/>
      <c r="Y65" s="1590"/>
      <c r="Z65" s="1590"/>
      <c r="AA65" s="1590"/>
      <c r="AB65" s="1590"/>
      <c r="AC65" s="1590"/>
      <c r="AD65" s="1590"/>
      <c r="AE65" s="1590"/>
      <c r="AF65" s="1590"/>
      <c r="AG65" s="1590"/>
      <c r="AH65" s="1590"/>
      <c r="AI65" s="1590"/>
      <c r="AJ65" s="1590"/>
      <c r="AK65" s="1590"/>
      <c r="AL65" s="1590"/>
      <c r="AM65" s="1590"/>
      <c r="AN65" s="1590"/>
      <c r="AO65" s="1590"/>
      <c r="AP65" s="1590"/>
      <c r="AQ65" s="1590"/>
      <c r="AR65" s="1590"/>
      <c r="AS65" s="1590"/>
      <c r="AT65" s="1590"/>
      <c r="AU65" s="1590"/>
      <c r="AV65" s="1590"/>
      <c r="AW65" s="1590"/>
      <c r="AX65" s="1590"/>
      <c r="AY65" s="1590"/>
      <c r="AZ65" s="1590"/>
      <c r="BA65" s="1590"/>
      <c r="BB65" s="1590"/>
      <c r="BC65" s="1590"/>
    </row>
    <row r="66" spans="1:55" x14ac:dyDescent="0.2">
      <c r="A66" s="1590"/>
      <c r="B66" s="1590"/>
      <c r="C66" s="1590"/>
      <c r="D66" s="1590"/>
      <c r="E66" s="1590"/>
      <c r="F66" s="1590"/>
      <c r="G66" s="1590"/>
      <c r="H66" s="1590"/>
      <c r="I66" s="1590"/>
      <c r="J66" s="1590"/>
      <c r="K66" s="1590"/>
      <c r="L66" s="1590"/>
      <c r="M66" s="1590"/>
      <c r="N66" s="1590"/>
      <c r="O66" s="1590"/>
      <c r="P66" s="1590"/>
      <c r="Q66" s="1590"/>
      <c r="R66" s="1590"/>
      <c r="S66" s="1590"/>
      <c r="T66" s="1590"/>
      <c r="U66" s="1590"/>
      <c r="V66" s="1590"/>
      <c r="W66" s="1590"/>
      <c r="X66" s="1590"/>
      <c r="Y66" s="1590"/>
      <c r="Z66" s="1590"/>
      <c r="AA66" s="1590"/>
      <c r="AB66" s="1590"/>
      <c r="AC66" s="1590"/>
      <c r="AD66" s="1590"/>
      <c r="AE66" s="1590"/>
      <c r="AF66" s="1590"/>
      <c r="AG66" s="1590"/>
      <c r="AH66" s="1590"/>
      <c r="AI66" s="1590"/>
      <c r="AJ66" s="1590"/>
      <c r="AK66" s="1590"/>
      <c r="AL66" s="1590"/>
      <c r="AM66" s="1590"/>
      <c r="AN66" s="1590"/>
      <c r="AO66" s="1590"/>
      <c r="AP66" s="1590"/>
      <c r="AQ66" s="1590"/>
      <c r="AR66" s="1590"/>
      <c r="AS66" s="1590"/>
      <c r="AT66" s="1590"/>
      <c r="AU66" s="1590"/>
      <c r="AV66" s="1590"/>
      <c r="AW66" s="1590"/>
      <c r="AX66" s="1590"/>
      <c r="AY66" s="1590"/>
      <c r="AZ66" s="1590"/>
      <c r="BA66" s="1590"/>
      <c r="BB66" s="1590"/>
      <c r="BC66" s="1590"/>
    </row>
    <row r="67" spans="1:55" x14ac:dyDescent="0.2">
      <c r="A67" s="1590"/>
      <c r="B67" s="1590"/>
      <c r="C67" s="1590"/>
      <c r="D67" s="1590"/>
      <c r="E67" s="1590"/>
      <c r="F67" s="1590"/>
      <c r="G67" s="1590"/>
      <c r="H67" s="1590"/>
      <c r="I67" s="1590"/>
      <c r="J67" s="1590"/>
      <c r="K67" s="1590"/>
      <c r="L67" s="1590"/>
      <c r="M67" s="1590"/>
      <c r="N67" s="1590"/>
      <c r="O67" s="1590"/>
      <c r="P67" s="1590"/>
      <c r="Q67" s="1590"/>
      <c r="R67" s="1590"/>
      <c r="S67" s="1590"/>
      <c r="T67" s="1590"/>
      <c r="U67" s="1590"/>
      <c r="V67" s="1590"/>
      <c r="W67" s="1590"/>
      <c r="X67" s="1590"/>
      <c r="Y67" s="1590"/>
      <c r="Z67" s="1590"/>
      <c r="AA67" s="1590"/>
      <c r="AB67" s="1590"/>
      <c r="AC67" s="1590"/>
      <c r="AD67" s="1590"/>
      <c r="AE67" s="1590"/>
      <c r="AF67" s="1590"/>
      <c r="AG67" s="1590"/>
      <c r="AH67" s="1590"/>
      <c r="AI67" s="1590"/>
      <c r="AJ67" s="1590"/>
      <c r="AK67" s="1590"/>
      <c r="AL67" s="1590"/>
      <c r="AM67" s="1590"/>
      <c r="AN67" s="1590"/>
      <c r="AO67" s="1590"/>
      <c r="AP67" s="1590"/>
      <c r="AQ67" s="1590"/>
      <c r="AR67" s="1590"/>
      <c r="AS67" s="1590"/>
      <c r="AT67" s="1590"/>
      <c r="AU67" s="1590"/>
      <c r="AV67" s="1590"/>
      <c r="AW67" s="1590"/>
      <c r="AX67" s="1590"/>
      <c r="AY67" s="1590"/>
      <c r="AZ67" s="1590"/>
      <c r="BA67" s="1590"/>
      <c r="BB67" s="1590"/>
      <c r="BC67" s="1590"/>
    </row>
    <row r="68" spans="1:55" x14ac:dyDescent="0.2">
      <c r="A68" s="1590"/>
      <c r="B68" s="1590"/>
      <c r="C68" s="1590"/>
      <c r="D68" s="1590"/>
      <c r="E68" s="1590"/>
      <c r="F68" s="1590"/>
      <c r="G68" s="1590"/>
      <c r="H68" s="1590"/>
      <c r="I68" s="1590"/>
      <c r="J68" s="1590"/>
      <c r="K68" s="1590"/>
      <c r="L68" s="1590"/>
      <c r="M68" s="1590"/>
      <c r="N68" s="1590"/>
      <c r="O68" s="1590"/>
      <c r="P68" s="1590"/>
      <c r="Q68" s="1590"/>
      <c r="R68" s="1590"/>
      <c r="S68" s="1590"/>
      <c r="T68" s="1590"/>
      <c r="U68" s="1590"/>
      <c r="V68" s="1590"/>
      <c r="W68" s="1590"/>
      <c r="X68" s="1590"/>
      <c r="Y68" s="1590"/>
      <c r="Z68" s="1590"/>
      <c r="AA68" s="1590"/>
      <c r="AB68" s="1590"/>
      <c r="AC68" s="1590"/>
      <c r="AD68" s="1590"/>
      <c r="AE68" s="1590"/>
      <c r="AF68" s="1590"/>
      <c r="AG68" s="1590"/>
      <c r="AH68" s="1590"/>
      <c r="AI68" s="1590"/>
      <c r="AJ68" s="1590"/>
      <c r="AK68" s="1590"/>
      <c r="AL68" s="1590"/>
      <c r="AM68" s="1590"/>
      <c r="AN68" s="1590"/>
      <c r="AO68" s="1590"/>
      <c r="AP68" s="1590"/>
      <c r="AQ68" s="1590"/>
      <c r="AR68" s="1590"/>
      <c r="AS68" s="1590"/>
      <c r="AT68" s="1590"/>
      <c r="AU68" s="1590"/>
      <c r="AV68" s="1590"/>
      <c r="AW68" s="1590"/>
      <c r="AX68" s="1590"/>
      <c r="AY68" s="1590"/>
      <c r="AZ68" s="1590"/>
      <c r="BA68" s="1590"/>
      <c r="BB68" s="1590"/>
      <c r="BC68" s="1590"/>
    </row>
    <row r="69" spans="1:55" x14ac:dyDescent="0.2">
      <c r="A69" s="1590"/>
      <c r="B69" s="1590"/>
      <c r="C69" s="1590"/>
      <c r="D69" s="1590"/>
      <c r="E69" s="1590"/>
      <c r="F69" s="1590"/>
      <c r="G69" s="1590"/>
      <c r="H69" s="1590"/>
      <c r="I69" s="1590"/>
      <c r="J69" s="1590"/>
      <c r="K69" s="1590"/>
      <c r="L69" s="1590"/>
      <c r="M69" s="1590"/>
      <c r="N69" s="1590"/>
      <c r="O69" s="1590"/>
      <c r="P69" s="1590"/>
      <c r="Q69" s="1590"/>
      <c r="R69" s="1590"/>
      <c r="S69" s="1590"/>
      <c r="T69" s="1590"/>
      <c r="U69" s="1590"/>
      <c r="V69" s="1590"/>
      <c r="W69" s="1590"/>
      <c r="X69" s="1590"/>
      <c r="Y69" s="1590"/>
      <c r="Z69" s="1590"/>
      <c r="AA69" s="1590"/>
      <c r="AB69" s="1590"/>
      <c r="AC69" s="1590"/>
      <c r="AD69" s="1590"/>
      <c r="AE69" s="1590"/>
      <c r="AF69" s="1590"/>
      <c r="AG69" s="1590"/>
      <c r="AH69" s="1590"/>
      <c r="AI69" s="1590"/>
      <c r="AJ69" s="1590"/>
      <c r="AK69" s="1590"/>
      <c r="AL69" s="1590"/>
      <c r="AM69" s="1590"/>
      <c r="AN69" s="1590"/>
      <c r="AO69" s="1590"/>
      <c r="AP69" s="1590"/>
      <c r="AQ69" s="1590"/>
      <c r="AR69" s="1590"/>
      <c r="AS69" s="1590"/>
      <c r="AT69" s="1590"/>
      <c r="AU69" s="1590"/>
      <c r="AV69" s="1590"/>
      <c r="AW69" s="1590"/>
      <c r="AX69" s="1590"/>
      <c r="AY69" s="1590"/>
      <c r="AZ69" s="1590"/>
      <c r="BA69" s="1590"/>
      <c r="BB69" s="1590"/>
      <c r="BC69" s="1590"/>
    </row>
    <row r="70" spans="1:55" x14ac:dyDescent="0.2">
      <c r="A70" s="1590"/>
      <c r="B70" s="1590"/>
      <c r="C70" s="1590"/>
      <c r="D70" s="1590"/>
      <c r="E70" s="1590"/>
      <c r="F70" s="1590"/>
      <c r="G70" s="1590"/>
      <c r="H70" s="1590"/>
      <c r="I70" s="1590"/>
      <c r="J70" s="1590"/>
      <c r="K70" s="1590"/>
      <c r="L70" s="1590"/>
      <c r="M70" s="1590"/>
      <c r="N70" s="1590"/>
      <c r="O70" s="1590"/>
      <c r="P70" s="1590"/>
      <c r="Q70" s="1590"/>
      <c r="R70" s="1590"/>
      <c r="S70" s="1590"/>
      <c r="T70" s="1590"/>
      <c r="U70" s="1590"/>
      <c r="V70" s="1590"/>
      <c r="W70" s="1590"/>
      <c r="X70" s="1590"/>
      <c r="Y70" s="1590"/>
      <c r="Z70" s="1590"/>
      <c r="AA70" s="1590"/>
      <c r="AB70" s="1590"/>
      <c r="AC70" s="1590"/>
      <c r="AD70" s="1590"/>
      <c r="AE70" s="1590"/>
      <c r="AF70" s="1590"/>
      <c r="AG70" s="1590"/>
      <c r="AH70" s="1590"/>
      <c r="AI70" s="1590"/>
      <c r="AJ70" s="1590"/>
      <c r="AK70" s="1590"/>
      <c r="AL70" s="1590"/>
      <c r="AM70" s="1590"/>
      <c r="AN70" s="1590"/>
      <c r="AO70" s="1590"/>
      <c r="AP70" s="1590"/>
      <c r="AQ70" s="1590"/>
      <c r="AR70" s="1590"/>
      <c r="AS70" s="1590"/>
      <c r="AT70" s="1590"/>
      <c r="AU70" s="1590"/>
      <c r="AV70" s="1590"/>
      <c r="AW70" s="1590"/>
      <c r="AX70" s="1590"/>
      <c r="AY70" s="1590"/>
      <c r="AZ70" s="1590"/>
      <c r="BA70" s="1590"/>
      <c r="BB70" s="1590"/>
      <c r="BC70" s="1590"/>
    </row>
    <row r="71" spans="1:55" x14ac:dyDescent="0.2">
      <c r="A71" s="1590"/>
      <c r="B71" s="1590"/>
      <c r="C71" s="1590"/>
      <c r="D71" s="1590"/>
      <c r="E71" s="1590"/>
      <c r="F71" s="1590"/>
      <c r="G71" s="1590"/>
      <c r="H71" s="1590"/>
      <c r="I71" s="1590"/>
      <c r="J71" s="1590"/>
      <c r="K71" s="1590"/>
      <c r="L71" s="1590"/>
      <c r="M71" s="1590"/>
      <c r="N71" s="1590"/>
      <c r="O71" s="1590"/>
      <c r="P71" s="1590"/>
      <c r="Q71" s="1590"/>
      <c r="R71" s="1590"/>
      <c r="S71" s="1590"/>
      <c r="T71" s="1590"/>
      <c r="U71" s="1590"/>
      <c r="V71" s="1590"/>
      <c r="W71" s="1590"/>
      <c r="X71" s="1590"/>
      <c r="Y71" s="1590"/>
      <c r="Z71" s="1590"/>
      <c r="AA71" s="1590"/>
      <c r="AB71" s="1590"/>
      <c r="AC71" s="1590"/>
      <c r="AD71" s="1590"/>
      <c r="AE71" s="1590"/>
      <c r="AF71" s="1590"/>
      <c r="AG71" s="1590"/>
      <c r="AH71" s="1590"/>
      <c r="AI71" s="1590"/>
      <c r="AJ71" s="1590"/>
      <c r="AK71" s="1590"/>
      <c r="AL71" s="1590"/>
      <c r="AM71" s="1590"/>
      <c r="AN71" s="1590"/>
      <c r="AO71" s="1590"/>
      <c r="AP71" s="1590"/>
      <c r="AQ71" s="1590"/>
      <c r="AR71" s="1590"/>
      <c r="AS71" s="1590"/>
      <c r="AT71" s="1590"/>
      <c r="AU71" s="1590"/>
      <c r="AV71" s="1590"/>
      <c r="AW71" s="1590"/>
      <c r="AX71" s="1590"/>
      <c r="AY71" s="1590"/>
      <c r="AZ71" s="1590"/>
      <c r="BA71" s="1590"/>
      <c r="BB71" s="1590"/>
      <c r="BC71" s="1590"/>
    </row>
    <row r="72" spans="1:55" x14ac:dyDescent="0.2">
      <c r="A72" s="1590"/>
      <c r="B72" s="1590"/>
      <c r="C72" s="1590"/>
      <c r="D72" s="1590"/>
      <c r="E72" s="1590"/>
      <c r="F72" s="1590"/>
      <c r="G72" s="1590"/>
      <c r="H72" s="1590"/>
      <c r="I72" s="1590"/>
      <c r="J72" s="1590"/>
      <c r="K72" s="1590"/>
      <c r="L72" s="1590"/>
      <c r="M72" s="1590"/>
      <c r="N72" s="1590"/>
      <c r="O72" s="1590"/>
      <c r="P72" s="1590"/>
      <c r="Q72" s="1590"/>
      <c r="R72" s="1590"/>
      <c r="S72" s="1590"/>
      <c r="T72" s="1590"/>
      <c r="U72" s="1590"/>
      <c r="V72" s="1590"/>
      <c r="W72" s="1590"/>
      <c r="X72" s="1590"/>
      <c r="Y72" s="1590"/>
      <c r="Z72" s="1590"/>
      <c r="AA72" s="1590"/>
      <c r="AB72" s="1590"/>
      <c r="AC72" s="1590"/>
      <c r="AD72" s="1590"/>
      <c r="AE72" s="1590"/>
      <c r="AF72" s="1590"/>
      <c r="AG72" s="1590"/>
      <c r="AH72" s="1590"/>
      <c r="AI72" s="1590"/>
      <c r="AJ72" s="1590"/>
      <c r="AK72" s="1590"/>
      <c r="AL72" s="1590"/>
      <c r="AM72" s="1590"/>
      <c r="AN72" s="1590"/>
      <c r="AO72" s="1590"/>
      <c r="AP72" s="1590"/>
      <c r="AQ72" s="1590"/>
      <c r="AR72" s="1590"/>
      <c r="AS72" s="1590"/>
      <c r="AT72" s="1590"/>
      <c r="AU72" s="1590"/>
      <c r="AV72" s="1590"/>
      <c r="AW72" s="1590"/>
      <c r="AX72" s="1590"/>
      <c r="AY72" s="1590"/>
      <c r="AZ72" s="1590"/>
      <c r="BA72" s="1590"/>
      <c r="BB72" s="1590"/>
      <c r="BC72" s="1590"/>
    </row>
    <row r="73" spans="1:55" x14ac:dyDescent="0.2">
      <c r="A73" s="1590"/>
      <c r="B73" s="1590"/>
      <c r="C73" s="1590"/>
      <c r="D73" s="1590"/>
      <c r="E73" s="1590"/>
      <c r="F73" s="1590"/>
      <c r="G73" s="1590"/>
      <c r="H73" s="1590"/>
      <c r="I73" s="1590"/>
      <c r="J73" s="1590"/>
      <c r="K73" s="1590"/>
      <c r="L73" s="1590"/>
      <c r="M73" s="1590"/>
      <c r="N73" s="1590"/>
      <c r="O73" s="1590"/>
      <c r="P73" s="1590"/>
      <c r="Q73" s="1590"/>
      <c r="R73" s="1590"/>
      <c r="S73" s="1590"/>
      <c r="T73" s="1590"/>
      <c r="U73" s="1590"/>
      <c r="V73" s="1590"/>
      <c r="W73" s="1590"/>
      <c r="X73" s="1590"/>
      <c r="Y73" s="1590"/>
      <c r="Z73" s="1590"/>
      <c r="AA73" s="1590"/>
      <c r="AB73" s="1590"/>
      <c r="AC73" s="1590"/>
      <c r="AD73" s="1590"/>
      <c r="AE73" s="1590"/>
      <c r="AF73" s="1590"/>
      <c r="AG73" s="1590"/>
      <c r="AH73" s="1590"/>
      <c r="AI73" s="1590"/>
      <c r="AJ73" s="1590"/>
      <c r="AK73" s="1590"/>
      <c r="AL73" s="1590"/>
      <c r="AM73" s="1590"/>
      <c r="AN73" s="1590"/>
      <c r="AO73" s="1590"/>
      <c r="AP73" s="1590"/>
      <c r="AQ73" s="1590"/>
      <c r="AR73" s="1590"/>
      <c r="AS73" s="1590"/>
      <c r="AT73" s="1590"/>
      <c r="AU73" s="1590"/>
      <c r="AV73" s="1590"/>
      <c r="AW73" s="1590"/>
      <c r="AX73" s="1590"/>
      <c r="AY73" s="1590"/>
      <c r="AZ73" s="1590"/>
      <c r="BA73" s="1590"/>
      <c r="BB73" s="1590"/>
      <c r="BC73" s="1590"/>
    </row>
    <row r="74" spans="1:55" x14ac:dyDescent="0.2">
      <c r="A74" s="1590"/>
      <c r="B74" s="1590"/>
      <c r="C74" s="1590"/>
      <c r="D74" s="1590"/>
      <c r="E74" s="1590"/>
      <c r="F74" s="1590"/>
      <c r="G74" s="1590"/>
      <c r="H74" s="1590"/>
      <c r="I74" s="1590"/>
      <c r="J74" s="1590"/>
      <c r="K74" s="1590"/>
      <c r="L74" s="1590"/>
      <c r="M74" s="1590"/>
      <c r="N74" s="1590"/>
      <c r="O74" s="1590"/>
      <c r="P74" s="1590"/>
      <c r="Q74" s="1590"/>
      <c r="R74" s="1590"/>
      <c r="S74" s="1590"/>
      <c r="T74" s="1590"/>
      <c r="U74" s="1590"/>
      <c r="V74" s="1590"/>
      <c r="W74" s="1590"/>
      <c r="X74" s="1590"/>
      <c r="Y74" s="1590"/>
      <c r="Z74" s="1590"/>
      <c r="AA74" s="1590"/>
      <c r="AB74" s="1590"/>
      <c r="AC74" s="1590"/>
      <c r="AD74" s="1590"/>
      <c r="AE74" s="1590"/>
      <c r="AF74" s="1590"/>
      <c r="AG74" s="1590"/>
      <c r="AH74" s="1590"/>
      <c r="AI74" s="1590"/>
      <c r="AJ74" s="1590"/>
      <c r="AK74" s="1590"/>
      <c r="AL74" s="1590"/>
      <c r="AM74" s="1590"/>
      <c r="AN74" s="1590"/>
      <c r="AO74" s="1590"/>
      <c r="AP74" s="1590"/>
      <c r="AQ74" s="1590"/>
      <c r="AR74" s="1590"/>
      <c r="AS74" s="1590"/>
      <c r="AT74" s="1590"/>
      <c r="AU74" s="1590"/>
      <c r="AV74" s="1590"/>
      <c r="AW74" s="1590"/>
      <c r="AX74" s="1590"/>
      <c r="AY74" s="1590"/>
      <c r="AZ74" s="1590"/>
      <c r="BA74" s="1590"/>
      <c r="BB74" s="1590"/>
      <c r="BC74" s="1590"/>
    </row>
    <row r="75" spans="1:55" x14ac:dyDescent="0.2">
      <c r="A75" s="1590"/>
      <c r="B75" s="1590"/>
      <c r="C75" s="1590"/>
      <c r="D75" s="1590"/>
      <c r="E75" s="1590"/>
      <c r="F75" s="1590"/>
      <c r="G75" s="1590"/>
      <c r="H75" s="1590"/>
      <c r="I75" s="1590"/>
      <c r="J75" s="1590"/>
      <c r="K75" s="1590"/>
      <c r="L75" s="1590"/>
      <c r="M75" s="1590"/>
      <c r="N75" s="1590"/>
      <c r="O75" s="1590"/>
      <c r="P75" s="1590"/>
      <c r="Q75" s="1590"/>
      <c r="R75" s="1590"/>
      <c r="S75" s="1590"/>
      <c r="T75" s="1590"/>
      <c r="U75" s="1590"/>
      <c r="V75" s="1590"/>
      <c r="W75" s="1590"/>
      <c r="X75" s="1590"/>
      <c r="Y75" s="1590"/>
      <c r="Z75" s="1590"/>
      <c r="AA75" s="1590"/>
      <c r="AB75" s="1590"/>
      <c r="AC75" s="1590"/>
      <c r="AD75" s="1590"/>
      <c r="AE75" s="1590"/>
      <c r="AF75" s="1590"/>
      <c r="AG75" s="1590"/>
      <c r="AH75" s="1590"/>
      <c r="AI75" s="1590"/>
      <c r="AJ75" s="1590"/>
      <c r="AK75" s="1590"/>
      <c r="AL75" s="1590"/>
      <c r="AM75" s="1590"/>
      <c r="AN75" s="1590"/>
      <c r="AO75" s="1590"/>
      <c r="AP75" s="1590"/>
      <c r="AQ75" s="1590"/>
      <c r="AR75" s="1590"/>
      <c r="AS75" s="1590"/>
      <c r="AT75" s="1590"/>
      <c r="AU75" s="1590"/>
      <c r="AV75" s="1590"/>
      <c r="AW75" s="1590"/>
      <c r="AX75" s="1590"/>
      <c r="AY75" s="1590"/>
      <c r="AZ75" s="1590"/>
      <c r="BA75" s="1590"/>
      <c r="BB75" s="1590"/>
      <c r="BC75" s="1590"/>
    </row>
    <row r="76" spans="1:55" x14ac:dyDescent="0.2">
      <c r="A76" s="1590"/>
      <c r="B76" s="1590"/>
      <c r="C76" s="1590"/>
      <c r="D76" s="1590"/>
      <c r="E76" s="1590"/>
      <c r="F76" s="1590"/>
      <c r="G76" s="1590"/>
      <c r="H76" s="1590"/>
      <c r="I76" s="1590"/>
      <c r="J76" s="1590"/>
      <c r="K76" s="1590"/>
      <c r="L76" s="1590"/>
      <c r="M76" s="1590"/>
      <c r="N76" s="1590"/>
      <c r="O76" s="1590"/>
      <c r="P76" s="1590"/>
      <c r="Q76" s="1590"/>
      <c r="R76" s="1590"/>
      <c r="S76" s="1590"/>
      <c r="T76" s="1590"/>
      <c r="U76" s="1590"/>
      <c r="V76" s="1590"/>
      <c r="W76" s="1590"/>
      <c r="X76" s="1590"/>
      <c r="Y76" s="1590"/>
      <c r="Z76" s="1590"/>
      <c r="AA76" s="1590"/>
      <c r="AB76" s="1590"/>
      <c r="AC76" s="1590"/>
      <c r="AD76" s="1590"/>
      <c r="AE76" s="1590"/>
      <c r="AF76" s="1590"/>
      <c r="AG76" s="1590"/>
      <c r="AH76" s="1590"/>
      <c r="AI76" s="1590"/>
      <c r="AJ76" s="1590"/>
      <c r="AK76" s="1590"/>
      <c r="AL76" s="1590"/>
      <c r="AM76" s="1590"/>
      <c r="AN76" s="1590"/>
      <c r="AO76" s="1590"/>
      <c r="AP76" s="1590"/>
      <c r="AQ76" s="1590"/>
      <c r="AR76" s="1590"/>
      <c r="AS76" s="1590"/>
      <c r="AT76" s="1590"/>
      <c r="AU76" s="1590"/>
      <c r="AV76" s="1590"/>
      <c r="AW76" s="1590"/>
      <c r="AX76" s="1590"/>
      <c r="AY76" s="1590"/>
      <c r="AZ76" s="1590"/>
      <c r="BA76" s="1590"/>
      <c r="BB76" s="1590"/>
      <c r="BC76" s="1590"/>
    </row>
    <row r="77" spans="1:55" x14ac:dyDescent="0.2">
      <c r="A77" s="1590"/>
      <c r="B77" s="1590"/>
      <c r="C77" s="1590"/>
      <c r="D77" s="1590"/>
      <c r="E77" s="1590"/>
      <c r="F77" s="1590"/>
      <c r="G77" s="1590"/>
      <c r="H77" s="1590"/>
      <c r="I77" s="1590"/>
      <c r="J77" s="1590"/>
      <c r="K77" s="1590"/>
      <c r="L77" s="1590"/>
      <c r="M77" s="1590"/>
      <c r="N77" s="1590"/>
      <c r="O77" s="1590"/>
      <c r="P77" s="1590"/>
      <c r="Q77" s="1590"/>
      <c r="R77" s="1590"/>
      <c r="S77" s="1590"/>
      <c r="T77" s="1590"/>
      <c r="U77" s="1590"/>
      <c r="V77" s="1590"/>
      <c r="W77" s="1590"/>
      <c r="X77" s="1590"/>
      <c r="Y77" s="1590"/>
      <c r="Z77" s="1590"/>
      <c r="AA77" s="1590"/>
      <c r="AB77" s="1590"/>
      <c r="AC77" s="1590"/>
      <c r="AD77" s="1590"/>
      <c r="AE77" s="1590"/>
      <c r="AF77" s="1590"/>
      <c r="AG77" s="1590"/>
      <c r="AH77" s="1590"/>
      <c r="AI77" s="1590"/>
      <c r="AJ77" s="1590"/>
      <c r="AK77" s="1590"/>
      <c r="AL77" s="1590"/>
      <c r="AM77" s="1590"/>
      <c r="AN77" s="1590"/>
      <c r="AO77" s="1590"/>
      <c r="AP77" s="1590"/>
      <c r="AQ77" s="1590"/>
      <c r="AR77" s="1590"/>
      <c r="AS77" s="1590"/>
      <c r="AT77" s="1590"/>
      <c r="AU77" s="1590"/>
      <c r="AV77" s="1590"/>
      <c r="AW77" s="1590"/>
      <c r="AX77" s="1590"/>
      <c r="AY77" s="1590"/>
      <c r="AZ77" s="1590"/>
      <c r="BA77" s="1590"/>
      <c r="BB77" s="1590"/>
      <c r="BC77" s="1590"/>
    </row>
    <row r="78" spans="1:55" x14ac:dyDescent="0.2">
      <c r="A78" s="1590"/>
      <c r="B78" s="1590"/>
      <c r="C78" s="1590"/>
      <c r="D78" s="1590"/>
      <c r="E78" s="1590"/>
      <c r="F78" s="1590"/>
      <c r="G78" s="1590"/>
      <c r="H78" s="1590"/>
      <c r="I78" s="1590"/>
      <c r="J78" s="1590"/>
      <c r="K78" s="1590"/>
      <c r="L78" s="1590"/>
      <c r="M78" s="1590"/>
      <c r="N78" s="1590"/>
      <c r="O78" s="1590"/>
      <c r="P78" s="1590"/>
      <c r="Q78" s="1590"/>
      <c r="R78" s="1590"/>
      <c r="S78" s="1590"/>
      <c r="T78" s="1590"/>
      <c r="U78" s="1590"/>
      <c r="V78" s="1590"/>
      <c r="W78" s="1590"/>
      <c r="X78" s="1590"/>
      <c r="Y78" s="1590"/>
      <c r="Z78" s="1590"/>
      <c r="AA78" s="1590"/>
      <c r="AB78" s="1590"/>
      <c r="AC78" s="1590"/>
      <c r="AD78" s="1590"/>
      <c r="AE78" s="1590"/>
      <c r="AF78" s="1590"/>
      <c r="AG78" s="1590"/>
      <c r="AH78" s="1590"/>
      <c r="AI78" s="1590"/>
      <c r="AJ78" s="1590"/>
      <c r="AK78" s="1590"/>
      <c r="AL78" s="1590"/>
      <c r="AM78" s="1590"/>
      <c r="AN78" s="1590"/>
      <c r="AO78" s="1590"/>
      <c r="AP78" s="1590"/>
      <c r="AQ78" s="1590"/>
      <c r="AR78" s="1590"/>
      <c r="AS78" s="1590"/>
      <c r="AT78" s="1590"/>
      <c r="AU78" s="1590"/>
      <c r="AV78" s="1590"/>
      <c r="AW78" s="1590"/>
      <c r="AX78" s="1590"/>
      <c r="AY78" s="1590"/>
      <c r="AZ78" s="1590"/>
      <c r="BA78" s="1590"/>
      <c r="BB78" s="1590"/>
      <c r="BC78" s="1590"/>
    </row>
    <row r="79" spans="1:55" x14ac:dyDescent="0.2">
      <c r="A79" s="1590"/>
      <c r="B79" s="1590"/>
      <c r="C79" s="1590"/>
      <c r="D79" s="1590"/>
      <c r="E79" s="1590"/>
      <c r="F79" s="1590"/>
      <c r="G79" s="1590"/>
      <c r="H79" s="1590"/>
      <c r="I79" s="1590"/>
      <c r="J79" s="1590"/>
      <c r="K79" s="1590"/>
      <c r="L79" s="1590"/>
      <c r="M79" s="1590"/>
      <c r="N79" s="1590"/>
      <c r="O79" s="1590"/>
      <c r="P79" s="1590"/>
      <c r="Q79" s="1590"/>
      <c r="R79" s="1590"/>
      <c r="S79" s="1590"/>
      <c r="T79" s="1590"/>
      <c r="U79" s="1590"/>
      <c r="V79" s="1590"/>
      <c r="W79" s="1590"/>
      <c r="X79" s="1590"/>
      <c r="Y79" s="1590"/>
      <c r="Z79" s="1590"/>
      <c r="AA79" s="1590"/>
      <c r="AB79" s="1590"/>
      <c r="AC79" s="1590"/>
      <c r="AD79" s="1590"/>
      <c r="AE79" s="1590"/>
      <c r="AF79" s="1590"/>
      <c r="AG79" s="1590"/>
      <c r="AH79" s="1590"/>
      <c r="AI79" s="1590"/>
      <c r="AJ79" s="1590"/>
      <c r="AK79" s="1590"/>
      <c r="AL79" s="1590"/>
      <c r="AM79" s="1590"/>
      <c r="AN79" s="1590"/>
      <c r="AO79" s="1590"/>
      <c r="AP79" s="1590"/>
      <c r="AQ79" s="1590"/>
      <c r="AR79" s="1590"/>
      <c r="AS79" s="1590"/>
      <c r="AT79" s="1590"/>
      <c r="AU79" s="1590"/>
      <c r="AV79" s="1590"/>
      <c r="AW79" s="1590"/>
      <c r="AX79" s="1590"/>
      <c r="AY79" s="1590"/>
      <c r="AZ79" s="1590"/>
      <c r="BA79" s="1590"/>
      <c r="BB79" s="1590"/>
      <c r="BC79" s="1590"/>
    </row>
    <row r="80" spans="1:55" x14ac:dyDescent="0.2">
      <c r="A80" s="1590"/>
      <c r="B80" s="1590"/>
      <c r="C80" s="1590"/>
      <c r="D80" s="1590"/>
      <c r="E80" s="1590"/>
      <c r="F80" s="1590"/>
      <c r="G80" s="1590"/>
      <c r="H80" s="1590"/>
      <c r="I80" s="1590"/>
      <c r="J80" s="1590"/>
      <c r="K80" s="1590"/>
      <c r="L80" s="1590"/>
      <c r="M80" s="1590"/>
      <c r="N80" s="1590"/>
      <c r="O80" s="1590"/>
      <c r="P80" s="1590"/>
      <c r="Q80" s="1590"/>
      <c r="R80" s="1590"/>
      <c r="S80" s="1590"/>
      <c r="T80" s="1590"/>
      <c r="U80" s="1590"/>
      <c r="V80" s="1590"/>
      <c r="W80" s="1590"/>
      <c r="X80" s="1590"/>
      <c r="Y80" s="1590"/>
      <c r="Z80" s="1590"/>
      <c r="AA80" s="1590"/>
      <c r="AB80" s="1590"/>
      <c r="AC80" s="1590"/>
      <c r="AD80" s="1590"/>
      <c r="AE80" s="1590"/>
      <c r="AF80" s="1590"/>
      <c r="AG80" s="1590"/>
      <c r="AH80" s="1590"/>
      <c r="AI80" s="1590"/>
      <c r="AJ80" s="1590"/>
      <c r="AK80" s="1590"/>
      <c r="AL80" s="1590"/>
      <c r="AM80" s="1590"/>
      <c r="AN80" s="1590"/>
      <c r="AO80" s="1590"/>
      <c r="AP80" s="1590"/>
      <c r="AQ80" s="1590"/>
      <c r="AR80" s="1590"/>
      <c r="AS80" s="1590"/>
      <c r="AT80" s="1590"/>
      <c r="AU80" s="1590"/>
      <c r="AV80" s="1590"/>
      <c r="AW80" s="1590"/>
      <c r="AX80" s="1590"/>
      <c r="AY80" s="1590"/>
      <c r="AZ80" s="1590"/>
      <c r="BA80" s="1590"/>
      <c r="BB80" s="1590"/>
      <c r="BC80" s="1590"/>
    </row>
    <row r="81" spans="1:55" x14ac:dyDescent="0.2">
      <c r="A81" s="1590"/>
      <c r="B81" s="1590"/>
      <c r="C81" s="1590"/>
      <c r="D81" s="1590"/>
      <c r="E81" s="1590"/>
      <c r="F81" s="1590"/>
      <c r="G81" s="1590"/>
      <c r="H81" s="1590"/>
      <c r="I81" s="1590"/>
      <c r="J81" s="1590"/>
      <c r="K81" s="1590"/>
      <c r="L81" s="1590"/>
      <c r="M81" s="1590"/>
      <c r="N81" s="1590"/>
      <c r="O81" s="1590"/>
      <c r="P81" s="1590"/>
      <c r="Q81" s="1590"/>
      <c r="R81" s="1590"/>
      <c r="S81" s="1590"/>
      <c r="T81" s="1590"/>
      <c r="U81" s="1590"/>
      <c r="V81" s="1590"/>
      <c r="W81" s="1590"/>
      <c r="X81" s="1590"/>
      <c r="Y81" s="1590"/>
      <c r="Z81" s="1590"/>
      <c r="AA81" s="1590"/>
      <c r="AB81" s="1590"/>
      <c r="AC81" s="1590"/>
      <c r="AD81" s="1590"/>
      <c r="AE81" s="1590"/>
      <c r="AF81" s="1590"/>
      <c r="AG81" s="1590"/>
      <c r="AH81" s="1590"/>
      <c r="AI81" s="1590"/>
      <c r="AJ81" s="1590"/>
      <c r="AK81" s="1590"/>
      <c r="AL81" s="1590"/>
      <c r="AM81" s="1590"/>
      <c r="AN81" s="1590"/>
      <c r="AO81" s="1590"/>
      <c r="AP81" s="1590"/>
      <c r="AQ81" s="1590"/>
      <c r="AR81" s="1590"/>
      <c r="AS81" s="1590"/>
      <c r="AT81" s="1590"/>
      <c r="AU81" s="1590"/>
      <c r="AV81" s="1590"/>
      <c r="AW81" s="1590"/>
      <c r="AX81" s="1590"/>
      <c r="AY81" s="1590"/>
      <c r="AZ81" s="1590"/>
      <c r="BA81" s="1590"/>
      <c r="BB81" s="1590"/>
      <c r="BC81" s="1590"/>
    </row>
    <row r="82" spans="1:55" x14ac:dyDescent="0.2">
      <c r="A82" s="1590"/>
      <c r="B82" s="1590"/>
      <c r="C82" s="1590"/>
      <c r="D82" s="1590"/>
      <c r="E82" s="1590"/>
      <c r="F82" s="1590"/>
      <c r="G82" s="1590"/>
      <c r="H82" s="1590"/>
      <c r="I82" s="1590"/>
      <c r="J82" s="1590"/>
      <c r="K82" s="1590"/>
      <c r="L82" s="1590"/>
      <c r="M82" s="1590"/>
      <c r="N82" s="1590"/>
      <c r="O82" s="1590"/>
      <c r="P82" s="1590"/>
      <c r="Q82" s="1590"/>
      <c r="R82" s="1590"/>
      <c r="S82" s="1590"/>
      <c r="T82" s="1590"/>
      <c r="U82" s="1590"/>
      <c r="V82" s="1590"/>
      <c r="W82" s="1590"/>
      <c r="X82" s="1590"/>
      <c r="Y82" s="1590"/>
      <c r="Z82" s="1590"/>
      <c r="AA82" s="1590"/>
      <c r="AB82" s="1590"/>
      <c r="AC82" s="1590"/>
      <c r="AD82" s="1590"/>
      <c r="AE82" s="1590"/>
      <c r="AF82" s="1590"/>
      <c r="AG82" s="1590"/>
      <c r="AH82" s="1590"/>
      <c r="AI82" s="1590"/>
      <c r="AJ82" s="1590"/>
      <c r="AK82" s="1590"/>
      <c r="AL82" s="1590"/>
      <c r="AM82" s="1590"/>
      <c r="AN82" s="1590"/>
      <c r="AO82" s="1590"/>
      <c r="AP82" s="1590"/>
      <c r="AQ82" s="1590"/>
      <c r="AR82" s="1590"/>
      <c r="AS82" s="1590"/>
      <c r="AT82" s="1590"/>
      <c r="AU82" s="1590"/>
      <c r="AV82" s="1590"/>
      <c r="AW82" s="1590"/>
      <c r="AX82" s="1590"/>
      <c r="AY82" s="1590"/>
      <c r="AZ82" s="1590"/>
      <c r="BA82" s="1590"/>
      <c r="BB82" s="1590"/>
      <c r="BC82" s="1590"/>
    </row>
    <row r="83" spans="1:55" x14ac:dyDescent="0.2">
      <c r="A83" s="1590"/>
      <c r="B83" s="1590"/>
      <c r="C83" s="1590"/>
      <c r="D83" s="1590"/>
      <c r="E83" s="1590"/>
      <c r="F83" s="1590"/>
      <c r="G83" s="1590"/>
      <c r="H83" s="1590"/>
      <c r="I83" s="1590"/>
      <c r="J83" s="1590"/>
      <c r="K83" s="1590"/>
      <c r="L83" s="1590"/>
      <c r="M83" s="1590"/>
      <c r="N83" s="1590"/>
      <c r="O83" s="1590"/>
      <c r="P83" s="1590"/>
      <c r="Q83" s="1590"/>
      <c r="R83" s="1590"/>
      <c r="S83" s="1590"/>
      <c r="T83" s="1590"/>
      <c r="U83" s="1590"/>
      <c r="V83" s="1590"/>
      <c r="W83" s="1590"/>
      <c r="X83" s="1590"/>
      <c r="Y83" s="1590"/>
      <c r="Z83" s="1590"/>
      <c r="AA83" s="1590"/>
      <c r="AB83" s="1590"/>
      <c r="AC83" s="1590"/>
      <c r="AD83" s="1590"/>
      <c r="AE83" s="1590"/>
      <c r="AF83" s="1590"/>
      <c r="AG83" s="1590"/>
      <c r="AH83" s="1590"/>
      <c r="AI83" s="1590"/>
      <c r="AJ83" s="1590"/>
      <c r="AK83" s="1590"/>
      <c r="AL83" s="1590"/>
      <c r="AM83" s="1590"/>
      <c r="AN83" s="1590"/>
      <c r="AO83" s="1590"/>
      <c r="AP83" s="1590"/>
      <c r="AQ83" s="1590"/>
      <c r="AR83" s="1590"/>
      <c r="AS83" s="1590"/>
      <c r="AT83" s="1590"/>
      <c r="AU83" s="1590"/>
      <c r="AV83" s="1590"/>
      <c r="AW83" s="1590"/>
      <c r="AX83" s="1590"/>
      <c r="AY83" s="1590"/>
      <c r="AZ83" s="1590"/>
      <c r="BA83" s="1590"/>
      <c r="BB83" s="1590"/>
      <c r="BC83" s="1590"/>
    </row>
    <row r="84" spans="1:55" x14ac:dyDescent="0.2">
      <c r="A84" s="1590"/>
      <c r="B84" s="1590"/>
      <c r="C84" s="1590"/>
      <c r="D84" s="1590"/>
      <c r="E84" s="1590"/>
      <c r="F84" s="1590"/>
      <c r="G84" s="1590"/>
      <c r="H84" s="1590"/>
      <c r="I84" s="1590"/>
      <c r="J84" s="1590"/>
      <c r="K84" s="1590"/>
      <c r="L84" s="1590"/>
      <c r="M84" s="1590"/>
      <c r="N84" s="1590"/>
      <c r="O84" s="1590"/>
      <c r="P84" s="1590"/>
      <c r="Q84" s="1590"/>
      <c r="R84" s="1590"/>
      <c r="S84" s="1590"/>
      <c r="T84" s="1590"/>
      <c r="U84" s="1590"/>
      <c r="V84" s="1590"/>
      <c r="W84" s="1590"/>
      <c r="X84" s="1590"/>
      <c r="Y84" s="1590"/>
      <c r="Z84" s="1590"/>
      <c r="AA84" s="1590"/>
      <c r="AB84" s="1590"/>
      <c r="AC84" s="1590"/>
      <c r="AD84" s="1590"/>
      <c r="AE84" s="1590"/>
      <c r="AF84" s="1590"/>
      <c r="AG84" s="1590"/>
      <c r="AH84" s="1590"/>
      <c r="AI84" s="1590"/>
      <c r="AJ84" s="1590"/>
      <c r="AK84" s="1590"/>
      <c r="AL84" s="1590"/>
      <c r="AM84" s="1590"/>
      <c r="AN84" s="1590"/>
      <c r="AO84" s="1590"/>
      <c r="AP84" s="1590"/>
      <c r="AQ84" s="1590"/>
      <c r="AR84" s="1590"/>
      <c r="AS84" s="1590"/>
      <c r="AT84" s="1590"/>
      <c r="AU84" s="1590"/>
      <c r="AV84" s="1590"/>
      <c r="AW84" s="1590"/>
      <c r="AX84" s="1590"/>
      <c r="AY84" s="1590"/>
      <c r="AZ84" s="1590"/>
      <c r="BA84" s="1590"/>
      <c r="BB84" s="1590"/>
      <c r="BC84" s="1590"/>
    </row>
    <row r="85" spans="1:55" x14ac:dyDescent="0.2">
      <c r="A85" s="1590"/>
      <c r="B85" s="1590"/>
      <c r="C85" s="1590"/>
      <c r="D85" s="1590"/>
      <c r="E85" s="1590"/>
      <c r="F85" s="1590"/>
      <c r="G85" s="1590"/>
      <c r="H85" s="1590"/>
      <c r="I85" s="1590"/>
      <c r="J85" s="1590"/>
      <c r="K85" s="1590"/>
      <c r="L85" s="1590"/>
      <c r="M85" s="1590"/>
      <c r="N85" s="1590"/>
      <c r="O85" s="1590"/>
      <c r="P85" s="1590"/>
      <c r="Q85" s="1590"/>
      <c r="R85" s="1590"/>
      <c r="S85" s="1590"/>
      <c r="T85" s="1590"/>
      <c r="U85" s="1590"/>
      <c r="V85" s="1590"/>
      <c r="W85" s="1590"/>
      <c r="X85" s="1590"/>
      <c r="Y85" s="1590"/>
      <c r="Z85" s="1590"/>
      <c r="AA85" s="1590"/>
      <c r="AB85" s="1590"/>
      <c r="AC85" s="1590"/>
      <c r="AD85" s="1590"/>
      <c r="AE85" s="1590"/>
      <c r="AF85" s="1590"/>
      <c r="AG85" s="1590"/>
      <c r="AH85" s="1590"/>
      <c r="AI85" s="1590"/>
      <c r="AJ85" s="1590"/>
      <c r="AK85" s="1590"/>
      <c r="AL85" s="1590"/>
      <c r="AM85" s="1590"/>
      <c r="AN85" s="1590"/>
      <c r="AO85" s="1590"/>
      <c r="AP85" s="1590"/>
      <c r="AQ85" s="1590"/>
      <c r="AR85" s="1590"/>
      <c r="AS85" s="1590"/>
      <c r="AT85" s="1590"/>
      <c r="AU85" s="1590"/>
      <c r="AV85" s="1590"/>
      <c r="AW85" s="1590"/>
      <c r="AX85" s="1590"/>
      <c r="AY85" s="1590"/>
      <c r="AZ85" s="1590"/>
      <c r="BA85" s="1590"/>
      <c r="BB85" s="1590"/>
      <c r="BC85" s="1590"/>
    </row>
    <row r="86" spans="1:55" x14ac:dyDescent="0.2">
      <c r="A86" s="1590"/>
      <c r="B86" s="1590"/>
      <c r="C86" s="1590"/>
      <c r="D86" s="1590"/>
      <c r="E86" s="1590"/>
      <c r="F86" s="1590"/>
      <c r="G86" s="1590"/>
      <c r="H86" s="1590"/>
      <c r="I86" s="1590"/>
      <c r="J86" s="1590"/>
      <c r="K86" s="1590"/>
      <c r="L86" s="1590"/>
      <c r="M86" s="1590"/>
      <c r="N86" s="1590"/>
      <c r="O86" s="1590"/>
      <c r="P86" s="1590"/>
      <c r="Q86" s="1590"/>
      <c r="R86" s="1590"/>
      <c r="S86" s="1590"/>
      <c r="T86" s="1590"/>
      <c r="U86" s="1590"/>
      <c r="V86" s="1590"/>
      <c r="W86" s="1590"/>
      <c r="X86" s="1590"/>
      <c r="Y86" s="1590"/>
      <c r="Z86" s="1590"/>
      <c r="AA86" s="1590"/>
      <c r="AB86" s="1590"/>
      <c r="AC86" s="1590"/>
      <c r="AD86" s="1590"/>
      <c r="AE86" s="1590"/>
      <c r="AF86" s="1590"/>
      <c r="AG86" s="1590"/>
      <c r="AH86" s="1590"/>
      <c r="AI86" s="1590"/>
      <c r="AJ86" s="1590"/>
      <c r="AK86" s="1590"/>
      <c r="AL86" s="1590"/>
      <c r="AM86" s="1590"/>
      <c r="AN86" s="1590"/>
      <c r="AO86" s="1590"/>
      <c r="AP86" s="1590"/>
      <c r="AQ86" s="1590"/>
      <c r="AR86" s="1590"/>
      <c r="AS86" s="1590"/>
      <c r="AT86" s="1590"/>
      <c r="AU86" s="1590"/>
      <c r="AV86" s="1590"/>
      <c r="AW86" s="1590"/>
      <c r="AX86" s="1590"/>
      <c r="AY86" s="1590"/>
      <c r="AZ86" s="1590"/>
      <c r="BA86" s="1590"/>
      <c r="BB86" s="1590"/>
      <c r="BC86" s="1590"/>
    </row>
    <row r="87" spans="1:55" x14ac:dyDescent="0.2">
      <c r="A87" s="1590"/>
      <c r="B87" s="1590"/>
      <c r="C87" s="1590"/>
      <c r="D87" s="1590"/>
      <c r="E87" s="1590"/>
      <c r="F87" s="1590"/>
      <c r="G87" s="1590"/>
      <c r="H87" s="1590"/>
      <c r="I87" s="1590"/>
      <c r="J87" s="1590"/>
      <c r="K87" s="1590"/>
      <c r="L87" s="1590"/>
      <c r="M87" s="1590"/>
      <c r="N87" s="1590"/>
      <c r="O87" s="1590"/>
      <c r="P87" s="1590"/>
      <c r="Q87" s="1590"/>
      <c r="R87" s="1590"/>
      <c r="S87" s="1590"/>
      <c r="T87" s="1590"/>
      <c r="U87" s="1590"/>
      <c r="V87" s="1590"/>
      <c r="W87" s="1590"/>
      <c r="X87" s="1590"/>
      <c r="Y87" s="1590"/>
      <c r="Z87" s="1590"/>
      <c r="AA87" s="1590"/>
      <c r="AB87" s="1590"/>
      <c r="AC87" s="1590"/>
      <c r="AD87" s="1590"/>
      <c r="AE87" s="1590"/>
      <c r="AF87" s="1590"/>
      <c r="AG87" s="1590"/>
      <c r="AH87" s="1590"/>
      <c r="AI87" s="1590"/>
      <c r="AJ87" s="1590"/>
      <c r="AK87" s="1590"/>
      <c r="AL87" s="1590"/>
      <c r="AM87" s="1590"/>
      <c r="AN87" s="1590"/>
      <c r="AO87" s="1590"/>
      <c r="AP87" s="1590"/>
      <c r="AQ87" s="1590"/>
      <c r="AR87" s="1590"/>
      <c r="AS87" s="1590"/>
      <c r="AT87" s="1590"/>
      <c r="AU87" s="1590"/>
      <c r="AV87" s="1590"/>
      <c r="AW87" s="1590"/>
      <c r="AX87" s="1590"/>
      <c r="AY87" s="1590"/>
      <c r="AZ87" s="1590"/>
      <c r="BA87" s="1590"/>
      <c r="BB87" s="1590"/>
      <c r="BC87" s="1590"/>
    </row>
    <row r="88" spans="1:55" x14ac:dyDescent="0.2">
      <c r="A88" s="1590"/>
      <c r="B88" s="1590"/>
      <c r="C88" s="1590"/>
      <c r="D88" s="1590"/>
      <c r="E88" s="1590"/>
      <c r="F88" s="1590"/>
      <c r="G88" s="1590"/>
      <c r="H88" s="1590"/>
      <c r="I88" s="1590"/>
      <c r="J88" s="1590"/>
      <c r="K88" s="1590"/>
      <c r="L88" s="1590"/>
      <c r="M88" s="1590"/>
      <c r="N88" s="1590"/>
      <c r="O88" s="1590"/>
      <c r="P88" s="1590"/>
      <c r="Q88" s="1590"/>
      <c r="R88" s="1590"/>
      <c r="S88" s="1590"/>
      <c r="T88" s="1590"/>
      <c r="U88" s="1590"/>
      <c r="V88" s="1590"/>
      <c r="W88" s="1590"/>
      <c r="X88" s="1590"/>
      <c r="Y88" s="1590"/>
      <c r="Z88" s="1590"/>
      <c r="AA88" s="1590"/>
      <c r="AB88" s="1590"/>
      <c r="AC88" s="1590"/>
      <c r="AD88" s="1590"/>
      <c r="AE88" s="1590"/>
      <c r="AF88" s="1590"/>
      <c r="AG88" s="1590"/>
      <c r="AH88" s="1590"/>
      <c r="AI88" s="1590"/>
      <c r="AJ88" s="1590"/>
      <c r="AK88" s="1590"/>
      <c r="AL88" s="1590"/>
      <c r="AM88" s="1590"/>
      <c r="AN88" s="1590"/>
      <c r="AO88" s="1590"/>
      <c r="AP88" s="1590"/>
      <c r="AQ88" s="1590"/>
      <c r="AR88" s="1590"/>
      <c r="AS88" s="1590"/>
      <c r="AT88" s="1590"/>
      <c r="AU88" s="1590"/>
      <c r="AV88" s="1590"/>
      <c r="AW88" s="1590"/>
      <c r="AX88" s="1590"/>
      <c r="AY88" s="1590"/>
      <c r="AZ88" s="1590"/>
      <c r="BA88" s="1590"/>
      <c r="BB88" s="1590"/>
      <c r="BC88" s="1590"/>
    </row>
    <row r="89" spans="1:55" x14ac:dyDescent="0.2">
      <c r="A89" s="1590"/>
      <c r="B89" s="1590"/>
      <c r="C89" s="1590"/>
      <c r="D89" s="1590"/>
      <c r="E89" s="1590"/>
      <c r="F89" s="1590"/>
      <c r="G89" s="1590"/>
      <c r="H89" s="1590"/>
      <c r="I89" s="1590"/>
      <c r="J89" s="1590"/>
      <c r="K89" s="1590"/>
      <c r="L89" s="1590"/>
      <c r="M89" s="1590"/>
      <c r="N89" s="1590"/>
      <c r="O89" s="1590"/>
      <c r="P89" s="1590"/>
      <c r="Q89" s="1590"/>
      <c r="R89" s="1590"/>
      <c r="S89" s="1590"/>
      <c r="T89" s="1590"/>
      <c r="U89" s="1590"/>
      <c r="V89" s="1590"/>
      <c r="W89" s="1590"/>
      <c r="X89" s="1590"/>
      <c r="Y89" s="1590"/>
      <c r="Z89" s="1590"/>
      <c r="AA89" s="1590"/>
      <c r="AB89" s="1590"/>
      <c r="AC89" s="1590"/>
      <c r="AD89" s="1590"/>
      <c r="AE89" s="1590"/>
      <c r="AF89" s="1590"/>
      <c r="AG89" s="1590"/>
      <c r="AH89" s="1590"/>
      <c r="AI89" s="1590"/>
      <c r="AJ89" s="1590"/>
      <c r="AK89" s="1590"/>
      <c r="AL89" s="1590"/>
      <c r="AM89" s="1590"/>
      <c r="AN89" s="1590"/>
      <c r="AO89" s="1590"/>
      <c r="AP89" s="1590"/>
      <c r="AQ89" s="1590"/>
      <c r="AR89" s="1590"/>
      <c r="AS89" s="1590"/>
      <c r="AT89" s="1590"/>
      <c r="AU89" s="1590"/>
      <c r="AV89" s="1590"/>
      <c r="AW89" s="1590"/>
      <c r="AX89" s="1590"/>
      <c r="AY89" s="1590"/>
      <c r="AZ89" s="1590"/>
      <c r="BA89" s="1590"/>
      <c r="BB89" s="1590"/>
      <c r="BC89" s="1590"/>
    </row>
    <row r="90" spans="1:55" x14ac:dyDescent="0.2">
      <c r="A90" s="1590"/>
      <c r="B90" s="1590"/>
      <c r="C90" s="1590"/>
      <c r="D90" s="1590"/>
      <c r="E90" s="1590"/>
      <c r="F90" s="1590"/>
      <c r="G90" s="1590"/>
      <c r="H90" s="1590"/>
      <c r="I90" s="1590"/>
      <c r="J90" s="1590"/>
      <c r="K90" s="1590"/>
      <c r="L90" s="1590"/>
      <c r="M90" s="1590"/>
      <c r="N90" s="1590"/>
      <c r="O90" s="1590"/>
      <c r="P90" s="1590"/>
      <c r="Q90" s="1590"/>
      <c r="R90" s="1590"/>
      <c r="S90" s="1590"/>
      <c r="T90" s="1590"/>
      <c r="U90" s="1590"/>
      <c r="V90" s="1590"/>
      <c r="W90" s="1590"/>
      <c r="X90" s="1590"/>
      <c r="Y90" s="1590"/>
      <c r="Z90" s="1590"/>
      <c r="AA90" s="1590"/>
      <c r="AB90" s="1590"/>
      <c r="AC90" s="1590"/>
      <c r="AD90" s="1590"/>
      <c r="AE90" s="1590"/>
      <c r="AF90" s="1590"/>
      <c r="AG90" s="1590"/>
      <c r="AH90" s="1590"/>
      <c r="AI90" s="1590"/>
      <c r="AJ90" s="1590"/>
      <c r="AK90" s="1590"/>
      <c r="AL90" s="1590"/>
      <c r="AM90" s="1590"/>
      <c r="AN90" s="1590"/>
      <c r="AO90" s="1590"/>
      <c r="AP90" s="1590"/>
      <c r="AQ90" s="1590"/>
      <c r="AR90" s="1590"/>
      <c r="AS90" s="1590"/>
      <c r="AT90" s="1590"/>
      <c r="AU90" s="1590"/>
      <c r="AV90" s="1590"/>
      <c r="AW90" s="1590"/>
      <c r="AX90" s="1590"/>
      <c r="AY90" s="1590"/>
      <c r="AZ90" s="1590"/>
      <c r="BA90" s="1590"/>
      <c r="BB90" s="1590"/>
      <c r="BC90" s="1590"/>
    </row>
    <row r="91" spans="1:55" x14ac:dyDescent="0.2">
      <c r="A91" s="1590"/>
      <c r="B91" s="1590"/>
      <c r="C91" s="1590"/>
      <c r="D91" s="1590"/>
      <c r="E91" s="1590"/>
      <c r="F91" s="1590"/>
      <c r="G91" s="1590"/>
      <c r="H91" s="1590"/>
      <c r="I91" s="1590"/>
      <c r="J91" s="1590"/>
      <c r="K91" s="1590"/>
      <c r="L91" s="1590"/>
      <c r="M91" s="1590"/>
      <c r="N91" s="1590"/>
      <c r="O91" s="1590"/>
      <c r="P91" s="1590"/>
      <c r="Q91" s="1590"/>
      <c r="R91" s="1590"/>
      <c r="S91" s="1590"/>
      <c r="T91" s="1590"/>
      <c r="U91" s="1590"/>
      <c r="V91" s="1590"/>
      <c r="W91" s="1590"/>
      <c r="X91" s="1590"/>
      <c r="Y91" s="1590"/>
      <c r="Z91" s="1590"/>
      <c r="AA91" s="1590"/>
      <c r="AB91" s="1590"/>
      <c r="AC91" s="1590"/>
      <c r="AD91" s="1590"/>
      <c r="AE91" s="1590"/>
      <c r="AF91" s="1590"/>
      <c r="AG91" s="1590"/>
      <c r="AH91" s="1590"/>
      <c r="AI91" s="1590"/>
      <c r="AJ91" s="1590"/>
      <c r="AK91" s="1590"/>
      <c r="AL91" s="1590"/>
      <c r="AM91" s="1590"/>
      <c r="AN91" s="1590"/>
      <c r="AO91" s="1590"/>
      <c r="AP91" s="1590"/>
      <c r="AQ91" s="1590"/>
      <c r="AR91" s="1590"/>
      <c r="AS91" s="1590"/>
      <c r="AT91" s="1590"/>
      <c r="AU91" s="1590"/>
      <c r="AV91" s="1590"/>
      <c r="AW91" s="1590"/>
      <c r="AX91" s="1590"/>
      <c r="AY91" s="1590"/>
      <c r="AZ91" s="1590"/>
      <c r="BA91" s="1590"/>
      <c r="BB91" s="1590"/>
      <c r="BC91" s="1590"/>
    </row>
    <row r="92" spans="1:55" x14ac:dyDescent="0.2">
      <c r="A92" s="1590"/>
      <c r="B92" s="1590"/>
      <c r="C92" s="1590"/>
      <c r="D92" s="1590"/>
      <c r="E92" s="1590"/>
      <c r="F92" s="1590"/>
      <c r="G92" s="1590"/>
      <c r="H92" s="1590"/>
      <c r="I92" s="1590"/>
      <c r="J92" s="1590"/>
      <c r="K92" s="1590"/>
      <c r="L92" s="1590"/>
      <c r="M92" s="1590"/>
      <c r="N92" s="1590"/>
      <c r="O92" s="1590"/>
      <c r="P92" s="1590"/>
      <c r="Q92" s="1590"/>
      <c r="R92" s="1590"/>
      <c r="S92" s="1590"/>
      <c r="T92" s="1590"/>
      <c r="U92" s="1590"/>
      <c r="V92" s="1590"/>
      <c r="W92" s="1590"/>
      <c r="X92" s="1590"/>
      <c r="Y92" s="1590"/>
      <c r="Z92" s="1590"/>
      <c r="AA92" s="1590"/>
      <c r="AB92" s="1590"/>
      <c r="AC92" s="1590"/>
      <c r="AD92" s="1590"/>
      <c r="AE92" s="1590"/>
      <c r="AF92" s="1590"/>
      <c r="AG92" s="1590"/>
      <c r="AH92" s="1590"/>
      <c r="AI92" s="1590"/>
      <c r="AJ92" s="1590"/>
      <c r="AK92" s="1590"/>
      <c r="AL92" s="1590"/>
      <c r="AM92" s="1590"/>
      <c r="AN92" s="1590"/>
      <c r="AO92" s="1590"/>
      <c r="AP92" s="1590"/>
      <c r="AQ92" s="1590"/>
      <c r="AR92" s="1590"/>
      <c r="AS92" s="1590"/>
      <c r="AT92" s="1590"/>
      <c r="AU92" s="1590"/>
      <c r="AV92" s="1590"/>
      <c r="AW92" s="1590"/>
      <c r="AX92" s="1590"/>
      <c r="AY92" s="1590"/>
      <c r="AZ92" s="1590"/>
      <c r="BA92" s="1590"/>
      <c r="BB92" s="1590"/>
      <c r="BC92" s="1590"/>
    </row>
    <row r="93" spans="1:55" x14ac:dyDescent="0.2">
      <c r="A93" s="1590"/>
      <c r="B93" s="1590"/>
      <c r="C93" s="1590"/>
      <c r="D93" s="1590"/>
      <c r="E93" s="1590"/>
      <c r="F93" s="1590"/>
      <c r="G93" s="1590"/>
      <c r="H93" s="1590"/>
      <c r="I93" s="1590"/>
      <c r="J93" s="1590"/>
      <c r="K93" s="1590"/>
      <c r="L93" s="1590"/>
      <c r="M93" s="1590"/>
      <c r="N93" s="1590"/>
      <c r="O93" s="1590"/>
      <c r="P93" s="1590"/>
      <c r="Q93" s="1590"/>
      <c r="R93" s="1590"/>
      <c r="S93" s="1590"/>
      <c r="T93" s="1590"/>
      <c r="U93" s="1590"/>
      <c r="V93" s="1590"/>
      <c r="W93" s="1590"/>
      <c r="X93" s="1590"/>
      <c r="Y93" s="1590"/>
      <c r="Z93" s="1590"/>
      <c r="AA93" s="1590"/>
      <c r="AB93" s="1590"/>
      <c r="AC93" s="1590"/>
      <c r="AD93" s="1590"/>
      <c r="AE93" s="1590"/>
      <c r="AF93" s="1590"/>
      <c r="AG93" s="1590"/>
      <c r="AH93" s="1590"/>
      <c r="AI93" s="1590"/>
      <c r="AJ93" s="1590"/>
      <c r="AK93" s="1590"/>
      <c r="AL93" s="1590"/>
      <c r="AM93" s="1590"/>
      <c r="AN93" s="1590"/>
      <c r="AO93" s="1590"/>
      <c r="AP93" s="1590"/>
      <c r="AQ93" s="1590"/>
      <c r="AR93" s="1590"/>
      <c r="AS93" s="1590"/>
      <c r="AT93" s="1590"/>
      <c r="AU93" s="1590"/>
      <c r="AV93" s="1590"/>
      <c r="AW93" s="1590"/>
      <c r="AX93" s="1590"/>
      <c r="AY93" s="1590"/>
      <c r="AZ93" s="1590"/>
      <c r="BA93" s="1590"/>
      <c r="BB93" s="1590"/>
      <c r="BC93" s="1590"/>
    </row>
    <row r="94" spans="1:55" x14ac:dyDescent="0.2">
      <c r="A94" s="1590"/>
      <c r="B94" s="1590"/>
      <c r="C94" s="1590"/>
      <c r="D94" s="1590"/>
      <c r="E94" s="1590"/>
      <c r="F94" s="1590"/>
      <c r="G94" s="1590"/>
      <c r="H94" s="1590"/>
      <c r="I94" s="1590"/>
      <c r="J94" s="1590"/>
      <c r="K94" s="1590"/>
      <c r="L94" s="1590"/>
      <c r="M94" s="1590"/>
      <c r="N94" s="1590"/>
      <c r="O94" s="1590"/>
      <c r="P94" s="1590"/>
      <c r="Q94" s="1590"/>
      <c r="R94" s="1590"/>
      <c r="S94" s="1590"/>
      <c r="T94" s="1590"/>
      <c r="U94" s="1590"/>
      <c r="V94" s="1590"/>
      <c r="W94" s="1590"/>
      <c r="X94" s="1590"/>
      <c r="Y94" s="1590"/>
      <c r="Z94" s="1590"/>
      <c r="AA94" s="1590"/>
      <c r="AB94" s="1590"/>
      <c r="AC94" s="1590"/>
      <c r="AD94" s="1590"/>
      <c r="AE94" s="1590"/>
      <c r="AF94" s="1590"/>
      <c r="AG94" s="1590"/>
      <c r="AH94" s="1590"/>
      <c r="AI94" s="1590"/>
      <c r="AJ94" s="1590"/>
      <c r="AK94" s="1590"/>
      <c r="AL94" s="1590"/>
      <c r="AM94" s="1590"/>
      <c r="AN94" s="1590"/>
      <c r="AO94" s="1590"/>
      <c r="AP94" s="1590"/>
      <c r="AQ94" s="1590"/>
      <c r="AR94" s="1590"/>
      <c r="AS94" s="1590"/>
      <c r="AT94" s="1590"/>
      <c r="AU94" s="1590"/>
      <c r="AV94" s="1590"/>
      <c r="AW94" s="1590"/>
      <c r="AX94" s="1590"/>
      <c r="AY94" s="1590"/>
      <c r="AZ94" s="1590"/>
      <c r="BA94" s="1590"/>
      <c r="BB94" s="1590"/>
      <c r="BC94" s="1590"/>
    </row>
    <row r="95" spans="1:55" x14ac:dyDescent="0.2">
      <c r="A95" s="1590"/>
      <c r="B95" s="1590"/>
      <c r="C95" s="1590"/>
      <c r="D95" s="1590"/>
      <c r="E95" s="1590"/>
      <c r="F95" s="1590"/>
      <c r="G95" s="1590"/>
      <c r="H95" s="1590"/>
      <c r="I95" s="1590"/>
      <c r="J95" s="1590"/>
      <c r="K95" s="1590"/>
      <c r="L95" s="1590"/>
      <c r="M95" s="1590"/>
      <c r="N95" s="1590"/>
      <c r="O95" s="1590"/>
      <c r="P95" s="1590"/>
      <c r="Q95" s="1590"/>
      <c r="R95" s="1590"/>
      <c r="S95" s="1590"/>
      <c r="T95" s="1590"/>
      <c r="U95" s="1590"/>
      <c r="V95" s="1590"/>
      <c r="W95" s="1590"/>
      <c r="X95" s="1590"/>
      <c r="Y95" s="1590"/>
      <c r="Z95" s="1590"/>
      <c r="AA95" s="1590"/>
      <c r="AB95" s="1590"/>
      <c r="AC95" s="1590"/>
      <c r="AD95" s="1590"/>
      <c r="AE95" s="1590"/>
      <c r="AF95" s="1590"/>
      <c r="AG95" s="1590"/>
      <c r="AH95" s="1590"/>
      <c r="AI95" s="1590"/>
      <c r="AJ95" s="1590"/>
      <c r="AK95" s="1590"/>
      <c r="AL95" s="1590"/>
      <c r="AM95" s="1590"/>
      <c r="AN95" s="1590"/>
      <c r="AO95" s="1590"/>
      <c r="AP95" s="1590"/>
      <c r="AQ95" s="1590"/>
      <c r="AR95" s="1590"/>
      <c r="AS95" s="1590"/>
      <c r="AT95" s="1590"/>
      <c r="AU95" s="1590"/>
      <c r="AV95" s="1590"/>
      <c r="AW95" s="1590"/>
      <c r="AX95" s="1590"/>
      <c r="AY95" s="1590"/>
      <c r="AZ95" s="1590"/>
      <c r="BA95" s="1590"/>
      <c r="BB95" s="1590"/>
      <c r="BC95" s="1590"/>
    </row>
    <row r="96" spans="1:55" x14ac:dyDescent="0.2">
      <c r="A96" s="1590"/>
      <c r="B96" s="1590"/>
      <c r="C96" s="1590"/>
      <c r="D96" s="1590"/>
      <c r="E96" s="1590"/>
      <c r="F96" s="1590"/>
      <c r="G96" s="1590"/>
      <c r="H96" s="1590"/>
      <c r="I96" s="1590"/>
      <c r="J96" s="1590"/>
      <c r="K96" s="1590"/>
      <c r="L96" s="1590"/>
      <c r="M96" s="1590"/>
      <c r="N96" s="1590"/>
      <c r="O96" s="1590"/>
      <c r="P96" s="1590"/>
      <c r="Q96" s="1590"/>
      <c r="R96" s="1590"/>
      <c r="S96" s="1590"/>
      <c r="T96" s="1590"/>
      <c r="U96" s="1590"/>
      <c r="V96" s="1590"/>
      <c r="W96" s="1590"/>
      <c r="X96" s="1590"/>
      <c r="Y96" s="1590"/>
      <c r="Z96" s="1590"/>
      <c r="AA96" s="1590"/>
      <c r="AB96" s="1590"/>
      <c r="AC96" s="1590"/>
      <c r="AD96" s="1590"/>
      <c r="AE96" s="1590"/>
      <c r="AF96" s="1590"/>
      <c r="AG96" s="1590"/>
      <c r="AH96" s="1590"/>
      <c r="AI96" s="1590"/>
      <c r="AJ96" s="1590"/>
      <c r="AK96" s="1590"/>
      <c r="AL96" s="1590"/>
      <c r="AM96" s="1590"/>
      <c r="AN96" s="1590"/>
      <c r="AO96" s="1590"/>
      <c r="AP96" s="1590"/>
      <c r="AQ96" s="1590"/>
      <c r="AR96" s="1590"/>
      <c r="AS96" s="1590"/>
      <c r="AT96" s="1590"/>
      <c r="AU96" s="1590"/>
      <c r="AV96" s="1590"/>
      <c r="AW96" s="1590"/>
      <c r="AX96" s="1590"/>
      <c r="AY96" s="1590"/>
      <c r="AZ96" s="1590"/>
      <c r="BA96" s="1590"/>
      <c r="BB96" s="1590"/>
      <c r="BC96" s="1590"/>
    </row>
    <row r="97" spans="1:55" x14ac:dyDescent="0.2">
      <c r="A97" s="1590"/>
      <c r="B97" s="1590"/>
      <c r="C97" s="1590"/>
      <c r="D97" s="1590"/>
      <c r="E97" s="1590"/>
      <c r="F97" s="1590"/>
      <c r="G97" s="1590"/>
      <c r="H97" s="1590"/>
      <c r="I97" s="1590"/>
      <c r="J97" s="1590"/>
      <c r="K97" s="1590"/>
      <c r="L97" s="1590"/>
      <c r="M97" s="1590"/>
      <c r="N97" s="1590"/>
      <c r="O97" s="1590"/>
      <c r="P97" s="1590"/>
      <c r="Q97" s="1590"/>
      <c r="R97" s="1590"/>
      <c r="S97" s="1590"/>
      <c r="T97" s="1590"/>
      <c r="U97" s="1590"/>
      <c r="V97" s="1590"/>
      <c r="W97" s="1590"/>
      <c r="X97" s="1590"/>
      <c r="Y97" s="1590"/>
      <c r="Z97" s="1590"/>
      <c r="AA97" s="1590"/>
      <c r="AB97" s="1590"/>
      <c r="AC97" s="1590"/>
      <c r="AD97" s="1590"/>
      <c r="AE97" s="1590"/>
      <c r="AF97" s="1590"/>
      <c r="AG97" s="1590"/>
      <c r="AH97" s="1590"/>
      <c r="AI97" s="1590"/>
      <c r="AJ97" s="1590"/>
      <c r="AK97" s="1590"/>
      <c r="AL97" s="1590"/>
      <c r="AM97" s="1590"/>
      <c r="AN97" s="1590"/>
      <c r="AO97" s="1590"/>
      <c r="AP97" s="1590"/>
      <c r="AQ97" s="1590"/>
      <c r="AR97" s="1590"/>
      <c r="AS97" s="1590"/>
      <c r="AT97" s="1590"/>
      <c r="AU97" s="1590"/>
      <c r="AV97" s="1590"/>
      <c r="AW97" s="1590"/>
      <c r="AX97" s="1590"/>
      <c r="AY97" s="1590"/>
      <c r="AZ97" s="1590"/>
      <c r="BA97" s="1590"/>
      <c r="BB97" s="1590"/>
      <c r="BC97" s="1590"/>
    </row>
    <row r="98" spans="1:55" x14ac:dyDescent="0.2">
      <c r="A98" s="1590"/>
      <c r="B98" s="1590"/>
      <c r="C98" s="1590"/>
      <c r="D98" s="1590"/>
      <c r="E98" s="1590"/>
      <c r="F98" s="1590"/>
      <c r="G98" s="1590"/>
      <c r="H98" s="1590"/>
      <c r="I98" s="1590"/>
      <c r="J98" s="1590"/>
      <c r="K98" s="1590"/>
      <c r="L98" s="1590"/>
      <c r="M98" s="1590"/>
      <c r="N98" s="1590"/>
      <c r="O98" s="1590"/>
      <c r="P98" s="1590"/>
      <c r="Q98" s="1590"/>
      <c r="R98" s="1590"/>
      <c r="S98" s="1590"/>
      <c r="T98" s="1590"/>
      <c r="U98" s="1590"/>
      <c r="V98" s="1590"/>
      <c r="W98" s="1590"/>
      <c r="X98" s="1590"/>
      <c r="Y98" s="1590"/>
      <c r="Z98" s="1590"/>
      <c r="AA98" s="1590"/>
      <c r="AB98" s="1590"/>
      <c r="AC98" s="1590"/>
      <c r="AD98" s="1590"/>
      <c r="AE98" s="1590"/>
      <c r="AF98" s="1590"/>
      <c r="AG98" s="1590"/>
      <c r="AH98" s="1590"/>
      <c r="AI98" s="1590"/>
      <c r="AJ98" s="1590"/>
      <c r="AK98" s="1590"/>
      <c r="AL98" s="1590"/>
      <c r="AM98" s="1590"/>
      <c r="AN98" s="1590"/>
      <c r="AO98" s="1590"/>
      <c r="AP98" s="1590"/>
      <c r="AQ98" s="1590"/>
      <c r="AR98" s="1590"/>
      <c r="AS98" s="1590"/>
      <c r="AT98" s="1590"/>
      <c r="AU98" s="1590"/>
      <c r="AV98" s="1590"/>
      <c r="AW98" s="1590"/>
      <c r="AX98" s="1590"/>
      <c r="AY98" s="1590"/>
      <c r="AZ98" s="1590"/>
      <c r="BA98" s="1590"/>
      <c r="BB98" s="1590"/>
      <c r="BC98" s="1590"/>
    </row>
    <row r="99" spans="1:55" x14ac:dyDescent="0.2">
      <c r="A99" s="1590"/>
      <c r="B99" s="1590"/>
      <c r="C99" s="1590"/>
      <c r="D99" s="1590"/>
      <c r="E99" s="1590"/>
      <c r="F99" s="1590"/>
      <c r="G99" s="1590"/>
      <c r="H99" s="1590"/>
      <c r="I99" s="1590"/>
      <c r="J99" s="1590"/>
      <c r="K99" s="1590"/>
      <c r="L99" s="1590"/>
      <c r="M99" s="1590"/>
      <c r="N99" s="1590"/>
      <c r="O99" s="1590"/>
      <c r="P99" s="1590"/>
      <c r="Q99" s="1590"/>
      <c r="R99" s="1590"/>
      <c r="S99" s="1590"/>
      <c r="T99" s="1590"/>
      <c r="U99" s="1590"/>
      <c r="V99" s="1590"/>
      <c r="W99" s="1590"/>
      <c r="X99" s="1590"/>
      <c r="Y99" s="1590"/>
      <c r="Z99" s="1590"/>
      <c r="AA99" s="1590"/>
      <c r="AB99" s="1590"/>
      <c r="AC99" s="1590"/>
      <c r="AD99" s="1590"/>
      <c r="AE99" s="1590"/>
      <c r="AF99" s="1590"/>
      <c r="AG99" s="1590"/>
      <c r="AH99" s="1590"/>
      <c r="AI99" s="1590"/>
      <c r="AJ99" s="1590"/>
      <c r="AK99" s="1590"/>
      <c r="AL99" s="1590"/>
      <c r="AM99" s="1590"/>
      <c r="AN99" s="1590"/>
      <c r="AO99" s="1590"/>
      <c r="AP99" s="1590"/>
      <c r="AQ99" s="1590"/>
      <c r="AR99" s="1590"/>
      <c r="AS99" s="1590"/>
      <c r="AT99" s="1590"/>
      <c r="AU99" s="1590"/>
      <c r="AV99" s="1590"/>
      <c r="AW99" s="1590"/>
      <c r="AX99" s="1590"/>
      <c r="AY99" s="1590"/>
      <c r="AZ99" s="1590"/>
      <c r="BA99" s="1590"/>
      <c r="BB99" s="1590"/>
      <c r="BC99" s="1590"/>
    </row>
    <row r="100" spans="1:55" x14ac:dyDescent="0.2">
      <c r="A100" s="1590"/>
      <c r="B100" s="1590"/>
      <c r="C100" s="1590"/>
      <c r="D100" s="1590"/>
      <c r="E100" s="1590"/>
      <c r="F100" s="1590"/>
      <c r="G100" s="1590"/>
      <c r="H100" s="1590"/>
      <c r="I100" s="1590"/>
      <c r="J100" s="1590"/>
      <c r="K100" s="1590"/>
      <c r="L100" s="1590"/>
      <c r="M100" s="1590"/>
      <c r="N100" s="1590"/>
      <c r="O100" s="1590"/>
      <c r="P100" s="1590"/>
      <c r="Q100" s="1590"/>
      <c r="R100" s="1590"/>
      <c r="S100" s="1590"/>
      <c r="T100" s="1590"/>
      <c r="U100" s="1590"/>
      <c r="V100" s="1590"/>
      <c r="W100" s="1590"/>
      <c r="X100" s="1590"/>
      <c r="Y100" s="1590"/>
      <c r="Z100" s="1590"/>
      <c r="AA100" s="1590"/>
      <c r="AB100" s="1590"/>
      <c r="AC100" s="1590"/>
      <c r="AD100" s="1590"/>
      <c r="AE100" s="1590"/>
      <c r="AF100" s="1590"/>
      <c r="AG100" s="1590"/>
      <c r="AH100" s="1590"/>
      <c r="AI100" s="1590"/>
      <c r="AJ100" s="1590"/>
      <c r="AK100" s="1590"/>
      <c r="AL100" s="1590"/>
      <c r="AM100" s="1590"/>
      <c r="AN100" s="1590"/>
      <c r="AO100" s="1590"/>
      <c r="AP100" s="1590"/>
      <c r="AQ100" s="1590"/>
      <c r="AR100" s="1590"/>
      <c r="AS100" s="1590"/>
      <c r="AT100" s="1590"/>
      <c r="AU100" s="1590"/>
      <c r="AV100" s="1590"/>
      <c r="AW100" s="1590"/>
      <c r="AX100" s="1590"/>
      <c r="AY100" s="1590"/>
      <c r="AZ100" s="1590"/>
      <c r="BA100" s="1590"/>
      <c r="BB100" s="1590"/>
      <c r="BC100" s="1590"/>
    </row>
    <row r="101" spans="1:55" x14ac:dyDescent="0.2">
      <c r="A101" s="1590"/>
      <c r="B101" s="1590"/>
      <c r="C101" s="1590"/>
      <c r="D101" s="1590"/>
      <c r="E101" s="1590"/>
      <c r="F101" s="1590"/>
      <c r="G101" s="1590"/>
      <c r="H101" s="1590"/>
      <c r="I101" s="1590"/>
      <c r="J101" s="1590"/>
      <c r="K101" s="1590"/>
      <c r="L101" s="1590"/>
      <c r="M101" s="1590"/>
      <c r="N101" s="1590"/>
      <c r="O101" s="1590"/>
      <c r="P101" s="1590"/>
      <c r="Q101" s="1590"/>
      <c r="R101" s="1590"/>
      <c r="S101" s="1590"/>
      <c r="T101" s="1590"/>
      <c r="U101" s="1590"/>
      <c r="V101" s="1590"/>
      <c r="W101" s="1590"/>
      <c r="X101" s="1590"/>
      <c r="Y101" s="1590"/>
      <c r="Z101" s="1590"/>
      <c r="AA101" s="1590"/>
      <c r="AB101" s="1590"/>
      <c r="AC101" s="1590"/>
      <c r="AD101" s="1590"/>
      <c r="AE101" s="1590"/>
      <c r="AF101" s="1590"/>
      <c r="AG101" s="1590"/>
      <c r="AH101" s="1590"/>
      <c r="AI101" s="1590"/>
      <c r="AJ101" s="1590"/>
      <c r="AK101" s="1590"/>
      <c r="AL101" s="1590"/>
      <c r="AM101" s="1590"/>
      <c r="AN101" s="1590"/>
      <c r="AO101" s="1590"/>
      <c r="AP101" s="1590"/>
      <c r="AQ101" s="1590"/>
      <c r="AR101" s="1590"/>
      <c r="AS101" s="1590"/>
      <c r="AT101" s="1590"/>
      <c r="AU101" s="1590"/>
      <c r="AV101" s="1590"/>
      <c r="AW101" s="1590"/>
      <c r="AX101" s="1590"/>
      <c r="AY101" s="1590"/>
      <c r="AZ101" s="1590"/>
      <c r="BA101" s="1590"/>
      <c r="BB101" s="1590"/>
      <c r="BC101" s="1590"/>
    </row>
    <row r="102" spans="1:55" x14ac:dyDescent="0.2">
      <c r="A102" s="1590"/>
      <c r="B102" s="1590"/>
      <c r="C102" s="1590"/>
      <c r="D102" s="1590"/>
      <c r="E102" s="1590"/>
      <c r="F102" s="1590"/>
      <c r="G102" s="1590"/>
      <c r="H102" s="1590"/>
      <c r="I102" s="1590"/>
      <c r="J102" s="1590"/>
      <c r="K102" s="1590"/>
      <c r="L102" s="1590"/>
      <c r="M102" s="1590"/>
      <c r="N102" s="1590"/>
      <c r="O102" s="1590"/>
      <c r="P102" s="1590"/>
      <c r="Q102" s="1590"/>
      <c r="R102" s="1590"/>
      <c r="S102" s="1590"/>
      <c r="T102" s="1590"/>
      <c r="U102" s="1590"/>
      <c r="V102" s="1590"/>
      <c r="W102" s="1590"/>
      <c r="X102" s="1590"/>
      <c r="Y102" s="1590"/>
      <c r="Z102" s="1590"/>
      <c r="AA102" s="1590"/>
      <c r="AB102" s="1590"/>
      <c r="AC102" s="1590"/>
      <c r="AD102" s="1590"/>
      <c r="AE102" s="1590"/>
      <c r="AF102" s="1590"/>
      <c r="AG102" s="1590"/>
      <c r="AH102" s="1590"/>
      <c r="AI102" s="1590"/>
      <c r="AJ102" s="1590"/>
      <c r="AK102" s="1590"/>
      <c r="AL102" s="1590"/>
      <c r="AM102" s="1590"/>
      <c r="AN102" s="1590"/>
      <c r="AO102" s="1590"/>
      <c r="AP102" s="1590"/>
      <c r="AQ102" s="1590"/>
      <c r="AR102" s="1590"/>
      <c r="AS102" s="1590"/>
      <c r="AT102" s="1590"/>
      <c r="AU102" s="1590"/>
      <c r="AV102" s="1590"/>
      <c r="AW102" s="1590"/>
      <c r="AX102" s="1590"/>
      <c r="AY102" s="1590"/>
      <c r="AZ102" s="1590"/>
      <c r="BA102" s="1590"/>
      <c r="BB102" s="1590"/>
      <c r="BC102" s="1590"/>
    </row>
    <row r="103" spans="1:55" x14ac:dyDescent="0.2">
      <c r="A103" s="1590"/>
      <c r="B103" s="1590"/>
      <c r="C103" s="1590"/>
      <c r="D103" s="1590"/>
      <c r="E103" s="1590"/>
      <c r="F103" s="1590"/>
      <c r="G103" s="1590"/>
      <c r="H103" s="1590"/>
      <c r="I103" s="1590"/>
      <c r="J103" s="1590"/>
      <c r="K103" s="1590"/>
      <c r="L103" s="1590"/>
      <c r="M103" s="1590"/>
      <c r="N103" s="1590"/>
      <c r="O103" s="1590"/>
      <c r="P103" s="1590"/>
      <c r="Q103" s="1590"/>
      <c r="R103" s="1590"/>
      <c r="S103" s="1590"/>
      <c r="T103" s="1590"/>
      <c r="U103" s="1590"/>
      <c r="V103" s="1590"/>
      <c r="W103" s="1590"/>
      <c r="X103" s="1590"/>
      <c r="Y103" s="1590"/>
      <c r="Z103" s="1590"/>
      <c r="AA103" s="1590"/>
      <c r="AB103" s="1590"/>
      <c r="AC103" s="1590"/>
      <c r="AD103" s="1590"/>
      <c r="AE103" s="1590"/>
      <c r="AF103" s="1590"/>
      <c r="AG103" s="1590"/>
      <c r="AH103" s="1590"/>
      <c r="AI103" s="1590"/>
      <c r="AJ103" s="1590"/>
      <c r="AK103" s="1590"/>
      <c r="AL103" s="1590"/>
      <c r="AM103" s="1590"/>
      <c r="AN103" s="1590"/>
      <c r="AO103" s="1590"/>
      <c r="AP103" s="1590"/>
      <c r="AQ103" s="1590"/>
      <c r="AR103" s="1590"/>
      <c r="AS103" s="1590"/>
      <c r="AT103" s="1590"/>
      <c r="AU103" s="1590"/>
      <c r="AV103" s="1590"/>
      <c r="AW103" s="1590"/>
      <c r="AX103" s="1590"/>
      <c r="AY103" s="1590"/>
      <c r="AZ103" s="1590"/>
      <c r="BA103" s="1590"/>
      <c r="BB103" s="1590"/>
      <c r="BC103" s="1590"/>
    </row>
    <row r="104" spans="1:55" x14ac:dyDescent="0.2">
      <c r="A104" s="1590"/>
      <c r="B104" s="1590"/>
      <c r="C104" s="1590"/>
      <c r="D104" s="1590"/>
      <c r="E104" s="1590"/>
      <c r="F104" s="1590"/>
      <c r="G104" s="1590"/>
      <c r="H104" s="1590"/>
      <c r="I104" s="1590"/>
      <c r="J104" s="1590"/>
      <c r="K104" s="1590"/>
      <c r="L104" s="1590"/>
      <c r="M104" s="1590"/>
      <c r="N104" s="1590"/>
      <c r="O104" s="1590"/>
      <c r="P104" s="1590"/>
      <c r="Q104" s="1590"/>
      <c r="R104" s="1590"/>
      <c r="S104" s="1590"/>
      <c r="T104" s="1590"/>
      <c r="U104" s="1590"/>
      <c r="V104" s="1590"/>
      <c r="W104" s="1590"/>
      <c r="X104" s="1590"/>
      <c r="Y104" s="1590"/>
      <c r="Z104" s="1590"/>
      <c r="AA104" s="1590"/>
      <c r="AB104" s="1590"/>
      <c r="AC104" s="1590"/>
      <c r="AD104" s="1590"/>
      <c r="AE104" s="1590"/>
      <c r="AF104" s="1590"/>
      <c r="AG104" s="1590"/>
      <c r="AH104" s="1590"/>
      <c r="AI104" s="1590"/>
      <c r="AJ104" s="1590"/>
      <c r="AK104" s="1590"/>
      <c r="AL104" s="1590"/>
      <c r="AM104" s="1590"/>
      <c r="AN104" s="1590"/>
      <c r="AO104" s="1590"/>
      <c r="AP104" s="1590"/>
      <c r="AQ104" s="1590"/>
      <c r="AR104" s="1590"/>
      <c r="AS104" s="1590"/>
      <c r="AT104" s="1590"/>
      <c r="AU104" s="1590"/>
      <c r="AV104" s="1590"/>
      <c r="AW104" s="1590"/>
      <c r="AX104" s="1590"/>
      <c r="AY104" s="1590"/>
      <c r="AZ104" s="1590"/>
      <c r="BA104" s="1590"/>
      <c r="BB104" s="1590"/>
      <c r="BC104" s="1590"/>
    </row>
    <row r="105" spans="1:55" x14ac:dyDescent="0.2">
      <c r="A105" s="1590"/>
      <c r="B105" s="1590"/>
      <c r="C105" s="1590"/>
      <c r="D105" s="1590"/>
      <c r="E105" s="1590"/>
      <c r="F105" s="1590"/>
      <c r="G105" s="1590"/>
      <c r="H105" s="1590"/>
      <c r="I105" s="1590"/>
      <c r="J105" s="1590"/>
      <c r="K105" s="1590"/>
      <c r="L105" s="1590"/>
      <c r="M105" s="1590"/>
      <c r="N105" s="1590"/>
      <c r="O105" s="1590"/>
      <c r="P105" s="1590"/>
      <c r="Q105" s="1590"/>
      <c r="R105" s="1590"/>
      <c r="S105" s="1590"/>
      <c r="T105" s="1590"/>
      <c r="U105" s="1590"/>
      <c r="V105" s="1590"/>
      <c r="W105" s="1590"/>
      <c r="X105" s="1590"/>
      <c r="Y105" s="1590"/>
      <c r="Z105" s="1590"/>
      <c r="AA105" s="1590"/>
      <c r="AB105" s="1590"/>
      <c r="AC105" s="1590"/>
      <c r="AD105" s="1590"/>
      <c r="AE105" s="1590"/>
      <c r="AF105" s="1590"/>
      <c r="AG105" s="1590"/>
      <c r="AH105" s="1590"/>
      <c r="AI105" s="1590"/>
      <c r="AJ105" s="1590"/>
      <c r="AK105" s="1590"/>
      <c r="AL105" s="1590"/>
      <c r="AM105" s="1590"/>
      <c r="AN105" s="1590"/>
      <c r="AO105" s="1590"/>
      <c r="AP105" s="1590"/>
      <c r="AQ105" s="1590"/>
      <c r="AR105" s="1590"/>
      <c r="AS105" s="1590"/>
      <c r="AT105" s="1590"/>
      <c r="AU105" s="1590"/>
      <c r="AV105" s="1590"/>
      <c r="AW105" s="1590"/>
      <c r="AX105" s="1590"/>
      <c r="AY105" s="1590"/>
      <c r="AZ105" s="1590"/>
      <c r="BA105" s="1590"/>
      <c r="BB105" s="1590"/>
      <c r="BC105" s="1590"/>
    </row>
    <row r="106" spans="1:55" x14ac:dyDescent="0.2">
      <c r="A106" s="1590"/>
      <c r="B106" s="1590"/>
      <c r="C106" s="1590"/>
      <c r="D106" s="1590"/>
      <c r="E106" s="1590"/>
      <c r="F106" s="1590"/>
      <c r="G106" s="1590"/>
      <c r="H106" s="1590"/>
      <c r="I106" s="1590"/>
      <c r="J106" s="1590"/>
      <c r="K106" s="1590"/>
      <c r="L106" s="1590"/>
      <c r="M106" s="1590"/>
      <c r="N106" s="1590"/>
      <c r="O106" s="1590"/>
      <c r="P106" s="1590"/>
      <c r="Q106" s="1590"/>
      <c r="R106" s="1590"/>
      <c r="S106" s="1590"/>
      <c r="T106" s="1590"/>
      <c r="U106" s="1590"/>
      <c r="V106" s="1590"/>
      <c r="W106" s="1590"/>
      <c r="X106" s="1590"/>
      <c r="Y106" s="1590"/>
      <c r="Z106" s="1590"/>
      <c r="AA106" s="1590"/>
      <c r="AB106" s="1590"/>
      <c r="AC106" s="1590"/>
      <c r="AD106" s="1590"/>
      <c r="AE106" s="1590"/>
      <c r="AF106" s="1590"/>
      <c r="AG106" s="1590"/>
      <c r="AH106" s="1590"/>
      <c r="AI106" s="1590"/>
      <c r="AJ106" s="1590"/>
      <c r="AK106" s="1590"/>
      <c r="AL106" s="1590"/>
      <c r="AM106" s="1590"/>
      <c r="AN106" s="1590"/>
      <c r="AO106" s="1590"/>
      <c r="AP106" s="1590"/>
      <c r="AQ106" s="1590"/>
      <c r="AR106" s="1590"/>
      <c r="AS106" s="1590"/>
      <c r="AT106" s="1590"/>
      <c r="AU106" s="1590"/>
      <c r="AV106" s="1590"/>
      <c r="AW106" s="1590"/>
      <c r="AX106" s="1590"/>
      <c r="AY106" s="1590"/>
      <c r="AZ106" s="1590"/>
      <c r="BA106" s="1590"/>
      <c r="BB106" s="1590"/>
      <c r="BC106" s="1590"/>
    </row>
    <row r="107" spans="1:55" x14ac:dyDescent="0.2">
      <c r="A107" s="1590"/>
      <c r="B107" s="1590"/>
      <c r="C107" s="1590"/>
      <c r="D107" s="1590"/>
      <c r="E107" s="1590"/>
      <c r="F107" s="1590"/>
      <c r="G107" s="1590"/>
      <c r="H107" s="1590"/>
      <c r="I107" s="1590"/>
      <c r="J107" s="1590"/>
      <c r="K107" s="1590"/>
      <c r="L107" s="1590"/>
      <c r="M107" s="1590"/>
      <c r="N107" s="1590"/>
      <c r="O107" s="1590"/>
      <c r="P107" s="1590"/>
      <c r="Q107" s="1590"/>
      <c r="R107" s="1590"/>
      <c r="S107" s="1590"/>
      <c r="T107" s="1590"/>
      <c r="U107" s="1590"/>
      <c r="V107" s="1590"/>
      <c r="W107" s="1590"/>
      <c r="X107" s="1590"/>
      <c r="Y107" s="1590"/>
      <c r="Z107" s="1590"/>
      <c r="AA107" s="1590"/>
      <c r="AB107" s="1590"/>
      <c r="AC107" s="1590"/>
      <c r="AD107" s="1590"/>
      <c r="AE107" s="1590"/>
      <c r="AF107" s="1590"/>
      <c r="AG107" s="1590"/>
      <c r="AH107" s="1590"/>
      <c r="AI107" s="1590"/>
      <c r="AJ107" s="1590"/>
      <c r="AK107" s="1590"/>
      <c r="AL107" s="1590"/>
      <c r="AM107" s="1590"/>
      <c r="AN107" s="1590"/>
      <c r="AO107" s="1590"/>
      <c r="AP107" s="1590"/>
      <c r="AQ107" s="1590"/>
      <c r="AR107" s="1590"/>
      <c r="AS107" s="1590"/>
      <c r="AT107" s="1590"/>
      <c r="AU107" s="1590"/>
      <c r="AV107" s="1590"/>
      <c r="AW107" s="1590"/>
      <c r="AX107" s="1590"/>
      <c r="AY107" s="1590"/>
      <c r="AZ107" s="1590"/>
      <c r="BA107" s="1590"/>
      <c r="BB107" s="1590"/>
      <c r="BC107" s="1590"/>
    </row>
    <row r="108" spans="1:55" x14ac:dyDescent="0.2">
      <c r="A108" s="1590"/>
      <c r="B108" s="1590"/>
      <c r="C108" s="1590"/>
      <c r="D108" s="1590"/>
      <c r="E108" s="1590"/>
      <c r="F108" s="1590"/>
      <c r="G108" s="1590"/>
      <c r="H108" s="1590"/>
      <c r="I108" s="1590"/>
      <c r="J108" s="1590"/>
      <c r="K108" s="1590"/>
      <c r="L108" s="1590"/>
      <c r="M108" s="1590"/>
      <c r="N108" s="1590"/>
      <c r="O108" s="1590"/>
      <c r="P108" s="1590"/>
      <c r="Q108" s="1590"/>
      <c r="R108" s="1590"/>
      <c r="S108" s="1590"/>
      <c r="T108" s="1590"/>
      <c r="U108" s="1590"/>
      <c r="V108" s="1590"/>
      <c r="W108" s="1590"/>
      <c r="X108" s="1590"/>
      <c r="Y108" s="1590"/>
      <c r="Z108" s="1590"/>
      <c r="AA108" s="1590"/>
      <c r="AB108" s="1590"/>
      <c r="AC108" s="1590"/>
      <c r="AD108" s="1590"/>
      <c r="AE108" s="1590"/>
      <c r="AF108" s="1590"/>
      <c r="AG108" s="1590"/>
      <c r="AH108" s="1590"/>
      <c r="AI108" s="1590"/>
      <c r="AJ108" s="1590"/>
      <c r="AK108" s="1590"/>
      <c r="AL108" s="1590"/>
      <c r="AM108" s="1590"/>
      <c r="AN108" s="1590"/>
      <c r="AO108" s="1590"/>
      <c r="AP108" s="1590"/>
      <c r="AQ108" s="1590"/>
      <c r="AR108" s="1590"/>
      <c r="AS108" s="1590"/>
      <c r="AT108" s="1590"/>
      <c r="AU108" s="1590"/>
      <c r="AV108" s="1590"/>
      <c r="AW108" s="1590"/>
      <c r="AX108" s="1590"/>
      <c r="AY108" s="1590"/>
      <c r="AZ108" s="1590"/>
      <c r="BA108" s="1590"/>
      <c r="BB108" s="1590"/>
      <c r="BC108" s="1590"/>
    </row>
    <row r="109" spans="1:55" x14ac:dyDescent="0.2">
      <c r="A109" s="1590"/>
      <c r="B109" s="1590"/>
      <c r="C109" s="1590"/>
      <c r="D109" s="1590"/>
      <c r="E109" s="1590"/>
      <c r="F109" s="1590"/>
      <c r="G109" s="1590"/>
      <c r="H109" s="1590"/>
      <c r="I109" s="1590"/>
      <c r="J109" s="1590"/>
      <c r="K109" s="1590"/>
      <c r="L109" s="1590"/>
      <c r="M109" s="1590"/>
      <c r="N109" s="1590"/>
      <c r="O109" s="1590"/>
      <c r="P109" s="1590"/>
      <c r="Q109" s="1590"/>
      <c r="R109" s="1590"/>
      <c r="S109" s="1590"/>
      <c r="T109" s="1590"/>
      <c r="U109" s="1590"/>
      <c r="V109" s="1590"/>
      <c r="W109" s="1590"/>
      <c r="X109" s="1590"/>
      <c r="Y109" s="1590"/>
      <c r="Z109" s="1590"/>
      <c r="AA109" s="1590"/>
      <c r="AB109" s="1590"/>
      <c r="AC109" s="1590"/>
      <c r="AD109" s="1590"/>
      <c r="AE109" s="1590"/>
      <c r="AF109" s="1590"/>
      <c r="AG109" s="1590"/>
      <c r="AH109" s="1590"/>
      <c r="AI109" s="1590"/>
      <c r="AJ109" s="1590"/>
      <c r="AK109" s="1590"/>
      <c r="AL109" s="1590"/>
      <c r="AM109" s="1590"/>
      <c r="AN109" s="1590"/>
      <c r="AO109" s="1590"/>
      <c r="AP109" s="1590"/>
      <c r="AQ109" s="1590"/>
      <c r="AR109" s="1590"/>
      <c r="AS109" s="1590"/>
      <c r="AT109" s="1590"/>
      <c r="AU109" s="1590"/>
      <c r="AV109" s="1590"/>
      <c r="AW109" s="1590"/>
      <c r="AX109" s="1590"/>
      <c r="AY109" s="1590"/>
      <c r="AZ109" s="1590"/>
      <c r="BA109" s="1590"/>
      <c r="BB109" s="1590"/>
      <c r="BC109" s="1590"/>
    </row>
    <row r="110" spans="1:55" x14ac:dyDescent="0.2">
      <c r="A110" s="1590"/>
      <c r="B110" s="1590"/>
      <c r="C110" s="1590"/>
      <c r="D110" s="1590"/>
      <c r="E110" s="1590"/>
      <c r="F110" s="1590"/>
      <c r="G110" s="1590"/>
      <c r="H110" s="1590"/>
      <c r="I110" s="1590"/>
      <c r="J110" s="1590"/>
      <c r="K110" s="1590"/>
      <c r="L110" s="1590"/>
      <c r="M110" s="1590"/>
      <c r="N110" s="1590"/>
      <c r="O110" s="1590"/>
      <c r="P110" s="1590"/>
      <c r="Q110" s="1590"/>
      <c r="R110" s="1590"/>
      <c r="S110" s="1590"/>
      <c r="T110" s="1590"/>
      <c r="U110" s="1590"/>
      <c r="V110" s="1590"/>
      <c r="W110" s="1590"/>
      <c r="X110" s="1590"/>
      <c r="Y110" s="1590"/>
      <c r="Z110" s="1590"/>
      <c r="AA110" s="1590"/>
      <c r="AB110" s="1590"/>
      <c r="AC110" s="1590"/>
      <c r="AD110" s="1590"/>
      <c r="AE110" s="1590"/>
      <c r="AF110" s="1590"/>
      <c r="AG110" s="1590"/>
      <c r="AH110" s="1590"/>
      <c r="AI110" s="1590"/>
      <c r="AJ110" s="1590"/>
      <c r="AK110" s="1590"/>
      <c r="AL110" s="1590"/>
      <c r="AM110" s="1590"/>
      <c r="AN110" s="1590"/>
      <c r="AO110" s="1590"/>
      <c r="AP110" s="1590"/>
      <c r="AQ110" s="1590"/>
      <c r="AR110" s="1590"/>
      <c r="AS110" s="1590"/>
      <c r="AT110" s="1590"/>
      <c r="AU110" s="1590"/>
      <c r="AV110" s="1590"/>
      <c r="AW110" s="1590"/>
      <c r="AX110" s="1590"/>
      <c r="AY110" s="1590"/>
      <c r="AZ110" s="1590"/>
      <c r="BA110" s="1590"/>
      <c r="BB110" s="1590"/>
      <c r="BC110" s="1590"/>
    </row>
    <row r="111" spans="1:55" x14ac:dyDescent="0.2">
      <c r="A111" s="1590"/>
      <c r="B111" s="1590"/>
      <c r="C111" s="1590"/>
      <c r="D111" s="1590"/>
      <c r="E111" s="1590"/>
      <c r="F111" s="1590"/>
      <c r="G111" s="1590"/>
      <c r="H111" s="1590"/>
      <c r="I111" s="1590"/>
      <c r="J111" s="1590"/>
      <c r="K111" s="1590"/>
      <c r="L111" s="1590"/>
      <c r="M111" s="1590"/>
      <c r="N111" s="1590"/>
      <c r="O111" s="1590"/>
      <c r="P111" s="1590"/>
      <c r="Q111" s="1590"/>
      <c r="R111" s="1590"/>
      <c r="S111" s="1590"/>
      <c r="T111" s="1590"/>
      <c r="U111" s="1590"/>
      <c r="V111" s="1590"/>
      <c r="W111" s="1590"/>
      <c r="X111" s="1590"/>
      <c r="Y111" s="1590"/>
      <c r="Z111" s="1590"/>
      <c r="AA111" s="1590"/>
      <c r="AB111" s="1590"/>
      <c r="AC111" s="1590"/>
      <c r="AD111" s="1590"/>
      <c r="AE111" s="1590"/>
      <c r="AF111" s="1590"/>
      <c r="AG111" s="1590"/>
      <c r="AH111" s="1590"/>
      <c r="AI111" s="1590"/>
      <c r="AJ111" s="1590"/>
      <c r="AK111" s="1590"/>
      <c r="AL111" s="1590"/>
      <c r="AM111" s="1590"/>
      <c r="AN111" s="1590"/>
      <c r="AO111" s="1590"/>
      <c r="AP111" s="1590"/>
      <c r="AQ111" s="1590"/>
      <c r="AR111" s="1590"/>
      <c r="AS111" s="1590"/>
      <c r="AT111" s="1590"/>
      <c r="AU111" s="1590"/>
      <c r="AV111" s="1590"/>
      <c r="AW111" s="1590"/>
      <c r="AX111" s="1590"/>
      <c r="AY111" s="1590"/>
      <c r="AZ111" s="1590"/>
      <c r="BA111" s="1590"/>
      <c r="BB111" s="1590"/>
      <c r="BC111" s="1590"/>
    </row>
    <row r="112" spans="1:55" x14ac:dyDescent="0.2">
      <c r="A112" s="1590"/>
      <c r="B112" s="1590"/>
      <c r="C112" s="1590"/>
      <c r="D112" s="1590"/>
      <c r="E112" s="1590"/>
      <c r="F112" s="1590"/>
      <c r="G112" s="1590"/>
      <c r="H112" s="1590"/>
      <c r="I112" s="1590"/>
      <c r="J112" s="1590"/>
      <c r="K112" s="1590"/>
      <c r="L112" s="1590"/>
      <c r="M112" s="1590"/>
      <c r="N112" s="1590"/>
      <c r="O112" s="1590"/>
      <c r="P112" s="1590"/>
      <c r="Q112" s="1590"/>
      <c r="R112" s="1590"/>
      <c r="S112" s="1590"/>
      <c r="T112" s="1590"/>
      <c r="U112" s="1590"/>
      <c r="V112" s="1590"/>
      <c r="W112" s="1590"/>
      <c r="X112" s="1590"/>
      <c r="Y112" s="1590"/>
      <c r="Z112" s="1590"/>
      <c r="AA112" s="1590"/>
      <c r="AB112" s="1590"/>
      <c r="AC112" s="1590"/>
      <c r="AD112" s="1590"/>
      <c r="AE112" s="1590"/>
      <c r="AF112" s="1590"/>
      <c r="AG112" s="1590"/>
      <c r="AH112" s="1590"/>
      <c r="AI112" s="1590"/>
      <c r="AJ112" s="1590"/>
      <c r="AK112" s="1590"/>
      <c r="AL112" s="1590"/>
      <c r="AM112" s="1590"/>
      <c r="AN112" s="1590"/>
      <c r="AO112" s="1590"/>
      <c r="AP112" s="1590"/>
      <c r="AQ112" s="1590"/>
      <c r="AR112" s="1590"/>
      <c r="AS112" s="1590"/>
      <c r="AT112" s="1590"/>
      <c r="AU112" s="1590"/>
      <c r="AV112" s="1590"/>
      <c r="AW112" s="1590"/>
      <c r="AX112" s="1590"/>
      <c r="AY112" s="1590"/>
      <c r="AZ112" s="1590"/>
      <c r="BA112" s="1590"/>
      <c r="BB112" s="1590"/>
      <c r="BC112" s="1590"/>
    </row>
    <row r="113" spans="1:55" x14ac:dyDescent="0.2">
      <c r="A113" s="1590"/>
      <c r="B113" s="1590"/>
      <c r="C113" s="1590"/>
      <c r="D113" s="1590"/>
      <c r="E113" s="1590"/>
      <c r="F113" s="1590"/>
      <c r="G113" s="1590"/>
      <c r="H113" s="1590"/>
      <c r="I113" s="1590"/>
      <c r="J113" s="1590"/>
      <c r="K113" s="1590"/>
      <c r="L113" s="1590"/>
      <c r="M113" s="1590"/>
      <c r="N113" s="1590"/>
      <c r="O113" s="1590"/>
      <c r="P113" s="1590"/>
      <c r="Q113" s="1590"/>
      <c r="R113" s="1590"/>
      <c r="S113" s="1590"/>
      <c r="T113" s="1590"/>
      <c r="U113" s="1590"/>
      <c r="V113" s="1590"/>
      <c r="W113" s="1590"/>
      <c r="X113" s="1590"/>
      <c r="Y113" s="1590"/>
      <c r="Z113" s="1590"/>
      <c r="AA113" s="1590"/>
      <c r="AB113" s="1590"/>
      <c r="AC113" s="1590"/>
      <c r="AD113" s="1590"/>
      <c r="AE113" s="1590"/>
      <c r="AF113" s="1590"/>
      <c r="AG113" s="1590"/>
      <c r="AH113" s="1590"/>
      <c r="AI113" s="1590"/>
      <c r="AJ113" s="1590"/>
      <c r="AK113" s="1590"/>
      <c r="AL113" s="1590"/>
      <c r="AM113" s="1590"/>
      <c r="AN113" s="1590"/>
      <c r="AO113" s="1590"/>
      <c r="AP113" s="1590"/>
      <c r="AQ113" s="1590"/>
      <c r="AR113" s="1590"/>
      <c r="AS113" s="1590"/>
      <c r="AT113" s="1590"/>
      <c r="AU113" s="1590"/>
      <c r="AV113" s="1590"/>
      <c r="AW113" s="1590"/>
      <c r="AX113" s="1590"/>
      <c r="AY113" s="1590"/>
      <c r="AZ113" s="1590"/>
      <c r="BA113" s="1590"/>
      <c r="BB113" s="1590"/>
      <c r="BC113" s="1590"/>
    </row>
    <row r="114" spans="1:55" x14ac:dyDescent="0.2">
      <c r="A114" s="1590"/>
      <c r="B114" s="1590"/>
      <c r="C114" s="1590"/>
      <c r="D114" s="1590"/>
      <c r="E114" s="1590"/>
      <c r="F114" s="1590"/>
      <c r="G114" s="1590"/>
      <c r="H114" s="1590"/>
      <c r="I114" s="1590"/>
      <c r="J114" s="1590"/>
      <c r="K114" s="1590"/>
      <c r="L114" s="1590"/>
      <c r="M114" s="1590"/>
      <c r="N114" s="1590"/>
      <c r="O114" s="1590"/>
      <c r="P114" s="1590"/>
      <c r="Q114" s="1590"/>
      <c r="R114" s="1590"/>
      <c r="S114" s="1590"/>
      <c r="T114" s="1590"/>
      <c r="U114" s="1590"/>
      <c r="V114" s="1590"/>
      <c r="W114" s="1590"/>
      <c r="X114" s="1590"/>
      <c r="Y114" s="1590"/>
      <c r="Z114" s="1590"/>
      <c r="AA114" s="1590"/>
      <c r="AB114" s="1590"/>
      <c r="AC114" s="1590"/>
      <c r="AD114" s="1590"/>
      <c r="AE114" s="1590"/>
      <c r="AF114" s="1590"/>
      <c r="AG114" s="1590"/>
      <c r="AH114" s="1590"/>
      <c r="AI114" s="1590"/>
      <c r="AJ114" s="1590"/>
      <c r="AK114" s="1590"/>
      <c r="AL114" s="1590"/>
      <c r="AM114" s="1590"/>
      <c r="AN114" s="1590"/>
      <c r="AO114" s="1590"/>
      <c r="AP114" s="1590"/>
      <c r="AQ114" s="1590"/>
      <c r="AR114" s="1590"/>
      <c r="AS114" s="1590"/>
      <c r="AT114" s="1590"/>
      <c r="AU114" s="1590"/>
      <c r="AV114" s="1590"/>
      <c r="AW114" s="1590"/>
      <c r="AX114" s="1590"/>
      <c r="AY114" s="1590"/>
      <c r="AZ114" s="1590"/>
      <c r="BA114" s="1590"/>
      <c r="BB114" s="1590"/>
      <c r="BC114" s="1590"/>
    </row>
    <row r="115" spans="1:55" x14ac:dyDescent="0.2">
      <c r="A115" s="1590"/>
      <c r="B115" s="1590"/>
      <c r="C115" s="1590"/>
      <c r="D115" s="1590"/>
      <c r="E115" s="1590"/>
      <c r="F115" s="1590"/>
      <c r="G115" s="1590"/>
      <c r="H115" s="1590"/>
      <c r="I115" s="1590"/>
      <c r="J115" s="1590"/>
      <c r="K115" s="1590"/>
      <c r="L115" s="1590"/>
      <c r="M115" s="1590"/>
      <c r="N115" s="1590"/>
      <c r="O115" s="1590"/>
      <c r="P115" s="1590"/>
      <c r="Q115" s="1590"/>
      <c r="R115" s="1590"/>
      <c r="S115" s="1590"/>
      <c r="T115" s="1590"/>
      <c r="U115" s="1590"/>
      <c r="V115" s="1590"/>
      <c r="W115" s="1590"/>
      <c r="X115" s="1590"/>
      <c r="Y115" s="1590"/>
      <c r="Z115" s="1590"/>
      <c r="AA115" s="1590"/>
      <c r="AB115" s="1590"/>
      <c r="AC115" s="1590"/>
      <c r="AD115" s="1590"/>
      <c r="AE115" s="1590"/>
      <c r="AF115" s="1590"/>
      <c r="AG115" s="1590"/>
      <c r="AH115" s="1590"/>
      <c r="AI115" s="1590"/>
      <c r="AJ115" s="1590"/>
      <c r="AK115" s="1590"/>
      <c r="AL115" s="1590"/>
      <c r="AM115" s="1590"/>
      <c r="AN115" s="1590"/>
      <c r="AO115" s="1590"/>
      <c r="AP115" s="1590"/>
      <c r="AQ115" s="1590"/>
      <c r="AR115" s="1590"/>
      <c r="AS115" s="1590"/>
      <c r="AT115" s="1590"/>
      <c r="AU115" s="1590"/>
      <c r="AV115" s="1590"/>
      <c r="AW115" s="1590"/>
      <c r="AX115" s="1590"/>
      <c r="AY115" s="1590"/>
      <c r="AZ115" s="1590"/>
      <c r="BA115" s="1590"/>
      <c r="BB115" s="1590"/>
      <c r="BC115" s="1590"/>
    </row>
    <row r="116" spans="1:55" x14ac:dyDescent="0.2">
      <c r="A116" s="1590"/>
      <c r="B116" s="1590"/>
      <c r="C116" s="1590"/>
      <c r="D116" s="1590"/>
      <c r="E116" s="1590"/>
      <c r="F116" s="1590"/>
      <c r="G116" s="1590"/>
      <c r="H116" s="1590"/>
      <c r="I116" s="1590"/>
      <c r="J116" s="1590"/>
      <c r="K116" s="1590"/>
      <c r="L116" s="1590"/>
      <c r="M116" s="1590"/>
      <c r="N116" s="1590"/>
      <c r="O116" s="1590"/>
      <c r="P116" s="1590"/>
      <c r="Q116" s="1590"/>
      <c r="R116" s="1590"/>
      <c r="S116" s="1590"/>
      <c r="T116" s="1590"/>
      <c r="U116" s="1590"/>
      <c r="V116" s="1590"/>
      <c r="W116" s="1590"/>
      <c r="X116" s="1590"/>
      <c r="Y116" s="1590"/>
      <c r="Z116" s="1590"/>
      <c r="AA116" s="1590"/>
      <c r="AB116" s="1590"/>
      <c r="AC116" s="1590"/>
      <c r="AD116" s="1590"/>
      <c r="AE116" s="1590"/>
      <c r="AF116" s="1590"/>
      <c r="AG116" s="1590"/>
      <c r="AH116" s="1590"/>
      <c r="AI116" s="1590"/>
      <c r="AJ116" s="1590"/>
      <c r="AK116" s="1590"/>
      <c r="AL116" s="1590"/>
      <c r="AM116" s="1590"/>
      <c r="AN116" s="1590"/>
      <c r="AO116" s="1590"/>
      <c r="AP116" s="1590"/>
      <c r="AQ116" s="1590"/>
      <c r="AR116" s="1590"/>
      <c r="AS116" s="1590"/>
      <c r="AT116" s="1590"/>
      <c r="AU116" s="1590"/>
      <c r="AV116" s="1590"/>
      <c r="AW116" s="1590"/>
      <c r="AX116" s="1590"/>
      <c r="AY116" s="1590"/>
      <c r="AZ116" s="1590"/>
      <c r="BA116" s="1590"/>
      <c r="BB116" s="1590"/>
      <c r="BC116" s="1590"/>
    </row>
    <row r="117" spans="1:55" x14ac:dyDescent="0.2">
      <c r="A117" s="1590"/>
      <c r="B117" s="1590"/>
      <c r="C117" s="1590"/>
      <c r="D117" s="1590"/>
      <c r="E117" s="1590"/>
      <c r="F117" s="1590"/>
      <c r="G117" s="1590"/>
      <c r="H117" s="1590"/>
      <c r="I117" s="1590"/>
      <c r="J117" s="1590"/>
      <c r="K117" s="1590"/>
      <c r="L117" s="1590"/>
      <c r="M117" s="1590"/>
      <c r="N117" s="1590"/>
      <c r="O117" s="1590"/>
      <c r="P117" s="1590"/>
      <c r="Q117" s="1590"/>
      <c r="R117" s="1590"/>
      <c r="S117" s="1590"/>
      <c r="T117" s="1590"/>
      <c r="U117" s="1590"/>
      <c r="V117" s="1590"/>
      <c r="W117" s="1590"/>
      <c r="X117" s="1590"/>
      <c r="Y117" s="1590"/>
      <c r="Z117" s="1590"/>
      <c r="AA117" s="1590"/>
      <c r="AB117" s="1590"/>
      <c r="AC117" s="1590"/>
      <c r="AD117" s="1590"/>
      <c r="AE117" s="1590"/>
      <c r="AF117" s="1590"/>
      <c r="AG117" s="1590"/>
      <c r="AH117" s="1590"/>
      <c r="AI117" s="1590"/>
      <c r="AJ117" s="1590"/>
      <c r="AK117" s="1590"/>
      <c r="AL117" s="1590"/>
      <c r="AM117" s="1590"/>
      <c r="AN117" s="1590"/>
      <c r="AO117" s="1590"/>
      <c r="AP117" s="1590"/>
      <c r="AQ117" s="1590"/>
      <c r="AR117" s="1590"/>
      <c r="AS117" s="1590"/>
      <c r="AT117" s="1590"/>
      <c r="AU117" s="1590"/>
      <c r="AV117" s="1590"/>
      <c r="AW117" s="1590"/>
      <c r="AX117" s="1590"/>
      <c r="AY117" s="1590"/>
      <c r="AZ117" s="1590"/>
      <c r="BA117" s="1590"/>
      <c r="BB117" s="1590"/>
      <c r="BC117" s="1590"/>
    </row>
    <row r="118" spans="1:55" x14ac:dyDescent="0.2">
      <c r="A118" s="1590"/>
      <c r="B118" s="1590"/>
      <c r="C118" s="1590"/>
      <c r="D118" s="1590"/>
      <c r="E118" s="1590"/>
      <c r="F118" s="1590"/>
      <c r="G118" s="1590"/>
      <c r="H118" s="1590"/>
      <c r="I118" s="1590"/>
      <c r="J118" s="1590"/>
      <c r="K118" s="1590"/>
      <c r="L118" s="1590"/>
      <c r="M118" s="1590"/>
      <c r="N118" s="1590"/>
      <c r="O118" s="1590"/>
      <c r="P118" s="1590"/>
      <c r="Q118" s="1590"/>
      <c r="R118" s="1590"/>
      <c r="S118" s="1590"/>
      <c r="T118" s="1590"/>
      <c r="U118" s="1590"/>
      <c r="V118" s="1590"/>
      <c r="W118" s="1590"/>
      <c r="X118" s="1590"/>
      <c r="Y118" s="1590"/>
      <c r="Z118" s="1590"/>
      <c r="AA118" s="1590"/>
      <c r="AB118" s="1590"/>
      <c r="AC118" s="1590"/>
      <c r="AD118" s="1590"/>
      <c r="AE118" s="1590"/>
      <c r="AF118" s="1590"/>
      <c r="AG118" s="1590"/>
      <c r="AH118" s="1590"/>
      <c r="AI118" s="1590"/>
      <c r="AJ118" s="1590"/>
      <c r="AK118" s="1590"/>
      <c r="AL118" s="1590"/>
      <c r="AM118" s="1590"/>
      <c r="AN118" s="1590"/>
      <c r="AO118" s="1590"/>
      <c r="AP118" s="1590"/>
      <c r="AQ118" s="1590"/>
      <c r="AR118" s="1590"/>
      <c r="AS118" s="1590"/>
      <c r="AT118" s="1590"/>
      <c r="AU118" s="1590"/>
      <c r="AV118" s="1590"/>
      <c r="AW118" s="1590"/>
      <c r="AX118" s="1590"/>
      <c r="AY118" s="1590"/>
      <c r="AZ118" s="1590"/>
      <c r="BA118" s="1590"/>
      <c r="BB118" s="1590"/>
      <c r="BC118" s="1590"/>
    </row>
    <row r="119" spans="1:55" x14ac:dyDescent="0.2">
      <c r="A119" s="1590"/>
      <c r="B119" s="1590"/>
      <c r="C119" s="1590"/>
      <c r="D119" s="1590"/>
      <c r="E119" s="1590"/>
      <c r="F119" s="1590"/>
      <c r="G119" s="1590"/>
      <c r="H119" s="1590"/>
      <c r="I119" s="1590"/>
      <c r="J119" s="1590"/>
      <c r="K119" s="1590"/>
      <c r="L119" s="1590"/>
      <c r="M119" s="1590"/>
      <c r="N119" s="1590"/>
      <c r="O119" s="1590"/>
      <c r="P119" s="1590"/>
      <c r="Q119" s="1590"/>
      <c r="R119" s="1590"/>
      <c r="S119" s="1590"/>
      <c r="T119" s="1590"/>
      <c r="U119" s="1590"/>
      <c r="V119" s="1590"/>
      <c r="W119" s="1590"/>
      <c r="X119" s="1590"/>
      <c r="Y119" s="1590"/>
      <c r="Z119" s="1590"/>
      <c r="AA119" s="1590"/>
      <c r="AB119" s="1590"/>
      <c r="AC119" s="1590"/>
      <c r="AD119" s="1590"/>
      <c r="AE119" s="1590"/>
      <c r="AF119" s="1590"/>
      <c r="AG119" s="1590"/>
      <c r="AH119" s="1590"/>
      <c r="AI119" s="1590"/>
      <c r="AJ119" s="1590"/>
      <c r="AK119" s="1590"/>
      <c r="AL119" s="1590"/>
      <c r="AM119" s="1590"/>
      <c r="AN119" s="1590"/>
      <c r="AO119" s="1590"/>
      <c r="AP119" s="1590"/>
      <c r="AQ119" s="1590"/>
      <c r="AR119" s="1590"/>
      <c r="AS119" s="1590"/>
      <c r="AT119" s="1590"/>
      <c r="AU119" s="1590"/>
      <c r="AV119" s="1590"/>
      <c r="AW119" s="1590"/>
      <c r="AX119" s="1590"/>
      <c r="AY119" s="1590"/>
      <c r="AZ119" s="1590"/>
      <c r="BA119" s="1590"/>
      <c r="BB119" s="1590"/>
      <c r="BC119" s="1590"/>
    </row>
    <row r="120" spans="1:55" x14ac:dyDescent="0.2">
      <c r="A120" s="1590"/>
      <c r="B120" s="1590"/>
      <c r="C120" s="1590"/>
      <c r="D120" s="1590"/>
      <c r="E120" s="1590"/>
      <c r="F120" s="1590"/>
      <c r="G120" s="1590"/>
      <c r="H120" s="1590"/>
      <c r="I120" s="1590"/>
      <c r="J120" s="1590"/>
      <c r="K120" s="1590"/>
      <c r="L120" s="1590"/>
      <c r="M120" s="1590"/>
      <c r="N120" s="1590"/>
      <c r="O120" s="1590"/>
      <c r="P120" s="1590"/>
      <c r="Q120" s="1590"/>
      <c r="R120" s="1590"/>
      <c r="S120" s="1590"/>
      <c r="T120" s="1590"/>
      <c r="U120" s="1590"/>
      <c r="V120" s="1590"/>
      <c r="W120" s="1590"/>
      <c r="X120" s="1590"/>
      <c r="Y120" s="1590"/>
      <c r="Z120" s="1590"/>
      <c r="AA120" s="1590"/>
      <c r="AB120" s="1590"/>
      <c r="AC120" s="1590"/>
      <c r="AD120" s="1590"/>
      <c r="AE120" s="1590"/>
      <c r="AF120" s="1590"/>
      <c r="AG120" s="1590"/>
      <c r="AH120" s="1590"/>
      <c r="AI120" s="1590"/>
      <c r="AJ120" s="1590"/>
      <c r="AK120" s="1590"/>
      <c r="AL120" s="1590"/>
      <c r="AM120" s="1590"/>
      <c r="AN120" s="1590"/>
      <c r="AO120" s="1590"/>
      <c r="AP120" s="1590"/>
      <c r="AQ120" s="1590"/>
      <c r="AR120" s="1590"/>
      <c r="AS120" s="1590"/>
      <c r="AT120" s="1590"/>
      <c r="AU120" s="1590"/>
      <c r="AV120" s="1590"/>
      <c r="AW120" s="1590"/>
      <c r="AX120" s="1590"/>
      <c r="AY120" s="1590"/>
      <c r="AZ120" s="1590"/>
      <c r="BA120" s="1590"/>
      <c r="BB120" s="1590"/>
      <c r="BC120" s="1590"/>
    </row>
    <row r="121" spans="1:55" x14ac:dyDescent="0.2">
      <c r="A121" s="1590"/>
      <c r="B121" s="1590"/>
      <c r="C121" s="1590"/>
      <c r="D121" s="1590"/>
      <c r="E121" s="1590"/>
      <c r="F121" s="1590"/>
      <c r="G121" s="1590"/>
      <c r="H121" s="1590"/>
      <c r="I121" s="1590"/>
      <c r="J121" s="1590"/>
      <c r="K121" s="1590"/>
      <c r="L121" s="1590"/>
      <c r="M121" s="1590"/>
      <c r="N121" s="1590"/>
      <c r="O121" s="1590"/>
      <c r="P121" s="1590"/>
      <c r="Q121" s="1590"/>
      <c r="R121" s="1590"/>
      <c r="S121" s="1590"/>
      <c r="T121" s="1590"/>
      <c r="U121" s="1590"/>
      <c r="V121" s="1590"/>
      <c r="W121" s="1590"/>
      <c r="X121" s="1590"/>
      <c r="Y121" s="1590"/>
      <c r="Z121" s="1590"/>
      <c r="AA121" s="1590"/>
      <c r="AB121" s="1590"/>
      <c r="AC121" s="1590"/>
      <c r="AD121" s="1590"/>
      <c r="AE121" s="1590"/>
      <c r="AF121" s="1590"/>
      <c r="AG121" s="1590"/>
      <c r="AH121" s="1590"/>
      <c r="AI121" s="1590"/>
      <c r="AJ121" s="1590"/>
      <c r="AK121" s="1590"/>
      <c r="AL121" s="1590"/>
      <c r="AM121" s="1590"/>
      <c r="AN121" s="1590"/>
      <c r="AO121" s="1590"/>
      <c r="AP121" s="1590"/>
      <c r="AQ121" s="1590"/>
      <c r="AR121" s="1590"/>
      <c r="AS121" s="1590"/>
      <c r="AT121" s="1590"/>
      <c r="AU121" s="1590"/>
      <c r="AV121" s="1590"/>
      <c r="AW121" s="1590"/>
      <c r="AX121" s="1590"/>
      <c r="AY121" s="1590"/>
      <c r="AZ121" s="1590"/>
      <c r="BA121" s="1590"/>
      <c r="BB121" s="1590"/>
      <c r="BC121" s="1590"/>
    </row>
    <row r="122" spans="1:55" x14ac:dyDescent="0.2">
      <c r="A122" s="1590"/>
      <c r="B122" s="1590"/>
      <c r="C122" s="1590"/>
      <c r="D122" s="1590"/>
      <c r="E122" s="1590"/>
      <c r="F122" s="1590"/>
      <c r="G122" s="1590"/>
      <c r="H122" s="1590"/>
      <c r="I122" s="1590"/>
      <c r="J122" s="1590"/>
      <c r="K122" s="1590"/>
      <c r="L122" s="1590"/>
      <c r="M122" s="1590"/>
      <c r="N122" s="1590"/>
      <c r="O122" s="1590"/>
      <c r="P122" s="1590"/>
      <c r="Q122" s="1590"/>
      <c r="R122" s="1590"/>
      <c r="S122" s="1590"/>
      <c r="T122" s="1590"/>
      <c r="U122" s="1590"/>
      <c r="V122" s="1590"/>
      <c r="W122" s="1590"/>
      <c r="X122" s="1590"/>
      <c r="Y122" s="1590"/>
      <c r="Z122" s="1590"/>
      <c r="AA122" s="1590"/>
      <c r="AB122" s="1590"/>
      <c r="AC122" s="1590"/>
      <c r="AD122" s="1590"/>
      <c r="AE122" s="1590"/>
      <c r="AF122" s="1590"/>
      <c r="AG122" s="1590"/>
      <c r="AH122" s="1590"/>
      <c r="AI122" s="1590"/>
      <c r="AJ122" s="1590"/>
      <c r="AK122" s="1590"/>
      <c r="AL122" s="1590"/>
      <c r="AM122" s="1590"/>
      <c r="AN122" s="1590"/>
      <c r="AO122" s="1590"/>
      <c r="AP122" s="1590"/>
      <c r="AQ122" s="1590"/>
      <c r="AR122" s="1590"/>
      <c r="AS122" s="1590"/>
      <c r="AT122" s="1590"/>
      <c r="AU122" s="1590"/>
      <c r="AV122" s="1590"/>
      <c r="AW122" s="1590"/>
      <c r="AX122" s="1590"/>
      <c r="AY122" s="1590"/>
      <c r="AZ122" s="1590"/>
      <c r="BA122" s="1590"/>
      <c r="BB122" s="1590"/>
      <c r="BC122" s="1590"/>
    </row>
    <row r="123" spans="1:55" x14ac:dyDescent="0.2">
      <c r="A123" s="1590"/>
      <c r="B123" s="1590"/>
      <c r="C123" s="1590"/>
      <c r="D123" s="1590"/>
      <c r="E123" s="1590"/>
      <c r="F123" s="1590"/>
      <c r="G123" s="1590"/>
      <c r="H123" s="1590"/>
      <c r="I123" s="1590"/>
      <c r="J123" s="1590"/>
      <c r="K123" s="1590"/>
      <c r="L123" s="1590"/>
      <c r="M123" s="1590"/>
      <c r="N123" s="1590"/>
      <c r="O123" s="1590"/>
      <c r="P123" s="1590"/>
      <c r="Q123" s="1590"/>
      <c r="R123" s="1590"/>
      <c r="S123" s="1590"/>
      <c r="T123" s="1590"/>
      <c r="U123" s="1590"/>
      <c r="V123" s="1590"/>
      <c r="W123" s="1590"/>
      <c r="X123" s="1590"/>
      <c r="Y123" s="1590"/>
      <c r="Z123" s="1590"/>
      <c r="AA123" s="1590"/>
      <c r="AB123" s="1590"/>
      <c r="AC123" s="1590"/>
      <c r="AD123" s="1590"/>
      <c r="AE123" s="1590"/>
      <c r="AF123" s="1590"/>
      <c r="AG123" s="1590"/>
      <c r="AH123" s="1590"/>
      <c r="AI123" s="1590"/>
      <c r="AJ123" s="1590"/>
      <c r="AK123" s="1590"/>
      <c r="AL123" s="1590"/>
      <c r="AM123" s="1590"/>
      <c r="AN123" s="1590"/>
      <c r="AO123" s="1590"/>
      <c r="AP123" s="1590"/>
      <c r="AQ123" s="1590"/>
      <c r="AR123" s="1590"/>
      <c r="AS123" s="1590"/>
      <c r="AT123" s="1590"/>
      <c r="AU123" s="1590"/>
      <c r="AV123" s="1590"/>
      <c r="AW123" s="1590"/>
      <c r="AX123" s="1590"/>
      <c r="AY123" s="1590"/>
      <c r="AZ123" s="1590"/>
      <c r="BA123" s="1590"/>
      <c r="BB123" s="1590"/>
      <c r="BC123" s="1590"/>
    </row>
    <row r="124" spans="1:55" x14ac:dyDescent="0.2">
      <c r="A124" s="1590"/>
      <c r="B124" s="1590"/>
      <c r="C124" s="1590"/>
      <c r="D124" s="1590"/>
      <c r="E124" s="1590"/>
      <c r="F124" s="1590"/>
      <c r="G124" s="1590"/>
      <c r="H124" s="1590"/>
      <c r="I124" s="1590"/>
      <c r="J124" s="1590"/>
      <c r="K124" s="1590"/>
      <c r="L124" s="1590"/>
      <c r="M124" s="1590"/>
      <c r="N124" s="1590"/>
      <c r="O124" s="1590"/>
      <c r="P124" s="1590"/>
      <c r="Q124" s="1590"/>
      <c r="R124" s="1590"/>
      <c r="S124" s="1590"/>
      <c r="T124" s="1590"/>
      <c r="U124" s="1590"/>
      <c r="V124" s="1590"/>
      <c r="W124" s="1590"/>
      <c r="X124" s="1590"/>
      <c r="Y124" s="1590"/>
      <c r="Z124" s="1590"/>
      <c r="AA124" s="1590"/>
      <c r="AB124" s="1590"/>
      <c r="AC124" s="1590"/>
      <c r="AD124" s="1590"/>
      <c r="AE124" s="1590"/>
      <c r="AF124" s="1590"/>
      <c r="AG124" s="1590"/>
      <c r="AH124" s="1590"/>
      <c r="AI124" s="1590"/>
      <c r="AJ124" s="1590"/>
      <c r="AK124" s="1590"/>
      <c r="AL124" s="1590"/>
      <c r="AM124" s="1590"/>
      <c r="AN124" s="1590"/>
      <c r="AO124" s="1590"/>
      <c r="AP124" s="1590"/>
      <c r="AQ124" s="1590"/>
      <c r="AR124" s="1590"/>
      <c r="AS124" s="1590"/>
      <c r="AT124" s="1590"/>
      <c r="AU124" s="1590"/>
      <c r="AV124" s="1590"/>
      <c r="AW124" s="1590"/>
      <c r="AX124" s="1590"/>
      <c r="AY124" s="1590"/>
      <c r="AZ124" s="1590"/>
      <c r="BA124" s="1590"/>
      <c r="BB124" s="1590"/>
      <c r="BC124" s="1590"/>
    </row>
    <row r="125" spans="1:55" x14ac:dyDescent="0.2">
      <c r="A125" s="1590"/>
      <c r="B125" s="1590"/>
      <c r="C125" s="1590"/>
      <c r="D125" s="1590"/>
      <c r="E125" s="1590"/>
      <c r="F125" s="1590"/>
      <c r="G125" s="1590"/>
      <c r="H125" s="1590"/>
      <c r="I125" s="1590"/>
      <c r="J125" s="1590"/>
      <c r="K125" s="1590"/>
      <c r="L125" s="1590"/>
      <c r="M125" s="1590"/>
      <c r="N125" s="1590"/>
      <c r="O125" s="1590"/>
      <c r="P125" s="1590"/>
      <c r="Q125" s="1590"/>
      <c r="R125" s="1590"/>
      <c r="S125" s="1590"/>
      <c r="T125" s="1590"/>
      <c r="U125" s="1590"/>
      <c r="V125" s="1590"/>
      <c r="W125" s="1590"/>
      <c r="X125" s="1590"/>
      <c r="Y125" s="1590"/>
      <c r="Z125" s="1590"/>
      <c r="AA125" s="1590"/>
      <c r="AB125" s="1590"/>
      <c r="AC125" s="1590"/>
      <c r="AD125" s="1590"/>
      <c r="AE125" s="1590"/>
      <c r="AF125" s="1590"/>
      <c r="AG125" s="1590"/>
      <c r="AH125" s="1590"/>
      <c r="AI125" s="1590"/>
      <c r="AJ125" s="1590"/>
      <c r="AK125" s="1590"/>
      <c r="AL125" s="1590"/>
      <c r="AM125" s="1590"/>
      <c r="AN125" s="1590"/>
      <c r="AO125" s="1590"/>
      <c r="AP125" s="1590"/>
      <c r="AQ125" s="1590"/>
      <c r="AR125" s="1590"/>
      <c r="AS125" s="1590"/>
      <c r="AT125" s="1590"/>
      <c r="AU125" s="1590"/>
      <c r="AV125" s="1590"/>
      <c r="AW125" s="1590"/>
      <c r="AX125" s="1590"/>
      <c r="AY125" s="1590"/>
      <c r="AZ125" s="1590"/>
      <c r="BA125" s="1590"/>
      <c r="BB125" s="1590"/>
      <c r="BC125" s="1590"/>
    </row>
    <row r="126" spans="1:55" x14ac:dyDescent="0.2">
      <c r="A126" s="1590"/>
      <c r="B126" s="1590"/>
      <c r="C126" s="1590"/>
      <c r="D126" s="1590"/>
      <c r="E126" s="1590"/>
      <c r="F126" s="1590"/>
      <c r="G126" s="1590"/>
      <c r="H126" s="1590"/>
      <c r="I126" s="1590"/>
      <c r="J126" s="1590"/>
      <c r="K126" s="1590"/>
      <c r="L126" s="1590"/>
      <c r="M126" s="1590"/>
      <c r="N126" s="1590"/>
      <c r="O126" s="1590"/>
      <c r="P126" s="1590"/>
      <c r="Q126" s="1590"/>
      <c r="R126" s="1590"/>
      <c r="S126" s="1590"/>
      <c r="T126" s="1590"/>
      <c r="U126" s="1590"/>
      <c r="V126" s="1590"/>
      <c r="W126" s="1590"/>
      <c r="X126" s="1590"/>
      <c r="Y126" s="1590"/>
      <c r="Z126" s="1590"/>
      <c r="AA126" s="1590"/>
      <c r="AB126" s="1590"/>
      <c r="AC126" s="1590"/>
      <c r="AD126" s="1590"/>
      <c r="AE126" s="1590"/>
      <c r="AF126" s="1590"/>
      <c r="AG126" s="1590"/>
      <c r="AH126" s="1590"/>
      <c r="AI126" s="1590"/>
      <c r="AJ126" s="1590"/>
      <c r="AK126" s="1590"/>
      <c r="AL126" s="1590"/>
      <c r="AM126" s="1590"/>
      <c r="AN126" s="1590"/>
      <c r="AO126" s="1590"/>
      <c r="AP126" s="1590"/>
      <c r="AQ126" s="1590"/>
      <c r="AR126" s="1590"/>
      <c r="AS126" s="1590"/>
      <c r="AT126" s="1590"/>
      <c r="AU126" s="1590"/>
      <c r="AV126" s="1590"/>
      <c r="AW126" s="1590"/>
      <c r="AX126" s="1590"/>
      <c r="AY126" s="1590"/>
      <c r="AZ126" s="1590"/>
      <c r="BA126" s="1590"/>
      <c r="BB126" s="1590"/>
      <c r="BC126" s="1590"/>
    </row>
    <row r="127" spans="1:55" x14ac:dyDescent="0.2">
      <c r="A127" s="1590"/>
      <c r="B127" s="1590"/>
      <c r="C127" s="1590"/>
      <c r="D127" s="1590"/>
      <c r="E127" s="1590"/>
      <c r="F127" s="1590"/>
      <c r="G127" s="1590"/>
      <c r="H127" s="1590"/>
      <c r="I127" s="1590"/>
      <c r="J127" s="1590"/>
      <c r="K127" s="1590"/>
      <c r="L127" s="1590"/>
      <c r="M127" s="1590"/>
      <c r="N127" s="1590"/>
      <c r="O127" s="1590"/>
      <c r="P127" s="1590"/>
      <c r="Q127" s="1590"/>
      <c r="R127" s="1590"/>
      <c r="S127" s="1590"/>
      <c r="T127" s="1590"/>
      <c r="U127" s="1590"/>
      <c r="V127" s="1590"/>
      <c r="W127" s="1590"/>
      <c r="X127" s="1590"/>
      <c r="Y127" s="1590"/>
      <c r="Z127" s="1590"/>
      <c r="AA127" s="1590"/>
      <c r="AB127" s="1590"/>
      <c r="AC127" s="1590"/>
      <c r="AD127" s="1590"/>
      <c r="AE127" s="1590"/>
      <c r="AF127" s="1590"/>
      <c r="AG127" s="1590"/>
      <c r="AH127" s="1590"/>
      <c r="AI127" s="1590"/>
      <c r="AJ127" s="1590"/>
      <c r="AK127" s="1590"/>
      <c r="AL127" s="1590"/>
      <c r="AM127" s="1590"/>
      <c r="AN127" s="1590"/>
      <c r="AO127" s="1590"/>
      <c r="AP127" s="1590"/>
      <c r="AQ127" s="1590"/>
      <c r="AR127" s="1590"/>
      <c r="AS127" s="1590"/>
      <c r="AT127" s="1590"/>
      <c r="AU127" s="1590"/>
      <c r="AV127" s="1590"/>
      <c r="AW127" s="1590"/>
      <c r="AX127" s="1590"/>
      <c r="AY127" s="1590"/>
      <c r="AZ127" s="1590"/>
      <c r="BA127" s="1590"/>
      <c r="BB127" s="1590"/>
      <c r="BC127" s="1590"/>
    </row>
    <row r="128" spans="1:55" x14ac:dyDescent="0.2">
      <c r="A128" s="1590"/>
      <c r="B128" s="1590"/>
      <c r="C128" s="1590"/>
      <c r="D128" s="1590"/>
      <c r="E128" s="1590"/>
      <c r="F128" s="1590"/>
      <c r="G128" s="1590"/>
      <c r="H128" s="1590"/>
      <c r="I128" s="1590"/>
      <c r="J128" s="1590"/>
      <c r="K128" s="1590"/>
      <c r="L128" s="1590"/>
      <c r="M128" s="1590"/>
      <c r="N128" s="1590"/>
      <c r="O128" s="1590"/>
      <c r="P128" s="1590"/>
      <c r="Q128" s="1590"/>
      <c r="R128" s="1590"/>
      <c r="S128" s="1590"/>
      <c r="T128" s="1590"/>
      <c r="U128" s="1590"/>
      <c r="V128" s="1590"/>
      <c r="W128" s="1590"/>
      <c r="X128" s="1590"/>
      <c r="Y128" s="1590"/>
      <c r="Z128" s="1590"/>
      <c r="AA128" s="1590"/>
      <c r="AB128" s="1590"/>
      <c r="AC128" s="1590"/>
      <c r="AD128" s="1590"/>
      <c r="AE128" s="1590"/>
      <c r="AF128" s="1590"/>
      <c r="AG128" s="1590"/>
      <c r="AH128" s="1590"/>
      <c r="AI128" s="1590"/>
      <c r="AJ128" s="1590"/>
      <c r="AK128" s="1590"/>
      <c r="AL128" s="1590"/>
      <c r="AM128" s="1590"/>
      <c r="AN128" s="1590"/>
      <c r="AO128" s="1590"/>
      <c r="AP128" s="1590"/>
      <c r="AQ128" s="1590"/>
      <c r="AR128" s="1590"/>
      <c r="AS128" s="1590"/>
      <c r="AT128" s="1590"/>
      <c r="AU128" s="1590"/>
      <c r="AV128" s="1590"/>
      <c r="AW128" s="1590"/>
      <c r="AX128" s="1590"/>
      <c r="AY128" s="1590"/>
      <c r="AZ128" s="1590"/>
      <c r="BA128" s="1590"/>
      <c r="BB128" s="1590"/>
      <c r="BC128" s="1590"/>
    </row>
    <row r="129" spans="1:55" x14ac:dyDescent="0.2">
      <c r="A129" s="1590"/>
      <c r="B129" s="1590"/>
      <c r="C129" s="1590"/>
      <c r="D129" s="1590"/>
      <c r="E129" s="1590"/>
      <c r="F129" s="1590"/>
      <c r="G129" s="1590"/>
      <c r="H129" s="1590"/>
      <c r="I129" s="1590"/>
      <c r="J129" s="1590"/>
      <c r="K129" s="1590"/>
      <c r="L129" s="1590"/>
      <c r="M129" s="1590"/>
      <c r="N129" s="1590"/>
      <c r="O129" s="1590"/>
      <c r="P129" s="1590"/>
      <c r="Q129" s="1590"/>
      <c r="R129" s="1590"/>
      <c r="S129" s="1590"/>
      <c r="T129" s="1590"/>
      <c r="U129" s="1590"/>
      <c r="V129" s="1590"/>
      <c r="W129" s="1590"/>
      <c r="X129" s="1590"/>
      <c r="Y129" s="1590"/>
      <c r="Z129" s="1590"/>
      <c r="AA129" s="1590"/>
      <c r="AB129" s="1590"/>
      <c r="AC129" s="1590"/>
      <c r="AD129" s="1590"/>
      <c r="AE129" s="1590"/>
      <c r="AF129" s="1590"/>
      <c r="AG129" s="1590"/>
      <c r="AH129" s="1590"/>
      <c r="AI129" s="1590"/>
      <c r="AJ129" s="1590"/>
      <c r="AK129" s="1590"/>
      <c r="AL129" s="1590"/>
      <c r="AM129" s="1590"/>
      <c r="AN129" s="1590"/>
      <c r="AO129" s="1590"/>
      <c r="AP129" s="1590"/>
      <c r="AQ129" s="1590"/>
      <c r="AR129" s="1590"/>
      <c r="AS129" s="1590"/>
      <c r="AT129" s="1590"/>
      <c r="AU129" s="1590"/>
      <c r="AV129" s="1590"/>
      <c r="AW129" s="1590"/>
      <c r="AX129" s="1590"/>
      <c r="AY129" s="1590"/>
      <c r="AZ129" s="1590"/>
      <c r="BA129" s="1590"/>
      <c r="BB129" s="1590"/>
      <c r="BC129" s="1590"/>
    </row>
    <row r="130" spans="1:55" x14ac:dyDescent="0.2">
      <c r="A130" s="1590"/>
      <c r="B130" s="1590"/>
      <c r="C130" s="1590"/>
      <c r="D130" s="1590"/>
      <c r="E130" s="1590"/>
      <c r="F130" s="1590"/>
      <c r="G130" s="1590"/>
      <c r="H130" s="1590"/>
      <c r="I130" s="1590"/>
      <c r="J130" s="1590"/>
      <c r="K130" s="1590"/>
      <c r="L130" s="1590"/>
      <c r="M130" s="1590"/>
      <c r="N130" s="1590"/>
      <c r="O130" s="1590"/>
      <c r="P130" s="1590"/>
      <c r="Q130" s="1590"/>
      <c r="R130" s="1590"/>
      <c r="S130" s="1590"/>
      <c r="T130" s="1590"/>
      <c r="U130" s="1590"/>
      <c r="V130" s="1590"/>
      <c r="W130" s="1590"/>
      <c r="X130" s="1590"/>
      <c r="Y130" s="1590"/>
      <c r="Z130" s="1590"/>
      <c r="AA130" s="1590"/>
      <c r="AB130" s="1590"/>
      <c r="AC130" s="1590"/>
      <c r="AD130" s="1590"/>
      <c r="AE130" s="1590"/>
      <c r="AF130" s="1590"/>
      <c r="AG130" s="1590"/>
      <c r="AH130" s="1590"/>
      <c r="AI130" s="1590"/>
      <c r="AJ130" s="1590"/>
      <c r="AK130" s="1590"/>
      <c r="AL130" s="1590"/>
      <c r="AM130" s="1590"/>
      <c r="AN130" s="1590"/>
      <c r="AO130" s="1590"/>
      <c r="AP130" s="1590"/>
      <c r="AQ130" s="1590"/>
      <c r="AR130" s="1590"/>
      <c r="AS130" s="1590"/>
      <c r="AT130" s="1590"/>
      <c r="AU130" s="1590"/>
      <c r="AV130" s="1590"/>
      <c r="AW130" s="1590"/>
      <c r="AX130" s="1590"/>
      <c r="AY130" s="1590"/>
      <c r="AZ130" s="1590"/>
      <c r="BA130" s="1590"/>
      <c r="BB130" s="1590"/>
      <c r="BC130" s="1590"/>
    </row>
    <row r="131" spans="1:55" x14ac:dyDescent="0.2">
      <c r="A131" s="1590"/>
      <c r="B131" s="1590"/>
      <c r="C131" s="1590"/>
      <c r="D131" s="1590"/>
      <c r="E131" s="1590"/>
      <c r="F131" s="1590"/>
      <c r="G131" s="1590"/>
      <c r="H131" s="1590"/>
      <c r="I131" s="1590"/>
      <c r="J131" s="1590"/>
      <c r="K131" s="1590"/>
      <c r="L131" s="1590"/>
      <c r="M131" s="1590"/>
      <c r="N131" s="1590"/>
      <c r="O131" s="1590"/>
      <c r="P131" s="1590"/>
      <c r="Q131" s="1590"/>
      <c r="R131" s="1590"/>
      <c r="S131" s="1590"/>
      <c r="T131" s="1590"/>
      <c r="U131" s="1590"/>
      <c r="V131" s="1590"/>
      <c r="W131" s="1590"/>
      <c r="X131" s="1590"/>
      <c r="Y131" s="1590"/>
      <c r="Z131" s="1590"/>
      <c r="AA131" s="1590"/>
      <c r="AB131" s="1590"/>
      <c r="AC131" s="1590"/>
      <c r="AD131" s="1590"/>
      <c r="AE131" s="1590"/>
      <c r="AF131" s="1590"/>
      <c r="AG131" s="1590"/>
      <c r="AH131" s="1590"/>
      <c r="AI131" s="1590"/>
      <c r="AJ131" s="1590"/>
      <c r="AK131" s="1590"/>
      <c r="AL131" s="1590"/>
      <c r="AM131" s="1590"/>
      <c r="AN131" s="1590"/>
      <c r="AO131" s="1590"/>
      <c r="AP131" s="1590"/>
      <c r="AQ131" s="1590"/>
      <c r="AR131" s="1590"/>
      <c r="AS131" s="1590"/>
      <c r="AT131" s="1590"/>
      <c r="AU131" s="1590"/>
      <c r="AV131" s="1590"/>
      <c r="AW131" s="1590"/>
      <c r="AX131" s="1590"/>
      <c r="AY131" s="1590"/>
      <c r="AZ131" s="1590"/>
      <c r="BA131" s="1590"/>
      <c r="BB131" s="1590"/>
      <c r="BC131" s="1590"/>
    </row>
    <row r="132" spans="1:55" x14ac:dyDescent="0.2">
      <c r="A132" s="1590"/>
      <c r="B132" s="1590"/>
      <c r="C132" s="1590"/>
      <c r="D132" s="1590"/>
      <c r="E132" s="1590"/>
      <c r="F132" s="1590"/>
      <c r="G132" s="1590"/>
      <c r="H132" s="1590"/>
      <c r="I132" s="1590"/>
      <c r="J132" s="1590"/>
      <c r="K132" s="1590"/>
      <c r="L132" s="1590"/>
      <c r="M132" s="1590"/>
      <c r="N132" s="1590"/>
      <c r="O132" s="1590"/>
      <c r="P132" s="1590"/>
      <c r="Q132" s="1590"/>
      <c r="R132" s="1590"/>
      <c r="S132" s="1590"/>
      <c r="T132" s="1590"/>
      <c r="U132" s="1590"/>
      <c r="V132" s="1590"/>
      <c r="W132" s="1590"/>
      <c r="X132" s="1590"/>
      <c r="Y132" s="1590"/>
      <c r="Z132" s="1590"/>
      <c r="AA132" s="1590"/>
      <c r="AB132" s="1590"/>
      <c r="AC132" s="1590"/>
      <c r="AD132" s="1590"/>
      <c r="AE132" s="1590"/>
      <c r="AF132" s="1590"/>
      <c r="AG132" s="1590"/>
      <c r="AH132" s="1590"/>
      <c r="AI132" s="1590"/>
      <c r="AJ132" s="1590"/>
      <c r="AK132" s="1590"/>
      <c r="AL132" s="1590"/>
      <c r="AM132" s="1590"/>
      <c r="AN132" s="1590"/>
      <c r="AO132" s="1590"/>
      <c r="AP132" s="1590"/>
      <c r="AQ132" s="1590"/>
      <c r="AR132" s="1590"/>
      <c r="AS132" s="1590"/>
      <c r="AT132" s="1590"/>
      <c r="AU132" s="1590"/>
      <c r="AV132" s="1590"/>
      <c r="AW132" s="1590"/>
      <c r="AX132" s="1590"/>
      <c r="AY132" s="1590"/>
      <c r="AZ132" s="1590"/>
      <c r="BA132" s="1590"/>
      <c r="BB132" s="1590"/>
      <c r="BC132" s="1590"/>
    </row>
    <row r="133" spans="1:55" x14ac:dyDescent="0.2">
      <c r="A133" s="1590"/>
      <c r="B133" s="1590"/>
      <c r="C133" s="1590"/>
      <c r="D133" s="1590"/>
      <c r="E133" s="1590"/>
      <c r="F133" s="1590"/>
      <c r="G133" s="1590"/>
      <c r="H133" s="1590"/>
      <c r="I133" s="1590"/>
      <c r="J133" s="1590"/>
      <c r="K133" s="1590"/>
      <c r="L133" s="1590"/>
      <c r="M133" s="1590"/>
      <c r="N133" s="1590"/>
      <c r="O133" s="1590"/>
      <c r="P133" s="1590"/>
      <c r="Q133" s="1590"/>
      <c r="R133" s="1590"/>
      <c r="S133" s="1590"/>
      <c r="T133" s="1590"/>
      <c r="U133" s="1590"/>
      <c r="V133" s="1590"/>
      <c r="W133" s="1590"/>
      <c r="X133" s="1590"/>
      <c r="Y133" s="1590"/>
      <c r="Z133" s="1590"/>
      <c r="AA133" s="1590"/>
      <c r="AB133" s="1590"/>
      <c r="AC133" s="1590"/>
      <c r="AD133" s="1590"/>
      <c r="AE133" s="1590"/>
      <c r="AF133" s="1590"/>
      <c r="AG133" s="1590"/>
      <c r="AH133" s="1590"/>
      <c r="AI133" s="1590"/>
      <c r="AJ133" s="1590"/>
      <c r="AK133" s="1590"/>
      <c r="AL133" s="1590"/>
      <c r="AM133" s="1590"/>
      <c r="AN133" s="1590"/>
      <c r="AO133" s="1590"/>
      <c r="AP133" s="1590"/>
      <c r="AQ133" s="1590"/>
      <c r="AR133" s="1590"/>
      <c r="AS133" s="1590"/>
      <c r="AT133" s="1590"/>
      <c r="AU133" s="1590"/>
      <c r="AV133" s="1590"/>
      <c r="AW133" s="1590"/>
      <c r="AX133" s="1590"/>
      <c r="AY133" s="1590"/>
      <c r="AZ133" s="1590"/>
      <c r="BA133" s="1590"/>
      <c r="BB133" s="1590"/>
      <c r="BC133" s="1590"/>
    </row>
    <row r="134" spans="1:55" x14ac:dyDescent="0.2">
      <c r="A134" s="1590"/>
      <c r="B134" s="1590"/>
      <c r="C134" s="1590"/>
      <c r="D134" s="1590"/>
      <c r="E134" s="1590"/>
      <c r="F134" s="1590"/>
      <c r="G134" s="1590"/>
      <c r="H134" s="1590"/>
      <c r="I134" s="1590"/>
      <c r="J134" s="1590"/>
      <c r="K134" s="1590"/>
      <c r="L134" s="1590"/>
      <c r="M134" s="1590"/>
      <c r="N134" s="1590"/>
      <c r="O134" s="1590"/>
      <c r="P134" s="1590"/>
      <c r="Q134" s="1590"/>
      <c r="R134" s="1590"/>
      <c r="S134" s="1590"/>
      <c r="T134" s="1590"/>
      <c r="U134" s="1590"/>
      <c r="V134" s="1590"/>
      <c r="W134" s="1590"/>
      <c r="X134" s="1590"/>
      <c r="Y134" s="1590"/>
      <c r="Z134" s="1590"/>
      <c r="AA134" s="1590"/>
      <c r="AB134" s="1590"/>
      <c r="AC134" s="1590"/>
      <c r="AD134" s="1590"/>
      <c r="AE134" s="1590"/>
      <c r="AF134" s="1590"/>
      <c r="AG134" s="1590"/>
      <c r="AH134" s="1590"/>
      <c r="AI134" s="1590"/>
      <c r="AJ134" s="1590"/>
      <c r="AK134" s="1590"/>
      <c r="AL134" s="1590"/>
      <c r="AM134" s="1590"/>
      <c r="AN134" s="1590"/>
      <c r="AO134" s="1590"/>
      <c r="AP134" s="1590"/>
      <c r="AQ134" s="1590"/>
      <c r="AR134" s="1590"/>
      <c r="AS134" s="1590"/>
      <c r="AT134" s="1590"/>
      <c r="AU134" s="1590"/>
      <c r="AV134" s="1590"/>
      <c r="AW134" s="1590"/>
      <c r="AX134" s="1590"/>
      <c r="AY134" s="1590"/>
      <c r="AZ134" s="1590"/>
      <c r="BA134" s="1590"/>
      <c r="BB134" s="1590"/>
      <c r="BC134" s="1590"/>
    </row>
    <row r="135" spans="1:55" x14ac:dyDescent="0.2">
      <c r="A135" s="1590"/>
      <c r="B135" s="1590"/>
      <c r="C135" s="1590"/>
      <c r="D135" s="1590"/>
      <c r="E135" s="1590"/>
      <c r="F135" s="1590"/>
      <c r="G135" s="1590"/>
      <c r="H135" s="1590"/>
      <c r="I135" s="1590"/>
      <c r="J135" s="1590"/>
      <c r="K135" s="1590"/>
      <c r="L135" s="1590"/>
      <c r="M135" s="1590"/>
      <c r="N135" s="1590"/>
      <c r="O135" s="1590"/>
      <c r="P135" s="1590"/>
      <c r="Q135" s="1590"/>
      <c r="R135" s="1590"/>
      <c r="S135" s="1590"/>
      <c r="T135" s="1590"/>
      <c r="U135" s="1590"/>
      <c r="V135" s="1590"/>
      <c r="W135" s="1590"/>
      <c r="X135" s="1590"/>
      <c r="Y135" s="1590"/>
      <c r="Z135" s="1590"/>
      <c r="AA135" s="1590"/>
      <c r="AB135" s="1590"/>
      <c r="AC135" s="1590"/>
      <c r="AD135" s="1590"/>
      <c r="AE135" s="1590"/>
      <c r="AF135" s="1590"/>
      <c r="AG135" s="1590"/>
      <c r="AH135" s="1590"/>
      <c r="AI135" s="1590"/>
      <c r="AJ135" s="1590"/>
      <c r="AK135" s="1590"/>
      <c r="AL135" s="1590"/>
      <c r="AM135" s="1590"/>
      <c r="AN135" s="1590"/>
      <c r="AO135" s="1590"/>
      <c r="AP135" s="1590"/>
      <c r="AQ135" s="1590"/>
      <c r="AR135" s="1590"/>
      <c r="AS135" s="1590"/>
      <c r="AT135" s="1590"/>
      <c r="AU135" s="1590"/>
      <c r="AV135" s="1590"/>
      <c r="AW135" s="1590"/>
      <c r="AX135" s="1590"/>
      <c r="AY135" s="1590"/>
      <c r="AZ135" s="1590"/>
      <c r="BA135" s="1590"/>
      <c r="BB135" s="1590"/>
      <c r="BC135" s="1590"/>
    </row>
    <row r="136" spans="1:55" x14ac:dyDescent="0.2">
      <c r="A136" s="1590"/>
      <c r="B136" s="1590"/>
      <c r="C136" s="1590"/>
      <c r="D136" s="1590"/>
      <c r="E136" s="1590"/>
      <c r="F136" s="1590"/>
      <c r="G136" s="1590"/>
      <c r="H136" s="1590"/>
      <c r="I136" s="1590"/>
      <c r="J136" s="1590"/>
      <c r="K136" s="1590"/>
      <c r="L136" s="1590"/>
      <c r="M136" s="1590"/>
      <c r="N136" s="1590"/>
      <c r="O136" s="1590"/>
      <c r="P136" s="1590"/>
      <c r="Q136" s="1590"/>
      <c r="R136" s="1590"/>
      <c r="S136" s="1590"/>
      <c r="T136" s="1590"/>
      <c r="U136" s="1590"/>
      <c r="V136" s="1590"/>
      <c r="W136" s="1590"/>
      <c r="X136" s="1590"/>
      <c r="Y136" s="1590"/>
      <c r="Z136" s="1590"/>
      <c r="AA136" s="1590"/>
      <c r="AB136" s="1590"/>
      <c r="AC136" s="1590"/>
      <c r="AD136" s="1590"/>
      <c r="AE136" s="1590"/>
      <c r="AF136" s="1590"/>
      <c r="AG136" s="1590"/>
      <c r="AH136" s="1590"/>
      <c r="AI136" s="1590"/>
      <c r="AJ136" s="1590"/>
      <c r="AK136" s="1590"/>
      <c r="AL136" s="1590"/>
      <c r="AM136" s="1590"/>
      <c r="AN136" s="1590"/>
      <c r="AO136" s="1590"/>
      <c r="AP136" s="1590"/>
      <c r="AQ136" s="1590"/>
      <c r="AR136" s="1590"/>
      <c r="AS136" s="1590"/>
      <c r="AT136" s="1590"/>
      <c r="AU136" s="1590"/>
      <c r="AV136" s="1590"/>
      <c r="AW136" s="1590"/>
      <c r="AX136" s="1590"/>
      <c r="AY136" s="1590"/>
      <c r="AZ136" s="1590"/>
      <c r="BA136" s="1590"/>
      <c r="BB136" s="1590"/>
      <c r="BC136" s="1590"/>
    </row>
    <row r="137" spans="1:55" x14ac:dyDescent="0.2">
      <c r="A137" s="1590"/>
      <c r="B137" s="1590"/>
      <c r="C137" s="1590"/>
      <c r="D137" s="1590"/>
      <c r="E137" s="1590"/>
      <c r="F137" s="1590"/>
      <c r="G137" s="1590"/>
      <c r="H137" s="1590"/>
      <c r="I137" s="1590"/>
      <c r="J137" s="1590"/>
      <c r="K137" s="1590"/>
      <c r="L137" s="1590"/>
      <c r="M137" s="1590"/>
      <c r="N137" s="1590"/>
      <c r="O137" s="1590"/>
      <c r="P137" s="1590"/>
      <c r="Q137" s="1590"/>
      <c r="R137" s="1590"/>
      <c r="S137" s="1590"/>
      <c r="T137" s="1590"/>
      <c r="U137" s="1590"/>
      <c r="V137" s="1590"/>
      <c r="W137" s="1590"/>
      <c r="X137" s="1590"/>
      <c r="Y137" s="1590"/>
      <c r="Z137" s="1590"/>
      <c r="AA137" s="1590"/>
      <c r="AB137" s="1590"/>
      <c r="AC137" s="1590"/>
      <c r="AD137" s="1590"/>
      <c r="AE137" s="1590"/>
      <c r="AF137" s="1590"/>
      <c r="AG137" s="1590"/>
      <c r="AH137" s="1590"/>
      <c r="AI137" s="1590"/>
      <c r="AJ137" s="1590"/>
      <c r="AK137" s="1590"/>
      <c r="AL137" s="1590"/>
      <c r="AM137" s="1590"/>
      <c r="AN137" s="1590"/>
      <c r="AO137" s="1590"/>
      <c r="AP137" s="1590"/>
      <c r="AQ137" s="1590"/>
      <c r="AR137" s="1590"/>
      <c r="AS137" s="1590"/>
      <c r="AT137" s="1590"/>
      <c r="AU137" s="1590"/>
      <c r="AV137" s="1590"/>
      <c r="AW137" s="1590"/>
      <c r="AX137" s="1590"/>
      <c r="AY137" s="1590"/>
      <c r="AZ137" s="1590"/>
      <c r="BA137" s="1590"/>
      <c r="BB137" s="1590"/>
      <c r="BC137" s="1590"/>
    </row>
    <row r="138" spans="1:55" x14ac:dyDescent="0.2">
      <c r="A138" s="1590"/>
      <c r="B138" s="1590"/>
      <c r="C138" s="1590"/>
      <c r="D138" s="1590"/>
      <c r="E138" s="1590"/>
      <c r="F138" s="1590"/>
      <c r="G138" s="1590"/>
      <c r="H138" s="1590"/>
      <c r="I138" s="1590"/>
      <c r="J138" s="1590"/>
      <c r="K138" s="1590"/>
      <c r="L138" s="1590"/>
      <c r="M138" s="1590"/>
      <c r="N138" s="1590"/>
      <c r="O138" s="1590"/>
      <c r="P138" s="1590"/>
      <c r="Q138" s="1590"/>
      <c r="R138" s="1590"/>
      <c r="S138" s="1590"/>
      <c r="T138" s="1590"/>
      <c r="U138" s="1590"/>
      <c r="V138" s="1590"/>
      <c r="W138" s="1590"/>
      <c r="X138" s="1590"/>
      <c r="Y138" s="1590"/>
      <c r="Z138" s="1590"/>
      <c r="AA138" s="1590"/>
      <c r="AB138" s="1590"/>
      <c r="AC138" s="1590"/>
      <c r="AD138" s="1590"/>
      <c r="AE138" s="1590"/>
      <c r="AF138" s="1590"/>
      <c r="AG138" s="1590"/>
      <c r="AH138" s="1590"/>
      <c r="AI138" s="1590"/>
      <c r="AJ138" s="1590"/>
      <c r="AK138" s="1590"/>
      <c r="AL138" s="1590"/>
      <c r="AM138" s="1590"/>
      <c r="AN138" s="1590"/>
      <c r="AO138" s="1590"/>
      <c r="AP138" s="1590"/>
      <c r="AQ138" s="1590"/>
      <c r="AR138" s="1590"/>
      <c r="AS138" s="1590"/>
      <c r="AT138" s="1590"/>
      <c r="AU138" s="1590"/>
      <c r="AV138" s="1590"/>
      <c r="AW138" s="1590"/>
      <c r="AX138" s="1590"/>
      <c r="AY138" s="1590"/>
      <c r="AZ138" s="1590"/>
      <c r="BA138" s="1590"/>
      <c r="BB138" s="1590"/>
      <c r="BC138" s="1590"/>
    </row>
    <row r="139" spans="1:55" x14ac:dyDescent="0.2">
      <c r="A139" s="1590"/>
      <c r="B139" s="1590"/>
      <c r="C139" s="1590"/>
      <c r="D139" s="1590"/>
      <c r="E139" s="1590"/>
      <c r="F139" s="1590"/>
      <c r="G139" s="1590"/>
      <c r="H139" s="1590"/>
      <c r="I139" s="1590"/>
      <c r="J139" s="1590"/>
      <c r="K139" s="1590"/>
      <c r="L139" s="1590"/>
      <c r="M139" s="1590"/>
      <c r="N139" s="1590"/>
      <c r="O139" s="1590"/>
      <c r="P139" s="1590"/>
      <c r="Q139" s="1590"/>
      <c r="R139" s="1590"/>
      <c r="S139" s="1590"/>
      <c r="T139" s="1590"/>
      <c r="U139" s="1590"/>
      <c r="V139" s="1590"/>
      <c r="W139" s="1590"/>
      <c r="X139" s="1590"/>
      <c r="Y139" s="1590"/>
      <c r="Z139" s="1590"/>
      <c r="AA139" s="1590"/>
      <c r="AB139" s="1590"/>
      <c r="AC139" s="1590"/>
      <c r="AD139" s="1590"/>
      <c r="AE139" s="1590"/>
      <c r="AF139" s="1590"/>
      <c r="AG139" s="1590"/>
      <c r="AH139" s="1590"/>
      <c r="AI139" s="1590"/>
      <c r="AJ139" s="1590"/>
      <c r="AK139" s="1590"/>
      <c r="AL139" s="1590"/>
      <c r="AM139" s="1590"/>
      <c r="AN139" s="1590"/>
      <c r="AO139" s="1590"/>
      <c r="AP139" s="1590"/>
      <c r="AQ139" s="1590"/>
      <c r="AR139" s="1590"/>
      <c r="AS139" s="1590"/>
      <c r="AT139" s="1590"/>
      <c r="AU139" s="1590"/>
      <c r="AV139" s="1590"/>
      <c r="AW139" s="1590"/>
      <c r="AX139" s="1590"/>
      <c r="AY139" s="1590"/>
      <c r="AZ139" s="1590"/>
      <c r="BA139" s="1590"/>
      <c r="BB139" s="1590"/>
      <c r="BC139" s="1590"/>
    </row>
    <row r="140" spans="1:55" x14ac:dyDescent="0.2">
      <c r="A140" s="1590"/>
      <c r="B140" s="1590"/>
      <c r="C140" s="1590"/>
      <c r="D140" s="1590"/>
      <c r="E140" s="1590"/>
      <c r="F140" s="1590"/>
      <c r="G140" s="1590"/>
      <c r="H140" s="1590"/>
      <c r="I140" s="1590"/>
      <c r="J140" s="1590"/>
      <c r="K140" s="1590"/>
      <c r="L140" s="1590"/>
      <c r="M140" s="1590"/>
      <c r="N140" s="1590"/>
      <c r="O140" s="1590"/>
      <c r="P140" s="1590"/>
      <c r="Q140" s="1590"/>
      <c r="R140" s="1590"/>
      <c r="S140" s="1590"/>
      <c r="T140" s="1590"/>
      <c r="U140" s="1590"/>
      <c r="V140" s="1590"/>
      <c r="W140" s="1590"/>
      <c r="X140" s="1590"/>
      <c r="Y140" s="1590"/>
      <c r="Z140" s="1590"/>
      <c r="AA140" s="1590"/>
      <c r="AB140" s="1590"/>
      <c r="AC140" s="1590"/>
      <c r="AD140" s="1590"/>
      <c r="AE140" s="1590"/>
      <c r="AF140" s="1590"/>
      <c r="AG140" s="1590"/>
      <c r="AH140" s="1590"/>
      <c r="AI140" s="1590"/>
      <c r="AJ140" s="1590"/>
      <c r="AK140" s="1590"/>
      <c r="AL140" s="1590"/>
      <c r="AM140" s="1590"/>
      <c r="AN140" s="1590"/>
      <c r="AO140" s="1590"/>
      <c r="AP140" s="1590"/>
      <c r="AQ140" s="1590"/>
      <c r="AR140" s="1590"/>
      <c r="AS140" s="1590"/>
      <c r="AT140" s="1590"/>
      <c r="AU140" s="1590"/>
      <c r="AV140" s="1590"/>
      <c r="AW140" s="1590"/>
      <c r="AX140" s="1590"/>
      <c r="AY140" s="1590"/>
      <c r="AZ140" s="1590"/>
      <c r="BA140" s="1590"/>
      <c r="BB140" s="1590"/>
      <c r="BC140" s="1590"/>
    </row>
    <row r="141" spans="1:55" x14ac:dyDescent="0.2">
      <c r="A141" s="1590"/>
      <c r="B141" s="1590"/>
      <c r="C141" s="1590"/>
      <c r="D141" s="1590"/>
      <c r="E141" s="1590"/>
      <c r="F141" s="1590"/>
      <c r="G141" s="1590"/>
      <c r="H141" s="1590"/>
      <c r="I141" s="1590"/>
      <c r="J141" s="1590"/>
      <c r="K141" s="1590"/>
      <c r="L141" s="1590"/>
      <c r="M141" s="1590"/>
      <c r="N141" s="1590"/>
      <c r="O141" s="1590"/>
      <c r="P141" s="1590"/>
      <c r="Q141" s="1590"/>
      <c r="R141" s="1590"/>
      <c r="S141" s="1590"/>
      <c r="T141" s="1590"/>
      <c r="U141" s="1590"/>
      <c r="V141" s="1590"/>
      <c r="W141" s="1590"/>
      <c r="X141" s="1590"/>
      <c r="Y141" s="1590"/>
      <c r="Z141" s="1590"/>
      <c r="AA141" s="1590"/>
      <c r="AB141" s="1590"/>
      <c r="AC141" s="1590"/>
      <c r="AD141" s="1590"/>
      <c r="AE141" s="1590"/>
      <c r="AF141" s="1590"/>
      <c r="AG141" s="1590"/>
      <c r="AH141" s="1590"/>
      <c r="AI141" s="1590"/>
      <c r="AJ141" s="1590"/>
      <c r="AK141" s="1590"/>
      <c r="AL141" s="1590"/>
      <c r="AM141" s="1590"/>
      <c r="AN141" s="1590"/>
      <c r="AO141" s="1590"/>
      <c r="AP141" s="1590"/>
      <c r="AQ141" s="1590"/>
      <c r="AR141" s="1590"/>
      <c r="AS141" s="1590"/>
      <c r="AT141" s="1590"/>
      <c r="AU141" s="1590"/>
      <c r="AV141" s="1590"/>
      <c r="AW141" s="1590"/>
      <c r="AX141" s="1590"/>
      <c r="AY141" s="1590"/>
      <c r="AZ141" s="1590"/>
      <c r="BA141" s="1590"/>
      <c r="BB141" s="1590"/>
      <c r="BC141" s="1590"/>
    </row>
    <row r="142" spans="1:55" x14ac:dyDescent="0.2">
      <c r="A142" s="1590"/>
      <c r="B142" s="1590"/>
      <c r="C142" s="1590"/>
      <c r="D142" s="1590"/>
      <c r="E142" s="1590"/>
      <c r="F142" s="1590"/>
      <c r="G142" s="1590"/>
      <c r="H142" s="1590"/>
      <c r="I142" s="1590"/>
      <c r="J142" s="1590"/>
      <c r="K142" s="1590"/>
      <c r="L142" s="1590"/>
      <c r="M142" s="1590"/>
      <c r="N142" s="1590"/>
      <c r="O142" s="1590"/>
      <c r="P142" s="1590"/>
      <c r="Q142" s="1590"/>
      <c r="R142" s="1590"/>
      <c r="S142" s="1590"/>
      <c r="T142" s="1590"/>
      <c r="U142" s="1590"/>
      <c r="V142" s="1590"/>
      <c r="W142" s="1590"/>
      <c r="X142" s="1590"/>
      <c r="Y142" s="1590"/>
      <c r="Z142" s="1590"/>
      <c r="AA142" s="1590"/>
      <c r="AB142" s="1590"/>
      <c r="AC142" s="1590"/>
      <c r="AD142" s="1590"/>
      <c r="AE142" s="1590"/>
      <c r="AF142" s="1590"/>
      <c r="AG142" s="1590"/>
      <c r="AH142" s="1590"/>
      <c r="AI142" s="1590"/>
      <c r="AJ142" s="1590"/>
      <c r="AK142" s="1590"/>
      <c r="AL142" s="1590"/>
      <c r="AM142" s="1590"/>
      <c r="AN142" s="1590"/>
      <c r="AO142" s="1590"/>
      <c r="AP142" s="1590"/>
      <c r="AQ142" s="1590"/>
      <c r="AR142" s="1590"/>
      <c r="AS142" s="1590"/>
      <c r="AT142" s="1590"/>
      <c r="AU142" s="1590"/>
      <c r="AV142" s="1590"/>
      <c r="AW142" s="1590"/>
      <c r="AX142" s="1590"/>
      <c r="AY142" s="1590"/>
      <c r="AZ142" s="1590"/>
      <c r="BA142" s="1590"/>
      <c r="BB142" s="1590"/>
      <c r="BC142" s="1590"/>
    </row>
    <row r="143" spans="1:55" x14ac:dyDescent="0.2">
      <c r="A143" s="1590"/>
      <c r="B143" s="1590"/>
      <c r="C143" s="1590"/>
      <c r="D143" s="1590"/>
      <c r="E143" s="1590"/>
      <c r="F143" s="1590"/>
      <c r="G143" s="1590"/>
      <c r="H143" s="1590"/>
      <c r="I143" s="1590"/>
      <c r="J143" s="1590"/>
      <c r="K143" s="1590"/>
      <c r="L143" s="1590"/>
      <c r="M143" s="1590"/>
      <c r="N143" s="1590"/>
      <c r="O143" s="1590"/>
      <c r="P143" s="1590"/>
      <c r="Q143" s="1590"/>
      <c r="R143" s="1590"/>
      <c r="S143" s="1590"/>
      <c r="T143" s="1590"/>
      <c r="U143" s="1590"/>
      <c r="V143" s="1590"/>
      <c r="W143" s="1590"/>
      <c r="X143" s="1590"/>
      <c r="Y143" s="1590"/>
      <c r="Z143" s="1590"/>
      <c r="AA143" s="1590"/>
      <c r="AB143" s="1590"/>
      <c r="AC143" s="1590"/>
      <c r="AD143" s="1590"/>
      <c r="AE143" s="1590"/>
      <c r="AF143" s="1590"/>
      <c r="AG143" s="1590"/>
      <c r="AH143" s="1590"/>
      <c r="AI143" s="1590"/>
      <c r="AJ143" s="1590"/>
      <c r="AK143" s="1590"/>
      <c r="AL143" s="1590"/>
      <c r="AM143" s="1590"/>
      <c r="AN143" s="1590"/>
      <c r="AO143" s="1590"/>
      <c r="AP143" s="1590"/>
      <c r="AQ143" s="1590"/>
      <c r="AR143" s="1590"/>
      <c r="AS143" s="1590"/>
      <c r="AT143" s="1590"/>
      <c r="AU143" s="1590"/>
      <c r="AV143" s="1590"/>
      <c r="AW143" s="1590"/>
      <c r="AX143" s="1590"/>
      <c r="AY143" s="1590"/>
      <c r="AZ143" s="1590"/>
      <c r="BA143" s="1590"/>
      <c r="BB143" s="1590"/>
      <c r="BC143" s="1590"/>
    </row>
    <row r="144" spans="1:55" x14ac:dyDescent="0.2">
      <c r="A144" s="1590"/>
      <c r="B144" s="1590"/>
      <c r="C144" s="1590"/>
      <c r="D144" s="1590"/>
      <c r="E144" s="1590"/>
      <c r="F144" s="1590"/>
      <c r="G144" s="1590"/>
      <c r="H144" s="1590"/>
      <c r="I144" s="1590"/>
      <c r="J144" s="1590"/>
      <c r="K144" s="1590"/>
      <c r="L144" s="1590"/>
      <c r="M144" s="1590"/>
      <c r="N144" s="1590"/>
      <c r="O144" s="1590"/>
      <c r="P144" s="1590"/>
      <c r="Q144" s="1590"/>
      <c r="R144" s="1590"/>
      <c r="S144" s="1590"/>
      <c r="T144" s="1590"/>
      <c r="U144" s="1590"/>
      <c r="V144" s="1590"/>
      <c r="W144" s="1590"/>
      <c r="X144" s="1590"/>
      <c r="Y144" s="1590"/>
      <c r="Z144" s="1590"/>
      <c r="AA144" s="1590"/>
      <c r="AB144" s="1590"/>
      <c r="AC144" s="1590"/>
      <c r="AD144" s="1590"/>
      <c r="AE144" s="1590"/>
      <c r="AF144" s="1590"/>
      <c r="AG144" s="1590"/>
      <c r="AH144" s="1590"/>
      <c r="AI144" s="1590"/>
      <c r="AJ144" s="1590"/>
      <c r="AK144" s="1590"/>
      <c r="AL144" s="1590"/>
      <c r="AM144" s="1590"/>
      <c r="AN144" s="1590"/>
      <c r="AO144" s="1590"/>
      <c r="AP144" s="1590"/>
      <c r="AQ144" s="1590"/>
      <c r="AR144" s="1590"/>
      <c r="AS144" s="1590"/>
      <c r="AT144" s="1590"/>
      <c r="AU144" s="1590"/>
      <c r="AV144" s="1590"/>
      <c r="AW144" s="1590"/>
      <c r="AX144" s="1590"/>
      <c r="AY144" s="1590"/>
      <c r="AZ144" s="1590"/>
      <c r="BA144" s="1590"/>
      <c r="BB144" s="1590"/>
      <c r="BC144" s="1590"/>
    </row>
    <row r="145" spans="1:55" x14ac:dyDescent="0.2">
      <c r="A145" s="1590"/>
      <c r="B145" s="1590"/>
      <c r="C145" s="1590"/>
      <c r="D145" s="1590"/>
      <c r="E145" s="1590"/>
      <c r="F145" s="1590"/>
      <c r="G145" s="1590"/>
      <c r="H145" s="1590"/>
      <c r="I145" s="1590"/>
      <c r="J145" s="1590"/>
      <c r="K145" s="1590"/>
      <c r="L145" s="1590"/>
      <c r="M145" s="1590"/>
      <c r="N145" s="1590"/>
      <c r="O145" s="1590"/>
      <c r="P145" s="1590"/>
      <c r="Q145" s="1590"/>
      <c r="R145" s="1590"/>
      <c r="S145" s="1590"/>
      <c r="T145" s="1590"/>
      <c r="U145" s="1590"/>
      <c r="V145" s="1590"/>
      <c r="W145" s="1590"/>
      <c r="X145" s="1590"/>
      <c r="Y145" s="1590"/>
      <c r="Z145" s="1590"/>
      <c r="AA145" s="1590"/>
      <c r="AB145" s="1590"/>
      <c r="AC145" s="1590"/>
      <c r="AD145" s="1590"/>
      <c r="AE145" s="1590"/>
      <c r="AF145" s="1590"/>
      <c r="AG145" s="1590"/>
      <c r="AH145" s="1590"/>
      <c r="AI145" s="1590"/>
      <c r="AJ145" s="1590"/>
      <c r="AK145" s="1590"/>
      <c r="AL145" s="1590"/>
      <c r="AM145" s="1590"/>
      <c r="AN145" s="1590"/>
      <c r="AO145" s="1590"/>
      <c r="AP145" s="1590"/>
      <c r="AQ145" s="1590"/>
      <c r="AR145" s="1590"/>
      <c r="AS145" s="1590"/>
      <c r="AT145" s="1590"/>
      <c r="AU145" s="1590"/>
      <c r="AV145" s="1590"/>
      <c r="AW145" s="1590"/>
      <c r="AX145" s="1590"/>
      <c r="AY145" s="1590"/>
      <c r="AZ145" s="1590"/>
      <c r="BA145" s="1590"/>
      <c r="BB145" s="1590"/>
      <c r="BC145" s="1590"/>
    </row>
    <row r="146" spans="1:55" x14ac:dyDescent="0.2">
      <c r="A146" s="1590"/>
      <c r="B146" s="1590"/>
      <c r="C146" s="1590"/>
      <c r="D146" s="1590"/>
      <c r="E146" s="1590"/>
      <c r="F146" s="1590"/>
      <c r="G146" s="1590"/>
      <c r="H146" s="1590"/>
      <c r="I146" s="1590"/>
      <c r="J146" s="1590"/>
      <c r="K146" s="1590"/>
      <c r="L146" s="1590"/>
      <c r="M146" s="1590"/>
      <c r="N146" s="1590"/>
      <c r="O146" s="1590"/>
      <c r="P146" s="1590"/>
      <c r="Q146" s="1590"/>
      <c r="R146" s="1590"/>
      <c r="S146" s="1590"/>
      <c r="T146" s="1590"/>
      <c r="U146" s="1590"/>
      <c r="V146" s="1590"/>
      <c r="W146" s="1590"/>
      <c r="X146" s="1590"/>
      <c r="Y146" s="1590"/>
      <c r="Z146" s="1590"/>
      <c r="AA146" s="1590"/>
      <c r="AB146" s="1590"/>
      <c r="AC146" s="1590"/>
      <c r="AD146" s="1590"/>
      <c r="AE146" s="1590"/>
      <c r="AF146" s="1590"/>
      <c r="AG146" s="1590"/>
      <c r="AH146" s="1590"/>
      <c r="AI146" s="1590"/>
      <c r="AJ146" s="1590"/>
      <c r="AK146" s="1590"/>
      <c r="AL146" s="1590"/>
      <c r="AM146" s="1590"/>
      <c r="AN146" s="1590"/>
      <c r="AO146" s="1590"/>
      <c r="AP146" s="1590"/>
      <c r="AQ146" s="1590"/>
      <c r="AR146" s="1590"/>
      <c r="AS146" s="1590"/>
      <c r="AT146" s="1590"/>
      <c r="AU146" s="1590"/>
      <c r="AV146" s="1590"/>
      <c r="AW146" s="1590"/>
      <c r="AX146" s="1590"/>
      <c r="AY146" s="1590"/>
      <c r="AZ146" s="1590"/>
      <c r="BA146" s="1590"/>
      <c r="BB146" s="1590"/>
      <c r="BC146" s="1590"/>
    </row>
    <row r="147" spans="1:55" x14ac:dyDescent="0.2">
      <c r="A147" s="1590"/>
      <c r="B147" s="1590"/>
      <c r="C147" s="1590"/>
      <c r="D147" s="1590"/>
      <c r="E147" s="1590"/>
      <c r="F147" s="1590"/>
      <c r="G147" s="1590"/>
      <c r="H147" s="1590"/>
      <c r="I147" s="1590"/>
      <c r="J147" s="1590"/>
      <c r="K147" s="1590"/>
      <c r="L147" s="1590"/>
      <c r="M147" s="1590"/>
      <c r="N147" s="1590"/>
      <c r="O147" s="1590"/>
      <c r="P147" s="1590"/>
      <c r="Q147" s="1590"/>
      <c r="R147" s="1590"/>
      <c r="S147" s="1590"/>
      <c r="T147" s="1590"/>
      <c r="U147" s="1590"/>
      <c r="V147" s="1590"/>
      <c r="W147" s="1590"/>
      <c r="X147" s="1590"/>
      <c r="Y147" s="1590"/>
      <c r="Z147" s="1590"/>
      <c r="AA147" s="1590"/>
      <c r="AB147" s="1590"/>
      <c r="AC147" s="1590"/>
      <c r="AD147" s="1590"/>
      <c r="AE147" s="1590"/>
      <c r="AF147" s="1590"/>
      <c r="AG147" s="1590"/>
      <c r="AH147" s="1590"/>
      <c r="AI147" s="1590"/>
      <c r="AJ147" s="1590"/>
      <c r="AK147" s="1590"/>
      <c r="AL147" s="1590"/>
      <c r="AM147" s="1590"/>
      <c r="AN147" s="1590"/>
      <c r="AO147" s="1590"/>
      <c r="AP147" s="1590"/>
      <c r="AQ147" s="1590"/>
      <c r="AR147" s="1590"/>
      <c r="AS147" s="1590"/>
      <c r="AT147" s="1590"/>
      <c r="AU147" s="1590"/>
      <c r="AV147" s="1590"/>
      <c r="AW147" s="1590"/>
      <c r="AX147" s="1590"/>
      <c r="AY147" s="1590"/>
      <c r="AZ147" s="1590"/>
      <c r="BA147" s="1590"/>
      <c r="BB147" s="1590"/>
      <c r="BC147" s="1590"/>
    </row>
    <row r="148" spans="1:55" x14ac:dyDescent="0.2">
      <c r="A148" s="1590"/>
      <c r="B148" s="1590"/>
      <c r="C148" s="1590"/>
      <c r="D148" s="1590"/>
      <c r="E148" s="1590"/>
      <c r="F148" s="1590"/>
      <c r="G148" s="1590"/>
      <c r="H148" s="1590"/>
      <c r="I148" s="1590"/>
      <c r="J148" s="1590"/>
      <c r="K148" s="1590"/>
      <c r="L148" s="1590"/>
      <c r="M148" s="1590"/>
      <c r="N148" s="1590"/>
      <c r="O148" s="1590"/>
      <c r="P148" s="1590"/>
      <c r="Q148" s="1590"/>
      <c r="R148" s="1590"/>
      <c r="S148" s="1590"/>
      <c r="T148" s="1590"/>
      <c r="U148" s="1590"/>
      <c r="V148" s="1590"/>
      <c r="W148" s="1590"/>
      <c r="X148" s="1590"/>
      <c r="Y148" s="1590"/>
      <c r="Z148" s="1590"/>
      <c r="AA148" s="1590"/>
      <c r="AB148" s="1590"/>
      <c r="AC148" s="1590"/>
      <c r="AD148" s="1590"/>
      <c r="AE148" s="1590"/>
      <c r="AF148" s="1590"/>
      <c r="AG148" s="1590"/>
      <c r="AH148" s="1590"/>
      <c r="AI148" s="1590"/>
      <c r="AJ148" s="1590"/>
      <c r="AK148" s="1590"/>
      <c r="AL148" s="1590"/>
      <c r="AM148" s="1590"/>
      <c r="AN148" s="1590"/>
      <c r="AO148" s="1590"/>
      <c r="AP148" s="1590"/>
      <c r="AQ148" s="1590"/>
      <c r="AR148" s="1590"/>
      <c r="AS148" s="1590"/>
      <c r="AT148" s="1590"/>
      <c r="AU148" s="1590"/>
      <c r="AV148" s="1590"/>
      <c r="AW148" s="1590"/>
      <c r="AX148" s="1590"/>
      <c r="AY148" s="1590"/>
      <c r="AZ148" s="1590"/>
      <c r="BA148" s="1590"/>
      <c r="BB148" s="1590"/>
      <c r="BC148" s="1590"/>
    </row>
    <row r="149" spans="1:55" x14ac:dyDescent="0.2">
      <c r="A149" s="1590"/>
      <c r="B149" s="1590"/>
      <c r="C149" s="1590"/>
      <c r="D149" s="1590"/>
      <c r="E149" s="1590"/>
      <c r="F149" s="1590"/>
      <c r="G149" s="1590"/>
      <c r="H149" s="1590"/>
      <c r="I149" s="1590"/>
      <c r="J149" s="1590"/>
      <c r="K149" s="1590"/>
      <c r="L149" s="1590"/>
      <c r="M149" s="1590"/>
      <c r="N149" s="1590"/>
      <c r="O149" s="1590"/>
      <c r="P149" s="1590"/>
      <c r="Q149" s="1590"/>
      <c r="R149" s="1590"/>
      <c r="S149" s="1590"/>
      <c r="T149" s="1590"/>
      <c r="U149" s="1590"/>
      <c r="V149" s="1590"/>
      <c r="W149" s="1590"/>
      <c r="X149" s="1590"/>
      <c r="Y149" s="1590"/>
      <c r="Z149" s="1590"/>
      <c r="AA149" s="1590"/>
      <c r="AB149" s="1590"/>
      <c r="AC149" s="1590"/>
      <c r="AD149" s="1590"/>
      <c r="AE149" s="1590"/>
      <c r="AF149" s="1590"/>
      <c r="AG149" s="1590"/>
      <c r="AH149" s="1590"/>
      <c r="AI149" s="1590"/>
      <c r="AJ149" s="1590"/>
      <c r="AK149" s="1590"/>
      <c r="AL149" s="1590"/>
      <c r="AM149" s="1590"/>
      <c r="AN149" s="1590"/>
      <c r="AO149" s="1590"/>
      <c r="AP149" s="1590"/>
      <c r="AQ149" s="1590"/>
      <c r="AR149" s="1590"/>
      <c r="AS149" s="1590"/>
      <c r="AT149" s="1590"/>
      <c r="AU149" s="1590"/>
      <c r="AV149" s="1590"/>
      <c r="AW149" s="1590"/>
      <c r="AX149" s="1590"/>
      <c r="AY149" s="1590"/>
      <c r="AZ149" s="1590"/>
      <c r="BA149" s="1590"/>
      <c r="BB149" s="1590"/>
      <c r="BC149" s="1590"/>
    </row>
    <row r="150" spans="1:55" x14ac:dyDescent="0.2">
      <c r="A150" s="1590"/>
      <c r="B150" s="1590"/>
      <c r="C150" s="1590"/>
      <c r="D150" s="1590"/>
      <c r="E150" s="1590"/>
      <c r="F150" s="1590"/>
      <c r="G150" s="1590"/>
      <c r="H150" s="1590"/>
      <c r="I150" s="1590"/>
      <c r="J150" s="1590"/>
      <c r="K150" s="1590"/>
      <c r="L150" s="1590"/>
      <c r="M150" s="1590"/>
      <c r="N150" s="1590"/>
      <c r="O150" s="1590"/>
      <c r="P150" s="1590"/>
      <c r="Q150" s="1590"/>
      <c r="R150" s="1590"/>
      <c r="S150" s="1590"/>
      <c r="T150" s="1590"/>
      <c r="U150" s="1590"/>
      <c r="V150" s="1590"/>
      <c r="W150" s="1590"/>
      <c r="X150" s="1590"/>
      <c r="Y150" s="1590"/>
      <c r="Z150" s="1590"/>
      <c r="AA150" s="1590"/>
      <c r="AB150" s="1590"/>
      <c r="AC150" s="1590"/>
      <c r="AD150" s="1590"/>
      <c r="AE150" s="1590"/>
      <c r="AF150" s="1590"/>
      <c r="AG150" s="1590"/>
      <c r="AH150" s="1590"/>
      <c r="AI150" s="1590"/>
      <c r="AJ150" s="1590"/>
      <c r="AK150" s="1590"/>
      <c r="AL150" s="1590"/>
      <c r="AM150" s="1590"/>
      <c r="AN150" s="1590"/>
      <c r="AO150" s="1590"/>
      <c r="AP150" s="1590"/>
      <c r="AQ150" s="1590"/>
      <c r="AR150" s="1590"/>
      <c r="AS150" s="1590"/>
      <c r="AT150" s="1590"/>
      <c r="AU150" s="1590"/>
      <c r="AV150" s="1590"/>
      <c r="AW150" s="1590"/>
      <c r="AX150" s="1590"/>
      <c r="AY150" s="1590"/>
      <c r="AZ150" s="1590"/>
      <c r="BA150" s="1590"/>
      <c r="BB150" s="1590"/>
      <c r="BC150" s="1590"/>
    </row>
    <row r="151" spans="1:55" x14ac:dyDescent="0.2">
      <c r="A151" s="1590"/>
      <c r="B151" s="1590"/>
      <c r="C151" s="1590"/>
      <c r="D151" s="1590"/>
      <c r="E151" s="1590"/>
      <c r="F151" s="1590"/>
      <c r="G151" s="1590"/>
      <c r="H151" s="1590"/>
      <c r="I151" s="1590"/>
      <c r="J151" s="1590"/>
      <c r="K151" s="1590"/>
      <c r="L151" s="1590"/>
      <c r="M151" s="1590"/>
      <c r="N151" s="1590"/>
      <c r="O151" s="1590"/>
      <c r="P151" s="1590"/>
      <c r="Q151" s="1590"/>
      <c r="R151" s="1590"/>
      <c r="S151" s="1590"/>
      <c r="T151" s="1590"/>
      <c r="U151" s="1590"/>
      <c r="V151" s="1590"/>
      <c r="W151" s="1590"/>
      <c r="X151" s="1590"/>
      <c r="Y151" s="1590"/>
      <c r="Z151" s="1590"/>
      <c r="AA151" s="1590"/>
      <c r="AB151" s="1590"/>
      <c r="AC151" s="1590"/>
      <c r="AD151" s="1590"/>
      <c r="AE151" s="1590"/>
      <c r="AF151" s="1590"/>
      <c r="AG151" s="1590"/>
      <c r="AH151" s="1590"/>
      <c r="AI151" s="1590"/>
      <c r="AJ151" s="1590"/>
      <c r="AK151" s="1590"/>
      <c r="AL151" s="1590"/>
      <c r="AM151" s="1590"/>
      <c r="AN151" s="1590"/>
      <c r="AO151" s="1590"/>
      <c r="AP151" s="1590"/>
      <c r="AQ151" s="1590"/>
      <c r="AR151" s="1590"/>
      <c r="AS151" s="1590"/>
      <c r="AT151" s="1590"/>
      <c r="AU151" s="1590"/>
      <c r="AV151" s="1590"/>
      <c r="AW151" s="1590"/>
      <c r="AX151" s="1590"/>
      <c r="AY151" s="1590"/>
      <c r="AZ151" s="1590"/>
      <c r="BA151" s="1590"/>
      <c r="BB151" s="1590"/>
      <c r="BC151" s="1590"/>
    </row>
    <row r="152" spans="1:55" x14ac:dyDescent="0.2">
      <c r="A152" s="1590"/>
      <c r="B152" s="1590"/>
      <c r="C152" s="1590"/>
      <c r="D152" s="1590"/>
      <c r="E152" s="1590"/>
      <c r="F152" s="1590"/>
      <c r="G152" s="1590"/>
      <c r="H152" s="1590"/>
      <c r="I152" s="1590"/>
      <c r="J152" s="1590"/>
      <c r="K152" s="1590"/>
      <c r="L152" s="1590"/>
      <c r="M152" s="1590"/>
      <c r="N152" s="1590"/>
      <c r="O152" s="1590"/>
      <c r="P152" s="1590"/>
      <c r="Q152" s="1590"/>
      <c r="R152" s="1590"/>
      <c r="S152" s="1590"/>
      <c r="T152" s="1590"/>
      <c r="U152" s="1590"/>
      <c r="V152" s="1590"/>
      <c r="W152" s="1590"/>
      <c r="X152" s="1590"/>
      <c r="Y152" s="1590"/>
      <c r="Z152" s="1590"/>
      <c r="AA152" s="1590"/>
      <c r="AB152" s="1590"/>
      <c r="AC152" s="1590"/>
      <c r="AD152" s="1590"/>
      <c r="AE152" s="1590"/>
      <c r="AF152" s="1590"/>
      <c r="AG152" s="1590"/>
      <c r="AH152" s="1590"/>
      <c r="AI152" s="1590"/>
      <c r="AJ152" s="1590"/>
      <c r="AK152" s="1590"/>
      <c r="AL152" s="1590"/>
      <c r="AM152" s="1590"/>
      <c r="AN152" s="1590"/>
      <c r="AO152" s="1590"/>
      <c r="AP152" s="1590"/>
      <c r="AQ152" s="1590"/>
      <c r="AR152" s="1590"/>
      <c r="AS152" s="1590"/>
      <c r="AT152" s="1590"/>
      <c r="AU152" s="1590"/>
      <c r="AV152" s="1590"/>
      <c r="AW152" s="1590"/>
      <c r="AX152" s="1590"/>
      <c r="AY152" s="1590"/>
      <c r="AZ152" s="1590"/>
      <c r="BA152" s="1590"/>
      <c r="BB152" s="1590"/>
      <c r="BC152" s="1590"/>
    </row>
    <row r="153" spans="1:55" x14ac:dyDescent="0.2">
      <c r="A153" s="1590"/>
      <c r="B153" s="1590"/>
      <c r="C153" s="1590"/>
      <c r="D153" s="1590"/>
      <c r="E153" s="1590"/>
      <c r="F153" s="1590"/>
      <c r="G153" s="1590"/>
      <c r="H153" s="1590"/>
      <c r="I153" s="1590"/>
      <c r="J153" s="1590"/>
      <c r="K153" s="1590"/>
      <c r="L153" s="1590"/>
      <c r="M153" s="1590"/>
      <c r="N153" s="1590"/>
      <c r="O153" s="1590"/>
      <c r="P153" s="1590"/>
      <c r="Q153" s="1590"/>
      <c r="R153" s="1590"/>
      <c r="S153" s="1590"/>
      <c r="T153" s="1590"/>
      <c r="U153" s="1590"/>
      <c r="V153" s="1590"/>
      <c r="W153" s="1590"/>
      <c r="X153" s="1590"/>
      <c r="Y153" s="1590"/>
      <c r="Z153" s="1590"/>
      <c r="AA153" s="1590"/>
      <c r="AB153" s="1590"/>
      <c r="AC153" s="1590"/>
      <c r="AD153" s="1590"/>
      <c r="AE153" s="1590"/>
      <c r="AF153" s="1590"/>
      <c r="AG153" s="1590"/>
      <c r="AH153" s="1590"/>
      <c r="AI153" s="1590"/>
      <c r="AJ153" s="1590"/>
      <c r="AK153" s="1590"/>
      <c r="AL153" s="1590"/>
      <c r="AM153" s="1590"/>
      <c r="AN153" s="1590"/>
      <c r="AO153" s="1590"/>
      <c r="AP153" s="1590"/>
      <c r="AQ153" s="1590"/>
      <c r="AR153" s="1590"/>
      <c r="AS153" s="1590"/>
      <c r="AT153" s="1590"/>
      <c r="AU153" s="1590"/>
      <c r="AV153" s="1590"/>
      <c r="AW153" s="1590"/>
      <c r="AX153" s="1590"/>
      <c r="AY153" s="1590"/>
      <c r="AZ153" s="1590"/>
      <c r="BA153" s="1590"/>
      <c r="BB153" s="1590"/>
      <c r="BC153" s="1590"/>
    </row>
    <row r="154" spans="1:55" x14ac:dyDescent="0.2">
      <c r="A154" s="1590"/>
      <c r="B154" s="1590"/>
      <c r="C154" s="1590"/>
      <c r="D154" s="1590"/>
      <c r="E154" s="1590"/>
      <c r="F154" s="1590"/>
      <c r="G154" s="1590"/>
      <c r="H154" s="1590"/>
      <c r="I154" s="1590"/>
      <c r="J154" s="1590"/>
      <c r="K154" s="1590"/>
      <c r="L154" s="1590"/>
      <c r="M154" s="1590"/>
      <c r="N154" s="1590"/>
      <c r="O154" s="1590"/>
      <c r="P154" s="1590"/>
      <c r="Q154" s="1590"/>
      <c r="R154" s="1590"/>
      <c r="S154" s="1590"/>
      <c r="T154" s="1590"/>
      <c r="U154" s="1590"/>
      <c r="V154" s="1590"/>
      <c r="W154" s="1590"/>
      <c r="X154" s="1590"/>
      <c r="Y154" s="1590"/>
      <c r="Z154" s="1590"/>
      <c r="AA154" s="1590"/>
      <c r="AB154" s="1590"/>
      <c r="AC154" s="1590"/>
      <c r="AD154" s="1590"/>
      <c r="AE154" s="1590"/>
      <c r="AF154" s="1590"/>
      <c r="AG154" s="1590"/>
      <c r="AH154" s="1590"/>
      <c r="AI154" s="1590"/>
      <c r="AJ154" s="1590"/>
      <c r="AK154" s="1590"/>
      <c r="AL154" s="1590"/>
      <c r="AM154" s="1590"/>
      <c r="AN154" s="1590"/>
      <c r="AO154" s="1590"/>
      <c r="AP154" s="1590"/>
      <c r="AQ154" s="1590"/>
      <c r="AR154" s="1590"/>
      <c r="AS154" s="1590"/>
      <c r="AT154" s="1590"/>
      <c r="AU154" s="1590"/>
      <c r="AV154" s="1590"/>
      <c r="AW154" s="1590"/>
      <c r="AX154" s="1590"/>
      <c r="AY154" s="1590"/>
      <c r="AZ154" s="1590"/>
      <c r="BA154" s="1590"/>
      <c r="BB154" s="1590"/>
      <c r="BC154" s="1590"/>
    </row>
    <row r="155" spans="1:55" x14ac:dyDescent="0.2">
      <c r="A155" s="1590"/>
      <c r="B155" s="1590"/>
      <c r="C155" s="1590"/>
      <c r="D155" s="1590"/>
      <c r="E155" s="1590"/>
      <c r="F155" s="1590"/>
      <c r="G155" s="1590"/>
      <c r="H155" s="1590"/>
      <c r="I155" s="1590"/>
      <c r="J155" s="1590"/>
      <c r="K155" s="1590"/>
      <c r="L155" s="1590"/>
      <c r="M155" s="1590"/>
      <c r="N155" s="1590"/>
      <c r="O155" s="1590"/>
      <c r="P155" s="1590"/>
      <c r="Q155" s="1590"/>
      <c r="R155" s="1590"/>
      <c r="S155" s="1590"/>
      <c r="T155" s="1590"/>
      <c r="U155" s="1590"/>
      <c r="V155" s="1590"/>
      <c r="W155" s="1590"/>
      <c r="X155" s="1590"/>
      <c r="Y155" s="1590"/>
      <c r="Z155" s="1590"/>
      <c r="AA155" s="1590"/>
      <c r="AB155" s="1590"/>
      <c r="AC155" s="1590"/>
      <c r="AD155" s="1590"/>
      <c r="AE155" s="1590"/>
      <c r="AF155" s="1590"/>
      <c r="AG155" s="1590"/>
      <c r="AH155" s="1590"/>
      <c r="AI155" s="1590"/>
      <c r="AJ155" s="1590"/>
      <c r="AK155" s="1590"/>
      <c r="AL155" s="1590"/>
      <c r="AM155" s="1590"/>
      <c r="AN155" s="1590"/>
      <c r="AO155" s="1590"/>
      <c r="AP155" s="1590"/>
      <c r="AQ155" s="1590"/>
      <c r="AR155" s="1590"/>
      <c r="AS155" s="1590"/>
      <c r="AT155" s="1590"/>
      <c r="AU155" s="1590"/>
      <c r="AV155" s="1590"/>
      <c r="AW155" s="1590"/>
      <c r="AX155" s="1590"/>
      <c r="AY155" s="1590"/>
      <c r="AZ155" s="1590"/>
      <c r="BA155" s="1590"/>
      <c r="BB155" s="1590"/>
      <c r="BC155" s="1590"/>
    </row>
    <row r="156" spans="1:55" x14ac:dyDescent="0.2">
      <c r="A156" s="1590"/>
      <c r="B156" s="1590"/>
      <c r="C156" s="1590"/>
      <c r="D156" s="1590"/>
      <c r="E156" s="1590"/>
      <c r="F156" s="1590"/>
      <c r="G156" s="1590"/>
      <c r="H156" s="1590"/>
      <c r="I156" s="1590"/>
      <c r="J156" s="1590"/>
      <c r="K156" s="1590"/>
      <c r="L156" s="1590"/>
      <c r="M156" s="1590"/>
      <c r="N156" s="1590"/>
      <c r="O156" s="1590"/>
      <c r="P156" s="1590"/>
      <c r="Q156" s="1590"/>
      <c r="R156" s="1590"/>
      <c r="S156" s="1590"/>
      <c r="T156" s="1590"/>
      <c r="U156" s="1590"/>
      <c r="V156" s="1590"/>
      <c r="W156" s="1590"/>
      <c r="X156" s="1590"/>
      <c r="Y156" s="1590"/>
      <c r="Z156" s="1590"/>
      <c r="AA156" s="1590"/>
      <c r="AB156" s="1590"/>
      <c r="AC156" s="1590"/>
      <c r="AD156" s="1590"/>
      <c r="AE156" s="1590"/>
      <c r="AF156" s="1590"/>
      <c r="AG156" s="1590"/>
      <c r="AH156" s="1590"/>
      <c r="AI156" s="1590"/>
      <c r="AJ156" s="1590"/>
      <c r="AK156" s="1590"/>
      <c r="AL156" s="1590"/>
      <c r="AM156" s="1590"/>
      <c r="AN156" s="1590"/>
      <c r="AO156" s="1590"/>
      <c r="AP156" s="1590"/>
      <c r="AQ156" s="1590"/>
      <c r="AR156" s="1590"/>
      <c r="AS156" s="1590"/>
      <c r="AT156" s="1590"/>
      <c r="AU156" s="1590"/>
      <c r="AV156" s="1590"/>
      <c r="AW156" s="1590"/>
      <c r="AX156" s="1590"/>
      <c r="AY156" s="1590"/>
      <c r="AZ156" s="1590"/>
      <c r="BA156" s="1590"/>
      <c r="BB156" s="1590"/>
      <c r="BC156" s="1590"/>
    </row>
    <row r="157" spans="1:55" x14ac:dyDescent="0.2">
      <c r="A157" s="1590"/>
      <c r="B157" s="1590"/>
      <c r="C157" s="1590"/>
      <c r="D157" s="1590"/>
      <c r="E157" s="1590"/>
      <c r="F157" s="1590"/>
      <c r="G157" s="1590"/>
      <c r="H157" s="1590"/>
      <c r="I157" s="1590"/>
      <c r="J157" s="1590"/>
      <c r="K157" s="1590"/>
      <c r="L157" s="1590"/>
      <c r="M157" s="1590"/>
      <c r="N157" s="1590"/>
      <c r="O157" s="1590"/>
      <c r="P157" s="1590"/>
      <c r="Q157" s="1590"/>
      <c r="R157" s="1590"/>
      <c r="S157" s="1590"/>
      <c r="T157" s="1590"/>
      <c r="U157" s="1590"/>
      <c r="V157" s="1590"/>
      <c r="W157" s="1590"/>
      <c r="X157" s="1590"/>
      <c r="Y157" s="1590"/>
      <c r="Z157" s="1590"/>
      <c r="AA157" s="1590"/>
      <c r="AB157" s="1590"/>
      <c r="AC157" s="1590"/>
      <c r="AD157" s="1590"/>
      <c r="AE157" s="1590"/>
      <c r="AF157" s="1590"/>
      <c r="AG157" s="1590"/>
      <c r="AH157" s="1590"/>
      <c r="AI157" s="1590"/>
      <c r="AJ157" s="1590"/>
      <c r="AK157" s="1590"/>
      <c r="AL157" s="1590"/>
      <c r="AM157" s="1590"/>
      <c r="AN157" s="1590"/>
      <c r="AO157" s="1590"/>
      <c r="AP157" s="1590"/>
      <c r="AQ157" s="1590"/>
      <c r="AR157" s="1590"/>
      <c r="AS157" s="1590"/>
      <c r="AT157" s="1590"/>
      <c r="AU157" s="1590"/>
      <c r="AV157" s="1590"/>
      <c r="AW157" s="1590"/>
      <c r="AX157" s="1590"/>
      <c r="AY157" s="1590"/>
      <c r="AZ157" s="1590"/>
      <c r="BA157" s="1590"/>
      <c r="BB157" s="1590"/>
      <c r="BC157" s="1590"/>
    </row>
    <row r="158" spans="1:55" x14ac:dyDescent="0.2">
      <c r="A158" s="1590"/>
      <c r="B158" s="1590"/>
      <c r="C158" s="1590"/>
      <c r="D158" s="1590"/>
      <c r="E158" s="1590"/>
      <c r="F158" s="1590"/>
      <c r="G158" s="1590"/>
      <c r="H158" s="1590"/>
      <c r="I158" s="1590"/>
      <c r="J158" s="1590"/>
      <c r="K158" s="1590"/>
      <c r="L158" s="1590"/>
      <c r="M158" s="1590"/>
      <c r="N158" s="1590"/>
      <c r="O158" s="1590"/>
      <c r="P158" s="1590"/>
      <c r="Q158" s="1590"/>
      <c r="R158" s="1590"/>
      <c r="S158" s="1590"/>
      <c r="T158" s="1590"/>
      <c r="U158" s="1590"/>
      <c r="V158" s="1590"/>
      <c r="W158" s="1590"/>
      <c r="X158" s="1590"/>
      <c r="Y158" s="1590"/>
      <c r="Z158" s="1590"/>
      <c r="AA158" s="1590"/>
      <c r="AB158" s="1590"/>
      <c r="AC158" s="1590"/>
      <c r="AD158" s="1590"/>
      <c r="AE158" s="1590"/>
      <c r="AF158" s="1590"/>
      <c r="AG158" s="1590"/>
      <c r="AH158" s="1590"/>
      <c r="AI158" s="1590"/>
      <c r="AJ158" s="1590"/>
      <c r="AK158" s="1590"/>
      <c r="AL158" s="1590"/>
      <c r="AM158" s="1590"/>
      <c r="AN158" s="1590"/>
      <c r="AO158" s="1590"/>
      <c r="AP158" s="1590"/>
      <c r="AQ158" s="1590"/>
      <c r="AR158" s="1590"/>
      <c r="AS158" s="1590"/>
      <c r="AT158" s="1590"/>
      <c r="AU158" s="1590"/>
      <c r="AV158" s="1590"/>
      <c r="AW158" s="1590"/>
      <c r="AX158" s="1590"/>
      <c r="AY158" s="1590"/>
      <c r="AZ158" s="1590"/>
      <c r="BA158" s="1590"/>
      <c r="BB158" s="1590"/>
      <c r="BC158" s="1590"/>
    </row>
    <row r="159" spans="1:55" x14ac:dyDescent="0.2">
      <c r="A159" s="1590"/>
      <c r="B159" s="1590"/>
      <c r="C159" s="1590"/>
      <c r="D159" s="1590"/>
      <c r="E159" s="1590"/>
      <c r="F159" s="1590"/>
      <c r="G159" s="1590"/>
      <c r="H159" s="1590"/>
      <c r="I159" s="1590"/>
      <c r="J159" s="1590"/>
      <c r="K159" s="1590"/>
      <c r="L159" s="1590"/>
      <c r="M159" s="1590"/>
      <c r="N159" s="1590"/>
      <c r="O159" s="1590"/>
      <c r="P159" s="1590"/>
      <c r="Q159" s="1590"/>
      <c r="R159" s="1590"/>
      <c r="S159" s="1590"/>
      <c r="T159" s="1590"/>
      <c r="U159" s="1590"/>
      <c r="V159" s="1590"/>
      <c r="W159" s="1590"/>
      <c r="X159" s="1590"/>
      <c r="Y159" s="1590"/>
      <c r="Z159" s="1590"/>
      <c r="AA159" s="1590"/>
      <c r="AB159" s="1590"/>
      <c r="AC159" s="1590"/>
      <c r="AD159" s="1590"/>
      <c r="AE159" s="1590"/>
      <c r="AF159" s="1590"/>
      <c r="AG159" s="1590"/>
      <c r="AH159" s="1590"/>
      <c r="AI159" s="1590"/>
      <c r="AJ159" s="1590"/>
      <c r="AK159" s="1590"/>
      <c r="AL159" s="1590"/>
      <c r="AM159" s="1590"/>
      <c r="AN159" s="1590"/>
      <c r="AO159" s="1590"/>
      <c r="AP159" s="1590"/>
      <c r="AQ159" s="1590"/>
      <c r="AR159" s="1590"/>
      <c r="AS159" s="1590"/>
      <c r="AT159" s="1590"/>
      <c r="AU159" s="1590"/>
      <c r="AV159" s="1590"/>
      <c r="AW159" s="1590"/>
      <c r="AX159" s="1590"/>
      <c r="AY159" s="1590"/>
      <c r="AZ159" s="1590"/>
      <c r="BA159" s="1590"/>
      <c r="BB159" s="1590"/>
      <c r="BC159" s="1590"/>
    </row>
    <row r="160" spans="1:55" x14ac:dyDescent="0.2">
      <c r="A160" s="1590"/>
      <c r="B160" s="1590"/>
      <c r="C160" s="1590"/>
      <c r="D160" s="1590"/>
      <c r="E160" s="1590"/>
      <c r="F160" s="1590"/>
      <c r="G160" s="1590"/>
      <c r="H160" s="1590"/>
      <c r="I160" s="1590"/>
      <c r="J160" s="1590"/>
      <c r="K160" s="1590"/>
      <c r="L160" s="1590"/>
      <c r="M160" s="1590"/>
      <c r="N160" s="1590"/>
      <c r="O160" s="1590"/>
      <c r="P160" s="1590"/>
      <c r="Q160" s="1590"/>
      <c r="R160" s="1590"/>
      <c r="S160" s="1590"/>
      <c r="T160" s="1590"/>
      <c r="U160" s="1590"/>
      <c r="V160" s="1590"/>
      <c r="W160" s="1590"/>
      <c r="X160" s="1590"/>
      <c r="Y160" s="1590"/>
      <c r="Z160" s="1590"/>
      <c r="AA160" s="1590"/>
      <c r="AB160" s="1590"/>
      <c r="AC160" s="1590"/>
      <c r="AD160" s="1590"/>
      <c r="AE160" s="1590"/>
      <c r="AF160" s="1590"/>
      <c r="AG160" s="1590"/>
      <c r="AH160" s="1590"/>
      <c r="AI160" s="1590"/>
      <c r="AJ160" s="1590"/>
      <c r="AK160" s="1590"/>
      <c r="AL160" s="1590"/>
      <c r="AM160" s="1590"/>
      <c r="AN160" s="1590"/>
      <c r="AO160" s="1590"/>
      <c r="AP160" s="1590"/>
      <c r="AQ160" s="1590"/>
      <c r="AR160" s="1590"/>
      <c r="AS160" s="1590"/>
      <c r="AT160" s="1590"/>
      <c r="AU160" s="1590"/>
      <c r="AV160" s="1590"/>
      <c r="AW160" s="1590"/>
      <c r="AX160" s="1590"/>
      <c r="AY160" s="1590"/>
      <c r="AZ160" s="1590"/>
      <c r="BA160" s="1590"/>
      <c r="BB160" s="1590"/>
      <c r="BC160" s="1590"/>
    </row>
    <row r="161" spans="1:55" x14ac:dyDescent="0.2">
      <c r="A161" s="1590"/>
      <c r="B161" s="1590"/>
      <c r="C161" s="1590"/>
      <c r="D161" s="1590"/>
      <c r="E161" s="1590"/>
      <c r="F161" s="1590"/>
      <c r="G161" s="1590"/>
      <c r="H161" s="1590"/>
      <c r="I161" s="1590"/>
      <c r="J161" s="1590"/>
      <c r="K161" s="1590"/>
      <c r="L161" s="1590"/>
      <c r="M161" s="1590"/>
      <c r="N161" s="1590"/>
      <c r="O161" s="1590"/>
      <c r="P161" s="1590"/>
      <c r="Q161" s="1590"/>
      <c r="R161" s="1590"/>
      <c r="S161" s="1590"/>
      <c r="T161" s="1590"/>
      <c r="U161" s="1590"/>
      <c r="V161" s="1590"/>
      <c r="W161" s="1590"/>
      <c r="X161" s="1590"/>
      <c r="Y161" s="1590"/>
      <c r="Z161" s="1590"/>
      <c r="AA161" s="1590"/>
      <c r="AB161" s="1590"/>
      <c r="AC161" s="1590"/>
      <c r="AD161" s="1590"/>
      <c r="AE161" s="1590"/>
      <c r="AF161" s="1590"/>
      <c r="AG161" s="1590"/>
      <c r="AH161" s="1590"/>
      <c r="AI161" s="1590"/>
      <c r="AJ161" s="1590"/>
      <c r="AK161" s="1590"/>
      <c r="AL161" s="1590"/>
      <c r="AM161" s="1590"/>
      <c r="AN161" s="1590"/>
      <c r="AO161" s="1590"/>
      <c r="AP161" s="1590"/>
      <c r="AQ161" s="1590"/>
      <c r="AR161" s="1590"/>
      <c r="AS161" s="1590"/>
      <c r="AT161" s="1590"/>
      <c r="AU161" s="1590"/>
      <c r="AV161" s="1590"/>
      <c r="AW161" s="1590"/>
      <c r="AX161" s="1590"/>
      <c r="AY161" s="1590"/>
      <c r="AZ161" s="1590"/>
      <c r="BA161" s="1590"/>
      <c r="BB161" s="1590"/>
      <c r="BC161" s="1590"/>
    </row>
    <row r="162" spans="1:55" x14ac:dyDescent="0.2">
      <c r="A162" s="1590"/>
      <c r="B162" s="1590"/>
      <c r="C162" s="1590"/>
      <c r="D162" s="1590"/>
      <c r="E162" s="1590"/>
      <c r="F162" s="1590"/>
      <c r="G162" s="1590"/>
      <c r="H162" s="1590"/>
      <c r="I162" s="1590"/>
      <c r="J162" s="1590"/>
      <c r="K162" s="1590"/>
      <c r="L162" s="1590"/>
      <c r="M162" s="1590"/>
      <c r="N162" s="1590"/>
      <c r="O162" s="1590"/>
      <c r="P162" s="1590"/>
      <c r="Q162" s="1590"/>
      <c r="R162" s="1590"/>
      <c r="S162" s="1590"/>
      <c r="T162" s="1590"/>
      <c r="U162" s="1590"/>
      <c r="V162" s="1590"/>
      <c r="W162" s="1590"/>
      <c r="X162" s="1590"/>
      <c r="Y162" s="1590"/>
      <c r="Z162" s="1590"/>
      <c r="AA162" s="1590"/>
      <c r="AB162" s="1590"/>
      <c r="AC162" s="1590"/>
      <c r="AD162" s="1590"/>
      <c r="AE162" s="1590"/>
      <c r="AF162" s="1590"/>
      <c r="AG162" s="1590"/>
      <c r="AH162" s="1590"/>
      <c r="AI162" s="1590"/>
      <c r="AJ162" s="1590"/>
      <c r="AK162" s="1590"/>
      <c r="AL162" s="1590"/>
      <c r="AM162" s="1590"/>
      <c r="AN162" s="1590"/>
      <c r="AO162" s="1590"/>
      <c r="AP162" s="1590"/>
      <c r="AQ162" s="1590"/>
      <c r="AR162" s="1590"/>
      <c r="AS162" s="1590"/>
      <c r="AT162" s="1590"/>
      <c r="AU162" s="1590"/>
      <c r="AV162" s="1590"/>
      <c r="AW162" s="1590"/>
      <c r="AX162" s="1590"/>
      <c r="AY162" s="1590"/>
      <c r="AZ162" s="1590"/>
      <c r="BA162" s="1590"/>
      <c r="BB162" s="1590"/>
      <c r="BC162" s="1590"/>
    </row>
    <row r="163" spans="1:55" x14ac:dyDescent="0.2">
      <c r="A163" s="1590"/>
      <c r="B163" s="1590"/>
      <c r="C163" s="1590"/>
      <c r="D163" s="1590"/>
      <c r="E163" s="1590"/>
      <c r="F163" s="1590"/>
      <c r="G163" s="1590"/>
      <c r="H163" s="1590"/>
      <c r="I163" s="1590"/>
      <c r="J163" s="1590"/>
      <c r="K163" s="1590"/>
      <c r="L163" s="1590"/>
      <c r="M163" s="1590"/>
      <c r="N163" s="1590"/>
      <c r="O163" s="1590"/>
      <c r="P163" s="1590"/>
      <c r="Q163" s="1590"/>
      <c r="R163" s="1590"/>
      <c r="S163" s="1590"/>
      <c r="T163" s="1590"/>
      <c r="U163" s="1590"/>
      <c r="V163" s="1590"/>
      <c r="W163" s="1590"/>
      <c r="X163" s="1590"/>
      <c r="Y163" s="1590"/>
      <c r="Z163" s="1590"/>
      <c r="AA163" s="1590"/>
      <c r="AB163" s="1590"/>
      <c r="AC163" s="1590"/>
      <c r="AD163" s="1590"/>
      <c r="AE163" s="1590"/>
      <c r="AF163" s="1590"/>
      <c r="AG163" s="1590"/>
      <c r="AH163" s="1590"/>
      <c r="AI163" s="1590"/>
      <c r="AJ163" s="1590"/>
      <c r="AK163" s="1590"/>
      <c r="AL163" s="1590"/>
      <c r="AM163" s="1590"/>
      <c r="AN163" s="1590"/>
      <c r="AO163" s="1590"/>
      <c r="AP163" s="1590"/>
      <c r="AQ163" s="1590"/>
      <c r="AR163" s="1590"/>
      <c r="AS163" s="1590"/>
      <c r="AT163" s="1590"/>
      <c r="AU163" s="1590"/>
      <c r="AV163" s="1590"/>
      <c r="AW163" s="1590"/>
      <c r="AX163" s="1590"/>
      <c r="AY163" s="1590"/>
      <c r="AZ163" s="1590"/>
      <c r="BA163" s="1590"/>
      <c r="BB163" s="1590"/>
      <c r="BC163" s="1590"/>
    </row>
    <row r="164" spans="1:55" x14ac:dyDescent="0.2">
      <c r="A164" s="1590"/>
      <c r="B164" s="1590"/>
      <c r="C164" s="1590"/>
      <c r="D164" s="1590"/>
      <c r="E164" s="1590"/>
      <c r="F164" s="1590"/>
      <c r="G164" s="1590"/>
      <c r="H164" s="1590"/>
      <c r="I164" s="1590"/>
      <c r="J164" s="1590"/>
      <c r="K164" s="1590"/>
      <c r="L164" s="1590"/>
      <c r="M164" s="1590"/>
      <c r="N164" s="1590"/>
      <c r="O164" s="1590"/>
      <c r="P164" s="1590"/>
      <c r="Q164" s="1590"/>
      <c r="R164" s="1590"/>
      <c r="S164" s="1590"/>
      <c r="T164" s="1590"/>
      <c r="U164" s="1590"/>
      <c r="V164" s="1590"/>
      <c r="W164" s="1590"/>
      <c r="X164" s="1590"/>
      <c r="Y164" s="1590"/>
      <c r="Z164" s="1590"/>
      <c r="AA164" s="1590"/>
      <c r="AB164" s="1590"/>
      <c r="AC164" s="1590"/>
      <c r="AD164" s="1590"/>
      <c r="AE164" s="1590"/>
      <c r="AF164" s="1590"/>
      <c r="AG164" s="1590"/>
      <c r="AH164" s="1590"/>
      <c r="AI164" s="1590"/>
      <c r="AJ164" s="1590"/>
      <c r="AK164" s="1590"/>
      <c r="AL164" s="1590"/>
      <c r="AM164" s="1590"/>
      <c r="AN164" s="1590"/>
      <c r="AO164" s="1590"/>
      <c r="AP164" s="1590"/>
      <c r="AQ164" s="1590"/>
      <c r="AR164" s="1590"/>
      <c r="AS164" s="1590"/>
      <c r="AT164" s="1590"/>
      <c r="AU164" s="1590"/>
      <c r="AV164" s="1590"/>
      <c r="AW164" s="1590"/>
      <c r="AX164" s="1590"/>
      <c r="AY164" s="1590"/>
      <c r="AZ164" s="1590"/>
      <c r="BA164" s="1590"/>
      <c r="BB164" s="1590"/>
      <c r="BC164" s="1590"/>
    </row>
    <row r="165" spans="1:55" x14ac:dyDescent="0.2">
      <c r="A165" s="1590"/>
      <c r="B165" s="1590"/>
      <c r="C165" s="1590"/>
      <c r="D165" s="1590"/>
      <c r="E165" s="1590"/>
      <c r="F165" s="1590"/>
      <c r="G165" s="1590"/>
      <c r="H165" s="1590"/>
      <c r="I165" s="1590"/>
      <c r="J165" s="1590"/>
      <c r="K165" s="1590"/>
      <c r="L165" s="1590"/>
      <c r="M165" s="1590"/>
      <c r="N165" s="1590"/>
      <c r="O165" s="1590"/>
      <c r="P165" s="1590"/>
      <c r="Q165" s="1590"/>
      <c r="R165" s="1590"/>
      <c r="S165" s="1590"/>
      <c r="T165" s="1590"/>
      <c r="U165" s="1590"/>
      <c r="V165" s="1590"/>
      <c r="W165" s="1590"/>
      <c r="X165" s="1590"/>
      <c r="Y165" s="1590"/>
      <c r="Z165" s="1590"/>
      <c r="AA165" s="1590"/>
      <c r="AB165" s="1590"/>
      <c r="AC165" s="1590"/>
      <c r="AD165" s="1590"/>
      <c r="AE165" s="1590"/>
      <c r="AF165" s="1590"/>
      <c r="AG165" s="1590"/>
      <c r="AH165" s="1590"/>
      <c r="AI165" s="1590"/>
      <c r="AJ165" s="1590"/>
      <c r="AK165" s="1590"/>
      <c r="AL165" s="1590"/>
      <c r="AM165" s="1590"/>
      <c r="AN165" s="1590"/>
      <c r="AO165" s="1590"/>
      <c r="AP165" s="1590"/>
      <c r="AQ165" s="1590"/>
      <c r="AR165" s="1590"/>
      <c r="AS165" s="1590"/>
      <c r="AT165" s="1590"/>
      <c r="AU165" s="1590"/>
      <c r="AV165" s="1590"/>
      <c r="AW165" s="1590"/>
      <c r="AX165" s="1590"/>
      <c r="AY165" s="1590"/>
      <c r="AZ165" s="1590"/>
      <c r="BA165" s="1590"/>
      <c r="BB165" s="1590"/>
      <c r="BC165" s="1590"/>
    </row>
    <row r="166" spans="1:55" x14ac:dyDescent="0.2">
      <c r="A166" s="1590"/>
      <c r="B166" s="1590"/>
      <c r="C166" s="1590"/>
      <c r="D166" s="1590"/>
      <c r="E166" s="1590"/>
      <c r="F166" s="1590"/>
      <c r="G166" s="1590"/>
      <c r="H166" s="1590"/>
      <c r="I166" s="1590"/>
      <c r="J166" s="1590"/>
      <c r="K166" s="1590"/>
      <c r="L166" s="1590"/>
      <c r="M166" s="1590"/>
      <c r="N166" s="1590"/>
      <c r="O166" s="1590"/>
      <c r="P166" s="1590"/>
      <c r="Q166" s="1590"/>
      <c r="R166" s="1590"/>
      <c r="S166" s="1590"/>
      <c r="T166" s="1590"/>
      <c r="U166" s="1590"/>
      <c r="V166" s="1590"/>
      <c r="W166" s="1590"/>
      <c r="X166" s="1590"/>
      <c r="Y166" s="1590"/>
      <c r="Z166" s="1590"/>
      <c r="AA166" s="1590"/>
      <c r="AB166" s="1590"/>
      <c r="AC166" s="1590"/>
      <c r="AD166" s="1590"/>
      <c r="AE166" s="1590"/>
      <c r="AF166" s="1590"/>
      <c r="AG166" s="1590"/>
      <c r="AH166" s="1590"/>
      <c r="AI166" s="1590"/>
      <c r="AJ166" s="1590"/>
      <c r="AK166" s="1590"/>
      <c r="AL166" s="1590"/>
      <c r="AM166" s="1590"/>
      <c r="AN166" s="1590"/>
      <c r="AO166" s="1590"/>
      <c r="AP166" s="1590"/>
      <c r="AQ166" s="1590"/>
      <c r="AR166" s="1590"/>
      <c r="AS166" s="1590"/>
      <c r="AT166" s="1590"/>
      <c r="AU166" s="1590"/>
      <c r="AV166" s="1590"/>
      <c r="AW166" s="1590"/>
      <c r="AX166" s="1590"/>
      <c r="AY166" s="1590"/>
      <c r="AZ166" s="1590"/>
      <c r="BA166" s="1590"/>
      <c r="BB166" s="1590"/>
      <c r="BC166" s="1590"/>
    </row>
    <row r="167" spans="1:55" x14ac:dyDescent="0.2">
      <c r="A167" s="1590"/>
      <c r="B167" s="1590"/>
      <c r="C167" s="1590"/>
      <c r="D167" s="1590"/>
      <c r="E167" s="1590"/>
      <c r="F167" s="1590"/>
      <c r="G167" s="1590"/>
      <c r="H167" s="1590"/>
      <c r="I167" s="1590"/>
      <c r="J167" s="1590"/>
      <c r="K167" s="1590"/>
      <c r="L167" s="1590"/>
      <c r="M167" s="1590"/>
      <c r="N167" s="1590"/>
      <c r="O167" s="1590"/>
      <c r="P167" s="1590"/>
      <c r="Q167" s="1590"/>
      <c r="R167" s="1590"/>
      <c r="S167" s="1590"/>
      <c r="T167" s="1590"/>
      <c r="U167" s="1590"/>
      <c r="V167" s="1590"/>
      <c r="W167" s="1590"/>
      <c r="X167" s="1590"/>
      <c r="Y167" s="1590"/>
      <c r="Z167" s="1590"/>
      <c r="AA167" s="1590"/>
      <c r="AB167" s="1590"/>
      <c r="AC167" s="1590"/>
      <c r="AD167" s="1590"/>
      <c r="AE167" s="1590"/>
      <c r="AF167" s="1590"/>
      <c r="AG167" s="1590"/>
      <c r="AH167" s="1590"/>
      <c r="AI167" s="1590"/>
      <c r="AJ167" s="1590"/>
      <c r="AK167" s="1590"/>
      <c r="AL167" s="1590"/>
      <c r="AM167" s="1590"/>
      <c r="AN167" s="1590"/>
      <c r="AO167" s="1590"/>
      <c r="AP167" s="1590"/>
      <c r="AQ167" s="1590"/>
      <c r="AR167" s="1590"/>
      <c r="AS167" s="1590"/>
      <c r="AT167" s="1590"/>
      <c r="AU167" s="1590"/>
      <c r="AV167" s="1590"/>
      <c r="AW167" s="1590"/>
      <c r="AX167" s="1590"/>
      <c r="AY167" s="1590"/>
      <c r="AZ167" s="1590"/>
      <c r="BA167" s="1590"/>
      <c r="BB167" s="1590"/>
      <c r="BC167" s="1590"/>
    </row>
    <row r="168" spans="1:55" x14ac:dyDescent="0.2">
      <c r="A168" s="1590"/>
      <c r="B168" s="1590"/>
      <c r="C168" s="1590"/>
      <c r="D168" s="1590"/>
      <c r="E168" s="1590"/>
      <c r="F168" s="1590"/>
      <c r="G168" s="1590"/>
      <c r="H168" s="1590"/>
      <c r="I168" s="1590"/>
      <c r="J168" s="1590"/>
      <c r="K168" s="1590"/>
      <c r="L168" s="1590"/>
      <c r="M168" s="1590"/>
      <c r="N168" s="1590"/>
      <c r="O168" s="1590"/>
      <c r="P168" s="1590"/>
      <c r="Q168" s="1590"/>
      <c r="R168" s="1590"/>
      <c r="S168" s="1590"/>
      <c r="T168" s="1590"/>
      <c r="U168" s="1590"/>
      <c r="V168" s="1590"/>
      <c r="W168" s="1590"/>
      <c r="X168" s="1590"/>
      <c r="Y168" s="1590"/>
      <c r="Z168" s="1590"/>
      <c r="AA168" s="1590"/>
      <c r="AB168" s="1590"/>
      <c r="AC168" s="1590"/>
      <c r="AD168" s="1590"/>
      <c r="AE168" s="1590"/>
      <c r="AF168" s="1590"/>
      <c r="AG168" s="1590"/>
      <c r="AH168" s="1590"/>
      <c r="AI168" s="1590"/>
      <c r="AJ168" s="1590"/>
      <c r="AK168" s="1590"/>
      <c r="AL168" s="1590"/>
      <c r="AM168" s="1590"/>
      <c r="AN168" s="1590"/>
      <c r="AO168" s="1590"/>
      <c r="AP168" s="1590"/>
      <c r="AQ168" s="1590"/>
      <c r="AR168" s="1590"/>
      <c r="AS168" s="1590"/>
      <c r="AT168" s="1590"/>
      <c r="AU168" s="1590"/>
      <c r="AV168" s="1590"/>
      <c r="AW168" s="1590"/>
      <c r="AX168" s="1590"/>
      <c r="AY168" s="1590"/>
      <c r="AZ168" s="1590"/>
      <c r="BA168" s="1590"/>
      <c r="BB168" s="1590"/>
      <c r="BC168" s="1590"/>
    </row>
    <row r="169" spans="1:55" x14ac:dyDescent="0.2">
      <c r="A169" s="1590"/>
      <c r="B169" s="1590"/>
      <c r="C169" s="1590"/>
      <c r="D169" s="1590"/>
      <c r="E169" s="1590"/>
      <c r="F169" s="1590"/>
      <c r="G169" s="1590"/>
      <c r="H169" s="1590"/>
      <c r="I169" s="1590"/>
      <c r="J169" s="1590"/>
      <c r="K169" s="1590"/>
      <c r="L169" s="1590"/>
      <c r="M169" s="1590"/>
      <c r="N169" s="1590"/>
      <c r="O169" s="1590"/>
      <c r="P169" s="1590"/>
      <c r="Q169" s="1590"/>
      <c r="R169" s="1590"/>
      <c r="S169" s="1590"/>
      <c r="T169" s="1590"/>
      <c r="U169" s="1590"/>
      <c r="V169" s="1590"/>
      <c r="W169" s="1590"/>
      <c r="X169" s="1590"/>
      <c r="Y169" s="1590"/>
      <c r="Z169" s="1590"/>
      <c r="AA169" s="1590"/>
      <c r="AB169" s="1590"/>
      <c r="AC169" s="1590"/>
      <c r="AD169" s="1590"/>
      <c r="AE169" s="1590"/>
      <c r="AF169" s="1590"/>
      <c r="AG169" s="1590"/>
      <c r="AH169" s="1590"/>
      <c r="AI169" s="1590"/>
      <c r="AJ169" s="1590"/>
      <c r="AK169" s="1590"/>
      <c r="AL169" s="1590"/>
      <c r="AM169" s="1590"/>
      <c r="AN169" s="1590"/>
      <c r="AO169" s="1590"/>
      <c r="AP169" s="1590"/>
      <c r="AQ169" s="1590"/>
      <c r="AR169" s="1590"/>
      <c r="AS169" s="1590"/>
      <c r="AT169" s="1590"/>
      <c r="AU169" s="1590"/>
      <c r="AV169" s="1590"/>
      <c r="AW169" s="1590"/>
      <c r="AX169" s="1590"/>
      <c r="AY169" s="1590"/>
      <c r="AZ169" s="1590"/>
      <c r="BA169" s="1590"/>
      <c r="BB169" s="1590"/>
      <c r="BC169" s="1590"/>
    </row>
    <row r="170" spans="1:55" x14ac:dyDescent="0.2">
      <c r="A170" s="1590"/>
      <c r="B170" s="1590"/>
      <c r="C170" s="1590"/>
      <c r="D170" s="1590"/>
      <c r="E170" s="1590"/>
      <c r="F170" s="1590"/>
      <c r="G170" s="1590"/>
      <c r="H170" s="1590"/>
      <c r="I170" s="1590"/>
      <c r="J170" s="1590"/>
      <c r="K170" s="1590"/>
      <c r="L170" s="1590"/>
      <c r="M170" s="1590"/>
      <c r="N170" s="1590"/>
      <c r="O170" s="1590"/>
      <c r="P170" s="1590"/>
      <c r="Q170" s="1590"/>
      <c r="R170" s="1590"/>
      <c r="S170" s="1590"/>
      <c r="T170" s="1590"/>
      <c r="U170" s="1590"/>
      <c r="V170" s="1590"/>
      <c r="W170" s="1590"/>
      <c r="X170" s="1590"/>
      <c r="Y170" s="1590"/>
      <c r="Z170" s="1590"/>
      <c r="AA170" s="1590"/>
      <c r="AB170" s="1590"/>
      <c r="AC170" s="1590"/>
      <c r="AD170" s="1590"/>
      <c r="AE170" s="1590"/>
      <c r="AF170" s="1590"/>
      <c r="AG170" s="1590"/>
      <c r="AH170" s="1590"/>
      <c r="AI170" s="1590"/>
      <c r="AJ170" s="1590"/>
      <c r="AK170" s="1590"/>
      <c r="AL170" s="1590"/>
      <c r="AM170" s="1590"/>
      <c r="AN170" s="1590"/>
      <c r="AO170" s="1590"/>
      <c r="AP170" s="1590"/>
      <c r="AQ170" s="1590"/>
      <c r="AR170" s="1590"/>
      <c r="AS170" s="1590"/>
      <c r="AT170" s="1590"/>
      <c r="AU170" s="1590"/>
      <c r="AV170" s="1590"/>
      <c r="AW170" s="1590"/>
      <c r="AX170" s="1590"/>
      <c r="AY170" s="1590"/>
      <c r="AZ170" s="1590"/>
      <c r="BA170" s="1590"/>
      <c r="BB170" s="1590"/>
      <c r="BC170" s="1590"/>
    </row>
    <row r="171" spans="1:55" x14ac:dyDescent="0.2">
      <c r="A171" s="1590"/>
      <c r="B171" s="1590"/>
      <c r="C171" s="1590"/>
      <c r="D171" s="1590"/>
      <c r="E171" s="1590"/>
      <c r="F171" s="1590"/>
      <c r="G171" s="1590"/>
      <c r="H171" s="1590"/>
      <c r="I171" s="1590"/>
      <c r="J171" s="1590"/>
      <c r="K171" s="1590"/>
      <c r="L171" s="1590"/>
      <c r="M171" s="1590"/>
      <c r="N171" s="1590"/>
      <c r="O171" s="1590"/>
      <c r="P171" s="1590"/>
      <c r="Q171" s="1590"/>
      <c r="R171" s="1590"/>
      <c r="S171" s="1590"/>
      <c r="T171" s="1590"/>
      <c r="U171" s="1590"/>
      <c r="V171" s="1590"/>
      <c r="W171" s="1590"/>
      <c r="X171" s="1590"/>
      <c r="Y171" s="1590"/>
      <c r="Z171" s="1590"/>
      <c r="AA171" s="1590"/>
      <c r="AB171" s="1590"/>
      <c r="AC171" s="1590"/>
      <c r="AD171" s="1590"/>
      <c r="AE171" s="1590"/>
      <c r="AF171" s="1590"/>
      <c r="AG171" s="1590"/>
      <c r="AH171" s="1590"/>
      <c r="AI171" s="1590"/>
      <c r="AJ171" s="1590"/>
      <c r="AK171" s="1590"/>
      <c r="AL171" s="1590"/>
      <c r="AM171" s="1590"/>
      <c r="AN171" s="1590"/>
      <c r="AO171" s="1590"/>
      <c r="AP171" s="1590"/>
      <c r="AQ171" s="1590"/>
      <c r="AR171" s="1590"/>
      <c r="AS171" s="1590"/>
      <c r="AT171" s="1590"/>
      <c r="AU171" s="1590"/>
      <c r="AV171" s="1590"/>
      <c r="AW171" s="1590"/>
      <c r="AX171" s="1590"/>
      <c r="AY171" s="1590"/>
      <c r="AZ171" s="1590"/>
      <c r="BA171" s="1590"/>
      <c r="BB171" s="1590"/>
      <c r="BC171" s="1590"/>
    </row>
    <row r="172" spans="1:55" x14ac:dyDescent="0.2">
      <c r="A172" s="1590"/>
      <c r="B172" s="1590"/>
      <c r="C172" s="1590"/>
      <c r="D172" s="1590"/>
      <c r="E172" s="1590"/>
      <c r="F172" s="1590"/>
      <c r="G172" s="1590"/>
      <c r="H172" s="1590"/>
      <c r="I172" s="1590"/>
      <c r="J172" s="1590"/>
      <c r="K172" s="1590"/>
      <c r="L172" s="1590"/>
      <c r="M172" s="1590"/>
      <c r="N172" s="1590"/>
      <c r="O172" s="1590"/>
      <c r="P172" s="1590"/>
      <c r="Q172" s="1590"/>
      <c r="R172" s="1590"/>
      <c r="S172" s="1590"/>
      <c r="T172" s="1590"/>
      <c r="U172" s="1590"/>
      <c r="V172" s="1590"/>
      <c r="W172" s="1590"/>
      <c r="X172" s="1590"/>
      <c r="Y172" s="1590"/>
      <c r="Z172" s="1590"/>
      <c r="AA172" s="1590"/>
      <c r="AB172" s="1590"/>
      <c r="AC172" s="1590"/>
      <c r="AD172" s="1590"/>
      <c r="AE172" s="1590"/>
      <c r="AF172" s="1590"/>
      <c r="AG172" s="1590"/>
      <c r="AH172" s="1590"/>
      <c r="AI172" s="1590"/>
      <c r="AJ172" s="1590"/>
      <c r="AK172" s="1590"/>
      <c r="AL172" s="1590"/>
      <c r="AM172" s="1590"/>
      <c r="AN172" s="1590"/>
      <c r="AO172" s="1590"/>
      <c r="AP172" s="1590"/>
      <c r="AQ172" s="1590"/>
      <c r="AR172" s="1590"/>
      <c r="AS172" s="1590"/>
      <c r="AT172" s="1590"/>
      <c r="AU172" s="1590"/>
      <c r="AV172" s="1590"/>
      <c r="AW172" s="1590"/>
      <c r="AX172" s="1590"/>
      <c r="AY172" s="1590"/>
      <c r="AZ172" s="1590"/>
      <c r="BA172" s="1590"/>
      <c r="BB172" s="1590"/>
      <c r="BC172" s="1590"/>
    </row>
    <row r="173" spans="1:55" x14ac:dyDescent="0.2">
      <c r="A173" s="1590"/>
      <c r="B173" s="1590"/>
      <c r="C173" s="1590"/>
      <c r="D173" s="1590"/>
      <c r="E173" s="1590"/>
      <c r="F173" s="1590"/>
      <c r="G173" s="1590"/>
      <c r="H173" s="1590"/>
      <c r="I173" s="1590"/>
      <c r="J173" s="1590"/>
      <c r="K173" s="1590"/>
      <c r="L173" s="1590"/>
      <c r="M173" s="1590"/>
      <c r="N173" s="1590"/>
      <c r="O173" s="1590"/>
      <c r="P173" s="1590"/>
      <c r="Q173" s="1590"/>
      <c r="R173" s="1590"/>
      <c r="S173" s="1590"/>
      <c r="T173" s="1590"/>
      <c r="U173" s="1590"/>
      <c r="V173" s="1590"/>
      <c r="W173" s="1590"/>
      <c r="X173" s="1590"/>
      <c r="Y173" s="1590"/>
      <c r="Z173" s="1590"/>
      <c r="AA173" s="1590"/>
      <c r="AB173" s="1590"/>
      <c r="AC173" s="1590"/>
      <c r="AD173" s="1590"/>
      <c r="AE173" s="1590"/>
      <c r="AF173" s="1590"/>
      <c r="AG173" s="1590"/>
      <c r="AH173" s="1590"/>
      <c r="AI173" s="1590"/>
      <c r="AJ173" s="1590"/>
      <c r="AK173" s="1590"/>
      <c r="AL173" s="1590"/>
      <c r="AM173" s="1590"/>
      <c r="AN173" s="1590"/>
      <c r="AO173" s="1590"/>
      <c r="AP173" s="1590"/>
      <c r="AQ173" s="1590"/>
      <c r="AR173" s="1590"/>
      <c r="AS173" s="1590"/>
      <c r="AT173" s="1590"/>
      <c r="AU173" s="1590"/>
      <c r="AV173" s="1590"/>
      <c r="AW173" s="1590"/>
      <c r="AX173" s="1590"/>
      <c r="AY173" s="1590"/>
      <c r="AZ173" s="1590"/>
      <c r="BA173" s="1590"/>
      <c r="BB173" s="1590"/>
      <c r="BC173" s="1590"/>
    </row>
    <row r="174" spans="1:55" x14ac:dyDescent="0.2">
      <c r="A174" s="1590"/>
      <c r="B174" s="1590"/>
      <c r="C174" s="1590"/>
      <c r="D174" s="1590"/>
      <c r="E174" s="1590"/>
      <c r="F174" s="1590"/>
      <c r="G174" s="1590"/>
      <c r="H174" s="1590"/>
      <c r="I174" s="1590"/>
      <c r="J174" s="1590"/>
      <c r="K174" s="1590"/>
      <c r="L174" s="1590"/>
      <c r="M174" s="1590"/>
      <c r="N174" s="1590"/>
      <c r="O174" s="1590"/>
      <c r="P174" s="1590"/>
      <c r="Q174" s="1590"/>
      <c r="R174" s="1590"/>
      <c r="S174" s="1590"/>
      <c r="T174" s="1590"/>
      <c r="U174" s="1590"/>
      <c r="V174" s="1590"/>
      <c r="W174" s="1590"/>
      <c r="X174" s="1590"/>
      <c r="Y174" s="1590"/>
      <c r="Z174" s="1590"/>
      <c r="AA174" s="1590"/>
      <c r="AB174" s="1590"/>
      <c r="AC174" s="1590"/>
      <c r="AD174" s="1590"/>
      <c r="AE174" s="1590"/>
      <c r="AF174" s="1590"/>
      <c r="AG174" s="1590"/>
      <c r="AH174" s="1590"/>
      <c r="AI174" s="1590"/>
      <c r="AJ174" s="1590"/>
      <c r="AK174" s="1590"/>
      <c r="AL174" s="1590"/>
      <c r="AM174" s="1590"/>
      <c r="AN174" s="1590"/>
      <c r="AO174" s="1590"/>
      <c r="AP174" s="1590"/>
      <c r="AQ174" s="1590"/>
      <c r="AR174" s="1590"/>
      <c r="AS174" s="1590"/>
      <c r="AT174" s="1590"/>
      <c r="AU174" s="1590"/>
      <c r="AV174" s="1590"/>
      <c r="AW174" s="1590"/>
      <c r="AX174" s="1590"/>
      <c r="AY174" s="1590"/>
      <c r="AZ174" s="1590"/>
      <c r="BA174" s="1590"/>
      <c r="BB174" s="1590"/>
      <c r="BC174" s="1590"/>
    </row>
    <row r="175" spans="1:55" x14ac:dyDescent="0.2">
      <c r="A175" s="1590"/>
      <c r="B175" s="1590"/>
      <c r="C175" s="1590"/>
      <c r="D175" s="1590"/>
      <c r="E175" s="1590"/>
      <c r="F175" s="1590"/>
      <c r="G175" s="1590"/>
      <c r="H175" s="1590"/>
      <c r="I175" s="1590"/>
      <c r="J175" s="1590"/>
      <c r="K175" s="1590"/>
      <c r="L175" s="1590"/>
      <c r="M175" s="1590"/>
      <c r="N175" s="1590"/>
      <c r="O175" s="1590"/>
      <c r="P175" s="1590"/>
      <c r="Q175" s="1590"/>
      <c r="R175" s="1590"/>
      <c r="S175" s="1590"/>
      <c r="T175" s="1590"/>
      <c r="U175" s="1590"/>
      <c r="V175" s="1590"/>
      <c r="W175" s="1590"/>
      <c r="X175" s="1590"/>
      <c r="Y175" s="1590"/>
      <c r="Z175" s="1590"/>
      <c r="AA175" s="1590"/>
      <c r="AB175" s="1590"/>
      <c r="AC175" s="1590"/>
      <c r="AD175" s="1590"/>
      <c r="AE175" s="1590"/>
      <c r="AF175" s="1590"/>
      <c r="AG175" s="1590"/>
      <c r="AH175" s="1590"/>
      <c r="AI175" s="1590"/>
      <c r="AJ175" s="1590"/>
      <c r="AK175" s="1590"/>
      <c r="AL175" s="1590"/>
      <c r="AM175" s="1590"/>
      <c r="AN175" s="1590"/>
      <c r="AO175" s="1590"/>
      <c r="AP175" s="1590"/>
      <c r="AQ175" s="1590"/>
      <c r="AR175" s="1590"/>
      <c r="AS175" s="1590"/>
      <c r="AT175" s="1590"/>
      <c r="AU175" s="1590"/>
      <c r="AV175" s="1590"/>
      <c r="AW175" s="1590"/>
      <c r="AX175" s="1590"/>
      <c r="AY175" s="1590"/>
      <c r="AZ175" s="1590"/>
      <c r="BA175" s="1590"/>
      <c r="BB175" s="1590"/>
      <c r="BC175" s="1590"/>
    </row>
    <row r="176" spans="1:55" x14ac:dyDescent="0.2">
      <c r="A176" s="1590"/>
      <c r="B176" s="1590"/>
      <c r="C176" s="1590"/>
      <c r="D176" s="1590"/>
      <c r="E176" s="1590"/>
      <c r="F176" s="1590"/>
      <c r="G176" s="1590"/>
      <c r="H176" s="1590"/>
      <c r="I176" s="1590"/>
      <c r="J176" s="1590"/>
      <c r="K176" s="1590"/>
      <c r="L176" s="1590"/>
      <c r="M176" s="1590"/>
      <c r="N176" s="1590"/>
      <c r="O176" s="1590"/>
      <c r="P176" s="1590"/>
      <c r="Q176" s="1590"/>
      <c r="R176" s="1590"/>
      <c r="S176" s="1590"/>
      <c r="T176" s="1590"/>
      <c r="U176" s="1590"/>
      <c r="V176" s="1590"/>
      <c r="W176" s="1590"/>
      <c r="X176" s="1590"/>
      <c r="Y176" s="1590"/>
      <c r="Z176" s="1590"/>
      <c r="AA176" s="1590"/>
      <c r="AB176" s="1590"/>
      <c r="AC176" s="1590"/>
      <c r="AD176" s="1590"/>
      <c r="AE176" s="1590"/>
      <c r="AF176" s="1590"/>
      <c r="AG176" s="1590"/>
      <c r="AH176" s="1590"/>
      <c r="AI176" s="1590"/>
      <c r="AJ176" s="1590"/>
      <c r="AK176" s="1590"/>
      <c r="AL176" s="1590"/>
      <c r="AM176" s="1590"/>
      <c r="AN176" s="1590"/>
      <c r="AO176" s="1590"/>
      <c r="AP176" s="1590"/>
      <c r="AQ176" s="1590"/>
      <c r="AR176" s="1590"/>
      <c r="AS176" s="1590"/>
      <c r="AT176" s="1590"/>
      <c r="AU176" s="1590"/>
      <c r="AV176" s="1590"/>
      <c r="AW176" s="1590"/>
      <c r="AX176" s="1590"/>
      <c r="AY176" s="1590"/>
      <c r="AZ176" s="1590"/>
      <c r="BA176" s="1590"/>
      <c r="BB176" s="1590"/>
      <c r="BC176" s="1590"/>
    </row>
    <row r="177" spans="1:55" x14ac:dyDescent="0.2">
      <c r="A177" s="1590"/>
      <c r="B177" s="1590"/>
      <c r="C177" s="1590"/>
      <c r="D177" s="1590"/>
      <c r="E177" s="1590"/>
      <c r="F177" s="1590"/>
      <c r="G177" s="1590"/>
      <c r="H177" s="1590"/>
      <c r="I177" s="1590"/>
      <c r="J177" s="1590"/>
      <c r="K177" s="1590"/>
      <c r="L177" s="1590"/>
      <c r="M177" s="1590"/>
      <c r="N177" s="1590"/>
      <c r="O177" s="1590"/>
      <c r="P177" s="1590"/>
      <c r="Q177" s="1590"/>
      <c r="R177" s="1590"/>
      <c r="S177" s="1590"/>
      <c r="T177" s="1590"/>
      <c r="U177" s="1590"/>
      <c r="V177" s="1590"/>
      <c r="W177" s="1590"/>
      <c r="X177" s="1590"/>
      <c r="Y177" s="1590"/>
      <c r="Z177" s="1590"/>
      <c r="AA177" s="1590"/>
      <c r="AB177" s="1590"/>
      <c r="AC177" s="1590"/>
      <c r="AD177" s="1590"/>
      <c r="AE177" s="1590"/>
      <c r="AF177" s="1590"/>
      <c r="AG177" s="1590"/>
      <c r="AH177" s="1590"/>
      <c r="AI177" s="1590"/>
      <c r="AJ177" s="1590"/>
      <c r="AK177" s="1590"/>
      <c r="AL177" s="1590"/>
      <c r="AM177" s="1590"/>
      <c r="AN177" s="1590"/>
      <c r="AO177" s="1590"/>
      <c r="AP177" s="1590"/>
      <c r="AQ177" s="1590"/>
      <c r="AR177" s="1590"/>
      <c r="AS177" s="1590"/>
      <c r="AT177" s="1590"/>
      <c r="AU177" s="1590"/>
      <c r="AV177" s="1590"/>
      <c r="AW177" s="1590"/>
      <c r="AX177" s="1590"/>
      <c r="AY177" s="1590"/>
      <c r="AZ177" s="1590"/>
      <c r="BA177" s="1590"/>
      <c r="BB177" s="1590"/>
      <c r="BC177" s="1590"/>
    </row>
    <row r="178" spans="1:55" x14ac:dyDescent="0.2">
      <c r="A178" s="1590"/>
      <c r="B178" s="1590"/>
      <c r="C178" s="1590"/>
      <c r="D178" s="1590"/>
      <c r="E178" s="1590"/>
      <c r="F178" s="1590"/>
      <c r="G178" s="1590"/>
      <c r="H178" s="1590"/>
      <c r="I178" s="1590"/>
      <c r="J178" s="1590"/>
      <c r="K178" s="1590"/>
      <c r="L178" s="1590"/>
      <c r="M178" s="1590"/>
      <c r="N178" s="1590"/>
      <c r="O178" s="1590"/>
      <c r="P178" s="1590"/>
      <c r="Q178" s="1590"/>
      <c r="R178" s="1590"/>
      <c r="S178" s="1590"/>
      <c r="T178" s="1590"/>
      <c r="U178" s="1590"/>
      <c r="V178" s="1590"/>
      <c r="W178" s="1590"/>
      <c r="X178" s="1590"/>
      <c r="Y178" s="1590"/>
      <c r="Z178" s="1590"/>
      <c r="AA178" s="1590"/>
      <c r="AB178" s="1590"/>
      <c r="AC178" s="1590"/>
      <c r="AD178" s="1590"/>
      <c r="AE178" s="1590"/>
      <c r="AF178" s="1590"/>
      <c r="AG178" s="1590"/>
      <c r="AH178" s="1590"/>
      <c r="AI178" s="1590"/>
      <c r="AJ178" s="1590"/>
      <c r="AK178" s="1590"/>
      <c r="AL178" s="1590"/>
      <c r="AM178" s="1590"/>
      <c r="AN178" s="1590"/>
      <c r="AO178" s="1590"/>
      <c r="AP178" s="1590"/>
      <c r="AQ178" s="1590"/>
      <c r="AR178" s="1590"/>
      <c r="AS178" s="1590"/>
      <c r="AT178" s="1590"/>
      <c r="AU178" s="1590"/>
      <c r="AV178" s="1590"/>
      <c r="AW178" s="1590"/>
      <c r="AX178" s="1590"/>
      <c r="AY178" s="1590"/>
      <c r="AZ178" s="1590"/>
      <c r="BA178" s="1590"/>
      <c r="BB178" s="1590"/>
      <c r="BC178" s="1590"/>
    </row>
    <row r="179" spans="1:55" x14ac:dyDescent="0.2">
      <c r="A179" s="1590"/>
      <c r="B179" s="1590"/>
      <c r="C179" s="1590"/>
      <c r="D179" s="1590"/>
      <c r="E179" s="1590"/>
      <c r="F179" s="1590"/>
      <c r="G179" s="1590"/>
      <c r="H179" s="1590"/>
      <c r="I179" s="1590"/>
      <c r="J179" s="1590"/>
      <c r="K179" s="1590"/>
      <c r="L179" s="1590"/>
      <c r="M179" s="1590"/>
      <c r="N179" s="1590"/>
      <c r="O179" s="1590"/>
      <c r="P179" s="1590"/>
      <c r="Q179" s="1590"/>
      <c r="R179" s="1590"/>
      <c r="S179" s="1590"/>
      <c r="T179" s="1590"/>
      <c r="U179" s="1590"/>
      <c r="V179" s="1590"/>
      <c r="W179" s="1590"/>
      <c r="X179" s="1590"/>
      <c r="Y179" s="1590"/>
      <c r="Z179" s="1590"/>
      <c r="AA179" s="1590"/>
      <c r="AB179" s="1590"/>
      <c r="AC179" s="1590"/>
      <c r="AD179" s="1590"/>
      <c r="AE179" s="1590"/>
      <c r="AF179" s="1590"/>
      <c r="AG179" s="1590"/>
      <c r="AH179" s="1590"/>
      <c r="AI179" s="1590"/>
      <c r="AJ179" s="1590"/>
      <c r="AK179" s="1590"/>
      <c r="AL179" s="1590"/>
      <c r="AM179" s="1590"/>
      <c r="AN179" s="1590"/>
      <c r="AO179" s="1590"/>
      <c r="AP179" s="1590"/>
      <c r="AQ179" s="1590"/>
      <c r="AR179" s="1590"/>
      <c r="AS179" s="1590"/>
      <c r="AT179" s="1590"/>
      <c r="AU179" s="1590"/>
      <c r="AV179" s="1590"/>
      <c r="AW179" s="1590"/>
      <c r="AX179" s="1590"/>
      <c r="AY179" s="1590"/>
      <c r="AZ179" s="1590"/>
      <c r="BA179" s="1590"/>
      <c r="BB179" s="1590"/>
      <c r="BC179" s="1590"/>
    </row>
    <row r="180" spans="1:55" x14ac:dyDescent="0.2">
      <c r="A180" s="1590"/>
      <c r="B180" s="1590"/>
      <c r="C180" s="1590"/>
      <c r="D180" s="1590"/>
      <c r="E180" s="1590"/>
      <c r="F180" s="1590"/>
      <c r="G180" s="1590"/>
      <c r="H180" s="1590"/>
      <c r="I180" s="1590"/>
      <c r="J180" s="1590"/>
      <c r="K180" s="1590"/>
      <c r="L180" s="1590"/>
      <c r="M180" s="1590"/>
      <c r="N180" s="1590"/>
      <c r="O180" s="1590"/>
      <c r="P180" s="1590"/>
      <c r="Q180" s="1590"/>
      <c r="R180" s="1590"/>
      <c r="S180" s="1590"/>
      <c r="T180" s="1590"/>
      <c r="U180" s="1590"/>
      <c r="V180" s="1590"/>
      <c r="W180" s="1590"/>
      <c r="X180" s="1590"/>
      <c r="Y180" s="1590"/>
      <c r="Z180" s="1590"/>
      <c r="AA180" s="1590"/>
      <c r="AB180" s="1590"/>
      <c r="AC180" s="1590"/>
      <c r="AD180" s="1590"/>
      <c r="AE180" s="1590"/>
      <c r="AF180" s="1590"/>
      <c r="AG180" s="1590"/>
      <c r="AH180" s="1590"/>
      <c r="AI180" s="1590"/>
      <c r="AJ180" s="1590"/>
      <c r="AK180" s="1590"/>
      <c r="AL180" s="1590"/>
      <c r="AM180" s="1590"/>
      <c r="AN180" s="1590"/>
      <c r="AO180" s="1590"/>
      <c r="AP180" s="1590"/>
      <c r="AQ180" s="1590"/>
      <c r="AR180" s="1590"/>
      <c r="AS180" s="1590"/>
      <c r="AT180" s="1590"/>
      <c r="AU180" s="1590"/>
      <c r="AV180" s="1590"/>
      <c r="AW180" s="1590"/>
      <c r="AX180" s="1590"/>
      <c r="AY180" s="1590"/>
      <c r="AZ180" s="1590"/>
      <c r="BA180" s="1590"/>
      <c r="BB180" s="1590"/>
      <c r="BC180" s="1590"/>
    </row>
    <row r="181" spans="1:55" x14ac:dyDescent="0.2">
      <c r="A181" s="1590"/>
      <c r="B181" s="1590"/>
      <c r="C181" s="1590"/>
      <c r="D181" s="1590"/>
      <c r="E181" s="1590"/>
      <c r="F181" s="1590"/>
      <c r="G181" s="1590"/>
      <c r="H181" s="1590"/>
      <c r="I181" s="1590"/>
      <c r="J181" s="1590"/>
      <c r="K181" s="1590"/>
      <c r="L181" s="1590"/>
      <c r="M181" s="1590"/>
      <c r="N181" s="1590"/>
      <c r="O181" s="1590"/>
      <c r="P181" s="1590"/>
      <c r="Q181" s="1590"/>
      <c r="R181" s="1590"/>
      <c r="S181" s="1590"/>
      <c r="T181" s="1590"/>
      <c r="U181" s="1590"/>
      <c r="V181" s="1590"/>
      <c r="W181" s="1590"/>
      <c r="X181" s="1590"/>
      <c r="Y181" s="1590"/>
      <c r="Z181" s="1590"/>
      <c r="AA181" s="1590"/>
      <c r="AB181" s="1590"/>
      <c r="AC181" s="1590"/>
      <c r="AD181" s="1590"/>
      <c r="AE181" s="1590"/>
      <c r="AF181" s="1590"/>
      <c r="AG181" s="1590"/>
      <c r="AH181" s="1590"/>
      <c r="AI181" s="1590"/>
      <c r="AJ181" s="1590"/>
      <c r="AK181" s="1590"/>
      <c r="AL181" s="1590"/>
      <c r="AM181" s="1590"/>
      <c r="AN181" s="1590"/>
      <c r="AO181" s="1590"/>
      <c r="AP181" s="1590"/>
      <c r="AQ181" s="1590"/>
      <c r="AR181" s="1590"/>
      <c r="AS181" s="1590"/>
      <c r="AT181" s="1590"/>
      <c r="AU181" s="1590"/>
      <c r="AV181" s="1590"/>
      <c r="AW181" s="1590"/>
      <c r="AX181" s="1590"/>
      <c r="AY181" s="1590"/>
      <c r="AZ181" s="1590"/>
      <c r="BA181" s="1590"/>
      <c r="BB181" s="1590"/>
      <c r="BC181" s="1590"/>
    </row>
    <row r="182" spans="1:55" x14ac:dyDescent="0.2">
      <c r="A182" s="1590"/>
      <c r="B182" s="1590"/>
      <c r="C182" s="1590"/>
      <c r="D182" s="1590"/>
      <c r="E182" s="1590"/>
      <c r="F182" s="1590"/>
      <c r="G182" s="1590"/>
      <c r="H182" s="1590"/>
      <c r="I182" s="1590"/>
      <c r="J182" s="1590"/>
      <c r="K182" s="1590"/>
      <c r="L182" s="1590"/>
      <c r="M182" s="1590"/>
      <c r="N182" s="1590"/>
      <c r="O182" s="1590"/>
      <c r="P182" s="1590"/>
      <c r="Q182" s="1590"/>
      <c r="R182" s="1590"/>
      <c r="S182" s="1590"/>
      <c r="T182" s="1590"/>
      <c r="U182" s="1590"/>
      <c r="V182" s="1590"/>
      <c r="W182" s="1590"/>
      <c r="X182" s="1590"/>
      <c r="Y182" s="1590"/>
      <c r="Z182" s="1590"/>
      <c r="AA182" s="1590"/>
      <c r="AB182" s="1590"/>
      <c r="AC182" s="1590"/>
      <c r="AD182" s="1590"/>
      <c r="AE182" s="1590"/>
      <c r="AF182" s="1590"/>
      <c r="AG182" s="1590"/>
      <c r="AH182" s="1590"/>
      <c r="AI182" s="1590"/>
      <c r="AJ182" s="1590"/>
      <c r="AK182" s="1590"/>
      <c r="AL182" s="1590"/>
      <c r="AM182" s="1590"/>
      <c r="AN182" s="1590"/>
      <c r="AO182" s="1590"/>
      <c r="AP182" s="1590"/>
      <c r="AQ182" s="1590"/>
      <c r="AR182" s="1590"/>
      <c r="AS182" s="1590"/>
      <c r="AT182" s="1590"/>
      <c r="AU182" s="1590"/>
      <c r="AV182" s="1590"/>
      <c r="AW182" s="1590"/>
      <c r="AX182" s="1590"/>
      <c r="AY182" s="1590"/>
      <c r="AZ182" s="1590"/>
      <c r="BA182" s="1590"/>
      <c r="BB182" s="1590"/>
      <c r="BC182" s="1590"/>
    </row>
    <row r="183" spans="1:55" x14ac:dyDescent="0.2">
      <c r="A183" s="1590"/>
      <c r="B183" s="1590"/>
      <c r="C183" s="1590"/>
      <c r="D183" s="1590"/>
      <c r="E183" s="1590"/>
      <c r="F183" s="1590"/>
      <c r="G183" s="1590"/>
      <c r="H183" s="1590"/>
      <c r="I183" s="1590"/>
      <c r="J183" s="1590"/>
      <c r="K183" s="1590"/>
      <c r="L183" s="1590"/>
      <c r="M183" s="1590"/>
      <c r="N183" s="1590"/>
      <c r="O183" s="1590"/>
      <c r="P183" s="1590"/>
      <c r="Q183" s="1590"/>
      <c r="R183" s="1590"/>
      <c r="S183" s="1590"/>
      <c r="T183" s="1590"/>
      <c r="U183" s="1590"/>
      <c r="V183" s="1590"/>
      <c r="W183" s="1590"/>
      <c r="X183" s="1590"/>
      <c r="Y183" s="1590"/>
      <c r="Z183" s="1590"/>
      <c r="AA183" s="1590"/>
      <c r="AB183" s="1590"/>
      <c r="AC183" s="1590"/>
      <c r="AD183" s="1590"/>
      <c r="AE183" s="1590"/>
      <c r="AF183" s="1590"/>
      <c r="AG183" s="1590"/>
      <c r="AH183" s="1590"/>
      <c r="AI183" s="1590"/>
      <c r="AJ183" s="1590"/>
      <c r="AK183" s="1590"/>
      <c r="AL183" s="1590"/>
      <c r="AM183" s="1590"/>
      <c r="AN183" s="1590"/>
      <c r="AO183" s="1590"/>
      <c r="AP183" s="1590"/>
      <c r="AQ183" s="1590"/>
      <c r="AR183" s="1590"/>
      <c r="AS183" s="1590"/>
      <c r="AT183" s="1590"/>
      <c r="AU183" s="1590"/>
      <c r="AV183" s="1590"/>
      <c r="AW183" s="1590"/>
      <c r="AX183" s="1590"/>
      <c r="AY183" s="1590"/>
      <c r="AZ183" s="1590"/>
      <c r="BA183" s="1590"/>
      <c r="BB183" s="1590"/>
      <c r="BC183" s="1590"/>
    </row>
    <row r="184" spans="1:55" x14ac:dyDescent="0.2">
      <c r="A184" s="1590"/>
      <c r="B184" s="1590"/>
      <c r="C184" s="1590"/>
      <c r="D184" s="1590"/>
      <c r="E184" s="1590"/>
      <c r="F184" s="1590"/>
      <c r="G184" s="1590"/>
      <c r="H184" s="1590"/>
      <c r="I184" s="1590"/>
      <c r="J184" s="1590"/>
      <c r="K184" s="1590"/>
      <c r="L184" s="1590"/>
      <c r="M184" s="1590"/>
      <c r="N184" s="1590"/>
      <c r="O184" s="1590"/>
      <c r="P184" s="1590"/>
      <c r="Q184" s="1590"/>
      <c r="R184" s="1590"/>
      <c r="S184" s="1590"/>
      <c r="T184" s="1590"/>
      <c r="U184" s="1590"/>
      <c r="V184" s="1590"/>
      <c r="W184" s="1590"/>
      <c r="X184" s="1590"/>
      <c r="Y184" s="1590"/>
      <c r="Z184" s="1590"/>
      <c r="AA184" s="1590"/>
      <c r="AB184" s="1590"/>
      <c r="AC184" s="1590"/>
      <c r="AD184" s="1590"/>
      <c r="AE184" s="1590"/>
      <c r="AF184" s="1590"/>
      <c r="AG184" s="1590"/>
      <c r="AH184" s="1590"/>
      <c r="AI184" s="1590"/>
      <c r="AJ184" s="1590"/>
      <c r="AK184" s="1590"/>
      <c r="AL184" s="1590"/>
      <c r="AM184" s="1590"/>
      <c r="AN184" s="1590"/>
      <c r="AO184" s="1590"/>
      <c r="AP184" s="1590"/>
      <c r="AQ184" s="1590"/>
      <c r="AR184" s="1590"/>
      <c r="AS184" s="1590"/>
      <c r="AT184" s="1590"/>
      <c r="AU184" s="1590"/>
      <c r="AV184" s="1590"/>
      <c r="AW184" s="1590"/>
      <c r="AX184" s="1590"/>
      <c r="AY184" s="1590"/>
      <c r="AZ184" s="1590"/>
      <c r="BA184" s="1590"/>
      <c r="BB184" s="1590"/>
      <c r="BC184" s="1590"/>
    </row>
    <row r="185" spans="1:55" x14ac:dyDescent="0.2">
      <c r="A185" s="1590"/>
      <c r="B185" s="1590"/>
      <c r="C185" s="1590"/>
      <c r="D185" s="1590"/>
      <c r="E185" s="1590"/>
      <c r="F185" s="1590"/>
      <c r="G185" s="1590"/>
      <c r="H185" s="1590"/>
      <c r="I185" s="1590"/>
      <c r="J185" s="1590"/>
      <c r="K185" s="1590"/>
      <c r="L185" s="1590"/>
      <c r="M185" s="1590"/>
      <c r="N185" s="1590"/>
      <c r="O185" s="1590"/>
      <c r="P185" s="1590"/>
      <c r="Q185" s="1590"/>
      <c r="R185" s="1590"/>
      <c r="S185" s="1590"/>
      <c r="T185" s="1590"/>
      <c r="U185" s="1590"/>
      <c r="V185" s="1590"/>
      <c r="W185" s="1590"/>
      <c r="X185" s="1590"/>
      <c r="Y185" s="1590"/>
      <c r="Z185" s="1590"/>
      <c r="AA185" s="1590"/>
      <c r="AB185" s="1590"/>
      <c r="AC185" s="1590"/>
      <c r="AD185" s="1590"/>
      <c r="AE185" s="1590"/>
      <c r="AF185" s="1590"/>
      <c r="AG185" s="1590"/>
      <c r="AH185" s="1590"/>
      <c r="AI185" s="1590"/>
      <c r="AJ185" s="1590"/>
      <c r="AK185" s="1590"/>
      <c r="AL185" s="1590"/>
      <c r="AM185" s="1590"/>
      <c r="AN185" s="1590"/>
      <c r="AO185" s="1590"/>
      <c r="AP185" s="1590"/>
      <c r="AQ185" s="1590"/>
      <c r="AR185" s="1590"/>
      <c r="AS185" s="1590"/>
      <c r="AT185" s="1590"/>
      <c r="AU185" s="1590"/>
      <c r="AV185" s="1590"/>
      <c r="AW185" s="1590"/>
      <c r="AX185" s="1590"/>
      <c r="AY185" s="1590"/>
      <c r="AZ185" s="1590"/>
      <c r="BA185" s="1590"/>
      <c r="BB185" s="1590"/>
      <c r="BC185" s="1590"/>
    </row>
    <row r="186" spans="1:55" x14ac:dyDescent="0.2">
      <c r="A186" s="1590"/>
      <c r="B186" s="1590"/>
      <c r="C186" s="1590"/>
      <c r="D186" s="1590"/>
      <c r="E186" s="1590"/>
      <c r="F186" s="1590"/>
      <c r="G186" s="1590"/>
      <c r="H186" s="1590"/>
      <c r="I186" s="1590"/>
      <c r="J186" s="1590"/>
      <c r="K186" s="1590"/>
      <c r="L186" s="1590"/>
      <c r="M186" s="1590"/>
      <c r="N186" s="1590"/>
      <c r="O186" s="1590"/>
      <c r="P186" s="1590"/>
      <c r="Q186" s="1590"/>
      <c r="R186" s="1590"/>
      <c r="S186" s="1590"/>
      <c r="T186" s="1590"/>
      <c r="U186" s="1590"/>
      <c r="V186" s="1590"/>
      <c r="W186" s="1590"/>
      <c r="X186" s="1590"/>
      <c r="Y186" s="1590"/>
      <c r="Z186" s="1590"/>
      <c r="AA186" s="1590"/>
      <c r="AB186" s="1590"/>
      <c r="AC186" s="1590"/>
      <c r="AD186" s="1590"/>
      <c r="AE186" s="1590"/>
      <c r="AF186" s="1590"/>
      <c r="AG186" s="1590"/>
      <c r="AH186" s="1590"/>
      <c r="AI186" s="1590"/>
      <c r="AJ186" s="1590"/>
      <c r="AK186" s="1590"/>
      <c r="AL186" s="1590"/>
      <c r="AM186" s="1590"/>
      <c r="AN186" s="1590"/>
      <c r="AO186" s="1590"/>
      <c r="AP186" s="1590"/>
      <c r="AQ186" s="1590"/>
      <c r="AR186" s="1590"/>
      <c r="AS186" s="1590"/>
      <c r="AT186" s="1590"/>
      <c r="AU186" s="1590"/>
      <c r="AV186" s="1590"/>
      <c r="AW186" s="1590"/>
      <c r="AX186" s="1590"/>
      <c r="AY186" s="1590"/>
      <c r="AZ186" s="1590"/>
      <c r="BA186" s="1590"/>
      <c r="BB186" s="1590"/>
      <c r="BC186" s="1590"/>
    </row>
    <row r="187" spans="1:55" x14ac:dyDescent="0.2">
      <c r="A187" s="1590"/>
      <c r="B187" s="1590"/>
      <c r="C187" s="1590"/>
      <c r="D187" s="1590"/>
      <c r="E187" s="1590"/>
      <c r="F187" s="1590"/>
      <c r="G187" s="1590"/>
      <c r="H187" s="1590"/>
      <c r="I187" s="1590"/>
      <c r="J187" s="1590"/>
      <c r="K187" s="1590"/>
      <c r="L187" s="1590"/>
      <c r="M187" s="1590"/>
      <c r="N187" s="1590"/>
      <c r="O187" s="1590"/>
      <c r="P187" s="1590"/>
      <c r="Q187" s="1590"/>
      <c r="R187" s="1590"/>
      <c r="S187" s="1590"/>
      <c r="T187" s="1590"/>
      <c r="U187" s="1590"/>
      <c r="V187" s="1590"/>
      <c r="W187" s="1590"/>
      <c r="X187" s="1590"/>
      <c r="Y187" s="1590"/>
      <c r="Z187" s="1590"/>
      <c r="AA187" s="1590"/>
      <c r="AB187" s="1590"/>
      <c r="AC187" s="1590"/>
      <c r="AD187" s="1590"/>
      <c r="AE187" s="1590"/>
      <c r="AF187" s="1590"/>
      <c r="AG187" s="1590"/>
      <c r="AH187" s="1590"/>
      <c r="AI187" s="1590"/>
      <c r="AJ187" s="1590"/>
      <c r="AK187" s="1590"/>
      <c r="AL187" s="1590"/>
      <c r="AM187" s="1590"/>
      <c r="AN187" s="1590"/>
      <c r="AO187" s="1590"/>
      <c r="AP187" s="1590"/>
      <c r="AQ187" s="1590"/>
      <c r="AR187" s="1590"/>
      <c r="AS187" s="1590"/>
      <c r="AT187" s="1590"/>
      <c r="AU187" s="1590"/>
      <c r="AV187" s="1590"/>
      <c r="AW187" s="1590"/>
      <c r="AX187" s="1590"/>
      <c r="AY187" s="1590"/>
      <c r="AZ187" s="1590"/>
      <c r="BA187" s="1590"/>
      <c r="BB187" s="1590"/>
      <c r="BC187" s="1590"/>
    </row>
    <row r="188" spans="1:55" x14ac:dyDescent="0.2">
      <c r="A188" s="1590"/>
      <c r="B188" s="1590"/>
      <c r="C188" s="1590"/>
      <c r="D188" s="1590"/>
      <c r="E188" s="1590"/>
      <c r="F188" s="1590"/>
      <c r="G188" s="1590"/>
      <c r="H188" s="1590"/>
      <c r="I188" s="1590"/>
      <c r="J188" s="1590"/>
      <c r="K188" s="1590"/>
      <c r="L188" s="1590"/>
      <c r="M188" s="1590"/>
      <c r="N188" s="1590"/>
      <c r="O188" s="1590"/>
      <c r="P188" s="1590"/>
      <c r="Q188" s="1590"/>
      <c r="R188" s="1590"/>
      <c r="S188" s="1590"/>
      <c r="T188" s="1590"/>
      <c r="U188" s="1590"/>
      <c r="V188" s="1590"/>
      <c r="W188" s="1590"/>
      <c r="X188" s="1590"/>
      <c r="Y188" s="1590"/>
      <c r="Z188" s="1590"/>
      <c r="AA188" s="1590"/>
      <c r="AB188" s="1590"/>
      <c r="AC188" s="1590"/>
      <c r="AD188" s="1590"/>
      <c r="AE188" s="1590"/>
      <c r="AF188" s="1590"/>
      <c r="AG188" s="1590"/>
      <c r="AH188" s="1590"/>
      <c r="AI188" s="1590"/>
      <c r="AJ188" s="1590"/>
      <c r="AK188" s="1590"/>
      <c r="AL188" s="1590"/>
      <c r="AM188" s="1590"/>
      <c r="AN188" s="1590"/>
      <c r="AO188" s="1590"/>
      <c r="AP188" s="1590"/>
      <c r="AQ188" s="1590"/>
      <c r="AR188" s="1590"/>
      <c r="AS188" s="1590"/>
      <c r="AT188" s="1590"/>
      <c r="AU188" s="1590"/>
      <c r="AV188" s="1590"/>
      <c r="AW188" s="1590"/>
      <c r="AX188" s="1590"/>
      <c r="AY188" s="1590"/>
      <c r="AZ188" s="1590"/>
      <c r="BA188" s="1590"/>
      <c r="BB188" s="1590"/>
      <c r="BC188" s="1590"/>
    </row>
    <row r="189" spans="1:55" x14ac:dyDescent="0.2">
      <c r="A189" s="1590"/>
      <c r="B189" s="1590"/>
      <c r="C189" s="1590"/>
      <c r="D189" s="1590"/>
      <c r="E189" s="1590"/>
      <c r="F189" s="1590"/>
      <c r="G189" s="1590"/>
      <c r="H189" s="1590"/>
      <c r="I189" s="1590"/>
      <c r="J189" s="1590"/>
      <c r="K189" s="1590"/>
      <c r="L189" s="1590"/>
      <c r="M189" s="1590"/>
      <c r="N189" s="1590"/>
      <c r="O189" s="1590"/>
      <c r="P189" s="1590"/>
      <c r="Q189" s="1590"/>
      <c r="R189" s="1590"/>
      <c r="S189" s="1590"/>
      <c r="T189" s="1590"/>
      <c r="U189" s="1590"/>
      <c r="V189" s="1590"/>
      <c r="W189" s="1590"/>
      <c r="X189" s="1590"/>
      <c r="Y189" s="1590"/>
      <c r="Z189" s="1590"/>
      <c r="AA189" s="1590"/>
      <c r="AB189" s="1590"/>
      <c r="AC189" s="1590"/>
      <c r="AD189" s="1590"/>
      <c r="AE189" s="1590"/>
      <c r="AF189" s="1590"/>
      <c r="AG189" s="1590"/>
      <c r="AH189" s="1590"/>
      <c r="AI189" s="1590"/>
      <c r="AJ189" s="1590"/>
      <c r="AK189" s="1590"/>
      <c r="AL189" s="1590"/>
      <c r="AM189" s="1590"/>
      <c r="AN189" s="1590"/>
      <c r="AO189" s="1590"/>
      <c r="AP189" s="1590"/>
      <c r="AQ189" s="1590"/>
      <c r="AR189" s="1590"/>
      <c r="AS189" s="1590"/>
      <c r="AT189" s="1590"/>
      <c r="AU189" s="1590"/>
      <c r="AV189" s="1590"/>
      <c r="AW189" s="1590"/>
      <c r="AX189" s="1590"/>
      <c r="AY189" s="1590"/>
      <c r="AZ189" s="1590"/>
      <c r="BA189" s="1590"/>
      <c r="BB189" s="1590"/>
      <c r="BC189" s="1590"/>
    </row>
    <row r="190" spans="1:55" x14ac:dyDescent="0.2">
      <c r="A190" s="1590"/>
      <c r="B190" s="1590"/>
      <c r="C190" s="1590"/>
      <c r="D190" s="1590"/>
      <c r="E190" s="1590"/>
      <c r="F190" s="1590"/>
      <c r="G190" s="1590"/>
      <c r="H190" s="1590"/>
      <c r="I190" s="1590"/>
      <c r="J190" s="1590"/>
      <c r="K190" s="1590"/>
      <c r="L190" s="1590"/>
      <c r="M190" s="1590"/>
      <c r="N190" s="1590"/>
      <c r="O190" s="1590"/>
      <c r="P190" s="1590"/>
      <c r="Q190" s="1590"/>
      <c r="R190" s="1590"/>
      <c r="S190" s="1590"/>
      <c r="T190" s="1590"/>
      <c r="U190" s="1590"/>
      <c r="V190" s="1590"/>
      <c r="W190" s="1590"/>
      <c r="X190" s="1590"/>
      <c r="Y190" s="1590"/>
      <c r="Z190" s="1590"/>
      <c r="AA190" s="1590"/>
      <c r="AB190" s="1590"/>
      <c r="AC190" s="1590"/>
      <c r="AD190" s="1590"/>
      <c r="AE190" s="1590"/>
      <c r="AF190" s="1590"/>
      <c r="AG190" s="1590"/>
      <c r="AH190" s="1590"/>
      <c r="AI190" s="1590"/>
      <c r="AJ190" s="1590"/>
      <c r="AK190" s="1590"/>
      <c r="AL190" s="1590"/>
      <c r="AM190" s="1590"/>
      <c r="AN190" s="1590"/>
      <c r="AO190" s="1590"/>
      <c r="AP190" s="1590"/>
      <c r="AQ190" s="1590"/>
      <c r="AR190" s="1590"/>
      <c r="AS190" s="1590"/>
      <c r="AT190" s="1590"/>
      <c r="AU190" s="1590"/>
      <c r="AV190" s="1590"/>
      <c r="AW190" s="1590"/>
      <c r="AX190" s="1590"/>
      <c r="AY190" s="1590"/>
      <c r="AZ190" s="1590"/>
      <c r="BA190" s="1590"/>
      <c r="BB190" s="1590"/>
      <c r="BC190" s="1590"/>
    </row>
    <row r="191" spans="1:55" x14ac:dyDescent="0.2">
      <c r="A191" s="1590"/>
      <c r="B191" s="1590"/>
      <c r="C191" s="1590"/>
      <c r="D191" s="1590"/>
      <c r="E191" s="1590"/>
      <c r="F191" s="1590"/>
      <c r="G191" s="1590"/>
      <c r="H191" s="1590"/>
      <c r="I191" s="1590"/>
      <c r="J191" s="1590"/>
      <c r="K191" s="1590"/>
      <c r="L191" s="1590"/>
      <c r="M191" s="1590"/>
      <c r="N191" s="1590"/>
      <c r="O191" s="1590"/>
      <c r="P191" s="1590"/>
      <c r="Q191" s="1590"/>
      <c r="R191" s="1590"/>
      <c r="S191" s="1590"/>
      <c r="T191" s="1590"/>
      <c r="U191" s="1590"/>
      <c r="V191" s="1590"/>
      <c r="W191" s="1590"/>
      <c r="X191" s="1590"/>
      <c r="Y191" s="1590"/>
      <c r="Z191" s="1590"/>
      <c r="AA191" s="1590"/>
      <c r="AB191" s="1590"/>
      <c r="AC191" s="1590"/>
      <c r="AD191" s="1590"/>
      <c r="AE191" s="1590"/>
      <c r="AF191" s="1590"/>
      <c r="AG191" s="1590"/>
      <c r="AH191" s="1590"/>
      <c r="AI191" s="1590"/>
      <c r="AJ191" s="1590"/>
      <c r="AK191" s="1590"/>
      <c r="AL191" s="1590"/>
      <c r="AM191" s="1590"/>
      <c r="AN191" s="1590"/>
      <c r="AO191" s="1590"/>
      <c r="AP191" s="1590"/>
      <c r="AQ191" s="1590"/>
      <c r="AR191" s="1590"/>
      <c r="AS191" s="1590"/>
      <c r="AT191" s="1590"/>
      <c r="AU191" s="1590"/>
      <c r="AV191" s="1590"/>
      <c r="AW191" s="1590"/>
      <c r="AX191" s="1590"/>
      <c r="AY191" s="1590"/>
      <c r="AZ191" s="1590"/>
      <c r="BA191" s="1590"/>
      <c r="BB191" s="1590"/>
      <c r="BC191" s="1590"/>
    </row>
    <row r="192" spans="1:55" x14ac:dyDescent="0.2">
      <c r="A192" s="1590"/>
      <c r="B192" s="1590"/>
      <c r="C192" s="1590"/>
      <c r="D192" s="1590"/>
      <c r="E192" s="1590"/>
      <c r="F192" s="1590"/>
      <c r="G192" s="1590"/>
      <c r="H192" s="1590"/>
      <c r="I192" s="1590"/>
      <c r="J192" s="1590"/>
      <c r="K192" s="1590"/>
      <c r="L192" s="1590"/>
      <c r="M192" s="1590"/>
      <c r="N192" s="1590"/>
      <c r="O192" s="1590"/>
      <c r="P192" s="1590"/>
      <c r="Q192" s="1590"/>
      <c r="R192" s="1590"/>
      <c r="S192" s="1590"/>
      <c r="T192" s="1590"/>
      <c r="U192" s="1590"/>
      <c r="V192" s="1590"/>
      <c r="W192" s="1590"/>
      <c r="X192" s="1590"/>
      <c r="Y192" s="1590"/>
      <c r="Z192" s="1590"/>
      <c r="AA192" s="1590"/>
      <c r="AB192" s="1590"/>
      <c r="AC192" s="1590"/>
      <c r="AD192" s="1590"/>
      <c r="AE192" s="1590"/>
      <c r="AF192" s="1590"/>
      <c r="AG192" s="1590"/>
      <c r="AH192" s="1590"/>
      <c r="AI192" s="1590"/>
      <c r="AJ192" s="1590"/>
      <c r="AK192" s="1590"/>
      <c r="AL192" s="1590"/>
      <c r="AM192" s="1590"/>
      <c r="AN192" s="1590"/>
      <c r="AO192" s="1590"/>
      <c r="AP192" s="1590"/>
      <c r="AQ192" s="1590"/>
      <c r="AR192" s="1590"/>
      <c r="AS192" s="1590"/>
      <c r="AT192" s="1590"/>
      <c r="AU192" s="1590"/>
      <c r="AV192" s="1590"/>
      <c r="AW192" s="1590"/>
      <c r="AX192" s="1590"/>
      <c r="AY192" s="1590"/>
      <c r="AZ192" s="1590"/>
      <c r="BA192" s="1590"/>
      <c r="BB192" s="1590"/>
      <c r="BC192" s="1590"/>
    </row>
    <row r="193" spans="1:55" x14ac:dyDescent="0.2">
      <c r="A193" s="1590"/>
      <c r="B193" s="1590"/>
      <c r="C193" s="1590"/>
      <c r="D193" s="1590"/>
      <c r="E193" s="1590"/>
      <c r="F193" s="1590"/>
      <c r="G193" s="1590"/>
      <c r="H193" s="1590"/>
      <c r="I193" s="1590"/>
      <c r="J193" s="1590"/>
      <c r="K193" s="1590"/>
      <c r="L193" s="1590"/>
      <c r="M193" s="1590"/>
      <c r="N193" s="1590"/>
      <c r="O193" s="1590"/>
      <c r="P193" s="1590"/>
      <c r="Q193" s="1590"/>
      <c r="R193" s="1590"/>
      <c r="S193" s="1590"/>
      <c r="T193" s="1590"/>
      <c r="U193" s="1590"/>
      <c r="V193" s="1590"/>
      <c r="W193" s="1590"/>
      <c r="X193" s="1590"/>
      <c r="Y193" s="1590"/>
      <c r="Z193" s="1590"/>
      <c r="AA193" s="1590"/>
      <c r="AB193" s="1590"/>
      <c r="AC193" s="1590"/>
      <c r="AD193" s="1590"/>
      <c r="AE193" s="1590"/>
      <c r="AF193" s="1590"/>
      <c r="AG193" s="1590"/>
      <c r="AH193" s="1590"/>
      <c r="AI193" s="1590"/>
      <c r="AJ193" s="1590"/>
      <c r="AK193" s="1590"/>
      <c r="AL193" s="1590"/>
      <c r="AM193" s="1590"/>
      <c r="AN193" s="1590"/>
      <c r="AO193" s="1590"/>
      <c r="AP193" s="1590"/>
      <c r="AQ193" s="1590"/>
      <c r="AR193" s="1590"/>
      <c r="AS193" s="1590"/>
      <c r="AT193" s="1590"/>
      <c r="AU193" s="1590"/>
      <c r="AV193" s="1590"/>
      <c r="AW193" s="1590"/>
      <c r="AX193" s="1590"/>
      <c r="AY193" s="1590"/>
      <c r="AZ193" s="1590"/>
      <c r="BA193" s="1590"/>
      <c r="BB193" s="1590"/>
      <c r="BC193" s="1590"/>
    </row>
    <row r="194" spans="1:55" x14ac:dyDescent="0.2">
      <c r="A194" s="1590"/>
      <c r="B194" s="1590"/>
      <c r="C194" s="1590"/>
      <c r="D194" s="1590"/>
      <c r="E194" s="1590"/>
      <c r="F194" s="1590"/>
      <c r="G194" s="1590"/>
      <c r="H194" s="1590"/>
      <c r="I194" s="1590"/>
      <c r="J194" s="1590"/>
      <c r="K194" s="1590"/>
      <c r="L194" s="1590"/>
      <c r="M194" s="1590"/>
      <c r="N194" s="1590"/>
      <c r="O194" s="1590"/>
      <c r="P194" s="1590"/>
      <c r="Q194" s="1590"/>
      <c r="R194" s="1590"/>
      <c r="S194" s="1590"/>
      <c r="T194" s="1590"/>
      <c r="U194" s="1590"/>
      <c r="V194" s="1590"/>
      <c r="W194" s="1590"/>
      <c r="X194" s="1590"/>
      <c r="Y194" s="1590"/>
      <c r="Z194" s="1590"/>
      <c r="AA194" s="1590"/>
      <c r="AB194" s="1590"/>
      <c r="AC194" s="1590"/>
      <c r="AD194" s="1590"/>
      <c r="AE194" s="1590"/>
      <c r="AF194" s="1590"/>
      <c r="AG194" s="1590"/>
      <c r="AH194" s="1590"/>
      <c r="AI194" s="1590"/>
      <c r="AJ194" s="1590"/>
      <c r="AK194" s="1590"/>
      <c r="AL194" s="1590"/>
      <c r="AM194" s="1590"/>
      <c r="AN194" s="1590"/>
      <c r="AO194" s="1590"/>
      <c r="AP194" s="1590"/>
      <c r="AQ194" s="1590"/>
      <c r="AR194" s="1590"/>
      <c r="AS194" s="1590"/>
      <c r="AT194" s="1590"/>
      <c r="AU194" s="1590"/>
      <c r="AV194" s="1590"/>
      <c r="AW194" s="1590"/>
      <c r="AX194" s="1590"/>
      <c r="AY194" s="1590"/>
      <c r="AZ194" s="1590"/>
      <c r="BA194" s="1590"/>
      <c r="BB194" s="1590"/>
      <c r="BC194" s="1590"/>
    </row>
    <row r="195" spans="1:55" x14ac:dyDescent="0.2">
      <c r="A195" s="1590"/>
      <c r="B195" s="1590"/>
      <c r="C195" s="1590"/>
      <c r="D195" s="1590"/>
      <c r="E195" s="1590"/>
      <c r="F195" s="1590"/>
      <c r="G195" s="1590"/>
      <c r="H195" s="1590"/>
      <c r="I195" s="1590"/>
      <c r="J195" s="1590"/>
      <c r="K195" s="1590"/>
      <c r="L195" s="1590"/>
      <c r="M195" s="1590"/>
      <c r="N195" s="1590"/>
      <c r="O195" s="1590"/>
      <c r="P195" s="1590"/>
      <c r="Q195" s="1590"/>
      <c r="R195" s="1590"/>
      <c r="S195" s="1590"/>
      <c r="T195" s="1590"/>
      <c r="U195" s="1590"/>
      <c r="V195" s="1590"/>
      <c r="W195" s="1590"/>
      <c r="X195" s="1590"/>
      <c r="Y195" s="1590"/>
      <c r="Z195" s="1590"/>
      <c r="AA195" s="1590"/>
      <c r="AB195" s="1590"/>
      <c r="AC195" s="1590"/>
      <c r="AD195" s="1590"/>
      <c r="AE195" s="1590"/>
      <c r="AF195" s="1590"/>
      <c r="AG195" s="1590"/>
      <c r="AH195" s="1590"/>
      <c r="AI195" s="1590"/>
      <c r="AJ195" s="1590"/>
      <c r="AK195" s="1590"/>
      <c r="AL195" s="1590"/>
      <c r="AM195" s="1590"/>
      <c r="AN195" s="1590"/>
      <c r="AO195" s="1590"/>
      <c r="AP195" s="1590"/>
      <c r="AQ195" s="1590"/>
      <c r="AR195" s="1590"/>
      <c r="AS195" s="1590"/>
      <c r="AT195" s="1590"/>
      <c r="AU195" s="1590"/>
      <c r="AV195" s="1590"/>
      <c r="AW195" s="1590"/>
      <c r="AX195" s="1590"/>
      <c r="AY195" s="1590"/>
      <c r="AZ195" s="1590"/>
      <c r="BA195" s="1590"/>
      <c r="BB195" s="1590"/>
      <c r="BC195" s="1590"/>
    </row>
    <row r="196" spans="1:55" x14ac:dyDescent="0.2">
      <c r="A196" s="1590"/>
      <c r="B196" s="1590"/>
      <c r="C196" s="1590"/>
      <c r="D196" s="1590"/>
      <c r="E196" s="1590"/>
      <c r="F196" s="1590"/>
      <c r="G196" s="1590"/>
      <c r="H196" s="1590"/>
      <c r="I196" s="1590"/>
      <c r="J196" s="1590"/>
      <c r="K196" s="1590"/>
      <c r="L196" s="1590"/>
      <c r="M196" s="1590"/>
      <c r="N196" s="1590"/>
      <c r="O196" s="1590"/>
      <c r="P196" s="1590"/>
      <c r="Q196" s="1590"/>
      <c r="R196" s="1590"/>
      <c r="S196" s="1590"/>
      <c r="T196" s="1590"/>
      <c r="U196" s="1590"/>
      <c r="V196" s="1590"/>
      <c r="W196" s="1590"/>
      <c r="X196" s="1590"/>
      <c r="Y196" s="1590"/>
      <c r="Z196" s="1590"/>
      <c r="AA196" s="1590"/>
      <c r="AB196" s="1590"/>
      <c r="AC196" s="1590"/>
      <c r="AD196" s="1590"/>
      <c r="AE196" s="1590"/>
      <c r="AF196" s="1590"/>
      <c r="AG196" s="1590"/>
      <c r="AH196" s="1590"/>
      <c r="AI196" s="1590"/>
      <c r="AJ196" s="1590"/>
      <c r="AK196" s="1590"/>
      <c r="AL196" s="1590"/>
      <c r="AM196" s="1590"/>
      <c r="AN196" s="1590"/>
      <c r="AO196" s="1590"/>
      <c r="AP196" s="1590"/>
      <c r="AQ196" s="1590"/>
      <c r="AR196" s="1590"/>
      <c r="AS196" s="1590"/>
      <c r="AT196" s="1590"/>
      <c r="AU196" s="1590"/>
      <c r="AV196" s="1590"/>
      <c r="AW196" s="1590"/>
      <c r="AX196" s="1590"/>
      <c r="AY196" s="1590"/>
      <c r="AZ196" s="1590"/>
      <c r="BA196" s="1590"/>
      <c r="BB196" s="1590"/>
      <c r="BC196" s="1590"/>
    </row>
    <row r="197" spans="1:55" x14ac:dyDescent="0.2">
      <c r="A197" s="1590"/>
      <c r="B197" s="1590"/>
      <c r="C197" s="1590"/>
      <c r="D197" s="1590"/>
      <c r="E197" s="1590"/>
      <c r="F197" s="1590"/>
      <c r="G197" s="1590"/>
      <c r="H197" s="1590"/>
      <c r="I197" s="1590"/>
      <c r="J197" s="1590"/>
      <c r="K197" s="1590"/>
      <c r="L197" s="1590"/>
      <c r="M197" s="1590"/>
      <c r="N197" s="1590"/>
      <c r="O197" s="1590"/>
      <c r="P197" s="1590"/>
      <c r="Q197" s="1590"/>
      <c r="R197" s="1590"/>
      <c r="S197" s="1590"/>
      <c r="T197" s="1590"/>
      <c r="U197" s="1590"/>
      <c r="V197" s="1590"/>
      <c r="W197" s="1590"/>
      <c r="X197" s="1590"/>
      <c r="Y197" s="1590"/>
      <c r="Z197" s="1590"/>
      <c r="AA197" s="1590"/>
      <c r="AB197" s="1590"/>
      <c r="AC197" s="1590"/>
      <c r="AD197" s="1590"/>
      <c r="AE197" s="1590"/>
      <c r="AF197" s="1590"/>
      <c r="AG197" s="1590"/>
      <c r="AH197" s="1590"/>
      <c r="AI197" s="1590"/>
      <c r="AJ197" s="1590"/>
      <c r="AK197" s="1590"/>
      <c r="AL197" s="1590"/>
      <c r="AM197" s="1590"/>
      <c r="AN197" s="1590"/>
      <c r="AO197" s="1590"/>
      <c r="AP197" s="1590"/>
      <c r="AQ197" s="1590"/>
      <c r="AR197" s="1590"/>
      <c r="AS197" s="1590"/>
      <c r="AT197" s="1590"/>
      <c r="AU197" s="1590"/>
      <c r="AV197" s="1590"/>
      <c r="AW197" s="1590"/>
      <c r="AX197" s="1590"/>
      <c r="AY197" s="1590"/>
      <c r="AZ197" s="1590"/>
      <c r="BA197" s="1590"/>
      <c r="BB197" s="1590"/>
      <c r="BC197" s="1590"/>
    </row>
    <row r="198" spans="1:55" x14ac:dyDescent="0.2">
      <c r="A198" s="1590"/>
      <c r="B198" s="1590"/>
      <c r="C198" s="1590"/>
      <c r="D198" s="1590"/>
      <c r="E198" s="1590"/>
      <c r="F198" s="1590"/>
      <c r="G198" s="1590"/>
      <c r="H198" s="1590"/>
      <c r="I198" s="1590"/>
      <c r="J198" s="1590"/>
      <c r="K198" s="1590"/>
      <c r="L198" s="1590"/>
      <c r="M198" s="1590"/>
      <c r="N198" s="1590"/>
      <c r="O198" s="1590"/>
      <c r="P198" s="1590"/>
      <c r="Q198" s="1590"/>
      <c r="R198" s="1590"/>
      <c r="S198" s="1590"/>
      <c r="T198" s="1590"/>
      <c r="U198" s="1590"/>
      <c r="V198" s="1590"/>
      <c r="W198" s="1590"/>
      <c r="X198" s="1590"/>
      <c r="Y198" s="1590"/>
      <c r="Z198" s="1590"/>
      <c r="AA198" s="1590"/>
      <c r="AB198" s="1590"/>
      <c r="AC198" s="1590"/>
      <c r="AD198" s="1590"/>
      <c r="AE198" s="1590"/>
      <c r="AF198" s="1590"/>
      <c r="AG198" s="1590"/>
      <c r="AH198" s="1590"/>
      <c r="AI198" s="1590"/>
      <c r="AJ198" s="1590"/>
      <c r="AK198" s="1590"/>
      <c r="AL198" s="1590"/>
      <c r="AM198" s="1590"/>
      <c r="AN198" s="1590"/>
      <c r="AO198" s="1590"/>
      <c r="AP198" s="1590"/>
      <c r="AQ198" s="1590"/>
      <c r="AR198" s="1590"/>
      <c r="AS198" s="1590"/>
      <c r="AT198" s="1590"/>
      <c r="AU198" s="1590"/>
      <c r="AV198" s="1590"/>
      <c r="AW198" s="1590"/>
      <c r="AX198" s="1590"/>
      <c r="AY198" s="1590"/>
      <c r="AZ198" s="1590"/>
      <c r="BA198" s="1590"/>
      <c r="BB198" s="1590"/>
      <c r="BC198" s="1590"/>
    </row>
    <row r="199" spans="1:55" x14ac:dyDescent="0.2">
      <c r="A199" s="1590"/>
      <c r="B199" s="1590"/>
      <c r="C199" s="1590"/>
      <c r="D199" s="1590"/>
      <c r="E199" s="1590"/>
      <c r="F199" s="1590"/>
      <c r="G199" s="1590"/>
      <c r="H199" s="1590"/>
      <c r="I199" s="1590"/>
      <c r="J199" s="1590"/>
      <c r="K199" s="1590"/>
      <c r="L199" s="1590"/>
      <c r="M199" s="1590"/>
      <c r="N199" s="1590"/>
      <c r="O199" s="1590"/>
      <c r="P199" s="1590"/>
      <c r="Q199" s="1590"/>
      <c r="R199" s="1590"/>
      <c r="S199" s="1590"/>
      <c r="T199" s="1590"/>
      <c r="U199" s="1590"/>
      <c r="V199" s="1590"/>
      <c r="W199" s="1590"/>
      <c r="X199" s="1590"/>
      <c r="Y199" s="1590"/>
      <c r="Z199" s="1590"/>
      <c r="AA199" s="1590"/>
      <c r="AB199" s="1590"/>
      <c r="AC199" s="1590"/>
      <c r="AD199" s="1590"/>
      <c r="AE199" s="1590"/>
      <c r="AF199" s="1590"/>
      <c r="AG199" s="1590"/>
      <c r="AH199" s="1590"/>
      <c r="AI199" s="1590"/>
      <c r="AJ199" s="1590"/>
      <c r="AK199" s="1590"/>
      <c r="AL199" s="1590"/>
      <c r="AM199" s="1590"/>
      <c r="AN199" s="1590"/>
      <c r="AO199" s="1590"/>
      <c r="AP199" s="1590"/>
      <c r="AQ199" s="1590"/>
      <c r="AR199" s="1590"/>
      <c r="AS199" s="1590"/>
      <c r="AT199" s="1590"/>
      <c r="AU199" s="1590"/>
      <c r="AV199" s="1590"/>
      <c r="AW199" s="1590"/>
      <c r="AX199" s="1590"/>
      <c r="AY199" s="1590"/>
      <c r="AZ199" s="1590"/>
      <c r="BA199" s="1590"/>
      <c r="BB199" s="1590"/>
      <c r="BC199" s="1590"/>
    </row>
    <row r="200" spans="1:55" x14ac:dyDescent="0.2">
      <c r="A200" s="1590"/>
      <c r="B200" s="1590"/>
      <c r="C200" s="1590"/>
      <c r="D200" s="1590"/>
      <c r="E200" s="1590"/>
      <c r="F200" s="1590"/>
      <c r="G200" s="1590"/>
      <c r="H200" s="1590"/>
      <c r="I200" s="1590"/>
      <c r="J200" s="1590"/>
      <c r="K200" s="1590"/>
      <c r="L200" s="1590"/>
      <c r="M200" s="1590"/>
      <c r="N200" s="1590"/>
      <c r="O200" s="1590"/>
      <c r="P200" s="1590"/>
      <c r="Q200" s="1590"/>
      <c r="R200" s="1590"/>
      <c r="S200" s="1590"/>
      <c r="T200" s="1590"/>
      <c r="U200" s="1590"/>
      <c r="V200" s="1590"/>
      <c r="W200" s="1590"/>
      <c r="X200" s="1590"/>
      <c r="Y200" s="1590"/>
      <c r="Z200" s="1590"/>
      <c r="AA200" s="1590"/>
      <c r="AB200" s="1590"/>
      <c r="AC200" s="1590"/>
      <c r="AD200" s="1590"/>
      <c r="AE200" s="1590"/>
      <c r="AF200" s="1590"/>
      <c r="AG200" s="1590"/>
      <c r="AH200" s="1590"/>
      <c r="AI200" s="1590"/>
      <c r="AJ200" s="1590"/>
      <c r="AK200" s="1590"/>
      <c r="AL200" s="1590"/>
      <c r="AM200" s="1590"/>
      <c r="AN200" s="1590"/>
      <c r="AO200" s="1590"/>
      <c r="AP200" s="1590"/>
      <c r="AQ200" s="1590"/>
      <c r="AR200" s="1590"/>
      <c r="AS200" s="1590"/>
      <c r="AT200" s="1590"/>
      <c r="AU200" s="1590"/>
      <c r="AV200" s="1590"/>
      <c r="AW200" s="1590"/>
      <c r="AX200" s="1590"/>
      <c r="AY200" s="1590"/>
      <c r="AZ200" s="1590"/>
      <c r="BA200" s="1590"/>
      <c r="BB200" s="1590"/>
      <c r="BC200" s="1590"/>
    </row>
  </sheetData>
  <sheetProtection algorithmName="SHA-512" hashValue="pLztE2SI1eU3i/kOsp92cwA77RNu7O9iSuXcDz0JHsh1PGF+0w0Ml/tae1Lox/utQjvqa1FtpOotyttMYzyZPA==" saltValue="agK6Z/j+tysQbXMcilefXA==" spinCount="100000" sheet="1" objects="1" scenarios="1"/>
  <mergeCells count="10">
    <mergeCell ref="D1:E3"/>
    <mergeCell ref="B1:C3"/>
    <mergeCell ref="B4:E4"/>
    <mergeCell ref="C14:D14"/>
    <mergeCell ref="B5:C5"/>
    <mergeCell ref="D5:E5"/>
    <mergeCell ref="B6:C6"/>
    <mergeCell ref="D6:E6"/>
    <mergeCell ref="B7:C7"/>
    <mergeCell ref="D7:E7"/>
  </mergeCells>
  <pageMargins left="0.7" right="0.7" top="0.75" bottom="0.75" header="0.3" footer="0.3"/>
  <pageSetup paperSize="9" orientation="portrait" r:id="rId1"/>
  <headerFooter>
    <oddFooter>&amp;C&amp;"arial unicode ms,Regular"For internal use only</oddFooter>
    <evenFooter>&amp;C&amp;"arial unicode ms,Regular"For internal use only</evenFooter>
    <firstFooter>&amp;C&amp;"arial unicode ms,Regular"For internal use only</firstFooter>
  </headerFooter>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A1:BC200"/>
  <sheetViews>
    <sheetView workbookViewId="0"/>
  </sheetViews>
  <sheetFormatPr defaultColWidth="9.140625" defaultRowHeight="15" x14ac:dyDescent="0.25"/>
  <cols>
    <col min="1" max="1" width="61.5703125" style="353" customWidth="1"/>
    <col min="2" max="2" width="20.85546875" style="354" customWidth="1"/>
    <col min="3" max="3" width="63.7109375" style="348" bestFit="1" customWidth="1"/>
    <col min="4" max="16384" width="9.140625" style="348"/>
  </cols>
  <sheetData>
    <row r="1" spans="1:55" ht="45" x14ac:dyDescent="0.25">
      <c r="A1" s="1221" t="s">
        <v>1551</v>
      </c>
      <c r="B1" s="1222"/>
      <c r="C1" s="1223"/>
      <c r="D1" s="1223"/>
      <c r="E1" s="1223"/>
      <c r="F1" s="1223"/>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c r="AD1" s="1223"/>
      <c r="AE1" s="1223"/>
      <c r="AF1" s="1223"/>
      <c r="AG1" s="1223"/>
      <c r="AH1" s="1223"/>
      <c r="AI1" s="1223"/>
      <c r="AJ1" s="1223"/>
      <c r="AK1" s="1223"/>
      <c r="AL1" s="1223"/>
      <c r="AM1" s="1223"/>
      <c r="AN1" s="1223"/>
      <c r="AO1" s="1223"/>
      <c r="AP1" s="1223"/>
      <c r="AQ1" s="1223"/>
      <c r="AR1" s="1223"/>
      <c r="AS1" s="1223"/>
      <c r="AT1" s="1223"/>
      <c r="AU1" s="1223"/>
      <c r="AV1" s="1223"/>
      <c r="AW1" s="1223"/>
      <c r="AX1" s="1223"/>
      <c r="AY1" s="1223"/>
      <c r="AZ1" s="1223"/>
      <c r="BA1" s="1223"/>
      <c r="BB1" s="1223"/>
      <c r="BC1" s="1223"/>
    </row>
    <row r="2" spans="1:55" x14ac:dyDescent="0.25">
      <c r="A2" s="1224" t="s">
        <v>2589</v>
      </c>
      <c r="B2" s="1222" t="s">
        <v>2664</v>
      </c>
      <c r="C2" s="1223"/>
      <c r="D2" s="1223"/>
      <c r="E2" s="1223"/>
      <c r="F2" s="1223"/>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1223"/>
      <c r="AO2" s="1223"/>
      <c r="AP2" s="1223"/>
      <c r="AQ2" s="1223"/>
      <c r="AR2" s="1223"/>
      <c r="AS2" s="1223"/>
      <c r="AT2" s="1223"/>
      <c r="AU2" s="1223"/>
      <c r="AV2" s="1223"/>
      <c r="AW2" s="1223"/>
      <c r="AX2" s="1223"/>
      <c r="AY2" s="1223"/>
      <c r="AZ2" s="1223"/>
      <c r="BA2" s="1223"/>
      <c r="BB2" s="1223"/>
      <c r="BC2" s="1223"/>
    </row>
    <row r="3" spans="1:55" x14ac:dyDescent="0.25">
      <c r="A3" s="1221" t="s">
        <v>1553</v>
      </c>
      <c r="B3" s="1225"/>
      <c r="C3" s="1223"/>
      <c r="D3" s="1223"/>
      <c r="E3" s="1223"/>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1223"/>
      <c r="AO3" s="1223"/>
      <c r="AP3" s="1223"/>
      <c r="AQ3" s="1223"/>
      <c r="AR3" s="1223"/>
      <c r="AS3" s="1223"/>
      <c r="AT3" s="1223"/>
      <c r="AU3" s="1223"/>
      <c r="AV3" s="1223"/>
      <c r="AW3" s="1223"/>
      <c r="AX3" s="1223"/>
      <c r="AY3" s="1223"/>
      <c r="AZ3" s="1223"/>
      <c r="BA3" s="1223"/>
      <c r="BB3" s="1223"/>
      <c r="BC3" s="1223"/>
    </row>
    <row r="4" spans="1:55" x14ac:dyDescent="0.25">
      <c r="A4" s="1226" t="s">
        <v>1555</v>
      </c>
      <c r="B4" s="1594">
        <f>GST!E3</f>
        <v>0</v>
      </c>
      <c r="C4" s="1223"/>
      <c r="D4" s="1223"/>
      <c r="E4" s="1223"/>
      <c r="F4" s="1223"/>
      <c r="G4" s="1223"/>
      <c r="H4" s="1223"/>
      <c r="I4" s="1223"/>
      <c r="J4" s="1223"/>
      <c r="K4" s="1223"/>
      <c r="L4" s="1223"/>
      <c r="M4" s="1223"/>
      <c r="N4" s="1223"/>
      <c r="O4" s="1223"/>
      <c r="P4" s="1223"/>
      <c r="Q4" s="1223"/>
      <c r="R4" s="1223"/>
      <c r="S4" s="1223"/>
      <c r="T4" s="1223"/>
      <c r="U4" s="1223"/>
      <c r="V4" s="1223"/>
      <c r="W4" s="1223"/>
      <c r="X4" s="1223"/>
      <c r="Y4" s="1223"/>
      <c r="Z4" s="1223"/>
      <c r="AA4" s="1223"/>
      <c r="AB4" s="1223"/>
      <c r="AC4" s="1223"/>
      <c r="AD4" s="1223"/>
      <c r="AE4" s="1223"/>
      <c r="AF4" s="1223"/>
      <c r="AG4" s="1223"/>
      <c r="AH4" s="1223"/>
      <c r="AI4" s="1223"/>
      <c r="AJ4" s="1223"/>
      <c r="AK4" s="1223"/>
      <c r="AL4" s="1223"/>
      <c r="AM4" s="1223"/>
      <c r="AN4" s="1223"/>
      <c r="AO4" s="1223"/>
      <c r="AP4" s="1223"/>
      <c r="AQ4" s="1223"/>
      <c r="AR4" s="1223"/>
      <c r="AS4" s="1223"/>
      <c r="AT4" s="1223"/>
      <c r="AU4" s="1223"/>
      <c r="AV4" s="1223"/>
      <c r="AW4" s="1223"/>
      <c r="AX4" s="1223"/>
      <c r="AY4" s="1223"/>
      <c r="AZ4" s="1223"/>
      <c r="BA4" s="1223"/>
      <c r="BB4" s="1223"/>
      <c r="BC4" s="1223"/>
    </row>
    <row r="5" spans="1:55" x14ac:dyDescent="0.25">
      <c r="A5" s="1226" t="s">
        <v>1557</v>
      </c>
      <c r="B5" s="1228"/>
      <c r="C5" s="1223"/>
      <c r="D5" s="1223"/>
      <c r="E5" s="1223"/>
      <c r="F5" s="1223"/>
      <c r="G5" s="1223"/>
      <c r="H5" s="1223"/>
      <c r="I5" s="1223"/>
      <c r="J5" s="1223"/>
      <c r="K5" s="1223"/>
      <c r="L5" s="1223"/>
      <c r="M5" s="1223"/>
      <c r="N5" s="1223"/>
      <c r="O5" s="1223"/>
      <c r="P5" s="1223"/>
      <c r="Q5" s="1223"/>
      <c r="R5" s="1223"/>
      <c r="S5" s="1223"/>
      <c r="T5" s="1223"/>
      <c r="U5" s="1223"/>
      <c r="V5" s="1223"/>
      <c r="W5" s="1223"/>
      <c r="X5" s="1223"/>
      <c r="Y5" s="1223"/>
      <c r="Z5" s="1223"/>
      <c r="AA5" s="1223"/>
      <c r="AB5" s="1223"/>
      <c r="AC5" s="1223"/>
      <c r="AD5" s="1223"/>
      <c r="AE5" s="1223"/>
      <c r="AF5" s="1223"/>
      <c r="AG5" s="1223"/>
      <c r="AH5" s="1223"/>
      <c r="AI5" s="1223"/>
      <c r="AJ5" s="1223"/>
      <c r="AK5" s="1223"/>
      <c r="AL5" s="1223"/>
      <c r="AM5" s="1223"/>
      <c r="AN5" s="1223"/>
      <c r="AO5" s="1223"/>
      <c r="AP5" s="1223"/>
      <c r="AQ5" s="1223"/>
      <c r="AR5" s="1223"/>
      <c r="AS5" s="1223"/>
      <c r="AT5" s="1223"/>
      <c r="AU5" s="1223"/>
      <c r="AV5" s="1223"/>
      <c r="AW5" s="1223"/>
      <c r="AX5" s="1223"/>
      <c r="AY5" s="1223"/>
      <c r="AZ5" s="1223"/>
      <c r="BA5" s="1223"/>
      <c r="BB5" s="1223"/>
      <c r="BC5" s="1223"/>
    </row>
    <row r="6" spans="1:55" ht="30" x14ac:dyDescent="0.25">
      <c r="A6" s="1229" t="s">
        <v>1562</v>
      </c>
      <c r="B6" s="1230"/>
      <c r="C6" s="1223"/>
      <c r="D6" s="1223"/>
      <c r="E6" s="1223"/>
      <c r="F6" s="1223"/>
      <c r="G6" s="1223"/>
      <c r="H6" s="1223"/>
      <c r="I6" s="1223"/>
      <c r="J6" s="1223"/>
      <c r="K6" s="1223"/>
      <c r="L6" s="1223"/>
      <c r="M6" s="1223"/>
      <c r="N6" s="1223"/>
      <c r="O6" s="1223"/>
      <c r="P6" s="1223"/>
      <c r="Q6" s="1223"/>
      <c r="R6" s="1223"/>
      <c r="S6" s="1223"/>
      <c r="T6" s="1223"/>
      <c r="U6" s="1223"/>
      <c r="V6" s="1223"/>
      <c r="W6" s="1223"/>
      <c r="X6" s="1223"/>
      <c r="Y6" s="1223"/>
      <c r="Z6" s="1223"/>
      <c r="AA6" s="1223"/>
      <c r="AB6" s="1223"/>
      <c r="AC6" s="1223"/>
      <c r="AD6" s="1223"/>
      <c r="AE6" s="1223"/>
      <c r="AF6" s="1223"/>
      <c r="AG6" s="1223"/>
      <c r="AH6" s="1223"/>
      <c r="AI6" s="1223"/>
      <c r="AJ6" s="1223"/>
      <c r="AK6" s="1223"/>
      <c r="AL6" s="1223"/>
      <c r="AM6" s="1223"/>
      <c r="AN6" s="1223"/>
      <c r="AO6" s="1223"/>
      <c r="AP6" s="1223"/>
      <c r="AQ6" s="1223"/>
      <c r="AR6" s="1223"/>
      <c r="AS6" s="1223"/>
      <c r="AT6" s="1223"/>
      <c r="AU6" s="1223"/>
      <c r="AV6" s="1223"/>
      <c r="AW6" s="1223"/>
      <c r="AX6" s="1223"/>
      <c r="AY6" s="1223"/>
      <c r="AZ6" s="1223"/>
      <c r="BA6" s="1223"/>
      <c r="BB6" s="1223"/>
      <c r="BC6" s="1223"/>
    </row>
    <row r="7" spans="1:55" ht="30" x14ac:dyDescent="0.25">
      <c r="A7" s="1226" t="s">
        <v>1570</v>
      </c>
      <c r="B7" s="1228"/>
      <c r="C7" s="1223"/>
      <c r="D7" s="1223"/>
      <c r="E7" s="1223"/>
      <c r="F7" s="1223"/>
      <c r="G7" s="1223"/>
      <c r="H7" s="1223"/>
      <c r="I7" s="1223"/>
      <c r="J7" s="1223"/>
      <c r="K7" s="1223"/>
      <c r="L7" s="1223"/>
      <c r="M7" s="1223"/>
      <c r="N7" s="1223"/>
      <c r="O7" s="1223"/>
      <c r="P7" s="1223"/>
      <c r="Q7" s="1223"/>
      <c r="R7" s="1223"/>
      <c r="S7" s="1223"/>
      <c r="T7" s="1223"/>
      <c r="U7" s="1223"/>
      <c r="V7" s="1223"/>
      <c r="W7" s="1223"/>
      <c r="X7" s="1223"/>
      <c r="Y7" s="1223"/>
      <c r="Z7" s="1223"/>
      <c r="AA7" s="1223"/>
      <c r="AB7" s="1223"/>
      <c r="AC7" s="1223"/>
      <c r="AD7" s="1223"/>
      <c r="AE7" s="1223"/>
      <c r="AF7" s="1223"/>
      <c r="AG7" s="1223"/>
      <c r="AH7" s="1223"/>
      <c r="AI7" s="1223"/>
      <c r="AJ7" s="1223"/>
      <c r="AK7" s="1223"/>
      <c r="AL7" s="1223"/>
      <c r="AM7" s="1223"/>
      <c r="AN7" s="1223"/>
      <c r="AO7" s="1223"/>
      <c r="AP7" s="1223"/>
      <c r="AQ7" s="1223"/>
      <c r="AR7" s="1223"/>
      <c r="AS7" s="1223"/>
      <c r="AT7" s="1223"/>
      <c r="AU7" s="1223"/>
      <c r="AV7" s="1223"/>
      <c r="AW7" s="1223"/>
      <c r="AX7" s="1223"/>
      <c r="AY7" s="1223"/>
      <c r="AZ7" s="1223"/>
      <c r="BA7" s="1223"/>
      <c r="BB7" s="1223"/>
      <c r="BC7" s="1223"/>
    </row>
    <row r="8" spans="1:55" ht="30" x14ac:dyDescent="0.25">
      <c r="A8" s="1229" t="s">
        <v>2606</v>
      </c>
      <c r="B8" s="1228"/>
      <c r="C8" s="1223"/>
      <c r="D8" s="1223"/>
      <c r="E8" s="1223"/>
      <c r="F8" s="1223"/>
      <c r="G8" s="1223"/>
      <c r="H8" s="1223"/>
      <c r="I8" s="1223"/>
      <c r="J8" s="1223"/>
      <c r="K8" s="1223"/>
      <c r="L8" s="1223"/>
      <c r="M8" s="1223"/>
      <c r="N8" s="1223"/>
      <c r="O8" s="1223"/>
      <c r="P8" s="1223"/>
      <c r="Q8" s="1223"/>
      <c r="R8" s="1223"/>
      <c r="S8" s="1223"/>
      <c r="T8" s="1223"/>
      <c r="U8" s="1223"/>
      <c r="V8" s="1223"/>
      <c r="W8" s="1223"/>
      <c r="X8" s="1223"/>
      <c r="Y8" s="1223"/>
      <c r="Z8" s="1223"/>
      <c r="AA8" s="1223"/>
      <c r="AB8" s="1223"/>
      <c r="AC8" s="1223"/>
      <c r="AD8" s="1223"/>
      <c r="AE8" s="1223"/>
      <c r="AF8" s="1223"/>
      <c r="AG8" s="1223"/>
      <c r="AH8" s="1223"/>
      <c r="AI8" s="1223"/>
      <c r="AJ8" s="1223"/>
      <c r="AK8" s="1223"/>
      <c r="AL8" s="1223"/>
      <c r="AM8" s="1223"/>
      <c r="AN8" s="1223"/>
      <c r="AO8" s="1223"/>
      <c r="AP8" s="1223"/>
      <c r="AQ8" s="1223"/>
      <c r="AR8" s="1223"/>
      <c r="AS8" s="1223"/>
      <c r="AT8" s="1223"/>
      <c r="AU8" s="1223"/>
      <c r="AV8" s="1223"/>
      <c r="AW8" s="1223"/>
      <c r="AX8" s="1223"/>
      <c r="AY8" s="1223"/>
      <c r="AZ8" s="1223"/>
      <c r="BA8" s="1223"/>
      <c r="BB8" s="1223"/>
      <c r="BC8" s="1223"/>
    </row>
    <row r="9" spans="1:55" x14ac:dyDescent="0.25">
      <c r="A9" s="1226" t="s">
        <v>1579</v>
      </c>
      <c r="B9" s="1228"/>
      <c r="C9" s="1223"/>
      <c r="D9" s="1223"/>
      <c r="E9" s="1223"/>
      <c r="F9" s="1223"/>
      <c r="G9" s="1223"/>
      <c r="H9" s="1223"/>
      <c r="I9" s="1223"/>
      <c r="J9" s="1223"/>
      <c r="K9" s="1223"/>
      <c r="L9" s="1223"/>
      <c r="M9" s="1223"/>
      <c r="N9" s="1223"/>
      <c r="O9" s="1223"/>
      <c r="P9" s="1223"/>
      <c r="Q9" s="1223"/>
      <c r="R9" s="1223"/>
      <c r="S9" s="1223"/>
      <c r="T9" s="1223"/>
      <c r="U9" s="1223"/>
      <c r="V9" s="1223"/>
      <c r="W9" s="1223"/>
      <c r="X9" s="1223"/>
      <c r="Y9" s="1223"/>
      <c r="Z9" s="1223"/>
      <c r="AA9" s="1223"/>
      <c r="AB9" s="1223"/>
      <c r="AC9" s="1223"/>
      <c r="AD9" s="1223"/>
      <c r="AE9" s="1223"/>
      <c r="AF9" s="1223"/>
      <c r="AG9" s="1223"/>
      <c r="AH9" s="1223"/>
      <c r="AI9" s="1223"/>
      <c r="AJ9" s="1223"/>
      <c r="AK9" s="1223"/>
      <c r="AL9" s="1223"/>
      <c r="AM9" s="1223"/>
      <c r="AN9" s="1223"/>
      <c r="AO9" s="1223"/>
      <c r="AP9" s="1223"/>
      <c r="AQ9" s="1223"/>
      <c r="AR9" s="1223"/>
      <c r="AS9" s="1223"/>
      <c r="AT9" s="1223"/>
      <c r="AU9" s="1223"/>
      <c r="AV9" s="1223"/>
      <c r="AW9" s="1223"/>
      <c r="AX9" s="1223"/>
      <c r="AY9" s="1223"/>
      <c r="AZ9" s="1223"/>
      <c r="BA9" s="1223"/>
      <c r="BB9" s="1223"/>
      <c r="BC9" s="1223"/>
    </row>
    <row r="10" spans="1:55" ht="30" x14ac:dyDescent="0.25">
      <c r="A10" s="1226" t="s">
        <v>1580</v>
      </c>
      <c r="B10" s="1228"/>
      <c r="C10" s="1223"/>
      <c r="D10" s="1223"/>
      <c r="E10" s="1223"/>
      <c r="F10" s="1223"/>
      <c r="G10" s="1223"/>
      <c r="H10" s="1223"/>
      <c r="I10" s="1223"/>
      <c r="J10" s="1223"/>
      <c r="K10" s="1223"/>
      <c r="L10" s="1223"/>
      <c r="M10" s="1223"/>
      <c r="N10" s="1223"/>
      <c r="O10" s="1223"/>
      <c r="P10" s="1223"/>
      <c r="Q10" s="1223"/>
      <c r="R10" s="1223"/>
      <c r="S10" s="1223"/>
      <c r="T10" s="1223"/>
      <c r="U10" s="1223"/>
      <c r="V10" s="1223"/>
      <c r="W10" s="1223"/>
      <c r="X10" s="1223"/>
      <c r="Y10" s="1223"/>
      <c r="Z10" s="1223"/>
      <c r="AA10" s="1223"/>
      <c r="AB10" s="1223"/>
      <c r="AC10" s="1223"/>
      <c r="AD10" s="1223"/>
      <c r="AE10" s="1223"/>
      <c r="AF10" s="1223"/>
      <c r="AG10" s="1223"/>
      <c r="AH10" s="1223"/>
      <c r="AI10" s="1223"/>
      <c r="AJ10" s="1223"/>
      <c r="AK10" s="1223"/>
      <c r="AL10" s="1223"/>
      <c r="AM10" s="1223"/>
      <c r="AN10" s="1223"/>
      <c r="AO10" s="1223"/>
      <c r="AP10" s="1223"/>
      <c r="AQ10" s="1223"/>
      <c r="AR10" s="1223"/>
      <c r="AS10" s="1223"/>
      <c r="AT10" s="1223"/>
      <c r="AU10" s="1223"/>
      <c r="AV10" s="1223"/>
      <c r="AW10" s="1223"/>
      <c r="AX10" s="1223"/>
      <c r="AY10" s="1223"/>
      <c r="AZ10" s="1223"/>
      <c r="BA10" s="1223"/>
      <c r="BB10" s="1223"/>
      <c r="BC10" s="1223"/>
    </row>
    <row r="11" spans="1:55" ht="30" x14ac:dyDescent="0.25">
      <c r="A11" s="1226" t="s">
        <v>1581</v>
      </c>
      <c r="B11" s="1228"/>
      <c r="C11" s="1223"/>
      <c r="D11" s="1223"/>
      <c r="E11" s="1223"/>
      <c r="F11" s="1223"/>
      <c r="G11" s="1223"/>
      <c r="H11" s="1223"/>
      <c r="I11" s="1223"/>
      <c r="J11" s="1223"/>
      <c r="K11" s="1223"/>
      <c r="L11" s="1223"/>
      <c r="M11" s="1223"/>
      <c r="N11" s="1223"/>
      <c r="O11" s="1223"/>
      <c r="P11" s="1223"/>
      <c r="Q11" s="1223"/>
      <c r="R11" s="1223"/>
      <c r="S11" s="1223"/>
      <c r="T11" s="1223"/>
      <c r="U11" s="1223"/>
      <c r="V11" s="1223"/>
      <c r="W11" s="1223"/>
      <c r="X11" s="1223"/>
      <c r="Y11" s="1223"/>
      <c r="Z11" s="1223"/>
      <c r="AA11" s="1223"/>
      <c r="AB11" s="1223"/>
      <c r="AC11" s="1223"/>
      <c r="AD11" s="1223"/>
      <c r="AE11" s="1223"/>
      <c r="AF11" s="1223"/>
      <c r="AG11" s="1223"/>
      <c r="AH11" s="1223"/>
      <c r="AI11" s="1223"/>
      <c r="AJ11" s="1223"/>
      <c r="AK11" s="1223"/>
      <c r="AL11" s="1223"/>
      <c r="AM11" s="1223"/>
      <c r="AN11" s="1223"/>
      <c r="AO11" s="1223"/>
      <c r="AP11" s="1223"/>
      <c r="AQ11" s="1223"/>
      <c r="AR11" s="1223"/>
      <c r="AS11" s="1223"/>
      <c r="AT11" s="1223"/>
      <c r="AU11" s="1223"/>
      <c r="AV11" s="1223"/>
      <c r="AW11" s="1223"/>
      <c r="AX11" s="1223"/>
      <c r="AY11" s="1223"/>
      <c r="AZ11" s="1223"/>
      <c r="BA11" s="1223"/>
      <c r="BB11" s="1223"/>
      <c r="BC11" s="1223"/>
    </row>
    <row r="12" spans="1:55" ht="30" x14ac:dyDescent="0.25">
      <c r="A12" s="1226" t="s">
        <v>1582</v>
      </c>
      <c r="B12" s="1228"/>
      <c r="C12" s="1223"/>
      <c r="D12" s="1223"/>
      <c r="E12" s="1223"/>
      <c r="F12" s="1223"/>
      <c r="G12" s="1223"/>
      <c r="H12" s="1223"/>
      <c r="I12" s="1223"/>
      <c r="J12" s="1223"/>
      <c r="K12" s="1223"/>
      <c r="L12" s="1223"/>
      <c r="M12" s="1223"/>
      <c r="N12" s="1223"/>
      <c r="O12" s="1223"/>
      <c r="P12" s="1223"/>
      <c r="Q12" s="1223"/>
      <c r="R12" s="1223"/>
      <c r="S12" s="1223"/>
      <c r="T12" s="1223"/>
      <c r="U12" s="1223"/>
      <c r="V12" s="1223"/>
      <c r="W12" s="1223"/>
      <c r="X12" s="1223"/>
      <c r="Y12" s="1223"/>
      <c r="Z12" s="1223"/>
      <c r="AA12" s="1223"/>
      <c r="AB12" s="1223"/>
      <c r="AC12" s="1223"/>
      <c r="AD12" s="1223"/>
      <c r="AE12" s="1223"/>
      <c r="AF12" s="1223"/>
      <c r="AG12" s="1223"/>
      <c r="AH12" s="1223"/>
      <c r="AI12" s="1223"/>
      <c r="AJ12" s="1223"/>
      <c r="AK12" s="1223"/>
      <c r="AL12" s="1223"/>
      <c r="AM12" s="1223"/>
      <c r="AN12" s="1223"/>
      <c r="AO12" s="1223"/>
      <c r="AP12" s="1223"/>
      <c r="AQ12" s="1223"/>
      <c r="AR12" s="1223"/>
      <c r="AS12" s="1223"/>
      <c r="AT12" s="1223"/>
      <c r="AU12" s="1223"/>
      <c r="AV12" s="1223"/>
      <c r="AW12" s="1223"/>
      <c r="AX12" s="1223"/>
      <c r="AY12" s="1223"/>
      <c r="AZ12" s="1223"/>
      <c r="BA12" s="1223"/>
      <c r="BB12" s="1223"/>
      <c r="BC12" s="1223"/>
    </row>
    <row r="13" spans="1:55" ht="30" x14ac:dyDescent="0.25">
      <c r="A13" s="1226" t="s">
        <v>1583</v>
      </c>
      <c r="B13" s="1228"/>
      <c r="C13" s="1223"/>
      <c r="D13" s="1223"/>
      <c r="E13" s="1223"/>
      <c r="F13" s="1223"/>
      <c r="G13" s="1223"/>
      <c r="H13" s="1223"/>
      <c r="I13" s="1223"/>
      <c r="J13" s="1223"/>
      <c r="K13" s="1223"/>
      <c r="L13" s="1223"/>
      <c r="M13" s="1223"/>
      <c r="N13" s="1223"/>
      <c r="O13" s="1223"/>
      <c r="P13" s="1223"/>
      <c r="Q13" s="1223"/>
      <c r="R13" s="1223"/>
      <c r="S13" s="1223"/>
      <c r="T13" s="1223"/>
      <c r="U13" s="1223"/>
      <c r="V13" s="1223"/>
      <c r="W13" s="1223"/>
      <c r="X13" s="1223"/>
      <c r="Y13" s="1223"/>
      <c r="Z13" s="1223"/>
      <c r="AA13" s="1223"/>
      <c r="AB13" s="1223"/>
      <c r="AC13" s="1223"/>
      <c r="AD13" s="1223"/>
      <c r="AE13" s="1223"/>
      <c r="AF13" s="1223"/>
      <c r="AG13" s="1223"/>
      <c r="AH13" s="1223"/>
      <c r="AI13" s="1223"/>
      <c r="AJ13" s="1223"/>
      <c r="AK13" s="1223"/>
      <c r="AL13" s="1223"/>
      <c r="AM13" s="1223"/>
      <c r="AN13" s="1223"/>
      <c r="AO13" s="1223"/>
      <c r="AP13" s="1223"/>
      <c r="AQ13" s="1223"/>
      <c r="AR13" s="1223"/>
      <c r="AS13" s="1223"/>
      <c r="AT13" s="1223"/>
      <c r="AU13" s="1223"/>
      <c r="AV13" s="1223"/>
      <c r="AW13" s="1223"/>
      <c r="AX13" s="1223"/>
      <c r="AY13" s="1223"/>
      <c r="AZ13" s="1223"/>
      <c r="BA13" s="1223"/>
      <c r="BB13" s="1223"/>
      <c r="BC13" s="1223"/>
    </row>
    <row r="14" spans="1:55" ht="30" x14ac:dyDescent="0.25">
      <c r="A14" s="1226" t="s">
        <v>1584</v>
      </c>
      <c r="B14" s="1228"/>
      <c r="C14" s="1223"/>
      <c r="D14" s="1223"/>
      <c r="E14" s="1223"/>
      <c r="F14" s="1223"/>
      <c r="G14" s="1223"/>
      <c r="H14" s="1223"/>
      <c r="I14" s="1223"/>
      <c r="J14" s="1223"/>
      <c r="K14" s="1223"/>
      <c r="L14" s="1223"/>
      <c r="M14" s="1223"/>
      <c r="N14" s="1223"/>
      <c r="O14" s="1223"/>
      <c r="P14" s="1223"/>
      <c r="Q14" s="1223"/>
      <c r="R14" s="1223"/>
      <c r="S14" s="1223"/>
      <c r="T14" s="1223"/>
      <c r="U14" s="1223"/>
      <c r="V14" s="1223"/>
      <c r="W14" s="1223"/>
      <c r="X14" s="1223"/>
      <c r="Y14" s="1223"/>
      <c r="Z14" s="1223"/>
      <c r="AA14" s="1223"/>
      <c r="AB14" s="1223"/>
      <c r="AC14" s="1223"/>
      <c r="AD14" s="1223"/>
      <c r="AE14" s="1223"/>
      <c r="AF14" s="1223"/>
      <c r="AG14" s="1223"/>
      <c r="AH14" s="1223"/>
      <c r="AI14" s="1223"/>
      <c r="AJ14" s="1223"/>
      <c r="AK14" s="1223"/>
      <c r="AL14" s="1223"/>
      <c r="AM14" s="1223"/>
      <c r="AN14" s="1223"/>
      <c r="AO14" s="1223"/>
      <c r="AP14" s="1223"/>
      <c r="AQ14" s="1223"/>
      <c r="AR14" s="1223"/>
      <c r="AS14" s="1223"/>
      <c r="AT14" s="1223"/>
      <c r="AU14" s="1223"/>
      <c r="AV14" s="1223"/>
      <c r="AW14" s="1223"/>
      <c r="AX14" s="1223"/>
      <c r="AY14" s="1223"/>
      <c r="AZ14" s="1223"/>
      <c r="BA14" s="1223"/>
      <c r="BB14" s="1223"/>
      <c r="BC14" s="1223"/>
    </row>
    <row r="15" spans="1:55" ht="30" x14ac:dyDescent="0.25">
      <c r="A15" s="1229" t="s">
        <v>2610</v>
      </c>
      <c r="B15" s="1230"/>
      <c r="C15" s="1223"/>
      <c r="D15" s="1223"/>
      <c r="E15" s="1223"/>
      <c r="F15" s="1223"/>
      <c r="G15" s="1223"/>
      <c r="H15" s="1223"/>
      <c r="I15" s="1223"/>
      <c r="J15" s="1223"/>
      <c r="K15" s="1223"/>
      <c r="L15" s="1223"/>
      <c r="M15" s="1223"/>
      <c r="N15" s="1223"/>
      <c r="O15" s="1223"/>
      <c r="P15" s="1223"/>
      <c r="Q15" s="1223"/>
      <c r="R15" s="1223"/>
      <c r="S15" s="1223"/>
      <c r="T15" s="1223"/>
      <c r="U15" s="1223"/>
      <c r="V15" s="1223"/>
      <c r="W15" s="1223"/>
      <c r="X15" s="1223"/>
      <c r="Y15" s="1223"/>
      <c r="Z15" s="1223"/>
      <c r="AA15" s="1223"/>
      <c r="AB15" s="1223"/>
      <c r="AC15" s="1223"/>
      <c r="AD15" s="1223"/>
      <c r="AE15" s="1223"/>
      <c r="AF15" s="1223"/>
      <c r="AG15" s="1223"/>
      <c r="AH15" s="1223"/>
      <c r="AI15" s="1223"/>
      <c r="AJ15" s="1223"/>
      <c r="AK15" s="1223"/>
      <c r="AL15" s="1223"/>
      <c r="AM15" s="1223"/>
      <c r="AN15" s="1223"/>
      <c r="AO15" s="1223"/>
      <c r="AP15" s="1223"/>
      <c r="AQ15" s="1223"/>
      <c r="AR15" s="1223"/>
      <c r="AS15" s="1223"/>
      <c r="AT15" s="1223"/>
      <c r="AU15" s="1223"/>
      <c r="AV15" s="1223"/>
      <c r="AW15" s="1223"/>
      <c r="AX15" s="1223"/>
      <c r="AY15" s="1223"/>
      <c r="AZ15" s="1223"/>
      <c r="BA15" s="1223"/>
      <c r="BB15" s="1223"/>
      <c r="BC15" s="1223"/>
    </row>
    <row r="16" spans="1:55" x14ac:dyDescent="0.25">
      <c r="A16" s="1229" t="s">
        <v>2611</v>
      </c>
      <c r="B16" s="1230"/>
      <c r="C16" s="1223"/>
      <c r="D16" s="1223"/>
      <c r="E16" s="1223"/>
      <c r="F16" s="1223"/>
      <c r="G16" s="1223"/>
      <c r="H16" s="1223"/>
      <c r="I16" s="1223"/>
      <c r="J16" s="1223"/>
      <c r="K16" s="1223"/>
      <c r="L16" s="1223"/>
      <c r="M16" s="1223"/>
      <c r="N16" s="1223"/>
      <c r="O16" s="1223"/>
      <c r="P16" s="1223"/>
      <c r="Q16" s="1223"/>
      <c r="R16" s="1223"/>
      <c r="S16" s="1223"/>
      <c r="T16" s="1223"/>
      <c r="U16" s="1223"/>
      <c r="V16" s="1223"/>
      <c r="W16" s="1223"/>
      <c r="X16" s="1223"/>
      <c r="Y16" s="1223"/>
      <c r="Z16" s="1223"/>
      <c r="AA16" s="1223"/>
      <c r="AB16" s="1223"/>
      <c r="AC16" s="1223"/>
      <c r="AD16" s="1223"/>
      <c r="AE16" s="1223"/>
      <c r="AF16" s="1223"/>
      <c r="AG16" s="1223"/>
      <c r="AH16" s="1223"/>
      <c r="AI16" s="1223"/>
      <c r="AJ16" s="1223"/>
      <c r="AK16" s="1223"/>
      <c r="AL16" s="1223"/>
      <c r="AM16" s="1223"/>
      <c r="AN16" s="1223"/>
      <c r="AO16" s="1223"/>
      <c r="AP16" s="1223"/>
      <c r="AQ16" s="1223"/>
      <c r="AR16" s="1223"/>
      <c r="AS16" s="1223"/>
      <c r="AT16" s="1223"/>
      <c r="AU16" s="1223"/>
      <c r="AV16" s="1223"/>
      <c r="AW16" s="1223"/>
      <c r="AX16" s="1223"/>
      <c r="AY16" s="1223"/>
      <c r="AZ16" s="1223"/>
      <c r="BA16" s="1223"/>
      <c r="BB16" s="1223"/>
      <c r="BC16" s="1223"/>
    </row>
    <row r="17" spans="1:55" x14ac:dyDescent="0.25">
      <c r="A17" s="1226" t="s">
        <v>2612</v>
      </c>
      <c r="B17" s="1230"/>
      <c r="C17" s="1223"/>
      <c r="D17" s="1223"/>
      <c r="E17" s="1223"/>
      <c r="F17" s="1223"/>
      <c r="G17" s="1223"/>
      <c r="H17" s="1223"/>
      <c r="I17" s="1223"/>
      <c r="J17" s="1223"/>
      <c r="K17" s="1223"/>
      <c r="L17" s="1223"/>
      <c r="M17" s="1223"/>
      <c r="N17" s="1223"/>
      <c r="O17" s="1223"/>
      <c r="P17" s="1223"/>
      <c r="Q17" s="1223"/>
      <c r="R17" s="1223"/>
      <c r="S17" s="1223"/>
      <c r="T17" s="1223"/>
      <c r="U17" s="1223"/>
      <c r="V17" s="1223"/>
      <c r="W17" s="1223"/>
      <c r="X17" s="1223"/>
      <c r="Y17" s="1223"/>
      <c r="Z17" s="1223"/>
      <c r="AA17" s="1223"/>
      <c r="AB17" s="1223"/>
      <c r="AC17" s="1223"/>
      <c r="AD17" s="1223"/>
      <c r="AE17" s="1223"/>
      <c r="AF17" s="1223"/>
      <c r="AG17" s="1223"/>
      <c r="AH17" s="1223"/>
      <c r="AI17" s="1223"/>
      <c r="AJ17" s="1223"/>
      <c r="AK17" s="1223"/>
      <c r="AL17" s="1223"/>
      <c r="AM17" s="1223"/>
      <c r="AN17" s="1223"/>
      <c r="AO17" s="1223"/>
      <c r="AP17" s="1223"/>
      <c r="AQ17" s="1223"/>
      <c r="AR17" s="1223"/>
      <c r="AS17" s="1223"/>
      <c r="AT17" s="1223"/>
      <c r="AU17" s="1223"/>
      <c r="AV17" s="1223"/>
      <c r="AW17" s="1223"/>
      <c r="AX17" s="1223"/>
      <c r="AY17" s="1223"/>
      <c r="AZ17" s="1223"/>
      <c r="BA17" s="1223"/>
      <c r="BB17" s="1223"/>
      <c r="BC17" s="1223"/>
    </row>
    <row r="18" spans="1:55" x14ac:dyDescent="0.25">
      <c r="A18" s="1229" t="s">
        <v>2613</v>
      </c>
      <c r="B18" s="1230"/>
      <c r="C18" s="1223"/>
      <c r="D18" s="1223"/>
      <c r="E18" s="1223"/>
      <c r="F18" s="1223"/>
      <c r="G18" s="1223"/>
      <c r="H18" s="1223"/>
      <c r="I18" s="1223"/>
      <c r="J18" s="1223"/>
      <c r="K18" s="1223"/>
      <c r="L18" s="1223"/>
      <c r="M18" s="1223"/>
      <c r="N18" s="1223"/>
      <c r="O18" s="1223"/>
      <c r="P18" s="1223"/>
      <c r="Q18" s="1223"/>
      <c r="R18" s="1223"/>
      <c r="S18" s="1223"/>
      <c r="T18" s="1223"/>
      <c r="U18" s="1223"/>
      <c r="V18" s="1223"/>
      <c r="W18" s="1223"/>
      <c r="X18" s="1223"/>
      <c r="Y18" s="1223"/>
      <c r="Z18" s="1223"/>
      <c r="AA18" s="1223"/>
      <c r="AB18" s="1223"/>
      <c r="AC18" s="1223"/>
      <c r="AD18" s="1223"/>
      <c r="AE18" s="1223"/>
      <c r="AF18" s="1223"/>
      <c r="AG18" s="1223"/>
      <c r="AH18" s="1223"/>
      <c r="AI18" s="1223"/>
      <c r="AJ18" s="1223"/>
      <c r="AK18" s="1223"/>
      <c r="AL18" s="1223"/>
      <c r="AM18" s="1223"/>
      <c r="AN18" s="1223"/>
      <c r="AO18" s="1223"/>
      <c r="AP18" s="1223"/>
      <c r="AQ18" s="1223"/>
      <c r="AR18" s="1223"/>
      <c r="AS18" s="1223"/>
      <c r="AT18" s="1223"/>
      <c r="AU18" s="1223"/>
      <c r="AV18" s="1223"/>
      <c r="AW18" s="1223"/>
      <c r="AX18" s="1223"/>
      <c r="AY18" s="1223"/>
      <c r="AZ18" s="1223"/>
      <c r="BA18" s="1223"/>
      <c r="BB18" s="1223"/>
      <c r="BC18" s="1223"/>
    </row>
    <row r="19" spans="1:55" ht="45" x14ac:dyDescent="0.25">
      <c r="A19" s="1229" t="s">
        <v>2614</v>
      </c>
      <c r="B19" s="1230"/>
      <c r="C19" s="1223"/>
      <c r="D19" s="1223"/>
      <c r="E19" s="1223"/>
      <c r="F19" s="1223"/>
      <c r="G19" s="1223"/>
      <c r="H19" s="1223"/>
      <c r="I19" s="1223"/>
      <c r="J19" s="1223"/>
      <c r="K19" s="1223"/>
      <c r="L19" s="1223"/>
      <c r="M19" s="1223"/>
      <c r="N19" s="1223"/>
      <c r="O19" s="1223"/>
      <c r="P19" s="1223"/>
      <c r="Q19" s="1223"/>
      <c r="R19" s="1223"/>
      <c r="S19" s="1223"/>
      <c r="T19" s="1223"/>
      <c r="U19" s="1223"/>
      <c r="V19" s="1223"/>
      <c r="W19" s="1223"/>
      <c r="X19" s="1223"/>
      <c r="Y19" s="1223"/>
      <c r="Z19" s="1223"/>
      <c r="AA19" s="1223"/>
      <c r="AB19" s="1223"/>
      <c r="AC19" s="1223"/>
      <c r="AD19" s="1223"/>
      <c r="AE19" s="1223"/>
      <c r="AF19" s="1223"/>
      <c r="AG19" s="1223"/>
      <c r="AH19" s="1223"/>
      <c r="AI19" s="1223"/>
      <c r="AJ19" s="1223"/>
      <c r="AK19" s="1223"/>
      <c r="AL19" s="1223"/>
      <c r="AM19" s="1223"/>
      <c r="AN19" s="1223"/>
      <c r="AO19" s="1223"/>
      <c r="AP19" s="1223"/>
      <c r="AQ19" s="1223"/>
      <c r="AR19" s="1223"/>
      <c r="AS19" s="1223"/>
      <c r="AT19" s="1223"/>
      <c r="AU19" s="1223"/>
      <c r="AV19" s="1223"/>
      <c r="AW19" s="1223"/>
      <c r="AX19" s="1223"/>
      <c r="AY19" s="1223"/>
      <c r="AZ19" s="1223"/>
      <c r="BA19" s="1223"/>
      <c r="BB19" s="1223"/>
      <c r="BC19" s="1223"/>
    </row>
    <row r="20" spans="1:55" ht="30" x14ac:dyDescent="0.25">
      <c r="A20" s="1229" t="s">
        <v>2615</v>
      </c>
      <c r="B20" s="1230"/>
      <c r="C20" s="1223"/>
      <c r="D20" s="1223"/>
      <c r="E20" s="1223"/>
      <c r="F20" s="1223"/>
      <c r="G20" s="1223"/>
      <c r="H20" s="1223"/>
      <c r="I20" s="1223"/>
      <c r="J20" s="1223"/>
      <c r="K20" s="1223"/>
      <c r="L20" s="1223"/>
      <c r="M20" s="1223"/>
      <c r="N20" s="1223"/>
      <c r="O20" s="1223"/>
      <c r="P20" s="1223"/>
      <c r="Q20" s="1223"/>
      <c r="R20" s="1223"/>
      <c r="S20" s="1223"/>
      <c r="T20" s="1223"/>
      <c r="U20" s="1223"/>
      <c r="V20" s="1223"/>
      <c r="W20" s="1223"/>
      <c r="X20" s="1223"/>
      <c r="Y20" s="1223"/>
      <c r="Z20" s="1223"/>
      <c r="AA20" s="1223"/>
      <c r="AB20" s="1223"/>
      <c r="AC20" s="1223"/>
      <c r="AD20" s="1223"/>
      <c r="AE20" s="1223"/>
      <c r="AF20" s="1223"/>
      <c r="AG20" s="1223"/>
      <c r="AH20" s="1223"/>
      <c r="AI20" s="1223"/>
      <c r="AJ20" s="1223"/>
      <c r="AK20" s="1223"/>
      <c r="AL20" s="1223"/>
      <c r="AM20" s="1223"/>
      <c r="AN20" s="1223"/>
      <c r="AO20" s="1223"/>
      <c r="AP20" s="1223"/>
      <c r="AQ20" s="1223"/>
      <c r="AR20" s="1223"/>
      <c r="AS20" s="1223"/>
      <c r="AT20" s="1223"/>
      <c r="AU20" s="1223"/>
      <c r="AV20" s="1223"/>
      <c r="AW20" s="1223"/>
      <c r="AX20" s="1223"/>
      <c r="AY20" s="1223"/>
      <c r="AZ20" s="1223"/>
      <c r="BA20" s="1223"/>
      <c r="BB20" s="1223"/>
      <c r="BC20" s="1223"/>
    </row>
    <row r="21" spans="1:55" ht="30" x14ac:dyDescent="0.25">
      <c r="A21" s="1229" t="s">
        <v>2616</v>
      </c>
      <c r="B21" s="1230"/>
      <c r="C21" s="1223"/>
      <c r="D21" s="1223"/>
      <c r="E21" s="1223"/>
      <c r="F21" s="1223"/>
      <c r="G21" s="1223"/>
      <c r="H21" s="1223"/>
      <c r="I21" s="1223"/>
      <c r="J21" s="1223"/>
      <c r="K21" s="1223"/>
      <c r="L21" s="1223"/>
      <c r="M21" s="1223"/>
      <c r="N21" s="1223"/>
      <c r="O21" s="1223"/>
      <c r="P21" s="1223"/>
      <c r="Q21" s="1223"/>
      <c r="R21" s="1223"/>
      <c r="S21" s="1223"/>
      <c r="T21" s="1223"/>
      <c r="U21" s="1223"/>
      <c r="V21" s="1223"/>
      <c r="W21" s="1223"/>
      <c r="X21" s="1223"/>
      <c r="Y21" s="1223"/>
      <c r="Z21" s="1223"/>
      <c r="AA21" s="1223"/>
      <c r="AB21" s="1223"/>
      <c r="AC21" s="1223"/>
      <c r="AD21" s="1223"/>
      <c r="AE21" s="1223"/>
      <c r="AF21" s="1223"/>
      <c r="AG21" s="1223"/>
      <c r="AH21" s="1223"/>
      <c r="AI21" s="1223"/>
      <c r="AJ21" s="1223"/>
      <c r="AK21" s="1223"/>
      <c r="AL21" s="1223"/>
      <c r="AM21" s="1223"/>
      <c r="AN21" s="1223"/>
      <c r="AO21" s="1223"/>
      <c r="AP21" s="1223"/>
      <c r="AQ21" s="1223"/>
      <c r="AR21" s="1223"/>
      <c r="AS21" s="1223"/>
      <c r="AT21" s="1223"/>
      <c r="AU21" s="1223"/>
      <c r="AV21" s="1223"/>
      <c r="AW21" s="1223"/>
      <c r="AX21" s="1223"/>
      <c r="AY21" s="1223"/>
      <c r="AZ21" s="1223"/>
      <c r="BA21" s="1223"/>
      <c r="BB21" s="1223"/>
      <c r="BC21" s="1223"/>
    </row>
    <row r="22" spans="1:55" x14ac:dyDescent="0.25">
      <c r="A22" s="1229" t="s">
        <v>2620</v>
      </c>
      <c r="B22" s="1230"/>
      <c r="C22" s="1223"/>
      <c r="D22" s="1223"/>
      <c r="E22" s="1223"/>
      <c r="F22" s="1223"/>
      <c r="G22" s="1223"/>
      <c r="H22" s="1223"/>
      <c r="I22" s="1223"/>
      <c r="J22" s="1223"/>
      <c r="K22" s="1223"/>
      <c r="L22" s="1223"/>
      <c r="M22" s="1223"/>
      <c r="N22" s="1223"/>
      <c r="O22" s="1223"/>
      <c r="P22" s="1223"/>
      <c r="Q22" s="1223"/>
      <c r="R22" s="1223"/>
      <c r="S22" s="1223"/>
      <c r="T22" s="1223"/>
      <c r="U22" s="1223"/>
      <c r="V22" s="1223"/>
      <c r="W22" s="1223"/>
      <c r="X22" s="1223"/>
      <c r="Y22" s="1223"/>
      <c r="Z22" s="1223"/>
      <c r="AA22" s="1223"/>
      <c r="AB22" s="1223"/>
      <c r="AC22" s="1223"/>
      <c r="AD22" s="1223"/>
      <c r="AE22" s="1223"/>
      <c r="AF22" s="1223"/>
      <c r="AG22" s="1223"/>
      <c r="AH22" s="1223"/>
      <c r="AI22" s="1223"/>
      <c r="AJ22" s="1223"/>
      <c r="AK22" s="1223"/>
      <c r="AL22" s="1223"/>
      <c r="AM22" s="1223"/>
      <c r="AN22" s="1223"/>
      <c r="AO22" s="1223"/>
      <c r="AP22" s="1223"/>
      <c r="AQ22" s="1223"/>
      <c r="AR22" s="1223"/>
      <c r="AS22" s="1223"/>
      <c r="AT22" s="1223"/>
      <c r="AU22" s="1223"/>
      <c r="AV22" s="1223"/>
      <c r="AW22" s="1223"/>
      <c r="AX22" s="1223"/>
      <c r="AY22" s="1223"/>
      <c r="AZ22" s="1223"/>
      <c r="BA22" s="1223"/>
      <c r="BB22" s="1223"/>
      <c r="BC22" s="1223"/>
    </row>
    <row r="23" spans="1:55" x14ac:dyDescent="0.25">
      <c r="A23" s="1231" t="s">
        <v>2665</v>
      </c>
      <c r="B23" s="1232"/>
      <c r="C23" s="1223"/>
      <c r="D23" s="1223"/>
      <c r="E23" s="1223"/>
      <c r="F23" s="1223"/>
      <c r="G23" s="1223"/>
      <c r="H23" s="1223"/>
      <c r="I23" s="1223"/>
      <c r="J23" s="1223"/>
      <c r="K23" s="1223"/>
      <c r="L23" s="1223"/>
      <c r="M23" s="1223"/>
      <c r="N23" s="1223"/>
      <c r="O23" s="1223"/>
      <c r="P23" s="1223"/>
      <c r="Q23" s="1223"/>
      <c r="R23" s="1223"/>
      <c r="S23" s="1223"/>
      <c r="T23" s="1223"/>
      <c r="U23" s="1223"/>
      <c r="V23" s="1223"/>
      <c r="W23" s="1223"/>
      <c r="X23" s="1223"/>
      <c r="Y23" s="1223"/>
      <c r="Z23" s="1223"/>
      <c r="AA23" s="1223"/>
      <c r="AB23" s="1223"/>
      <c r="AC23" s="1223"/>
      <c r="AD23" s="1223"/>
      <c r="AE23" s="1223"/>
      <c r="AF23" s="1223"/>
      <c r="AG23" s="1223"/>
      <c r="AH23" s="1223"/>
      <c r="AI23" s="1223"/>
      <c r="AJ23" s="1223"/>
      <c r="AK23" s="1223"/>
      <c r="AL23" s="1223"/>
      <c r="AM23" s="1223"/>
      <c r="AN23" s="1223"/>
      <c r="AO23" s="1223"/>
      <c r="AP23" s="1223"/>
      <c r="AQ23" s="1223"/>
      <c r="AR23" s="1223"/>
      <c r="AS23" s="1223"/>
      <c r="AT23" s="1223"/>
      <c r="AU23" s="1223"/>
      <c r="AV23" s="1223"/>
      <c r="AW23" s="1223"/>
      <c r="AX23" s="1223"/>
      <c r="AY23" s="1223"/>
      <c r="AZ23" s="1223"/>
      <c r="BA23" s="1223"/>
      <c r="BB23" s="1223"/>
      <c r="BC23" s="1223"/>
    </row>
    <row r="24" spans="1:55" x14ac:dyDescent="0.25">
      <c r="A24" s="1233" t="s">
        <v>2666</v>
      </c>
      <c r="B24" s="1232"/>
      <c r="C24" s="1223"/>
      <c r="D24" s="1223"/>
      <c r="E24" s="1223"/>
      <c r="F24" s="1223"/>
      <c r="G24" s="1223"/>
      <c r="H24" s="1223"/>
      <c r="I24" s="1223"/>
      <c r="J24" s="1223"/>
      <c r="K24" s="1223"/>
      <c r="L24" s="1223"/>
      <c r="M24" s="1223"/>
      <c r="N24" s="1223"/>
      <c r="O24" s="1223"/>
      <c r="P24" s="1223"/>
      <c r="Q24" s="1223"/>
      <c r="R24" s="1223"/>
      <c r="S24" s="1223"/>
      <c r="T24" s="1223"/>
      <c r="U24" s="1223"/>
      <c r="V24" s="1223"/>
      <c r="W24" s="1223"/>
      <c r="X24" s="1223"/>
      <c r="Y24" s="1223"/>
      <c r="Z24" s="1223"/>
      <c r="AA24" s="1223"/>
      <c r="AB24" s="1223"/>
      <c r="AC24" s="1223"/>
      <c r="AD24" s="1223"/>
      <c r="AE24" s="1223"/>
      <c r="AF24" s="1223"/>
      <c r="AG24" s="1223"/>
      <c r="AH24" s="1223"/>
      <c r="AI24" s="1223"/>
      <c r="AJ24" s="1223"/>
      <c r="AK24" s="1223"/>
      <c r="AL24" s="1223"/>
      <c r="AM24" s="1223"/>
      <c r="AN24" s="1223"/>
      <c r="AO24" s="1223"/>
      <c r="AP24" s="1223"/>
      <c r="AQ24" s="1223"/>
      <c r="AR24" s="1223"/>
      <c r="AS24" s="1223"/>
      <c r="AT24" s="1223"/>
      <c r="AU24" s="1223"/>
      <c r="AV24" s="1223"/>
      <c r="AW24" s="1223"/>
      <c r="AX24" s="1223"/>
      <c r="AY24" s="1223"/>
      <c r="AZ24" s="1223"/>
      <c r="BA24" s="1223"/>
      <c r="BB24" s="1223"/>
      <c r="BC24" s="1223"/>
    </row>
    <row r="25" spans="1:55" x14ac:dyDescent="0.25">
      <c r="A25" s="1233" t="s">
        <v>2667</v>
      </c>
      <c r="B25" s="1232"/>
      <c r="C25" s="1223"/>
      <c r="D25" s="1223"/>
      <c r="E25" s="1223"/>
      <c r="F25" s="1223"/>
      <c r="G25" s="1223"/>
      <c r="H25" s="1223"/>
      <c r="I25" s="1223"/>
      <c r="J25" s="1223"/>
      <c r="K25" s="1223"/>
      <c r="L25" s="1223"/>
      <c r="M25" s="1223"/>
      <c r="N25" s="1223"/>
      <c r="O25" s="1223"/>
      <c r="P25" s="1223"/>
      <c r="Q25" s="1223"/>
      <c r="R25" s="1223"/>
      <c r="S25" s="1223"/>
      <c r="T25" s="1223"/>
      <c r="U25" s="1223"/>
      <c r="V25" s="1223"/>
      <c r="W25" s="1223"/>
      <c r="X25" s="1223"/>
      <c r="Y25" s="1223"/>
      <c r="Z25" s="1223"/>
      <c r="AA25" s="1223"/>
      <c r="AB25" s="1223"/>
      <c r="AC25" s="1223"/>
      <c r="AD25" s="1223"/>
      <c r="AE25" s="1223"/>
      <c r="AF25" s="1223"/>
      <c r="AG25" s="1223"/>
      <c r="AH25" s="1223"/>
      <c r="AI25" s="1223"/>
      <c r="AJ25" s="1223"/>
      <c r="AK25" s="1223"/>
      <c r="AL25" s="1223"/>
      <c r="AM25" s="1223"/>
      <c r="AN25" s="1223"/>
      <c r="AO25" s="1223"/>
      <c r="AP25" s="1223"/>
      <c r="AQ25" s="1223"/>
      <c r="AR25" s="1223"/>
      <c r="AS25" s="1223"/>
      <c r="AT25" s="1223"/>
      <c r="AU25" s="1223"/>
      <c r="AV25" s="1223"/>
      <c r="AW25" s="1223"/>
      <c r="AX25" s="1223"/>
      <c r="AY25" s="1223"/>
      <c r="AZ25" s="1223"/>
      <c r="BA25" s="1223"/>
      <c r="BB25" s="1223"/>
      <c r="BC25" s="1223"/>
    </row>
    <row r="26" spans="1:55" x14ac:dyDescent="0.25">
      <c r="A26" s="1233" t="s">
        <v>2668</v>
      </c>
      <c r="B26" s="1234"/>
      <c r="C26" s="1223"/>
      <c r="D26" s="1223"/>
      <c r="E26" s="1223"/>
      <c r="F26" s="1223"/>
      <c r="G26" s="1223"/>
      <c r="H26" s="1223"/>
      <c r="I26" s="1223"/>
      <c r="J26" s="1223"/>
      <c r="K26" s="1223"/>
      <c r="L26" s="1223"/>
      <c r="M26" s="1223"/>
      <c r="N26" s="1223"/>
      <c r="O26" s="1223"/>
      <c r="P26" s="1223"/>
      <c r="Q26" s="1223"/>
      <c r="R26" s="1223"/>
      <c r="S26" s="1223"/>
      <c r="T26" s="1223"/>
      <c r="U26" s="1223"/>
      <c r="V26" s="1223"/>
      <c r="W26" s="1223"/>
      <c r="X26" s="1223"/>
      <c r="Y26" s="1223"/>
      <c r="Z26" s="1223"/>
      <c r="AA26" s="1223"/>
      <c r="AB26" s="1223"/>
      <c r="AC26" s="1223"/>
      <c r="AD26" s="1223"/>
      <c r="AE26" s="1223"/>
      <c r="AF26" s="1223"/>
      <c r="AG26" s="1223"/>
      <c r="AH26" s="1223"/>
      <c r="AI26" s="1223"/>
      <c r="AJ26" s="1223"/>
      <c r="AK26" s="1223"/>
      <c r="AL26" s="1223"/>
      <c r="AM26" s="1223"/>
      <c r="AN26" s="1223"/>
      <c r="AO26" s="1223"/>
      <c r="AP26" s="1223"/>
      <c r="AQ26" s="1223"/>
      <c r="AR26" s="1223"/>
      <c r="AS26" s="1223"/>
      <c r="AT26" s="1223"/>
      <c r="AU26" s="1223"/>
      <c r="AV26" s="1223"/>
      <c r="AW26" s="1223"/>
      <c r="AX26" s="1223"/>
      <c r="AY26" s="1223"/>
      <c r="AZ26" s="1223"/>
      <c r="BA26" s="1223"/>
      <c r="BB26" s="1223"/>
      <c r="BC26" s="1223"/>
    </row>
    <row r="27" spans="1:55" ht="30" x14ac:dyDescent="0.25">
      <c r="A27" s="1226" t="s">
        <v>1597</v>
      </c>
      <c r="B27" s="1230"/>
      <c r="C27" s="1223"/>
      <c r="D27" s="1223"/>
      <c r="E27" s="1223"/>
      <c r="F27" s="1223"/>
      <c r="G27" s="1223"/>
      <c r="H27" s="1223"/>
      <c r="I27" s="1223"/>
      <c r="J27" s="1223"/>
      <c r="K27" s="1223"/>
      <c r="L27" s="1223"/>
      <c r="M27" s="1223"/>
      <c r="N27" s="1223"/>
      <c r="O27" s="1223"/>
      <c r="P27" s="1223"/>
      <c r="Q27" s="1223"/>
      <c r="R27" s="1223"/>
      <c r="S27" s="1223"/>
      <c r="T27" s="1223"/>
      <c r="U27" s="1223"/>
      <c r="V27" s="1223"/>
      <c r="W27" s="1223"/>
      <c r="X27" s="1223"/>
      <c r="Y27" s="1223"/>
      <c r="Z27" s="1223"/>
      <c r="AA27" s="1223"/>
      <c r="AB27" s="1223"/>
      <c r="AC27" s="1223"/>
      <c r="AD27" s="1223"/>
      <c r="AE27" s="1223"/>
      <c r="AF27" s="1223"/>
      <c r="AG27" s="1223"/>
      <c r="AH27" s="1223"/>
      <c r="AI27" s="1223"/>
      <c r="AJ27" s="1223"/>
      <c r="AK27" s="1223"/>
      <c r="AL27" s="1223"/>
      <c r="AM27" s="1223"/>
      <c r="AN27" s="1223"/>
      <c r="AO27" s="1223"/>
      <c r="AP27" s="1223"/>
      <c r="AQ27" s="1223"/>
      <c r="AR27" s="1223"/>
      <c r="AS27" s="1223"/>
      <c r="AT27" s="1223"/>
      <c r="AU27" s="1223"/>
      <c r="AV27" s="1223"/>
      <c r="AW27" s="1223"/>
      <c r="AX27" s="1223"/>
      <c r="AY27" s="1223"/>
      <c r="AZ27" s="1223"/>
      <c r="BA27" s="1223"/>
      <c r="BB27" s="1223"/>
      <c r="BC27" s="1223"/>
    </row>
    <row r="28" spans="1:55" x14ac:dyDescent="0.25">
      <c r="A28" s="1229" t="s">
        <v>2622</v>
      </c>
      <c r="B28" s="1235"/>
      <c r="C28" s="1223"/>
      <c r="D28" s="1223"/>
      <c r="E28" s="1223"/>
      <c r="F28" s="1223"/>
      <c r="G28" s="1223"/>
      <c r="H28" s="1223"/>
      <c r="I28" s="1223"/>
      <c r="J28" s="1223"/>
      <c r="K28" s="1223"/>
      <c r="L28" s="1223"/>
      <c r="M28" s="1223"/>
      <c r="N28" s="1223"/>
      <c r="O28" s="1223"/>
      <c r="P28" s="1223"/>
      <c r="Q28" s="1223"/>
      <c r="R28" s="1223"/>
      <c r="S28" s="1223"/>
      <c r="T28" s="1223"/>
      <c r="U28" s="1223"/>
      <c r="V28" s="1223"/>
      <c r="W28" s="1223"/>
      <c r="X28" s="1223"/>
      <c r="Y28" s="1223"/>
      <c r="Z28" s="1223"/>
      <c r="AA28" s="1223"/>
      <c r="AB28" s="1223"/>
      <c r="AC28" s="1223"/>
      <c r="AD28" s="1223"/>
      <c r="AE28" s="1223"/>
      <c r="AF28" s="1223"/>
      <c r="AG28" s="1223"/>
      <c r="AH28" s="1223"/>
      <c r="AI28" s="1223"/>
      <c r="AJ28" s="1223"/>
      <c r="AK28" s="1223"/>
      <c r="AL28" s="1223"/>
      <c r="AM28" s="1223"/>
      <c r="AN28" s="1223"/>
      <c r="AO28" s="1223"/>
      <c r="AP28" s="1223"/>
      <c r="AQ28" s="1223"/>
      <c r="AR28" s="1223"/>
      <c r="AS28" s="1223"/>
      <c r="AT28" s="1223"/>
      <c r="AU28" s="1223"/>
      <c r="AV28" s="1223"/>
      <c r="AW28" s="1223"/>
      <c r="AX28" s="1223"/>
      <c r="AY28" s="1223"/>
      <c r="AZ28" s="1223"/>
      <c r="BA28" s="1223"/>
      <c r="BB28" s="1223"/>
      <c r="BC28" s="1223"/>
    </row>
    <row r="29" spans="1:55" x14ac:dyDescent="0.25">
      <c r="A29" s="1229" t="s">
        <v>2669</v>
      </c>
      <c r="B29" s="1236"/>
      <c r="C29" s="1223"/>
      <c r="D29" s="1223"/>
      <c r="E29" s="1223"/>
      <c r="F29" s="1223"/>
      <c r="G29" s="1223"/>
      <c r="H29" s="1223"/>
      <c r="I29" s="1223"/>
      <c r="J29" s="1223"/>
      <c r="K29" s="1223"/>
      <c r="L29" s="1223"/>
      <c r="M29" s="1223"/>
      <c r="N29" s="1223"/>
      <c r="O29" s="1223"/>
      <c r="P29" s="1223"/>
      <c r="Q29" s="1223"/>
      <c r="R29" s="1223"/>
      <c r="S29" s="1223"/>
      <c r="T29" s="1223"/>
      <c r="U29" s="1223"/>
      <c r="V29" s="1223"/>
      <c r="W29" s="1223"/>
      <c r="X29" s="1223"/>
      <c r="Y29" s="1223"/>
      <c r="Z29" s="1223"/>
      <c r="AA29" s="1223"/>
      <c r="AB29" s="1223"/>
      <c r="AC29" s="1223"/>
      <c r="AD29" s="1223"/>
      <c r="AE29" s="1223"/>
      <c r="AF29" s="1223"/>
      <c r="AG29" s="1223"/>
      <c r="AH29" s="1223"/>
      <c r="AI29" s="1223"/>
      <c r="AJ29" s="1223"/>
      <c r="AK29" s="1223"/>
      <c r="AL29" s="1223"/>
      <c r="AM29" s="1223"/>
      <c r="AN29" s="1223"/>
      <c r="AO29" s="1223"/>
      <c r="AP29" s="1223"/>
      <c r="AQ29" s="1223"/>
      <c r="AR29" s="1223"/>
      <c r="AS29" s="1223"/>
      <c r="AT29" s="1223"/>
      <c r="AU29" s="1223"/>
      <c r="AV29" s="1223"/>
      <c r="AW29" s="1223"/>
      <c r="AX29" s="1223"/>
      <c r="AY29" s="1223"/>
      <c r="AZ29" s="1223"/>
      <c r="BA29" s="1223"/>
      <c r="BB29" s="1223"/>
      <c r="BC29" s="1223"/>
    </row>
    <row r="30" spans="1:55" x14ac:dyDescent="0.25">
      <c r="A30" s="1229" t="s">
        <v>2670</v>
      </c>
      <c r="B30" s="1236"/>
      <c r="C30" s="1223"/>
      <c r="D30" s="1223"/>
      <c r="E30" s="1223"/>
      <c r="F30" s="1223"/>
      <c r="G30" s="1223"/>
      <c r="H30" s="1223"/>
      <c r="I30" s="1223"/>
      <c r="J30" s="1223"/>
      <c r="K30" s="1223"/>
      <c r="L30" s="1223"/>
      <c r="M30" s="1223"/>
      <c r="N30" s="1223"/>
      <c r="O30" s="1223"/>
      <c r="P30" s="1223"/>
      <c r="Q30" s="1223"/>
      <c r="R30" s="1223"/>
      <c r="S30" s="1223"/>
      <c r="T30" s="1223"/>
      <c r="U30" s="1223"/>
      <c r="V30" s="1223"/>
      <c r="W30" s="1223"/>
      <c r="X30" s="1223"/>
      <c r="Y30" s="1223"/>
      <c r="Z30" s="1223"/>
      <c r="AA30" s="1223"/>
      <c r="AB30" s="1223"/>
      <c r="AC30" s="1223"/>
      <c r="AD30" s="1223"/>
      <c r="AE30" s="1223"/>
      <c r="AF30" s="1223"/>
      <c r="AG30" s="1223"/>
      <c r="AH30" s="1223"/>
      <c r="AI30" s="1223"/>
      <c r="AJ30" s="1223"/>
      <c r="AK30" s="1223"/>
      <c r="AL30" s="1223"/>
      <c r="AM30" s="1223"/>
      <c r="AN30" s="1223"/>
      <c r="AO30" s="1223"/>
      <c r="AP30" s="1223"/>
      <c r="AQ30" s="1223"/>
      <c r="AR30" s="1223"/>
      <c r="AS30" s="1223"/>
      <c r="AT30" s="1223"/>
      <c r="AU30" s="1223"/>
      <c r="AV30" s="1223"/>
      <c r="AW30" s="1223"/>
      <c r="AX30" s="1223"/>
      <c r="AY30" s="1223"/>
      <c r="AZ30" s="1223"/>
      <c r="BA30" s="1223"/>
      <c r="BB30" s="1223"/>
      <c r="BC30" s="1223"/>
    </row>
    <row r="31" spans="1:55" x14ac:dyDescent="0.25">
      <c r="A31" s="1229" t="s">
        <v>2625</v>
      </c>
      <c r="B31" s="1595">
        <f>SUM(B29:B30)</f>
        <v>0</v>
      </c>
      <c r="C31" s="1223"/>
      <c r="D31" s="1223"/>
      <c r="E31" s="1223"/>
      <c r="F31" s="1223"/>
      <c r="G31" s="1223"/>
      <c r="H31" s="1223"/>
      <c r="I31" s="1223"/>
      <c r="J31" s="1223"/>
      <c r="K31" s="1223"/>
      <c r="L31" s="1223"/>
      <c r="M31" s="1223"/>
      <c r="N31" s="1223"/>
      <c r="O31" s="1223"/>
      <c r="P31" s="1223"/>
      <c r="Q31" s="1223"/>
      <c r="R31" s="1223"/>
      <c r="S31" s="1223"/>
      <c r="T31" s="1223"/>
      <c r="U31" s="1223"/>
      <c r="V31" s="1223"/>
      <c r="W31" s="1223"/>
      <c r="X31" s="1223"/>
      <c r="Y31" s="1223"/>
      <c r="Z31" s="1223"/>
      <c r="AA31" s="1223"/>
      <c r="AB31" s="1223"/>
      <c r="AC31" s="1223"/>
      <c r="AD31" s="1223"/>
      <c r="AE31" s="1223"/>
      <c r="AF31" s="1223"/>
      <c r="AG31" s="1223"/>
      <c r="AH31" s="1223"/>
      <c r="AI31" s="1223"/>
      <c r="AJ31" s="1223"/>
      <c r="AK31" s="1223"/>
      <c r="AL31" s="1223"/>
      <c r="AM31" s="1223"/>
      <c r="AN31" s="1223"/>
      <c r="AO31" s="1223"/>
      <c r="AP31" s="1223"/>
      <c r="AQ31" s="1223"/>
      <c r="AR31" s="1223"/>
      <c r="AS31" s="1223"/>
      <c r="AT31" s="1223"/>
      <c r="AU31" s="1223"/>
      <c r="AV31" s="1223"/>
      <c r="AW31" s="1223"/>
      <c r="AX31" s="1223"/>
      <c r="AY31" s="1223"/>
      <c r="AZ31" s="1223"/>
      <c r="BA31" s="1223"/>
      <c r="BB31" s="1223"/>
      <c r="BC31" s="1223"/>
    </row>
    <row r="32" spans="1:55" x14ac:dyDescent="0.25">
      <c r="A32" s="1237" t="s">
        <v>3138</v>
      </c>
      <c r="B32" s="1238"/>
      <c r="C32" s="1223"/>
      <c r="D32" s="1223"/>
      <c r="E32" s="1223"/>
      <c r="F32" s="1223"/>
      <c r="G32" s="1223"/>
      <c r="H32" s="1223"/>
      <c r="I32" s="1223"/>
      <c r="J32" s="1223"/>
      <c r="K32" s="1223"/>
      <c r="L32" s="1223"/>
      <c r="M32" s="1223"/>
      <c r="N32" s="1223"/>
      <c r="O32" s="1223"/>
      <c r="P32" s="1223"/>
      <c r="Q32" s="1223"/>
      <c r="R32" s="1223"/>
      <c r="S32" s="1223"/>
      <c r="T32" s="1223"/>
      <c r="U32" s="1223"/>
      <c r="V32" s="1223"/>
      <c r="W32" s="1223"/>
      <c r="X32" s="1223"/>
      <c r="Y32" s="1223"/>
      <c r="Z32" s="1223"/>
      <c r="AA32" s="1223"/>
      <c r="AB32" s="1223"/>
      <c r="AC32" s="1223"/>
      <c r="AD32" s="1223"/>
      <c r="AE32" s="1223"/>
      <c r="AF32" s="1223"/>
      <c r="AG32" s="1223"/>
      <c r="AH32" s="1223"/>
      <c r="AI32" s="1223"/>
      <c r="AJ32" s="1223"/>
      <c r="AK32" s="1223"/>
      <c r="AL32" s="1223"/>
      <c r="AM32" s="1223"/>
      <c r="AN32" s="1223"/>
      <c r="AO32" s="1223"/>
      <c r="AP32" s="1223"/>
      <c r="AQ32" s="1223"/>
      <c r="AR32" s="1223"/>
      <c r="AS32" s="1223"/>
      <c r="AT32" s="1223"/>
      <c r="AU32" s="1223"/>
      <c r="AV32" s="1223"/>
      <c r="AW32" s="1223"/>
      <c r="AX32" s="1223"/>
      <c r="AY32" s="1223"/>
      <c r="AZ32" s="1223"/>
      <c r="BA32" s="1223"/>
      <c r="BB32" s="1223"/>
      <c r="BC32" s="1223"/>
    </row>
    <row r="33" spans="1:55" ht="45" x14ac:dyDescent="0.25">
      <c r="A33" s="1229" t="s">
        <v>2628</v>
      </c>
      <c r="B33" s="1228"/>
      <c r="C33" s="1223"/>
      <c r="D33" s="1223"/>
      <c r="E33" s="1223"/>
      <c r="F33" s="1223"/>
      <c r="G33" s="1223"/>
      <c r="H33" s="1223"/>
      <c r="I33" s="1223"/>
      <c r="J33" s="1223"/>
      <c r="K33" s="1223"/>
      <c r="L33" s="1223"/>
      <c r="M33" s="1223"/>
      <c r="N33" s="1223"/>
      <c r="O33" s="1223"/>
      <c r="P33" s="1223"/>
      <c r="Q33" s="1223"/>
      <c r="R33" s="1223"/>
      <c r="S33" s="1223"/>
      <c r="T33" s="1223"/>
      <c r="U33" s="1223"/>
      <c r="V33" s="1223"/>
      <c r="W33" s="1223"/>
      <c r="X33" s="1223"/>
      <c r="Y33" s="1223"/>
      <c r="Z33" s="1223"/>
      <c r="AA33" s="1223"/>
      <c r="AB33" s="1223"/>
      <c r="AC33" s="1223"/>
      <c r="AD33" s="1223"/>
      <c r="AE33" s="1223"/>
      <c r="AF33" s="1223"/>
      <c r="AG33" s="1223"/>
      <c r="AH33" s="1223"/>
      <c r="AI33" s="1223"/>
      <c r="AJ33" s="1223"/>
      <c r="AK33" s="1223"/>
      <c r="AL33" s="1223"/>
      <c r="AM33" s="1223"/>
      <c r="AN33" s="1223"/>
      <c r="AO33" s="1223"/>
      <c r="AP33" s="1223"/>
      <c r="AQ33" s="1223"/>
      <c r="AR33" s="1223"/>
      <c r="AS33" s="1223"/>
      <c r="AT33" s="1223"/>
      <c r="AU33" s="1223"/>
      <c r="AV33" s="1223"/>
      <c r="AW33" s="1223"/>
      <c r="AX33" s="1223"/>
      <c r="AY33" s="1223"/>
      <c r="AZ33" s="1223"/>
      <c r="BA33" s="1223"/>
      <c r="BB33" s="1223"/>
      <c r="BC33" s="1223"/>
    </row>
    <row r="34" spans="1:55" ht="30" x14ac:dyDescent="0.25">
      <c r="A34" s="1237" t="s">
        <v>3139</v>
      </c>
      <c r="B34" s="1238"/>
      <c r="C34" s="1223"/>
      <c r="D34" s="1223"/>
      <c r="E34" s="1223"/>
      <c r="F34" s="1223"/>
      <c r="G34" s="1223"/>
      <c r="H34" s="1223"/>
      <c r="I34" s="1223"/>
      <c r="J34" s="1223"/>
      <c r="K34" s="1223"/>
      <c r="L34" s="1223"/>
      <c r="M34" s="1223"/>
      <c r="N34" s="1223"/>
      <c r="O34" s="1223"/>
      <c r="P34" s="1223"/>
      <c r="Q34" s="1223"/>
      <c r="R34" s="1223"/>
      <c r="S34" s="1223"/>
      <c r="T34" s="1223"/>
      <c r="U34" s="1223"/>
      <c r="V34" s="1223"/>
      <c r="W34" s="1223"/>
      <c r="X34" s="1223"/>
      <c r="Y34" s="1223"/>
      <c r="Z34" s="1223"/>
      <c r="AA34" s="1223"/>
      <c r="AB34" s="1223"/>
      <c r="AC34" s="1223"/>
      <c r="AD34" s="1223"/>
      <c r="AE34" s="1223"/>
      <c r="AF34" s="1223"/>
      <c r="AG34" s="1223"/>
      <c r="AH34" s="1223"/>
      <c r="AI34" s="1223"/>
      <c r="AJ34" s="1223"/>
      <c r="AK34" s="1223"/>
      <c r="AL34" s="1223"/>
      <c r="AM34" s="1223"/>
      <c r="AN34" s="1223"/>
      <c r="AO34" s="1223"/>
      <c r="AP34" s="1223"/>
      <c r="AQ34" s="1223"/>
      <c r="AR34" s="1223"/>
      <c r="AS34" s="1223"/>
      <c r="AT34" s="1223"/>
      <c r="AU34" s="1223"/>
      <c r="AV34" s="1223"/>
      <c r="AW34" s="1223"/>
      <c r="AX34" s="1223"/>
      <c r="AY34" s="1223"/>
      <c r="AZ34" s="1223"/>
      <c r="BA34" s="1223"/>
      <c r="BB34" s="1223"/>
      <c r="BC34" s="1223"/>
    </row>
    <row r="35" spans="1:55" ht="30" x14ac:dyDescent="0.25">
      <c r="A35" s="1229" t="s">
        <v>2635</v>
      </c>
      <c r="B35" s="1228"/>
      <c r="C35" s="1223"/>
      <c r="D35" s="1223"/>
      <c r="E35" s="1223"/>
      <c r="F35" s="1223"/>
      <c r="G35" s="1223"/>
      <c r="H35" s="1223"/>
      <c r="I35" s="1223"/>
      <c r="J35" s="1223"/>
      <c r="K35" s="1223"/>
      <c r="L35" s="1223"/>
      <c r="M35" s="1223"/>
      <c r="N35" s="1223"/>
      <c r="O35" s="1223"/>
      <c r="P35" s="1223"/>
      <c r="Q35" s="1223"/>
      <c r="R35" s="1223"/>
      <c r="S35" s="1223"/>
      <c r="T35" s="1223"/>
      <c r="U35" s="1223"/>
      <c r="V35" s="1223"/>
      <c r="W35" s="1223"/>
      <c r="X35" s="1223"/>
      <c r="Y35" s="1223"/>
      <c r="Z35" s="1223"/>
      <c r="AA35" s="1223"/>
      <c r="AB35" s="1223"/>
      <c r="AC35" s="1223"/>
      <c r="AD35" s="1223"/>
      <c r="AE35" s="1223"/>
      <c r="AF35" s="1223"/>
      <c r="AG35" s="1223"/>
      <c r="AH35" s="1223"/>
      <c r="AI35" s="1223"/>
      <c r="AJ35" s="1223"/>
      <c r="AK35" s="1223"/>
      <c r="AL35" s="1223"/>
      <c r="AM35" s="1223"/>
      <c r="AN35" s="1223"/>
      <c r="AO35" s="1223"/>
      <c r="AP35" s="1223"/>
      <c r="AQ35" s="1223"/>
      <c r="AR35" s="1223"/>
      <c r="AS35" s="1223"/>
      <c r="AT35" s="1223"/>
      <c r="AU35" s="1223"/>
      <c r="AV35" s="1223"/>
      <c r="AW35" s="1223"/>
      <c r="AX35" s="1223"/>
      <c r="AY35" s="1223"/>
      <c r="AZ35" s="1223"/>
      <c r="BA35" s="1223"/>
      <c r="BB35" s="1223"/>
      <c r="BC35" s="1223"/>
    </row>
    <row r="36" spans="1:55" s="100" customFormat="1" x14ac:dyDescent="0.25">
      <c r="A36" s="1237" t="s">
        <v>3140</v>
      </c>
      <c r="B36" s="1238"/>
      <c r="C36" s="98"/>
      <c r="D36" s="98"/>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5">
      <c r="A37" s="1226" t="s">
        <v>1624</v>
      </c>
      <c r="B37" s="1239"/>
      <c r="C37" s="1223" t="s">
        <v>705</v>
      </c>
      <c r="D37" s="1223"/>
      <c r="E37" s="1223"/>
      <c r="F37" s="1223"/>
      <c r="G37" s="1223"/>
      <c r="H37" s="1223"/>
      <c r="I37" s="1223"/>
      <c r="J37" s="1223"/>
      <c r="K37" s="1223"/>
      <c r="L37" s="1223"/>
      <c r="M37" s="1223"/>
      <c r="N37" s="1223"/>
      <c r="O37" s="1223"/>
      <c r="P37" s="1223"/>
      <c r="Q37" s="1223"/>
      <c r="R37" s="1223"/>
      <c r="S37" s="1223"/>
      <c r="T37" s="1223"/>
      <c r="U37" s="1223"/>
      <c r="V37" s="1223"/>
      <c r="W37" s="1223"/>
      <c r="X37" s="1223"/>
      <c r="Y37" s="1223"/>
      <c r="Z37" s="1223"/>
      <c r="AA37" s="1223"/>
      <c r="AB37" s="1223"/>
      <c r="AC37" s="1223"/>
      <c r="AD37" s="1223"/>
      <c r="AE37" s="1223"/>
      <c r="AF37" s="1223"/>
      <c r="AG37" s="1223"/>
      <c r="AH37" s="1223"/>
      <c r="AI37" s="1223"/>
      <c r="AJ37" s="1223"/>
      <c r="AK37" s="1223"/>
      <c r="AL37" s="1223"/>
      <c r="AM37" s="1223"/>
      <c r="AN37" s="1223"/>
      <c r="AO37" s="1223"/>
      <c r="AP37" s="1223"/>
      <c r="AQ37" s="1223"/>
      <c r="AR37" s="1223"/>
      <c r="AS37" s="1223"/>
      <c r="AT37" s="1223"/>
      <c r="AU37" s="1223"/>
      <c r="AV37" s="1223"/>
      <c r="AW37" s="1223"/>
      <c r="AX37" s="1223"/>
      <c r="AY37" s="1223"/>
      <c r="AZ37" s="1223"/>
      <c r="BA37" s="1223"/>
      <c r="BB37" s="1223"/>
      <c r="BC37" s="1223"/>
    </row>
    <row r="38" spans="1:55" x14ac:dyDescent="0.25">
      <c r="A38" s="1229" t="s">
        <v>2660</v>
      </c>
      <c r="B38" s="1227"/>
      <c r="C38" s="1223"/>
      <c r="D38" s="1223"/>
      <c r="E38" s="1223"/>
      <c r="F38" s="1223"/>
      <c r="G38" s="1223"/>
      <c r="H38" s="1223"/>
      <c r="I38" s="1223"/>
      <c r="J38" s="1223"/>
      <c r="K38" s="1223"/>
      <c r="L38" s="1223"/>
      <c r="M38" s="1223"/>
      <c r="N38" s="1223"/>
      <c r="O38" s="1223"/>
      <c r="P38" s="1223"/>
      <c r="Q38" s="1223"/>
      <c r="R38" s="1223"/>
      <c r="S38" s="1223"/>
      <c r="T38" s="1223"/>
      <c r="U38" s="1223"/>
      <c r="V38" s="1223"/>
      <c r="W38" s="1223"/>
      <c r="X38" s="1223"/>
      <c r="Y38" s="1223"/>
      <c r="Z38" s="1223"/>
      <c r="AA38" s="1223"/>
      <c r="AB38" s="1223"/>
      <c r="AC38" s="1223"/>
      <c r="AD38" s="1223"/>
      <c r="AE38" s="1223"/>
      <c r="AF38" s="1223"/>
      <c r="AG38" s="1223"/>
      <c r="AH38" s="1223"/>
      <c r="AI38" s="1223"/>
      <c r="AJ38" s="1223"/>
      <c r="AK38" s="1223"/>
      <c r="AL38" s="1223"/>
      <c r="AM38" s="1223"/>
      <c r="AN38" s="1223"/>
      <c r="AO38" s="1223"/>
      <c r="AP38" s="1223"/>
      <c r="AQ38" s="1223"/>
      <c r="AR38" s="1223"/>
      <c r="AS38" s="1223"/>
      <c r="AT38" s="1223"/>
      <c r="AU38" s="1223"/>
      <c r="AV38" s="1223"/>
      <c r="AW38" s="1223"/>
      <c r="AX38" s="1223"/>
      <c r="AY38" s="1223"/>
      <c r="AZ38" s="1223"/>
      <c r="BA38" s="1223"/>
      <c r="BB38" s="1223"/>
      <c r="BC38" s="1223"/>
    </row>
    <row r="39" spans="1:55" x14ac:dyDescent="0.25">
      <c r="A39" s="1229" t="s">
        <v>2671</v>
      </c>
      <c r="B39" s="1227"/>
      <c r="C39" s="1223"/>
      <c r="D39" s="1223"/>
      <c r="E39" s="1223"/>
      <c r="F39" s="1223"/>
      <c r="G39" s="1223"/>
      <c r="H39" s="1223"/>
      <c r="I39" s="1223"/>
      <c r="J39" s="1223"/>
      <c r="K39" s="1223"/>
      <c r="L39" s="1223"/>
      <c r="M39" s="1223"/>
      <c r="N39" s="1223"/>
      <c r="O39" s="1223"/>
      <c r="P39" s="1223"/>
      <c r="Q39" s="1223"/>
      <c r="R39" s="1223"/>
      <c r="S39" s="1223"/>
      <c r="T39" s="1223"/>
      <c r="U39" s="1223"/>
      <c r="V39" s="1223"/>
      <c r="W39" s="1223"/>
      <c r="X39" s="1223"/>
      <c r="Y39" s="1223"/>
      <c r="Z39" s="1223"/>
      <c r="AA39" s="1223"/>
      <c r="AB39" s="1223"/>
      <c r="AC39" s="1223"/>
      <c r="AD39" s="1223"/>
      <c r="AE39" s="1223"/>
      <c r="AF39" s="1223"/>
      <c r="AG39" s="1223"/>
      <c r="AH39" s="1223"/>
      <c r="AI39" s="1223"/>
      <c r="AJ39" s="1223"/>
      <c r="AK39" s="1223"/>
      <c r="AL39" s="1223"/>
      <c r="AM39" s="1223"/>
      <c r="AN39" s="1223"/>
      <c r="AO39" s="1223"/>
      <c r="AP39" s="1223"/>
      <c r="AQ39" s="1223"/>
      <c r="AR39" s="1223"/>
      <c r="AS39" s="1223"/>
      <c r="AT39" s="1223"/>
      <c r="AU39" s="1223"/>
      <c r="AV39" s="1223"/>
      <c r="AW39" s="1223"/>
      <c r="AX39" s="1223"/>
      <c r="AY39" s="1223"/>
      <c r="AZ39" s="1223"/>
      <c r="BA39" s="1223"/>
      <c r="BB39" s="1223"/>
      <c r="BC39" s="1223"/>
    </row>
    <row r="40" spans="1:55" x14ac:dyDescent="0.25">
      <c r="A40" s="1229" t="s">
        <v>2672</v>
      </c>
      <c r="B40" s="1227"/>
      <c r="C40" s="1223"/>
      <c r="D40" s="1223"/>
      <c r="E40" s="1223"/>
      <c r="F40" s="1223"/>
      <c r="G40" s="1223"/>
      <c r="H40" s="1223"/>
      <c r="I40" s="1223"/>
      <c r="J40" s="1223"/>
      <c r="K40" s="1223"/>
      <c r="L40" s="1223"/>
      <c r="M40" s="1223"/>
      <c r="N40" s="1223"/>
      <c r="O40" s="1223"/>
      <c r="P40" s="1223"/>
      <c r="Q40" s="1223"/>
      <c r="R40" s="1223"/>
      <c r="S40" s="1223"/>
      <c r="T40" s="1223"/>
      <c r="U40" s="1223"/>
      <c r="V40" s="1223"/>
      <c r="W40" s="1223"/>
      <c r="X40" s="1223"/>
      <c r="Y40" s="1223"/>
      <c r="Z40" s="1223"/>
      <c r="AA40" s="1223"/>
      <c r="AB40" s="1223"/>
      <c r="AC40" s="1223"/>
      <c r="AD40" s="1223"/>
      <c r="AE40" s="1223"/>
      <c r="AF40" s="1223"/>
      <c r="AG40" s="1223"/>
      <c r="AH40" s="1223"/>
      <c r="AI40" s="1223"/>
      <c r="AJ40" s="1223"/>
      <c r="AK40" s="1223"/>
      <c r="AL40" s="1223"/>
      <c r="AM40" s="1223"/>
      <c r="AN40" s="1223"/>
      <c r="AO40" s="1223"/>
      <c r="AP40" s="1223"/>
      <c r="AQ40" s="1223"/>
      <c r="AR40" s="1223"/>
      <c r="AS40" s="1223"/>
      <c r="AT40" s="1223"/>
      <c r="AU40" s="1223"/>
      <c r="AV40" s="1223"/>
      <c r="AW40" s="1223"/>
      <c r="AX40" s="1223"/>
      <c r="AY40" s="1223"/>
      <c r="AZ40" s="1223"/>
      <c r="BA40" s="1223"/>
      <c r="BB40" s="1223"/>
      <c r="BC40" s="1223"/>
    </row>
    <row r="41" spans="1:55" x14ac:dyDescent="0.25">
      <c r="A41" s="1226" t="s">
        <v>2673</v>
      </c>
      <c r="B41" s="1234"/>
      <c r="C41" s="1223"/>
      <c r="D41" s="1223"/>
      <c r="E41" s="1223"/>
      <c r="F41" s="1223"/>
      <c r="G41" s="1223"/>
      <c r="H41" s="1223"/>
      <c r="I41" s="1223"/>
      <c r="J41" s="1223"/>
      <c r="K41" s="1223"/>
      <c r="L41" s="1223"/>
      <c r="M41" s="1223"/>
      <c r="N41" s="1223"/>
      <c r="O41" s="1223"/>
      <c r="P41" s="1223"/>
      <c r="Q41" s="1223"/>
      <c r="R41" s="1223"/>
      <c r="S41" s="1223"/>
      <c r="T41" s="1223"/>
      <c r="U41" s="1223"/>
      <c r="V41" s="1223"/>
      <c r="W41" s="1223"/>
      <c r="X41" s="1223"/>
      <c r="Y41" s="1223"/>
      <c r="Z41" s="1223"/>
      <c r="AA41" s="1223"/>
      <c r="AB41" s="1223"/>
      <c r="AC41" s="1223"/>
      <c r="AD41" s="1223"/>
      <c r="AE41" s="1223"/>
      <c r="AF41" s="1223"/>
      <c r="AG41" s="1223"/>
      <c r="AH41" s="1223"/>
      <c r="AI41" s="1223"/>
      <c r="AJ41" s="1223"/>
      <c r="AK41" s="1223"/>
      <c r="AL41" s="1223"/>
      <c r="AM41" s="1223"/>
      <c r="AN41" s="1223"/>
      <c r="AO41" s="1223"/>
      <c r="AP41" s="1223"/>
      <c r="AQ41" s="1223"/>
      <c r="AR41" s="1223"/>
      <c r="AS41" s="1223"/>
      <c r="AT41" s="1223"/>
      <c r="AU41" s="1223"/>
      <c r="AV41" s="1223"/>
      <c r="AW41" s="1223"/>
      <c r="AX41" s="1223"/>
      <c r="AY41" s="1223"/>
      <c r="AZ41" s="1223"/>
      <c r="BA41" s="1223"/>
      <c r="BB41" s="1223"/>
      <c r="BC41" s="1223"/>
    </row>
    <row r="42" spans="1:55" x14ac:dyDescent="0.25">
      <c r="A42" s="1226" t="s">
        <v>1627</v>
      </c>
      <c r="B42" s="1227"/>
      <c r="C42" s="1223"/>
      <c r="D42" s="1223"/>
      <c r="E42" s="1223"/>
      <c r="F42" s="1223"/>
      <c r="G42" s="1223"/>
      <c r="H42" s="1223"/>
      <c r="I42" s="1223"/>
      <c r="J42" s="1223"/>
      <c r="K42" s="1223"/>
      <c r="L42" s="1223"/>
      <c r="M42" s="1223"/>
      <c r="N42" s="1223"/>
      <c r="O42" s="1223"/>
      <c r="P42" s="1223"/>
      <c r="Q42" s="1223"/>
      <c r="R42" s="1223"/>
      <c r="S42" s="1223"/>
      <c r="T42" s="1223"/>
      <c r="U42" s="1223"/>
      <c r="V42" s="1223"/>
      <c r="W42" s="1223"/>
      <c r="X42" s="1223"/>
      <c r="Y42" s="1223"/>
      <c r="Z42" s="1223"/>
      <c r="AA42" s="1223"/>
      <c r="AB42" s="1223"/>
      <c r="AC42" s="1223"/>
      <c r="AD42" s="1223"/>
      <c r="AE42" s="1223"/>
      <c r="AF42" s="1223"/>
      <c r="AG42" s="1223"/>
      <c r="AH42" s="1223"/>
      <c r="AI42" s="1223"/>
      <c r="AJ42" s="1223"/>
      <c r="AK42" s="1223"/>
      <c r="AL42" s="1223"/>
      <c r="AM42" s="1223"/>
      <c r="AN42" s="1223"/>
      <c r="AO42" s="1223"/>
      <c r="AP42" s="1223"/>
      <c r="AQ42" s="1223"/>
      <c r="AR42" s="1223"/>
      <c r="AS42" s="1223"/>
      <c r="AT42" s="1223"/>
      <c r="AU42" s="1223"/>
      <c r="AV42" s="1223"/>
      <c r="AW42" s="1223"/>
      <c r="AX42" s="1223"/>
      <c r="AY42" s="1223"/>
      <c r="AZ42" s="1223"/>
      <c r="BA42" s="1223"/>
      <c r="BB42" s="1223"/>
      <c r="BC42" s="1223"/>
    </row>
    <row r="43" spans="1:55" x14ac:dyDescent="0.25">
      <c r="A43" s="1226" t="s">
        <v>1628</v>
      </c>
      <c r="B43" s="1234" t="s">
        <v>2674</v>
      </c>
      <c r="C43" s="1223"/>
      <c r="D43" s="1223"/>
      <c r="E43" s="1223"/>
      <c r="F43" s="1223"/>
      <c r="G43" s="1223"/>
      <c r="H43" s="1223"/>
      <c r="I43" s="1223"/>
      <c r="J43" s="1223"/>
      <c r="K43" s="1223"/>
      <c r="L43" s="1223"/>
      <c r="M43" s="1223"/>
      <c r="N43" s="1223"/>
      <c r="O43" s="1223"/>
      <c r="P43" s="1223"/>
      <c r="Q43" s="1223"/>
      <c r="R43" s="1223"/>
      <c r="S43" s="1223"/>
      <c r="T43" s="1223"/>
      <c r="U43" s="1223"/>
      <c r="V43" s="1223"/>
      <c r="W43" s="1223"/>
      <c r="X43" s="1223"/>
      <c r="Y43" s="1223"/>
      <c r="Z43" s="1223"/>
      <c r="AA43" s="1223"/>
      <c r="AB43" s="1223"/>
      <c r="AC43" s="1223"/>
      <c r="AD43" s="1223"/>
      <c r="AE43" s="1223"/>
      <c r="AF43" s="1223"/>
      <c r="AG43" s="1223"/>
      <c r="AH43" s="1223"/>
      <c r="AI43" s="1223"/>
      <c r="AJ43" s="1223"/>
      <c r="AK43" s="1223"/>
      <c r="AL43" s="1223"/>
      <c r="AM43" s="1223"/>
      <c r="AN43" s="1223"/>
      <c r="AO43" s="1223"/>
      <c r="AP43" s="1223"/>
      <c r="AQ43" s="1223"/>
      <c r="AR43" s="1223"/>
      <c r="AS43" s="1223"/>
      <c r="AT43" s="1223"/>
      <c r="AU43" s="1223"/>
      <c r="AV43" s="1223"/>
      <c r="AW43" s="1223"/>
      <c r="AX43" s="1223"/>
      <c r="AY43" s="1223"/>
      <c r="AZ43" s="1223"/>
      <c r="BA43" s="1223"/>
      <c r="BB43" s="1223"/>
      <c r="BC43" s="1223"/>
    </row>
    <row r="44" spans="1:55" s="100" customFormat="1" x14ac:dyDescent="0.25">
      <c r="A44" s="1237" t="s">
        <v>2663</v>
      </c>
      <c r="B44" s="123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s="100" customFormat="1" ht="12.75" x14ac:dyDescent="0.2">
      <c r="A45" s="1240" t="s">
        <v>1629</v>
      </c>
      <c r="B45" s="1238"/>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ht="60" x14ac:dyDescent="0.25">
      <c r="A46" s="1226" t="s">
        <v>1554</v>
      </c>
      <c r="B46" s="1227"/>
      <c r="C46" s="1223"/>
      <c r="D46" s="1223"/>
      <c r="E46" s="1223"/>
      <c r="F46" s="1223"/>
      <c r="G46" s="1223"/>
      <c r="H46" s="1223"/>
      <c r="I46" s="1223"/>
      <c r="J46" s="1223"/>
      <c r="K46" s="1223"/>
      <c r="L46" s="1223"/>
      <c r="M46" s="1223"/>
      <c r="N46" s="1223"/>
      <c r="O46" s="1223"/>
      <c r="P46" s="1223"/>
      <c r="Q46" s="1223"/>
      <c r="R46" s="1223"/>
      <c r="S46" s="1223"/>
      <c r="T46" s="1223"/>
      <c r="U46" s="1223"/>
      <c r="V46" s="1223"/>
      <c r="W46" s="1223"/>
      <c r="X46" s="1223"/>
      <c r="Y46" s="1223"/>
      <c r="Z46" s="1223"/>
      <c r="AA46" s="1223"/>
      <c r="AB46" s="1223"/>
      <c r="AC46" s="1223"/>
      <c r="AD46" s="1223"/>
      <c r="AE46" s="1223"/>
      <c r="AF46" s="1223"/>
      <c r="AG46" s="1223"/>
      <c r="AH46" s="1223"/>
      <c r="AI46" s="1223"/>
      <c r="AJ46" s="1223"/>
      <c r="AK46" s="1223"/>
      <c r="AL46" s="1223"/>
      <c r="AM46" s="1223"/>
      <c r="AN46" s="1223"/>
      <c r="AO46" s="1223"/>
      <c r="AP46" s="1223"/>
      <c r="AQ46" s="1223"/>
      <c r="AR46" s="1223"/>
      <c r="AS46" s="1223"/>
      <c r="AT46" s="1223"/>
      <c r="AU46" s="1223"/>
      <c r="AV46" s="1223"/>
      <c r="AW46" s="1223"/>
      <c r="AX46" s="1223"/>
      <c r="AY46" s="1223"/>
      <c r="AZ46" s="1223"/>
      <c r="BA46" s="1223"/>
      <c r="BB46" s="1223"/>
      <c r="BC46" s="1223"/>
    </row>
    <row r="47" spans="1:55" x14ac:dyDescent="0.25">
      <c r="A47" s="1226" t="s">
        <v>2601</v>
      </c>
      <c r="B47" s="1227"/>
      <c r="C47" s="1223"/>
      <c r="D47" s="1223"/>
      <c r="E47" s="1223"/>
      <c r="F47" s="1223"/>
      <c r="G47" s="1223"/>
      <c r="H47" s="1223"/>
      <c r="I47" s="1223"/>
      <c r="J47" s="1223"/>
      <c r="K47" s="1223"/>
      <c r="L47" s="1223"/>
      <c r="M47" s="1223"/>
      <c r="N47" s="1223"/>
      <c r="O47" s="1223"/>
      <c r="P47" s="1223"/>
      <c r="Q47" s="1223"/>
      <c r="R47" s="1223"/>
      <c r="S47" s="1223"/>
      <c r="T47" s="1223"/>
      <c r="U47" s="1223"/>
      <c r="V47" s="1223"/>
      <c r="W47" s="1223"/>
      <c r="X47" s="1223"/>
      <c r="Y47" s="1223"/>
      <c r="Z47" s="1223"/>
      <c r="AA47" s="1223"/>
      <c r="AB47" s="1223"/>
      <c r="AC47" s="1223"/>
      <c r="AD47" s="1223"/>
      <c r="AE47" s="1223"/>
      <c r="AF47" s="1223"/>
      <c r="AG47" s="1223"/>
      <c r="AH47" s="1223"/>
      <c r="AI47" s="1223"/>
      <c r="AJ47" s="1223"/>
      <c r="AK47" s="1223"/>
      <c r="AL47" s="1223"/>
      <c r="AM47" s="1223"/>
      <c r="AN47" s="1223"/>
      <c r="AO47" s="1223"/>
      <c r="AP47" s="1223"/>
      <c r="AQ47" s="1223"/>
      <c r="AR47" s="1223"/>
      <c r="AS47" s="1223"/>
      <c r="AT47" s="1223"/>
      <c r="AU47" s="1223"/>
      <c r="AV47" s="1223"/>
      <c r="AW47" s="1223"/>
      <c r="AX47" s="1223"/>
      <c r="AY47" s="1223"/>
      <c r="AZ47" s="1223"/>
      <c r="BA47" s="1223"/>
      <c r="BB47" s="1223"/>
      <c r="BC47" s="1223"/>
    </row>
    <row r="48" spans="1:55" ht="30" x14ac:dyDescent="0.25">
      <c r="A48" s="1226" t="s">
        <v>2607</v>
      </c>
      <c r="B48" s="1227"/>
      <c r="C48" s="1223"/>
      <c r="D48" s="1223"/>
      <c r="E48" s="1223"/>
      <c r="F48" s="1223"/>
      <c r="G48" s="1223"/>
      <c r="H48" s="1223"/>
      <c r="I48" s="1223"/>
      <c r="J48" s="1223"/>
      <c r="K48" s="1223"/>
      <c r="L48" s="1223"/>
      <c r="M48" s="1223"/>
      <c r="N48" s="1223"/>
      <c r="O48" s="1223"/>
      <c r="P48" s="1223"/>
      <c r="Q48" s="1223"/>
      <c r="R48" s="1223"/>
      <c r="S48" s="1223"/>
      <c r="T48" s="1223"/>
      <c r="U48" s="1223"/>
      <c r="V48" s="1223"/>
      <c r="W48" s="1223"/>
      <c r="X48" s="1223"/>
      <c r="Y48" s="1223"/>
      <c r="Z48" s="1223"/>
      <c r="AA48" s="1223"/>
      <c r="AB48" s="1223"/>
      <c r="AC48" s="1223"/>
      <c r="AD48" s="1223"/>
      <c r="AE48" s="1223"/>
      <c r="AF48" s="1223"/>
      <c r="AG48" s="1223"/>
      <c r="AH48" s="1223"/>
      <c r="AI48" s="1223"/>
      <c r="AJ48" s="1223"/>
      <c r="AK48" s="1223"/>
      <c r="AL48" s="1223"/>
      <c r="AM48" s="1223"/>
      <c r="AN48" s="1223"/>
      <c r="AO48" s="1223"/>
      <c r="AP48" s="1223"/>
      <c r="AQ48" s="1223"/>
      <c r="AR48" s="1223"/>
      <c r="AS48" s="1223"/>
      <c r="AT48" s="1223"/>
      <c r="AU48" s="1223"/>
      <c r="AV48" s="1223"/>
      <c r="AW48" s="1223"/>
      <c r="AX48" s="1223"/>
      <c r="AY48" s="1223"/>
      <c r="AZ48" s="1223"/>
      <c r="BA48" s="1223"/>
      <c r="BB48" s="1223"/>
      <c r="BC48" s="1223"/>
    </row>
    <row r="49" spans="1:55" x14ac:dyDescent="0.25">
      <c r="A49" s="1241" t="s">
        <v>1607</v>
      </c>
      <c r="B49" s="1242"/>
      <c r="C49" s="1223"/>
      <c r="D49" s="1223"/>
      <c r="E49" s="1223"/>
      <c r="F49" s="1223"/>
      <c r="G49" s="1223"/>
      <c r="H49" s="1223"/>
      <c r="I49" s="1223"/>
      <c r="J49" s="1223"/>
      <c r="K49" s="1223"/>
      <c r="L49" s="1223"/>
      <c r="M49" s="1223"/>
      <c r="N49" s="1223"/>
      <c r="O49" s="1223"/>
      <c r="P49" s="1223"/>
      <c r="Q49" s="1223"/>
      <c r="R49" s="1223"/>
      <c r="S49" s="1223"/>
      <c r="T49" s="1223"/>
      <c r="U49" s="1223"/>
      <c r="V49" s="1223"/>
      <c r="W49" s="1223"/>
      <c r="X49" s="1223"/>
      <c r="Y49" s="1223"/>
      <c r="Z49" s="1223"/>
      <c r="AA49" s="1223"/>
      <c r="AB49" s="1223"/>
      <c r="AC49" s="1223"/>
      <c r="AD49" s="1223"/>
      <c r="AE49" s="1223"/>
      <c r="AF49" s="1223"/>
      <c r="AG49" s="1223"/>
      <c r="AH49" s="1223"/>
      <c r="AI49" s="1223"/>
      <c r="AJ49" s="1223"/>
      <c r="AK49" s="1223"/>
      <c r="AL49" s="1223"/>
      <c r="AM49" s="1223"/>
      <c r="AN49" s="1223"/>
      <c r="AO49" s="1223"/>
      <c r="AP49" s="1223"/>
      <c r="AQ49" s="1223"/>
      <c r="AR49" s="1223"/>
      <c r="AS49" s="1223"/>
      <c r="AT49" s="1223"/>
      <c r="AU49" s="1223"/>
      <c r="AV49" s="1223"/>
      <c r="AW49" s="1223"/>
      <c r="AX49" s="1223"/>
      <c r="AY49" s="1223"/>
      <c r="AZ49" s="1223"/>
      <c r="BA49" s="1223"/>
      <c r="BB49" s="1223"/>
      <c r="BC49" s="1223"/>
    </row>
    <row r="50" spans="1:55" x14ac:dyDescent="0.25">
      <c r="A50" s="1226" t="s">
        <v>2645</v>
      </c>
      <c r="B50" s="1227"/>
      <c r="C50" s="1223"/>
      <c r="D50" s="1223"/>
      <c r="E50" s="1223"/>
      <c r="F50" s="1223"/>
      <c r="G50" s="1223"/>
      <c r="H50" s="1223"/>
      <c r="I50" s="1223"/>
      <c r="J50" s="1223"/>
      <c r="K50" s="1223"/>
      <c r="L50" s="1223"/>
      <c r="M50" s="1223"/>
      <c r="N50" s="1223"/>
      <c r="O50" s="1223"/>
      <c r="P50" s="1223"/>
      <c r="Q50" s="1223"/>
      <c r="R50" s="1223"/>
      <c r="S50" s="1223"/>
      <c r="T50" s="1223"/>
      <c r="U50" s="1223"/>
      <c r="V50" s="1223"/>
      <c r="W50" s="1223"/>
      <c r="X50" s="1223"/>
      <c r="Y50" s="1223"/>
      <c r="Z50" s="1223"/>
      <c r="AA50" s="1223"/>
      <c r="AB50" s="1223"/>
      <c r="AC50" s="1223"/>
      <c r="AD50" s="1223"/>
      <c r="AE50" s="1223"/>
      <c r="AF50" s="1223"/>
      <c r="AG50" s="1223"/>
      <c r="AH50" s="1223"/>
      <c r="AI50" s="1223"/>
      <c r="AJ50" s="1223"/>
      <c r="AK50" s="1223"/>
      <c r="AL50" s="1223"/>
      <c r="AM50" s="1223"/>
      <c r="AN50" s="1223"/>
      <c r="AO50" s="1223"/>
      <c r="AP50" s="1223"/>
      <c r="AQ50" s="1223"/>
      <c r="AR50" s="1223"/>
      <c r="AS50" s="1223"/>
      <c r="AT50" s="1223"/>
      <c r="AU50" s="1223"/>
      <c r="AV50" s="1223"/>
      <c r="AW50" s="1223"/>
      <c r="AX50" s="1223"/>
      <c r="AY50" s="1223"/>
      <c r="AZ50" s="1223"/>
      <c r="BA50" s="1223"/>
      <c r="BB50" s="1223"/>
      <c r="BC50" s="1223"/>
    </row>
    <row r="51" spans="1:55" x14ac:dyDescent="0.25">
      <c r="A51" s="1243"/>
      <c r="B51" s="1242"/>
      <c r="C51" s="1223"/>
      <c r="D51" s="1223"/>
      <c r="E51" s="1223"/>
      <c r="F51" s="1223"/>
      <c r="G51" s="1223"/>
      <c r="H51" s="1223"/>
      <c r="I51" s="1223"/>
      <c r="J51" s="1223"/>
      <c r="K51" s="1223"/>
      <c r="L51" s="1223"/>
      <c r="M51" s="1223"/>
      <c r="N51" s="1223"/>
      <c r="O51" s="1223"/>
      <c r="P51" s="1223"/>
      <c r="Q51" s="1223"/>
      <c r="R51" s="1223"/>
      <c r="S51" s="1223"/>
      <c r="T51" s="1223"/>
      <c r="U51" s="1223"/>
      <c r="V51" s="1223"/>
      <c r="W51" s="1223"/>
      <c r="X51" s="1223"/>
      <c r="Y51" s="1223"/>
      <c r="Z51" s="1223"/>
      <c r="AA51" s="1223"/>
      <c r="AB51" s="1223"/>
      <c r="AC51" s="1223"/>
      <c r="AD51" s="1223"/>
      <c r="AE51" s="1223"/>
      <c r="AF51" s="1223"/>
      <c r="AG51" s="1223"/>
      <c r="AH51" s="1223"/>
      <c r="AI51" s="1223"/>
      <c r="AJ51" s="1223"/>
      <c r="AK51" s="1223"/>
      <c r="AL51" s="1223"/>
      <c r="AM51" s="1223"/>
      <c r="AN51" s="1223"/>
      <c r="AO51" s="1223"/>
      <c r="AP51" s="1223"/>
      <c r="AQ51" s="1223"/>
      <c r="AR51" s="1223"/>
      <c r="AS51" s="1223"/>
      <c r="AT51" s="1223"/>
      <c r="AU51" s="1223"/>
      <c r="AV51" s="1223"/>
      <c r="AW51" s="1223"/>
      <c r="AX51" s="1223"/>
      <c r="AY51" s="1223"/>
      <c r="AZ51" s="1223"/>
      <c r="BA51" s="1223"/>
      <c r="BB51" s="1223"/>
      <c r="BC51" s="1223"/>
    </row>
    <row r="52" spans="1:55" x14ac:dyDescent="0.25">
      <c r="A52" s="1243"/>
      <c r="B52" s="1242"/>
      <c r="C52" s="1223"/>
      <c r="D52" s="1223"/>
      <c r="E52" s="1223"/>
      <c r="F52" s="1223"/>
      <c r="G52" s="1223"/>
      <c r="H52" s="1223"/>
      <c r="I52" s="1223"/>
      <c r="J52" s="1223"/>
      <c r="K52" s="1223"/>
      <c r="L52" s="1223"/>
      <c r="M52" s="1223"/>
      <c r="N52" s="1223"/>
      <c r="O52" s="1223"/>
      <c r="P52" s="1223"/>
      <c r="Q52" s="1223"/>
      <c r="R52" s="1223"/>
      <c r="S52" s="1223"/>
      <c r="T52" s="1223"/>
      <c r="U52" s="1223"/>
      <c r="V52" s="1223"/>
      <c r="W52" s="1223"/>
      <c r="X52" s="1223"/>
      <c r="Y52" s="1223"/>
      <c r="Z52" s="1223"/>
      <c r="AA52" s="1223"/>
      <c r="AB52" s="1223"/>
      <c r="AC52" s="1223"/>
      <c r="AD52" s="1223"/>
      <c r="AE52" s="1223"/>
      <c r="AF52" s="1223"/>
      <c r="AG52" s="1223"/>
      <c r="AH52" s="1223"/>
      <c r="AI52" s="1223"/>
      <c r="AJ52" s="1223"/>
      <c r="AK52" s="1223"/>
      <c r="AL52" s="1223"/>
      <c r="AM52" s="1223"/>
      <c r="AN52" s="1223"/>
      <c r="AO52" s="1223"/>
      <c r="AP52" s="1223"/>
      <c r="AQ52" s="1223"/>
      <c r="AR52" s="1223"/>
      <c r="AS52" s="1223"/>
      <c r="AT52" s="1223"/>
      <c r="AU52" s="1223"/>
      <c r="AV52" s="1223"/>
      <c r="AW52" s="1223"/>
      <c r="AX52" s="1223"/>
      <c r="AY52" s="1223"/>
      <c r="AZ52" s="1223"/>
      <c r="BA52" s="1223"/>
      <c r="BB52" s="1223"/>
      <c r="BC52" s="1223"/>
    </row>
    <row r="53" spans="1:55" x14ac:dyDescent="0.25">
      <c r="A53" s="1243"/>
      <c r="B53" s="1242"/>
      <c r="C53" s="1223"/>
      <c r="D53" s="1223"/>
      <c r="E53" s="1223"/>
      <c r="F53" s="1223"/>
      <c r="G53" s="1223"/>
      <c r="H53" s="1223"/>
      <c r="I53" s="1223"/>
      <c r="J53" s="1223"/>
      <c r="K53" s="1223"/>
      <c r="L53" s="1223"/>
      <c r="M53" s="1223"/>
      <c r="N53" s="1223"/>
      <c r="O53" s="1223"/>
      <c r="P53" s="1223"/>
      <c r="Q53" s="1223"/>
      <c r="R53" s="1223"/>
      <c r="S53" s="1223"/>
      <c r="T53" s="1223"/>
      <c r="U53" s="1223"/>
      <c r="V53" s="1223"/>
      <c r="W53" s="1223"/>
      <c r="X53" s="1223"/>
      <c r="Y53" s="1223"/>
      <c r="Z53" s="1223"/>
      <c r="AA53" s="1223"/>
      <c r="AB53" s="1223"/>
      <c r="AC53" s="1223"/>
      <c r="AD53" s="1223"/>
      <c r="AE53" s="1223"/>
      <c r="AF53" s="1223"/>
      <c r="AG53" s="1223"/>
      <c r="AH53" s="1223"/>
      <c r="AI53" s="1223"/>
      <c r="AJ53" s="1223"/>
      <c r="AK53" s="1223"/>
      <c r="AL53" s="1223"/>
      <c r="AM53" s="1223"/>
      <c r="AN53" s="1223"/>
      <c r="AO53" s="1223"/>
      <c r="AP53" s="1223"/>
      <c r="AQ53" s="1223"/>
      <c r="AR53" s="1223"/>
      <c r="AS53" s="1223"/>
      <c r="AT53" s="1223"/>
      <c r="AU53" s="1223"/>
      <c r="AV53" s="1223"/>
      <c r="AW53" s="1223"/>
      <c r="AX53" s="1223"/>
      <c r="AY53" s="1223"/>
      <c r="AZ53" s="1223"/>
      <c r="BA53" s="1223"/>
      <c r="BB53" s="1223"/>
      <c r="BC53" s="1223"/>
    </row>
    <row r="54" spans="1:55" x14ac:dyDescent="0.25">
      <c r="A54" s="1243"/>
      <c r="B54" s="1242"/>
      <c r="C54" s="1223"/>
      <c r="D54" s="1223"/>
      <c r="E54" s="1223"/>
      <c r="F54" s="1223"/>
      <c r="G54" s="1223"/>
      <c r="H54" s="1223"/>
      <c r="I54" s="1223"/>
      <c r="J54" s="1223"/>
      <c r="K54" s="1223"/>
      <c r="L54" s="1223"/>
      <c r="M54" s="1223"/>
      <c r="N54" s="1223"/>
      <c r="O54" s="1223"/>
      <c r="P54" s="1223"/>
      <c r="Q54" s="1223"/>
      <c r="R54" s="1223"/>
      <c r="S54" s="1223"/>
      <c r="T54" s="1223"/>
      <c r="U54" s="1223"/>
      <c r="V54" s="1223"/>
      <c r="W54" s="1223"/>
      <c r="X54" s="1223"/>
      <c r="Y54" s="1223"/>
      <c r="Z54" s="1223"/>
      <c r="AA54" s="1223"/>
      <c r="AB54" s="1223"/>
      <c r="AC54" s="1223"/>
      <c r="AD54" s="1223"/>
      <c r="AE54" s="1223"/>
      <c r="AF54" s="1223"/>
      <c r="AG54" s="1223"/>
      <c r="AH54" s="1223"/>
      <c r="AI54" s="1223"/>
      <c r="AJ54" s="1223"/>
      <c r="AK54" s="1223"/>
      <c r="AL54" s="1223"/>
      <c r="AM54" s="1223"/>
      <c r="AN54" s="1223"/>
      <c r="AO54" s="1223"/>
      <c r="AP54" s="1223"/>
      <c r="AQ54" s="1223"/>
      <c r="AR54" s="1223"/>
      <c r="AS54" s="1223"/>
      <c r="AT54" s="1223"/>
      <c r="AU54" s="1223"/>
      <c r="AV54" s="1223"/>
      <c r="AW54" s="1223"/>
      <c r="AX54" s="1223"/>
      <c r="AY54" s="1223"/>
      <c r="AZ54" s="1223"/>
      <c r="BA54" s="1223"/>
      <c r="BB54" s="1223"/>
      <c r="BC54" s="1223"/>
    </row>
    <row r="55" spans="1:55" x14ac:dyDescent="0.25">
      <c r="A55" s="1243"/>
      <c r="B55" s="1242"/>
      <c r="C55" s="1223"/>
      <c r="D55" s="1223"/>
      <c r="E55" s="1223"/>
      <c r="F55" s="1223"/>
      <c r="G55" s="1223"/>
      <c r="H55" s="1223"/>
      <c r="I55" s="1223"/>
      <c r="J55" s="1223"/>
      <c r="K55" s="1223"/>
      <c r="L55" s="1223"/>
      <c r="M55" s="1223"/>
      <c r="N55" s="1223"/>
      <c r="O55" s="1223"/>
      <c r="P55" s="1223"/>
      <c r="Q55" s="1223"/>
      <c r="R55" s="1223"/>
      <c r="S55" s="1223"/>
      <c r="T55" s="1223"/>
      <c r="U55" s="1223"/>
      <c r="V55" s="1223"/>
      <c r="W55" s="1223"/>
      <c r="X55" s="1223"/>
      <c r="Y55" s="1223"/>
      <c r="Z55" s="1223"/>
      <c r="AA55" s="1223"/>
      <c r="AB55" s="1223"/>
      <c r="AC55" s="1223"/>
      <c r="AD55" s="1223"/>
      <c r="AE55" s="1223"/>
      <c r="AF55" s="1223"/>
      <c r="AG55" s="1223"/>
      <c r="AH55" s="1223"/>
      <c r="AI55" s="1223"/>
      <c r="AJ55" s="1223"/>
      <c r="AK55" s="1223"/>
      <c r="AL55" s="1223"/>
      <c r="AM55" s="1223"/>
      <c r="AN55" s="1223"/>
      <c r="AO55" s="1223"/>
      <c r="AP55" s="1223"/>
      <c r="AQ55" s="1223"/>
      <c r="AR55" s="1223"/>
      <c r="AS55" s="1223"/>
      <c r="AT55" s="1223"/>
      <c r="AU55" s="1223"/>
      <c r="AV55" s="1223"/>
      <c r="AW55" s="1223"/>
      <c r="AX55" s="1223"/>
      <c r="AY55" s="1223"/>
      <c r="AZ55" s="1223"/>
      <c r="BA55" s="1223"/>
      <c r="BB55" s="1223"/>
      <c r="BC55" s="1223"/>
    </row>
    <row r="56" spans="1:55" x14ac:dyDescent="0.25">
      <c r="A56" s="1243"/>
      <c r="B56" s="1242"/>
      <c r="C56" s="1223"/>
      <c r="D56" s="1223"/>
      <c r="E56" s="1223"/>
      <c r="F56" s="1223"/>
      <c r="G56" s="1223"/>
      <c r="H56" s="1223"/>
      <c r="I56" s="1223"/>
      <c r="J56" s="1223"/>
      <c r="K56" s="1223"/>
      <c r="L56" s="1223"/>
      <c r="M56" s="1223"/>
      <c r="N56" s="1223"/>
      <c r="O56" s="1223"/>
      <c r="P56" s="1223"/>
      <c r="Q56" s="1223"/>
      <c r="R56" s="1223"/>
      <c r="S56" s="1223"/>
      <c r="T56" s="1223"/>
      <c r="U56" s="1223"/>
      <c r="V56" s="1223"/>
      <c r="W56" s="1223"/>
      <c r="X56" s="1223"/>
      <c r="Y56" s="1223"/>
      <c r="Z56" s="1223"/>
      <c r="AA56" s="1223"/>
      <c r="AB56" s="1223"/>
      <c r="AC56" s="1223"/>
      <c r="AD56" s="1223"/>
      <c r="AE56" s="1223"/>
      <c r="AF56" s="1223"/>
      <c r="AG56" s="1223"/>
      <c r="AH56" s="1223"/>
      <c r="AI56" s="1223"/>
      <c r="AJ56" s="1223"/>
      <c r="AK56" s="1223"/>
      <c r="AL56" s="1223"/>
      <c r="AM56" s="1223"/>
      <c r="AN56" s="1223"/>
      <c r="AO56" s="1223"/>
      <c r="AP56" s="1223"/>
      <c r="AQ56" s="1223"/>
      <c r="AR56" s="1223"/>
      <c r="AS56" s="1223"/>
      <c r="AT56" s="1223"/>
      <c r="AU56" s="1223"/>
      <c r="AV56" s="1223"/>
      <c r="AW56" s="1223"/>
      <c r="AX56" s="1223"/>
      <c r="AY56" s="1223"/>
      <c r="AZ56" s="1223"/>
      <c r="BA56" s="1223"/>
      <c r="BB56" s="1223"/>
      <c r="BC56" s="1223"/>
    </row>
    <row r="57" spans="1:55" x14ac:dyDescent="0.25">
      <c r="A57" s="1243"/>
      <c r="B57" s="1242"/>
      <c r="C57" s="1223"/>
      <c r="D57" s="1223"/>
      <c r="E57" s="1223"/>
      <c r="F57" s="1223"/>
      <c r="G57" s="1223"/>
      <c r="H57" s="1223"/>
      <c r="I57" s="1223"/>
      <c r="J57" s="1223"/>
      <c r="K57" s="1223"/>
      <c r="L57" s="1223"/>
      <c r="M57" s="1223"/>
      <c r="N57" s="1223"/>
      <c r="O57" s="1223"/>
      <c r="P57" s="1223"/>
      <c r="Q57" s="1223"/>
      <c r="R57" s="1223"/>
      <c r="S57" s="1223"/>
      <c r="T57" s="1223"/>
      <c r="U57" s="1223"/>
      <c r="V57" s="1223"/>
      <c r="W57" s="1223"/>
      <c r="X57" s="1223"/>
      <c r="Y57" s="1223"/>
      <c r="Z57" s="1223"/>
      <c r="AA57" s="1223"/>
      <c r="AB57" s="1223"/>
      <c r="AC57" s="1223"/>
      <c r="AD57" s="1223"/>
      <c r="AE57" s="1223"/>
      <c r="AF57" s="1223"/>
      <c r="AG57" s="1223"/>
      <c r="AH57" s="1223"/>
      <c r="AI57" s="1223"/>
      <c r="AJ57" s="1223"/>
      <c r="AK57" s="1223"/>
      <c r="AL57" s="1223"/>
      <c r="AM57" s="1223"/>
      <c r="AN57" s="1223"/>
      <c r="AO57" s="1223"/>
      <c r="AP57" s="1223"/>
      <c r="AQ57" s="1223"/>
      <c r="AR57" s="1223"/>
      <c r="AS57" s="1223"/>
      <c r="AT57" s="1223"/>
      <c r="AU57" s="1223"/>
      <c r="AV57" s="1223"/>
      <c r="AW57" s="1223"/>
      <c r="AX57" s="1223"/>
      <c r="AY57" s="1223"/>
      <c r="AZ57" s="1223"/>
      <c r="BA57" s="1223"/>
      <c r="BB57" s="1223"/>
      <c r="BC57" s="1223"/>
    </row>
    <row r="58" spans="1:55" x14ac:dyDescent="0.25">
      <c r="A58" s="1243"/>
      <c r="B58" s="1242"/>
      <c r="C58" s="1223"/>
      <c r="D58" s="1223"/>
      <c r="E58" s="1223"/>
      <c r="F58" s="1223"/>
      <c r="G58" s="1223"/>
      <c r="H58" s="1223"/>
      <c r="I58" s="1223"/>
      <c r="J58" s="1223"/>
      <c r="K58" s="1223"/>
      <c r="L58" s="1223"/>
      <c r="M58" s="1223"/>
      <c r="N58" s="1223"/>
      <c r="O58" s="1223"/>
      <c r="P58" s="1223"/>
      <c r="Q58" s="1223"/>
      <c r="R58" s="1223"/>
      <c r="S58" s="1223"/>
      <c r="T58" s="1223"/>
      <c r="U58" s="1223"/>
      <c r="V58" s="1223"/>
      <c r="W58" s="1223"/>
      <c r="X58" s="1223"/>
      <c r="Y58" s="1223"/>
      <c r="Z58" s="1223"/>
      <c r="AA58" s="1223"/>
      <c r="AB58" s="1223"/>
      <c r="AC58" s="1223"/>
      <c r="AD58" s="1223"/>
      <c r="AE58" s="1223"/>
      <c r="AF58" s="1223"/>
      <c r="AG58" s="1223"/>
      <c r="AH58" s="1223"/>
      <c r="AI58" s="1223"/>
      <c r="AJ58" s="1223"/>
      <c r="AK58" s="1223"/>
      <c r="AL58" s="1223"/>
      <c r="AM58" s="1223"/>
      <c r="AN58" s="1223"/>
      <c r="AO58" s="1223"/>
      <c r="AP58" s="1223"/>
      <c r="AQ58" s="1223"/>
      <c r="AR58" s="1223"/>
      <c r="AS58" s="1223"/>
      <c r="AT58" s="1223"/>
      <c r="AU58" s="1223"/>
      <c r="AV58" s="1223"/>
      <c r="AW58" s="1223"/>
      <c r="AX58" s="1223"/>
      <c r="AY58" s="1223"/>
      <c r="AZ58" s="1223"/>
      <c r="BA58" s="1223"/>
      <c r="BB58" s="1223"/>
      <c r="BC58" s="1223"/>
    </row>
    <row r="59" spans="1:55" x14ac:dyDescent="0.25">
      <c r="A59" s="1243"/>
      <c r="B59" s="1242"/>
      <c r="C59" s="1223"/>
      <c r="D59" s="1223"/>
      <c r="E59" s="1223"/>
      <c r="F59" s="1223"/>
      <c r="G59" s="1223"/>
      <c r="H59" s="1223"/>
      <c r="I59" s="1223"/>
      <c r="J59" s="1223"/>
      <c r="K59" s="1223"/>
      <c r="L59" s="1223"/>
      <c r="M59" s="1223"/>
      <c r="N59" s="1223"/>
      <c r="O59" s="1223"/>
      <c r="P59" s="1223"/>
      <c r="Q59" s="1223"/>
      <c r="R59" s="1223"/>
      <c r="S59" s="1223"/>
      <c r="T59" s="1223"/>
      <c r="U59" s="1223"/>
      <c r="V59" s="1223"/>
      <c r="W59" s="1223"/>
      <c r="X59" s="1223"/>
      <c r="Y59" s="1223"/>
      <c r="Z59" s="1223"/>
      <c r="AA59" s="1223"/>
      <c r="AB59" s="1223"/>
      <c r="AC59" s="1223"/>
      <c r="AD59" s="1223"/>
      <c r="AE59" s="1223"/>
      <c r="AF59" s="1223"/>
      <c r="AG59" s="1223"/>
      <c r="AH59" s="1223"/>
      <c r="AI59" s="1223"/>
      <c r="AJ59" s="1223"/>
      <c r="AK59" s="1223"/>
      <c r="AL59" s="1223"/>
      <c r="AM59" s="1223"/>
      <c r="AN59" s="1223"/>
      <c r="AO59" s="1223"/>
      <c r="AP59" s="1223"/>
      <c r="AQ59" s="1223"/>
      <c r="AR59" s="1223"/>
      <c r="AS59" s="1223"/>
      <c r="AT59" s="1223"/>
      <c r="AU59" s="1223"/>
      <c r="AV59" s="1223"/>
      <c r="AW59" s="1223"/>
      <c r="AX59" s="1223"/>
      <c r="AY59" s="1223"/>
      <c r="AZ59" s="1223"/>
      <c r="BA59" s="1223"/>
      <c r="BB59" s="1223"/>
      <c r="BC59" s="1223"/>
    </row>
    <row r="60" spans="1:55" x14ac:dyDescent="0.25">
      <c r="A60" s="1243"/>
      <c r="B60" s="1242"/>
      <c r="C60" s="1223"/>
      <c r="D60" s="1223"/>
      <c r="E60" s="1223"/>
      <c r="F60" s="1223"/>
      <c r="G60" s="1223"/>
      <c r="H60" s="1223"/>
      <c r="I60" s="1223"/>
      <c r="J60" s="1223"/>
      <c r="K60" s="1223"/>
      <c r="L60" s="1223"/>
      <c r="M60" s="1223"/>
      <c r="N60" s="1223"/>
      <c r="O60" s="1223"/>
      <c r="P60" s="1223"/>
      <c r="Q60" s="1223"/>
      <c r="R60" s="1223"/>
      <c r="S60" s="1223"/>
      <c r="T60" s="1223"/>
      <c r="U60" s="1223"/>
      <c r="V60" s="1223"/>
      <c r="W60" s="1223"/>
      <c r="X60" s="1223"/>
      <c r="Y60" s="1223"/>
      <c r="Z60" s="1223"/>
      <c r="AA60" s="1223"/>
      <c r="AB60" s="1223"/>
      <c r="AC60" s="1223"/>
      <c r="AD60" s="1223"/>
      <c r="AE60" s="1223"/>
      <c r="AF60" s="1223"/>
      <c r="AG60" s="1223"/>
      <c r="AH60" s="1223"/>
      <c r="AI60" s="1223"/>
      <c r="AJ60" s="1223"/>
      <c r="AK60" s="1223"/>
      <c r="AL60" s="1223"/>
      <c r="AM60" s="1223"/>
      <c r="AN60" s="1223"/>
      <c r="AO60" s="1223"/>
      <c r="AP60" s="1223"/>
      <c r="AQ60" s="1223"/>
      <c r="AR60" s="1223"/>
      <c r="AS60" s="1223"/>
      <c r="AT60" s="1223"/>
      <c r="AU60" s="1223"/>
      <c r="AV60" s="1223"/>
      <c r="AW60" s="1223"/>
      <c r="AX60" s="1223"/>
      <c r="AY60" s="1223"/>
      <c r="AZ60" s="1223"/>
      <c r="BA60" s="1223"/>
      <c r="BB60" s="1223"/>
      <c r="BC60" s="1223"/>
    </row>
    <row r="61" spans="1:55" x14ac:dyDescent="0.25">
      <c r="A61" s="1243"/>
      <c r="B61" s="1242"/>
      <c r="C61" s="1223"/>
      <c r="D61" s="1223"/>
      <c r="E61" s="1223"/>
      <c r="F61" s="1223"/>
      <c r="G61" s="1223"/>
      <c r="H61" s="1223"/>
      <c r="I61" s="1223"/>
      <c r="J61" s="1223"/>
      <c r="K61" s="1223"/>
      <c r="L61" s="1223"/>
      <c r="M61" s="1223"/>
      <c r="N61" s="1223"/>
      <c r="O61" s="1223"/>
      <c r="P61" s="1223"/>
      <c r="Q61" s="1223"/>
      <c r="R61" s="1223"/>
      <c r="S61" s="1223"/>
      <c r="T61" s="1223"/>
      <c r="U61" s="1223"/>
      <c r="V61" s="1223"/>
      <c r="W61" s="1223"/>
      <c r="X61" s="1223"/>
      <c r="Y61" s="1223"/>
      <c r="Z61" s="1223"/>
      <c r="AA61" s="1223"/>
      <c r="AB61" s="1223"/>
      <c r="AC61" s="1223"/>
      <c r="AD61" s="1223"/>
      <c r="AE61" s="1223"/>
      <c r="AF61" s="1223"/>
      <c r="AG61" s="1223"/>
      <c r="AH61" s="1223"/>
      <c r="AI61" s="1223"/>
      <c r="AJ61" s="1223"/>
      <c r="AK61" s="1223"/>
      <c r="AL61" s="1223"/>
      <c r="AM61" s="1223"/>
      <c r="AN61" s="1223"/>
      <c r="AO61" s="1223"/>
      <c r="AP61" s="1223"/>
      <c r="AQ61" s="1223"/>
      <c r="AR61" s="1223"/>
      <c r="AS61" s="1223"/>
      <c r="AT61" s="1223"/>
      <c r="AU61" s="1223"/>
      <c r="AV61" s="1223"/>
      <c r="AW61" s="1223"/>
      <c r="AX61" s="1223"/>
      <c r="AY61" s="1223"/>
      <c r="AZ61" s="1223"/>
      <c r="BA61" s="1223"/>
      <c r="BB61" s="1223"/>
      <c r="BC61" s="1223"/>
    </row>
    <row r="62" spans="1:55" x14ac:dyDescent="0.25">
      <c r="A62" s="1243"/>
      <c r="B62" s="1242"/>
      <c r="C62" s="1223"/>
      <c r="D62" s="1223"/>
      <c r="E62" s="1223"/>
      <c r="F62" s="1223"/>
      <c r="G62" s="1223"/>
      <c r="H62" s="1223"/>
      <c r="I62" s="1223"/>
      <c r="J62" s="1223"/>
      <c r="K62" s="1223"/>
      <c r="L62" s="1223"/>
      <c r="M62" s="1223"/>
      <c r="N62" s="1223"/>
      <c r="O62" s="1223"/>
      <c r="P62" s="1223"/>
      <c r="Q62" s="1223"/>
      <c r="R62" s="1223"/>
      <c r="S62" s="1223"/>
      <c r="T62" s="1223"/>
      <c r="U62" s="1223"/>
      <c r="V62" s="1223"/>
      <c r="W62" s="1223"/>
      <c r="X62" s="1223"/>
      <c r="Y62" s="1223"/>
      <c r="Z62" s="1223"/>
      <c r="AA62" s="1223"/>
      <c r="AB62" s="1223"/>
      <c r="AC62" s="1223"/>
      <c r="AD62" s="1223"/>
      <c r="AE62" s="1223"/>
      <c r="AF62" s="1223"/>
      <c r="AG62" s="1223"/>
      <c r="AH62" s="1223"/>
      <c r="AI62" s="1223"/>
      <c r="AJ62" s="1223"/>
      <c r="AK62" s="1223"/>
      <c r="AL62" s="1223"/>
      <c r="AM62" s="1223"/>
      <c r="AN62" s="1223"/>
      <c r="AO62" s="1223"/>
      <c r="AP62" s="1223"/>
      <c r="AQ62" s="1223"/>
      <c r="AR62" s="1223"/>
      <c r="AS62" s="1223"/>
      <c r="AT62" s="1223"/>
      <c r="AU62" s="1223"/>
      <c r="AV62" s="1223"/>
      <c r="AW62" s="1223"/>
      <c r="AX62" s="1223"/>
      <c r="AY62" s="1223"/>
      <c r="AZ62" s="1223"/>
      <c r="BA62" s="1223"/>
      <c r="BB62" s="1223"/>
      <c r="BC62" s="1223"/>
    </row>
    <row r="63" spans="1:55" x14ac:dyDescent="0.25">
      <c r="A63" s="1243"/>
      <c r="B63" s="1242"/>
      <c r="C63" s="1223"/>
      <c r="D63" s="1223"/>
      <c r="E63" s="1223"/>
      <c r="F63" s="1223"/>
      <c r="G63" s="1223"/>
      <c r="H63" s="1223"/>
      <c r="I63" s="1223"/>
      <c r="J63" s="1223"/>
      <c r="K63" s="1223"/>
      <c r="L63" s="1223"/>
      <c r="M63" s="1223"/>
      <c r="N63" s="1223"/>
      <c r="O63" s="1223"/>
      <c r="P63" s="1223"/>
      <c r="Q63" s="1223"/>
      <c r="R63" s="1223"/>
      <c r="S63" s="1223"/>
      <c r="T63" s="1223"/>
      <c r="U63" s="1223"/>
      <c r="V63" s="1223"/>
      <c r="W63" s="1223"/>
      <c r="X63" s="1223"/>
      <c r="Y63" s="1223"/>
      <c r="Z63" s="1223"/>
      <c r="AA63" s="1223"/>
      <c r="AB63" s="1223"/>
      <c r="AC63" s="1223"/>
      <c r="AD63" s="1223"/>
      <c r="AE63" s="1223"/>
      <c r="AF63" s="1223"/>
      <c r="AG63" s="1223"/>
      <c r="AH63" s="1223"/>
      <c r="AI63" s="1223"/>
      <c r="AJ63" s="1223"/>
      <c r="AK63" s="1223"/>
      <c r="AL63" s="1223"/>
      <c r="AM63" s="1223"/>
      <c r="AN63" s="1223"/>
      <c r="AO63" s="1223"/>
      <c r="AP63" s="1223"/>
      <c r="AQ63" s="1223"/>
      <c r="AR63" s="1223"/>
      <c r="AS63" s="1223"/>
      <c r="AT63" s="1223"/>
      <c r="AU63" s="1223"/>
      <c r="AV63" s="1223"/>
      <c r="AW63" s="1223"/>
      <c r="AX63" s="1223"/>
      <c r="AY63" s="1223"/>
      <c r="AZ63" s="1223"/>
      <c r="BA63" s="1223"/>
      <c r="BB63" s="1223"/>
      <c r="BC63" s="1223"/>
    </row>
    <row r="64" spans="1:55" x14ac:dyDescent="0.25">
      <c r="A64" s="1243"/>
      <c r="B64" s="1242"/>
      <c r="C64" s="1223"/>
      <c r="D64" s="1223"/>
      <c r="E64" s="1223"/>
      <c r="F64" s="1223"/>
      <c r="G64" s="1223"/>
      <c r="H64" s="1223"/>
      <c r="I64" s="1223"/>
      <c r="J64" s="1223"/>
      <c r="K64" s="1223"/>
      <c r="L64" s="1223"/>
      <c r="M64" s="1223"/>
      <c r="N64" s="1223"/>
      <c r="O64" s="1223"/>
      <c r="P64" s="1223"/>
      <c r="Q64" s="1223"/>
      <c r="R64" s="1223"/>
      <c r="S64" s="1223"/>
      <c r="T64" s="1223"/>
      <c r="U64" s="1223"/>
      <c r="V64" s="1223"/>
      <c r="W64" s="1223"/>
      <c r="X64" s="1223"/>
      <c r="Y64" s="1223"/>
      <c r="Z64" s="1223"/>
      <c r="AA64" s="1223"/>
      <c r="AB64" s="1223"/>
      <c r="AC64" s="1223"/>
      <c r="AD64" s="1223"/>
      <c r="AE64" s="1223"/>
      <c r="AF64" s="1223"/>
      <c r="AG64" s="1223"/>
      <c r="AH64" s="1223"/>
      <c r="AI64" s="1223"/>
      <c r="AJ64" s="1223"/>
      <c r="AK64" s="1223"/>
      <c r="AL64" s="1223"/>
      <c r="AM64" s="1223"/>
      <c r="AN64" s="1223"/>
      <c r="AO64" s="1223"/>
      <c r="AP64" s="1223"/>
      <c r="AQ64" s="1223"/>
      <c r="AR64" s="1223"/>
      <c r="AS64" s="1223"/>
      <c r="AT64" s="1223"/>
      <c r="AU64" s="1223"/>
      <c r="AV64" s="1223"/>
      <c r="AW64" s="1223"/>
      <c r="AX64" s="1223"/>
      <c r="AY64" s="1223"/>
      <c r="AZ64" s="1223"/>
      <c r="BA64" s="1223"/>
      <c r="BB64" s="1223"/>
      <c r="BC64" s="1223"/>
    </row>
    <row r="65" spans="1:55" x14ac:dyDescent="0.25">
      <c r="A65" s="1243"/>
      <c r="B65" s="1242"/>
      <c r="C65" s="1223"/>
      <c r="D65" s="1223"/>
      <c r="E65" s="1223"/>
      <c r="F65" s="1223"/>
      <c r="G65" s="1223"/>
      <c r="H65" s="1223"/>
      <c r="I65" s="1223"/>
      <c r="J65" s="1223"/>
      <c r="K65" s="1223"/>
      <c r="L65" s="1223"/>
      <c r="M65" s="1223"/>
      <c r="N65" s="1223"/>
      <c r="O65" s="1223"/>
      <c r="P65" s="1223"/>
      <c r="Q65" s="1223"/>
      <c r="R65" s="1223"/>
      <c r="S65" s="1223"/>
      <c r="T65" s="1223"/>
      <c r="U65" s="1223"/>
      <c r="V65" s="1223"/>
      <c r="W65" s="1223"/>
      <c r="X65" s="1223"/>
      <c r="Y65" s="1223"/>
      <c r="Z65" s="1223"/>
      <c r="AA65" s="1223"/>
      <c r="AB65" s="1223"/>
      <c r="AC65" s="1223"/>
      <c r="AD65" s="1223"/>
      <c r="AE65" s="1223"/>
      <c r="AF65" s="1223"/>
      <c r="AG65" s="1223"/>
      <c r="AH65" s="1223"/>
      <c r="AI65" s="1223"/>
      <c r="AJ65" s="1223"/>
      <c r="AK65" s="1223"/>
      <c r="AL65" s="1223"/>
      <c r="AM65" s="1223"/>
      <c r="AN65" s="1223"/>
      <c r="AO65" s="1223"/>
      <c r="AP65" s="1223"/>
      <c r="AQ65" s="1223"/>
      <c r="AR65" s="1223"/>
      <c r="AS65" s="1223"/>
      <c r="AT65" s="1223"/>
      <c r="AU65" s="1223"/>
      <c r="AV65" s="1223"/>
      <c r="AW65" s="1223"/>
      <c r="AX65" s="1223"/>
      <c r="AY65" s="1223"/>
      <c r="AZ65" s="1223"/>
      <c r="BA65" s="1223"/>
      <c r="BB65" s="1223"/>
      <c r="BC65" s="1223"/>
    </row>
    <row r="66" spans="1:55" x14ac:dyDescent="0.25">
      <c r="A66" s="1243"/>
      <c r="B66" s="1242"/>
      <c r="C66" s="1223"/>
      <c r="D66" s="1223"/>
      <c r="E66" s="1223"/>
      <c r="F66" s="1223"/>
      <c r="G66" s="1223"/>
      <c r="H66" s="1223"/>
      <c r="I66" s="1223"/>
      <c r="J66" s="1223"/>
      <c r="K66" s="1223"/>
      <c r="L66" s="1223"/>
      <c r="M66" s="1223"/>
      <c r="N66" s="1223"/>
      <c r="O66" s="1223"/>
      <c r="P66" s="1223"/>
      <c r="Q66" s="1223"/>
      <c r="R66" s="1223"/>
      <c r="S66" s="1223"/>
      <c r="T66" s="1223"/>
      <c r="U66" s="1223"/>
      <c r="V66" s="1223"/>
      <c r="W66" s="1223"/>
      <c r="X66" s="1223"/>
      <c r="Y66" s="1223"/>
      <c r="Z66" s="1223"/>
      <c r="AA66" s="1223"/>
      <c r="AB66" s="1223"/>
      <c r="AC66" s="1223"/>
      <c r="AD66" s="1223"/>
      <c r="AE66" s="1223"/>
      <c r="AF66" s="1223"/>
      <c r="AG66" s="1223"/>
      <c r="AH66" s="1223"/>
      <c r="AI66" s="1223"/>
      <c r="AJ66" s="1223"/>
      <c r="AK66" s="1223"/>
      <c r="AL66" s="1223"/>
      <c r="AM66" s="1223"/>
      <c r="AN66" s="1223"/>
      <c r="AO66" s="1223"/>
      <c r="AP66" s="1223"/>
      <c r="AQ66" s="1223"/>
      <c r="AR66" s="1223"/>
      <c r="AS66" s="1223"/>
      <c r="AT66" s="1223"/>
      <c r="AU66" s="1223"/>
      <c r="AV66" s="1223"/>
      <c r="AW66" s="1223"/>
      <c r="AX66" s="1223"/>
      <c r="AY66" s="1223"/>
      <c r="AZ66" s="1223"/>
      <c r="BA66" s="1223"/>
      <c r="BB66" s="1223"/>
      <c r="BC66" s="1223"/>
    </row>
    <row r="67" spans="1:55" x14ac:dyDescent="0.25">
      <c r="A67" s="1243"/>
      <c r="B67" s="1242"/>
      <c r="C67" s="1223"/>
      <c r="D67" s="1223"/>
      <c r="E67" s="1223"/>
      <c r="F67" s="1223"/>
      <c r="G67" s="1223"/>
      <c r="H67" s="1223"/>
      <c r="I67" s="1223"/>
      <c r="J67" s="1223"/>
      <c r="K67" s="1223"/>
      <c r="L67" s="1223"/>
      <c r="M67" s="1223"/>
      <c r="N67" s="1223"/>
      <c r="O67" s="1223"/>
      <c r="P67" s="1223"/>
      <c r="Q67" s="1223"/>
      <c r="R67" s="1223"/>
      <c r="S67" s="1223"/>
      <c r="T67" s="1223"/>
      <c r="U67" s="1223"/>
      <c r="V67" s="1223"/>
      <c r="W67" s="1223"/>
      <c r="X67" s="1223"/>
      <c r="Y67" s="1223"/>
      <c r="Z67" s="1223"/>
      <c r="AA67" s="1223"/>
      <c r="AB67" s="1223"/>
      <c r="AC67" s="1223"/>
      <c r="AD67" s="1223"/>
      <c r="AE67" s="1223"/>
      <c r="AF67" s="1223"/>
      <c r="AG67" s="1223"/>
      <c r="AH67" s="1223"/>
      <c r="AI67" s="1223"/>
      <c r="AJ67" s="1223"/>
      <c r="AK67" s="1223"/>
      <c r="AL67" s="1223"/>
      <c r="AM67" s="1223"/>
      <c r="AN67" s="1223"/>
      <c r="AO67" s="1223"/>
      <c r="AP67" s="1223"/>
      <c r="AQ67" s="1223"/>
      <c r="AR67" s="1223"/>
      <c r="AS67" s="1223"/>
      <c r="AT67" s="1223"/>
      <c r="AU67" s="1223"/>
      <c r="AV67" s="1223"/>
      <c r="AW67" s="1223"/>
      <c r="AX67" s="1223"/>
      <c r="AY67" s="1223"/>
      <c r="AZ67" s="1223"/>
      <c r="BA67" s="1223"/>
      <c r="BB67" s="1223"/>
      <c r="BC67" s="1223"/>
    </row>
    <row r="68" spans="1:55" x14ac:dyDescent="0.25">
      <c r="A68" s="1243"/>
      <c r="B68" s="1242"/>
      <c r="C68" s="1223"/>
      <c r="D68" s="1223"/>
      <c r="E68" s="1223"/>
      <c r="F68" s="1223"/>
      <c r="G68" s="1223"/>
      <c r="H68" s="1223"/>
      <c r="I68" s="1223"/>
      <c r="J68" s="1223"/>
      <c r="K68" s="1223"/>
      <c r="L68" s="1223"/>
      <c r="M68" s="1223"/>
      <c r="N68" s="1223"/>
      <c r="O68" s="1223"/>
      <c r="P68" s="1223"/>
      <c r="Q68" s="1223"/>
      <c r="R68" s="1223"/>
      <c r="S68" s="1223"/>
      <c r="T68" s="1223"/>
      <c r="U68" s="1223"/>
      <c r="V68" s="1223"/>
      <c r="W68" s="1223"/>
      <c r="X68" s="1223"/>
      <c r="Y68" s="1223"/>
      <c r="Z68" s="1223"/>
      <c r="AA68" s="1223"/>
      <c r="AB68" s="1223"/>
      <c r="AC68" s="1223"/>
      <c r="AD68" s="1223"/>
      <c r="AE68" s="1223"/>
      <c r="AF68" s="1223"/>
      <c r="AG68" s="1223"/>
      <c r="AH68" s="1223"/>
      <c r="AI68" s="1223"/>
      <c r="AJ68" s="1223"/>
      <c r="AK68" s="1223"/>
      <c r="AL68" s="1223"/>
      <c r="AM68" s="1223"/>
      <c r="AN68" s="1223"/>
      <c r="AO68" s="1223"/>
      <c r="AP68" s="1223"/>
      <c r="AQ68" s="1223"/>
      <c r="AR68" s="1223"/>
      <c r="AS68" s="1223"/>
      <c r="AT68" s="1223"/>
      <c r="AU68" s="1223"/>
      <c r="AV68" s="1223"/>
      <c r="AW68" s="1223"/>
      <c r="AX68" s="1223"/>
      <c r="AY68" s="1223"/>
      <c r="AZ68" s="1223"/>
      <c r="BA68" s="1223"/>
      <c r="BB68" s="1223"/>
      <c r="BC68" s="1223"/>
    </row>
    <row r="69" spans="1:55" x14ac:dyDescent="0.25">
      <c r="A69" s="1243"/>
      <c r="B69" s="1242"/>
      <c r="C69" s="1223"/>
      <c r="D69" s="1223"/>
      <c r="E69" s="1223"/>
      <c r="F69" s="1223"/>
      <c r="G69" s="1223"/>
      <c r="H69" s="1223"/>
      <c r="I69" s="1223"/>
      <c r="J69" s="1223"/>
      <c r="K69" s="1223"/>
      <c r="L69" s="1223"/>
      <c r="M69" s="1223"/>
      <c r="N69" s="1223"/>
      <c r="O69" s="1223"/>
      <c r="P69" s="1223"/>
      <c r="Q69" s="1223"/>
      <c r="R69" s="1223"/>
      <c r="S69" s="1223"/>
      <c r="T69" s="1223"/>
      <c r="U69" s="1223"/>
      <c r="V69" s="1223"/>
      <c r="W69" s="1223"/>
      <c r="X69" s="1223"/>
      <c r="Y69" s="1223"/>
      <c r="Z69" s="1223"/>
      <c r="AA69" s="1223"/>
      <c r="AB69" s="1223"/>
      <c r="AC69" s="1223"/>
      <c r="AD69" s="1223"/>
      <c r="AE69" s="1223"/>
      <c r="AF69" s="1223"/>
      <c r="AG69" s="1223"/>
      <c r="AH69" s="1223"/>
      <c r="AI69" s="1223"/>
      <c r="AJ69" s="1223"/>
      <c r="AK69" s="1223"/>
      <c r="AL69" s="1223"/>
      <c r="AM69" s="1223"/>
      <c r="AN69" s="1223"/>
      <c r="AO69" s="1223"/>
      <c r="AP69" s="1223"/>
      <c r="AQ69" s="1223"/>
      <c r="AR69" s="1223"/>
      <c r="AS69" s="1223"/>
      <c r="AT69" s="1223"/>
      <c r="AU69" s="1223"/>
      <c r="AV69" s="1223"/>
      <c r="AW69" s="1223"/>
      <c r="AX69" s="1223"/>
      <c r="AY69" s="1223"/>
      <c r="AZ69" s="1223"/>
      <c r="BA69" s="1223"/>
      <c r="BB69" s="1223"/>
      <c r="BC69" s="1223"/>
    </row>
    <row r="70" spans="1:55" x14ac:dyDescent="0.25">
      <c r="A70" s="1243"/>
      <c r="B70" s="1242"/>
      <c r="C70" s="1223"/>
      <c r="D70" s="1223"/>
      <c r="E70" s="1223"/>
      <c r="F70" s="1223"/>
      <c r="G70" s="1223"/>
      <c r="H70" s="1223"/>
      <c r="I70" s="1223"/>
      <c r="J70" s="1223"/>
      <c r="K70" s="1223"/>
      <c r="L70" s="1223"/>
      <c r="M70" s="1223"/>
      <c r="N70" s="1223"/>
      <c r="O70" s="1223"/>
      <c r="P70" s="1223"/>
      <c r="Q70" s="1223"/>
      <c r="R70" s="1223"/>
      <c r="S70" s="1223"/>
      <c r="T70" s="1223"/>
      <c r="U70" s="1223"/>
      <c r="V70" s="1223"/>
      <c r="W70" s="1223"/>
      <c r="X70" s="1223"/>
      <c r="Y70" s="1223"/>
      <c r="Z70" s="1223"/>
      <c r="AA70" s="1223"/>
      <c r="AB70" s="1223"/>
      <c r="AC70" s="1223"/>
      <c r="AD70" s="1223"/>
      <c r="AE70" s="1223"/>
      <c r="AF70" s="1223"/>
      <c r="AG70" s="1223"/>
      <c r="AH70" s="1223"/>
      <c r="AI70" s="1223"/>
      <c r="AJ70" s="1223"/>
      <c r="AK70" s="1223"/>
      <c r="AL70" s="1223"/>
      <c r="AM70" s="1223"/>
      <c r="AN70" s="1223"/>
      <c r="AO70" s="1223"/>
      <c r="AP70" s="1223"/>
      <c r="AQ70" s="1223"/>
      <c r="AR70" s="1223"/>
      <c r="AS70" s="1223"/>
      <c r="AT70" s="1223"/>
      <c r="AU70" s="1223"/>
      <c r="AV70" s="1223"/>
      <c r="AW70" s="1223"/>
      <c r="AX70" s="1223"/>
      <c r="AY70" s="1223"/>
      <c r="AZ70" s="1223"/>
      <c r="BA70" s="1223"/>
      <c r="BB70" s="1223"/>
      <c r="BC70" s="1223"/>
    </row>
    <row r="71" spans="1:55" x14ac:dyDescent="0.25">
      <c r="A71" s="1243"/>
      <c r="B71" s="1242"/>
      <c r="C71" s="1223"/>
      <c r="D71" s="1223"/>
      <c r="E71" s="1223"/>
      <c r="F71" s="1223"/>
      <c r="G71" s="1223"/>
      <c r="H71" s="1223"/>
      <c r="I71" s="1223"/>
      <c r="J71" s="1223"/>
      <c r="K71" s="1223"/>
      <c r="L71" s="1223"/>
      <c r="M71" s="1223"/>
      <c r="N71" s="1223"/>
      <c r="O71" s="1223"/>
      <c r="P71" s="1223"/>
      <c r="Q71" s="1223"/>
      <c r="R71" s="1223"/>
      <c r="S71" s="1223"/>
      <c r="T71" s="1223"/>
      <c r="U71" s="1223"/>
      <c r="V71" s="1223"/>
      <c r="W71" s="1223"/>
      <c r="X71" s="1223"/>
      <c r="Y71" s="1223"/>
      <c r="Z71" s="1223"/>
      <c r="AA71" s="1223"/>
      <c r="AB71" s="1223"/>
      <c r="AC71" s="1223"/>
      <c r="AD71" s="1223"/>
      <c r="AE71" s="1223"/>
      <c r="AF71" s="1223"/>
      <c r="AG71" s="1223"/>
      <c r="AH71" s="1223"/>
      <c r="AI71" s="1223"/>
      <c r="AJ71" s="1223"/>
      <c r="AK71" s="1223"/>
      <c r="AL71" s="1223"/>
      <c r="AM71" s="1223"/>
      <c r="AN71" s="1223"/>
      <c r="AO71" s="1223"/>
      <c r="AP71" s="1223"/>
      <c r="AQ71" s="1223"/>
      <c r="AR71" s="1223"/>
      <c r="AS71" s="1223"/>
      <c r="AT71" s="1223"/>
      <c r="AU71" s="1223"/>
      <c r="AV71" s="1223"/>
      <c r="AW71" s="1223"/>
      <c r="AX71" s="1223"/>
      <c r="AY71" s="1223"/>
      <c r="AZ71" s="1223"/>
      <c r="BA71" s="1223"/>
      <c r="BB71" s="1223"/>
      <c r="BC71" s="1223"/>
    </row>
    <row r="72" spans="1:55" x14ac:dyDescent="0.25">
      <c r="A72" s="1243"/>
      <c r="B72" s="1242"/>
      <c r="C72" s="1223"/>
      <c r="D72" s="1223"/>
      <c r="E72" s="1223"/>
      <c r="F72" s="1223"/>
      <c r="G72" s="1223"/>
      <c r="H72" s="1223"/>
      <c r="I72" s="1223"/>
      <c r="J72" s="1223"/>
      <c r="K72" s="1223"/>
      <c r="L72" s="1223"/>
      <c r="M72" s="1223"/>
      <c r="N72" s="1223"/>
      <c r="O72" s="1223"/>
      <c r="P72" s="1223"/>
      <c r="Q72" s="1223"/>
      <c r="R72" s="1223"/>
      <c r="S72" s="1223"/>
      <c r="T72" s="1223"/>
      <c r="U72" s="1223"/>
      <c r="V72" s="1223"/>
      <c r="W72" s="1223"/>
      <c r="X72" s="1223"/>
      <c r="Y72" s="1223"/>
      <c r="Z72" s="1223"/>
      <c r="AA72" s="1223"/>
      <c r="AB72" s="1223"/>
      <c r="AC72" s="1223"/>
      <c r="AD72" s="1223"/>
      <c r="AE72" s="1223"/>
      <c r="AF72" s="1223"/>
      <c r="AG72" s="1223"/>
      <c r="AH72" s="1223"/>
      <c r="AI72" s="1223"/>
      <c r="AJ72" s="1223"/>
      <c r="AK72" s="1223"/>
      <c r="AL72" s="1223"/>
      <c r="AM72" s="1223"/>
      <c r="AN72" s="1223"/>
      <c r="AO72" s="1223"/>
      <c r="AP72" s="1223"/>
      <c r="AQ72" s="1223"/>
      <c r="AR72" s="1223"/>
      <c r="AS72" s="1223"/>
      <c r="AT72" s="1223"/>
      <c r="AU72" s="1223"/>
      <c r="AV72" s="1223"/>
      <c r="AW72" s="1223"/>
      <c r="AX72" s="1223"/>
      <c r="AY72" s="1223"/>
      <c r="AZ72" s="1223"/>
      <c r="BA72" s="1223"/>
      <c r="BB72" s="1223"/>
      <c r="BC72" s="1223"/>
    </row>
    <row r="73" spans="1:55" x14ac:dyDescent="0.25">
      <c r="A73" s="1243"/>
      <c r="B73" s="1242"/>
      <c r="C73" s="1223"/>
      <c r="D73" s="1223"/>
      <c r="E73" s="1223"/>
      <c r="F73" s="1223"/>
      <c r="G73" s="1223"/>
      <c r="H73" s="1223"/>
      <c r="I73" s="1223"/>
      <c r="J73" s="1223"/>
      <c r="K73" s="1223"/>
      <c r="L73" s="1223"/>
      <c r="M73" s="1223"/>
      <c r="N73" s="1223"/>
      <c r="O73" s="1223"/>
      <c r="P73" s="1223"/>
      <c r="Q73" s="1223"/>
      <c r="R73" s="1223"/>
      <c r="S73" s="1223"/>
      <c r="T73" s="1223"/>
      <c r="U73" s="1223"/>
      <c r="V73" s="1223"/>
      <c r="W73" s="1223"/>
      <c r="X73" s="1223"/>
      <c r="Y73" s="1223"/>
      <c r="Z73" s="1223"/>
      <c r="AA73" s="1223"/>
      <c r="AB73" s="1223"/>
      <c r="AC73" s="1223"/>
      <c r="AD73" s="1223"/>
      <c r="AE73" s="1223"/>
      <c r="AF73" s="1223"/>
      <c r="AG73" s="1223"/>
      <c r="AH73" s="1223"/>
      <c r="AI73" s="1223"/>
      <c r="AJ73" s="1223"/>
      <c r="AK73" s="1223"/>
      <c r="AL73" s="1223"/>
      <c r="AM73" s="1223"/>
      <c r="AN73" s="1223"/>
      <c r="AO73" s="1223"/>
      <c r="AP73" s="1223"/>
      <c r="AQ73" s="1223"/>
      <c r="AR73" s="1223"/>
      <c r="AS73" s="1223"/>
      <c r="AT73" s="1223"/>
      <c r="AU73" s="1223"/>
      <c r="AV73" s="1223"/>
      <c r="AW73" s="1223"/>
      <c r="AX73" s="1223"/>
      <c r="AY73" s="1223"/>
      <c r="AZ73" s="1223"/>
      <c r="BA73" s="1223"/>
      <c r="BB73" s="1223"/>
      <c r="BC73" s="1223"/>
    </row>
    <row r="74" spans="1:55" x14ac:dyDescent="0.25">
      <c r="A74" s="1243"/>
      <c r="B74" s="1242"/>
      <c r="C74" s="1223"/>
      <c r="D74" s="1223"/>
      <c r="E74" s="1223"/>
      <c r="F74" s="1223"/>
      <c r="G74" s="1223"/>
      <c r="H74" s="1223"/>
      <c r="I74" s="1223"/>
      <c r="J74" s="1223"/>
      <c r="K74" s="1223"/>
      <c r="L74" s="1223"/>
      <c r="M74" s="1223"/>
      <c r="N74" s="1223"/>
      <c r="O74" s="1223"/>
      <c r="P74" s="1223"/>
      <c r="Q74" s="1223"/>
      <c r="R74" s="1223"/>
      <c r="S74" s="1223"/>
      <c r="T74" s="1223"/>
      <c r="U74" s="1223"/>
      <c r="V74" s="1223"/>
      <c r="W74" s="1223"/>
      <c r="X74" s="1223"/>
      <c r="Y74" s="1223"/>
      <c r="Z74" s="1223"/>
      <c r="AA74" s="1223"/>
      <c r="AB74" s="1223"/>
      <c r="AC74" s="1223"/>
      <c r="AD74" s="1223"/>
      <c r="AE74" s="1223"/>
      <c r="AF74" s="1223"/>
      <c r="AG74" s="1223"/>
      <c r="AH74" s="1223"/>
      <c r="AI74" s="1223"/>
      <c r="AJ74" s="1223"/>
      <c r="AK74" s="1223"/>
      <c r="AL74" s="1223"/>
      <c r="AM74" s="1223"/>
      <c r="AN74" s="1223"/>
      <c r="AO74" s="1223"/>
      <c r="AP74" s="1223"/>
      <c r="AQ74" s="1223"/>
      <c r="AR74" s="1223"/>
      <c r="AS74" s="1223"/>
      <c r="AT74" s="1223"/>
      <c r="AU74" s="1223"/>
      <c r="AV74" s="1223"/>
      <c r="AW74" s="1223"/>
      <c r="AX74" s="1223"/>
      <c r="AY74" s="1223"/>
      <c r="AZ74" s="1223"/>
      <c r="BA74" s="1223"/>
      <c r="BB74" s="1223"/>
      <c r="BC74" s="1223"/>
    </row>
    <row r="75" spans="1:55" x14ac:dyDescent="0.25">
      <c r="A75" s="1243"/>
      <c r="B75" s="1242"/>
      <c r="C75" s="1223"/>
      <c r="D75" s="1223"/>
      <c r="E75" s="1223"/>
      <c r="F75" s="1223"/>
      <c r="G75" s="1223"/>
      <c r="H75" s="1223"/>
      <c r="I75" s="1223"/>
      <c r="J75" s="1223"/>
      <c r="K75" s="1223"/>
      <c r="L75" s="1223"/>
      <c r="M75" s="1223"/>
      <c r="N75" s="1223"/>
      <c r="O75" s="1223"/>
      <c r="P75" s="1223"/>
      <c r="Q75" s="1223"/>
      <c r="R75" s="1223"/>
      <c r="S75" s="1223"/>
      <c r="T75" s="1223"/>
      <c r="U75" s="1223"/>
      <c r="V75" s="1223"/>
      <c r="W75" s="1223"/>
      <c r="X75" s="1223"/>
      <c r="Y75" s="1223"/>
      <c r="Z75" s="1223"/>
      <c r="AA75" s="1223"/>
      <c r="AB75" s="1223"/>
      <c r="AC75" s="1223"/>
      <c r="AD75" s="1223"/>
      <c r="AE75" s="1223"/>
      <c r="AF75" s="1223"/>
      <c r="AG75" s="1223"/>
      <c r="AH75" s="1223"/>
      <c r="AI75" s="1223"/>
      <c r="AJ75" s="1223"/>
      <c r="AK75" s="1223"/>
      <c r="AL75" s="1223"/>
      <c r="AM75" s="1223"/>
      <c r="AN75" s="1223"/>
      <c r="AO75" s="1223"/>
      <c r="AP75" s="1223"/>
      <c r="AQ75" s="1223"/>
      <c r="AR75" s="1223"/>
      <c r="AS75" s="1223"/>
      <c r="AT75" s="1223"/>
      <c r="AU75" s="1223"/>
      <c r="AV75" s="1223"/>
      <c r="AW75" s="1223"/>
      <c r="AX75" s="1223"/>
      <c r="AY75" s="1223"/>
      <c r="AZ75" s="1223"/>
      <c r="BA75" s="1223"/>
      <c r="BB75" s="1223"/>
      <c r="BC75" s="1223"/>
    </row>
    <row r="76" spans="1:55" x14ac:dyDescent="0.25">
      <c r="A76" s="1243"/>
      <c r="B76" s="1242"/>
      <c r="C76" s="1223"/>
      <c r="D76" s="1223"/>
      <c r="E76" s="1223"/>
      <c r="F76" s="1223"/>
      <c r="G76" s="1223"/>
      <c r="H76" s="1223"/>
      <c r="I76" s="1223"/>
      <c r="J76" s="1223"/>
      <c r="K76" s="1223"/>
      <c r="L76" s="1223"/>
      <c r="M76" s="1223"/>
      <c r="N76" s="1223"/>
      <c r="O76" s="1223"/>
      <c r="P76" s="1223"/>
      <c r="Q76" s="1223"/>
      <c r="R76" s="1223"/>
      <c r="S76" s="1223"/>
      <c r="T76" s="1223"/>
      <c r="U76" s="1223"/>
      <c r="V76" s="1223"/>
      <c r="W76" s="1223"/>
      <c r="X76" s="1223"/>
      <c r="Y76" s="1223"/>
      <c r="Z76" s="1223"/>
      <c r="AA76" s="1223"/>
      <c r="AB76" s="1223"/>
      <c r="AC76" s="1223"/>
      <c r="AD76" s="1223"/>
      <c r="AE76" s="1223"/>
      <c r="AF76" s="1223"/>
      <c r="AG76" s="1223"/>
      <c r="AH76" s="1223"/>
      <c r="AI76" s="1223"/>
      <c r="AJ76" s="1223"/>
      <c r="AK76" s="1223"/>
      <c r="AL76" s="1223"/>
      <c r="AM76" s="1223"/>
      <c r="AN76" s="1223"/>
      <c r="AO76" s="1223"/>
      <c r="AP76" s="1223"/>
      <c r="AQ76" s="1223"/>
      <c r="AR76" s="1223"/>
      <c r="AS76" s="1223"/>
      <c r="AT76" s="1223"/>
      <c r="AU76" s="1223"/>
      <c r="AV76" s="1223"/>
      <c r="AW76" s="1223"/>
      <c r="AX76" s="1223"/>
      <c r="AY76" s="1223"/>
      <c r="AZ76" s="1223"/>
      <c r="BA76" s="1223"/>
      <c r="BB76" s="1223"/>
      <c r="BC76" s="1223"/>
    </row>
    <row r="77" spans="1:55" x14ac:dyDescent="0.25">
      <c r="A77" s="1243"/>
      <c r="B77" s="1242"/>
      <c r="C77" s="1223"/>
      <c r="D77" s="1223"/>
      <c r="E77" s="1223"/>
      <c r="F77" s="1223"/>
      <c r="G77" s="1223"/>
      <c r="H77" s="1223"/>
      <c r="I77" s="1223"/>
      <c r="J77" s="1223"/>
      <c r="K77" s="1223"/>
      <c r="L77" s="1223"/>
      <c r="M77" s="1223"/>
      <c r="N77" s="1223"/>
      <c r="O77" s="1223"/>
      <c r="P77" s="1223"/>
      <c r="Q77" s="1223"/>
      <c r="R77" s="1223"/>
      <c r="S77" s="1223"/>
      <c r="T77" s="1223"/>
      <c r="U77" s="1223"/>
      <c r="V77" s="1223"/>
      <c r="W77" s="1223"/>
      <c r="X77" s="1223"/>
      <c r="Y77" s="1223"/>
      <c r="Z77" s="1223"/>
      <c r="AA77" s="1223"/>
      <c r="AB77" s="1223"/>
      <c r="AC77" s="1223"/>
      <c r="AD77" s="1223"/>
      <c r="AE77" s="1223"/>
      <c r="AF77" s="1223"/>
      <c r="AG77" s="1223"/>
      <c r="AH77" s="1223"/>
      <c r="AI77" s="1223"/>
      <c r="AJ77" s="1223"/>
      <c r="AK77" s="1223"/>
      <c r="AL77" s="1223"/>
      <c r="AM77" s="1223"/>
      <c r="AN77" s="1223"/>
      <c r="AO77" s="1223"/>
      <c r="AP77" s="1223"/>
      <c r="AQ77" s="1223"/>
      <c r="AR77" s="1223"/>
      <c r="AS77" s="1223"/>
      <c r="AT77" s="1223"/>
      <c r="AU77" s="1223"/>
      <c r="AV77" s="1223"/>
      <c r="AW77" s="1223"/>
      <c r="AX77" s="1223"/>
      <c r="AY77" s="1223"/>
      <c r="AZ77" s="1223"/>
      <c r="BA77" s="1223"/>
      <c r="BB77" s="1223"/>
      <c r="BC77" s="1223"/>
    </row>
    <row r="78" spans="1:55" x14ac:dyDescent="0.25">
      <c r="A78" s="1243"/>
      <c r="B78" s="1242"/>
      <c r="C78" s="1223"/>
      <c r="D78" s="1223"/>
      <c r="E78" s="1223"/>
      <c r="F78" s="1223"/>
      <c r="G78" s="1223"/>
      <c r="H78" s="1223"/>
      <c r="I78" s="1223"/>
      <c r="J78" s="1223"/>
      <c r="K78" s="1223"/>
      <c r="L78" s="1223"/>
      <c r="M78" s="1223"/>
      <c r="N78" s="1223"/>
      <c r="O78" s="1223"/>
      <c r="P78" s="1223"/>
      <c r="Q78" s="1223"/>
      <c r="R78" s="1223"/>
      <c r="S78" s="1223"/>
      <c r="T78" s="1223"/>
      <c r="U78" s="1223"/>
      <c r="V78" s="1223"/>
      <c r="W78" s="1223"/>
      <c r="X78" s="1223"/>
      <c r="Y78" s="1223"/>
      <c r="Z78" s="1223"/>
      <c r="AA78" s="1223"/>
      <c r="AB78" s="1223"/>
      <c r="AC78" s="1223"/>
      <c r="AD78" s="1223"/>
      <c r="AE78" s="1223"/>
      <c r="AF78" s="1223"/>
      <c r="AG78" s="1223"/>
      <c r="AH78" s="1223"/>
      <c r="AI78" s="1223"/>
      <c r="AJ78" s="1223"/>
      <c r="AK78" s="1223"/>
      <c r="AL78" s="1223"/>
      <c r="AM78" s="1223"/>
      <c r="AN78" s="1223"/>
      <c r="AO78" s="1223"/>
      <c r="AP78" s="1223"/>
      <c r="AQ78" s="1223"/>
      <c r="AR78" s="1223"/>
      <c r="AS78" s="1223"/>
      <c r="AT78" s="1223"/>
      <c r="AU78" s="1223"/>
      <c r="AV78" s="1223"/>
      <c r="AW78" s="1223"/>
      <c r="AX78" s="1223"/>
      <c r="AY78" s="1223"/>
      <c r="AZ78" s="1223"/>
      <c r="BA78" s="1223"/>
      <c r="BB78" s="1223"/>
      <c r="BC78" s="1223"/>
    </row>
    <row r="79" spans="1:55" x14ac:dyDescent="0.25">
      <c r="A79" s="1243"/>
      <c r="B79" s="1242"/>
      <c r="C79" s="1223"/>
      <c r="D79" s="1223"/>
      <c r="E79" s="1223"/>
      <c r="F79" s="1223"/>
      <c r="G79" s="1223"/>
      <c r="H79" s="1223"/>
      <c r="I79" s="1223"/>
      <c r="J79" s="1223"/>
      <c r="K79" s="1223"/>
      <c r="L79" s="1223"/>
      <c r="M79" s="1223"/>
      <c r="N79" s="1223"/>
      <c r="O79" s="1223"/>
      <c r="P79" s="1223"/>
      <c r="Q79" s="1223"/>
      <c r="R79" s="1223"/>
      <c r="S79" s="1223"/>
      <c r="T79" s="1223"/>
      <c r="U79" s="1223"/>
      <c r="V79" s="1223"/>
      <c r="W79" s="1223"/>
      <c r="X79" s="1223"/>
      <c r="Y79" s="1223"/>
      <c r="Z79" s="1223"/>
      <c r="AA79" s="1223"/>
      <c r="AB79" s="1223"/>
      <c r="AC79" s="1223"/>
      <c r="AD79" s="1223"/>
      <c r="AE79" s="1223"/>
      <c r="AF79" s="1223"/>
      <c r="AG79" s="1223"/>
      <c r="AH79" s="1223"/>
      <c r="AI79" s="1223"/>
      <c r="AJ79" s="1223"/>
      <c r="AK79" s="1223"/>
      <c r="AL79" s="1223"/>
      <c r="AM79" s="1223"/>
      <c r="AN79" s="1223"/>
      <c r="AO79" s="1223"/>
      <c r="AP79" s="1223"/>
      <c r="AQ79" s="1223"/>
      <c r="AR79" s="1223"/>
      <c r="AS79" s="1223"/>
      <c r="AT79" s="1223"/>
      <c r="AU79" s="1223"/>
      <c r="AV79" s="1223"/>
      <c r="AW79" s="1223"/>
      <c r="AX79" s="1223"/>
      <c r="AY79" s="1223"/>
      <c r="AZ79" s="1223"/>
      <c r="BA79" s="1223"/>
      <c r="BB79" s="1223"/>
      <c r="BC79" s="1223"/>
    </row>
    <row r="80" spans="1:55" x14ac:dyDescent="0.25">
      <c r="A80" s="1243"/>
      <c r="B80" s="1242"/>
      <c r="C80" s="1223"/>
      <c r="D80" s="1223"/>
      <c r="E80" s="1223"/>
      <c r="F80" s="1223"/>
      <c r="G80" s="1223"/>
      <c r="H80" s="1223"/>
      <c r="I80" s="1223"/>
      <c r="J80" s="1223"/>
      <c r="K80" s="1223"/>
      <c r="L80" s="1223"/>
      <c r="M80" s="1223"/>
      <c r="N80" s="1223"/>
      <c r="O80" s="1223"/>
      <c r="P80" s="1223"/>
      <c r="Q80" s="1223"/>
      <c r="R80" s="1223"/>
      <c r="S80" s="1223"/>
      <c r="T80" s="1223"/>
      <c r="U80" s="1223"/>
      <c r="V80" s="1223"/>
      <c r="W80" s="1223"/>
      <c r="X80" s="1223"/>
      <c r="Y80" s="1223"/>
      <c r="Z80" s="1223"/>
      <c r="AA80" s="1223"/>
      <c r="AB80" s="1223"/>
      <c r="AC80" s="1223"/>
      <c r="AD80" s="1223"/>
      <c r="AE80" s="1223"/>
      <c r="AF80" s="1223"/>
      <c r="AG80" s="1223"/>
      <c r="AH80" s="1223"/>
      <c r="AI80" s="1223"/>
      <c r="AJ80" s="1223"/>
      <c r="AK80" s="1223"/>
      <c r="AL80" s="1223"/>
      <c r="AM80" s="1223"/>
      <c r="AN80" s="1223"/>
      <c r="AO80" s="1223"/>
      <c r="AP80" s="1223"/>
      <c r="AQ80" s="1223"/>
      <c r="AR80" s="1223"/>
      <c r="AS80" s="1223"/>
      <c r="AT80" s="1223"/>
      <c r="AU80" s="1223"/>
      <c r="AV80" s="1223"/>
      <c r="AW80" s="1223"/>
      <c r="AX80" s="1223"/>
      <c r="AY80" s="1223"/>
      <c r="AZ80" s="1223"/>
      <c r="BA80" s="1223"/>
      <c r="BB80" s="1223"/>
      <c r="BC80" s="1223"/>
    </row>
    <row r="81" spans="1:55" x14ac:dyDescent="0.25">
      <c r="A81" s="1243"/>
      <c r="B81" s="1242"/>
      <c r="C81" s="1223"/>
      <c r="D81" s="1223"/>
      <c r="E81" s="1223"/>
      <c r="F81" s="1223"/>
      <c r="G81" s="1223"/>
      <c r="H81" s="1223"/>
      <c r="I81" s="1223"/>
      <c r="J81" s="1223"/>
      <c r="K81" s="1223"/>
      <c r="L81" s="1223"/>
      <c r="M81" s="1223"/>
      <c r="N81" s="1223"/>
      <c r="O81" s="1223"/>
      <c r="P81" s="1223"/>
      <c r="Q81" s="1223"/>
      <c r="R81" s="1223"/>
      <c r="S81" s="1223"/>
      <c r="T81" s="1223"/>
      <c r="U81" s="1223"/>
      <c r="V81" s="1223"/>
      <c r="W81" s="1223"/>
      <c r="X81" s="1223"/>
      <c r="Y81" s="1223"/>
      <c r="Z81" s="1223"/>
      <c r="AA81" s="1223"/>
      <c r="AB81" s="1223"/>
      <c r="AC81" s="1223"/>
      <c r="AD81" s="1223"/>
      <c r="AE81" s="1223"/>
      <c r="AF81" s="1223"/>
      <c r="AG81" s="1223"/>
      <c r="AH81" s="1223"/>
      <c r="AI81" s="1223"/>
      <c r="AJ81" s="1223"/>
      <c r="AK81" s="1223"/>
      <c r="AL81" s="1223"/>
      <c r="AM81" s="1223"/>
      <c r="AN81" s="1223"/>
      <c r="AO81" s="1223"/>
      <c r="AP81" s="1223"/>
      <c r="AQ81" s="1223"/>
      <c r="AR81" s="1223"/>
      <c r="AS81" s="1223"/>
      <c r="AT81" s="1223"/>
      <c r="AU81" s="1223"/>
      <c r="AV81" s="1223"/>
      <c r="AW81" s="1223"/>
      <c r="AX81" s="1223"/>
      <c r="AY81" s="1223"/>
      <c r="AZ81" s="1223"/>
      <c r="BA81" s="1223"/>
      <c r="BB81" s="1223"/>
      <c r="BC81" s="1223"/>
    </row>
    <row r="82" spans="1:55" x14ac:dyDescent="0.25">
      <c r="A82" s="1243"/>
      <c r="B82" s="1242"/>
      <c r="C82" s="1223"/>
      <c r="D82" s="1223"/>
      <c r="E82" s="1223"/>
      <c r="F82" s="1223"/>
      <c r="G82" s="1223"/>
      <c r="H82" s="1223"/>
      <c r="I82" s="1223"/>
      <c r="J82" s="1223"/>
      <c r="K82" s="1223"/>
      <c r="L82" s="1223"/>
      <c r="M82" s="1223"/>
      <c r="N82" s="1223"/>
      <c r="O82" s="1223"/>
      <c r="P82" s="1223"/>
      <c r="Q82" s="1223"/>
      <c r="R82" s="1223"/>
      <c r="S82" s="1223"/>
      <c r="T82" s="1223"/>
      <c r="U82" s="1223"/>
      <c r="V82" s="1223"/>
      <c r="W82" s="1223"/>
      <c r="X82" s="1223"/>
      <c r="Y82" s="1223"/>
      <c r="Z82" s="1223"/>
      <c r="AA82" s="1223"/>
      <c r="AB82" s="1223"/>
      <c r="AC82" s="1223"/>
      <c r="AD82" s="1223"/>
      <c r="AE82" s="1223"/>
      <c r="AF82" s="1223"/>
      <c r="AG82" s="1223"/>
      <c r="AH82" s="1223"/>
      <c r="AI82" s="1223"/>
      <c r="AJ82" s="1223"/>
      <c r="AK82" s="1223"/>
      <c r="AL82" s="1223"/>
      <c r="AM82" s="1223"/>
      <c r="AN82" s="1223"/>
      <c r="AO82" s="1223"/>
      <c r="AP82" s="1223"/>
      <c r="AQ82" s="1223"/>
      <c r="AR82" s="1223"/>
      <c r="AS82" s="1223"/>
      <c r="AT82" s="1223"/>
      <c r="AU82" s="1223"/>
      <c r="AV82" s="1223"/>
      <c r="AW82" s="1223"/>
      <c r="AX82" s="1223"/>
      <c r="AY82" s="1223"/>
      <c r="AZ82" s="1223"/>
      <c r="BA82" s="1223"/>
      <c r="BB82" s="1223"/>
      <c r="BC82" s="1223"/>
    </row>
    <row r="83" spans="1:55" x14ac:dyDescent="0.25">
      <c r="A83" s="1243"/>
      <c r="B83" s="1242"/>
      <c r="C83" s="1223"/>
      <c r="D83" s="1223"/>
      <c r="E83" s="1223"/>
      <c r="F83" s="1223"/>
      <c r="G83" s="1223"/>
      <c r="H83" s="1223"/>
      <c r="I83" s="1223"/>
      <c r="J83" s="1223"/>
      <c r="K83" s="1223"/>
      <c r="L83" s="1223"/>
      <c r="M83" s="1223"/>
      <c r="N83" s="1223"/>
      <c r="O83" s="1223"/>
      <c r="P83" s="1223"/>
      <c r="Q83" s="1223"/>
      <c r="R83" s="1223"/>
      <c r="S83" s="1223"/>
      <c r="T83" s="1223"/>
      <c r="U83" s="1223"/>
      <c r="V83" s="1223"/>
      <c r="W83" s="1223"/>
      <c r="X83" s="1223"/>
      <c r="Y83" s="1223"/>
      <c r="Z83" s="1223"/>
      <c r="AA83" s="1223"/>
      <c r="AB83" s="1223"/>
      <c r="AC83" s="1223"/>
      <c r="AD83" s="1223"/>
      <c r="AE83" s="1223"/>
      <c r="AF83" s="1223"/>
      <c r="AG83" s="1223"/>
      <c r="AH83" s="1223"/>
      <c r="AI83" s="1223"/>
      <c r="AJ83" s="1223"/>
      <c r="AK83" s="1223"/>
      <c r="AL83" s="1223"/>
      <c r="AM83" s="1223"/>
      <c r="AN83" s="1223"/>
      <c r="AO83" s="1223"/>
      <c r="AP83" s="1223"/>
      <c r="AQ83" s="1223"/>
      <c r="AR83" s="1223"/>
      <c r="AS83" s="1223"/>
      <c r="AT83" s="1223"/>
      <c r="AU83" s="1223"/>
      <c r="AV83" s="1223"/>
      <c r="AW83" s="1223"/>
      <c r="AX83" s="1223"/>
      <c r="AY83" s="1223"/>
      <c r="AZ83" s="1223"/>
      <c r="BA83" s="1223"/>
      <c r="BB83" s="1223"/>
      <c r="BC83" s="1223"/>
    </row>
    <row r="84" spans="1:55" x14ac:dyDescent="0.25">
      <c r="A84" s="1243"/>
      <c r="B84" s="1242"/>
      <c r="C84" s="1223"/>
      <c r="D84" s="1223"/>
      <c r="E84" s="1223"/>
      <c r="F84" s="1223"/>
      <c r="G84" s="1223"/>
      <c r="H84" s="1223"/>
      <c r="I84" s="1223"/>
      <c r="J84" s="1223"/>
      <c r="K84" s="1223"/>
      <c r="L84" s="1223"/>
      <c r="M84" s="1223"/>
      <c r="N84" s="1223"/>
      <c r="O84" s="1223"/>
      <c r="P84" s="1223"/>
      <c r="Q84" s="1223"/>
      <c r="R84" s="1223"/>
      <c r="S84" s="1223"/>
      <c r="T84" s="1223"/>
      <c r="U84" s="1223"/>
      <c r="V84" s="1223"/>
      <c r="W84" s="1223"/>
      <c r="X84" s="1223"/>
      <c r="Y84" s="1223"/>
      <c r="Z84" s="1223"/>
      <c r="AA84" s="1223"/>
      <c r="AB84" s="1223"/>
      <c r="AC84" s="1223"/>
      <c r="AD84" s="1223"/>
      <c r="AE84" s="1223"/>
      <c r="AF84" s="1223"/>
      <c r="AG84" s="1223"/>
      <c r="AH84" s="1223"/>
      <c r="AI84" s="1223"/>
      <c r="AJ84" s="1223"/>
      <c r="AK84" s="1223"/>
      <c r="AL84" s="1223"/>
      <c r="AM84" s="1223"/>
      <c r="AN84" s="1223"/>
      <c r="AO84" s="1223"/>
      <c r="AP84" s="1223"/>
      <c r="AQ84" s="1223"/>
      <c r="AR84" s="1223"/>
      <c r="AS84" s="1223"/>
      <c r="AT84" s="1223"/>
      <c r="AU84" s="1223"/>
      <c r="AV84" s="1223"/>
      <c r="AW84" s="1223"/>
      <c r="AX84" s="1223"/>
      <c r="AY84" s="1223"/>
      <c r="AZ84" s="1223"/>
      <c r="BA84" s="1223"/>
      <c r="BB84" s="1223"/>
      <c r="BC84" s="1223"/>
    </row>
    <row r="85" spans="1:55" x14ac:dyDescent="0.25">
      <c r="A85" s="1243"/>
      <c r="B85" s="1242"/>
      <c r="C85" s="1223"/>
      <c r="D85" s="1223"/>
      <c r="E85" s="1223"/>
      <c r="F85" s="1223"/>
      <c r="G85" s="1223"/>
      <c r="H85" s="1223"/>
      <c r="I85" s="1223"/>
      <c r="J85" s="1223"/>
      <c r="K85" s="1223"/>
      <c r="L85" s="1223"/>
      <c r="M85" s="1223"/>
      <c r="N85" s="1223"/>
      <c r="O85" s="1223"/>
      <c r="P85" s="1223"/>
      <c r="Q85" s="1223"/>
      <c r="R85" s="1223"/>
      <c r="S85" s="1223"/>
      <c r="T85" s="1223"/>
      <c r="U85" s="1223"/>
      <c r="V85" s="1223"/>
      <c r="W85" s="1223"/>
      <c r="X85" s="1223"/>
      <c r="Y85" s="1223"/>
      <c r="Z85" s="1223"/>
      <c r="AA85" s="1223"/>
      <c r="AB85" s="1223"/>
      <c r="AC85" s="1223"/>
      <c r="AD85" s="1223"/>
      <c r="AE85" s="1223"/>
      <c r="AF85" s="1223"/>
      <c r="AG85" s="1223"/>
      <c r="AH85" s="1223"/>
      <c r="AI85" s="1223"/>
      <c r="AJ85" s="1223"/>
      <c r="AK85" s="1223"/>
      <c r="AL85" s="1223"/>
      <c r="AM85" s="1223"/>
      <c r="AN85" s="1223"/>
      <c r="AO85" s="1223"/>
      <c r="AP85" s="1223"/>
      <c r="AQ85" s="1223"/>
      <c r="AR85" s="1223"/>
      <c r="AS85" s="1223"/>
      <c r="AT85" s="1223"/>
      <c r="AU85" s="1223"/>
      <c r="AV85" s="1223"/>
      <c r="AW85" s="1223"/>
      <c r="AX85" s="1223"/>
      <c r="AY85" s="1223"/>
      <c r="AZ85" s="1223"/>
      <c r="BA85" s="1223"/>
      <c r="BB85" s="1223"/>
      <c r="BC85" s="1223"/>
    </row>
    <row r="86" spans="1:55" x14ac:dyDescent="0.25">
      <c r="A86" s="1243"/>
      <c r="B86" s="1242"/>
      <c r="C86" s="1223"/>
      <c r="D86" s="1223"/>
      <c r="E86" s="1223"/>
      <c r="F86" s="1223"/>
      <c r="G86" s="1223"/>
      <c r="H86" s="1223"/>
      <c r="I86" s="1223"/>
      <c r="J86" s="1223"/>
      <c r="K86" s="1223"/>
      <c r="L86" s="1223"/>
      <c r="M86" s="1223"/>
      <c r="N86" s="1223"/>
      <c r="O86" s="1223"/>
      <c r="P86" s="1223"/>
      <c r="Q86" s="1223"/>
      <c r="R86" s="1223"/>
      <c r="S86" s="1223"/>
      <c r="T86" s="1223"/>
      <c r="U86" s="1223"/>
      <c r="V86" s="1223"/>
      <c r="W86" s="1223"/>
      <c r="X86" s="1223"/>
      <c r="Y86" s="1223"/>
      <c r="Z86" s="1223"/>
      <c r="AA86" s="1223"/>
      <c r="AB86" s="1223"/>
      <c r="AC86" s="1223"/>
      <c r="AD86" s="1223"/>
      <c r="AE86" s="1223"/>
      <c r="AF86" s="1223"/>
      <c r="AG86" s="1223"/>
      <c r="AH86" s="1223"/>
      <c r="AI86" s="1223"/>
      <c r="AJ86" s="1223"/>
      <c r="AK86" s="1223"/>
      <c r="AL86" s="1223"/>
      <c r="AM86" s="1223"/>
      <c r="AN86" s="1223"/>
      <c r="AO86" s="1223"/>
      <c r="AP86" s="1223"/>
      <c r="AQ86" s="1223"/>
      <c r="AR86" s="1223"/>
      <c r="AS86" s="1223"/>
      <c r="AT86" s="1223"/>
      <c r="AU86" s="1223"/>
      <c r="AV86" s="1223"/>
      <c r="AW86" s="1223"/>
      <c r="AX86" s="1223"/>
      <c r="AY86" s="1223"/>
      <c r="AZ86" s="1223"/>
      <c r="BA86" s="1223"/>
      <c r="BB86" s="1223"/>
      <c r="BC86" s="1223"/>
    </row>
    <row r="87" spans="1:55" x14ac:dyDescent="0.25">
      <c r="A87" s="1243"/>
      <c r="B87" s="1242"/>
      <c r="C87" s="1223"/>
      <c r="D87" s="1223"/>
      <c r="E87" s="1223"/>
      <c r="F87" s="1223"/>
      <c r="G87" s="1223"/>
      <c r="H87" s="1223"/>
      <c r="I87" s="1223"/>
      <c r="J87" s="1223"/>
      <c r="K87" s="1223"/>
      <c r="L87" s="1223"/>
      <c r="M87" s="1223"/>
      <c r="N87" s="1223"/>
      <c r="O87" s="1223"/>
      <c r="P87" s="1223"/>
      <c r="Q87" s="1223"/>
      <c r="R87" s="1223"/>
      <c r="S87" s="1223"/>
      <c r="T87" s="1223"/>
      <c r="U87" s="1223"/>
      <c r="V87" s="1223"/>
      <c r="W87" s="1223"/>
      <c r="X87" s="1223"/>
      <c r="Y87" s="1223"/>
      <c r="Z87" s="1223"/>
      <c r="AA87" s="1223"/>
      <c r="AB87" s="1223"/>
      <c r="AC87" s="1223"/>
      <c r="AD87" s="1223"/>
      <c r="AE87" s="1223"/>
      <c r="AF87" s="1223"/>
      <c r="AG87" s="1223"/>
      <c r="AH87" s="1223"/>
      <c r="AI87" s="1223"/>
      <c r="AJ87" s="1223"/>
      <c r="AK87" s="1223"/>
      <c r="AL87" s="1223"/>
      <c r="AM87" s="1223"/>
      <c r="AN87" s="1223"/>
      <c r="AO87" s="1223"/>
      <c r="AP87" s="1223"/>
      <c r="AQ87" s="1223"/>
      <c r="AR87" s="1223"/>
      <c r="AS87" s="1223"/>
      <c r="AT87" s="1223"/>
      <c r="AU87" s="1223"/>
      <c r="AV87" s="1223"/>
      <c r="AW87" s="1223"/>
      <c r="AX87" s="1223"/>
      <c r="AY87" s="1223"/>
      <c r="AZ87" s="1223"/>
      <c r="BA87" s="1223"/>
      <c r="BB87" s="1223"/>
      <c r="BC87" s="1223"/>
    </row>
    <row r="88" spans="1:55" x14ac:dyDescent="0.25">
      <c r="A88" s="1243"/>
      <c r="B88" s="1242"/>
      <c r="C88" s="1223"/>
      <c r="D88" s="1223"/>
      <c r="E88" s="1223"/>
      <c r="F88" s="1223"/>
      <c r="G88" s="1223"/>
      <c r="H88" s="1223"/>
      <c r="I88" s="1223"/>
      <c r="J88" s="1223"/>
      <c r="K88" s="1223"/>
      <c r="L88" s="1223"/>
      <c r="M88" s="1223"/>
      <c r="N88" s="1223"/>
      <c r="O88" s="1223"/>
      <c r="P88" s="1223"/>
      <c r="Q88" s="1223"/>
      <c r="R88" s="1223"/>
      <c r="S88" s="1223"/>
      <c r="T88" s="1223"/>
      <c r="U88" s="1223"/>
      <c r="V88" s="1223"/>
      <c r="W88" s="1223"/>
      <c r="X88" s="1223"/>
      <c r="Y88" s="1223"/>
      <c r="Z88" s="1223"/>
      <c r="AA88" s="1223"/>
      <c r="AB88" s="1223"/>
      <c r="AC88" s="1223"/>
      <c r="AD88" s="1223"/>
      <c r="AE88" s="1223"/>
      <c r="AF88" s="1223"/>
      <c r="AG88" s="1223"/>
      <c r="AH88" s="1223"/>
      <c r="AI88" s="1223"/>
      <c r="AJ88" s="1223"/>
      <c r="AK88" s="1223"/>
      <c r="AL88" s="1223"/>
      <c r="AM88" s="1223"/>
      <c r="AN88" s="1223"/>
      <c r="AO88" s="1223"/>
      <c r="AP88" s="1223"/>
      <c r="AQ88" s="1223"/>
      <c r="AR88" s="1223"/>
      <c r="AS88" s="1223"/>
      <c r="AT88" s="1223"/>
      <c r="AU88" s="1223"/>
      <c r="AV88" s="1223"/>
      <c r="AW88" s="1223"/>
      <c r="AX88" s="1223"/>
      <c r="AY88" s="1223"/>
      <c r="AZ88" s="1223"/>
      <c r="BA88" s="1223"/>
      <c r="BB88" s="1223"/>
      <c r="BC88" s="1223"/>
    </row>
    <row r="89" spans="1:55" x14ac:dyDescent="0.25">
      <c r="A89" s="1243"/>
      <c r="B89" s="1242"/>
      <c r="C89" s="1223"/>
      <c r="D89" s="1223"/>
      <c r="E89" s="1223"/>
      <c r="F89" s="1223"/>
      <c r="G89" s="1223"/>
      <c r="H89" s="1223"/>
      <c r="I89" s="1223"/>
      <c r="J89" s="1223"/>
      <c r="K89" s="1223"/>
      <c r="L89" s="1223"/>
      <c r="M89" s="1223"/>
      <c r="N89" s="1223"/>
      <c r="O89" s="1223"/>
      <c r="P89" s="1223"/>
      <c r="Q89" s="1223"/>
      <c r="R89" s="1223"/>
      <c r="S89" s="1223"/>
      <c r="T89" s="1223"/>
      <c r="U89" s="1223"/>
      <c r="V89" s="1223"/>
      <c r="W89" s="1223"/>
      <c r="X89" s="1223"/>
      <c r="Y89" s="1223"/>
      <c r="Z89" s="1223"/>
      <c r="AA89" s="1223"/>
      <c r="AB89" s="1223"/>
      <c r="AC89" s="1223"/>
      <c r="AD89" s="1223"/>
      <c r="AE89" s="1223"/>
      <c r="AF89" s="1223"/>
      <c r="AG89" s="1223"/>
      <c r="AH89" s="1223"/>
      <c r="AI89" s="1223"/>
      <c r="AJ89" s="1223"/>
      <c r="AK89" s="1223"/>
      <c r="AL89" s="1223"/>
      <c r="AM89" s="1223"/>
      <c r="AN89" s="1223"/>
      <c r="AO89" s="1223"/>
      <c r="AP89" s="1223"/>
      <c r="AQ89" s="1223"/>
      <c r="AR89" s="1223"/>
      <c r="AS89" s="1223"/>
      <c r="AT89" s="1223"/>
      <c r="AU89" s="1223"/>
      <c r="AV89" s="1223"/>
      <c r="AW89" s="1223"/>
      <c r="AX89" s="1223"/>
      <c r="AY89" s="1223"/>
      <c r="AZ89" s="1223"/>
      <c r="BA89" s="1223"/>
      <c r="BB89" s="1223"/>
      <c r="BC89" s="1223"/>
    </row>
    <row r="90" spans="1:55" x14ac:dyDescent="0.25">
      <c r="A90" s="1243"/>
      <c r="B90" s="1242"/>
      <c r="C90" s="1223"/>
      <c r="D90" s="1223"/>
      <c r="E90" s="1223"/>
      <c r="F90" s="1223"/>
      <c r="G90" s="1223"/>
      <c r="H90" s="1223"/>
      <c r="I90" s="1223"/>
      <c r="J90" s="1223"/>
      <c r="K90" s="1223"/>
      <c r="L90" s="1223"/>
      <c r="M90" s="1223"/>
      <c r="N90" s="1223"/>
      <c r="O90" s="1223"/>
      <c r="P90" s="1223"/>
      <c r="Q90" s="1223"/>
      <c r="R90" s="1223"/>
      <c r="S90" s="1223"/>
      <c r="T90" s="1223"/>
      <c r="U90" s="1223"/>
      <c r="V90" s="1223"/>
      <c r="W90" s="1223"/>
      <c r="X90" s="1223"/>
      <c r="Y90" s="1223"/>
      <c r="Z90" s="1223"/>
      <c r="AA90" s="1223"/>
      <c r="AB90" s="1223"/>
      <c r="AC90" s="1223"/>
      <c r="AD90" s="1223"/>
      <c r="AE90" s="1223"/>
      <c r="AF90" s="1223"/>
      <c r="AG90" s="1223"/>
      <c r="AH90" s="1223"/>
      <c r="AI90" s="1223"/>
      <c r="AJ90" s="1223"/>
      <c r="AK90" s="1223"/>
      <c r="AL90" s="1223"/>
      <c r="AM90" s="1223"/>
      <c r="AN90" s="1223"/>
      <c r="AO90" s="1223"/>
      <c r="AP90" s="1223"/>
      <c r="AQ90" s="1223"/>
      <c r="AR90" s="1223"/>
      <c r="AS90" s="1223"/>
      <c r="AT90" s="1223"/>
      <c r="AU90" s="1223"/>
      <c r="AV90" s="1223"/>
      <c r="AW90" s="1223"/>
      <c r="AX90" s="1223"/>
      <c r="AY90" s="1223"/>
      <c r="AZ90" s="1223"/>
      <c r="BA90" s="1223"/>
      <c r="BB90" s="1223"/>
      <c r="BC90" s="1223"/>
    </row>
    <row r="91" spans="1:55" x14ac:dyDescent="0.25">
      <c r="A91" s="1243"/>
      <c r="B91" s="1242"/>
      <c r="C91" s="1223"/>
      <c r="D91" s="1223"/>
      <c r="E91" s="1223"/>
      <c r="F91" s="1223"/>
      <c r="G91" s="1223"/>
      <c r="H91" s="1223"/>
      <c r="I91" s="1223"/>
      <c r="J91" s="1223"/>
      <c r="K91" s="1223"/>
      <c r="L91" s="1223"/>
      <c r="M91" s="1223"/>
      <c r="N91" s="1223"/>
      <c r="O91" s="1223"/>
      <c r="P91" s="1223"/>
      <c r="Q91" s="1223"/>
      <c r="R91" s="1223"/>
      <c r="S91" s="1223"/>
      <c r="T91" s="1223"/>
      <c r="U91" s="1223"/>
      <c r="V91" s="1223"/>
      <c r="W91" s="1223"/>
      <c r="X91" s="1223"/>
      <c r="Y91" s="1223"/>
      <c r="Z91" s="1223"/>
      <c r="AA91" s="1223"/>
      <c r="AB91" s="1223"/>
      <c r="AC91" s="1223"/>
      <c r="AD91" s="1223"/>
      <c r="AE91" s="1223"/>
      <c r="AF91" s="1223"/>
      <c r="AG91" s="1223"/>
      <c r="AH91" s="1223"/>
      <c r="AI91" s="1223"/>
      <c r="AJ91" s="1223"/>
      <c r="AK91" s="1223"/>
      <c r="AL91" s="1223"/>
      <c r="AM91" s="1223"/>
      <c r="AN91" s="1223"/>
      <c r="AO91" s="1223"/>
      <c r="AP91" s="1223"/>
      <c r="AQ91" s="1223"/>
      <c r="AR91" s="1223"/>
      <c r="AS91" s="1223"/>
      <c r="AT91" s="1223"/>
      <c r="AU91" s="1223"/>
      <c r="AV91" s="1223"/>
      <c r="AW91" s="1223"/>
      <c r="AX91" s="1223"/>
      <c r="AY91" s="1223"/>
      <c r="AZ91" s="1223"/>
      <c r="BA91" s="1223"/>
      <c r="BB91" s="1223"/>
      <c r="BC91" s="1223"/>
    </row>
    <row r="92" spans="1:55" x14ac:dyDescent="0.25">
      <c r="A92" s="1243"/>
      <c r="B92" s="1242"/>
      <c r="C92" s="1223"/>
      <c r="D92" s="1223"/>
      <c r="E92" s="1223"/>
      <c r="F92" s="1223"/>
      <c r="G92" s="1223"/>
      <c r="H92" s="1223"/>
      <c r="I92" s="1223"/>
      <c r="J92" s="1223"/>
      <c r="K92" s="1223"/>
      <c r="L92" s="1223"/>
      <c r="M92" s="1223"/>
      <c r="N92" s="1223"/>
      <c r="O92" s="1223"/>
      <c r="P92" s="1223"/>
      <c r="Q92" s="1223"/>
      <c r="R92" s="1223"/>
      <c r="S92" s="1223"/>
      <c r="T92" s="1223"/>
      <c r="U92" s="1223"/>
      <c r="V92" s="1223"/>
      <c r="W92" s="1223"/>
      <c r="X92" s="1223"/>
      <c r="Y92" s="1223"/>
      <c r="Z92" s="1223"/>
      <c r="AA92" s="1223"/>
      <c r="AB92" s="1223"/>
      <c r="AC92" s="1223"/>
      <c r="AD92" s="1223"/>
      <c r="AE92" s="1223"/>
      <c r="AF92" s="1223"/>
      <c r="AG92" s="1223"/>
      <c r="AH92" s="1223"/>
      <c r="AI92" s="1223"/>
      <c r="AJ92" s="1223"/>
      <c r="AK92" s="1223"/>
      <c r="AL92" s="1223"/>
      <c r="AM92" s="1223"/>
      <c r="AN92" s="1223"/>
      <c r="AO92" s="1223"/>
      <c r="AP92" s="1223"/>
      <c r="AQ92" s="1223"/>
      <c r="AR92" s="1223"/>
      <c r="AS92" s="1223"/>
      <c r="AT92" s="1223"/>
      <c r="AU92" s="1223"/>
      <c r="AV92" s="1223"/>
      <c r="AW92" s="1223"/>
      <c r="AX92" s="1223"/>
      <c r="AY92" s="1223"/>
      <c r="AZ92" s="1223"/>
      <c r="BA92" s="1223"/>
      <c r="BB92" s="1223"/>
      <c r="BC92" s="1223"/>
    </row>
    <row r="93" spans="1:55" x14ac:dyDescent="0.25">
      <c r="A93" s="1243"/>
      <c r="B93" s="1242"/>
      <c r="C93" s="1223"/>
      <c r="D93" s="1223"/>
      <c r="E93" s="1223"/>
      <c r="F93" s="1223"/>
      <c r="G93" s="1223"/>
      <c r="H93" s="1223"/>
      <c r="I93" s="1223"/>
      <c r="J93" s="1223"/>
      <c r="K93" s="1223"/>
      <c r="L93" s="1223"/>
      <c r="M93" s="1223"/>
      <c r="N93" s="1223"/>
      <c r="O93" s="1223"/>
      <c r="P93" s="1223"/>
      <c r="Q93" s="1223"/>
      <c r="R93" s="1223"/>
      <c r="S93" s="1223"/>
      <c r="T93" s="1223"/>
      <c r="U93" s="1223"/>
      <c r="V93" s="1223"/>
      <c r="W93" s="1223"/>
      <c r="X93" s="1223"/>
      <c r="Y93" s="1223"/>
      <c r="Z93" s="1223"/>
      <c r="AA93" s="1223"/>
      <c r="AB93" s="1223"/>
      <c r="AC93" s="1223"/>
      <c r="AD93" s="1223"/>
      <c r="AE93" s="1223"/>
      <c r="AF93" s="1223"/>
      <c r="AG93" s="1223"/>
      <c r="AH93" s="1223"/>
      <c r="AI93" s="1223"/>
      <c r="AJ93" s="1223"/>
      <c r="AK93" s="1223"/>
      <c r="AL93" s="1223"/>
      <c r="AM93" s="1223"/>
      <c r="AN93" s="1223"/>
      <c r="AO93" s="1223"/>
      <c r="AP93" s="1223"/>
      <c r="AQ93" s="1223"/>
      <c r="AR93" s="1223"/>
      <c r="AS93" s="1223"/>
      <c r="AT93" s="1223"/>
      <c r="AU93" s="1223"/>
      <c r="AV93" s="1223"/>
      <c r="AW93" s="1223"/>
      <c r="AX93" s="1223"/>
      <c r="AY93" s="1223"/>
      <c r="AZ93" s="1223"/>
      <c r="BA93" s="1223"/>
      <c r="BB93" s="1223"/>
      <c r="BC93" s="1223"/>
    </row>
    <row r="94" spans="1:55" x14ac:dyDescent="0.25">
      <c r="A94" s="1243"/>
      <c r="B94" s="1242"/>
      <c r="C94" s="1223"/>
      <c r="D94" s="1223"/>
      <c r="E94" s="1223"/>
      <c r="F94" s="1223"/>
      <c r="G94" s="1223"/>
      <c r="H94" s="1223"/>
      <c r="I94" s="1223"/>
      <c r="J94" s="1223"/>
      <c r="K94" s="1223"/>
      <c r="L94" s="1223"/>
      <c r="M94" s="1223"/>
      <c r="N94" s="1223"/>
      <c r="O94" s="1223"/>
      <c r="P94" s="1223"/>
      <c r="Q94" s="1223"/>
      <c r="R94" s="1223"/>
      <c r="S94" s="1223"/>
      <c r="T94" s="1223"/>
      <c r="U94" s="1223"/>
      <c r="V94" s="1223"/>
      <c r="W94" s="1223"/>
      <c r="X94" s="1223"/>
      <c r="Y94" s="1223"/>
      <c r="Z94" s="1223"/>
      <c r="AA94" s="1223"/>
      <c r="AB94" s="1223"/>
      <c r="AC94" s="1223"/>
      <c r="AD94" s="1223"/>
      <c r="AE94" s="1223"/>
      <c r="AF94" s="1223"/>
      <c r="AG94" s="1223"/>
      <c r="AH94" s="1223"/>
      <c r="AI94" s="1223"/>
      <c r="AJ94" s="1223"/>
      <c r="AK94" s="1223"/>
      <c r="AL94" s="1223"/>
      <c r="AM94" s="1223"/>
      <c r="AN94" s="1223"/>
      <c r="AO94" s="1223"/>
      <c r="AP94" s="1223"/>
      <c r="AQ94" s="1223"/>
      <c r="AR94" s="1223"/>
      <c r="AS94" s="1223"/>
      <c r="AT94" s="1223"/>
      <c r="AU94" s="1223"/>
      <c r="AV94" s="1223"/>
      <c r="AW94" s="1223"/>
      <c r="AX94" s="1223"/>
      <c r="AY94" s="1223"/>
      <c r="AZ94" s="1223"/>
      <c r="BA94" s="1223"/>
      <c r="BB94" s="1223"/>
      <c r="BC94" s="1223"/>
    </row>
    <row r="95" spans="1:55" x14ac:dyDescent="0.25">
      <c r="A95" s="1243"/>
      <c r="B95" s="1242"/>
      <c r="C95" s="1223"/>
      <c r="D95" s="1223"/>
      <c r="E95" s="1223"/>
      <c r="F95" s="1223"/>
      <c r="G95" s="1223"/>
      <c r="H95" s="1223"/>
      <c r="I95" s="1223"/>
      <c r="J95" s="1223"/>
      <c r="K95" s="1223"/>
      <c r="L95" s="1223"/>
      <c r="M95" s="1223"/>
      <c r="N95" s="1223"/>
      <c r="O95" s="1223"/>
      <c r="P95" s="1223"/>
      <c r="Q95" s="1223"/>
      <c r="R95" s="1223"/>
      <c r="S95" s="1223"/>
      <c r="T95" s="1223"/>
      <c r="U95" s="1223"/>
      <c r="V95" s="1223"/>
      <c r="W95" s="1223"/>
      <c r="X95" s="1223"/>
      <c r="Y95" s="1223"/>
      <c r="Z95" s="1223"/>
      <c r="AA95" s="1223"/>
      <c r="AB95" s="1223"/>
      <c r="AC95" s="1223"/>
      <c r="AD95" s="1223"/>
      <c r="AE95" s="1223"/>
      <c r="AF95" s="1223"/>
      <c r="AG95" s="1223"/>
      <c r="AH95" s="1223"/>
      <c r="AI95" s="1223"/>
      <c r="AJ95" s="1223"/>
      <c r="AK95" s="1223"/>
      <c r="AL95" s="1223"/>
      <c r="AM95" s="1223"/>
      <c r="AN95" s="1223"/>
      <c r="AO95" s="1223"/>
      <c r="AP95" s="1223"/>
      <c r="AQ95" s="1223"/>
      <c r="AR95" s="1223"/>
      <c r="AS95" s="1223"/>
      <c r="AT95" s="1223"/>
      <c r="AU95" s="1223"/>
      <c r="AV95" s="1223"/>
      <c r="AW95" s="1223"/>
      <c r="AX95" s="1223"/>
      <c r="AY95" s="1223"/>
      <c r="AZ95" s="1223"/>
      <c r="BA95" s="1223"/>
      <c r="BB95" s="1223"/>
      <c r="BC95" s="1223"/>
    </row>
    <row r="96" spans="1:55" x14ac:dyDescent="0.25">
      <c r="A96" s="1243"/>
      <c r="B96" s="1242"/>
      <c r="C96" s="1223"/>
      <c r="D96" s="1223"/>
      <c r="E96" s="1223"/>
      <c r="F96" s="1223"/>
      <c r="G96" s="1223"/>
      <c r="H96" s="1223"/>
      <c r="I96" s="1223"/>
      <c r="J96" s="1223"/>
      <c r="K96" s="1223"/>
      <c r="L96" s="1223"/>
      <c r="M96" s="1223"/>
      <c r="N96" s="1223"/>
      <c r="O96" s="1223"/>
      <c r="P96" s="1223"/>
      <c r="Q96" s="1223"/>
      <c r="R96" s="1223"/>
      <c r="S96" s="1223"/>
      <c r="T96" s="1223"/>
      <c r="U96" s="1223"/>
      <c r="V96" s="1223"/>
      <c r="W96" s="1223"/>
      <c r="X96" s="1223"/>
      <c r="Y96" s="1223"/>
      <c r="Z96" s="1223"/>
      <c r="AA96" s="1223"/>
      <c r="AB96" s="1223"/>
      <c r="AC96" s="1223"/>
      <c r="AD96" s="1223"/>
      <c r="AE96" s="1223"/>
      <c r="AF96" s="1223"/>
      <c r="AG96" s="1223"/>
      <c r="AH96" s="1223"/>
      <c r="AI96" s="1223"/>
      <c r="AJ96" s="1223"/>
      <c r="AK96" s="1223"/>
      <c r="AL96" s="1223"/>
      <c r="AM96" s="1223"/>
      <c r="AN96" s="1223"/>
      <c r="AO96" s="1223"/>
      <c r="AP96" s="1223"/>
      <c r="AQ96" s="1223"/>
      <c r="AR96" s="1223"/>
      <c r="AS96" s="1223"/>
      <c r="AT96" s="1223"/>
      <c r="AU96" s="1223"/>
      <c r="AV96" s="1223"/>
      <c r="AW96" s="1223"/>
      <c r="AX96" s="1223"/>
      <c r="AY96" s="1223"/>
      <c r="AZ96" s="1223"/>
      <c r="BA96" s="1223"/>
      <c r="BB96" s="1223"/>
      <c r="BC96" s="1223"/>
    </row>
    <row r="97" spans="1:55" x14ac:dyDescent="0.25">
      <c r="A97" s="1243"/>
      <c r="B97" s="1242"/>
      <c r="C97" s="1223"/>
      <c r="D97" s="1223"/>
      <c r="E97" s="1223"/>
      <c r="F97" s="1223"/>
      <c r="G97" s="1223"/>
      <c r="H97" s="1223"/>
      <c r="I97" s="1223"/>
      <c r="J97" s="1223"/>
      <c r="K97" s="1223"/>
      <c r="L97" s="1223"/>
      <c r="M97" s="1223"/>
      <c r="N97" s="1223"/>
      <c r="O97" s="1223"/>
      <c r="P97" s="1223"/>
      <c r="Q97" s="1223"/>
      <c r="R97" s="1223"/>
      <c r="S97" s="1223"/>
      <c r="T97" s="1223"/>
      <c r="U97" s="1223"/>
      <c r="V97" s="1223"/>
      <c r="W97" s="1223"/>
      <c r="X97" s="1223"/>
      <c r="Y97" s="1223"/>
      <c r="Z97" s="1223"/>
      <c r="AA97" s="1223"/>
      <c r="AB97" s="1223"/>
      <c r="AC97" s="1223"/>
      <c r="AD97" s="1223"/>
      <c r="AE97" s="1223"/>
      <c r="AF97" s="1223"/>
      <c r="AG97" s="1223"/>
      <c r="AH97" s="1223"/>
      <c r="AI97" s="1223"/>
      <c r="AJ97" s="1223"/>
      <c r="AK97" s="1223"/>
      <c r="AL97" s="1223"/>
      <c r="AM97" s="1223"/>
      <c r="AN97" s="1223"/>
      <c r="AO97" s="1223"/>
      <c r="AP97" s="1223"/>
      <c r="AQ97" s="1223"/>
      <c r="AR97" s="1223"/>
      <c r="AS97" s="1223"/>
      <c r="AT97" s="1223"/>
      <c r="AU97" s="1223"/>
      <c r="AV97" s="1223"/>
      <c r="AW97" s="1223"/>
      <c r="AX97" s="1223"/>
      <c r="AY97" s="1223"/>
      <c r="AZ97" s="1223"/>
      <c r="BA97" s="1223"/>
      <c r="BB97" s="1223"/>
      <c r="BC97" s="1223"/>
    </row>
    <row r="98" spans="1:55" x14ac:dyDescent="0.25">
      <c r="A98" s="1243"/>
      <c r="B98" s="1242"/>
      <c r="C98" s="1223"/>
      <c r="D98" s="1223"/>
      <c r="E98" s="1223"/>
      <c r="F98" s="1223"/>
      <c r="G98" s="1223"/>
      <c r="H98" s="1223"/>
      <c r="I98" s="1223"/>
      <c r="J98" s="1223"/>
      <c r="K98" s="1223"/>
      <c r="L98" s="1223"/>
      <c r="M98" s="1223"/>
      <c r="N98" s="1223"/>
      <c r="O98" s="1223"/>
      <c r="P98" s="1223"/>
      <c r="Q98" s="1223"/>
      <c r="R98" s="1223"/>
      <c r="S98" s="1223"/>
      <c r="T98" s="1223"/>
      <c r="U98" s="1223"/>
      <c r="V98" s="1223"/>
      <c r="W98" s="1223"/>
      <c r="X98" s="1223"/>
      <c r="Y98" s="1223"/>
      <c r="Z98" s="1223"/>
      <c r="AA98" s="1223"/>
      <c r="AB98" s="1223"/>
      <c r="AC98" s="1223"/>
      <c r="AD98" s="1223"/>
      <c r="AE98" s="1223"/>
      <c r="AF98" s="1223"/>
      <c r="AG98" s="1223"/>
      <c r="AH98" s="1223"/>
      <c r="AI98" s="1223"/>
      <c r="AJ98" s="1223"/>
      <c r="AK98" s="1223"/>
      <c r="AL98" s="1223"/>
      <c r="AM98" s="1223"/>
      <c r="AN98" s="1223"/>
      <c r="AO98" s="1223"/>
      <c r="AP98" s="1223"/>
      <c r="AQ98" s="1223"/>
      <c r="AR98" s="1223"/>
      <c r="AS98" s="1223"/>
      <c r="AT98" s="1223"/>
      <c r="AU98" s="1223"/>
      <c r="AV98" s="1223"/>
      <c r="AW98" s="1223"/>
      <c r="AX98" s="1223"/>
      <c r="AY98" s="1223"/>
      <c r="AZ98" s="1223"/>
      <c r="BA98" s="1223"/>
      <c r="BB98" s="1223"/>
      <c r="BC98" s="1223"/>
    </row>
    <row r="99" spans="1:55" x14ac:dyDescent="0.25">
      <c r="A99" s="1243"/>
      <c r="B99" s="1242"/>
      <c r="C99" s="1223"/>
      <c r="D99" s="1223"/>
      <c r="E99" s="1223"/>
      <c r="F99" s="1223"/>
      <c r="G99" s="1223"/>
      <c r="H99" s="1223"/>
      <c r="I99" s="1223"/>
      <c r="J99" s="1223"/>
      <c r="K99" s="1223"/>
      <c r="L99" s="1223"/>
      <c r="M99" s="1223"/>
      <c r="N99" s="1223"/>
      <c r="O99" s="1223"/>
      <c r="P99" s="1223"/>
      <c r="Q99" s="1223"/>
      <c r="R99" s="1223"/>
      <c r="S99" s="1223"/>
      <c r="T99" s="1223"/>
      <c r="U99" s="1223"/>
      <c r="V99" s="1223"/>
      <c r="W99" s="1223"/>
      <c r="X99" s="1223"/>
      <c r="Y99" s="1223"/>
      <c r="Z99" s="1223"/>
      <c r="AA99" s="1223"/>
      <c r="AB99" s="1223"/>
      <c r="AC99" s="1223"/>
      <c r="AD99" s="1223"/>
      <c r="AE99" s="1223"/>
      <c r="AF99" s="1223"/>
      <c r="AG99" s="1223"/>
      <c r="AH99" s="1223"/>
      <c r="AI99" s="1223"/>
      <c r="AJ99" s="1223"/>
      <c r="AK99" s="1223"/>
      <c r="AL99" s="1223"/>
      <c r="AM99" s="1223"/>
      <c r="AN99" s="1223"/>
      <c r="AO99" s="1223"/>
      <c r="AP99" s="1223"/>
      <c r="AQ99" s="1223"/>
      <c r="AR99" s="1223"/>
      <c r="AS99" s="1223"/>
      <c r="AT99" s="1223"/>
      <c r="AU99" s="1223"/>
      <c r="AV99" s="1223"/>
      <c r="AW99" s="1223"/>
      <c r="AX99" s="1223"/>
      <c r="AY99" s="1223"/>
      <c r="AZ99" s="1223"/>
      <c r="BA99" s="1223"/>
      <c r="BB99" s="1223"/>
      <c r="BC99" s="1223"/>
    </row>
    <row r="100" spans="1:55" x14ac:dyDescent="0.25">
      <c r="A100" s="1243"/>
      <c r="B100" s="1242"/>
      <c r="C100" s="1223"/>
      <c r="D100" s="1223"/>
      <c r="E100" s="1223"/>
      <c r="F100" s="1223"/>
      <c r="G100" s="1223"/>
      <c r="H100" s="1223"/>
      <c r="I100" s="1223"/>
      <c r="J100" s="1223"/>
      <c r="K100" s="1223"/>
      <c r="L100" s="1223"/>
      <c r="M100" s="1223"/>
      <c r="N100" s="1223"/>
      <c r="O100" s="1223"/>
      <c r="P100" s="1223"/>
      <c r="Q100" s="1223"/>
      <c r="R100" s="1223"/>
      <c r="S100" s="1223"/>
      <c r="T100" s="1223"/>
      <c r="U100" s="1223"/>
      <c r="V100" s="1223"/>
      <c r="W100" s="1223"/>
      <c r="X100" s="1223"/>
      <c r="Y100" s="1223"/>
      <c r="Z100" s="1223"/>
      <c r="AA100" s="1223"/>
      <c r="AB100" s="1223"/>
      <c r="AC100" s="1223"/>
      <c r="AD100" s="1223"/>
      <c r="AE100" s="1223"/>
      <c r="AF100" s="1223"/>
      <c r="AG100" s="1223"/>
      <c r="AH100" s="1223"/>
      <c r="AI100" s="1223"/>
      <c r="AJ100" s="1223"/>
      <c r="AK100" s="1223"/>
      <c r="AL100" s="1223"/>
      <c r="AM100" s="1223"/>
      <c r="AN100" s="1223"/>
      <c r="AO100" s="1223"/>
      <c r="AP100" s="1223"/>
      <c r="AQ100" s="1223"/>
      <c r="AR100" s="1223"/>
      <c r="AS100" s="1223"/>
      <c r="AT100" s="1223"/>
      <c r="AU100" s="1223"/>
      <c r="AV100" s="1223"/>
      <c r="AW100" s="1223"/>
      <c r="AX100" s="1223"/>
      <c r="AY100" s="1223"/>
      <c r="AZ100" s="1223"/>
      <c r="BA100" s="1223"/>
      <c r="BB100" s="1223"/>
      <c r="BC100" s="1223"/>
    </row>
    <row r="101" spans="1:55" x14ac:dyDescent="0.25">
      <c r="A101" s="1243"/>
      <c r="B101" s="1242"/>
      <c r="C101" s="1223"/>
      <c r="D101" s="1223"/>
      <c r="E101" s="1223"/>
      <c r="F101" s="1223"/>
      <c r="G101" s="1223"/>
      <c r="H101" s="1223"/>
      <c r="I101" s="1223"/>
      <c r="J101" s="1223"/>
      <c r="K101" s="1223"/>
      <c r="L101" s="1223"/>
      <c r="M101" s="1223"/>
      <c r="N101" s="1223"/>
      <c r="O101" s="1223"/>
      <c r="P101" s="1223"/>
      <c r="Q101" s="1223"/>
      <c r="R101" s="1223"/>
      <c r="S101" s="1223"/>
      <c r="T101" s="1223"/>
      <c r="U101" s="1223"/>
      <c r="V101" s="1223"/>
      <c r="W101" s="1223"/>
      <c r="X101" s="1223"/>
      <c r="Y101" s="1223"/>
      <c r="Z101" s="1223"/>
      <c r="AA101" s="1223"/>
      <c r="AB101" s="1223"/>
      <c r="AC101" s="1223"/>
      <c r="AD101" s="1223"/>
      <c r="AE101" s="1223"/>
      <c r="AF101" s="1223"/>
      <c r="AG101" s="1223"/>
      <c r="AH101" s="1223"/>
      <c r="AI101" s="1223"/>
      <c r="AJ101" s="1223"/>
      <c r="AK101" s="1223"/>
      <c r="AL101" s="1223"/>
      <c r="AM101" s="1223"/>
      <c r="AN101" s="1223"/>
      <c r="AO101" s="1223"/>
      <c r="AP101" s="1223"/>
      <c r="AQ101" s="1223"/>
      <c r="AR101" s="1223"/>
      <c r="AS101" s="1223"/>
      <c r="AT101" s="1223"/>
      <c r="AU101" s="1223"/>
      <c r="AV101" s="1223"/>
      <c r="AW101" s="1223"/>
      <c r="AX101" s="1223"/>
      <c r="AY101" s="1223"/>
      <c r="AZ101" s="1223"/>
      <c r="BA101" s="1223"/>
      <c r="BB101" s="1223"/>
      <c r="BC101" s="1223"/>
    </row>
    <row r="102" spans="1:55" x14ac:dyDescent="0.25">
      <c r="A102" s="1243"/>
      <c r="B102" s="1242"/>
      <c r="C102" s="1223"/>
      <c r="D102" s="1223"/>
      <c r="E102" s="1223"/>
      <c r="F102" s="1223"/>
      <c r="G102" s="1223"/>
      <c r="H102" s="1223"/>
      <c r="I102" s="1223"/>
      <c r="J102" s="1223"/>
      <c r="K102" s="1223"/>
      <c r="L102" s="1223"/>
      <c r="M102" s="1223"/>
      <c r="N102" s="1223"/>
      <c r="O102" s="1223"/>
      <c r="P102" s="1223"/>
      <c r="Q102" s="1223"/>
      <c r="R102" s="1223"/>
      <c r="S102" s="1223"/>
      <c r="T102" s="1223"/>
      <c r="U102" s="1223"/>
      <c r="V102" s="1223"/>
      <c r="W102" s="1223"/>
      <c r="X102" s="1223"/>
      <c r="Y102" s="1223"/>
      <c r="Z102" s="1223"/>
      <c r="AA102" s="1223"/>
      <c r="AB102" s="1223"/>
      <c r="AC102" s="1223"/>
      <c r="AD102" s="1223"/>
      <c r="AE102" s="1223"/>
      <c r="AF102" s="1223"/>
      <c r="AG102" s="1223"/>
      <c r="AH102" s="1223"/>
      <c r="AI102" s="1223"/>
      <c r="AJ102" s="1223"/>
      <c r="AK102" s="1223"/>
      <c r="AL102" s="1223"/>
      <c r="AM102" s="1223"/>
      <c r="AN102" s="1223"/>
      <c r="AO102" s="1223"/>
      <c r="AP102" s="1223"/>
      <c r="AQ102" s="1223"/>
      <c r="AR102" s="1223"/>
      <c r="AS102" s="1223"/>
      <c r="AT102" s="1223"/>
      <c r="AU102" s="1223"/>
      <c r="AV102" s="1223"/>
      <c r="AW102" s="1223"/>
      <c r="AX102" s="1223"/>
      <c r="AY102" s="1223"/>
      <c r="AZ102" s="1223"/>
      <c r="BA102" s="1223"/>
      <c r="BB102" s="1223"/>
      <c r="BC102" s="1223"/>
    </row>
    <row r="103" spans="1:55" x14ac:dyDescent="0.25">
      <c r="A103" s="1243"/>
      <c r="B103" s="1242"/>
      <c r="C103" s="1223"/>
      <c r="D103" s="1223"/>
      <c r="E103" s="1223"/>
      <c r="F103" s="1223"/>
      <c r="G103" s="1223"/>
      <c r="H103" s="1223"/>
      <c r="I103" s="1223"/>
      <c r="J103" s="1223"/>
      <c r="K103" s="1223"/>
      <c r="L103" s="1223"/>
      <c r="M103" s="1223"/>
      <c r="N103" s="1223"/>
      <c r="O103" s="1223"/>
      <c r="P103" s="1223"/>
      <c r="Q103" s="1223"/>
      <c r="R103" s="1223"/>
      <c r="S103" s="1223"/>
      <c r="T103" s="1223"/>
      <c r="U103" s="1223"/>
      <c r="V103" s="1223"/>
      <c r="W103" s="1223"/>
      <c r="X103" s="1223"/>
      <c r="Y103" s="1223"/>
      <c r="Z103" s="1223"/>
      <c r="AA103" s="1223"/>
      <c r="AB103" s="1223"/>
      <c r="AC103" s="1223"/>
      <c r="AD103" s="1223"/>
      <c r="AE103" s="1223"/>
      <c r="AF103" s="1223"/>
      <c r="AG103" s="1223"/>
      <c r="AH103" s="1223"/>
      <c r="AI103" s="1223"/>
      <c r="AJ103" s="1223"/>
      <c r="AK103" s="1223"/>
      <c r="AL103" s="1223"/>
      <c r="AM103" s="1223"/>
      <c r="AN103" s="1223"/>
      <c r="AO103" s="1223"/>
      <c r="AP103" s="1223"/>
      <c r="AQ103" s="1223"/>
      <c r="AR103" s="1223"/>
      <c r="AS103" s="1223"/>
      <c r="AT103" s="1223"/>
      <c r="AU103" s="1223"/>
      <c r="AV103" s="1223"/>
      <c r="AW103" s="1223"/>
      <c r="AX103" s="1223"/>
      <c r="AY103" s="1223"/>
      <c r="AZ103" s="1223"/>
      <c r="BA103" s="1223"/>
      <c r="BB103" s="1223"/>
      <c r="BC103" s="1223"/>
    </row>
    <row r="104" spans="1:55" x14ac:dyDescent="0.25">
      <c r="A104" s="1243"/>
      <c r="B104" s="1242"/>
      <c r="C104" s="1223"/>
      <c r="D104" s="1223"/>
      <c r="E104" s="1223"/>
      <c r="F104" s="1223"/>
      <c r="G104" s="1223"/>
      <c r="H104" s="1223"/>
      <c r="I104" s="1223"/>
      <c r="J104" s="1223"/>
      <c r="K104" s="1223"/>
      <c r="L104" s="1223"/>
      <c r="M104" s="1223"/>
      <c r="N104" s="1223"/>
      <c r="O104" s="1223"/>
      <c r="P104" s="1223"/>
      <c r="Q104" s="1223"/>
      <c r="R104" s="1223"/>
      <c r="S104" s="1223"/>
      <c r="T104" s="1223"/>
      <c r="U104" s="1223"/>
      <c r="V104" s="1223"/>
      <c r="W104" s="1223"/>
      <c r="X104" s="1223"/>
      <c r="Y104" s="1223"/>
      <c r="Z104" s="1223"/>
      <c r="AA104" s="1223"/>
      <c r="AB104" s="1223"/>
      <c r="AC104" s="1223"/>
      <c r="AD104" s="1223"/>
      <c r="AE104" s="1223"/>
      <c r="AF104" s="1223"/>
      <c r="AG104" s="1223"/>
      <c r="AH104" s="1223"/>
      <c r="AI104" s="1223"/>
      <c r="AJ104" s="1223"/>
      <c r="AK104" s="1223"/>
      <c r="AL104" s="1223"/>
      <c r="AM104" s="1223"/>
      <c r="AN104" s="1223"/>
      <c r="AO104" s="1223"/>
      <c r="AP104" s="1223"/>
      <c r="AQ104" s="1223"/>
      <c r="AR104" s="1223"/>
      <c r="AS104" s="1223"/>
      <c r="AT104" s="1223"/>
      <c r="AU104" s="1223"/>
      <c r="AV104" s="1223"/>
      <c r="AW104" s="1223"/>
      <c r="AX104" s="1223"/>
      <c r="AY104" s="1223"/>
      <c r="AZ104" s="1223"/>
      <c r="BA104" s="1223"/>
      <c r="BB104" s="1223"/>
      <c r="BC104" s="1223"/>
    </row>
    <row r="105" spans="1:55" x14ac:dyDescent="0.25">
      <c r="A105" s="1243"/>
      <c r="B105" s="1242"/>
      <c r="C105" s="1223"/>
      <c r="D105" s="1223"/>
      <c r="E105" s="1223"/>
      <c r="F105" s="1223"/>
      <c r="G105" s="1223"/>
      <c r="H105" s="1223"/>
      <c r="I105" s="1223"/>
      <c r="J105" s="1223"/>
      <c r="K105" s="1223"/>
      <c r="L105" s="1223"/>
      <c r="M105" s="1223"/>
      <c r="N105" s="1223"/>
      <c r="O105" s="1223"/>
      <c r="P105" s="1223"/>
      <c r="Q105" s="1223"/>
      <c r="R105" s="1223"/>
      <c r="S105" s="1223"/>
      <c r="T105" s="1223"/>
      <c r="U105" s="1223"/>
      <c r="V105" s="1223"/>
      <c r="W105" s="1223"/>
      <c r="X105" s="1223"/>
      <c r="Y105" s="1223"/>
      <c r="Z105" s="1223"/>
      <c r="AA105" s="1223"/>
      <c r="AB105" s="1223"/>
      <c r="AC105" s="1223"/>
      <c r="AD105" s="1223"/>
      <c r="AE105" s="1223"/>
      <c r="AF105" s="1223"/>
      <c r="AG105" s="1223"/>
      <c r="AH105" s="1223"/>
      <c r="AI105" s="1223"/>
      <c r="AJ105" s="1223"/>
      <c r="AK105" s="1223"/>
      <c r="AL105" s="1223"/>
      <c r="AM105" s="1223"/>
      <c r="AN105" s="1223"/>
      <c r="AO105" s="1223"/>
      <c r="AP105" s="1223"/>
      <c r="AQ105" s="1223"/>
      <c r="AR105" s="1223"/>
      <c r="AS105" s="1223"/>
      <c r="AT105" s="1223"/>
      <c r="AU105" s="1223"/>
      <c r="AV105" s="1223"/>
      <c r="AW105" s="1223"/>
      <c r="AX105" s="1223"/>
      <c r="AY105" s="1223"/>
      <c r="AZ105" s="1223"/>
      <c r="BA105" s="1223"/>
      <c r="BB105" s="1223"/>
      <c r="BC105" s="1223"/>
    </row>
    <row r="106" spans="1:55" x14ac:dyDescent="0.25">
      <c r="A106" s="1243"/>
      <c r="B106" s="1242"/>
      <c r="C106" s="1223"/>
      <c r="D106" s="1223"/>
      <c r="E106" s="1223"/>
      <c r="F106" s="1223"/>
      <c r="G106" s="1223"/>
      <c r="H106" s="1223"/>
      <c r="I106" s="1223"/>
      <c r="J106" s="1223"/>
      <c r="K106" s="1223"/>
      <c r="L106" s="1223"/>
      <c r="M106" s="1223"/>
      <c r="N106" s="1223"/>
      <c r="O106" s="1223"/>
      <c r="P106" s="1223"/>
      <c r="Q106" s="1223"/>
      <c r="R106" s="1223"/>
      <c r="S106" s="1223"/>
      <c r="T106" s="1223"/>
      <c r="U106" s="1223"/>
      <c r="V106" s="1223"/>
      <c r="W106" s="1223"/>
      <c r="X106" s="1223"/>
      <c r="Y106" s="1223"/>
      <c r="Z106" s="1223"/>
      <c r="AA106" s="1223"/>
      <c r="AB106" s="1223"/>
      <c r="AC106" s="1223"/>
      <c r="AD106" s="1223"/>
      <c r="AE106" s="1223"/>
      <c r="AF106" s="1223"/>
      <c r="AG106" s="1223"/>
      <c r="AH106" s="1223"/>
      <c r="AI106" s="1223"/>
      <c r="AJ106" s="1223"/>
      <c r="AK106" s="1223"/>
      <c r="AL106" s="1223"/>
      <c r="AM106" s="1223"/>
      <c r="AN106" s="1223"/>
      <c r="AO106" s="1223"/>
      <c r="AP106" s="1223"/>
      <c r="AQ106" s="1223"/>
      <c r="AR106" s="1223"/>
      <c r="AS106" s="1223"/>
      <c r="AT106" s="1223"/>
      <c r="AU106" s="1223"/>
      <c r="AV106" s="1223"/>
      <c r="AW106" s="1223"/>
      <c r="AX106" s="1223"/>
      <c r="AY106" s="1223"/>
      <c r="AZ106" s="1223"/>
      <c r="BA106" s="1223"/>
      <c r="BB106" s="1223"/>
      <c r="BC106" s="1223"/>
    </row>
    <row r="107" spans="1:55" x14ac:dyDescent="0.25">
      <c r="A107" s="1243"/>
      <c r="B107" s="1242"/>
      <c r="C107" s="1223"/>
      <c r="D107" s="1223"/>
      <c r="E107" s="1223"/>
      <c r="F107" s="1223"/>
      <c r="G107" s="1223"/>
      <c r="H107" s="1223"/>
      <c r="I107" s="1223"/>
      <c r="J107" s="1223"/>
      <c r="K107" s="1223"/>
      <c r="L107" s="1223"/>
      <c r="M107" s="1223"/>
      <c r="N107" s="1223"/>
      <c r="O107" s="1223"/>
      <c r="P107" s="1223"/>
      <c r="Q107" s="1223"/>
      <c r="R107" s="1223"/>
      <c r="S107" s="1223"/>
      <c r="T107" s="1223"/>
      <c r="U107" s="1223"/>
      <c r="V107" s="1223"/>
      <c r="W107" s="1223"/>
      <c r="X107" s="1223"/>
      <c r="Y107" s="1223"/>
      <c r="Z107" s="1223"/>
      <c r="AA107" s="1223"/>
      <c r="AB107" s="1223"/>
      <c r="AC107" s="1223"/>
      <c r="AD107" s="1223"/>
      <c r="AE107" s="1223"/>
      <c r="AF107" s="1223"/>
      <c r="AG107" s="1223"/>
      <c r="AH107" s="1223"/>
      <c r="AI107" s="1223"/>
      <c r="AJ107" s="1223"/>
      <c r="AK107" s="1223"/>
      <c r="AL107" s="1223"/>
      <c r="AM107" s="1223"/>
      <c r="AN107" s="1223"/>
      <c r="AO107" s="1223"/>
      <c r="AP107" s="1223"/>
      <c r="AQ107" s="1223"/>
      <c r="AR107" s="1223"/>
      <c r="AS107" s="1223"/>
      <c r="AT107" s="1223"/>
      <c r="AU107" s="1223"/>
      <c r="AV107" s="1223"/>
      <c r="AW107" s="1223"/>
      <c r="AX107" s="1223"/>
      <c r="AY107" s="1223"/>
      <c r="AZ107" s="1223"/>
      <c r="BA107" s="1223"/>
      <c r="BB107" s="1223"/>
      <c r="BC107" s="1223"/>
    </row>
    <row r="108" spans="1:55" x14ac:dyDescent="0.25">
      <c r="A108" s="1243"/>
      <c r="B108" s="1242"/>
      <c r="C108" s="1223"/>
      <c r="D108" s="1223"/>
      <c r="E108" s="1223"/>
      <c r="F108" s="1223"/>
      <c r="G108" s="1223"/>
      <c r="H108" s="1223"/>
      <c r="I108" s="1223"/>
      <c r="J108" s="1223"/>
      <c r="K108" s="1223"/>
      <c r="L108" s="1223"/>
      <c r="M108" s="1223"/>
      <c r="N108" s="1223"/>
      <c r="O108" s="1223"/>
      <c r="P108" s="1223"/>
      <c r="Q108" s="1223"/>
      <c r="R108" s="1223"/>
      <c r="S108" s="1223"/>
      <c r="T108" s="1223"/>
      <c r="U108" s="1223"/>
      <c r="V108" s="1223"/>
      <c r="W108" s="1223"/>
      <c r="X108" s="1223"/>
      <c r="Y108" s="1223"/>
      <c r="Z108" s="1223"/>
      <c r="AA108" s="1223"/>
      <c r="AB108" s="1223"/>
      <c r="AC108" s="1223"/>
      <c r="AD108" s="1223"/>
      <c r="AE108" s="1223"/>
      <c r="AF108" s="1223"/>
      <c r="AG108" s="1223"/>
      <c r="AH108" s="1223"/>
      <c r="AI108" s="1223"/>
      <c r="AJ108" s="1223"/>
      <c r="AK108" s="1223"/>
      <c r="AL108" s="1223"/>
      <c r="AM108" s="1223"/>
      <c r="AN108" s="1223"/>
      <c r="AO108" s="1223"/>
      <c r="AP108" s="1223"/>
      <c r="AQ108" s="1223"/>
      <c r="AR108" s="1223"/>
      <c r="AS108" s="1223"/>
      <c r="AT108" s="1223"/>
      <c r="AU108" s="1223"/>
      <c r="AV108" s="1223"/>
      <c r="AW108" s="1223"/>
      <c r="AX108" s="1223"/>
      <c r="AY108" s="1223"/>
      <c r="AZ108" s="1223"/>
      <c r="BA108" s="1223"/>
      <c r="BB108" s="1223"/>
      <c r="BC108" s="1223"/>
    </row>
    <row r="109" spans="1:55" x14ac:dyDescent="0.25">
      <c r="A109" s="1243"/>
      <c r="B109" s="1242"/>
      <c r="C109" s="1223"/>
      <c r="D109" s="1223"/>
      <c r="E109" s="1223"/>
      <c r="F109" s="1223"/>
      <c r="G109" s="1223"/>
      <c r="H109" s="1223"/>
      <c r="I109" s="1223"/>
      <c r="J109" s="1223"/>
      <c r="K109" s="1223"/>
      <c r="L109" s="1223"/>
      <c r="M109" s="1223"/>
      <c r="N109" s="1223"/>
      <c r="O109" s="1223"/>
      <c r="P109" s="1223"/>
      <c r="Q109" s="1223"/>
      <c r="R109" s="1223"/>
      <c r="S109" s="1223"/>
      <c r="T109" s="1223"/>
      <c r="U109" s="1223"/>
      <c r="V109" s="1223"/>
      <c r="W109" s="1223"/>
      <c r="X109" s="1223"/>
      <c r="Y109" s="1223"/>
      <c r="Z109" s="1223"/>
      <c r="AA109" s="1223"/>
      <c r="AB109" s="1223"/>
      <c r="AC109" s="1223"/>
      <c r="AD109" s="1223"/>
      <c r="AE109" s="1223"/>
      <c r="AF109" s="1223"/>
      <c r="AG109" s="1223"/>
      <c r="AH109" s="1223"/>
      <c r="AI109" s="1223"/>
      <c r="AJ109" s="1223"/>
      <c r="AK109" s="1223"/>
      <c r="AL109" s="1223"/>
      <c r="AM109" s="1223"/>
      <c r="AN109" s="1223"/>
      <c r="AO109" s="1223"/>
      <c r="AP109" s="1223"/>
      <c r="AQ109" s="1223"/>
      <c r="AR109" s="1223"/>
      <c r="AS109" s="1223"/>
      <c r="AT109" s="1223"/>
      <c r="AU109" s="1223"/>
      <c r="AV109" s="1223"/>
      <c r="AW109" s="1223"/>
      <c r="AX109" s="1223"/>
      <c r="AY109" s="1223"/>
      <c r="AZ109" s="1223"/>
      <c r="BA109" s="1223"/>
      <c r="BB109" s="1223"/>
      <c r="BC109" s="1223"/>
    </row>
    <row r="110" spans="1:55" x14ac:dyDescent="0.25">
      <c r="A110" s="1243"/>
      <c r="B110" s="1242"/>
      <c r="C110" s="1223"/>
      <c r="D110" s="1223"/>
      <c r="E110" s="1223"/>
      <c r="F110" s="1223"/>
      <c r="G110" s="1223"/>
      <c r="H110" s="1223"/>
      <c r="I110" s="1223"/>
      <c r="J110" s="1223"/>
      <c r="K110" s="1223"/>
      <c r="L110" s="1223"/>
      <c r="M110" s="1223"/>
      <c r="N110" s="1223"/>
      <c r="O110" s="1223"/>
      <c r="P110" s="1223"/>
      <c r="Q110" s="1223"/>
      <c r="R110" s="1223"/>
      <c r="S110" s="1223"/>
      <c r="T110" s="1223"/>
      <c r="U110" s="1223"/>
      <c r="V110" s="1223"/>
      <c r="W110" s="1223"/>
      <c r="X110" s="1223"/>
      <c r="Y110" s="1223"/>
      <c r="Z110" s="1223"/>
      <c r="AA110" s="1223"/>
      <c r="AB110" s="1223"/>
      <c r="AC110" s="1223"/>
      <c r="AD110" s="1223"/>
      <c r="AE110" s="1223"/>
      <c r="AF110" s="1223"/>
      <c r="AG110" s="1223"/>
      <c r="AH110" s="1223"/>
      <c r="AI110" s="1223"/>
      <c r="AJ110" s="1223"/>
      <c r="AK110" s="1223"/>
      <c r="AL110" s="1223"/>
      <c r="AM110" s="1223"/>
      <c r="AN110" s="1223"/>
      <c r="AO110" s="1223"/>
      <c r="AP110" s="1223"/>
      <c r="AQ110" s="1223"/>
      <c r="AR110" s="1223"/>
      <c r="AS110" s="1223"/>
      <c r="AT110" s="1223"/>
      <c r="AU110" s="1223"/>
      <c r="AV110" s="1223"/>
      <c r="AW110" s="1223"/>
      <c r="AX110" s="1223"/>
      <c r="AY110" s="1223"/>
      <c r="AZ110" s="1223"/>
      <c r="BA110" s="1223"/>
      <c r="BB110" s="1223"/>
      <c r="BC110" s="1223"/>
    </row>
    <row r="111" spans="1:55" x14ac:dyDescent="0.25">
      <c r="A111" s="1243"/>
      <c r="B111" s="1242"/>
      <c r="C111" s="1223"/>
      <c r="D111" s="1223"/>
      <c r="E111" s="1223"/>
      <c r="F111" s="1223"/>
      <c r="G111" s="1223"/>
      <c r="H111" s="1223"/>
      <c r="I111" s="1223"/>
      <c r="J111" s="1223"/>
      <c r="K111" s="1223"/>
      <c r="L111" s="1223"/>
      <c r="M111" s="1223"/>
      <c r="N111" s="1223"/>
      <c r="O111" s="1223"/>
      <c r="P111" s="1223"/>
      <c r="Q111" s="1223"/>
      <c r="R111" s="1223"/>
      <c r="S111" s="1223"/>
      <c r="T111" s="1223"/>
      <c r="U111" s="1223"/>
      <c r="V111" s="1223"/>
      <c r="W111" s="1223"/>
      <c r="X111" s="1223"/>
      <c r="Y111" s="1223"/>
      <c r="Z111" s="1223"/>
      <c r="AA111" s="1223"/>
      <c r="AB111" s="1223"/>
      <c r="AC111" s="1223"/>
      <c r="AD111" s="1223"/>
      <c r="AE111" s="1223"/>
      <c r="AF111" s="1223"/>
      <c r="AG111" s="1223"/>
      <c r="AH111" s="1223"/>
      <c r="AI111" s="1223"/>
      <c r="AJ111" s="1223"/>
      <c r="AK111" s="1223"/>
      <c r="AL111" s="1223"/>
      <c r="AM111" s="1223"/>
      <c r="AN111" s="1223"/>
      <c r="AO111" s="1223"/>
      <c r="AP111" s="1223"/>
      <c r="AQ111" s="1223"/>
      <c r="AR111" s="1223"/>
      <c r="AS111" s="1223"/>
      <c r="AT111" s="1223"/>
      <c r="AU111" s="1223"/>
      <c r="AV111" s="1223"/>
      <c r="AW111" s="1223"/>
      <c r="AX111" s="1223"/>
      <c r="AY111" s="1223"/>
      <c r="AZ111" s="1223"/>
      <c r="BA111" s="1223"/>
      <c r="BB111" s="1223"/>
      <c r="BC111" s="1223"/>
    </row>
    <row r="112" spans="1:55" x14ac:dyDescent="0.25">
      <c r="A112" s="1243"/>
      <c r="B112" s="1242"/>
      <c r="C112" s="1223"/>
      <c r="D112" s="1223"/>
      <c r="E112" s="1223"/>
      <c r="F112" s="1223"/>
      <c r="G112" s="1223"/>
      <c r="H112" s="1223"/>
      <c r="I112" s="1223"/>
      <c r="J112" s="1223"/>
      <c r="K112" s="1223"/>
      <c r="L112" s="1223"/>
      <c r="M112" s="1223"/>
      <c r="N112" s="1223"/>
      <c r="O112" s="1223"/>
      <c r="P112" s="1223"/>
      <c r="Q112" s="1223"/>
      <c r="R112" s="1223"/>
      <c r="S112" s="1223"/>
      <c r="T112" s="1223"/>
      <c r="U112" s="1223"/>
      <c r="V112" s="1223"/>
      <c r="W112" s="1223"/>
      <c r="X112" s="1223"/>
      <c r="Y112" s="1223"/>
      <c r="Z112" s="1223"/>
      <c r="AA112" s="1223"/>
      <c r="AB112" s="1223"/>
      <c r="AC112" s="1223"/>
      <c r="AD112" s="1223"/>
      <c r="AE112" s="1223"/>
      <c r="AF112" s="1223"/>
      <c r="AG112" s="1223"/>
      <c r="AH112" s="1223"/>
      <c r="AI112" s="1223"/>
      <c r="AJ112" s="1223"/>
      <c r="AK112" s="1223"/>
      <c r="AL112" s="1223"/>
      <c r="AM112" s="1223"/>
      <c r="AN112" s="1223"/>
      <c r="AO112" s="1223"/>
      <c r="AP112" s="1223"/>
      <c r="AQ112" s="1223"/>
      <c r="AR112" s="1223"/>
      <c r="AS112" s="1223"/>
      <c r="AT112" s="1223"/>
      <c r="AU112" s="1223"/>
      <c r="AV112" s="1223"/>
      <c r="AW112" s="1223"/>
      <c r="AX112" s="1223"/>
      <c r="AY112" s="1223"/>
      <c r="AZ112" s="1223"/>
      <c r="BA112" s="1223"/>
      <c r="BB112" s="1223"/>
      <c r="BC112" s="1223"/>
    </row>
    <row r="113" spans="1:55" x14ac:dyDescent="0.25">
      <c r="A113" s="1243"/>
      <c r="B113" s="1242"/>
      <c r="C113" s="1223"/>
      <c r="D113" s="1223"/>
      <c r="E113" s="1223"/>
      <c r="F113" s="1223"/>
      <c r="G113" s="1223"/>
      <c r="H113" s="1223"/>
      <c r="I113" s="1223"/>
      <c r="J113" s="1223"/>
      <c r="K113" s="1223"/>
      <c r="L113" s="1223"/>
      <c r="M113" s="1223"/>
      <c r="N113" s="1223"/>
      <c r="O113" s="1223"/>
      <c r="P113" s="1223"/>
      <c r="Q113" s="1223"/>
      <c r="R113" s="1223"/>
      <c r="S113" s="1223"/>
      <c r="T113" s="1223"/>
      <c r="U113" s="1223"/>
      <c r="V113" s="1223"/>
      <c r="W113" s="1223"/>
      <c r="X113" s="1223"/>
      <c r="Y113" s="1223"/>
      <c r="Z113" s="1223"/>
      <c r="AA113" s="1223"/>
      <c r="AB113" s="1223"/>
      <c r="AC113" s="1223"/>
      <c r="AD113" s="1223"/>
      <c r="AE113" s="1223"/>
      <c r="AF113" s="1223"/>
      <c r="AG113" s="1223"/>
      <c r="AH113" s="1223"/>
      <c r="AI113" s="1223"/>
      <c r="AJ113" s="1223"/>
      <c r="AK113" s="1223"/>
      <c r="AL113" s="1223"/>
      <c r="AM113" s="1223"/>
      <c r="AN113" s="1223"/>
      <c r="AO113" s="1223"/>
      <c r="AP113" s="1223"/>
      <c r="AQ113" s="1223"/>
      <c r="AR113" s="1223"/>
      <c r="AS113" s="1223"/>
      <c r="AT113" s="1223"/>
      <c r="AU113" s="1223"/>
      <c r="AV113" s="1223"/>
      <c r="AW113" s="1223"/>
      <c r="AX113" s="1223"/>
      <c r="AY113" s="1223"/>
      <c r="AZ113" s="1223"/>
      <c r="BA113" s="1223"/>
      <c r="BB113" s="1223"/>
      <c r="BC113" s="1223"/>
    </row>
    <row r="114" spans="1:55" x14ac:dyDescent="0.25">
      <c r="A114" s="1243"/>
      <c r="B114" s="1242"/>
      <c r="C114" s="1223"/>
      <c r="D114" s="1223"/>
      <c r="E114" s="1223"/>
      <c r="F114" s="1223"/>
      <c r="G114" s="1223"/>
      <c r="H114" s="1223"/>
      <c r="I114" s="1223"/>
      <c r="J114" s="1223"/>
      <c r="K114" s="1223"/>
      <c r="L114" s="1223"/>
      <c r="M114" s="1223"/>
      <c r="N114" s="1223"/>
      <c r="O114" s="1223"/>
      <c r="P114" s="1223"/>
      <c r="Q114" s="1223"/>
      <c r="R114" s="1223"/>
      <c r="S114" s="1223"/>
      <c r="T114" s="1223"/>
      <c r="U114" s="1223"/>
      <c r="V114" s="1223"/>
      <c r="W114" s="1223"/>
      <c r="X114" s="1223"/>
      <c r="Y114" s="1223"/>
      <c r="Z114" s="1223"/>
      <c r="AA114" s="1223"/>
      <c r="AB114" s="1223"/>
      <c r="AC114" s="1223"/>
      <c r="AD114" s="1223"/>
      <c r="AE114" s="1223"/>
      <c r="AF114" s="1223"/>
      <c r="AG114" s="1223"/>
      <c r="AH114" s="1223"/>
      <c r="AI114" s="1223"/>
      <c r="AJ114" s="1223"/>
      <c r="AK114" s="1223"/>
      <c r="AL114" s="1223"/>
      <c r="AM114" s="1223"/>
      <c r="AN114" s="1223"/>
      <c r="AO114" s="1223"/>
      <c r="AP114" s="1223"/>
      <c r="AQ114" s="1223"/>
      <c r="AR114" s="1223"/>
      <c r="AS114" s="1223"/>
      <c r="AT114" s="1223"/>
      <c r="AU114" s="1223"/>
      <c r="AV114" s="1223"/>
      <c r="AW114" s="1223"/>
      <c r="AX114" s="1223"/>
      <c r="AY114" s="1223"/>
      <c r="AZ114" s="1223"/>
      <c r="BA114" s="1223"/>
      <c r="BB114" s="1223"/>
      <c r="BC114" s="1223"/>
    </row>
    <row r="115" spans="1:55" x14ac:dyDescent="0.25">
      <c r="A115" s="1243"/>
      <c r="B115" s="1242"/>
      <c r="C115" s="1223"/>
      <c r="D115" s="1223"/>
      <c r="E115" s="1223"/>
      <c r="F115" s="1223"/>
      <c r="G115" s="1223"/>
      <c r="H115" s="1223"/>
      <c r="I115" s="1223"/>
      <c r="J115" s="1223"/>
      <c r="K115" s="1223"/>
      <c r="L115" s="1223"/>
      <c r="M115" s="1223"/>
      <c r="N115" s="1223"/>
      <c r="O115" s="1223"/>
      <c r="P115" s="1223"/>
      <c r="Q115" s="1223"/>
      <c r="R115" s="1223"/>
      <c r="S115" s="1223"/>
      <c r="T115" s="1223"/>
      <c r="U115" s="1223"/>
      <c r="V115" s="1223"/>
      <c r="W115" s="1223"/>
      <c r="X115" s="1223"/>
      <c r="Y115" s="1223"/>
      <c r="Z115" s="1223"/>
      <c r="AA115" s="1223"/>
      <c r="AB115" s="1223"/>
      <c r="AC115" s="1223"/>
      <c r="AD115" s="1223"/>
      <c r="AE115" s="1223"/>
      <c r="AF115" s="1223"/>
      <c r="AG115" s="1223"/>
      <c r="AH115" s="1223"/>
      <c r="AI115" s="1223"/>
      <c r="AJ115" s="1223"/>
      <c r="AK115" s="1223"/>
      <c r="AL115" s="1223"/>
      <c r="AM115" s="1223"/>
      <c r="AN115" s="1223"/>
      <c r="AO115" s="1223"/>
      <c r="AP115" s="1223"/>
      <c r="AQ115" s="1223"/>
      <c r="AR115" s="1223"/>
      <c r="AS115" s="1223"/>
      <c r="AT115" s="1223"/>
      <c r="AU115" s="1223"/>
      <c r="AV115" s="1223"/>
      <c r="AW115" s="1223"/>
      <c r="AX115" s="1223"/>
      <c r="AY115" s="1223"/>
      <c r="AZ115" s="1223"/>
      <c r="BA115" s="1223"/>
      <c r="BB115" s="1223"/>
      <c r="BC115" s="1223"/>
    </row>
    <row r="116" spans="1:55" x14ac:dyDescent="0.25">
      <c r="A116" s="1243"/>
      <c r="B116" s="1242"/>
      <c r="C116" s="1223"/>
      <c r="D116" s="1223"/>
      <c r="E116" s="1223"/>
      <c r="F116" s="1223"/>
      <c r="G116" s="1223"/>
      <c r="H116" s="1223"/>
      <c r="I116" s="1223"/>
      <c r="J116" s="1223"/>
      <c r="K116" s="1223"/>
      <c r="L116" s="1223"/>
      <c r="M116" s="1223"/>
      <c r="N116" s="1223"/>
      <c r="O116" s="1223"/>
      <c r="P116" s="1223"/>
      <c r="Q116" s="1223"/>
      <c r="R116" s="1223"/>
      <c r="S116" s="1223"/>
      <c r="T116" s="1223"/>
      <c r="U116" s="1223"/>
      <c r="V116" s="1223"/>
      <c r="W116" s="1223"/>
      <c r="X116" s="1223"/>
      <c r="Y116" s="1223"/>
      <c r="Z116" s="1223"/>
      <c r="AA116" s="1223"/>
      <c r="AB116" s="1223"/>
      <c r="AC116" s="1223"/>
      <c r="AD116" s="1223"/>
      <c r="AE116" s="1223"/>
      <c r="AF116" s="1223"/>
      <c r="AG116" s="1223"/>
      <c r="AH116" s="1223"/>
      <c r="AI116" s="1223"/>
      <c r="AJ116" s="1223"/>
      <c r="AK116" s="1223"/>
      <c r="AL116" s="1223"/>
      <c r="AM116" s="1223"/>
      <c r="AN116" s="1223"/>
      <c r="AO116" s="1223"/>
      <c r="AP116" s="1223"/>
      <c r="AQ116" s="1223"/>
      <c r="AR116" s="1223"/>
      <c r="AS116" s="1223"/>
      <c r="AT116" s="1223"/>
      <c r="AU116" s="1223"/>
      <c r="AV116" s="1223"/>
      <c r="AW116" s="1223"/>
      <c r="AX116" s="1223"/>
      <c r="AY116" s="1223"/>
      <c r="AZ116" s="1223"/>
      <c r="BA116" s="1223"/>
      <c r="BB116" s="1223"/>
      <c r="BC116" s="1223"/>
    </row>
    <row r="117" spans="1:55" x14ac:dyDescent="0.25">
      <c r="A117" s="1243"/>
      <c r="B117" s="1242"/>
      <c r="C117" s="1223"/>
      <c r="D117" s="1223"/>
      <c r="E117" s="1223"/>
      <c r="F117" s="1223"/>
      <c r="G117" s="1223"/>
      <c r="H117" s="1223"/>
      <c r="I117" s="1223"/>
      <c r="J117" s="1223"/>
      <c r="K117" s="1223"/>
      <c r="L117" s="1223"/>
      <c r="M117" s="1223"/>
      <c r="N117" s="1223"/>
      <c r="O117" s="1223"/>
      <c r="P117" s="1223"/>
      <c r="Q117" s="1223"/>
      <c r="R117" s="1223"/>
      <c r="S117" s="1223"/>
      <c r="T117" s="1223"/>
      <c r="U117" s="1223"/>
      <c r="V117" s="1223"/>
      <c r="W117" s="1223"/>
      <c r="X117" s="1223"/>
      <c r="Y117" s="1223"/>
      <c r="Z117" s="1223"/>
      <c r="AA117" s="1223"/>
      <c r="AB117" s="1223"/>
      <c r="AC117" s="1223"/>
      <c r="AD117" s="1223"/>
      <c r="AE117" s="1223"/>
      <c r="AF117" s="1223"/>
      <c r="AG117" s="1223"/>
      <c r="AH117" s="1223"/>
      <c r="AI117" s="1223"/>
      <c r="AJ117" s="1223"/>
      <c r="AK117" s="1223"/>
      <c r="AL117" s="1223"/>
      <c r="AM117" s="1223"/>
      <c r="AN117" s="1223"/>
      <c r="AO117" s="1223"/>
      <c r="AP117" s="1223"/>
      <c r="AQ117" s="1223"/>
      <c r="AR117" s="1223"/>
      <c r="AS117" s="1223"/>
      <c r="AT117" s="1223"/>
      <c r="AU117" s="1223"/>
      <c r="AV117" s="1223"/>
      <c r="AW117" s="1223"/>
      <c r="AX117" s="1223"/>
      <c r="AY117" s="1223"/>
      <c r="AZ117" s="1223"/>
      <c r="BA117" s="1223"/>
      <c r="BB117" s="1223"/>
      <c r="BC117" s="1223"/>
    </row>
    <row r="118" spans="1:55" x14ac:dyDescent="0.25">
      <c r="A118" s="1243"/>
      <c r="B118" s="1242"/>
      <c r="C118" s="1223"/>
      <c r="D118" s="1223"/>
      <c r="E118" s="1223"/>
      <c r="F118" s="1223"/>
      <c r="G118" s="1223"/>
      <c r="H118" s="1223"/>
      <c r="I118" s="1223"/>
      <c r="J118" s="1223"/>
      <c r="K118" s="1223"/>
      <c r="L118" s="1223"/>
      <c r="M118" s="1223"/>
      <c r="N118" s="1223"/>
      <c r="O118" s="1223"/>
      <c r="P118" s="1223"/>
      <c r="Q118" s="1223"/>
      <c r="R118" s="1223"/>
      <c r="S118" s="1223"/>
      <c r="T118" s="1223"/>
      <c r="U118" s="1223"/>
      <c r="V118" s="1223"/>
      <c r="W118" s="1223"/>
      <c r="X118" s="1223"/>
      <c r="Y118" s="1223"/>
      <c r="Z118" s="1223"/>
      <c r="AA118" s="1223"/>
      <c r="AB118" s="1223"/>
      <c r="AC118" s="1223"/>
      <c r="AD118" s="1223"/>
      <c r="AE118" s="1223"/>
      <c r="AF118" s="1223"/>
      <c r="AG118" s="1223"/>
      <c r="AH118" s="1223"/>
      <c r="AI118" s="1223"/>
      <c r="AJ118" s="1223"/>
      <c r="AK118" s="1223"/>
      <c r="AL118" s="1223"/>
      <c r="AM118" s="1223"/>
      <c r="AN118" s="1223"/>
      <c r="AO118" s="1223"/>
      <c r="AP118" s="1223"/>
      <c r="AQ118" s="1223"/>
      <c r="AR118" s="1223"/>
      <c r="AS118" s="1223"/>
      <c r="AT118" s="1223"/>
      <c r="AU118" s="1223"/>
      <c r="AV118" s="1223"/>
      <c r="AW118" s="1223"/>
      <c r="AX118" s="1223"/>
      <c r="AY118" s="1223"/>
      <c r="AZ118" s="1223"/>
      <c r="BA118" s="1223"/>
      <c r="BB118" s="1223"/>
      <c r="BC118" s="1223"/>
    </row>
    <row r="119" spans="1:55" x14ac:dyDescent="0.25">
      <c r="A119" s="1243"/>
      <c r="B119" s="1242"/>
      <c r="C119" s="1223"/>
      <c r="D119" s="1223"/>
      <c r="E119" s="1223"/>
      <c r="F119" s="1223"/>
      <c r="G119" s="1223"/>
      <c r="H119" s="1223"/>
      <c r="I119" s="1223"/>
      <c r="J119" s="1223"/>
      <c r="K119" s="1223"/>
      <c r="L119" s="1223"/>
      <c r="M119" s="1223"/>
      <c r="N119" s="1223"/>
      <c r="O119" s="1223"/>
      <c r="P119" s="1223"/>
      <c r="Q119" s="1223"/>
      <c r="R119" s="1223"/>
      <c r="S119" s="1223"/>
      <c r="T119" s="1223"/>
      <c r="U119" s="1223"/>
      <c r="V119" s="1223"/>
      <c r="W119" s="1223"/>
      <c r="X119" s="1223"/>
      <c r="Y119" s="1223"/>
      <c r="Z119" s="1223"/>
      <c r="AA119" s="1223"/>
      <c r="AB119" s="1223"/>
      <c r="AC119" s="1223"/>
      <c r="AD119" s="1223"/>
      <c r="AE119" s="1223"/>
      <c r="AF119" s="1223"/>
      <c r="AG119" s="1223"/>
      <c r="AH119" s="1223"/>
      <c r="AI119" s="1223"/>
      <c r="AJ119" s="1223"/>
      <c r="AK119" s="1223"/>
      <c r="AL119" s="1223"/>
      <c r="AM119" s="1223"/>
      <c r="AN119" s="1223"/>
      <c r="AO119" s="1223"/>
      <c r="AP119" s="1223"/>
      <c r="AQ119" s="1223"/>
      <c r="AR119" s="1223"/>
      <c r="AS119" s="1223"/>
      <c r="AT119" s="1223"/>
      <c r="AU119" s="1223"/>
      <c r="AV119" s="1223"/>
      <c r="AW119" s="1223"/>
      <c r="AX119" s="1223"/>
      <c r="AY119" s="1223"/>
      <c r="AZ119" s="1223"/>
      <c r="BA119" s="1223"/>
      <c r="BB119" s="1223"/>
      <c r="BC119" s="1223"/>
    </row>
    <row r="120" spans="1:55" x14ac:dyDescent="0.25">
      <c r="A120" s="1243"/>
      <c r="B120" s="1242"/>
      <c r="C120" s="1223"/>
      <c r="D120" s="1223"/>
      <c r="E120" s="1223"/>
      <c r="F120" s="1223"/>
      <c r="G120" s="1223"/>
      <c r="H120" s="1223"/>
      <c r="I120" s="1223"/>
      <c r="J120" s="1223"/>
      <c r="K120" s="1223"/>
      <c r="L120" s="1223"/>
      <c r="M120" s="1223"/>
      <c r="N120" s="1223"/>
      <c r="O120" s="1223"/>
      <c r="P120" s="1223"/>
      <c r="Q120" s="1223"/>
      <c r="R120" s="1223"/>
      <c r="S120" s="1223"/>
      <c r="T120" s="1223"/>
      <c r="U120" s="1223"/>
      <c r="V120" s="1223"/>
      <c r="W120" s="1223"/>
      <c r="X120" s="1223"/>
      <c r="Y120" s="1223"/>
      <c r="Z120" s="1223"/>
      <c r="AA120" s="1223"/>
      <c r="AB120" s="1223"/>
      <c r="AC120" s="1223"/>
      <c r="AD120" s="1223"/>
      <c r="AE120" s="1223"/>
      <c r="AF120" s="1223"/>
      <c r="AG120" s="1223"/>
      <c r="AH120" s="1223"/>
      <c r="AI120" s="1223"/>
      <c r="AJ120" s="1223"/>
      <c r="AK120" s="1223"/>
      <c r="AL120" s="1223"/>
      <c r="AM120" s="1223"/>
      <c r="AN120" s="1223"/>
      <c r="AO120" s="1223"/>
      <c r="AP120" s="1223"/>
      <c r="AQ120" s="1223"/>
      <c r="AR120" s="1223"/>
      <c r="AS120" s="1223"/>
      <c r="AT120" s="1223"/>
      <c r="AU120" s="1223"/>
      <c r="AV120" s="1223"/>
      <c r="AW120" s="1223"/>
      <c r="AX120" s="1223"/>
      <c r="AY120" s="1223"/>
      <c r="AZ120" s="1223"/>
      <c r="BA120" s="1223"/>
      <c r="BB120" s="1223"/>
      <c r="BC120" s="1223"/>
    </row>
    <row r="121" spans="1:55" x14ac:dyDescent="0.25">
      <c r="A121" s="1243"/>
      <c r="B121" s="1242"/>
      <c r="C121" s="1223"/>
      <c r="D121" s="1223"/>
      <c r="E121" s="1223"/>
      <c r="F121" s="1223"/>
      <c r="G121" s="1223"/>
      <c r="H121" s="1223"/>
      <c r="I121" s="1223"/>
      <c r="J121" s="1223"/>
      <c r="K121" s="1223"/>
      <c r="L121" s="1223"/>
      <c r="M121" s="1223"/>
      <c r="N121" s="1223"/>
      <c r="O121" s="1223"/>
      <c r="P121" s="1223"/>
      <c r="Q121" s="1223"/>
      <c r="R121" s="1223"/>
      <c r="S121" s="1223"/>
      <c r="T121" s="1223"/>
      <c r="U121" s="1223"/>
      <c r="V121" s="1223"/>
      <c r="W121" s="1223"/>
      <c r="X121" s="1223"/>
      <c r="Y121" s="1223"/>
      <c r="Z121" s="1223"/>
      <c r="AA121" s="1223"/>
      <c r="AB121" s="1223"/>
      <c r="AC121" s="1223"/>
      <c r="AD121" s="1223"/>
      <c r="AE121" s="1223"/>
      <c r="AF121" s="1223"/>
      <c r="AG121" s="1223"/>
      <c r="AH121" s="1223"/>
      <c r="AI121" s="1223"/>
      <c r="AJ121" s="1223"/>
      <c r="AK121" s="1223"/>
      <c r="AL121" s="1223"/>
      <c r="AM121" s="1223"/>
      <c r="AN121" s="1223"/>
      <c r="AO121" s="1223"/>
      <c r="AP121" s="1223"/>
      <c r="AQ121" s="1223"/>
      <c r="AR121" s="1223"/>
      <c r="AS121" s="1223"/>
      <c r="AT121" s="1223"/>
      <c r="AU121" s="1223"/>
      <c r="AV121" s="1223"/>
      <c r="AW121" s="1223"/>
      <c r="AX121" s="1223"/>
      <c r="AY121" s="1223"/>
      <c r="AZ121" s="1223"/>
      <c r="BA121" s="1223"/>
      <c r="BB121" s="1223"/>
      <c r="BC121" s="1223"/>
    </row>
    <row r="122" spans="1:55" x14ac:dyDescent="0.25">
      <c r="A122" s="1243"/>
      <c r="B122" s="1242"/>
      <c r="C122" s="1223"/>
      <c r="D122" s="1223"/>
      <c r="E122" s="1223"/>
      <c r="F122" s="1223"/>
      <c r="G122" s="1223"/>
      <c r="H122" s="1223"/>
      <c r="I122" s="1223"/>
      <c r="J122" s="1223"/>
      <c r="K122" s="1223"/>
      <c r="L122" s="1223"/>
      <c r="M122" s="1223"/>
      <c r="N122" s="1223"/>
      <c r="O122" s="1223"/>
      <c r="P122" s="1223"/>
      <c r="Q122" s="1223"/>
      <c r="R122" s="1223"/>
      <c r="S122" s="1223"/>
      <c r="T122" s="1223"/>
      <c r="U122" s="1223"/>
      <c r="V122" s="1223"/>
      <c r="W122" s="1223"/>
      <c r="X122" s="1223"/>
      <c r="Y122" s="1223"/>
      <c r="Z122" s="1223"/>
      <c r="AA122" s="1223"/>
      <c r="AB122" s="1223"/>
      <c r="AC122" s="1223"/>
      <c r="AD122" s="1223"/>
      <c r="AE122" s="1223"/>
      <c r="AF122" s="1223"/>
      <c r="AG122" s="1223"/>
      <c r="AH122" s="1223"/>
      <c r="AI122" s="1223"/>
      <c r="AJ122" s="1223"/>
      <c r="AK122" s="1223"/>
      <c r="AL122" s="1223"/>
      <c r="AM122" s="1223"/>
      <c r="AN122" s="1223"/>
      <c r="AO122" s="1223"/>
      <c r="AP122" s="1223"/>
      <c r="AQ122" s="1223"/>
      <c r="AR122" s="1223"/>
      <c r="AS122" s="1223"/>
      <c r="AT122" s="1223"/>
      <c r="AU122" s="1223"/>
      <c r="AV122" s="1223"/>
      <c r="AW122" s="1223"/>
      <c r="AX122" s="1223"/>
      <c r="AY122" s="1223"/>
      <c r="AZ122" s="1223"/>
      <c r="BA122" s="1223"/>
      <c r="BB122" s="1223"/>
      <c r="BC122" s="1223"/>
    </row>
    <row r="123" spans="1:55" x14ac:dyDescent="0.25">
      <c r="A123" s="1243"/>
      <c r="B123" s="1242"/>
      <c r="C123" s="1223"/>
      <c r="D123" s="1223"/>
      <c r="E123" s="1223"/>
      <c r="F123" s="1223"/>
      <c r="G123" s="1223"/>
      <c r="H123" s="1223"/>
      <c r="I123" s="1223"/>
      <c r="J123" s="1223"/>
      <c r="K123" s="1223"/>
      <c r="L123" s="1223"/>
      <c r="M123" s="1223"/>
      <c r="N123" s="1223"/>
      <c r="O123" s="1223"/>
      <c r="P123" s="1223"/>
      <c r="Q123" s="1223"/>
      <c r="R123" s="1223"/>
      <c r="S123" s="1223"/>
      <c r="T123" s="1223"/>
      <c r="U123" s="1223"/>
      <c r="V123" s="1223"/>
      <c r="W123" s="1223"/>
      <c r="X123" s="1223"/>
      <c r="Y123" s="1223"/>
      <c r="Z123" s="1223"/>
      <c r="AA123" s="1223"/>
      <c r="AB123" s="1223"/>
      <c r="AC123" s="1223"/>
      <c r="AD123" s="1223"/>
      <c r="AE123" s="1223"/>
      <c r="AF123" s="1223"/>
      <c r="AG123" s="1223"/>
      <c r="AH123" s="1223"/>
      <c r="AI123" s="1223"/>
      <c r="AJ123" s="1223"/>
      <c r="AK123" s="1223"/>
      <c r="AL123" s="1223"/>
      <c r="AM123" s="1223"/>
      <c r="AN123" s="1223"/>
      <c r="AO123" s="1223"/>
      <c r="AP123" s="1223"/>
      <c r="AQ123" s="1223"/>
      <c r="AR123" s="1223"/>
      <c r="AS123" s="1223"/>
      <c r="AT123" s="1223"/>
      <c r="AU123" s="1223"/>
      <c r="AV123" s="1223"/>
      <c r="AW123" s="1223"/>
      <c r="AX123" s="1223"/>
      <c r="AY123" s="1223"/>
      <c r="AZ123" s="1223"/>
      <c r="BA123" s="1223"/>
      <c r="BB123" s="1223"/>
      <c r="BC123" s="1223"/>
    </row>
    <row r="124" spans="1:55" x14ac:dyDescent="0.25">
      <c r="A124" s="1243"/>
      <c r="B124" s="1242"/>
      <c r="C124" s="1223"/>
      <c r="D124" s="1223"/>
      <c r="E124" s="1223"/>
      <c r="F124" s="1223"/>
      <c r="G124" s="1223"/>
      <c r="H124" s="1223"/>
      <c r="I124" s="1223"/>
      <c r="J124" s="1223"/>
      <c r="K124" s="1223"/>
      <c r="L124" s="1223"/>
      <c r="M124" s="1223"/>
      <c r="N124" s="1223"/>
      <c r="O124" s="1223"/>
      <c r="P124" s="1223"/>
      <c r="Q124" s="1223"/>
      <c r="R124" s="1223"/>
      <c r="S124" s="1223"/>
      <c r="T124" s="1223"/>
      <c r="U124" s="1223"/>
      <c r="V124" s="1223"/>
      <c r="W124" s="1223"/>
      <c r="X124" s="1223"/>
      <c r="Y124" s="1223"/>
      <c r="Z124" s="1223"/>
      <c r="AA124" s="1223"/>
      <c r="AB124" s="1223"/>
      <c r="AC124" s="1223"/>
      <c r="AD124" s="1223"/>
      <c r="AE124" s="1223"/>
      <c r="AF124" s="1223"/>
      <c r="AG124" s="1223"/>
      <c r="AH124" s="1223"/>
      <c r="AI124" s="1223"/>
      <c r="AJ124" s="1223"/>
      <c r="AK124" s="1223"/>
      <c r="AL124" s="1223"/>
      <c r="AM124" s="1223"/>
      <c r="AN124" s="1223"/>
      <c r="AO124" s="1223"/>
      <c r="AP124" s="1223"/>
      <c r="AQ124" s="1223"/>
      <c r="AR124" s="1223"/>
      <c r="AS124" s="1223"/>
      <c r="AT124" s="1223"/>
      <c r="AU124" s="1223"/>
      <c r="AV124" s="1223"/>
      <c r="AW124" s="1223"/>
      <c r="AX124" s="1223"/>
      <c r="AY124" s="1223"/>
      <c r="AZ124" s="1223"/>
      <c r="BA124" s="1223"/>
      <c r="BB124" s="1223"/>
      <c r="BC124" s="1223"/>
    </row>
    <row r="125" spans="1:55" x14ac:dyDescent="0.25">
      <c r="A125" s="1243"/>
      <c r="B125" s="1242"/>
      <c r="C125" s="1223"/>
      <c r="D125" s="1223"/>
      <c r="E125" s="1223"/>
      <c r="F125" s="1223"/>
      <c r="G125" s="1223"/>
      <c r="H125" s="1223"/>
      <c r="I125" s="1223"/>
      <c r="J125" s="1223"/>
      <c r="K125" s="1223"/>
      <c r="L125" s="1223"/>
      <c r="M125" s="1223"/>
      <c r="N125" s="1223"/>
      <c r="O125" s="1223"/>
      <c r="P125" s="1223"/>
      <c r="Q125" s="1223"/>
      <c r="R125" s="1223"/>
      <c r="S125" s="1223"/>
      <c r="T125" s="1223"/>
      <c r="U125" s="1223"/>
      <c r="V125" s="1223"/>
      <c r="W125" s="1223"/>
      <c r="X125" s="1223"/>
      <c r="Y125" s="1223"/>
      <c r="Z125" s="1223"/>
      <c r="AA125" s="1223"/>
      <c r="AB125" s="1223"/>
      <c r="AC125" s="1223"/>
      <c r="AD125" s="1223"/>
      <c r="AE125" s="1223"/>
      <c r="AF125" s="1223"/>
      <c r="AG125" s="1223"/>
      <c r="AH125" s="1223"/>
      <c r="AI125" s="1223"/>
      <c r="AJ125" s="1223"/>
      <c r="AK125" s="1223"/>
      <c r="AL125" s="1223"/>
      <c r="AM125" s="1223"/>
      <c r="AN125" s="1223"/>
      <c r="AO125" s="1223"/>
      <c r="AP125" s="1223"/>
      <c r="AQ125" s="1223"/>
      <c r="AR125" s="1223"/>
      <c r="AS125" s="1223"/>
      <c r="AT125" s="1223"/>
      <c r="AU125" s="1223"/>
      <c r="AV125" s="1223"/>
      <c r="AW125" s="1223"/>
      <c r="AX125" s="1223"/>
      <c r="AY125" s="1223"/>
      <c r="AZ125" s="1223"/>
      <c r="BA125" s="1223"/>
      <c r="BB125" s="1223"/>
      <c r="BC125" s="1223"/>
    </row>
    <row r="126" spans="1:55" x14ac:dyDescent="0.25">
      <c r="A126" s="1243"/>
      <c r="B126" s="1242"/>
      <c r="C126" s="1223"/>
      <c r="D126" s="1223"/>
      <c r="E126" s="1223"/>
      <c r="F126" s="1223"/>
      <c r="G126" s="1223"/>
      <c r="H126" s="1223"/>
      <c r="I126" s="1223"/>
      <c r="J126" s="1223"/>
      <c r="K126" s="1223"/>
      <c r="L126" s="1223"/>
      <c r="M126" s="1223"/>
      <c r="N126" s="1223"/>
      <c r="O126" s="1223"/>
      <c r="P126" s="1223"/>
      <c r="Q126" s="1223"/>
      <c r="R126" s="1223"/>
      <c r="S126" s="1223"/>
      <c r="T126" s="1223"/>
      <c r="U126" s="1223"/>
      <c r="V126" s="1223"/>
      <c r="W126" s="1223"/>
      <c r="X126" s="1223"/>
      <c r="Y126" s="1223"/>
      <c r="Z126" s="1223"/>
      <c r="AA126" s="1223"/>
      <c r="AB126" s="1223"/>
      <c r="AC126" s="1223"/>
      <c r="AD126" s="1223"/>
      <c r="AE126" s="1223"/>
      <c r="AF126" s="1223"/>
      <c r="AG126" s="1223"/>
      <c r="AH126" s="1223"/>
      <c r="AI126" s="1223"/>
      <c r="AJ126" s="1223"/>
      <c r="AK126" s="1223"/>
      <c r="AL126" s="1223"/>
      <c r="AM126" s="1223"/>
      <c r="AN126" s="1223"/>
      <c r="AO126" s="1223"/>
      <c r="AP126" s="1223"/>
      <c r="AQ126" s="1223"/>
      <c r="AR126" s="1223"/>
      <c r="AS126" s="1223"/>
      <c r="AT126" s="1223"/>
      <c r="AU126" s="1223"/>
      <c r="AV126" s="1223"/>
      <c r="AW126" s="1223"/>
      <c r="AX126" s="1223"/>
      <c r="AY126" s="1223"/>
      <c r="AZ126" s="1223"/>
      <c r="BA126" s="1223"/>
      <c r="BB126" s="1223"/>
      <c r="BC126" s="1223"/>
    </row>
    <row r="127" spans="1:55" x14ac:dyDescent="0.25">
      <c r="A127" s="1243"/>
      <c r="B127" s="1242"/>
      <c r="C127" s="1223"/>
      <c r="D127" s="1223"/>
      <c r="E127" s="1223"/>
      <c r="F127" s="1223"/>
      <c r="G127" s="1223"/>
      <c r="H127" s="1223"/>
      <c r="I127" s="1223"/>
      <c r="J127" s="1223"/>
      <c r="K127" s="1223"/>
      <c r="L127" s="1223"/>
      <c r="M127" s="1223"/>
      <c r="N127" s="1223"/>
      <c r="O127" s="1223"/>
      <c r="P127" s="1223"/>
      <c r="Q127" s="1223"/>
      <c r="R127" s="1223"/>
      <c r="S127" s="1223"/>
      <c r="T127" s="1223"/>
      <c r="U127" s="1223"/>
      <c r="V127" s="1223"/>
      <c r="W127" s="1223"/>
      <c r="X127" s="1223"/>
      <c r="Y127" s="1223"/>
      <c r="Z127" s="1223"/>
      <c r="AA127" s="1223"/>
      <c r="AB127" s="1223"/>
      <c r="AC127" s="1223"/>
      <c r="AD127" s="1223"/>
      <c r="AE127" s="1223"/>
      <c r="AF127" s="1223"/>
      <c r="AG127" s="1223"/>
      <c r="AH127" s="1223"/>
      <c r="AI127" s="1223"/>
      <c r="AJ127" s="1223"/>
      <c r="AK127" s="1223"/>
      <c r="AL127" s="1223"/>
      <c r="AM127" s="1223"/>
      <c r="AN127" s="1223"/>
      <c r="AO127" s="1223"/>
      <c r="AP127" s="1223"/>
      <c r="AQ127" s="1223"/>
      <c r="AR127" s="1223"/>
      <c r="AS127" s="1223"/>
      <c r="AT127" s="1223"/>
      <c r="AU127" s="1223"/>
      <c r="AV127" s="1223"/>
      <c r="AW127" s="1223"/>
      <c r="AX127" s="1223"/>
      <c r="AY127" s="1223"/>
      <c r="AZ127" s="1223"/>
      <c r="BA127" s="1223"/>
      <c r="BB127" s="1223"/>
      <c r="BC127" s="1223"/>
    </row>
    <row r="128" spans="1:55" x14ac:dyDescent="0.25">
      <c r="A128" s="1243"/>
      <c r="B128" s="1242"/>
      <c r="C128" s="1223"/>
      <c r="D128" s="1223"/>
      <c r="E128" s="1223"/>
      <c r="F128" s="1223"/>
      <c r="G128" s="1223"/>
      <c r="H128" s="1223"/>
      <c r="I128" s="1223"/>
      <c r="J128" s="1223"/>
      <c r="K128" s="1223"/>
      <c r="L128" s="1223"/>
      <c r="M128" s="1223"/>
      <c r="N128" s="1223"/>
      <c r="O128" s="1223"/>
      <c r="P128" s="1223"/>
      <c r="Q128" s="1223"/>
      <c r="R128" s="1223"/>
      <c r="S128" s="1223"/>
      <c r="T128" s="1223"/>
      <c r="U128" s="1223"/>
      <c r="V128" s="1223"/>
      <c r="W128" s="1223"/>
      <c r="X128" s="1223"/>
      <c r="Y128" s="1223"/>
      <c r="Z128" s="1223"/>
      <c r="AA128" s="1223"/>
      <c r="AB128" s="1223"/>
      <c r="AC128" s="1223"/>
      <c r="AD128" s="1223"/>
      <c r="AE128" s="1223"/>
      <c r="AF128" s="1223"/>
      <c r="AG128" s="1223"/>
      <c r="AH128" s="1223"/>
      <c r="AI128" s="1223"/>
      <c r="AJ128" s="1223"/>
      <c r="AK128" s="1223"/>
      <c r="AL128" s="1223"/>
      <c r="AM128" s="1223"/>
      <c r="AN128" s="1223"/>
      <c r="AO128" s="1223"/>
      <c r="AP128" s="1223"/>
      <c r="AQ128" s="1223"/>
      <c r="AR128" s="1223"/>
      <c r="AS128" s="1223"/>
      <c r="AT128" s="1223"/>
      <c r="AU128" s="1223"/>
      <c r="AV128" s="1223"/>
      <c r="AW128" s="1223"/>
      <c r="AX128" s="1223"/>
      <c r="AY128" s="1223"/>
      <c r="AZ128" s="1223"/>
      <c r="BA128" s="1223"/>
      <c r="BB128" s="1223"/>
      <c r="BC128" s="1223"/>
    </row>
    <row r="129" spans="1:55" x14ac:dyDescent="0.25">
      <c r="A129" s="1243"/>
      <c r="B129" s="1242"/>
      <c r="C129" s="1223"/>
      <c r="D129" s="1223"/>
      <c r="E129" s="1223"/>
      <c r="F129" s="1223"/>
      <c r="G129" s="1223"/>
      <c r="H129" s="1223"/>
      <c r="I129" s="1223"/>
      <c r="J129" s="1223"/>
      <c r="K129" s="1223"/>
      <c r="L129" s="1223"/>
      <c r="M129" s="1223"/>
      <c r="N129" s="1223"/>
      <c r="O129" s="1223"/>
      <c r="P129" s="1223"/>
      <c r="Q129" s="1223"/>
      <c r="R129" s="1223"/>
      <c r="S129" s="1223"/>
      <c r="T129" s="1223"/>
      <c r="U129" s="1223"/>
      <c r="V129" s="1223"/>
      <c r="W129" s="1223"/>
      <c r="X129" s="1223"/>
      <c r="Y129" s="1223"/>
      <c r="Z129" s="1223"/>
      <c r="AA129" s="1223"/>
      <c r="AB129" s="1223"/>
      <c r="AC129" s="1223"/>
      <c r="AD129" s="1223"/>
      <c r="AE129" s="1223"/>
      <c r="AF129" s="1223"/>
      <c r="AG129" s="1223"/>
      <c r="AH129" s="1223"/>
      <c r="AI129" s="1223"/>
      <c r="AJ129" s="1223"/>
      <c r="AK129" s="1223"/>
      <c r="AL129" s="1223"/>
      <c r="AM129" s="1223"/>
      <c r="AN129" s="1223"/>
      <c r="AO129" s="1223"/>
      <c r="AP129" s="1223"/>
      <c r="AQ129" s="1223"/>
      <c r="AR129" s="1223"/>
      <c r="AS129" s="1223"/>
      <c r="AT129" s="1223"/>
      <c r="AU129" s="1223"/>
      <c r="AV129" s="1223"/>
      <c r="AW129" s="1223"/>
      <c r="AX129" s="1223"/>
      <c r="AY129" s="1223"/>
      <c r="AZ129" s="1223"/>
      <c r="BA129" s="1223"/>
      <c r="BB129" s="1223"/>
      <c r="BC129" s="1223"/>
    </row>
    <row r="130" spans="1:55" x14ac:dyDescent="0.25">
      <c r="A130" s="1243"/>
      <c r="B130" s="1242"/>
      <c r="C130" s="1223"/>
      <c r="D130" s="1223"/>
      <c r="E130" s="1223"/>
      <c r="F130" s="1223"/>
      <c r="G130" s="1223"/>
      <c r="H130" s="1223"/>
      <c r="I130" s="1223"/>
      <c r="J130" s="1223"/>
      <c r="K130" s="1223"/>
      <c r="L130" s="1223"/>
      <c r="M130" s="1223"/>
      <c r="N130" s="1223"/>
      <c r="O130" s="1223"/>
      <c r="P130" s="1223"/>
      <c r="Q130" s="1223"/>
      <c r="R130" s="1223"/>
      <c r="S130" s="1223"/>
      <c r="T130" s="1223"/>
      <c r="U130" s="1223"/>
      <c r="V130" s="1223"/>
      <c r="W130" s="1223"/>
      <c r="X130" s="1223"/>
      <c r="Y130" s="1223"/>
      <c r="Z130" s="1223"/>
      <c r="AA130" s="1223"/>
      <c r="AB130" s="1223"/>
      <c r="AC130" s="1223"/>
      <c r="AD130" s="1223"/>
      <c r="AE130" s="1223"/>
      <c r="AF130" s="1223"/>
      <c r="AG130" s="1223"/>
      <c r="AH130" s="1223"/>
      <c r="AI130" s="1223"/>
      <c r="AJ130" s="1223"/>
      <c r="AK130" s="1223"/>
      <c r="AL130" s="1223"/>
      <c r="AM130" s="1223"/>
      <c r="AN130" s="1223"/>
      <c r="AO130" s="1223"/>
      <c r="AP130" s="1223"/>
      <c r="AQ130" s="1223"/>
      <c r="AR130" s="1223"/>
      <c r="AS130" s="1223"/>
      <c r="AT130" s="1223"/>
      <c r="AU130" s="1223"/>
      <c r="AV130" s="1223"/>
      <c r="AW130" s="1223"/>
      <c r="AX130" s="1223"/>
      <c r="AY130" s="1223"/>
      <c r="AZ130" s="1223"/>
      <c r="BA130" s="1223"/>
      <c r="BB130" s="1223"/>
      <c r="BC130" s="1223"/>
    </row>
    <row r="131" spans="1:55" x14ac:dyDescent="0.25">
      <c r="A131" s="1243"/>
      <c r="B131" s="1242"/>
      <c r="C131" s="1223"/>
      <c r="D131" s="1223"/>
      <c r="E131" s="1223"/>
      <c r="F131" s="1223"/>
      <c r="G131" s="1223"/>
      <c r="H131" s="1223"/>
      <c r="I131" s="1223"/>
      <c r="J131" s="1223"/>
      <c r="K131" s="1223"/>
      <c r="L131" s="1223"/>
      <c r="M131" s="1223"/>
      <c r="N131" s="1223"/>
      <c r="O131" s="1223"/>
      <c r="P131" s="1223"/>
      <c r="Q131" s="1223"/>
      <c r="R131" s="1223"/>
      <c r="S131" s="1223"/>
      <c r="T131" s="1223"/>
      <c r="U131" s="1223"/>
      <c r="V131" s="1223"/>
      <c r="W131" s="1223"/>
      <c r="X131" s="1223"/>
      <c r="Y131" s="1223"/>
      <c r="Z131" s="1223"/>
      <c r="AA131" s="1223"/>
      <c r="AB131" s="1223"/>
      <c r="AC131" s="1223"/>
      <c r="AD131" s="1223"/>
      <c r="AE131" s="1223"/>
      <c r="AF131" s="1223"/>
      <c r="AG131" s="1223"/>
      <c r="AH131" s="1223"/>
      <c r="AI131" s="1223"/>
      <c r="AJ131" s="1223"/>
      <c r="AK131" s="1223"/>
      <c r="AL131" s="1223"/>
      <c r="AM131" s="1223"/>
      <c r="AN131" s="1223"/>
      <c r="AO131" s="1223"/>
      <c r="AP131" s="1223"/>
      <c r="AQ131" s="1223"/>
      <c r="AR131" s="1223"/>
      <c r="AS131" s="1223"/>
      <c r="AT131" s="1223"/>
      <c r="AU131" s="1223"/>
      <c r="AV131" s="1223"/>
      <c r="AW131" s="1223"/>
      <c r="AX131" s="1223"/>
      <c r="AY131" s="1223"/>
      <c r="AZ131" s="1223"/>
      <c r="BA131" s="1223"/>
      <c r="BB131" s="1223"/>
      <c r="BC131" s="1223"/>
    </row>
    <row r="132" spans="1:55" x14ac:dyDescent="0.25">
      <c r="A132" s="1243"/>
      <c r="B132" s="1242"/>
      <c r="C132" s="1223"/>
      <c r="D132" s="1223"/>
      <c r="E132" s="1223"/>
      <c r="F132" s="1223"/>
      <c r="G132" s="1223"/>
      <c r="H132" s="1223"/>
      <c r="I132" s="1223"/>
      <c r="J132" s="1223"/>
      <c r="K132" s="1223"/>
      <c r="L132" s="1223"/>
      <c r="M132" s="1223"/>
      <c r="N132" s="1223"/>
      <c r="O132" s="1223"/>
      <c r="P132" s="1223"/>
      <c r="Q132" s="1223"/>
      <c r="R132" s="1223"/>
      <c r="S132" s="1223"/>
      <c r="T132" s="1223"/>
      <c r="U132" s="1223"/>
      <c r="V132" s="1223"/>
      <c r="W132" s="1223"/>
      <c r="X132" s="1223"/>
      <c r="Y132" s="1223"/>
      <c r="Z132" s="1223"/>
      <c r="AA132" s="1223"/>
      <c r="AB132" s="1223"/>
      <c r="AC132" s="1223"/>
      <c r="AD132" s="1223"/>
      <c r="AE132" s="1223"/>
      <c r="AF132" s="1223"/>
      <c r="AG132" s="1223"/>
      <c r="AH132" s="1223"/>
      <c r="AI132" s="1223"/>
      <c r="AJ132" s="1223"/>
      <c r="AK132" s="1223"/>
      <c r="AL132" s="1223"/>
      <c r="AM132" s="1223"/>
      <c r="AN132" s="1223"/>
      <c r="AO132" s="1223"/>
      <c r="AP132" s="1223"/>
      <c r="AQ132" s="1223"/>
      <c r="AR132" s="1223"/>
      <c r="AS132" s="1223"/>
      <c r="AT132" s="1223"/>
      <c r="AU132" s="1223"/>
      <c r="AV132" s="1223"/>
      <c r="AW132" s="1223"/>
      <c r="AX132" s="1223"/>
      <c r="AY132" s="1223"/>
      <c r="AZ132" s="1223"/>
      <c r="BA132" s="1223"/>
      <c r="BB132" s="1223"/>
      <c r="BC132" s="1223"/>
    </row>
    <row r="133" spans="1:55" x14ac:dyDescent="0.25">
      <c r="A133" s="1243"/>
      <c r="B133" s="1242"/>
      <c r="C133" s="1223"/>
      <c r="D133" s="1223"/>
      <c r="E133" s="1223"/>
      <c r="F133" s="1223"/>
      <c r="G133" s="1223"/>
      <c r="H133" s="1223"/>
      <c r="I133" s="1223"/>
      <c r="J133" s="1223"/>
      <c r="K133" s="1223"/>
      <c r="L133" s="1223"/>
      <c r="M133" s="1223"/>
      <c r="N133" s="1223"/>
      <c r="O133" s="1223"/>
      <c r="P133" s="1223"/>
      <c r="Q133" s="1223"/>
      <c r="R133" s="1223"/>
      <c r="S133" s="1223"/>
      <c r="T133" s="1223"/>
      <c r="U133" s="1223"/>
      <c r="V133" s="1223"/>
      <c r="W133" s="1223"/>
      <c r="X133" s="1223"/>
      <c r="Y133" s="1223"/>
      <c r="Z133" s="1223"/>
      <c r="AA133" s="1223"/>
      <c r="AB133" s="1223"/>
      <c r="AC133" s="1223"/>
      <c r="AD133" s="1223"/>
      <c r="AE133" s="1223"/>
      <c r="AF133" s="1223"/>
      <c r="AG133" s="1223"/>
      <c r="AH133" s="1223"/>
      <c r="AI133" s="1223"/>
      <c r="AJ133" s="1223"/>
      <c r="AK133" s="1223"/>
      <c r="AL133" s="1223"/>
      <c r="AM133" s="1223"/>
      <c r="AN133" s="1223"/>
      <c r="AO133" s="1223"/>
      <c r="AP133" s="1223"/>
      <c r="AQ133" s="1223"/>
      <c r="AR133" s="1223"/>
      <c r="AS133" s="1223"/>
      <c r="AT133" s="1223"/>
      <c r="AU133" s="1223"/>
      <c r="AV133" s="1223"/>
      <c r="AW133" s="1223"/>
      <c r="AX133" s="1223"/>
      <c r="AY133" s="1223"/>
      <c r="AZ133" s="1223"/>
      <c r="BA133" s="1223"/>
      <c r="BB133" s="1223"/>
      <c r="BC133" s="1223"/>
    </row>
    <row r="134" spans="1:55" x14ac:dyDescent="0.25">
      <c r="A134" s="1243"/>
      <c r="B134" s="1242"/>
      <c r="C134" s="1223"/>
      <c r="D134" s="1223"/>
      <c r="E134" s="1223"/>
      <c r="F134" s="1223"/>
      <c r="G134" s="1223"/>
      <c r="H134" s="1223"/>
      <c r="I134" s="1223"/>
      <c r="J134" s="1223"/>
      <c r="K134" s="1223"/>
      <c r="L134" s="1223"/>
      <c r="M134" s="1223"/>
      <c r="N134" s="1223"/>
      <c r="O134" s="1223"/>
      <c r="P134" s="1223"/>
      <c r="Q134" s="1223"/>
      <c r="R134" s="1223"/>
      <c r="S134" s="1223"/>
      <c r="T134" s="1223"/>
      <c r="U134" s="1223"/>
      <c r="V134" s="1223"/>
      <c r="W134" s="1223"/>
      <c r="X134" s="1223"/>
      <c r="Y134" s="1223"/>
      <c r="Z134" s="1223"/>
      <c r="AA134" s="1223"/>
      <c r="AB134" s="1223"/>
      <c r="AC134" s="1223"/>
      <c r="AD134" s="1223"/>
      <c r="AE134" s="1223"/>
      <c r="AF134" s="1223"/>
      <c r="AG134" s="1223"/>
      <c r="AH134" s="1223"/>
      <c r="AI134" s="1223"/>
      <c r="AJ134" s="1223"/>
      <c r="AK134" s="1223"/>
      <c r="AL134" s="1223"/>
      <c r="AM134" s="1223"/>
      <c r="AN134" s="1223"/>
      <c r="AO134" s="1223"/>
      <c r="AP134" s="1223"/>
      <c r="AQ134" s="1223"/>
      <c r="AR134" s="1223"/>
      <c r="AS134" s="1223"/>
      <c r="AT134" s="1223"/>
      <c r="AU134" s="1223"/>
      <c r="AV134" s="1223"/>
      <c r="AW134" s="1223"/>
      <c r="AX134" s="1223"/>
      <c r="AY134" s="1223"/>
      <c r="AZ134" s="1223"/>
      <c r="BA134" s="1223"/>
      <c r="BB134" s="1223"/>
      <c r="BC134" s="1223"/>
    </row>
    <row r="135" spans="1:55" x14ac:dyDescent="0.25">
      <c r="A135" s="1243"/>
      <c r="B135" s="1242"/>
      <c r="C135" s="1223"/>
      <c r="D135" s="1223"/>
      <c r="E135" s="1223"/>
      <c r="F135" s="1223"/>
      <c r="G135" s="1223"/>
      <c r="H135" s="1223"/>
      <c r="I135" s="1223"/>
      <c r="J135" s="1223"/>
      <c r="K135" s="1223"/>
      <c r="L135" s="1223"/>
      <c r="M135" s="1223"/>
      <c r="N135" s="1223"/>
      <c r="O135" s="1223"/>
      <c r="P135" s="1223"/>
      <c r="Q135" s="1223"/>
      <c r="R135" s="1223"/>
      <c r="S135" s="1223"/>
      <c r="T135" s="1223"/>
      <c r="U135" s="1223"/>
      <c r="V135" s="1223"/>
      <c r="W135" s="1223"/>
      <c r="X135" s="1223"/>
      <c r="Y135" s="1223"/>
      <c r="Z135" s="1223"/>
      <c r="AA135" s="1223"/>
      <c r="AB135" s="1223"/>
      <c r="AC135" s="1223"/>
      <c r="AD135" s="1223"/>
      <c r="AE135" s="1223"/>
      <c r="AF135" s="1223"/>
      <c r="AG135" s="1223"/>
      <c r="AH135" s="1223"/>
      <c r="AI135" s="1223"/>
      <c r="AJ135" s="1223"/>
      <c r="AK135" s="1223"/>
      <c r="AL135" s="1223"/>
      <c r="AM135" s="1223"/>
      <c r="AN135" s="1223"/>
      <c r="AO135" s="1223"/>
      <c r="AP135" s="1223"/>
      <c r="AQ135" s="1223"/>
      <c r="AR135" s="1223"/>
      <c r="AS135" s="1223"/>
      <c r="AT135" s="1223"/>
      <c r="AU135" s="1223"/>
      <c r="AV135" s="1223"/>
      <c r="AW135" s="1223"/>
      <c r="AX135" s="1223"/>
      <c r="AY135" s="1223"/>
      <c r="AZ135" s="1223"/>
      <c r="BA135" s="1223"/>
      <c r="BB135" s="1223"/>
      <c r="BC135" s="1223"/>
    </row>
    <row r="136" spans="1:55" x14ac:dyDescent="0.25">
      <c r="A136" s="1243"/>
      <c r="B136" s="1242"/>
      <c r="C136" s="1223"/>
      <c r="D136" s="1223"/>
      <c r="E136" s="1223"/>
      <c r="F136" s="1223"/>
      <c r="G136" s="1223"/>
      <c r="H136" s="1223"/>
      <c r="I136" s="1223"/>
      <c r="J136" s="1223"/>
      <c r="K136" s="1223"/>
      <c r="L136" s="1223"/>
      <c r="M136" s="1223"/>
      <c r="N136" s="1223"/>
      <c r="O136" s="1223"/>
      <c r="P136" s="1223"/>
      <c r="Q136" s="1223"/>
      <c r="R136" s="1223"/>
      <c r="S136" s="1223"/>
      <c r="T136" s="1223"/>
      <c r="U136" s="1223"/>
      <c r="V136" s="1223"/>
      <c r="W136" s="1223"/>
      <c r="X136" s="1223"/>
      <c r="Y136" s="1223"/>
      <c r="Z136" s="1223"/>
      <c r="AA136" s="1223"/>
      <c r="AB136" s="1223"/>
      <c r="AC136" s="1223"/>
      <c r="AD136" s="1223"/>
      <c r="AE136" s="1223"/>
      <c r="AF136" s="1223"/>
      <c r="AG136" s="1223"/>
      <c r="AH136" s="1223"/>
      <c r="AI136" s="1223"/>
      <c r="AJ136" s="1223"/>
      <c r="AK136" s="1223"/>
      <c r="AL136" s="1223"/>
      <c r="AM136" s="1223"/>
      <c r="AN136" s="1223"/>
      <c r="AO136" s="1223"/>
      <c r="AP136" s="1223"/>
      <c r="AQ136" s="1223"/>
      <c r="AR136" s="1223"/>
      <c r="AS136" s="1223"/>
      <c r="AT136" s="1223"/>
      <c r="AU136" s="1223"/>
      <c r="AV136" s="1223"/>
      <c r="AW136" s="1223"/>
      <c r="AX136" s="1223"/>
      <c r="AY136" s="1223"/>
      <c r="AZ136" s="1223"/>
      <c r="BA136" s="1223"/>
      <c r="BB136" s="1223"/>
      <c r="BC136" s="1223"/>
    </row>
    <row r="137" spans="1:55" x14ac:dyDescent="0.25">
      <c r="A137" s="1243"/>
      <c r="B137" s="1242"/>
      <c r="C137" s="1223"/>
      <c r="D137" s="1223"/>
      <c r="E137" s="1223"/>
      <c r="F137" s="1223"/>
      <c r="G137" s="1223"/>
      <c r="H137" s="1223"/>
      <c r="I137" s="1223"/>
      <c r="J137" s="1223"/>
      <c r="K137" s="1223"/>
      <c r="L137" s="1223"/>
      <c r="M137" s="1223"/>
      <c r="N137" s="1223"/>
      <c r="O137" s="1223"/>
      <c r="P137" s="1223"/>
      <c r="Q137" s="1223"/>
      <c r="R137" s="1223"/>
      <c r="S137" s="1223"/>
      <c r="T137" s="1223"/>
      <c r="U137" s="1223"/>
      <c r="V137" s="1223"/>
      <c r="W137" s="1223"/>
      <c r="X137" s="1223"/>
      <c r="Y137" s="1223"/>
      <c r="Z137" s="1223"/>
      <c r="AA137" s="1223"/>
      <c r="AB137" s="1223"/>
      <c r="AC137" s="1223"/>
      <c r="AD137" s="1223"/>
      <c r="AE137" s="1223"/>
      <c r="AF137" s="1223"/>
      <c r="AG137" s="1223"/>
      <c r="AH137" s="1223"/>
      <c r="AI137" s="1223"/>
      <c r="AJ137" s="1223"/>
      <c r="AK137" s="1223"/>
      <c r="AL137" s="1223"/>
      <c r="AM137" s="1223"/>
      <c r="AN137" s="1223"/>
      <c r="AO137" s="1223"/>
      <c r="AP137" s="1223"/>
      <c r="AQ137" s="1223"/>
      <c r="AR137" s="1223"/>
      <c r="AS137" s="1223"/>
      <c r="AT137" s="1223"/>
      <c r="AU137" s="1223"/>
      <c r="AV137" s="1223"/>
      <c r="AW137" s="1223"/>
      <c r="AX137" s="1223"/>
      <c r="AY137" s="1223"/>
      <c r="AZ137" s="1223"/>
      <c r="BA137" s="1223"/>
      <c r="BB137" s="1223"/>
      <c r="BC137" s="1223"/>
    </row>
    <row r="138" spans="1:55" x14ac:dyDescent="0.25">
      <c r="A138" s="1243"/>
      <c r="B138" s="1242"/>
      <c r="C138" s="1223"/>
      <c r="D138" s="1223"/>
      <c r="E138" s="1223"/>
      <c r="F138" s="1223"/>
      <c r="G138" s="1223"/>
      <c r="H138" s="1223"/>
      <c r="I138" s="1223"/>
      <c r="J138" s="1223"/>
      <c r="K138" s="1223"/>
      <c r="L138" s="1223"/>
      <c r="M138" s="1223"/>
      <c r="N138" s="1223"/>
      <c r="O138" s="1223"/>
      <c r="P138" s="1223"/>
      <c r="Q138" s="1223"/>
      <c r="R138" s="1223"/>
      <c r="S138" s="1223"/>
      <c r="T138" s="1223"/>
      <c r="U138" s="1223"/>
      <c r="V138" s="1223"/>
      <c r="W138" s="1223"/>
      <c r="X138" s="1223"/>
      <c r="Y138" s="1223"/>
      <c r="Z138" s="1223"/>
      <c r="AA138" s="1223"/>
      <c r="AB138" s="1223"/>
      <c r="AC138" s="1223"/>
      <c r="AD138" s="1223"/>
      <c r="AE138" s="1223"/>
      <c r="AF138" s="1223"/>
      <c r="AG138" s="1223"/>
      <c r="AH138" s="1223"/>
      <c r="AI138" s="1223"/>
      <c r="AJ138" s="1223"/>
      <c r="AK138" s="1223"/>
      <c r="AL138" s="1223"/>
      <c r="AM138" s="1223"/>
      <c r="AN138" s="1223"/>
      <c r="AO138" s="1223"/>
      <c r="AP138" s="1223"/>
      <c r="AQ138" s="1223"/>
      <c r="AR138" s="1223"/>
      <c r="AS138" s="1223"/>
      <c r="AT138" s="1223"/>
      <c r="AU138" s="1223"/>
      <c r="AV138" s="1223"/>
      <c r="AW138" s="1223"/>
      <c r="AX138" s="1223"/>
      <c r="AY138" s="1223"/>
      <c r="AZ138" s="1223"/>
      <c r="BA138" s="1223"/>
      <c r="BB138" s="1223"/>
      <c r="BC138" s="1223"/>
    </row>
    <row r="139" spans="1:55" x14ac:dyDescent="0.25">
      <c r="A139" s="1243"/>
      <c r="B139" s="1242"/>
      <c r="C139" s="1223"/>
      <c r="D139" s="1223"/>
      <c r="E139" s="1223"/>
      <c r="F139" s="1223"/>
      <c r="G139" s="1223"/>
      <c r="H139" s="1223"/>
      <c r="I139" s="1223"/>
      <c r="J139" s="1223"/>
      <c r="K139" s="1223"/>
      <c r="L139" s="1223"/>
      <c r="M139" s="1223"/>
      <c r="N139" s="1223"/>
      <c r="O139" s="1223"/>
      <c r="P139" s="1223"/>
      <c r="Q139" s="1223"/>
      <c r="R139" s="1223"/>
      <c r="S139" s="1223"/>
      <c r="T139" s="1223"/>
      <c r="U139" s="1223"/>
      <c r="V139" s="1223"/>
      <c r="W139" s="1223"/>
      <c r="X139" s="1223"/>
      <c r="Y139" s="1223"/>
      <c r="Z139" s="1223"/>
      <c r="AA139" s="1223"/>
      <c r="AB139" s="1223"/>
      <c r="AC139" s="1223"/>
      <c r="AD139" s="1223"/>
      <c r="AE139" s="1223"/>
      <c r="AF139" s="1223"/>
      <c r="AG139" s="1223"/>
      <c r="AH139" s="1223"/>
      <c r="AI139" s="1223"/>
      <c r="AJ139" s="1223"/>
      <c r="AK139" s="1223"/>
      <c r="AL139" s="1223"/>
      <c r="AM139" s="1223"/>
      <c r="AN139" s="1223"/>
      <c r="AO139" s="1223"/>
      <c r="AP139" s="1223"/>
      <c r="AQ139" s="1223"/>
      <c r="AR139" s="1223"/>
      <c r="AS139" s="1223"/>
      <c r="AT139" s="1223"/>
      <c r="AU139" s="1223"/>
      <c r="AV139" s="1223"/>
      <c r="AW139" s="1223"/>
      <c r="AX139" s="1223"/>
      <c r="AY139" s="1223"/>
      <c r="AZ139" s="1223"/>
      <c r="BA139" s="1223"/>
      <c r="BB139" s="1223"/>
      <c r="BC139" s="1223"/>
    </row>
    <row r="140" spans="1:55" x14ac:dyDescent="0.25">
      <c r="A140" s="1243"/>
      <c r="B140" s="1242"/>
      <c r="C140" s="1223"/>
      <c r="D140" s="1223"/>
      <c r="E140" s="1223"/>
      <c r="F140" s="1223"/>
      <c r="G140" s="1223"/>
      <c r="H140" s="1223"/>
      <c r="I140" s="1223"/>
      <c r="J140" s="1223"/>
      <c r="K140" s="1223"/>
      <c r="L140" s="1223"/>
      <c r="M140" s="1223"/>
      <c r="N140" s="1223"/>
      <c r="O140" s="1223"/>
      <c r="P140" s="1223"/>
      <c r="Q140" s="1223"/>
      <c r="R140" s="1223"/>
      <c r="S140" s="1223"/>
      <c r="T140" s="1223"/>
      <c r="U140" s="1223"/>
      <c r="V140" s="1223"/>
      <c r="W140" s="1223"/>
      <c r="X140" s="1223"/>
      <c r="Y140" s="1223"/>
      <c r="Z140" s="1223"/>
      <c r="AA140" s="1223"/>
      <c r="AB140" s="1223"/>
      <c r="AC140" s="1223"/>
      <c r="AD140" s="1223"/>
      <c r="AE140" s="1223"/>
      <c r="AF140" s="1223"/>
      <c r="AG140" s="1223"/>
      <c r="AH140" s="1223"/>
      <c r="AI140" s="1223"/>
      <c r="AJ140" s="1223"/>
      <c r="AK140" s="1223"/>
      <c r="AL140" s="1223"/>
      <c r="AM140" s="1223"/>
      <c r="AN140" s="1223"/>
      <c r="AO140" s="1223"/>
      <c r="AP140" s="1223"/>
      <c r="AQ140" s="1223"/>
      <c r="AR140" s="1223"/>
      <c r="AS140" s="1223"/>
      <c r="AT140" s="1223"/>
      <c r="AU140" s="1223"/>
      <c r="AV140" s="1223"/>
      <c r="AW140" s="1223"/>
      <c r="AX140" s="1223"/>
      <c r="AY140" s="1223"/>
      <c r="AZ140" s="1223"/>
      <c r="BA140" s="1223"/>
      <c r="BB140" s="1223"/>
      <c r="BC140" s="1223"/>
    </row>
    <row r="141" spans="1:55" x14ac:dyDescent="0.25">
      <c r="A141" s="1243"/>
      <c r="B141" s="1242"/>
      <c r="C141" s="1223"/>
      <c r="D141" s="1223"/>
      <c r="E141" s="1223"/>
      <c r="F141" s="1223"/>
      <c r="G141" s="1223"/>
      <c r="H141" s="1223"/>
      <c r="I141" s="1223"/>
      <c r="J141" s="1223"/>
      <c r="K141" s="1223"/>
      <c r="L141" s="1223"/>
      <c r="M141" s="1223"/>
      <c r="N141" s="1223"/>
      <c r="O141" s="1223"/>
      <c r="P141" s="1223"/>
      <c r="Q141" s="1223"/>
      <c r="R141" s="1223"/>
      <c r="S141" s="1223"/>
      <c r="T141" s="1223"/>
      <c r="U141" s="1223"/>
      <c r="V141" s="1223"/>
      <c r="W141" s="1223"/>
      <c r="X141" s="1223"/>
      <c r="Y141" s="1223"/>
      <c r="Z141" s="1223"/>
      <c r="AA141" s="1223"/>
      <c r="AB141" s="1223"/>
      <c r="AC141" s="1223"/>
      <c r="AD141" s="1223"/>
      <c r="AE141" s="1223"/>
      <c r="AF141" s="1223"/>
      <c r="AG141" s="1223"/>
      <c r="AH141" s="1223"/>
      <c r="AI141" s="1223"/>
      <c r="AJ141" s="1223"/>
      <c r="AK141" s="1223"/>
      <c r="AL141" s="1223"/>
      <c r="AM141" s="1223"/>
      <c r="AN141" s="1223"/>
      <c r="AO141" s="1223"/>
      <c r="AP141" s="1223"/>
      <c r="AQ141" s="1223"/>
      <c r="AR141" s="1223"/>
      <c r="AS141" s="1223"/>
      <c r="AT141" s="1223"/>
      <c r="AU141" s="1223"/>
      <c r="AV141" s="1223"/>
      <c r="AW141" s="1223"/>
      <c r="AX141" s="1223"/>
      <c r="AY141" s="1223"/>
      <c r="AZ141" s="1223"/>
      <c r="BA141" s="1223"/>
      <c r="BB141" s="1223"/>
      <c r="BC141" s="1223"/>
    </row>
    <row r="142" spans="1:55" x14ac:dyDescent="0.25">
      <c r="A142" s="1243"/>
      <c r="B142" s="1242"/>
      <c r="C142" s="1223"/>
      <c r="D142" s="1223"/>
      <c r="E142" s="1223"/>
      <c r="F142" s="1223"/>
      <c r="G142" s="1223"/>
      <c r="H142" s="1223"/>
      <c r="I142" s="1223"/>
      <c r="J142" s="1223"/>
      <c r="K142" s="1223"/>
      <c r="L142" s="1223"/>
      <c r="M142" s="1223"/>
      <c r="N142" s="1223"/>
      <c r="O142" s="1223"/>
      <c r="P142" s="1223"/>
      <c r="Q142" s="1223"/>
      <c r="R142" s="1223"/>
      <c r="S142" s="1223"/>
      <c r="T142" s="1223"/>
      <c r="U142" s="1223"/>
      <c r="V142" s="1223"/>
      <c r="W142" s="1223"/>
      <c r="X142" s="1223"/>
      <c r="Y142" s="1223"/>
      <c r="Z142" s="1223"/>
      <c r="AA142" s="1223"/>
      <c r="AB142" s="1223"/>
      <c r="AC142" s="1223"/>
      <c r="AD142" s="1223"/>
      <c r="AE142" s="1223"/>
      <c r="AF142" s="1223"/>
      <c r="AG142" s="1223"/>
      <c r="AH142" s="1223"/>
      <c r="AI142" s="1223"/>
      <c r="AJ142" s="1223"/>
      <c r="AK142" s="1223"/>
      <c r="AL142" s="1223"/>
      <c r="AM142" s="1223"/>
      <c r="AN142" s="1223"/>
      <c r="AO142" s="1223"/>
      <c r="AP142" s="1223"/>
      <c r="AQ142" s="1223"/>
      <c r="AR142" s="1223"/>
      <c r="AS142" s="1223"/>
      <c r="AT142" s="1223"/>
      <c r="AU142" s="1223"/>
      <c r="AV142" s="1223"/>
      <c r="AW142" s="1223"/>
      <c r="AX142" s="1223"/>
      <c r="AY142" s="1223"/>
      <c r="AZ142" s="1223"/>
      <c r="BA142" s="1223"/>
      <c r="BB142" s="1223"/>
      <c r="BC142" s="1223"/>
    </row>
    <row r="143" spans="1:55" x14ac:dyDescent="0.25">
      <c r="A143" s="1243"/>
      <c r="B143" s="1242"/>
      <c r="C143" s="1223"/>
      <c r="D143" s="1223"/>
      <c r="E143" s="1223"/>
      <c r="F143" s="1223"/>
      <c r="G143" s="1223"/>
      <c r="H143" s="1223"/>
      <c r="I143" s="1223"/>
      <c r="J143" s="1223"/>
      <c r="K143" s="1223"/>
      <c r="L143" s="1223"/>
      <c r="M143" s="1223"/>
      <c r="N143" s="1223"/>
      <c r="O143" s="1223"/>
      <c r="P143" s="1223"/>
      <c r="Q143" s="1223"/>
      <c r="R143" s="1223"/>
      <c r="S143" s="1223"/>
      <c r="T143" s="1223"/>
      <c r="U143" s="1223"/>
      <c r="V143" s="1223"/>
      <c r="W143" s="1223"/>
      <c r="X143" s="1223"/>
      <c r="Y143" s="1223"/>
      <c r="Z143" s="1223"/>
      <c r="AA143" s="1223"/>
      <c r="AB143" s="1223"/>
      <c r="AC143" s="1223"/>
      <c r="AD143" s="1223"/>
      <c r="AE143" s="1223"/>
      <c r="AF143" s="1223"/>
      <c r="AG143" s="1223"/>
      <c r="AH143" s="1223"/>
      <c r="AI143" s="1223"/>
      <c r="AJ143" s="1223"/>
      <c r="AK143" s="1223"/>
      <c r="AL143" s="1223"/>
      <c r="AM143" s="1223"/>
      <c r="AN143" s="1223"/>
      <c r="AO143" s="1223"/>
      <c r="AP143" s="1223"/>
      <c r="AQ143" s="1223"/>
      <c r="AR143" s="1223"/>
      <c r="AS143" s="1223"/>
      <c r="AT143" s="1223"/>
      <c r="AU143" s="1223"/>
      <c r="AV143" s="1223"/>
      <c r="AW143" s="1223"/>
      <c r="AX143" s="1223"/>
      <c r="AY143" s="1223"/>
      <c r="AZ143" s="1223"/>
      <c r="BA143" s="1223"/>
      <c r="BB143" s="1223"/>
      <c r="BC143" s="1223"/>
    </row>
    <row r="144" spans="1:55" x14ac:dyDescent="0.25">
      <c r="A144" s="1243"/>
      <c r="B144" s="1242"/>
      <c r="C144" s="1223"/>
      <c r="D144" s="1223"/>
      <c r="E144" s="1223"/>
      <c r="F144" s="1223"/>
      <c r="G144" s="1223"/>
      <c r="H144" s="1223"/>
      <c r="I144" s="1223"/>
      <c r="J144" s="1223"/>
      <c r="K144" s="1223"/>
      <c r="L144" s="1223"/>
      <c r="M144" s="1223"/>
      <c r="N144" s="1223"/>
      <c r="O144" s="1223"/>
      <c r="P144" s="1223"/>
      <c r="Q144" s="1223"/>
      <c r="R144" s="1223"/>
      <c r="S144" s="1223"/>
      <c r="T144" s="1223"/>
      <c r="U144" s="1223"/>
      <c r="V144" s="1223"/>
      <c r="W144" s="1223"/>
      <c r="X144" s="1223"/>
      <c r="Y144" s="1223"/>
      <c r="Z144" s="1223"/>
      <c r="AA144" s="1223"/>
      <c r="AB144" s="1223"/>
      <c r="AC144" s="1223"/>
      <c r="AD144" s="1223"/>
      <c r="AE144" s="1223"/>
      <c r="AF144" s="1223"/>
      <c r="AG144" s="1223"/>
      <c r="AH144" s="1223"/>
      <c r="AI144" s="1223"/>
      <c r="AJ144" s="1223"/>
      <c r="AK144" s="1223"/>
      <c r="AL144" s="1223"/>
      <c r="AM144" s="1223"/>
      <c r="AN144" s="1223"/>
      <c r="AO144" s="1223"/>
      <c r="AP144" s="1223"/>
      <c r="AQ144" s="1223"/>
      <c r="AR144" s="1223"/>
      <c r="AS144" s="1223"/>
      <c r="AT144" s="1223"/>
      <c r="AU144" s="1223"/>
      <c r="AV144" s="1223"/>
      <c r="AW144" s="1223"/>
      <c r="AX144" s="1223"/>
      <c r="AY144" s="1223"/>
      <c r="AZ144" s="1223"/>
      <c r="BA144" s="1223"/>
      <c r="BB144" s="1223"/>
      <c r="BC144" s="1223"/>
    </row>
    <row r="145" spans="1:55" x14ac:dyDescent="0.25">
      <c r="A145" s="1243"/>
      <c r="B145" s="1242"/>
      <c r="C145" s="1223"/>
      <c r="D145" s="1223"/>
      <c r="E145" s="1223"/>
      <c r="F145" s="1223"/>
      <c r="G145" s="1223"/>
      <c r="H145" s="1223"/>
      <c r="I145" s="1223"/>
      <c r="J145" s="1223"/>
      <c r="K145" s="1223"/>
      <c r="L145" s="1223"/>
      <c r="M145" s="1223"/>
      <c r="N145" s="1223"/>
      <c r="O145" s="1223"/>
      <c r="P145" s="1223"/>
      <c r="Q145" s="1223"/>
      <c r="R145" s="1223"/>
      <c r="S145" s="1223"/>
      <c r="T145" s="1223"/>
      <c r="U145" s="1223"/>
      <c r="V145" s="1223"/>
      <c r="W145" s="1223"/>
      <c r="X145" s="1223"/>
      <c r="Y145" s="1223"/>
      <c r="Z145" s="1223"/>
      <c r="AA145" s="1223"/>
      <c r="AB145" s="1223"/>
      <c r="AC145" s="1223"/>
      <c r="AD145" s="1223"/>
      <c r="AE145" s="1223"/>
      <c r="AF145" s="1223"/>
      <c r="AG145" s="1223"/>
      <c r="AH145" s="1223"/>
      <c r="AI145" s="1223"/>
      <c r="AJ145" s="1223"/>
      <c r="AK145" s="1223"/>
      <c r="AL145" s="1223"/>
      <c r="AM145" s="1223"/>
      <c r="AN145" s="1223"/>
      <c r="AO145" s="1223"/>
      <c r="AP145" s="1223"/>
      <c r="AQ145" s="1223"/>
      <c r="AR145" s="1223"/>
      <c r="AS145" s="1223"/>
      <c r="AT145" s="1223"/>
      <c r="AU145" s="1223"/>
      <c r="AV145" s="1223"/>
      <c r="AW145" s="1223"/>
      <c r="AX145" s="1223"/>
      <c r="AY145" s="1223"/>
      <c r="AZ145" s="1223"/>
      <c r="BA145" s="1223"/>
      <c r="BB145" s="1223"/>
      <c r="BC145" s="1223"/>
    </row>
    <row r="146" spans="1:55" x14ac:dyDescent="0.25">
      <c r="A146" s="1243"/>
      <c r="B146" s="1242"/>
      <c r="C146" s="1223"/>
      <c r="D146" s="1223"/>
      <c r="E146" s="1223"/>
      <c r="F146" s="1223"/>
      <c r="G146" s="1223"/>
      <c r="H146" s="1223"/>
      <c r="I146" s="1223"/>
      <c r="J146" s="1223"/>
      <c r="K146" s="1223"/>
      <c r="L146" s="1223"/>
      <c r="M146" s="1223"/>
      <c r="N146" s="1223"/>
      <c r="O146" s="1223"/>
      <c r="P146" s="1223"/>
      <c r="Q146" s="1223"/>
      <c r="R146" s="1223"/>
      <c r="S146" s="1223"/>
      <c r="T146" s="1223"/>
      <c r="U146" s="1223"/>
      <c r="V146" s="1223"/>
      <c r="W146" s="1223"/>
      <c r="X146" s="1223"/>
      <c r="Y146" s="1223"/>
      <c r="Z146" s="1223"/>
      <c r="AA146" s="1223"/>
      <c r="AB146" s="1223"/>
      <c r="AC146" s="1223"/>
      <c r="AD146" s="1223"/>
      <c r="AE146" s="1223"/>
      <c r="AF146" s="1223"/>
      <c r="AG146" s="1223"/>
      <c r="AH146" s="1223"/>
      <c r="AI146" s="1223"/>
      <c r="AJ146" s="1223"/>
      <c r="AK146" s="1223"/>
      <c r="AL146" s="1223"/>
      <c r="AM146" s="1223"/>
      <c r="AN146" s="1223"/>
      <c r="AO146" s="1223"/>
      <c r="AP146" s="1223"/>
      <c r="AQ146" s="1223"/>
      <c r="AR146" s="1223"/>
      <c r="AS146" s="1223"/>
      <c r="AT146" s="1223"/>
      <c r="AU146" s="1223"/>
      <c r="AV146" s="1223"/>
      <c r="AW146" s="1223"/>
      <c r="AX146" s="1223"/>
      <c r="AY146" s="1223"/>
      <c r="AZ146" s="1223"/>
      <c r="BA146" s="1223"/>
      <c r="BB146" s="1223"/>
      <c r="BC146" s="1223"/>
    </row>
    <row r="147" spans="1:55" x14ac:dyDescent="0.25">
      <c r="A147" s="1243"/>
      <c r="B147" s="1242"/>
      <c r="C147" s="1223"/>
      <c r="D147" s="1223"/>
      <c r="E147" s="1223"/>
      <c r="F147" s="1223"/>
      <c r="G147" s="1223"/>
      <c r="H147" s="1223"/>
      <c r="I147" s="1223"/>
      <c r="J147" s="1223"/>
      <c r="K147" s="1223"/>
      <c r="L147" s="1223"/>
      <c r="M147" s="1223"/>
      <c r="N147" s="1223"/>
      <c r="O147" s="1223"/>
      <c r="P147" s="1223"/>
      <c r="Q147" s="1223"/>
      <c r="R147" s="1223"/>
      <c r="S147" s="1223"/>
      <c r="T147" s="1223"/>
      <c r="U147" s="1223"/>
      <c r="V147" s="1223"/>
      <c r="W147" s="1223"/>
      <c r="X147" s="1223"/>
      <c r="Y147" s="1223"/>
      <c r="Z147" s="1223"/>
      <c r="AA147" s="1223"/>
      <c r="AB147" s="1223"/>
      <c r="AC147" s="1223"/>
      <c r="AD147" s="1223"/>
      <c r="AE147" s="1223"/>
      <c r="AF147" s="1223"/>
      <c r="AG147" s="1223"/>
      <c r="AH147" s="1223"/>
      <c r="AI147" s="1223"/>
      <c r="AJ147" s="1223"/>
      <c r="AK147" s="1223"/>
      <c r="AL147" s="1223"/>
      <c r="AM147" s="1223"/>
      <c r="AN147" s="1223"/>
      <c r="AO147" s="1223"/>
      <c r="AP147" s="1223"/>
      <c r="AQ147" s="1223"/>
      <c r="AR147" s="1223"/>
      <c r="AS147" s="1223"/>
      <c r="AT147" s="1223"/>
      <c r="AU147" s="1223"/>
      <c r="AV147" s="1223"/>
      <c r="AW147" s="1223"/>
      <c r="AX147" s="1223"/>
      <c r="AY147" s="1223"/>
      <c r="AZ147" s="1223"/>
      <c r="BA147" s="1223"/>
      <c r="BB147" s="1223"/>
      <c r="BC147" s="1223"/>
    </row>
    <row r="148" spans="1:55" x14ac:dyDescent="0.25">
      <c r="A148" s="1243"/>
      <c r="B148" s="1242"/>
      <c r="C148" s="1223"/>
      <c r="D148" s="1223"/>
      <c r="E148" s="1223"/>
      <c r="F148" s="1223"/>
      <c r="G148" s="1223"/>
      <c r="H148" s="1223"/>
      <c r="I148" s="1223"/>
      <c r="J148" s="1223"/>
      <c r="K148" s="1223"/>
      <c r="L148" s="1223"/>
      <c r="M148" s="1223"/>
      <c r="N148" s="1223"/>
      <c r="O148" s="1223"/>
      <c r="P148" s="1223"/>
      <c r="Q148" s="1223"/>
      <c r="R148" s="1223"/>
      <c r="S148" s="1223"/>
      <c r="T148" s="1223"/>
      <c r="U148" s="1223"/>
      <c r="V148" s="1223"/>
      <c r="W148" s="1223"/>
      <c r="X148" s="1223"/>
      <c r="Y148" s="1223"/>
      <c r="Z148" s="1223"/>
      <c r="AA148" s="1223"/>
      <c r="AB148" s="1223"/>
      <c r="AC148" s="1223"/>
      <c r="AD148" s="1223"/>
      <c r="AE148" s="1223"/>
      <c r="AF148" s="1223"/>
      <c r="AG148" s="1223"/>
      <c r="AH148" s="1223"/>
      <c r="AI148" s="1223"/>
      <c r="AJ148" s="1223"/>
      <c r="AK148" s="1223"/>
      <c r="AL148" s="1223"/>
      <c r="AM148" s="1223"/>
      <c r="AN148" s="1223"/>
      <c r="AO148" s="1223"/>
      <c r="AP148" s="1223"/>
      <c r="AQ148" s="1223"/>
      <c r="AR148" s="1223"/>
      <c r="AS148" s="1223"/>
      <c r="AT148" s="1223"/>
      <c r="AU148" s="1223"/>
      <c r="AV148" s="1223"/>
      <c r="AW148" s="1223"/>
      <c r="AX148" s="1223"/>
      <c r="AY148" s="1223"/>
      <c r="AZ148" s="1223"/>
      <c r="BA148" s="1223"/>
      <c r="BB148" s="1223"/>
      <c r="BC148" s="1223"/>
    </row>
    <row r="149" spans="1:55" x14ac:dyDescent="0.25">
      <c r="A149" s="1243"/>
      <c r="B149" s="1242"/>
      <c r="C149" s="1223"/>
      <c r="D149" s="1223"/>
      <c r="E149" s="1223"/>
      <c r="F149" s="1223"/>
      <c r="G149" s="1223"/>
      <c r="H149" s="1223"/>
      <c r="I149" s="1223"/>
      <c r="J149" s="1223"/>
      <c r="K149" s="1223"/>
      <c r="L149" s="1223"/>
      <c r="M149" s="1223"/>
      <c r="N149" s="1223"/>
      <c r="O149" s="1223"/>
      <c r="P149" s="1223"/>
      <c r="Q149" s="1223"/>
      <c r="R149" s="1223"/>
      <c r="S149" s="1223"/>
      <c r="T149" s="1223"/>
      <c r="U149" s="1223"/>
      <c r="V149" s="1223"/>
      <c r="W149" s="1223"/>
      <c r="X149" s="1223"/>
      <c r="Y149" s="1223"/>
      <c r="Z149" s="1223"/>
      <c r="AA149" s="1223"/>
      <c r="AB149" s="1223"/>
      <c r="AC149" s="1223"/>
      <c r="AD149" s="1223"/>
      <c r="AE149" s="1223"/>
      <c r="AF149" s="1223"/>
      <c r="AG149" s="1223"/>
      <c r="AH149" s="1223"/>
      <c r="AI149" s="1223"/>
      <c r="AJ149" s="1223"/>
      <c r="AK149" s="1223"/>
      <c r="AL149" s="1223"/>
      <c r="AM149" s="1223"/>
      <c r="AN149" s="1223"/>
      <c r="AO149" s="1223"/>
      <c r="AP149" s="1223"/>
      <c r="AQ149" s="1223"/>
      <c r="AR149" s="1223"/>
      <c r="AS149" s="1223"/>
      <c r="AT149" s="1223"/>
      <c r="AU149" s="1223"/>
      <c r="AV149" s="1223"/>
      <c r="AW149" s="1223"/>
      <c r="AX149" s="1223"/>
      <c r="AY149" s="1223"/>
      <c r="AZ149" s="1223"/>
      <c r="BA149" s="1223"/>
      <c r="BB149" s="1223"/>
      <c r="BC149" s="1223"/>
    </row>
    <row r="150" spans="1:55" x14ac:dyDescent="0.25">
      <c r="A150" s="1243"/>
      <c r="B150" s="1242"/>
      <c r="C150" s="1223"/>
      <c r="D150" s="1223"/>
      <c r="E150" s="1223"/>
      <c r="F150" s="1223"/>
      <c r="G150" s="1223"/>
      <c r="H150" s="1223"/>
      <c r="I150" s="1223"/>
      <c r="J150" s="1223"/>
      <c r="K150" s="1223"/>
      <c r="L150" s="1223"/>
      <c r="M150" s="1223"/>
      <c r="N150" s="1223"/>
      <c r="O150" s="1223"/>
      <c r="P150" s="1223"/>
      <c r="Q150" s="1223"/>
      <c r="R150" s="1223"/>
      <c r="S150" s="1223"/>
      <c r="T150" s="1223"/>
      <c r="U150" s="1223"/>
      <c r="V150" s="1223"/>
      <c r="W150" s="1223"/>
      <c r="X150" s="1223"/>
      <c r="Y150" s="1223"/>
      <c r="Z150" s="1223"/>
      <c r="AA150" s="1223"/>
      <c r="AB150" s="1223"/>
      <c r="AC150" s="1223"/>
      <c r="AD150" s="1223"/>
      <c r="AE150" s="1223"/>
      <c r="AF150" s="1223"/>
      <c r="AG150" s="1223"/>
      <c r="AH150" s="1223"/>
      <c r="AI150" s="1223"/>
      <c r="AJ150" s="1223"/>
      <c r="AK150" s="1223"/>
      <c r="AL150" s="1223"/>
      <c r="AM150" s="1223"/>
      <c r="AN150" s="1223"/>
      <c r="AO150" s="1223"/>
      <c r="AP150" s="1223"/>
      <c r="AQ150" s="1223"/>
      <c r="AR150" s="1223"/>
      <c r="AS150" s="1223"/>
      <c r="AT150" s="1223"/>
      <c r="AU150" s="1223"/>
      <c r="AV150" s="1223"/>
      <c r="AW150" s="1223"/>
      <c r="AX150" s="1223"/>
      <c r="AY150" s="1223"/>
      <c r="AZ150" s="1223"/>
      <c r="BA150" s="1223"/>
      <c r="BB150" s="1223"/>
      <c r="BC150" s="1223"/>
    </row>
    <row r="151" spans="1:55" x14ac:dyDescent="0.25">
      <c r="A151" s="1243"/>
      <c r="B151" s="1242"/>
      <c r="C151" s="1223"/>
      <c r="D151" s="1223"/>
      <c r="E151" s="1223"/>
      <c r="F151" s="1223"/>
      <c r="G151" s="1223"/>
      <c r="H151" s="1223"/>
      <c r="I151" s="1223"/>
      <c r="J151" s="1223"/>
      <c r="K151" s="1223"/>
      <c r="L151" s="1223"/>
      <c r="M151" s="1223"/>
      <c r="N151" s="1223"/>
      <c r="O151" s="1223"/>
      <c r="P151" s="1223"/>
      <c r="Q151" s="1223"/>
      <c r="R151" s="1223"/>
      <c r="S151" s="1223"/>
      <c r="T151" s="1223"/>
      <c r="U151" s="1223"/>
      <c r="V151" s="1223"/>
      <c r="W151" s="1223"/>
      <c r="X151" s="1223"/>
      <c r="Y151" s="1223"/>
      <c r="Z151" s="1223"/>
      <c r="AA151" s="1223"/>
      <c r="AB151" s="1223"/>
      <c r="AC151" s="1223"/>
      <c r="AD151" s="1223"/>
      <c r="AE151" s="1223"/>
      <c r="AF151" s="1223"/>
      <c r="AG151" s="1223"/>
      <c r="AH151" s="1223"/>
      <c r="AI151" s="1223"/>
      <c r="AJ151" s="1223"/>
      <c r="AK151" s="1223"/>
      <c r="AL151" s="1223"/>
      <c r="AM151" s="1223"/>
      <c r="AN151" s="1223"/>
      <c r="AO151" s="1223"/>
      <c r="AP151" s="1223"/>
      <c r="AQ151" s="1223"/>
      <c r="AR151" s="1223"/>
      <c r="AS151" s="1223"/>
      <c r="AT151" s="1223"/>
      <c r="AU151" s="1223"/>
      <c r="AV151" s="1223"/>
      <c r="AW151" s="1223"/>
      <c r="AX151" s="1223"/>
      <c r="AY151" s="1223"/>
      <c r="AZ151" s="1223"/>
      <c r="BA151" s="1223"/>
      <c r="BB151" s="1223"/>
      <c r="BC151" s="1223"/>
    </row>
    <row r="152" spans="1:55" x14ac:dyDescent="0.25">
      <c r="A152" s="1243"/>
      <c r="B152" s="1242"/>
      <c r="C152" s="1223"/>
      <c r="D152" s="1223"/>
      <c r="E152" s="1223"/>
      <c r="F152" s="1223"/>
      <c r="G152" s="1223"/>
      <c r="H152" s="1223"/>
      <c r="I152" s="1223"/>
      <c r="J152" s="1223"/>
      <c r="K152" s="1223"/>
      <c r="L152" s="1223"/>
      <c r="M152" s="1223"/>
      <c r="N152" s="1223"/>
      <c r="O152" s="1223"/>
      <c r="P152" s="1223"/>
      <c r="Q152" s="1223"/>
      <c r="R152" s="1223"/>
      <c r="S152" s="1223"/>
      <c r="T152" s="1223"/>
      <c r="U152" s="1223"/>
      <c r="V152" s="1223"/>
      <c r="W152" s="1223"/>
      <c r="X152" s="1223"/>
      <c r="Y152" s="1223"/>
      <c r="Z152" s="1223"/>
      <c r="AA152" s="1223"/>
      <c r="AB152" s="1223"/>
      <c r="AC152" s="1223"/>
      <c r="AD152" s="1223"/>
      <c r="AE152" s="1223"/>
      <c r="AF152" s="1223"/>
      <c r="AG152" s="1223"/>
      <c r="AH152" s="1223"/>
      <c r="AI152" s="1223"/>
      <c r="AJ152" s="1223"/>
      <c r="AK152" s="1223"/>
      <c r="AL152" s="1223"/>
      <c r="AM152" s="1223"/>
      <c r="AN152" s="1223"/>
      <c r="AO152" s="1223"/>
      <c r="AP152" s="1223"/>
      <c r="AQ152" s="1223"/>
      <c r="AR152" s="1223"/>
      <c r="AS152" s="1223"/>
      <c r="AT152" s="1223"/>
      <c r="AU152" s="1223"/>
      <c r="AV152" s="1223"/>
      <c r="AW152" s="1223"/>
      <c r="AX152" s="1223"/>
      <c r="AY152" s="1223"/>
      <c r="AZ152" s="1223"/>
      <c r="BA152" s="1223"/>
      <c r="BB152" s="1223"/>
      <c r="BC152" s="1223"/>
    </row>
    <row r="153" spans="1:55" x14ac:dyDescent="0.25">
      <c r="A153" s="1243"/>
      <c r="B153" s="1242"/>
      <c r="C153" s="1223"/>
      <c r="D153" s="1223"/>
      <c r="E153" s="1223"/>
      <c r="F153" s="1223"/>
      <c r="G153" s="1223"/>
      <c r="H153" s="1223"/>
      <c r="I153" s="1223"/>
      <c r="J153" s="1223"/>
      <c r="K153" s="1223"/>
      <c r="L153" s="1223"/>
      <c r="M153" s="1223"/>
      <c r="N153" s="1223"/>
      <c r="O153" s="1223"/>
      <c r="P153" s="1223"/>
      <c r="Q153" s="1223"/>
      <c r="R153" s="1223"/>
      <c r="S153" s="1223"/>
      <c r="T153" s="1223"/>
      <c r="U153" s="1223"/>
      <c r="V153" s="1223"/>
      <c r="W153" s="1223"/>
      <c r="X153" s="1223"/>
      <c r="Y153" s="1223"/>
      <c r="Z153" s="1223"/>
      <c r="AA153" s="1223"/>
      <c r="AB153" s="1223"/>
      <c r="AC153" s="1223"/>
      <c r="AD153" s="1223"/>
      <c r="AE153" s="1223"/>
      <c r="AF153" s="1223"/>
      <c r="AG153" s="1223"/>
      <c r="AH153" s="1223"/>
      <c r="AI153" s="1223"/>
      <c r="AJ153" s="1223"/>
      <c r="AK153" s="1223"/>
      <c r="AL153" s="1223"/>
      <c r="AM153" s="1223"/>
      <c r="AN153" s="1223"/>
      <c r="AO153" s="1223"/>
      <c r="AP153" s="1223"/>
      <c r="AQ153" s="1223"/>
      <c r="AR153" s="1223"/>
      <c r="AS153" s="1223"/>
      <c r="AT153" s="1223"/>
      <c r="AU153" s="1223"/>
      <c r="AV153" s="1223"/>
      <c r="AW153" s="1223"/>
      <c r="AX153" s="1223"/>
      <c r="AY153" s="1223"/>
      <c r="AZ153" s="1223"/>
      <c r="BA153" s="1223"/>
      <c r="BB153" s="1223"/>
      <c r="BC153" s="1223"/>
    </row>
    <row r="154" spans="1:55" x14ac:dyDescent="0.25">
      <c r="A154" s="1243"/>
      <c r="B154" s="1242"/>
      <c r="C154" s="1223"/>
      <c r="D154" s="1223"/>
      <c r="E154" s="1223"/>
      <c r="F154" s="1223"/>
      <c r="G154" s="1223"/>
      <c r="H154" s="1223"/>
      <c r="I154" s="1223"/>
      <c r="J154" s="1223"/>
      <c r="K154" s="1223"/>
      <c r="L154" s="1223"/>
      <c r="M154" s="1223"/>
      <c r="N154" s="1223"/>
      <c r="O154" s="1223"/>
      <c r="P154" s="1223"/>
      <c r="Q154" s="1223"/>
      <c r="R154" s="1223"/>
      <c r="S154" s="1223"/>
      <c r="T154" s="1223"/>
      <c r="U154" s="1223"/>
      <c r="V154" s="1223"/>
      <c r="W154" s="1223"/>
      <c r="X154" s="1223"/>
      <c r="Y154" s="1223"/>
      <c r="Z154" s="1223"/>
      <c r="AA154" s="1223"/>
      <c r="AB154" s="1223"/>
      <c r="AC154" s="1223"/>
      <c r="AD154" s="1223"/>
      <c r="AE154" s="1223"/>
      <c r="AF154" s="1223"/>
      <c r="AG154" s="1223"/>
      <c r="AH154" s="1223"/>
      <c r="AI154" s="1223"/>
      <c r="AJ154" s="1223"/>
      <c r="AK154" s="1223"/>
      <c r="AL154" s="1223"/>
      <c r="AM154" s="1223"/>
      <c r="AN154" s="1223"/>
      <c r="AO154" s="1223"/>
      <c r="AP154" s="1223"/>
      <c r="AQ154" s="1223"/>
      <c r="AR154" s="1223"/>
      <c r="AS154" s="1223"/>
      <c r="AT154" s="1223"/>
      <c r="AU154" s="1223"/>
      <c r="AV154" s="1223"/>
      <c r="AW154" s="1223"/>
      <c r="AX154" s="1223"/>
      <c r="AY154" s="1223"/>
      <c r="AZ154" s="1223"/>
      <c r="BA154" s="1223"/>
      <c r="BB154" s="1223"/>
      <c r="BC154" s="1223"/>
    </row>
    <row r="155" spans="1:55" x14ac:dyDescent="0.25">
      <c r="A155" s="1243"/>
      <c r="B155" s="1242"/>
      <c r="C155" s="1223"/>
      <c r="D155" s="1223"/>
      <c r="E155" s="1223"/>
      <c r="F155" s="1223"/>
      <c r="G155" s="1223"/>
      <c r="H155" s="1223"/>
      <c r="I155" s="1223"/>
      <c r="J155" s="1223"/>
      <c r="K155" s="1223"/>
      <c r="L155" s="1223"/>
      <c r="M155" s="1223"/>
      <c r="N155" s="1223"/>
      <c r="O155" s="1223"/>
      <c r="P155" s="1223"/>
      <c r="Q155" s="1223"/>
      <c r="R155" s="1223"/>
      <c r="S155" s="1223"/>
      <c r="T155" s="1223"/>
      <c r="U155" s="1223"/>
      <c r="V155" s="1223"/>
      <c r="W155" s="1223"/>
      <c r="X155" s="1223"/>
      <c r="Y155" s="1223"/>
      <c r="Z155" s="1223"/>
      <c r="AA155" s="1223"/>
      <c r="AB155" s="1223"/>
      <c r="AC155" s="1223"/>
      <c r="AD155" s="1223"/>
      <c r="AE155" s="1223"/>
      <c r="AF155" s="1223"/>
      <c r="AG155" s="1223"/>
      <c r="AH155" s="1223"/>
      <c r="AI155" s="1223"/>
      <c r="AJ155" s="1223"/>
      <c r="AK155" s="1223"/>
      <c r="AL155" s="1223"/>
      <c r="AM155" s="1223"/>
      <c r="AN155" s="1223"/>
      <c r="AO155" s="1223"/>
      <c r="AP155" s="1223"/>
      <c r="AQ155" s="1223"/>
      <c r="AR155" s="1223"/>
      <c r="AS155" s="1223"/>
      <c r="AT155" s="1223"/>
      <c r="AU155" s="1223"/>
      <c r="AV155" s="1223"/>
      <c r="AW155" s="1223"/>
      <c r="AX155" s="1223"/>
      <c r="AY155" s="1223"/>
      <c r="AZ155" s="1223"/>
      <c r="BA155" s="1223"/>
      <c r="BB155" s="1223"/>
      <c r="BC155" s="1223"/>
    </row>
    <row r="156" spans="1:55" x14ac:dyDescent="0.25">
      <c r="A156" s="1243"/>
      <c r="B156" s="1242"/>
      <c r="C156" s="1223"/>
      <c r="D156" s="1223"/>
      <c r="E156" s="1223"/>
      <c r="F156" s="1223"/>
      <c r="G156" s="1223"/>
      <c r="H156" s="1223"/>
      <c r="I156" s="1223"/>
      <c r="J156" s="1223"/>
      <c r="K156" s="1223"/>
      <c r="L156" s="1223"/>
      <c r="M156" s="1223"/>
      <c r="N156" s="1223"/>
      <c r="O156" s="1223"/>
      <c r="P156" s="1223"/>
      <c r="Q156" s="1223"/>
      <c r="R156" s="1223"/>
      <c r="S156" s="1223"/>
      <c r="T156" s="1223"/>
      <c r="U156" s="1223"/>
      <c r="V156" s="1223"/>
      <c r="W156" s="1223"/>
      <c r="X156" s="1223"/>
      <c r="Y156" s="1223"/>
      <c r="Z156" s="1223"/>
      <c r="AA156" s="1223"/>
      <c r="AB156" s="1223"/>
      <c r="AC156" s="1223"/>
      <c r="AD156" s="1223"/>
      <c r="AE156" s="1223"/>
      <c r="AF156" s="1223"/>
      <c r="AG156" s="1223"/>
      <c r="AH156" s="1223"/>
      <c r="AI156" s="1223"/>
      <c r="AJ156" s="1223"/>
      <c r="AK156" s="1223"/>
      <c r="AL156" s="1223"/>
      <c r="AM156" s="1223"/>
      <c r="AN156" s="1223"/>
      <c r="AO156" s="1223"/>
      <c r="AP156" s="1223"/>
      <c r="AQ156" s="1223"/>
      <c r="AR156" s="1223"/>
      <c r="AS156" s="1223"/>
      <c r="AT156" s="1223"/>
      <c r="AU156" s="1223"/>
      <c r="AV156" s="1223"/>
      <c r="AW156" s="1223"/>
      <c r="AX156" s="1223"/>
      <c r="AY156" s="1223"/>
      <c r="AZ156" s="1223"/>
      <c r="BA156" s="1223"/>
      <c r="BB156" s="1223"/>
      <c r="BC156" s="1223"/>
    </row>
    <row r="157" spans="1:55" x14ac:dyDescent="0.25">
      <c r="A157" s="1243"/>
      <c r="B157" s="1242"/>
      <c r="C157" s="1223"/>
      <c r="D157" s="1223"/>
      <c r="E157" s="1223"/>
      <c r="F157" s="1223"/>
      <c r="G157" s="1223"/>
      <c r="H157" s="1223"/>
      <c r="I157" s="1223"/>
      <c r="J157" s="1223"/>
      <c r="K157" s="1223"/>
      <c r="L157" s="1223"/>
      <c r="M157" s="1223"/>
      <c r="N157" s="1223"/>
      <c r="O157" s="1223"/>
      <c r="P157" s="1223"/>
      <c r="Q157" s="1223"/>
      <c r="R157" s="1223"/>
      <c r="S157" s="1223"/>
      <c r="T157" s="1223"/>
      <c r="U157" s="1223"/>
      <c r="V157" s="1223"/>
      <c r="W157" s="1223"/>
      <c r="X157" s="1223"/>
      <c r="Y157" s="1223"/>
      <c r="Z157" s="1223"/>
      <c r="AA157" s="1223"/>
      <c r="AB157" s="1223"/>
      <c r="AC157" s="1223"/>
      <c r="AD157" s="1223"/>
      <c r="AE157" s="1223"/>
      <c r="AF157" s="1223"/>
      <c r="AG157" s="1223"/>
      <c r="AH157" s="1223"/>
      <c r="AI157" s="1223"/>
      <c r="AJ157" s="1223"/>
      <c r="AK157" s="1223"/>
      <c r="AL157" s="1223"/>
      <c r="AM157" s="1223"/>
      <c r="AN157" s="1223"/>
      <c r="AO157" s="1223"/>
      <c r="AP157" s="1223"/>
      <c r="AQ157" s="1223"/>
      <c r="AR157" s="1223"/>
      <c r="AS157" s="1223"/>
      <c r="AT157" s="1223"/>
      <c r="AU157" s="1223"/>
      <c r="AV157" s="1223"/>
      <c r="AW157" s="1223"/>
      <c r="AX157" s="1223"/>
      <c r="AY157" s="1223"/>
      <c r="AZ157" s="1223"/>
      <c r="BA157" s="1223"/>
      <c r="BB157" s="1223"/>
      <c r="BC157" s="1223"/>
    </row>
    <row r="158" spans="1:55" x14ac:dyDescent="0.25">
      <c r="A158" s="1243"/>
      <c r="B158" s="1242"/>
      <c r="C158" s="1223"/>
      <c r="D158" s="1223"/>
      <c r="E158" s="1223"/>
      <c r="F158" s="1223"/>
      <c r="G158" s="1223"/>
      <c r="H158" s="1223"/>
      <c r="I158" s="1223"/>
      <c r="J158" s="1223"/>
      <c r="K158" s="1223"/>
      <c r="L158" s="1223"/>
      <c r="M158" s="1223"/>
      <c r="N158" s="1223"/>
      <c r="O158" s="1223"/>
      <c r="P158" s="1223"/>
      <c r="Q158" s="1223"/>
      <c r="R158" s="1223"/>
      <c r="S158" s="1223"/>
      <c r="T158" s="1223"/>
      <c r="U158" s="1223"/>
      <c r="V158" s="1223"/>
      <c r="W158" s="1223"/>
      <c r="X158" s="1223"/>
      <c r="Y158" s="1223"/>
      <c r="Z158" s="1223"/>
      <c r="AA158" s="1223"/>
      <c r="AB158" s="1223"/>
      <c r="AC158" s="1223"/>
      <c r="AD158" s="1223"/>
      <c r="AE158" s="1223"/>
      <c r="AF158" s="1223"/>
      <c r="AG158" s="1223"/>
      <c r="AH158" s="1223"/>
      <c r="AI158" s="1223"/>
      <c r="AJ158" s="1223"/>
      <c r="AK158" s="1223"/>
      <c r="AL158" s="1223"/>
      <c r="AM158" s="1223"/>
      <c r="AN158" s="1223"/>
      <c r="AO158" s="1223"/>
      <c r="AP158" s="1223"/>
      <c r="AQ158" s="1223"/>
      <c r="AR158" s="1223"/>
      <c r="AS158" s="1223"/>
      <c r="AT158" s="1223"/>
      <c r="AU158" s="1223"/>
      <c r="AV158" s="1223"/>
      <c r="AW158" s="1223"/>
      <c r="AX158" s="1223"/>
      <c r="AY158" s="1223"/>
      <c r="AZ158" s="1223"/>
      <c r="BA158" s="1223"/>
      <c r="BB158" s="1223"/>
      <c r="BC158" s="1223"/>
    </row>
    <row r="159" spans="1:55" x14ac:dyDescent="0.25">
      <c r="A159" s="1243"/>
      <c r="B159" s="1242"/>
      <c r="C159" s="1223"/>
      <c r="D159" s="1223"/>
      <c r="E159" s="1223"/>
      <c r="F159" s="1223"/>
      <c r="G159" s="1223"/>
      <c r="H159" s="1223"/>
      <c r="I159" s="1223"/>
      <c r="J159" s="1223"/>
      <c r="K159" s="1223"/>
      <c r="L159" s="1223"/>
      <c r="M159" s="1223"/>
      <c r="N159" s="1223"/>
      <c r="O159" s="1223"/>
      <c r="P159" s="1223"/>
      <c r="Q159" s="1223"/>
      <c r="R159" s="1223"/>
      <c r="S159" s="1223"/>
      <c r="T159" s="1223"/>
      <c r="U159" s="1223"/>
      <c r="V159" s="1223"/>
      <c r="W159" s="1223"/>
      <c r="X159" s="1223"/>
      <c r="Y159" s="1223"/>
      <c r="Z159" s="1223"/>
      <c r="AA159" s="1223"/>
      <c r="AB159" s="1223"/>
      <c r="AC159" s="1223"/>
      <c r="AD159" s="1223"/>
      <c r="AE159" s="1223"/>
      <c r="AF159" s="1223"/>
      <c r="AG159" s="1223"/>
      <c r="AH159" s="1223"/>
      <c r="AI159" s="1223"/>
      <c r="AJ159" s="1223"/>
      <c r="AK159" s="1223"/>
      <c r="AL159" s="1223"/>
      <c r="AM159" s="1223"/>
      <c r="AN159" s="1223"/>
      <c r="AO159" s="1223"/>
      <c r="AP159" s="1223"/>
      <c r="AQ159" s="1223"/>
      <c r="AR159" s="1223"/>
      <c r="AS159" s="1223"/>
      <c r="AT159" s="1223"/>
      <c r="AU159" s="1223"/>
      <c r="AV159" s="1223"/>
      <c r="AW159" s="1223"/>
      <c r="AX159" s="1223"/>
      <c r="AY159" s="1223"/>
      <c r="AZ159" s="1223"/>
      <c r="BA159" s="1223"/>
      <c r="BB159" s="1223"/>
      <c r="BC159" s="1223"/>
    </row>
    <row r="160" spans="1:55" x14ac:dyDescent="0.25">
      <c r="A160" s="1243"/>
      <c r="B160" s="1242"/>
      <c r="C160" s="1223"/>
      <c r="D160" s="1223"/>
      <c r="E160" s="1223"/>
      <c r="F160" s="1223"/>
      <c r="G160" s="1223"/>
      <c r="H160" s="1223"/>
      <c r="I160" s="1223"/>
      <c r="J160" s="1223"/>
      <c r="K160" s="1223"/>
      <c r="L160" s="1223"/>
      <c r="M160" s="1223"/>
      <c r="N160" s="1223"/>
      <c r="O160" s="1223"/>
      <c r="P160" s="1223"/>
      <c r="Q160" s="1223"/>
      <c r="R160" s="1223"/>
      <c r="S160" s="1223"/>
      <c r="T160" s="1223"/>
      <c r="U160" s="1223"/>
      <c r="V160" s="1223"/>
      <c r="W160" s="1223"/>
      <c r="X160" s="1223"/>
      <c r="Y160" s="1223"/>
      <c r="Z160" s="1223"/>
      <c r="AA160" s="1223"/>
      <c r="AB160" s="1223"/>
      <c r="AC160" s="1223"/>
      <c r="AD160" s="1223"/>
      <c r="AE160" s="1223"/>
      <c r="AF160" s="1223"/>
      <c r="AG160" s="1223"/>
      <c r="AH160" s="1223"/>
      <c r="AI160" s="1223"/>
      <c r="AJ160" s="1223"/>
      <c r="AK160" s="1223"/>
      <c r="AL160" s="1223"/>
      <c r="AM160" s="1223"/>
      <c r="AN160" s="1223"/>
      <c r="AO160" s="1223"/>
      <c r="AP160" s="1223"/>
      <c r="AQ160" s="1223"/>
      <c r="AR160" s="1223"/>
      <c r="AS160" s="1223"/>
      <c r="AT160" s="1223"/>
      <c r="AU160" s="1223"/>
      <c r="AV160" s="1223"/>
      <c r="AW160" s="1223"/>
      <c r="AX160" s="1223"/>
      <c r="AY160" s="1223"/>
      <c r="AZ160" s="1223"/>
      <c r="BA160" s="1223"/>
      <c r="BB160" s="1223"/>
      <c r="BC160" s="1223"/>
    </row>
    <row r="161" spans="1:55" x14ac:dyDescent="0.25">
      <c r="A161" s="1243"/>
      <c r="B161" s="1242"/>
      <c r="C161" s="1223"/>
      <c r="D161" s="1223"/>
      <c r="E161" s="1223"/>
      <c r="F161" s="1223"/>
      <c r="G161" s="1223"/>
      <c r="H161" s="1223"/>
      <c r="I161" s="1223"/>
      <c r="J161" s="1223"/>
      <c r="K161" s="1223"/>
      <c r="L161" s="1223"/>
      <c r="M161" s="1223"/>
      <c r="N161" s="1223"/>
      <c r="O161" s="1223"/>
      <c r="P161" s="1223"/>
      <c r="Q161" s="1223"/>
      <c r="R161" s="1223"/>
      <c r="S161" s="1223"/>
      <c r="T161" s="1223"/>
      <c r="U161" s="1223"/>
      <c r="V161" s="1223"/>
      <c r="W161" s="1223"/>
      <c r="X161" s="1223"/>
      <c r="Y161" s="1223"/>
      <c r="Z161" s="1223"/>
      <c r="AA161" s="1223"/>
      <c r="AB161" s="1223"/>
      <c r="AC161" s="1223"/>
      <c r="AD161" s="1223"/>
      <c r="AE161" s="1223"/>
      <c r="AF161" s="1223"/>
      <c r="AG161" s="1223"/>
      <c r="AH161" s="1223"/>
      <c r="AI161" s="1223"/>
      <c r="AJ161" s="1223"/>
      <c r="AK161" s="1223"/>
      <c r="AL161" s="1223"/>
      <c r="AM161" s="1223"/>
      <c r="AN161" s="1223"/>
      <c r="AO161" s="1223"/>
      <c r="AP161" s="1223"/>
      <c r="AQ161" s="1223"/>
      <c r="AR161" s="1223"/>
      <c r="AS161" s="1223"/>
      <c r="AT161" s="1223"/>
      <c r="AU161" s="1223"/>
      <c r="AV161" s="1223"/>
      <c r="AW161" s="1223"/>
      <c r="AX161" s="1223"/>
      <c r="AY161" s="1223"/>
      <c r="AZ161" s="1223"/>
      <c r="BA161" s="1223"/>
      <c r="BB161" s="1223"/>
      <c r="BC161" s="1223"/>
    </row>
    <row r="162" spans="1:55" x14ac:dyDescent="0.25">
      <c r="A162" s="1243"/>
      <c r="B162" s="1242"/>
      <c r="C162" s="1223"/>
      <c r="D162" s="1223"/>
      <c r="E162" s="1223"/>
      <c r="F162" s="1223"/>
      <c r="G162" s="1223"/>
      <c r="H162" s="1223"/>
      <c r="I162" s="1223"/>
      <c r="J162" s="1223"/>
      <c r="K162" s="1223"/>
      <c r="L162" s="1223"/>
      <c r="M162" s="1223"/>
      <c r="N162" s="1223"/>
      <c r="O162" s="1223"/>
      <c r="P162" s="1223"/>
      <c r="Q162" s="1223"/>
      <c r="R162" s="1223"/>
      <c r="S162" s="1223"/>
      <c r="T162" s="1223"/>
      <c r="U162" s="1223"/>
      <c r="V162" s="1223"/>
      <c r="W162" s="1223"/>
      <c r="X162" s="1223"/>
      <c r="Y162" s="1223"/>
      <c r="Z162" s="1223"/>
      <c r="AA162" s="1223"/>
      <c r="AB162" s="1223"/>
      <c r="AC162" s="1223"/>
      <c r="AD162" s="1223"/>
      <c r="AE162" s="1223"/>
      <c r="AF162" s="1223"/>
      <c r="AG162" s="1223"/>
      <c r="AH162" s="1223"/>
      <c r="AI162" s="1223"/>
      <c r="AJ162" s="1223"/>
      <c r="AK162" s="1223"/>
      <c r="AL162" s="1223"/>
      <c r="AM162" s="1223"/>
      <c r="AN162" s="1223"/>
      <c r="AO162" s="1223"/>
      <c r="AP162" s="1223"/>
      <c r="AQ162" s="1223"/>
      <c r="AR162" s="1223"/>
      <c r="AS162" s="1223"/>
      <c r="AT162" s="1223"/>
      <c r="AU162" s="1223"/>
      <c r="AV162" s="1223"/>
      <c r="AW162" s="1223"/>
      <c r="AX162" s="1223"/>
      <c r="AY162" s="1223"/>
      <c r="AZ162" s="1223"/>
      <c r="BA162" s="1223"/>
      <c r="BB162" s="1223"/>
      <c r="BC162" s="1223"/>
    </row>
    <row r="163" spans="1:55" x14ac:dyDescent="0.25">
      <c r="A163" s="1243"/>
      <c r="B163" s="1242"/>
      <c r="C163" s="1223"/>
      <c r="D163" s="1223"/>
      <c r="E163" s="1223"/>
      <c r="F163" s="1223"/>
      <c r="G163" s="1223"/>
      <c r="H163" s="1223"/>
      <c r="I163" s="1223"/>
      <c r="J163" s="1223"/>
      <c r="K163" s="1223"/>
      <c r="L163" s="1223"/>
      <c r="M163" s="1223"/>
      <c r="N163" s="1223"/>
      <c r="O163" s="1223"/>
      <c r="P163" s="1223"/>
      <c r="Q163" s="1223"/>
      <c r="R163" s="1223"/>
      <c r="S163" s="1223"/>
      <c r="T163" s="1223"/>
      <c r="U163" s="1223"/>
      <c r="V163" s="1223"/>
      <c r="W163" s="1223"/>
      <c r="X163" s="1223"/>
      <c r="Y163" s="1223"/>
      <c r="Z163" s="1223"/>
      <c r="AA163" s="1223"/>
      <c r="AB163" s="1223"/>
      <c r="AC163" s="1223"/>
      <c r="AD163" s="1223"/>
      <c r="AE163" s="1223"/>
      <c r="AF163" s="1223"/>
      <c r="AG163" s="1223"/>
      <c r="AH163" s="1223"/>
      <c r="AI163" s="1223"/>
      <c r="AJ163" s="1223"/>
      <c r="AK163" s="1223"/>
      <c r="AL163" s="1223"/>
      <c r="AM163" s="1223"/>
      <c r="AN163" s="1223"/>
      <c r="AO163" s="1223"/>
      <c r="AP163" s="1223"/>
      <c r="AQ163" s="1223"/>
      <c r="AR163" s="1223"/>
      <c r="AS163" s="1223"/>
      <c r="AT163" s="1223"/>
      <c r="AU163" s="1223"/>
      <c r="AV163" s="1223"/>
      <c r="AW163" s="1223"/>
      <c r="AX163" s="1223"/>
      <c r="AY163" s="1223"/>
      <c r="AZ163" s="1223"/>
      <c r="BA163" s="1223"/>
      <c r="BB163" s="1223"/>
      <c r="BC163" s="1223"/>
    </row>
    <row r="164" spans="1:55" x14ac:dyDescent="0.25">
      <c r="A164" s="1243"/>
      <c r="B164" s="1242"/>
      <c r="C164" s="1223"/>
      <c r="D164" s="1223"/>
      <c r="E164" s="1223"/>
      <c r="F164" s="1223"/>
      <c r="G164" s="1223"/>
      <c r="H164" s="1223"/>
      <c r="I164" s="1223"/>
      <c r="J164" s="1223"/>
      <c r="K164" s="1223"/>
      <c r="L164" s="1223"/>
      <c r="M164" s="1223"/>
      <c r="N164" s="1223"/>
      <c r="O164" s="1223"/>
      <c r="P164" s="1223"/>
      <c r="Q164" s="1223"/>
      <c r="R164" s="1223"/>
      <c r="S164" s="1223"/>
      <c r="T164" s="1223"/>
      <c r="U164" s="1223"/>
      <c r="V164" s="1223"/>
      <c r="W164" s="1223"/>
      <c r="X164" s="1223"/>
      <c r="Y164" s="1223"/>
      <c r="Z164" s="1223"/>
      <c r="AA164" s="1223"/>
      <c r="AB164" s="1223"/>
      <c r="AC164" s="1223"/>
      <c r="AD164" s="1223"/>
      <c r="AE164" s="1223"/>
      <c r="AF164" s="1223"/>
      <c r="AG164" s="1223"/>
      <c r="AH164" s="1223"/>
      <c r="AI164" s="1223"/>
      <c r="AJ164" s="1223"/>
      <c r="AK164" s="1223"/>
      <c r="AL164" s="1223"/>
      <c r="AM164" s="1223"/>
      <c r="AN164" s="1223"/>
      <c r="AO164" s="1223"/>
      <c r="AP164" s="1223"/>
      <c r="AQ164" s="1223"/>
      <c r="AR164" s="1223"/>
      <c r="AS164" s="1223"/>
      <c r="AT164" s="1223"/>
      <c r="AU164" s="1223"/>
      <c r="AV164" s="1223"/>
      <c r="AW164" s="1223"/>
      <c r="AX164" s="1223"/>
      <c r="AY164" s="1223"/>
      <c r="AZ164" s="1223"/>
      <c r="BA164" s="1223"/>
      <c r="BB164" s="1223"/>
      <c r="BC164" s="1223"/>
    </row>
    <row r="165" spans="1:55" x14ac:dyDescent="0.25">
      <c r="A165" s="1243"/>
      <c r="B165" s="1242"/>
      <c r="C165" s="1223"/>
      <c r="D165" s="1223"/>
      <c r="E165" s="1223"/>
      <c r="F165" s="1223"/>
      <c r="G165" s="1223"/>
      <c r="H165" s="1223"/>
      <c r="I165" s="1223"/>
      <c r="J165" s="1223"/>
      <c r="K165" s="1223"/>
      <c r="L165" s="1223"/>
      <c r="M165" s="1223"/>
      <c r="N165" s="1223"/>
      <c r="O165" s="1223"/>
      <c r="P165" s="1223"/>
      <c r="Q165" s="1223"/>
      <c r="R165" s="1223"/>
      <c r="S165" s="1223"/>
      <c r="T165" s="1223"/>
      <c r="U165" s="1223"/>
      <c r="V165" s="1223"/>
      <c r="W165" s="1223"/>
      <c r="X165" s="1223"/>
      <c r="Y165" s="1223"/>
      <c r="Z165" s="1223"/>
      <c r="AA165" s="1223"/>
      <c r="AB165" s="1223"/>
      <c r="AC165" s="1223"/>
      <c r="AD165" s="1223"/>
      <c r="AE165" s="1223"/>
      <c r="AF165" s="1223"/>
      <c r="AG165" s="1223"/>
      <c r="AH165" s="1223"/>
      <c r="AI165" s="1223"/>
      <c r="AJ165" s="1223"/>
      <c r="AK165" s="1223"/>
      <c r="AL165" s="1223"/>
      <c r="AM165" s="1223"/>
      <c r="AN165" s="1223"/>
      <c r="AO165" s="1223"/>
      <c r="AP165" s="1223"/>
      <c r="AQ165" s="1223"/>
      <c r="AR165" s="1223"/>
      <c r="AS165" s="1223"/>
      <c r="AT165" s="1223"/>
      <c r="AU165" s="1223"/>
      <c r="AV165" s="1223"/>
      <c r="AW165" s="1223"/>
      <c r="AX165" s="1223"/>
      <c r="AY165" s="1223"/>
      <c r="AZ165" s="1223"/>
      <c r="BA165" s="1223"/>
      <c r="BB165" s="1223"/>
      <c r="BC165" s="1223"/>
    </row>
    <row r="166" spans="1:55" x14ac:dyDescent="0.25">
      <c r="A166" s="1243"/>
      <c r="B166" s="1242"/>
      <c r="C166" s="1223"/>
      <c r="D166" s="1223"/>
      <c r="E166" s="1223"/>
      <c r="F166" s="1223"/>
      <c r="G166" s="1223"/>
      <c r="H166" s="1223"/>
      <c r="I166" s="1223"/>
      <c r="J166" s="1223"/>
      <c r="K166" s="1223"/>
      <c r="L166" s="1223"/>
      <c r="M166" s="1223"/>
      <c r="N166" s="1223"/>
      <c r="O166" s="1223"/>
      <c r="P166" s="1223"/>
      <c r="Q166" s="1223"/>
      <c r="R166" s="1223"/>
      <c r="S166" s="1223"/>
      <c r="T166" s="1223"/>
      <c r="U166" s="1223"/>
      <c r="V166" s="1223"/>
      <c r="W166" s="1223"/>
      <c r="X166" s="1223"/>
      <c r="Y166" s="1223"/>
      <c r="Z166" s="1223"/>
      <c r="AA166" s="1223"/>
      <c r="AB166" s="1223"/>
      <c r="AC166" s="1223"/>
      <c r="AD166" s="1223"/>
      <c r="AE166" s="1223"/>
      <c r="AF166" s="1223"/>
      <c r="AG166" s="1223"/>
      <c r="AH166" s="1223"/>
      <c r="AI166" s="1223"/>
      <c r="AJ166" s="1223"/>
      <c r="AK166" s="1223"/>
      <c r="AL166" s="1223"/>
      <c r="AM166" s="1223"/>
      <c r="AN166" s="1223"/>
      <c r="AO166" s="1223"/>
      <c r="AP166" s="1223"/>
      <c r="AQ166" s="1223"/>
      <c r="AR166" s="1223"/>
      <c r="AS166" s="1223"/>
      <c r="AT166" s="1223"/>
      <c r="AU166" s="1223"/>
      <c r="AV166" s="1223"/>
      <c r="AW166" s="1223"/>
      <c r="AX166" s="1223"/>
      <c r="AY166" s="1223"/>
      <c r="AZ166" s="1223"/>
      <c r="BA166" s="1223"/>
      <c r="BB166" s="1223"/>
      <c r="BC166" s="1223"/>
    </row>
    <row r="167" spans="1:55" x14ac:dyDescent="0.25">
      <c r="A167" s="1243"/>
      <c r="B167" s="1242"/>
      <c r="C167" s="1223"/>
      <c r="D167" s="1223"/>
      <c r="E167" s="1223"/>
      <c r="F167" s="1223"/>
      <c r="G167" s="1223"/>
      <c r="H167" s="1223"/>
      <c r="I167" s="1223"/>
      <c r="J167" s="1223"/>
      <c r="K167" s="1223"/>
      <c r="L167" s="1223"/>
      <c r="M167" s="1223"/>
      <c r="N167" s="1223"/>
      <c r="O167" s="1223"/>
      <c r="P167" s="1223"/>
      <c r="Q167" s="1223"/>
      <c r="R167" s="1223"/>
      <c r="S167" s="1223"/>
      <c r="T167" s="1223"/>
      <c r="U167" s="1223"/>
      <c r="V167" s="1223"/>
      <c r="W167" s="1223"/>
      <c r="X167" s="1223"/>
      <c r="Y167" s="1223"/>
      <c r="Z167" s="1223"/>
      <c r="AA167" s="1223"/>
      <c r="AB167" s="1223"/>
      <c r="AC167" s="1223"/>
      <c r="AD167" s="1223"/>
      <c r="AE167" s="1223"/>
      <c r="AF167" s="1223"/>
      <c r="AG167" s="1223"/>
      <c r="AH167" s="1223"/>
      <c r="AI167" s="1223"/>
      <c r="AJ167" s="1223"/>
      <c r="AK167" s="1223"/>
      <c r="AL167" s="1223"/>
      <c r="AM167" s="1223"/>
      <c r="AN167" s="1223"/>
      <c r="AO167" s="1223"/>
      <c r="AP167" s="1223"/>
      <c r="AQ167" s="1223"/>
      <c r="AR167" s="1223"/>
      <c r="AS167" s="1223"/>
      <c r="AT167" s="1223"/>
      <c r="AU167" s="1223"/>
      <c r="AV167" s="1223"/>
      <c r="AW167" s="1223"/>
      <c r="AX167" s="1223"/>
      <c r="AY167" s="1223"/>
      <c r="AZ167" s="1223"/>
      <c r="BA167" s="1223"/>
      <c r="BB167" s="1223"/>
      <c r="BC167" s="1223"/>
    </row>
    <row r="168" spans="1:55" x14ac:dyDescent="0.25">
      <c r="A168" s="1243"/>
      <c r="B168" s="1242"/>
      <c r="C168" s="1223"/>
      <c r="D168" s="1223"/>
      <c r="E168" s="1223"/>
      <c r="F168" s="1223"/>
      <c r="G168" s="1223"/>
      <c r="H168" s="1223"/>
      <c r="I168" s="1223"/>
      <c r="J168" s="1223"/>
      <c r="K168" s="1223"/>
      <c r="L168" s="1223"/>
      <c r="M168" s="1223"/>
      <c r="N168" s="1223"/>
      <c r="O168" s="1223"/>
      <c r="P168" s="1223"/>
      <c r="Q168" s="1223"/>
      <c r="R168" s="1223"/>
      <c r="S168" s="1223"/>
      <c r="T168" s="1223"/>
      <c r="U168" s="1223"/>
      <c r="V168" s="1223"/>
      <c r="W168" s="1223"/>
      <c r="X168" s="1223"/>
      <c r="Y168" s="1223"/>
      <c r="Z168" s="1223"/>
      <c r="AA168" s="1223"/>
      <c r="AB168" s="1223"/>
      <c r="AC168" s="1223"/>
      <c r="AD168" s="1223"/>
      <c r="AE168" s="1223"/>
      <c r="AF168" s="1223"/>
      <c r="AG168" s="1223"/>
      <c r="AH168" s="1223"/>
      <c r="AI168" s="1223"/>
      <c r="AJ168" s="1223"/>
      <c r="AK168" s="1223"/>
      <c r="AL168" s="1223"/>
      <c r="AM168" s="1223"/>
      <c r="AN168" s="1223"/>
      <c r="AO168" s="1223"/>
      <c r="AP168" s="1223"/>
      <c r="AQ168" s="1223"/>
      <c r="AR168" s="1223"/>
      <c r="AS168" s="1223"/>
      <c r="AT168" s="1223"/>
      <c r="AU168" s="1223"/>
      <c r="AV168" s="1223"/>
      <c r="AW168" s="1223"/>
      <c r="AX168" s="1223"/>
      <c r="AY168" s="1223"/>
      <c r="AZ168" s="1223"/>
      <c r="BA168" s="1223"/>
      <c r="BB168" s="1223"/>
      <c r="BC168" s="1223"/>
    </row>
    <row r="169" spans="1:55" x14ac:dyDescent="0.25">
      <c r="A169" s="1243"/>
      <c r="B169" s="1242"/>
      <c r="C169" s="1223"/>
      <c r="D169" s="1223"/>
      <c r="E169" s="1223"/>
      <c r="F169" s="1223"/>
      <c r="G169" s="1223"/>
      <c r="H169" s="1223"/>
      <c r="I169" s="1223"/>
      <c r="J169" s="1223"/>
      <c r="K169" s="1223"/>
      <c r="L169" s="1223"/>
      <c r="M169" s="1223"/>
      <c r="N169" s="1223"/>
      <c r="O169" s="1223"/>
      <c r="P169" s="1223"/>
      <c r="Q169" s="1223"/>
      <c r="R169" s="1223"/>
      <c r="S169" s="1223"/>
      <c r="T169" s="1223"/>
      <c r="U169" s="1223"/>
      <c r="V169" s="1223"/>
      <c r="W169" s="1223"/>
      <c r="X169" s="1223"/>
      <c r="Y169" s="1223"/>
      <c r="Z169" s="1223"/>
      <c r="AA169" s="1223"/>
      <c r="AB169" s="1223"/>
      <c r="AC169" s="1223"/>
      <c r="AD169" s="1223"/>
      <c r="AE169" s="1223"/>
      <c r="AF169" s="1223"/>
      <c r="AG169" s="1223"/>
      <c r="AH169" s="1223"/>
      <c r="AI169" s="1223"/>
      <c r="AJ169" s="1223"/>
      <c r="AK169" s="1223"/>
      <c r="AL169" s="1223"/>
      <c r="AM169" s="1223"/>
      <c r="AN169" s="1223"/>
      <c r="AO169" s="1223"/>
      <c r="AP169" s="1223"/>
      <c r="AQ169" s="1223"/>
      <c r="AR169" s="1223"/>
      <c r="AS169" s="1223"/>
      <c r="AT169" s="1223"/>
      <c r="AU169" s="1223"/>
      <c r="AV169" s="1223"/>
      <c r="AW169" s="1223"/>
      <c r="AX169" s="1223"/>
      <c r="AY169" s="1223"/>
      <c r="AZ169" s="1223"/>
      <c r="BA169" s="1223"/>
      <c r="BB169" s="1223"/>
      <c r="BC169" s="1223"/>
    </row>
    <row r="170" spans="1:55" x14ac:dyDescent="0.25">
      <c r="A170" s="1243"/>
      <c r="B170" s="1242"/>
      <c r="C170" s="1223"/>
      <c r="D170" s="1223"/>
      <c r="E170" s="1223"/>
      <c r="F170" s="1223"/>
      <c r="G170" s="1223"/>
      <c r="H170" s="1223"/>
      <c r="I170" s="1223"/>
      <c r="J170" s="1223"/>
      <c r="K170" s="1223"/>
      <c r="L170" s="1223"/>
      <c r="M170" s="1223"/>
      <c r="N170" s="1223"/>
      <c r="O170" s="1223"/>
      <c r="P170" s="1223"/>
      <c r="Q170" s="1223"/>
      <c r="R170" s="1223"/>
      <c r="S170" s="1223"/>
      <c r="T170" s="1223"/>
      <c r="U170" s="1223"/>
      <c r="V170" s="1223"/>
      <c r="W170" s="1223"/>
      <c r="X170" s="1223"/>
      <c r="Y170" s="1223"/>
      <c r="Z170" s="1223"/>
      <c r="AA170" s="1223"/>
      <c r="AB170" s="1223"/>
      <c r="AC170" s="1223"/>
      <c r="AD170" s="1223"/>
      <c r="AE170" s="1223"/>
      <c r="AF170" s="1223"/>
      <c r="AG170" s="1223"/>
      <c r="AH170" s="1223"/>
      <c r="AI170" s="1223"/>
      <c r="AJ170" s="1223"/>
      <c r="AK170" s="1223"/>
      <c r="AL170" s="1223"/>
      <c r="AM170" s="1223"/>
      <c r="AN170" s="1223"/>
      <c r="AO170" s="1223"/>
      <c r="AP170" s="1223"/>
      <c r="AQ170" s="1223"/>
      <c r="AR170" s="1223"/>
      <c r="AS170" s="1223"/>
      <c r="AT170" s="1223"/>
      <c r="AU170" s="1223"/>
      <c r="AV170" s="1223"/>
      <c r="AW170" s="1223"/>
      <c r="AX170" s="1223"/>
      <c r="AY170" s="1223"/>
      <c r="AZ170" s="1223"/>
      <c r="BA170" s="1223"/>
      <c r="BB170" s="1223"/>
      <c r="BC170" s="1223"/>
    </row>
    <row r="171" spans="1:55" x14ac:dyDescent="0.25">
      <c r="A171" s="1243"/>
      <c r="B171" s="1242"/>
      <c r="C171" s="1223"/>
      <c r="D171" s="1223"/>
      <c r="E171" s="1223"/>
      <c r="F171" s="1223"/>
      <c r="G171" s="1223"/>
      <c r="H171" s="1223"/>
      <c r="I171" s="1223"/>
      <c r="J171" s="1223"/>
      <c r="K171" s="1223"/>
      <c r="L171" s="1223"/>
      <c r="M171" s="1223"/>
      <c r="N171" s="1223"/>
      <c r="O171" s="1223"/>
      <c r="P171" s="1223"/>
      <c r="Q171" s="1223"/>
      <c r="R171" s="1223"/>
      <c r="S171" s="1223"/>
      <c r="T171" s="1223"/>
      <c r="U171" s="1223"/>
      <c r="V171" s="1223"/>
      <c r="W171" s="1223"/>
      <c r="X171" s="1223"/>
      <c r="Y171" s="1223"/>
      <c r="Z171" s="1223"/>
      <c r="AA171" s="1223"/>
      <c r="AB171" s="1223"/>
      <c r="AC171" s="1223"/>
      <c r="AD171" s="1223"/>
      <c r="AE171" s="1223"/>
      <c r="AF171" s="1223"/>
      <c r="AG171" s="1223"/>
      <c r="AH171" s="1223"/>
      <c r="AI171" s="1223"/>
      <c r="AJ171" s="1223"/>
      <c r="AK171" s="1223"/>
      <c r="AL171" s="1223"/>
      <c r="AM171" s="1223"/>
      <c r="AN171" s="1223"/>
      <c r="AO171" s="1223"/>
      <c r="AP171" s="1223"/>
      <c r="AQ171" s="1223"/>
      <c r="AR171" s="1223"/>
      <c r="AS171" s="1223"/>
      <c r="AT171" s="1223"/>
      <c r="AU171" s="1223"/>
      <c r="AV171" s="1223"/>
      <c r="AW171" s="1223"/>
      <c r="AX171" s="1223"/>
      <c r="AY171" s="1223"/>
      <c r="AZ171" s="1223"/>
      <c r="BA171" s="1223"/>
      <c r="BB171" s="1223"/>
      <c r="BC171" s="1223"/>
    </row>
    <row r="172" spans="1:55" x14ac:dyDescent="0.25">
      <c r="A172" s="1243"/>
      <c r="B172" s="1242"/>
      <c r="C172" s="1223"/>
      <c r="D172" s="1223"/>
      <c r="E172" s="1223"/>
      <c r="F172" s="1223"/>
      <c r="G172" s="1223"/>
      <c r="H172" s="1223"/>
      <c r="I172" s="1223"/>
      <c r="J172" s="1223"/>
      <c r="K172" s="1223"/>
      <c r="L172" s="1223"/>
      <c r="M172" s="1223"/>
      <c r="N172" s="1223"/>
      <c r="O172" s="1223"/>
      <c r="P172" s="1223"/>
      <c r="Q172" s="1223"/>
      <c r="R172" s="1223"/>
      <c r="S172" s="1223"/>
      <c r="T172" s="1223"/>
      <c r="U172" s="1223"/>
      <c r="V172" s="1223"/>
      <c r="W172" s="1223"/>
      <c r="X172" s="1223"/>
      <c r="Y172" s="1223"/>
      <c r="Z172" s="1223"/>
      <c r="AA172" s="1223"/>
      <c r="AB172" s="1223"/>
      <c r="AC172" s="1223"/>
      <c r="AD172" s="1223"/>
      <c r="AE172" s="1223"/>
      <c r="AF172" s="1223"/>
      <c r="AG172" s="1223"/>
      <c r="AH172" s="1223"/>
      <c r="AI172" s="1223"/>
      <c r="AJ172" s="1223"/>
      <c r="AK172" s="1223"/>
      <c r="AL172" s="1223"/>
      <c r="AM172" s="1223"/>
      <c r="AN172" s="1223"/>
      <c r="AO172" s="1223"/>
      <c r="AP172" s="1223"/>
      <c r="AQ172" s="1223"/>
      <c r="AR172" s="1223"/>
      <c r="AS172" s="1223"/>
      <c r="AT172" s="1223"/>
      <c r="AU172" s="1223"/>
      <c r="AV172" s="1223"/>
      <c r="AW172" s="1223"/>
      <c r="AX172" s="1223"/>
      <c r="AY172" s="1223"/>
      <c r="AZ172" s="1223"/>
      <c r="BA172" s="1223"/>
      <c r="BB172" s="1223"/>
      <c r="BC172" s="1223"/>
    </row>
    <row r="173" spans="1:55" x14ac:dyDescent="0.25">
      <c r="A173" s="1243"/>
      <c r="B173" s="1242"/>
      <c r="C173" s="1223"/>
      <c r="D173" s="1223"/>
      <c r="E173" s="1223"/>
      <c r="F173" s="1223"/>
      <c r="G173" s="1223"/>
      <c r="H173" s="1223"/>
      <c r="I173" s="1223"/>
      <c r="J173" s="1223"/>
      <c r="K173" s="1223"/>
      <c r="L173" s="1223"/>
      <c r="M173" s="1223"/>
      <c r="N173" s="1223"/>
      <c r="O173" s="1223"/>
      <c r="P173" s="1223"/>
      <c r="Q173" s="1223"/>
      <c r="R173" s="1223"/>
      <c r="S173" s="1223"/>
      <c r="T173" s="1223"/>
      <c r="U173" s="1223"/>
      <c r="V173" s="1223"/>
      <c r="W173" s="1223"/>
      <c r="X173" s="1223"/>
      <c r="Y173" s="1223"/>
      <c r="Z173" s="1223"/>
      <c r="AA173" s="1223"/>
      <c r="AB173" s="1223"/>
      <c r="AC173" s="1223"/>
      <c r="AD173" s="1223"/>
      <c r="AE173" s="1223"/>
      <c r="AF173" s="1223"/>
      <c r="AG173" s="1223"/>
      <c r="AH173" s="1223"/>
      <c r="AI173" s="1223"/>
      <c r="AJ173" s="1223"/>
      <c r="AK173" s="1223"/>
      <c r="AL173" s="1223"/>
      <c r="AM173" s="1223"/>
      <c r="AN173" s="1223"/>
      <c r="AO173" s="1223"/>
      <c r="AP173" s="1223"/>
      <c r="AQ173" s="1223"/>
      <c r="AR173" s="1223"/>
      <c r="AS173" s="1223"/>
      <c r="AT173" s="1223"/>
      <c r="AU173" s="1223"/>
      <c r="AV173" s="1223"/>
      <c r="AW173" s="1223"/>
      <c r="AX173" s="1223"/>
      <c r="AY173" s="1223"/>
      <c r="AZ173" s="1223"/>
      <c r="BA173" s="1223"/>
      <c r="BB173" s="1223"/>
      <c r="BC173" s="1223"/>
    </row>
    <row r="174" spans="1:55" x14ac:dyDescent="0.25">
      <c r="A174" s="1243"/>
      <c r="B174" s="1242"/>
      <c r="C174" s="1223"/>
      <c r="D174" s="1223"/>
      <c r="E174" s="1223"/>
      <c r="F174" s="1223"/>
      <c r="G174" s="1223"/>
      <c r="H174" s="1223"/>
      <c r="I174" s="1223"/>
      <c r="J174" s="1223"/>
      <c r="K174" s="1223"/>
      <c r="L174" s="1223"/>
      <c r="M174" s="1223"/>
      <c r="N174" s="1223"/>
      <c r="O174" s="1223"/>
      <c r="P174" s="1223"/>
      <c r="Q174" s="1223"/>
      <c r="R174" s="1223"/>
      <c r="S174" s="1223"/>
      <c r="T174" s="1223"/>
      <c r="U174" s="1223"/>
      <c r="V174" s="1223"/>
      <c r="W174" s="1223"/>
      <c r="X174" s="1223"/>
      <c r="Y174" s="1223"/>
      <c r="Z174" s="1223"/>
      <c r="AA174" s="1223"/>
      <c r="AB174" s="1223"/>
      <c r="AC174" s="1223"/>
      <c r="AD174" s="1223"/>
      <c r="AE174" s="1223"/>
      <c r="AF174" s="1223"/>
      <c r="AG174" s="1223"/>
      <c r="AH174" s="1223"/>
      <c r="AI174" s="1223"/>
      <c r="AJ174" s="1223"/>
      <c r="AK174" s="1223"/>
      <c r="AL174" s="1223"/>
      <c r="AM174" s="1223"/>
      <c r="AN174" s="1223"/>
      <c r="AO174" s="1223"/>
      <c r="AP174" s="1223"/>
      <c r="AQ174" s="1223"/>
      <c r="AR174" s="1223"/>
      <c r="AS174" s="1223"/>
      <c r="AT174" s="1223"/>
      <c r="AU174" s="1223"/>
      <c r="AV174" s="1223"/>
      <c r="AW174" s="1223"/>
      <c r="AX174" s="1223"/>
      <c r="AY174" s="1223"/>
      <c r="AZ174" s="1223"/>
      <c r="BA174" s="1223"/>
      <c r="BB174" s="1223"/>
      <c r="BC174" s="1223"/>
    </row>
    <row r="175" spans="1:55" x14ac:dyDescent="0.25">
      <c r="A175" s="1243"/>
      <c r="B175" s="1242"/>
      <c r="C175" s="1223"/>
      <c r="D175" s="1223"/>
      <c r="E175" s="1223"/>
      <c r="F175" s="1223"/>
      <c r="G175" s="1223"/>
      <c r="H175" s="1223"/>
      <c r="I175" s="1223"/>
      <c r="J175" s="1223"/>
      <c r="K175" s="1223"/>
      <c r="L175" s="1223"/>
      <c r="M175" s="1223"/>
      <c r="N175" s="1223"/>
      <c r="O175" s="1223"/>
      <c r="P175" s="1223"/>
      <c r="Q175" s="1223"/>
      <c r="R175" s="1223"/>
      <c r="S175" s="1223"/>
      <c r="T175" s="1223"/>
      <c r="U175" s="1223"/>
      <c r="V175" s="1223"/>
      <c r="W175" s="1223"/>
      <c r="X175" s="1223"/>
      <c r="Y175" s="1223"/>
      <c r="Z175" s="1223"/>
      <c r="AA175" s="1223"/>
      <c r="AB175" s="1223"/>
      <c r="AC175" s="1223"/>
      <c r="AD175" s="1223"/>
      <c r="AE175" s="1223"/>
      <c r="AF175" s="1223"/>
      <c r="AG175" s="1223"/>
      <c r="AH175" s="1223"/>
      <c r="AI175" s="1223"/>
      <c r="AJ175" s="1223"/>
      <c r="AK175" s="1223"/>
      <c r="AL175" s="1223"/>
      <c r="AM175" s="1223"/>
      <c r="AN175" s="1223"/>
      <c r="AO175" s="1223"/>
      <c r="AP175" s="1223"/>
      <c r="AQ175" s="1223"/>
      <c r="AR175" s="1223"/>
      <c r="AS175" s="1223"/>
      <c r="AT175" s="1223"/>
      <c r="AU175" s="1223"/>
      <c r="AV175" s="1223"/>
      <c r="AW175" s="1223"/>
      <c r="AX175" s="1223"/>
      <c r="AY175" s="1223"/>
      <c r="AZ175" s="1223"/>
      <c r="BA175" s="1223"/>
      <c r="BB175" s="1223"/>
      <c r="BC175" s="1223"/>
    </row>
    <row r="176" spans="1:55" x14ac:dyDescent="0.25">
      <c r="A176" s="1243"/>
      <c r="B176" s="1242"/>
      <c r="C176" s="1223"/>
      <c r="D176" s="1223"/>
      <c r="E176" s="1223"/>
      <c r="F176" s="1223"/>
      <c r="G176" s="1223"/>
      <c r="H176" s="1223"/>
      <c r="I176" s="1223"/>
      <c r="J176" s="1223"/>
      <c r="K176" s="1223"/>
      <c r="L176" s="1223"/>
      <c r="M176" s="1223"/>
      <c r="N176" s="1223"/>
      <c r="O176" s="1223"/>
      <c r="P176" s="1223"/>
      <c r="Q176" s="1223"/>
      <c r="R176" s="1223"/>
      <c r="S176" s="1223"/>
      <c r="T176" s="1223"/>
      <c r="U176" s="1223"/>
      <c r="V176" s="1223"/>
      <c r="W176" s="1223"/>
      <c r="X176" s="1223"/>
      <c r="Y176" s="1223"/>
      <c r="Z176" s="1223"/>
      <c r="AA176" s="1223"/>
      <c r="AB176" s="1223"/>
      <c r="AC176" s="1223"/>
      <c r="AD176" s="1223"/>
      <c r="AE176" s="1223"/>
      <c r="AF176" s="1223"/>
      <c r="AG176" s="1223"/>
      <c r="AH176" s="1223"/>
      <c r="AI176" s="1223"/>
      <c r="AJ176" s="1223"/>
      <c r="AK176" s="1223"/>
      <c r="AL176" s="1223"/>
      <c r="AM176" s="1223"/>
      <c r="AN176" s="1223"/>
      <c r="AO176" s="1223"/>
      <c r="AP176" s="1223"/>
      <c r="AQ176" s="1223"/>
      <c r="AR176" s="1223"/>
      <c r="AS176" s="1223"/>
      <c r="AT176" s="1223"/>
      <c r="AU176" s="1223"/>
      <c r="AV176" s="1223"/>
      <c r="AW176" s="1223"/>
      <c r="AX176" s="1223"/>
      <c r="AY176" s="1223"/>
      <c r="AZ176" s="1223"/>
      <c r="BA176" s="1223"/>
      <c r="BB176" s="1223"/>
      <c r="BC176" s="1223"/>
    </row>
    <row r="177" spans="1:55" x14ac:dyDescent="0.25">
      <c r="A177" s="1243"/>
      <c r="B177" s="1242"/>
      <c r="C177" s="1223"/>
      <c r="D177" s="1223"/>
      <c r="E177" s="1223"/>
      <c r="F177" s="1223"/>
      <c r="G177" s="1223"/>
      <c r="H177" s="1223"/>
      <c r="I177" s="1223"/>
      <c r="J177" s="1223"/>
      <c r="K177" s="1223"/>
      <c r="L177" s="1223"/>
      <c r="M177" s="1223"/>
      <c r="N177" s="1223"/>
      <c r="O177" s="1223"/>
      <c r="P177" s="1223"/>
      <c r="Q177" s="1223"/>
      <c r="R177" s="1223"/>
      <c r="S177" s="1223"/>
      <c r="T177" s="1223"/>
      <c r="U177" s="1223"/>
      <c r="V177" s="1223"/>
      <c r="W177" s="1223"/>
      <c r="X177" s="1223"/>
      <c r="Y177" s="1223"/>
      <c r="Z177" s="1223"/>
      <c r="AA177" s="1223"/>
      <c r="AB177" s="1223"/>
      <c r="AC177" s="1223"/>
      <c r="AD177" s="1223"/>
      <c r="AE177" s="1223"/>
      <c r="AF177" s="1223"/>
      <c r="AG177" s="1223"/>
      <c r="AH177" s="1223"/>
      <c r="AI177" s="1223"/>
      <c r="AJ177" s="1223"/>
      <c r="AK177" s="1223"/>
      <c r="AL177" s="1223"/>
      <c r="AM177" s="1223"/>
      <c r="AN177" s="1223"/>
      <c r="AO177" s="1223"/>
      <c r="AP177" s="1223"/>
      <c r="AQ177" s="1223"/>
      <c r="AR177" s="1223"/>
      <c r="AS177" s="1223"/>
      <c r="AT177" s="1223"/>
      <c r="AU177" s="1223"/>
      <c r="AV177" s="1223"/>
      <c r="AW177" s="1223"/>
      <c r="AX177" s="1223"/>
      <c r="AY177" s="1223"/>
      <c r="AZ177" s="1223"/>
      <c r="BA177" s="1223"/>
      <c r="BB177" s="1223"/>
      <c r="BC177" s="1223"/>
    </row>
    <row r="178" spans="1:55" x14ac:dyDescent="0.25">
      <c r="A178" s="1243"/>
      <c r="B178" s="1242"/>
      <c r="C178" s="1223"/>
      <c r="D178" s="1223"/>
      <c r="E178" s="1223"/>
      <c r="F178" s="1223"/>
      <c r="G178" s="1223"/>
      <c r="H178" s="1223"/>
      <c r="I178" s="1223"/>
      <c r="J178" s="1223"/>
      <c r="K178" s="1223"/>
      <c r="L178" s="1223"/>
      <c r="M178" s="1223"/>
      <c r="N178" s="1223"/>
      <c r="O178" s="1223"/>
      <c r="P178" s="1223"/>
      <c r="Q178" s="1223"/>
      <c r="R178" s="1223"/>
      <c r="S178" s="1223"/>
      <c r="T178" s="1223"/>
      <c r="U178" s="1223"/>
      <c r="V178" s="1223"/>
      <c r="W178" s="1223"/>
      <c r="X178" s="1223"/>
      <c r="Y178" s="1223"/>
      <c r="Z178" s="1223"/>
      <c r="AA178" s="1223"/>
      <c r="AB178" s="1223"/>
      <c r="AC178" s="1223"/>
      <c r="AD178" s="1223"/>
      <c r="AE178" s="1223"/>
      <c r="AF178" s="1223"/>
      <c r="AG178" s="1223"/>
      <c r="AH178" s="1223"/>
      <c r="AI178" s="1223"/>
      <c r="AJ178" s="1223"/>
      <c r="AK178" s="1223"/>
      <c r="AL178" s="1223"/>
      <c r="AM178" s="1223"/>
      <c r="AN178" s="1223"/>
      <c r="AO178" s="1223"/>
      <c r="AP178" s="1223"/>
      <c r="AQ178" s="1223"/>
      <c r="AR178" s="1223"/>
      <c r="AS178" s="1223"/>
      <c r="AT178" s="1223"/>
      <c r="AU178" s="1223"/>
      <c r="AV178" s="1223"/>
      <c r="AW178" s="1223"/>
      <c r="AX178" s="1223"/>
      <c r="AY178" s="1223"/>
      <c r="AZ178" s="1223"/>
      <c r="BA178" s="1223"/>
      <c r="BB178" s="1223"/>
      <c r="BC178" s="1223"/>
    </row>
    <row r="179" spans="1:55" x14ac:dyDescent="0.25">
      <c r="A179" s="1243"/>
      <c r="B179" s="1242"/>
      <c r="C179" s="1223"/>
      <c r="D179" s="1223"/>
      <c r="E179" s="1223"/>
      <c r="F179" s="1223"/>
      <c r="G179" s="1223"/>
      <c r="H179" s="1223"/>
      <c r="I179" s="1223"/>
      <c r="J179" s="1223"/>
      <c r="K179" s="1223"/>
      <c r="L179" s="1223"/>
      <c r="M179" s="1223"/>
      <c r="N179" s="1223"/>
      <c r="O179" s="1223"/>
      <c r="P179" s="1223"/>
      <c r="Q179" s="1223"/>
      <c r="R179" s="1223"/>
      <c r="S179" s="1223"/>
      <c r="T179" s="1223"/>
      <c r="U179" s="1223"/>
      <c r="V179" s="1223"/>
      <c r="W179" s="1223"/>
      <c r="X179" s="1223"/>
      <c r="Y179" s="1223"/>
      <c r="Z179" s="1223"/>
      <c r="AA179" s="1223"/>
      <c r="AB179" s="1223"/>
      <c r="AC179" s="1223"/>
      <c r="AD179" s="1223"/>
      <c r="AE179" s="1223"/>
      <c r="AF179" s="1223"/>
      <c r="AG179" s="1223"/>
      <c r="AH179" s="1223"/>
      <c r="AI179" s="1223"/>
      <c r="AJ179" s="1223"/>
      <c r="AK179" s="1223"/>
      <c r="AL179" s="1223"/>
      <c r="AM179" s="1223"/>
      <c r="AN179" s="1223"/>
      <c r="AO179" s="1223"/>
      <c r="AP179" s="1223"/>
      <c r="AQ179" s="1223"/>
      <c r="AR179" s="1223"/>
      <c r="AS179" s="1223"/>
      <c r="AT179" s="1223"/>
      <c r="AU179" s="1223"/>
      <c r="AV179" s="1223"/>
      <c r="AW179" s="1223"/>
      <c r="AX179" s="1223"/>
      <c r="AY179" s="1223"/>
      <c r="AZ179" s="1223"/>
      <c r="BA179" s="1223"/>
      <c r="BB179" s="1223"/>
      <c r="BC179" s="1223"/>
    </row>
    <row r="180" spans="1:55" x14ac:dyDescent="0.25">
      <c r="A180" s="1243"/>
      <c r="B180" s="1242"/>
      <c r="C180" s="1223"/>
      <c r="D180" s="1223"/>
      <c r="E180" s="1223"/>
      <c r="F180" s="1223"/>
      <c r="G180" s="1223"/>
      <c r="H180" s="1223"/>
      <c r="I180" s="1223"/>
      <c r="J180" s="1223"/>
      <c r="K180" s="1223"/>
      <c r="L180" s="1223"/>
      <c r="M180" s="1223"/>
      <c r="N180" s="1223"/>
      <c r="O180" s="1223"/>
      <c r="P180" s="1223"/>
      <c r="Q180" s="1223"/>
      <c r="R180" s="1223"/>
      <c r="S180" s="1223"/>
      <c r="T180" s="1223"/>
      <c r="U180" s="1223"/>
      <c r="V180" s="1223"/>
      <c r="W180" s="1223"/>
      <c r="X180" s="1223"/>
      <c r="Y180" s="1223"/>
      <c r="Z180" s="1223"/>
      <c r="AA180" s="1223"/>
      <c r="AB180" s="1223"/>
      <c r="AC180" s="1223"/>
      <c r="AD180" s="1223"/>
      <c r="AE180" s="1223"/>
      <c r="AF180" s="1223"/>
      <c r="AG180" s="1223"/>
      <c r="AH180" s="1223"/>
      <c r="AI180" s="1223"/>
      <c r="AJ180" s="1223"/>
      <c r="AK180" s="1223"/>
      <c r="AL180" s="1223"/>
      <c r="AM180" s="1223"/>
      <c r="AN180" s="1223"/>
      <c r="AO180" s="1223"/>
      <c r="AP180" s="1223"/>
      <c r="AQ180" s="1223"/>
      <c r="AR180" s="1223"/>
      <c r="AS180" s="1223"/>
      <c r="AT180" s="1223"/>
      <c r="AU180" s="1223"/>
      <c r="AV180" s="1223"/>
      <c r="AW180" s="1223"/>
      <c r="AX180" s="1223"/>
      <c r="AY180" s="1223"/>
      <c r="AZ180" s="1223"/>
      <c r="BA180" s="1223"/>
      <c r="BB180" s="1223"/>
      <c r="BC180" s="1223"/>
    </row>
    <row r="181" spans="1:55" x14ac:dyDescent="0.25">
      <c r="A181" s="1243"/>
      <c r="B181" s="1242"/>
      <c r="C181" s="1223"/>
      <c r="D181" s="1223"/>
      <c r="E181" s="1223"/>
      <c r="F181" s="1223"/>
      <c r="G181" s="1223"/>
      <c r="H181" s="1223"/>
      <c r="I181" s="1223"/>
      <c r="J181" s="1223"/>
      <c r="K181" s="1223"/>
      <c r="L181" s="1223"/>
      <c r="M181" s="1223"/>
      <c r="N181" s="1223"/>
      <c r="O181" s="1223"/>
      <c r="P181" s="1223"/>
      <c r="Q181" s="1223"/>
      <c r="R181" s="1223"/>
      <c r="S181" s="1223"/>
      <c r="T181" s="1223"/>
      <c r="U181" s="1223"/>
      <c r="V181" s="1223"/>
      <c r="W181" s="1223"/>
      <c r="X181" s="1223"/>
      <c r="Y181" s="1223"/>
      <c r="Z181" s="1223"/>
      <c r="AA181" s="1223"/>
      <c r="AB181" s="1223"/>
      <c r="AC181" s="1223"/>
      <c r="AD181" s="1223"/>
      <c r="AE181" s="1223"/>
      <c r="AF181" s="1223"/>
      <c r="AG181" s="1223"/>
      <c r="AH181" s="1223"/>
      <c r="AI181" s="1223"/>
      <c r="AJ181" s="1223"/>
      <c r="AK181" s="1223"/>
      <c r="AL181" s="1223"/>
      <c r="AM181" s="1223"/>
      <c r="AN181" s="1223"/>
      <c r="AO181" s="1223"/>
      <c r="AP181" s="1223"/>
      <c r="AQ181" s="1223"/>
      <c r="AR181" s="1223"/>
      <c r="AS181" s="1223"/>
      <c r="AT181" s="1223"/>
      <c r="AU181" s="1223"/>
      <c r="AV181" s="1223"/>
      <c r="AW181" s="1223"/>
      <c r="AX181" s="1223"/>
      <c r="AY181" s="1223"/>
      <c r="AZ181" s="1223"/>
      <c r="BA181" s="1223"/>
      <c r="BB181" s="1223"/>
      <c r="BC181" s="1223"/>
    </row>
    <row r="182" spans="1:55" x14ac:dyDescent="0.25">
      <c r="A182" s="1243"/>
      <c r="B182" s="1242"/>
      <c r="C182" s="1223"/>
      <c r="D182" s="1223"/>
      <c r="E182" s="1223"/>
      <c r="F182" s="1223"/>
      <c r="G182" s="1223"/>
      <c r="H182" s="1223"/>
      <c r="I182" s="1223"/>
      <c r="J182" s="1223"/>
      <c r="K182" s="1223"/>
      <c r="L182" s="1223"/>
      <c r="M182" s="1223"/>
      <c r="N182" s="1223"/>
      <c r="O182" s="1223"/>
      <c r="P182" s="1223"/>
      <c r="Q182" s="1223"/>
      <c r="R182" s="1223"/>
      <c r="S182" s="1223"/>
      <c r="T182" s="1223"/>
      <c r="U182" s="1223"/>
      <c r="V182" s="1223"/>
      <c r="W182" s="1223"/>
      <c r="X182" s="1223"/>
      <c r="Y182" s="1223"/>
      <c r="Z182" s="1223"/>
      <c r="AA182" s="1223"/>
      <c r="AB182" s="1223"/>
      <c r="AC182" s="1223"/>
      <c r="AD182" s="1223"/>
      <c r="AE182" s="1223"/>
      <c r="AF182" s="1223"/>
      <c r="AG182" s="1223"/>
      <c r="AH182" s="1223"/>
      <c r="AI182" s="1223"/>
      <c r="AJ182" s="1223"/>
      <c r="AK182" s="1223"/>
      <c r="AL182" s="1223"/>
      <c r="AM182" s="1223"/>
      <c r="AN182" s="1223"/>
      <c r="AO182" s="1223"/>
      <c r="AP182" s="1223"/>
      <c r="AQ182" s="1223"/>
      <c r="AR182" s="1223"/>
      <c r="AS182" s="1223"/>
      <c r="AT182" s="1223"/>
      <c r="AU182" s="1223"/>
      <c r="AV182" s="1223"/>
      <c r="AW182" s="1223"/>
      <c r="AX182" s="1223"/>
      <c r="AY182" s="1223"/>
      <c r="AZ182" s="1223"/>
      <c r="BA182" s="1223"/>
      <c r="BB182" s="1223"/>
      <c r="BC182" s="1223"/>
    </row>
    <row r="183" spans="1:55" x14ac:dyDescent="0.25">
      <c r="A183" s="1243"/>
      <c r="B183" s="1242"/>
      <c r="C183" s="1223"/>
      <c r="D183" s="1223"/>
      <c r="E183" s="1223"/>
      <c r="F183" s="1223"/>
      <c r="G183" s="1223"/>
      <c r="H183" s="1223"/>
      <c r="I183" s="1223"/>
      <c r="J183" s="1223"/>
      <c r="K183" s="1223"/>
      <c r="L183" s="1223"/>
      <c r="M183" s="1223"/>
      <c r="N183" s="1223"/>
      <c r="O183" s="1223"/>
      <c r="P183" s="1223"/>
      <c r="Q183" s="1223"/>
      <c r="R183" s="1223"/>
      <c r="S183" s="1223"/>
      <c r="T183" s="1223"/>
      <c r="U183" s="1223"/>
      <c r="V183" s="1223"/>
      <c r="W183" s="1223"/>
      <c r="X183" s="1223"/>
      <c r="Y183" s="1223"/>
      <c r="Z183" s="1223"/>
      <c r="AA183" s="1223"/>
      <c r="AB183" s="1223"/>
      <c r="AC183" s="1223"/>
      <c r="AD183" s="1223"/>
      <c r="AE183" s="1223"/>
      <c r="AF183" s="1223"/>
      <c r="AG183" s="1223"/>
      <c r="AH183" s="1223"/>
      <c r="AI183" s="1223"/>
      <c r="AJ183" s="1223"/>
      <c r="AK183" s="1223"/>
      <c r="AL183" s="1223"/>
      <c r="AM183" s="1223"/>
      <c r="AN183" s="1223"/>
      <c r="AO183" s="1223"/>
      <c r="AP183" s="1223"/>
      <c r="AQ183" s="1223"/>
      <c r="AR183" s="1223"/>
      <c r="AS183" s="1223"/>
      <c r="AT183" s="1223"/>
      <c r="AU183" s="1223"/>
      <c r="AV183" s="1223"/>
      <c r="AW183" s="1223"/>
      <c r="AX183" s="1223"/>
      <c r="AY183" s="1223"/>
      <c r="AZ183" s="1223"/>
      <c r="BA183" s="1223"/>
      <c r="BB183" s="1223"/>
      <c r="BC183" s="1223"/>
    </row>
    <row r="184" spans="1:55" x14ac:dyDescent="0.25">
      <c r="A184" s="1243"/>
      <c r="B184" s="1242"/>
      <c r="C184" s="1223"/>
      <c r="D184" s="1223"/>
      <c r="E184" s="1223"/>
      <c r="F184" s="1223"/>
      <c r="G184" s="1223"/>
      <c r="H184" s="1223"/>
      <c r="I184" s="1223"/>
      <c r="J184" s="1223"/>
      <c r="K184" s="1223"/>
      <c r="L184" s="1223"/>
      <c r="M184" s="1223"/>
      <c r="N184" s="1223"/>
      <c r="O184" s="1223"/>
      <c r="P184" s="1223"/>
      <c r="Q184" s="1223"/>
      <c r="R184" s="1223"/>
      <c r="S184" s="1223"/>
      <c r="T184" s="1223"/>
      <c r="U184" s="1223"/>
      <c r="V184" s="1223"/>
      <c r="W184" s="1223"/>
      <c r="X184" s="1223"/>
      <c r="Y184" s="1223"/>
      <c r="Z184" s="1223"/>
      <c r="AA184" s="1223"/>
      <c r="AB184" s="1223"/>
      <c r="AC184" s="1223"/>
      <c r="AD184" s="1223"/>
      <c r="AE184" s="1223"/>
      <c r="AF184" s="1223"/>
      <c r="AG184" s="1223"/>
      <c r="AH184" s="1223"/>
      <c r="AI184" s="1223"/>
      <c r="AJ184" s="1223"/>
      <c r="AK184" s="1223"/>
      <c r="AL184" s="1223"/>
      <c r="AM184" s="1223"/>
      <c r="AN184" s="1223"/>
      <c r="AO184" s="1223"/>
      <c r="AP184" s="1223"/>
      <c r="AQ184" s="1223"/>
      <c r="AR184" s="1223"/>
      <c r="AS184" s="1223"/>
      <c r="AT184" s="1223"/>
      <c r="AU184" s="1223"/>
      <c r="AV184" s="1223"/>
      <c r="AW184" s="1223"/>
      <c r="AX184" s="1223"/>
      <c r="AY184" s="1223"/>
      <c r="AZ184" s="1223"/>
      <c r="BA184" s="1223"/>
      <c r="BB184" s="1223"/>
      <c r="BC184" s="1223"/>
    </row>
    <row r="185" spans="1:55" x14ac:dyDescent="0.25">
      <c r="A185" s="1243"/>
      <c r="B185" s="1242"/>
      <c r="C185" s="1223"/>
      <c r="D185" s="1223"/>
      <c r="E185" s="1223"/>
      <c r="F185" s="1223"/>
      <c r="G185" s="1223"/>
      <c r="H185" s="1223"/>
      <c r="I185" s="1223"/>
      <c r="J185" s="1223"/>
      <c r="K185" s="1223"/>
      <c r="L185" s="1223"/>
      <c r="M185" s="1223"/>
      <c r="N185" s="1223"/>
      <c r="O185" s="1223"/>
      <c r="P185" s="1223"/>
      <c r="Q185" s="1223"/>
      <c r="R185" s="1223"/>
      <c r="S185" s="1223"/>
      <c r="T185" s="1223"/>
      <c r="U185" s="1223"/>
      <c r="V185" s="1223"/>
      <c r="W185" s="1223"/>
      <c r="X185" s="1223"/>
      <c r="Y185" s="1223"/>
      <c r="Z185" s="1223"/>
      <c r="AA185" s="1223"/>
      <c r="AB185" s="1223"/>
      <c r="AC185" s="1223"/>
      <c r="AD185" s="1223"/>
      <c r="AE185" s="1223"/>
      <c r="AF185" s="1223"/>
      <c r="AG185" s="1223"/>
      <c r="AH185" s="1223"/>
      <c r="AI185" s="1223"/>
      <c r="AJ185" s="1223"/>
      <c r="AK185" s="1223"/>
      <c r="AL185" s="1223"/>
      <c r="AM185" s="1223"/>
      <c r="AN185" s="1223"/>
      <c r="AO185" s="1223"/>
      <c r="AP185" s="1223"/>
      <c r="AQ185" s="1223"/>
      <c r="AR185" s="1223"/>
      <c r="AS185" s="1223"/>
      <c r="AT185" s="1223"/>
      <c r="AU185" s="1223"/>
      <c r="AV185" s="1223"/>
      <c r="AW185" s="1223"/>
      <c r="AX185" s="1223"/>
      <c r="AY185" s="1223"/>
      <c r="AZ185" s="1223"/>
      <c r="BA185" s="1223"/>
      <c r="BB185" s="1223"/>
      <c r="BC185" s="1223"/>
    </row>
    <row r="186" spans="1:55" x14ac:dyDescent="0.25">
      <c r="A186" s="1243"/>
      <c r="B186" s="1242"/>
      <c r="C186" s="1223"/>
      <c r="D186" s="1223"/>
      <c r="E186" s="1223"/>
      <c r="F186" s="1223"/>
      <c r="G186" s="1223"/>
      <c r="H186" s="1223"/>
      <c r="I186" s="1223"/>
      <c r="J186" s="1223"/>
      <c r="K186" s="1223"/>
      <c r="L186" s="1223"/>
      <c r="M186" s="1223"/>
      <c r="N186" s="1223"/>
      <c r="O186" s="1223"/>
      <c r="P186" s="1223"/>
      <c r="Q186" s="1223"/>
      <c r="R186" s="1223"/>
      <c r="S186" s="1223"/>
      <c r="T186" s="1223"/>
      <c r="U186" s="1223"/>
      <c r="V186" s="1223"/>
      <c r="W186" s="1223"/>
      <c r="X186" s="1223"/>
      <c r="Y186" s="1223"/>
      <c r="Z186" s="1223"/>
      <c r="AA186" s="1223"/>
      <c r="AB186" s="1223"/>
      <c r="AC186" s="1223"/>
      <c r="AD186" s="1223"/>
      <c r="AE186" s="1223"/>
      <c r="AF186" s="1223"/>
      <c r="AG186" s="1223"/>
      <c r="AH186" s="1223"/>
      <c r="AI186" s="1223"/>
      <c r="AJ186" s="1223"/>
      <c r="AK186" s="1223"/>
      <c r="AL186" s="1223"/>
      <c r="AM186" s="1223"/>
      <c r="AN186" s="1223"/>
      <c r="AO186" s="1223"/>
      <c r="AP186" s="1223"/>
      <c r="AQ186" s="1223"/>
      <c r="AR186" s="1223"/>
      <c r="AS186" s="1223"/>
      <c r="AT186" s="1223"/>
      <c r="AU186" s="1223"/>
      <c r="AV186" s="1223"/>
      <c r="AW186" s="1223"/>
      <c r="AX186" s="1223"/>
      <c r="AY186" s="1223"/>
      <c r="AZ186" s="1223"/>
      <c r="BA186" s="1223"/>
      <c r="BB186" s="1223"/>
      <c r="BC186" s="1223"/>
    </row>
    <row r="187" spans="1:55" x14ac:dyDescent="0.25">
      <c r="A187" s="1243"/>
      <c r="B187" s="1242"/>
      <c r="C187" s="1223"/>
      <c r="D187" s="1223"/>
      <c r="E187" s="1223"/>
      <c r="F187" s="1223"/>
      <c r="G187" s="1223"/>
      <c r="H187" s="1223"/>
      <c r="I187" s="1223"/>
      <c r="J187" s="1223"/>
      <c r="K187" s="1223"/>
      <c r="L187" s="1223"/>
      <c r="M187" s="1223"/>
      <c r="N187" s="1223"/>
      <c r="O187" s="1223"/>
      <c r="P187" s="1223"/>
      <c r="Q187" s="1223"/>
      <c r="R187" s="1223"/>
      <c r="S187" s="1223"/>
      <c r="T187" s="1223"/>
      <c r="U187" s="1223"/>
      <c r="V187" s="1223"/>
      <c r="W187" s="1223"/>
      <c r="X187" s="1223"/>
      <c r="Y187" s="1223"/>
      <c r="Z187" s="1223"/>
      <c r="AA187" s="1223"/>
      <c r="AB187" s="1223"/>
      <c r="AC187" s="1223"/>
      <c r="AD187" s="1223"/>
      <c r="AE187" s="1223"/>
      <c r="AF187" s="1223"/>
      <c r="AG187" s="1223"/>
      <c r="AH187" s="1223"/>
      <c r="AI187" s="1223"/>
      <c r="AJ187" s="1223"/>
      <c r="AK187" s="1223"/>
      <c r="AL187" s="1223"/>
      <c r="AM187" s="1223"/>
      <c r="AN187" s="1223"/>
      <c r="AO187" s="1223"/>
      <c r="AP187" s="1223"/>
      <c r="AQ187" s="1223"/>
      <c r="AR187" s="1223"/>
      <c r="AS187" s="1223"/>
      <c r="AT187" s="1223"/>
      <c r="AU187" s="1223"/>
      <c r="AV187" s="1223"/>
      <c r="AW187" s="1223"/>
      <c r="AX187" s="1223"/>
      <c r="AY187" s="1223"/>
      <c r="AZ187" s="1223"/>
      <c r="BA187" s="1223"/>
      <c r="BB187" s="1223"/>
      <c r="BC187" s="1223"/>
    </row>
    <row r="188" spans="1:55" x14ac:dyDescent="0.25">
      <c r="A188" s="1243"/>
      <c r="B188" s="1242"/>
      <c r="C188" s="1223"/>
      <c r="D188" s="1223"/>
      <c r="E188" s="1223"/>
      <c r="F188" s="1223"/>
      <c r="G188" s="1223"/>
      <c r="H188" s="1223"/>
      <c r="I188" s="1223"/>
      <c r="J188" s="1223"/>
      <c r="K188" s="1223"/>
      <c r="L188" s="1223"/>
      <c r="M188" s="1223"/>
      <c r="N188" s="1223"/>
      <c r="O188" s="1223"/>
      <c r="P188" s="1223"/>
      <c r="Q188" s="1223"/>
      <c r="R188" s="1223"/>
      <c r="S188" s="1223"/>
      <c r="T188" s="1223"/>
      <c r="U188" s="1223"/>
      <c r="V188" s="1223"/>
      <c r="W188" s="1223"/>
      <c r="X188" s="1223"/>
      <c r="Y188" s="1223"/>
      <c r="Z188" s="1223"/>
      <c r="AA188" s="1223"/>
      <c r="AB188" s="1223"/>
      <c r="AC188" s="1223"/>
      <c r="AD188" s="1223"/>
      <c r="AE188" s="1223"/>
      <c r="AF188" s="1223"/>
      <c r="AG188" s="1223"/>
      <c r="AH188" s="1223"/>
      <c r="AI188" s="1223"/>
      <c r="AJ188" s="1223"/>
      <c r="AK188" s="1223"/>
      <c r="AL188" s="1223"/>
      <c r="AM188" s="1223"/>
      <c r="AN188" s="1223"/>
      <c r="AO188" s="1223"/>
      <c r="AP188" s="1223"/>
      <c r="AQ188" s="1223"/>
      <c r="AR188" s="1223"/>
      <c r="AS188" s="1223"/>
      <c r="AT188" s="1223"/>
      <c r="AU188" s="1223"/>
      <c r="AV188" s="1223"/>
      <c r="AW188" s="1223"/>
      <c r="AX188" s="1223"/>
      <c r="AY188" s="1223"/>
      <c r="AZ188" s="1223"/>
      <c r="BA188" s="1223"/>
      <c r="BB188" s="1223"/>
      <c r="BC188" s="1223"/>
    </row>
    <row r="189" spans="1:55" x14ac:dyDescent="0.25">
      <c r="A189" s="1243"/>
      <c r="B189" s="1242"/>
      <c r="C189" s="1223"/>
      <c r="D189" s="1223"/>
      <c r="E189" s="1223"/>
      <c r="F189" s="1223"/>
      <c r="G189" s="1223"/>
      <c r="H189" s="1223"/>
      <c r="I189" s="1223"/>
      <c r="J189" s="1223"/>
      <c r="K189" s="1223"/>
      <c r="L189" s="1223"/>
      <c r="M189" s="1223"/>
      <c r="N189" s="1223"/>
      <c r="O189" s="1223"/>
      <c r="P189" s="1223"/>
      <c r="Q189" s="1223"/>
      <c r="R189" s="1223"/>
      <c r="S189" s="1223"/>
      <c r="T189" s="1223"/>
      <c r="U189" s="1223"/>
      <c r="V189" s="1223"/>
      <c r="W189" s="1223"/>
      <c r="X189" s="1223"/>
      <c r="Y189" s="1223"/>
      <c r="Z189" s="1223"/>
      <c r="AA189" s="1223"/>
      <c r="AB189" s="1223"/>
      <c r="AC189" s="1223"/>
      <c r="AD189" s="1223"/>
      <c r="AE189" s="1223"/>
      <c r="AF189" s="1223"/>
      <c r="AG189" s="1223"/>
      <c r="AH189" s="1223"/>
      <c r="AI189" s="1223"/>
      <c r="AJ189" s="1223"/>
      <c r="AK189" s="1223"/>
      <c r="AL189" s="1223"/>
      <c r="AM189" s="1223"/>
      <c r="AN189" s="1223"/>
      <c r="AO189" s="1223"/>
      <c r="AP189" s="1223"/>
      <c r="AQ189" s="1223"/>
      <c r="AR189" s="1223"/>
      <c r="AS189" s="1223"/>
      <c r="AT189" s="1223"/>
      <c r="AU189" s="1223"/>
      <c r="AV189" s="1223"/>
      <c r="AW189" s="1223"/>
      <c r="AX189" s="1223"/>
      <c r="AY189" s="1223"/>
      <c r="AZ189" s="1223"/>
      <c r="BA189" s="1223"/>
      <c r="BB189" s="1223"/>
      <c r="BC189" s="1223"/>
    </row>
    <row r="190" spans="1:55" x14ac:dyDescent="0.25">
      <c r="A190" s="1243"/>
      <c r="B190" s="1242"/>
      <c r="C190" s="1223"/>
      <c r="D190" s="1223"/>
      <c r="E190" s="1223"/>
      <c r="F190" s="1223"/>
      <c r="G190" s="1223"/>
      <c r="H190" s="1223"/>
      <c r="I190" s="1223"/>
      <c r="J190" s="1223"/>
      <c r="K190" s="1223"/>
      <c r="L190" s="1223"/>
      <c r="M190" s="1223"/>
      <c r="N190" s="1223"/>
      <c r="O190" s="1223"/>
      <c r="P190" s="1223"/>
      <c r="Q190" s="1223"/>
      <c r="R190" s="1223"/>
      <c r="S190" s="1223"/>
      <c r="T190" s="1223"/>
      <c r="U190" s="1223"/>
      <c r="V190" s="1223"/>
      <c r="W190" s="1223"/>
      <c r="X190" s="1223"/>
      <c r="Y190" s="1223"/>
      <c r="Z190" s="1223"/>
      <c r="AA190" s="1223"/>
      <c r="AB190" s="1223"/>
      <c r="AC190" s="1223"/>
      <c r="AD190" s="1223"/>
      <c r="AE190" s="1223"/>
      <c r="AF190" s="1223"/>
      <c r="AG190" s="1223"/>
      <c r="AH190" s="1223"/>
      <c r="AI190" s="1223"/>
      <c r="AJ190" s="1223"/>
      <c r="AK190" s="1223"/>
      <c r="AL190" s="1223"/>
      <c r="AM190" s="1223"/>
      <c r="AN190" s="1223"/>
      <c r="AO190" s="1223"/>
      <c r="AP190" s="1223"/>
      <c r="AQ190" s="1223"/>
      <c r="AR190" s="1223"/>
      <c r="AS190" s="1223"/>
      <c r="AT190" s="1223"/>
      <c r="AU190" s="1223"/>
      <c r="AV190" s="1223"/>
      <c r="AW190" s="1223"/>
      <c r="AX190" s="1223"/>
      <c r="AY190" s="1223"/>
      <c r="AZ190" s="1223"/>
      <c r="BA190" s="1223"/>
      <c r="BB190" s="1223"/>
      <c r="BC190" s="1223"/>
    </row>
    <row r="191" spans="1:55" x14ac:dyDescent="0.25">
      <c r="A191" s="1243"/>
      <c r="B191" s="1242"/>
      <c r="C191" s="1223"/>
      <c r="D191" s="1223"/>
      <c r="E191" s="1223"/>
      <c r="F191" s="1223"/>
      <c r="G191" s="1223"/>
      <c r="H191" s="1223"/>
      <c r="I191" s="1223"/>
      <c r="J191" s="1223"/>
      <c r="K191" s="1223"/>
      <c r="L191" s="1223"/>
      <c r="M191" s="1223"/>
      <c r="N191" s="1223"/>
      <c r="O191" s="1223"/>
      <c r="P191" s="1223"/>
      <c r="Q191" s="1223"/>
      <c r="R191" s="1223"/>
      <c r="S191" s="1223"/>
      <c r="T191" s="1223"/>
      <c r="U191" s="1223"/>
      <c r="V191" s="1223"/>
      <c r="W191" s="1223"/>
      <c r="X191" s="1223"/>
      <c r="Y191" s="1223"/>
      <c r="Z191" s="1223"/>
      <c r="AA191" s="1223"/>
      <c r="AB191" s="1223"/>
      <c r="AC191" s="1223"/>
      <c r="AD191" s="1223"/>
      <c r="AE191" s="1223"/>
      <c r="AF191" s="1223"/>
      <c r="AG191" s="1223"/>
      <c r="AH191" s="1223"/>
      <c r="AI191" s="1223"/>
      <c r="AJ191" s="1223"/>
      <c r="AK191" s="1223"/>
      <c r="AL191" s="1223"/>
      <c r="AM191" s="1223"/>
      <c r="AN191" s="1223"/>
      <c r="AO191" s="1223"/>
      <c r="AP191" s="1223"/>
      <c r="AQ191" s="1223"/>
      <c r="AR191" s="1223"/>
      <c r="AS191" s="1223"/>
      <c r="AT191" s="1223"/>
      <c r="AU191" s="1223"/>
      <c r="AV191" s="1223"/>
      <c r="AW191" s="1223"/>
      <c r="AX191" s="1223"/>
      <c r="AY191" s="1223"/>
      <c r="AZ191" s="1223"/>
      <c r="BA191" s="1223"/>
      <c r="BB191" s="1223"/>
      <c r="BC191" s="1223"/>
    </row>
    <row r="192" spans="1:55" x14ac:dyDescent="0.25">
      <c r="A192" s="1243"/>
      <c r="B192" s="1242"/>
      <c r="C192" s="1223"/>
      <c r="D192" s="1223"/>
      <c r="E192" s="1223"/>
      <c r="F192" s="1223"/>
      <c r="G192" s="1223"/>
      <c r="H192" s="1223"/>
      <c r="I192" s="1223"/>
      <c r="J192" s="1223"/>
      <c r="K192" s="1223"/>
      <c r="L192" s="1223"/>
      <c r="M192" s="1223"/>
      <c r="N192" s="1223"/>
      <c r="O192" s="1223"/>
      <c r="P192" s="1223"/>
      <c r="Q192" s="1223"/>
      <c r="R192" s="1223"/>
      <c r="S192" s="1223"/>
      <c r="T192" s="1223"/>
      <c r="U192" s="1223"/>
      <c r="V192" s="1223"/>
      <c r="W192" s="1223"/>
      <c r="X192" s="1223"/>
      <c r="Y192" s="1223"/>
      <c r="Z192" s="1223"/>
      <c r="AA192" s="1223"/>
      <c r="AB192" s="1223"/>
      <c r="AC192" s="1223"/>
      <c r="AD192" s="1223"/>
      <c r="AE192" s="1223"/>
      <c r="AF192" s="1223"/>
      <c r="AG192" s="1223"/>
      <c r="AH192" s="1223"/>
      <c r="AI192" s="1223"/>
      <c r="AJ192" s="1223"/>
      <c r="AK192" s="1223"/>
      <c r="AL192" s="1223"/>
      <c r="AM192" s="1223"/>
      <c r="AN192" s="1223"/>
      <c r="AO192" s="1223"/>
      <c r="AP192" s="1223"/>
      <c r="AQ192" s="1223"/>
      <c r="AR192" s="1223"/>
      <c r="AS192" s="1223"/>
      <c r="AT192" s="1223"/>
      <c r="AU192" s="1223"/>
      <c r="AV192" s="1223"/>
      <c r="AW192" s="1223"/>
      <c r="AX192" s="1223"/>
      <c r="AY192" s="1223"/>
      <c r="AZ192" s="1223"/>
      <c r="BA192" s="1223"/>
      <c r="BB192" s="1223"/>
      <c r="BC192" s="1223"/>
    </row>
    <row r="193" spans="1:55" x14ac:dyDescent="0.25">
      <c r="A193" s="1243"/>
      <c r="B193" s="1242"/>
      <c r="C193" s="1223"/>
      <c r="D193" s="1223"/>
      <c r="E193" s="1223"/>
      <c r="F193" s="1223"/>
      <c r="G193" s="1223"/>
      <c r="H193" s="1223"/>
      <c r="I193" s="1223"/>
      <c r="J193" s="1223"/>
      <c r="K193" s="1223"/>
      <c r="L193" s="1223"/>
      <c r="M193" s="1223"/>
      <c r="N193" s="1223"/>
      <c r="O193" s="1223"/>
      <c r="P193" s="1223"/>
      <c r="Q193" s="1223"/>
      <c r="R193" s="1223"/>
      <c r="S193" s="1223"/>
      <c r="T193" s="1223"/>
      <c r="U193" s="1223"/>
      <c r="V193" s="1223"/>
      <c r="W193" s="1223"/>
      <c r="X193" s="1223"/>
      <c r="Y193" s="1223"/>
      <c r="Z193" s="1223"/>
      <c r="AA193" s="1223"/>
      <c r="AB193" s="1223"/>
      <c r="AC193" s="1223"/>
      <c r="AD193" s="1223"/>
      <c r="AE193" s="1223"/>
      <c r="AF193" s="1223"/>
      <c r="AG193" s="1223"/>
      <c r="AH193" s="1223"/>
      <c r="AI193" s="1223"/>
      <c r="AJ193" s="1223"/>
      <c r="AK193" s="1223"/>
      <c r="AL193" s="1223"/>
      <c r="AM193" s="1223"/>
      <c r="AN193" s="1223"/>
      <c r="AO193" s="1223"/>
      <c r="AP193" s="1223"/>
      <c r="AQ193" s="1223"/>
      <c r="AR193" s="1223"/>
      <c r="AS193" s="1223"/>
      <c r="AT193" s="1223"/>
      <c r="AU193" s="1223"/>
      <c r="AV193" s="1223"/>
      <c r="AW193" s="1223"/>
      <c r="AX193" s="1223"/>
      <c r="AY193" s="1223"/>
      <c r="AZ193" s="1223"/>
      <c r="BA193" s="1223"/>
      <c r="BB193" s="1223"/>
      <c r="BC193" s="1223"/>
    </row>
    <row r="194" spans="1:55" x14ac:dyDescent="0.25">
      <c r="A194" s="1243"/>
      <c r="B194" s="1242"/>
      <c r="C194" s="1223"/>
      <c r="D194" s="1223"/>
      <c r="E194" s="1223"/>
      <c r="F194" s="1223"/>
      <c r="G194" s="1223"/>
      <c r="H194" s="1223"/>
      <c r="I194" s="1223"/>
      <c r="J194" s="1223"/>
      <c r="K194" s="1223"/>
      <c r="L194" s="1223"/>
      <c r="M194" s="1223"/>
      <c r="N194" s="1223"/>
      <c r="O194" s="1223"/>
      <c r="P194" s="1223"/>
      <c r="Q194" s="1223"/>
      <c r="R194" s="1223"/>
      <c r="S194" s="1223"/>
      <c r="T194" s="1223"/>
      <c r="U194" s="1223"/>
      <c r="V194" s="1223"/>
      <c r="W194" s="1223"/>
      <c r="X194" s="1223"/>
      <c r="Y194" s="1223"/>
      <c r="Z194" s="1223"/>
      <c r="AA194" s="1223"/>
      <c r="AB194" s="1223"/>
      <c r="AC194" s="1223"/>
      <c r="AD194" s="1223"/>
      <c r="AE194" s="1223"/>
      <c r="AF194" s="1223"/>
      <c r="AG194" s="1223"/>
      <c r="AH194" s="1223"/>
      <c r="AI194" s="1223"/>
      <c r="AJ194" s="1223"/>
      <c r="AK194" s="1223"/>
      <c r="AL194" s="1223"/>
      <c r="AM194" s="1223"/>
      <c r="AN194" s="1223"/>
      <c r="AO194" s="1223"/>
      <c r="AP194" s="1223"/>
      <c r="AQ194" s="1223"/>
      <c r="AR194" s="1223"/>
      <c r="AS194" s="1223"/>
      <c r="AT194" s="1223"/>
      <c r="AU194" s="1223"/>
      <c r="AV194" s="1223"/>
      <c r="AW194" s="1223"/>
      <c r="AX194" s="1223"/>
      <c r="AY194" s="1223"/>
      <c r="AZ194" s="1223"/>
      <c r="BA194" s="1223"/>
      <c r="BB194" s="1223"/>
      <c r="BC194" s="1223"/>
    </row>
    <row r="195" spans="1:55" x14ac:dyDescent="0.25">
      <c r="A195" s="1243"/>
      <c r="B195" s="1242"/>
      <c r="C195" s="1223"/>
      <c r="D195" s="1223"/>
      <c r="E195" s="1223"/>
      <c r="F195" s="1223"/>
      <c r="G195" s="1223"/>
      <c r="H195" s="1223"/>
      <c r="I195" s="1223"/>
      <c r="J195" s="1223"/>
      <c r="K195" s="1223"/>
      <c r="L195" s="1223"/>
      <c r="M195" s="1223"/>
      <c r="N195" s="1223"/>
      <c r="O195" s="1223"/>
      <c r="P195" s="1223"/>
      <c r="Q195" s="1223"/>
      <c r="R195" s="1223"/>
      <c r="S195" s="1223"/>
      <c r="T195" s="1223"/>
      <c r="U195" s="1223"/>
      <c r="V195" s="1223"/>
      <c r="W195" s="1223"/>
      <c r="X195" s="1223"/>
      <c r="Y195" s="1223"/>
      <c r="Z195" s="1223"/>
      <c r="AA195" s="1223"/>
      <c r="AB195" s="1223"/>
      <c r="AC195" s="1223"/>
      <c r="AD195" s="1223"/>
      <c r="AE195" s="1223"/>
      <c r="AF195" s="1223"/>
      <c r="AG195" s="1223"/>
      <c r="AH195" s="1223"/>
      <c r="AI195" s="1223"/>
      <c r="AJ195" s="1223"/>
      <c r="AK195" s="1223"/>
      <c r="AL195" s="1223"/>
      <c r="AM195" s="1223"/>
      <c r="AN195" s="1223"/>
      <c r="AO195" s="1223"/>
      <c r="AP195" s="1223"/>
      <c r="AQ195" s="1223"/>
      <c r="AR195" s="1223"/>
      <c r="AS195" s="1223"/>
      <c r="AT195" s="1223"/>
      <c r="AU195" s="1223"/>
      <c r="AV195" s="1223"/>
      <c r="AW195" s="1223"/>
      <c r="AX195" s="1223"/>
      <c r="AY195" s="1223"/>
      <c r="AZ195" s="1223"/>
      <c r="BA195" s="1223"/>
      <c r="BB195" s="1223"/>
      <c r="BC195" s="1223"/>
    </row>
    <row r="196" spans="1:55" x14ac:dyDescent="0.25">
      <c r="A196" s="1243"/>
      <c r="B196" s="1242"/>
      <c r="C196" s="1223"/>
      <c r="D196" s="1223"/>
      <c r="E196" s="1223"/>
      <c r="F196" s="1223"/>
      <c r="G196" s="1223"/>
      <c r="H196" s="1223"/>
      <c r="I196" s="1223"/>
      <c r="J196" s="1223"/>
      <c r="K196" s="1223"/>
      <c r="L196" s="1223"/>
      <c r="M196" s="1223"/>
      <c r="N196" s="1223"/>
      <c r="O196" s="1223"/>
      <c r="P196" s="1223"/>
      <c r="Q196" s="1223"/>
      <c r="R196" s="1223"/>
      <c r="S196" s="1223"/>
      <c r="T196" s="1223"/>
      <c r="U196" s="1223"/>
      <c r="V196" s="1223"/>
      <c r="W196" s="1223"/>
      <c r="X196" s="1223"/>
      <c r="Y196" s="1223"/>
      <c r="Z196" s="1223"/>
      <c r="AA196" s="1223"/>
      <c r="AB196" s="1223"/>
      <c r="AC196" s="1223"/>
      <c r="AD196" s="1223"/>
      <c r="AE196" s="1223"/>
      <c r="AF196" s="1223"/>
      <c r="AG196" s="1223"/>
      <c r="AH196" s="1223"/>
      <c r="AI196" s="1223"/>
      <c r="AJ196" s="1223"/>
      <c r="AK196" s="1223"/>
      <c r="AL196" s="1223"/>
      <c r="AM196" s="1223"/>
      <c r="AN196" s="1223"/>
      <c r="AO196" s="1223"/>
      <c r="AP196" s="1223"/>
      <c r="AQ196" s="1223"/>
      <c r="AR196" s="1223"/>
      <c r="AS196" s="1223"/>
      <c r="AT196" s="1223"/>
      <c r="AU196" s="1223"/>
      <c r="AV196" s="1223"/>
      <c r="AW196" s="1223"/>
      <c r="AX196" s="1223"/>
      <c r="AY196" s="1223"/>
      <c r="AZ196" s="1223"/>
      <c r="BA196" s="1223"/>
      <c r="BB196" s="1223"/>
      <c r="BC196" s="1223"/>
    </row>
    <row r="197" spans="1:55" x14ac:dyDescent="0.25">
      <c r="A197" s="1243"/>
      <c r="B197" s="1242"/>
      <c r="C197" s="1223"/>
      <c r="D197" s="1223"/>
      <c r="E197" s="1223"/>
      <c r="F197" s="1223"/>
      <c r="G197" s="1223"/>
      <c r="H197" s="1223"/>
      <c r="I197" s="1223"/>
      <c r="J197" s="1223"/>
      <c r="K197" s="1223"/>
      <c r="L197" s="1223"/>
      <c r="M197" s="1223"/>
      <c r="N197" s="1223"/>
      <c r="O197" s="1223"/>
      <c r="P197" s="1223"/>
      <c r="Q197" s="1223"/>
      <c r="R197" s="1223"/>
      <c r="S197" s="1223"/>
      <c r="T197" s="1223"/>
      <c r="U197" s="1223"/>
      <c r="V197" s="1223"/>
      <c r="W197" s="1223"/>
      <c r="X197" s="1223"/>
      <c r="Y197" s="1223"/>
      <c r="Z197" s="1223"/>
      <c r="AA197" s="1223"/>
      <c r="AB197" s="1223"/>
      <c r="AC197" s="1223"/>
      <c r="AD197" s="1223"/>
      <c r="AE197" s="1223"/>
      <c r="AF197" s="1223"/>
      <c r="AG197" s="1223"/>
      <c r="AH197" s="1223"/>
      <c r="AI197" s="1223"/>
      <c r="AJ197" s="1223"/>
      <c r="AK197" s="1223"/>
      <c r="AL197" s="1223"/>
      <c r="AM197" s="1223"/>
      <c r="AN197" s="1223"/>
      <c r="AO197" s="1223"/>
      <c r="AP197" s="1223"/>
      <c r="AQ197" s="1223"/>
      <c r="AR197" s="1223"/>
      <c r="AS197" s="1223"/>
      <c r="AT197" s="1223"/>
      <c r="AU197" s="1223"/>
      <c r="AV197" s="1223"/>
      <c r="AW197" s="1223"/>
      <c r="AX197" s="1223"/>
      <c r="AY197" s="1223"/>
      <c r="AZ197" s="1223"/>
      <c r="BA197" s="1223"/>
      <c r="BB197" s="1223"/>
      <c r="BC197" s="1223"/>
    </row>
    <row r="198" spans="1:55" x14ac:dyDescent="0.25">
      <c r="A198" s="1243"/>
      <c r="B198" s="1242"/>
      <c r="C198" s="1223"/>
      <c r="D198" s="1223"/>
      <c r="E198" s="1223"/>
      <c r="F198" s="1223"/>
      <c r="G198" s="1223"/>
      <c r="H198" s="1223"/>
      <c r="I198" s="1223"/>
      <c r="J198" s="1223"/>
      <c r="K198" s="1223"/>
      <c r="L198" s="1223"/>
      <c r="M198" s="1223"/>
      <c r="N198" s="1223"/>
      <c r="O198" s="1223"/>
      <c r="P198" s="1223"/>
      <c r="Q198" s="1223"/>
      <c r="R198" s="1223"/>
      <c r="S198" s="1223"/>
      <c r="T198" s="1223"/>
      <c r="U198" s="1223"/>
      <c r="V198" s="1223"/>
      <c r="W198" s="1223"/>
      <c r="X198" s="1223"/>
      <c r="Y198" s="1223"/>
      <c r="Z198" s="1223"/>
      <c r="AA198" s="1223"/>
      <c r="AB198" s="1223"/>
      <c r="AC198" s="1223"/>
      <c r="AD198" s="1223"/>
      <c r="AE198" s="1223"/>
      <c r="AF198" s="1223"/>
      <c r="AG198" s="1223"/>
      <c r="AH198" s="1223"/>
      <c r="AI198" s="1223"/>
      <c r="AJ198" s="1223"/>
      <c r="AK198" s="1223"/>
      <c r="AL198" s="1223"/>
      <c r="AM198" s="1223"/>
      <c r="AN198" s="1223"/>
      <c r="AO198" s="1223"/>
      <c r="AP198" s="1223"/>
      <c r="AQ198" s="1223"/>
      <c r="AR198" s="1223"/>
      <c r="AS198" s="1223"/>
      <c r="AT198" s="1223"/>
      <c r="AU198" s="1223"/>
      <c r="AV198" s="1223"/>
      <c r="AW198" s="1223"/>
      <c r="AX198" s="1223"/>
      <c r="AY198" s="1223"/>
      <c r="AZ198" s="1223"/>
      <c r="BA198" s="1223"/>
      <c r="BB198" s="1223"/>
      <c r="BC198" s="1223"/>
    </row>
    <row r="199" spans="1:55" x14ac:dyDescent="0.25">
      <c r="A199" s="1243"/>
      <c r="B199" s="1242"/>
      <c r="C199" s="1223"/>
      <c r="D199" s="1223"/>
      <c r="E199" s="1223"/>
      <c r="F199" s="1223"/>
      <c r="G199" s="1223"/>
      <c r="H199" s="1223"/>
      <c r="I199" s="1223"/>
      <c r="J199" s="1223"/>
      <c r="K199" s="1223"/>
      <c r="L199" s="1223"/>
      <c r="M199" s="1223"/>
      <c r="N199" s="1223"/>
      <c r="O199" s="1223"/>
      <c r="P199" s="1223"/>
      <c r="Q199" s="1223"/>
      <c r="R199" s="1223"/>
      <c r="S199" s="1223"/>
      <c r="T199" s="1223"/>
      <c r="U199" s="1223"/>
      <c r="V199" s="1223"/>
      <c r="W199" s="1223"/>
      <c r="X199" s="1223"/>
      <c r="Y199" s="1223"/>
      <c r="Z199" s="1223"/>
      <c r="AA199" s="1223"/>
      <c r="AB199" s="1223"/>
      <c r="AC199" s="1223"/>
      <c r="AD199" s="1223"/>
      <c r="AE199" s="1223"/>
      <c r="AF199" s="1223"/>
      <c r="AG199" s="1223"/>
      <c r="AH199" s="1223"/>
      <c r="AI199" s="1223"/>
      <c r="AJ199" s="1223"/>
      <c r="AK199" s="1223"/>
      <c r="AL199" s="1223"/>
      <c r="AM199" s="1223"/>
      <c r="AN199" s="1223"/>
      <c r="AO199" s="1223"/>
      <c r="AP199" s="1223"/>
      <c r="AQ199" s="1223"/>
      <c r="AR199" s="1223"/>
      <c r="AS199" s="1223"/>
      <c r="AT199" s="1223"/>
      <c r="AU199" s="1223"/>
      <c r="AV199" s="1223"/>
      <c r="AW199" s="1223"/>
      <c r="AX199" s="1223"/>
      <c r="AY199" s="1223"/>
      <c r="AZ199" s="1223"/>
      <c r="BA199" s="1223"/>
      <c r="BB199" s="1223"/>
      <c r="BC199" s="1223"/>
    </row>
    <row r="200" spans="1:55" x14ac:dyDescent="0.25">
      <c r="A200" s="1243"/>
      <c r="B200" s="1242"/>
      <c r="C200" s="1223"/>
      <c r="D200" s="1223"/>
      <c r="E200" s="1223"/>
      <c r="F200" s="1223"/>
      <c r="G200" s="1223"/>
      <c r="H200" s="1223"/>
      <c r="I200" s="1223"/>
      <c r="J200" s="1223"/>
      <c r="K200" s="1223"/>
      <c r="L200" s="1223"/>
      <c r="M200" s="1223"/>
      <c r="N200" s="1223"/>
      <c r="O200" s="1223"/>
      <c r="P200" s="1223"/>
      <c r="Q200" s="1223"/>
      <c r="R200" s="1223"/>
      <c r="S200" s="1223"/>
      <c r="T200" s="1223"/>
      <c r="U200" s="1223"/>
      <c r="V200" s="1223"/>
      <c r="W200" s="1223"/>
      <c r="X200" s="1223"/>
      <c r="Y200" s="1223"/>
      <c r="Z200" s="1223"/>
      <c r="AA200" s="1223"/>
      <c r="AB200" s="1223"/>
      <c r="AC200" s="1223"/>
      <c r="AD200" s="1223"/>
      <c r="AE200" s="1223"/>
      <c r="AF200" s="1223"/>
      <c r="AG200" s="1223"/>
      <c r="AH200" s="1223"/>
      <c r="AI200" s="1223"/>
      <c r="AJ200" s="1223"/>
      <c r="AK200" s="1223"/>
      <c r="AL200" s="1223"/>
      <c r="AM200" s="1223"/>
      <c r="AN200" s="1223"/>
      <c r="AO200" s="1223"/>
      <c r="AP200" s="1223"/>
      <c r="AQ200" s="1223"/>
      <c r="AR200" s="1223"/>
      <c r="AS200" s="1223"/>
      <c r="AT200" s="1223"/>
      <c r="AU200" s="1223"/>
      <c r="AV200" s="1223"/>
      <c r="AW200" s="1223"/>
      <c r="AX200" s="1223"/>
      <c r="AY200" s="1223"/>
      <c r="AZ200" s="1223"/>
      <c r="BA200" s="1223"/>
      <c r="BB200" s="1223"/>
      <c r="BC200" s="1223"/>
    </row>
  </sheetData>
  <sheetProtection algorithmName="SHA-512" hashValue="qTyEd7QLcdLJ3VISn6eaY3spwjawX+hMvwVTwZeH8pENyPXBFKApQtoLtHfgb49jfmgaaa1UQIu1WrVN1O9Qgw==" saltValue="NW7Nab81N6+VibOrMXjvkA==" spinCount="100000" sheet="1" objects="1" scenarios="1"/>
  <protectedRanges>
    <protectedRange sqref="B3:B5 B7:B14 B28 B33 B42 B46:B48 B50 B35 B37:B40" name="Range1"/>
    <protectedRange sqref="B32" name="Range1_1"/>
    <protectedRange sqref="B34" name="Range1_2"/>
    <protectedRange sqref="B36" name="Range1_3"/>
    <protectedRange sqref="B44:B45" name="Range1_4"/>
  </protectedRanges>
  <dataValidations count="4">
    <dataValidation type="list" allowBlank="1" showInputMessage="1" showErrorMessage="1" sqref="B37" xr:uid="{00000000-0002-0000-3C00-000000000000}">
      <formula1>"Fixed, Floating"</formula1>
    </dataValidation>
    <dataValidation type="list" allowBlank="1" showInputMessage="1" showErrorMessage="1" sqref="B1 B5:B22 B27 B33 B35" xr:uid="{00000000-0002-0000-3C00-000001000000}">
      <formula1>"Yes,No"</formula1>
    </dataValidation>
    <dataValidation type="list" allowBlank="1" showInputMessage="1" showErrorMessage="1" sqref="B3" xr:uid="{00000000-0002-0000-3C00-000002000000}">
      <formula1>"0273,0274,0277,0278,0279,0401,0402,0403,0404,0405,0406,0537,0784,0796,0797,0916,0917"</formula1>
    </dataValidation>
    <dataValidation type="list" allowBlank="1" showInputMessage="1" showErrorMessage="1" sqref="B46" xr:uid="{00000000-0002-0000-3C00-000003000000}">
      <formula1>"Ahmedabad,Aurangabad,Bangalore,Chennai,Delhi,Kolapur,Kolkatta,Ludhiana,Moradabad,Mumbai,Pune,Salem,Surat,Vellore"</formula1>
    </dataValidation>
  </dataValidations>
  <pageMargins left="0.7" right="0.7" top="0.75" bottom="0.75" header="0.3" footer="0.3"/>
  <pageSetup paperSize="9" orientation="portrait" horizontalDpi="1200" verticalDpi="1200" r:id="rId1"/>
  <headerFooter>
    <oddFooter>&amp;C&amp;1#&amp;"Calibri"&amp;10&amp;K000000 For internal use only</oddFooter>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4"/>
  <dimension ref="A1:BC200"/>
  <sheetViews>
    <sheetView topLeftCell="A70" workbookViewId="0">
      <selection activeCell="A83" sqref="A83"/>
    </sheetView>
  </sheetViews>
  <sheetFormatPr defaultColWidth="9.140625" defaultRowHeight="15" x14ac:dyDescent="0.25"/>
  <cols>
    <col min="1" max="1" width="47.85546875" style="348" bestFit="1" customWidth="1"/>
    <col min="2" max="2" width="38.7109375" style="348" bestFit="1" customWidth="1"/>
    <col min="3" max="3" width="69.5703125" style="348" bestFit="1" customWidth="1"/>
    <col min="4" max="4" width="25.85546875" style="348" bestFit="1" customWidth="1"/>
    <col min="5" max="5" width="26.140625" style="348" bestFit="1" customWidth="1"/>
    <col min="6" max="16384" width="9.140625" style="348"/>
  </cols>
  <sheetData>
    <row r="1" spans="1:55" ht="18.75" x14ac:dyDescent="0.3">
      <c r="A1" s="1244" t="s">
        <v>1550</v>
      </c>
      <c r="B1" s="1244" t="s">
        <v>842</v>
      </c>
      <c r="C1" s="1223"/>
      <c r="D1" s="1223"/>
      <c r="E1" s="1223"/>
      <c r="F1" s="1223"/>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c r="AD1" s="1223"/>
      <c r="AE1" s="1223"/>
      <c r="AF1" s="1223"/>
      <c r="AG1" s="1223"/>
      <c r="AH1" s="1223"/>
      <c r="AI1" s="1223"/>
      <c r="AJ1" s="1223"/>
      <c r="AK1" s="1223"/>
      <c r="AL1" s="1223"/>
      <c r="AM1" s="1223"/>
      <c r="AN1" s="1223"/>
      <c r="AO1" s="1223"/>
      <c r="AP1" s="1223"/>
      <c r="AQ1" s="1223"/>
      <c r="AR1" s="1223"/>
      <c r="AS1" s="1223"/>
      <c r="AT1" s="1223"/>
      <c r="AU1" s="1223"/>
      <c r="AV1" s="1223"/>
      <c r="AW1" s="1223"/>
      <c r="AX1" s="1223"/>
      <c r="AY1" s="1223"/>
      <c r="AZ1" s="1223"/>
      <c r="BA1" s="1223"/>
      <c r="BB1" s="1223"/>
      <c r="BC1" s="1223"/>
    </row>
    <row r="2" spans="1:55" ht="56.25" x14ac:dyDescent="0.25">
      <c r="A2" s="1245" t="s">
        <v>1551</v>
      </c>
      <c r="B2" s="1596">
        <f>'CGTMSE Input'!B1</f>
        <v>0</v>
      </c>
      <c r="C2" s="1223"/>
      <c r="D2" s="1223"/>
      <c r="E2" s="1223"/>
      <c r="F2" s="1223"/>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1223"/>
      <c r="AO2" s="1223"/>
      <c r="AP2" s="1223"/>
      <c r="AQ2" s="1223"/>
      <c r="AR2" s="1223"/>
      <c r="AS2" s="1223"/>
      <c r="AT2" s="1223"/>
      <c r="AU2" s="1223"/>
      <c r="AV2" s="1223"/>
      <c r="AW2" s="1223"/>
      <c r="AX2" s="1223"/>
      <c r="AY2" s="1223"/>
      <c r="AZ2" s="1223"/>
      <c r="BA2" s="1223"/>
      <c r="BB2" s="1223"/>
      <c r="BC2" s="1223"/>
    </row>
    <row r="3" spans="1:55" x14ac:dyDescent="0.25">
      <c r="A3" s="1247" t="s">
        <v>2588</v>
      </c>
      <c r="B3" s="1248"/>
      <c r="C3" s="1223"/>
      <c r="D3" s="1223"/>
      <c r="E3" s="1223"/>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1223"/>
      <c r="AO3" s="1223"/>
      <c r="AP3" s="1223"/>
      <c r="AQ3" s="1223"/>
      <c r="AR3" s="1223"/>
      <c r="AS3" s="1223"/>
      <c r="AT3" s="1223"/>
      <c r="AU3" s="1223"/>
      <c r="AV3" s="1223"/>
      <c r="AW3" s="1223"/>
      <c r="AX3" s="1223"/>
      <c r="AY3" s="1223"/>
      <c r="AZ3" s="1223"/>
      <c r="BA3" s="1223"/>
      <c r="BB3" s="1223"/>
      <c r="BC3" s="1223"/>
    </row>
    <row r="4" spans="1:55" x14ac:dyDescent="0.25">
      <c r="A4" s="1247" t="s">
        <v>2589</v>
      </c>
      <c r="B4" s="1248"/>
      <c r="C4" s="1223"/>
      <c r="D4" s="1223"/>
      <c r="E4" s="1223"/>
      <c r="F4" s="1223"/>
      <c r="G4" s="1223"/>
      <c r="H4" s="1223"/>
      <c r="I4" s="1223"/>
      <c r="J4" s="1223"/>
      <c r="K4" s="1223"/>
      <c r="L4" s="1223"/>
      <c r="M4" s="1223"/>
      <c r="N4" s="1223"/>
      <c r="O4" s="1223"/>
      <c r="P4" s="1223"/>
      <c r="Q4" s="1223"/>
      <c r="R4" s="1223"/>
      <c r="S4" s="1223"/>
      <c r="T4" s="1223"/>
      <c r="U4" s="1223"/>
      <c r="V4" s="1223"/>
      <c r="W4" s="1223"/>
      <c r="X4" s="1223"/>
      <c r="Y4" s="1223"/>
      <c r="Z4" s="1223"/>
      <c r="AA4" s="1223"/>
      <c r="AB4" s="1223"/>
      <c r="AC4" s="1223"/>
      <c r="AD4" s="1223"/>
      <c r="AE4" s="1223"/>
      <c r="AF4" s="1223"/>
      <c r="AG4" s="1223"/>
      <c r="AH4" s="1223"/>
      <c r="AI4" s="1223"/>
      <c r="AJ4" s="1223"/>
      <c r="AK4" s="1223"/>
      <c r="AL4" s="1223"/>
      <c r="AM4" s="1223"/>
      <c r="AN4" s="1223"/>
      <c r="AO4" s="1223"/>
      <c r="AP4" s="1223"/>
      <c r="AQ4" s="1223"/>
      <c r="AR4" s="1223"/>
      <c r="AS4" s="1223"/>
      <c r="AT4" s="1223"/>
      <c r="AU4" s="1223"/>
      <c r="AV4" s="1223"/>
      <c r="AW4" s="1223"/>
      <c r="AX4" s="1223"/>
      <c r="AY4" s="1223"/>
      <c r="AZ4" s="1223"/>
      <c r="BA4" s="1223"/>
      <c r="BB4" s="1223"/>
      <c r="BC4" s="1223"/>
    </row>
    <row r="5" spans="1:55" x14ac:dyDescent="0.25">
      <c r="A5" s="1245" t="s">
        <v>2590</v>
      </c>
      <c r="B5" s="1597">
        <f>'CGTMSE Input'!B3</f>
        <v>0</v>
      </c>
      <c r="C5" s="1223"/>
      <c r="D5" s="1223"/>
      <c r="E5" s="1223"/>
      <c r="F5" s="1223"/>
      <c r="G5" s="1223"/>
      <c r="H5" s="1223"/>
      <c r="I5" s="1223"/>
      <c r="J5" s="1223"/>
      <c r="K5" s="1223"/>
      <c r="L5" s="1223"/>
      <c r="M5" s="1223"/>
      <c r="N5" s="1223"/>
      <c r="O5" s="1223"/>
      <c r="P5" s="1223"/>
      <c r="Q5" s="1223"/>
      <c r="R5" s="1223"/>
      <c r="S5" s="1223"/>
      <c r="T5" s="1223"/>
      <c r="U5" s="1223"/>
      <c r="V5" s="1223"/>
      <c r="W5" s="1223"/>
      <c r="X5" s="1223"/>
      <c r="Y5" s="1223"/>
      <c r="Z5" s="1223"/>
      <c r="AA5" s="1223"/>
      <c r="AB5" s="1223"/>
      <c r="AC5" s="1223"/>
      <c r="AD5" s="1223"/>
      <c r="AE5" s="1223"/>
      <c r="AF5" s="1223"/>
      <c r="AG5" s="1223"/>
      <c r="AH5" s="1223"/>
      <c r="AI5" s="1223"/>
      <c r="AJ5" s="1223"/>
      <c r="AK5" s="1223"/>
      <c r="AL5" s="1223"/>
      <c r="AM5" s="1223"/>
      <c r="AN5" s="1223"/>
      <c r="AO5" s="1223"/>
      <c r="AP5" s="1223"/>
      <c r="AQ5" s="1223"/>
      <c r="AR5" s="1223"/>
      <c r="AS5" s="1223"/>
      <c r="AT5" s="1223"/>
      <c r="AU5" s="1223"/>
      <c r="AV5" s="1223"/>
      <c r="AW5" s="1223"/>
      <c r="AX5" s="1223"/>
      <c r="AY5" s="1223"/>
      <c r="AZ5" s="1223"/>
      <c r="BA5" s="1223"/>
      <c r="BB5" s="1223"/>
      <c r="BC5" s="1223"/>
    </row>
    <row r="6" spans="1:55" ht="50.25" customHeight="1" x14ac:dyDescent="0.25">
      <c r="A6" s="1245" t="s">
        <v>1554</v>
      </c>
      <c r="B6" s="1248"/>
      <c r="C6" s="1223"/>
      <c r="D6" s="1223"/>
      <c r="E6" s="1223"/>
      <c r="F6" s="1223"/>
      <c r="G6" s="1223"/>
      <c r="H6" s="1223"/>
      <c r="I6" s="1223"/>
      <c r="J6" s="1223"/>
      <c r="K6" s="1223"/>
      <c r="L6" s="1223"/>
      <c r="M6" s="1223"/>
      <c r="N6" s="1223"/>
      <c r="O6" s="1223"/>
      <c r="P6" s="1223"/>
      <c r="Q6" s="1223"/>
      <c r="R6" s="1223"/>
      <c r="S6" s="1223"/>
      <c r="T6" s="1223"/>
      <c r="U6" s="1223"/>
      <c r="V6" s="1223"/>
      <c r="W6" s="1223"/>
      <c r="X6" s="1223"/>
      <c r="Y6" s="1223"/>
      <c r="Z6" s="1223"/>
      <c r="AA6" s="1223"/>
      <c r="AB6" s="1223"/>
      <c r="AC6" s="1223"/>
      <c r="AD6" s="1223"/>
      <c r="AE6" s="1223"/>
      <c r="AF6" s="1223"/>
      <c r="AG6" s="1223"/>
      <c r="AH6" s="1223"/>
      <c r="AI6" s="1223"/>
      <c r="AJ6" s="1223"/>
      <c r="AK6" s="1223"/>
      <c r="AL6" s="1223"/>
      <c r="AM6" s="1223"/>
      <c r="AN6" s="1223"/>
      <c r="AO6" s="1223"/>
      <c r="AP6" s="1223"/>
      <c r="AQ6" s="1223"/>
      <c r="AR6" s="1223"/>
      <c r="AS6" s="1223"/>
      <c r="AT6" s="1223"/>
      <c r="AU6" s="1223"/>
      <c r="AV6" s="1223"/>
      <c r="AW6" s="1223"/>
      <c r="AX6" s="1223"/>
      <c r="AY6" s="1223"/>
      <c r="AZ6" s="1223"/>
      <c r="BA6" s="1223"/>
      <c r="BB6" s="1223"/>
      <c r="BC6" s="1223"/>
    </row>
    <row r="7" spans="1:55" x14ac:dyDescent="0.25">
      <c r="A7" s="1223" t="s">
        <v>1555</v>
      </c>
      <c r="B7" s="1596">
        <f>'CGTMSE Input'!B4</f>
        <v>0</v>
      </c>
      <c r="C7" s="1223"/>
      <c r="D7" s="1223"/>
      <c r="E7" s="1223"/>
      <c r="F7" s="1223"/>
      <c r="G7" s="1223"/>
      <c r="H7" s="1223"/>
      <c r="I7" s="1223"/>
      <c r="J7" s="1223"/>
      <c r="K7" s="1223"/>
      <c r="L7" s="1223"/>
      <c r="M7" s="1223"/>
      <c r="N7" s="1223"/>
      <c r="O7" s="1223"/>
      <c r="P7" s="1223"/>
      <c r="Q7" s="1223"/>
      <c r="R7" s="1223"/>
      <c r="S7" s="1223"/>
      <c r="T7" s="1223"/>
      <c r="U7" s="1223"/>
      <c r="V7" s="1223"/>
      <c r="W7" s="1223"/>
      <c r="X7" s="1223"/>
      <c r="Y7" s="1223"/>
      <c r="Z7" s="1223"/>
      <c r="AA7" s="1223"/>
      <c r="AB7" s="1223"/>
      <c r="AC7" s="1223"/>
      <c r="AD7" s="1223"/>
      <c r="AE7" s="1223"/>
      <c r="AF7" s="1223"/>
      <c r="AG7" s="1223"/>
      <c r="AH7" s="1223"/>
      <c r="AI7" s="1223"/>
      <c r="AJ7" s="1223"/>
      <c r="AK7" s="1223"/>
      <c r="AL7" s="1223"/>
      <c r="AM7" s="1223"/>
      <c r="AN7" s="1223"/>
      <c r="AO7" s="1223"/>
      <c r="AP7" s="1223"/>
      <c r="AQ7" s="1223"/>
      <c r="AR7" s="1223"/>
      <c r="AS7" s="1223"/>
      <c r="AT7" s="1223"/>
      <c r="AU7" s="1223"/>
      <c r="AV7" s="1223"/>
      <c r="AW7" s="1223"/>
      <c r="AX7" s="1223"/>
      <c r="AY7" s="1223"/>
      <c r="AZ7" s="1223"/>
      <c r="BA7" s="1223"/>
      <c r="BB7" s="1223"/>
      <c r="BC7" s="1223"/>
    </row>
    <row r="8" spans="1:55" ht="18.75" x14ac:dyDescent="0.3">
      <c r="A8" s="1244" t="s">
        <v>1556</v>
      </c>
      <c r="B8" s="1223"/>
      <c r="C8" s="1223"/>
      <c r="D8" s="1223"/>
      <c r="E8" s="1223"/>
      <c r="F8" s="1223"/>
      <c r="G8" s="1223"/>
      <c r="H8" s="1223"/>
      <c r="I8" s="1223"/>
      <c r="J8" s="1223"/>
      <c r="K8" s="1223"/>
      <c r="L8" s="1223"/>
      <c r="M8" s="1223"/>
      <c r="N8" s="1223"/>
      <c r="O8" s="1223"/>
      <c r="P8" s="1223"/>
      <c r="Q8" s="1223"/>
      <c r="R8" s="1223"/>
      <c r="S8" s="1223"/>
      <c r="T8" s="1223"/>
      <c r="U8" s="1223"/>
      <c r="V8" s="1223"/>
      <c r="W8" s="1223"/>
      <c r="X8" s="1223"/>
      <c r="Y8" s="1223"/>
      <c r="Z8" s="1223"/>
      <c r="AA8" s="1223"/>
      <c r="AB8" s="1223"/>
      <c r="AC8" s="1223"/>
      <c r="AD8" s="1223"/>
      <c r="AE8" s="1223"/>
      <c r="AF8" s="1223"/>
      <c r="AG8" s="1223"/>
      <c r="AH8" s="1223"/>
      <c r="AI8" s="1223"/>
      <c r="AJ8" s="1223"/>
      <c r="AK8" s="1223"/>
      <c r="AL8" s="1223"/>
      <c r="AM8" s="1223"/>
      <c r="AN8" s="1223"/>
      <c r="AO8" s="1223"/>
      <c r="AP8" s="1223"/>
      <c r="AQ8" s="1223"/>
      <c r="AR8" s="1223"/>
      <c r="AS8" s="1223"/>
      <c r="AT8" s="1223"/>
      <c r="AU8" s="1223"/>
      <c r="AV8" s="1223"/>
      <c r="AW8" s="1223"/>
      <c r="AX8" s="1223"/>
      <c r="AY8" s="1223"/>
      <c r="AZ8" s="1223"/>
      <c r="BA8" s="1223"/>
      <c r="BB8" s="1223"/>
      <c r="BC8" s="1223"/>
    </row>
    <row r="9" spans="1:55" x14ac:dyDescent="0.25">
      <c r="A9" s="1223" t="s">
        <v>1557</v>
      </c>
      <c r="B9" s="1596">
        <f>'CGTMSE Input'!B5</f>
        <v>0</v>
      </c>
      <c r="C9" s="1223"/>
      <c r="D9" s="1223"/>
      <c r="E9" s="1223"/>
      <c r="F9" s="1223"/>
      <c r="G9" s="1223"/>
      <c r="H9" s="1223"/>
      <c r="I9" s="1223"/>
      <c r="J9" s="1223"/>
      <c r="K9" s="1223"/>
      <c r="L9" s="1223"/>
      <c r="M9" s="1223"/>
      <c r="N9" s="1223"/>
      <c r="O9" s="1223"/>
      <c r="P9" s="1223"/>
      <c r="Q9" s="1223"/>
      <c r="R9" s="1223"/>
      <c r="S9" s="1223"/>
      <c r="T9" s="1223"/>
      <c r="U9" s="1223"/>
      <c r="V9" s="1223"/>
      <c r="W9" s="1223"/>
      <c r="X9" s="1223"/>
      <c r="Y9" s="1223"/>
      <c r="Z9" s="1223"/>
      <c r="AA9" s="1223"/>
      <c r="AB9" s="1223"/>
      <c r="AC9" s="1223"/>
      <c r="AD9" s="1223"/>
      <c r="AE9" s="1223"/>
      <c r="AF9" s="1223"/>
      <c r="AG9" s="1223"/>
      <c r="AH9" s="1223"/>
      <c r="AI9" s="1223"/>
      <c r="AJ9" s="1223"/>
      <c r="AK9" s="1223"/>
      <c r="AL9" s="1223"/>
      <c r="AM9" s="1223"/>
      <c r="AN9" s="1223"/>
      <c r="AO9" s="1223"/>
      <c r="AP9" s="1223"/>
      <c r="AQ9" s="1223"/>
      <c r="AR9" s="1223"/>
      <c r="AS9" s="1223"/>
      <c r="AT9" s="1223"/>
      <c r="AU9" s="1223"/>
      <c r="AV9" s="1223"/>
      <c r="AW9" s="1223"/>
      <c r="AX9" s="1223"/>
      <c r="AY9" s="1223"/>
      <c r="AZ9" s="1223"/>
      <c r="BA9" s="1223"/>
      <c r="BB9" s="1223"/>
      <c r="BC9" s="1223"/>
    </row>
    <row r="10" spans="1:55" x14ac:dyDescent="0.25">
      <c r="A10" s="1223" t="s">
        <v>1558</v>
      </c>
      <c r="B10" s="1223"/>
      <c r="C10" s="1223"/>
      <c r="D10" s="1223"/>
      <c r="E10" s="1223"/>
      <c r="F10" s="1223"/>
      <c r="G10" s="1223"/>
      <c r="H10" s="1223"/>
      <c r="I10" s="1223"/>
      <c r="J10" s="1223"/>
      <c r="K10" s="1223"/>
      <c r="L10" s="1223"/>
      <c r="M10" s="1223"/>
      <c r="N10" s="1223"/>
      <c r="O10" s="1223"/>
      <c r="P10" s="1223"/>
      <c r="Q10" s="1223"/>
      <c r="R10" s="1223"/>
      <c r="S10" s="1223"/>
      <c r="T10" s="1223"/>
      <c r="U10" s="1223"/>
      <c r="V10" s="1223"/>
      <c r="W10" s="1223"/>
      <c r="X10" s="1223"/>
      <c r="Y10" s="1223"/>
      <c r="Z10" s="1223"/>
      <c r="AA10" s="1223"/>
      <c r="AB10" s="1223"/>
      <c r="AC10" s="1223"/>
      <c r="AD10" s="1223"/>
      <c r="AE10" s="1223"/>
      <c r="AF10" s="1223"/>
      <c r="AG10" s="1223"/>
      <c r="AH10" s="1223"/>
      <c r="AI10" s="1223"/>
      <c r="AJ10" s="1223"/>
      <c r="AK10" s="1223"/>
      <c r="AL10" s="1223"/>
      <c r="AM10" s="1223"/>
      <c r="AN10" s="1223"/>
      <c r="AO10" s="1223"/>
      <c r="AP10" s="1223"/>
      <c r="AQ10" s="1223"/>
      <c r="AR10" s="1223"/>
      <c r="AS10" s="1223"/>
      <c r="AT10" s="1223"/>
      <c r="AU10" s="1223"/>
      <c r="AV10" s="1223"/>
      <c r="AW10" s="1223"/>
      <c r="AX10" s="1223"/>
      <c r="AY10" s="1223"/>
      <c r="AZ10" s="1223"/>
      <c r="BA10" s="1223"/>
      <c r="BB10" s="1223"/>
      <c r="BC10" s="1223"/>
    </row>
    <row r="11" spans="1:55" x14ac:dyDescent="0.25">
      <c r="A11" s="1223" t="s">
        <v>1559</v>
      </c>
      <c r="B11" s="1223"/>
      <c r="C11" s="1223"/>
      <c r="D11" s="1223"/>
      <c r="E11" s="1223"/>
      <c r="F11" s="1223"/>
      <c r="G11" s="1223"/>
      <c r="H11" s="1223"/>
      <c r="I11" s="1223"/>
      <c r="J11" s="1223"/>
      <c r="K11" s="1223"/>
      <c r="L11" s="1223"/>
      <c r="M11" s="1223"/>
      <c r="N11" s="1223"/>
      <c r="O11" s="1223"/>
      <c r="P11" s="1223"/>
      <c r="Q11" s="1223"/>
      <c r="R11" s="1223"/>
      <c r="S11" s="1223"/>
      <c r="T11" s="1223"/>
      <c r="U11" s="1223"/>
      <c r="V11" s="1223"/>
      <c r="W11" s="1223"/>
      <c r="X11" s="1223"/>
      <c r="Y11" s="1223"/>
      <c r="Z11" s="1223"/>
      <c r="AA11" s="1223"/>
      <c r="AB11" s="1223"/>
      <c r="AC11" s="1223"/>
      <c r="AD11" s="1223"/>
      <c r="AE11" s="1223"/>
      <c r="AF11" s="1223"/>
      <c r="AG11" s="1223"/>
      <c r="AH11" s="1223"/>
      <c r="AI11" s="1223"/>
      <c r="AJ11" s="1223"/>
      <c r="AK11" s="1223"/>
      <c r="AL11" s="1223"/>
      <c r="AM11" s="1223"/>
      <c r="AN11" s="1223"/>
      <c r="AO11" s="1223"/>
      <c r="AP11" s="1223"/>
      <c r="AQ11" s="1223"/>
      <c r="AR11" s="1223"/>
      <c r="AS11" s="1223"/>
      <c r="AT11" s="1223"/>
      <c r="AU11" s="1223"/>
      <c r="AV11" s="1223"/>
      <c r="AW11" s="1223"/>
      <c r="AX11" s="1223"/>
      <c r="AY11" s="1223"/>
      <c r="AZ11" s="1223"/>
      <c r="BA11" s="1223"/>
      <c r="BB11" s="1223"/>
      <c r="BC11" s="1223"/>
    </row>
    <row r="12" spans="1:55" x14ac:dyDescent="0.25">
      <c r="A12" s="1249" t="s">
        <v>2591</v>
      </c>
      <c r="B12" s="1598">
        <f>'Borrower Details'!B12</f>
        <v>0</v>
      </c>
      <c r="C12" s="1223"/>
      <c r="D12" s="1223"/>
      <c r="E12" s="1223"/>
      <c r="F12" s="1223"/>
      <c r="G12" s="1223"/>
      <c r="H12" s="1223"/>
      <c r="I12" s="1223"/>
      <c r="J12" s="1223"/>
      <c r="K12" s="1223"/>
      <c r="L12" s="1223"/>
      <c r="M12" s="1223"/>
      <c r="N12" s="1223"/>
      <c r="O12" s="1223"/>
      <c r="P12" s="1223"/>
      <c r="Q12" s="1223"/>
      <c r="R12" s="1223"/>
      <c r="S12" s="1223"/>
      <c r="T12" s="1223"/>
      <c r="U12" s="1223"/>
      <c r="V12" s="1223"/>
      <c r="W12" s="1223"/>
      <c r="X12" s="1223"/>
      <c r="Y12" s="1223"/>
      <c r="Z12" s="1223"/>
      <c r="AA12" s="1223"/>
      <c r="AB12" s="1223"/>
      <c r="AC12" s="1223"/>
      <c r="AD12" s="1223"/>
      <c r="AE12" s="1223"/>
      <c r="AF12" s="1223"/>
      <c r="AG12" s="1223"/>
      <c r="AH12" s="1223"/>
      <c r="AI12" s="1223"/>
      <c r="AJ12" s="1223"/>
      <c r="AK12" s="1223"/>
      <c r="AL12" s="1223"/>
      <c r="AM12" s="1223"/>
      <c r="AN12" s="1223"/>
      <c r="AO12" s="1223"/>
      <c r="AP12" s="1223"/>
      <c r="AQ12" s="1223"/>
      <c r="AR12" s="1223"/>
      <c r="AS12" s="1223"/>
      <c r="AT12" s="1223"/>
      <c r="AU12" s="1223"/>
      <c r="AV12" s="1223"/>
      <c r="AW12" s="1223"/>
      <c r="AX12" s="1223"/>
      <c r="AY12" s="1223"/>
      <c r="AZ12" s="1223"/>
      <c r="BA12" s="1223"/>
      <c r="BB12" s="1223"/>
      <c r="BC12" s="1223"/>
    </row>
    <row r="13" spans="1:55" x14ac:dyDescent="0.25">
      <c r="A13" s="1249" t="s">
        <v>2592</v>
      </c>
      <c r="B13" s="1598">
        <f>'Borrower Details'!B8</f>
        <v>0</v>
      </c>
      <c r="C13" s="1223"/>
      <c r="D13" s="1223"/>
      <c r="E13" s="1223"/>
      <c r="F13" s="1223"/>
      <c r="G13" s="1223"/>
      <c r="H13" s="1223"/>
      <c r="I13" s="1223"/>
      <c r="J13" s="1223"/>
      <c r="K13" s="1223"/>
      <c r="L13" s="1223"/>
      <c r="M13" s="1223"/>
      <c r="N13" s="1223"/>
      <c r="O13" s="1223"/>
      <c r="P13" s="1223"/>
      <c r="Q13" s="1223"/>
      <c r="R13" s="1223"/>
      <c r="S13" s="1223"/>
      <c r="T13" s="1223"/>
      <c r="U13" s="1223"/>
      <c r="V13" s="1223"/>
      <c r="W13" s="1223"/>
      <c r="X13" s="1223"/>
      <c r="Y13" s="1223"/>
      <c r="Z13" s="1223"/>
      <c r="AA13" s="1223"/>
      <c r="AB13" s="1223"/>
      <c r="AC13" s="1223"/>
      <c r="AD13" s="1223"/>
      <c r="AE13" s="1223"/>
      <c r="AF13" s="1223"/>
      <c r="AG13" s="1223"/>
      <c r="AH13" s="1223"/>
      <c r="AI13" s="1223"/>
      <c r="AJ13" s="1223"/>
      <c r="AK13" s="1223"/>
      <c r="AL13" s="1223"/>
      <c r="AM13" s="1223"/>
      <c r="AN13" s="1223"/>
      <c r="AO13" s="1223"/>
      <c r="AP13" s="1223"/>
      <c r="AQ13" s="1223"/>
      <c r="AR13" s="1223"/>
      <c r="AS13" s="1223"/>
      <c r="AT13" s="1223"/>
      <c r="AU13" s="1223"/>
      <c r="AV13" s="1223"/>
      <c r="AW13" s="1223"/>
      <c r="AX13" s="1223"/>
      <c r="AY13" s="1223"/>
      <c r="AZ13" s="1223"/>
      <c r="BA13" s="1223"/>
      <c r="BB13" s="1223"/>
      <c r="BC13" s="1223"/>
    </row>
    <row r="14" spans="1:55" x14ac:dyDescent="0.25">
      <c r="A14" s="1249" t="s">
        <v>2593</v>
      </c>
      <c r="B14" s="1598">
        <f>'Borrower Details'!B9</f>
        <v>0</v>
      </c>
      <c r="C14" s="1223"/>
      <c r="D14" s="1223"/>
      <c r="E14" s="1223"/>
      <c r="F14" s="1223"/>
      <c r="G14" s="1223"/>
      <c r="H14" s="1223"/>
      <c r="I14" s="1223"/>
      <c r="J14" s="1223"/>
      <c r="K14" s="1223"/>
      <c r="L14" s="1223"/>
      <c r="M14" s="1223"/>
      <c r="N14" s="1223"/>
      <c r="O14" s="1223"/>
      <c r="P14" s="1223"/>
      <c r="Q14" s="1223"/>
      <c r="R14" s="1223"/>
      <c r="S14" s="1223"/>
      <c r="T14" s="1223"/>
      <c r="U14" s="1223"/>
      <c r="V14" s="1223"/>
      <c r="W14" s="1223"/>
      <c r="X14" s="1223"/>
      <c r="Y14" s="1223"/>
      <c r="Z14" s="1223"/>
      <c r="AA14" s="1223"/>
      <c r="AB14" s="1223"/>
      <c r="AC14" s="1223"/>
      <c r="AD14" s="1223"/>
      <c r="AE14" s="1223"/>
      <c r="AF14" s="1223"/>
      <c r="AG14" s="1223"/>
      <c r="AH14" s="1223"/>
      <c r="AI14" s="1223"/>
      <c r="AJ14" s="1223"/>
      <c r="AK14" s="1223"/>
      <c r="AL14" s="1223"/>
      <c r="AM14" s="1223"/>
      <c r="AN14" s="1223"/>
      <c r="AO14" s="1223"/>
      <c r="AP14" s="1223"/>
      <c r="AQ14" s="1223"/>
      <c r="AR14" s="1223"/>
      <c r="AS14" s="1223"/>
      <c r="AT14" s="1223"/>
      <c r="AU14" s="1223"/>
      <c r="AV14" s="1223"/>
      <c r="AW14" s="1223"/>
      <c r="AX14" s="1223"/>
      <c r="AY14" s="1223"/>
      <c r="AZ14" s="1223"/>
      <c r="BA14" s="1223"/>
      <c r="BB14" s="1223"/>
      <c r="BC14" s="1223"/>
    </row>
    <row r="15" spans="1:55" x14ac:dyDescent="0.25">
      <c r="A15" s="1249" t="s">
        <v>2594</v>
      </c>
      <c r="B15" s="1223"/>
      <c r="C15" s="1223"/>
      <c r="D15" s="1223"/>
      <c r="E15" s="1223"/>
      <c r="F15" s="1223"/>
      <c r="G15" s="1223"/>
      <c r="H15" s="1223"/>
      <c r="I15" s="1223"/>
      <c r="J15" s="1223"/>
      <c r="K15" s="1223"/>
      <c r="L15" s="1223"/>
      <c r="M15" s="1223"/>
      <c r="N15" s="1223"/>
      <c r="O15" s="1223"/>
      <c r="P15" s="1223"/>
      <c r="Q15" s="1223"/>
      <c r="R15" s="1223"/>
      <c r="S15" s="1223"/>
      <c r="T15" s="1223"/>
      <c r="U15" s="1223"/>
      <c r="V15" s="1223"/>
      <c r="W15" s="1223"/>
      <c r="X15" s="1223"/>
      <c r="Y15" s="1223"/>
      <c r="Z15" s="1223"/>
      <c r="AA15" s="1223"/>
      <c r="AB15" s="1223"/>
      <c r="AC15" s="1223"/>
      <c r="AD15" s="1223"/>
      <c r="AE15" s="1223"/>
      <c r="AF15" s="1223"/>
      <c r="AG15" s="1223"/>
      <c r="AH15" s="1223"/>
      <c r="AI15" s="1223"/>
      <c r="AJ15" s="1223"/>
      <c r="AK15" s="1223"/>
      <c r="AL15" s="1223"/>
      <c r="AM15" s="1223"/>
      <c r="AN15" s="1223"/>
      <c r="AO15" s="1223"/>
      <c r="AP15" s="1223"/>
      <c r="AQ15" s="1223"/>
      <c r="AR15" s="1223"/>
      <c r="AS15" s="1223"/>
      <c r="AT15" s="1223"/>
      <c r="AU15" s="1223"/>
      <c r="AV15" s="1223"/>
      <c r="AW15" s="1223"/>
      <c r="AX15" s="1223"/>
      <c r="AY15" s="1223"/>
      <c r="AZ15" s="1223"/>
      <c r="BA15" s="1223"/>
      <c r="BB15" s="1223"/>
      <c r="BC15" s="1223"/>
    </row>
    <row r="16" spans="1:55" x14ac:dyDescent="0.25">
      <c r="A16" s="1249" t="s">
        <v>2595</v>
      </c>
      <c r="B16" s="1223"/>
      <c r="C16" s="1223"/>
      <c r="D16" s="1223"/>
      <c r="E16" s="1223"/>
      <c r="F16" s="1223"/>
      <c r="G16" s="1223"/>
      <c r="H16" s="1223"/>
      <c r="I16" s="1223"/>
      <c r="J16" s="1223"/>
      <c r="K16" s="1223"/>
      <c r="L16" s="1223"/>
      <c r="M16" s="1223"/>
      <c r="N16" s="1223"/>
      <c r="O16" s="1223"/>
      <c r="P16" s="1223"/>
      <c r="Q16" s="1223"/>
      <c r="R16" s="1223"/>
      <c r="S16" s="1223"/>
      <c r="T16" s="1223"/>
      <c r="U16" s="1223"/>
      <c r="V16" s="1223"/>
      <c r="W16" s="1223"/>
      <c r="X16" s="1223"/>
      <c r="Y16" s="1223"/>
      <c r="Z16" s="1223"/>
      <c r="AA16" s="1223"/>
      <c r="AB16" s="1223"/>
      <c r="AC16" s="1223"/>
      <c r="AD16" s="1223"/>
      <c r="AE16" s="1223"/>
      <c r="AF16" s="1223"/>
      <c r="AG16" s="1223"/>
      <c r="AH16" s="1223"/>
      <c r="AI16" s="1223"/>
      <c r="AJ16" s="1223"/>
      <c r="AK16" s="1223"/>
      <c r="AL16" s="1223"/>
      <c r="AM16" s="1223"/>
      <c r="AN16" s="1223"/>
      <c r="AO16" s="1223"/>
      <c r="AP16" s="1223"/>
      <c r="AQ16" s="1223"/>
      <c r="AR16" s="1223"/>
      <c r="AS16" s="1223"/>
      <c r="AT16" s="1223"/>
      <c r="AU16" s="1223"/>
      <c r="AV16" s="1223"/>
      <c r="AW16" s="1223"/>
      <c r="AX16" s="1223"/>
      <c r="AY16" s="1223"/>
      <c r="AZ16" s="1223"/>
      <c r="BA16" s="1223"/>
      <c r="BB16" s="1223"/>
      <c r="BC16" s="1223"/>
    </row>
    <row r="17" spans="1:55" ht="30" x14ac:dyDescent="0.25">
      <c r="A17" s="1223" t="s">
        <v>1560</v>
      </c>
      <c r="B17" s="1599">
        <f>'Borrower Details'!J14</f>
        <v>0</v>
      </c>
      <c r="C17" s="1243" t="s">
        <v>1561</v>
      </c>
      <c r="D17" s="1223"/>
      <c r="E17" s="1223"/>
      <c r="F17" s="1223"/>
      <c r="G17" s="1223"/>
      <c r="H17" s="1223"/>
      <c r="I17" s="1223"/>
      <c r="J17" s="1223"/>
      <c r="K17" s="1223"/>
      <c r="L17" s="1223"/>
      <c r="M17" s="1223"/>
      <c r="N17" s="1223"/>
      <c r="O17" s="1223"/>
      <c r="P17" s="1223"/>
      <c r="Q17" s="1223"/>
      <c r="R17" s="1223"/>
      <c r="S17" s="1223"/>
      <c r="T17" s="1223"/>
      <c r="U17" s="1223"/>
      <c r="V17" s="1223"/>
      <c r="W17" s="1223"/>
      <c r="X17" s="1223"/>
      <c r="Y17" s="1223"/>
      <c r="Z17" s="1223"/>
      <c r="AA17" s="1223"/>
      <c r="AB17" s="1223"/>
      <c r="AC17" s="1223"/>
      <c r="AD17" s="1223"/>
      <c r="AE17" s="1223"/>
      <c r="AF17" s="1223"/>
      <c r="AG17" s="1223"/>
      <c r="AH17" s="1223"/>
      <c r="AI17" s="1223"/>
      <c r="AJ17" s="1223"/>
      <c r="AK17" s="1223"/>
      <c r="AL17" s="1223"/>
      <c r="AM17" s="1223"/>
      <c r="AN17" s="1223"/>
      <c r="AO17" s="1223"/>
      <c r="AP17" s="1223"/>
      <c r="AQ17" s="1223"/>
      <c r="AR17" s="1223"/>
      <c r="AS17" s="1223"/>
      <c r="AT17" s="1223"/>
      <c r="AU17" s="1223"/>
      <c r="AV17" s="1223"/>
      <c r="AW17" s="1223"/>
      <c r="AX17" s="1223"/>
      <c r="AY17" s="1223"/>
      <c r="AZ17" s="1223"/>
      <c r="BA17" s="1223"/>
      <c r="BB17" s="1223"/>
      <c r="BC17" s="1223"/>
    </row>
    <row r="18" spans="1:55" ht="60" x14ac:dyDescent="0.25">
      <c r="A18" s="1250" t="s">
        <v>2596</v>
      </c>
      <c r="B18" s="1598">
        <f>'Borrower Details'!B16</f>
        <v>0</v>
      </c>
      <c r="C18" s="1223"/>
      <c r="D18" s="1251" t="s">
        <v>2597</v>
      </c>
      <c r="E18" s="1251" t="s">
        <v>2598</v>
      </c>
      <c r="F18" s="1223" t="s">
        <v>26</v>
      </c>
      <c r="G18" s="1223"/>
      <c r="H18" s="1223"/>
      <c r="I18" s="1223"/>
      <c r="J18" s="1223"/>
      <c r="K18" s="1223"/>
      <c r="L18" s="1223"/>
      <c r="M18" s="1223"/>
      <c r="N18" s="1223"/>
      <c r="O18" s="1223"/>
      <c r="P18" s="1223"/>
      <c r="Q18" s="1223"/>
      <c r="R18" s="1223"/>
      <c r="S18" s="1223"/>
      <c r="T18" s="1223"/>
      <c r="U18" s="1223"/>
      <c r="V18" s="1223"/>
      <c r="W18" s="1223"/>
      <c r="X18" s="1223"/>
      <c r="Y18" s="1223"/>
      <c r="Z18" s="1223"/>
      <c r="AA18" s="1223"/>
      <c r="AB18" s="1223"/>
      <c r="AC18" s="1223"/>
      <c r="AD18" s="1223"/>
      <c r="AE18" s="1223"/>
      <c r="AF18" s="1223"/>
      <c r="AG18" s="1223"/>
      <c r="AH18" s="1223"/>
      <c r="AI18" s="1223"/>
      <c r="AJ18" s="1223"/>
      <c r="AK18" s="1223"/>
      <c r="AL18" s="1223"/>
      <c r="AM18" s="1223"/>
      <c r="AN18" s="1223"/>
      <c r="AO18" s="1223"/>
      <c r="AP18" s="1223"/>
      <c r="AQ18" s="1223"/>
      <c r="AR18" s="1223"/>
      <c r="AS18" s="1223"/>
      <c r="AT18" s="1223"/>
      <c r="AU18" s="1223"/>
      <c r="AV18" s="1223"/>
      <c r="AW18" s="1223"/>
      <c r="AX18" s="1223"/>
      <c r="AY18" s="1223"/>
      <c r="AZ18" s="1223"/>
      <c r="BA18" s="1223"/>
      <c r="BB18" s="1223"/>
      <c r="BC18" s="1223"/>
    </row>
    <row r="19" spans="1:55" x14ac:dyDescent="0.25">
      <c r="A19" s="1249" t="s">
        <v>2599</v>
      </c>
      <c r="B19" s="1600">
        <f>'Borrower Details'!G16</f>
        <v>0</v>
      </c>
      <c r="C19" s="1249" t="s">
        <v>2600</v>
      </c>
      <c r="D19" s="1601" t="e">
        <f>#REF!</f>
        <v>#REF!</v>
      </c>
      <c r="E19" s="1601" t="e">
        <f>#REF!</f>
        <v>#REF!</v>
      </c>
      <c r="F19" s="355" t="e">
        <f>D19+E19</f>
        <v>#REF!</v>
      </c>
      <c r="G19" s="1223"/>
      <c r="H19" s="1223"/>
      <c r="I19" s="1223"/>
      <c r="J19" s="1223"/>
      <c r="K19" s="1223"/>
      <c r="L19" s="1223"/>
      <c r="M19" s="1223"/>
      <c r="N19" s="1223"/>
      <c r="O19" s="1223"/>
      <c r="P19" s="1223"/>
      <c r="Q19" s="1223"/>
      <c r="R19" s="1223"/>
      <c r="S19" s="1223"/>
      <c r="T19" s="1223"/>
      <c r="U19" s="1223"/>
      <c r="V19" s="1223"/>
      <c r="W19" s="1223"/>
      <c r="X19" s="1223"/>
      <c r="Y19" s="1223"/>
      <c r="Z19" s="1223"/>
      <c r="AA19" s="1223"/>
      <c r="AB19" s="1223"/>
      <c r="AC19" s="1223"/>
      <c r="AD19" s="1223"/>
      <c r="AE19" s="1223"/>
      <c r="AF19" s="1223"/>
      <c r="AG19" s="1223"/>
      <c r="AH19" s="1223"/>
      <c r="AI19" s="1223"/>
      <c r="AJ19" s="1223"/>
      <c r="AK19" s="1223"/>
      <c r="AL19" s="1223"/>
      <c r="AM19" s="1223"/>
      <c r="AN19" s="1223"/>
      <c r="AO19" s="1223"/>
      <c r="AP19" s="1223"/>
      <c r="AQ19" s="1223"/>
      <c r="AR19" s="1223"/>
      <c r="AS19" s="1223"/>
      <c r="AT19" s="1223"/>
      <c r="AU19" s="1223"/>
      <c r="AV19" s="1223"/>
      <c r="AW19" s="1223"/>
      <c r="AX19" s="1223"/>
      <c r="AY19" s="1223"/>
      <c r="AZ19" s="1223"/>
      <c r="BA19" s="1223"/>
      <c r="BB19" s="1223"/>
      <c r="BC19" s="1223"/>
    </row>
    <row r="20" spans="1:55" ht="30" x14ac:dyDescent="0.25">
      <c r="A20" s="1250" t="s">
        <v>1562</v>
      </c>
      <c r="B20" s="1596">
        <f>'CGTMSE Input'!B6</f>
        <v>0</v>
      </c>
      <c r="C20" s="1223"/>
      <c r="D20" s="1223"/>
      <c r="E20" s="1223"/>
      <c r="F20" s="1223"/>
      <c r="G20" s="1223"/>
      <c r="H20" s="1223"/>
      <c r="I20" s="1223"/>
      <c r="J20" s="1223"/>
      <c r="K20" s="1223"/>
      <c r="L20" s="1223"/>
      <c r="M20" s="1223"/>
      <c r="N20" s="1223"/>
      <c r="O20" s="1223"/>
      <c r="P20" s="1223"/>
      <c r="Q20" s="1223"/>
      <c r="R20" s="1223"/>
      <c r="S20" s="1223"/>
      <c r="T20" s="1223"/>
      <c r="U20" s="1223"/>
      <c r="V20" s="1223"/>
      <c r="W20" s="1223"/>
      <c r="X20" s="1223"/>
      <c r="Y20" s="1223"/>
      <c r="Z20" s="1223"/>
      <c r="AA20" s="1223"/>
      <c r="AB20" s="1223"/>
      <c r="AC20" s="1223"/>
      <c r="AD20" s="1223"/>
      <c r="AE20" s="1223"/>
      <c r="AF20" s="1223"/>
      <c r="AG20" s="1223"/>
      <c r="AH20" s="1223"/>
      <c r="AI20" s="1223"/>
      <c r="AJ20" s="1223"/>
      <c r="AK20" s="1223"/>
      <c r="AL20" s="1223"/>
      <c r="AM20" s="1223"/>
      <c r="AN20" s="1223"/>
      <c r="AO20" s="1223"/>
      <c r="AP20" s="1223"/>
      <c r="AQ20" s="1223"/>
      <c r="AR20" s="1223"/>
      <c r="AS20" s="1223"/>
      <c r="AT20" s="1223"/>
      <c r="AU20" s="1223"/>
      <c r="AV20" s="1223"/>
      <c r="AW20" s="1223"/>
      <c r="AX20" s="1223"/>
      <c r="AY20" s="1223"/>
      <c r="AZ20" s="1223"/>
      <c r="BA20" s="1223"/>
      <c r="BB20" s="1223"/>
      <c r="BC20" s="1223"/>
    </row>
    <row r="21" spans="1:55" ht="30" x14ac:dyDescent="0.25">
      <c r="A21" s="1249" t="s">
        <v>2601</v>
      </c>
      <c r="B21" s="1602">
        <f>'CGTMSE Input'!B47</f>
        <v>0</v>
      </c>
      <c r="C21" s="1243" t="s">
        <v>1563</v>
      </c>
      <c r="D21" s="1223"/>
      <c r="E21" s="1223"/>
      <c r="F21" s="1223"/>
      <c r="G21" s="1223"/>
      <c r="H21" s="1223"/>
      <c r="I21" s="1223"/>
      <c r="J21" s="1223"/>
      <c r="K21" s="1223"/>
      <c r="L21" s="1223"/>
      <c r="M21" s="1223"/>
      <c r="N21" s="1223"/>
      <c r="O21" s="1223"/>
      <c r="P21" s="1223"/>
      <c r="Q21" s="1223"/>
      <c r="R21" s="1223"/>
      <c r="S21" s="1223"/>
      <c r="T21" s="1223"/>
      <c r="U21" s="1223"/>
      <c r="V21" s="1223"/>
      <c r="W21" s="1223"/>
      <c r="X21" s="1223"/>
      <c r="Y21" s="1223"/>
      <c r="Z21" s="1223"/>
      <c r="AA21" s="1223"/>
      <c r="AB21" s="1223"/>
      <c r="AC21" s="1223"/>
      <c r="AD21" s="1223"/>
      <c r="AE21" s="1223"/>
      <c r="AF21" s="1223"/>
      <c r="AG21" s="1223"/>
      <c r="AH21" s="1223"/>
      <c r="AI21" s="1223"/>
      <c r="AJ21" s="1223"/>
      <c r="AK21" s="1223"/>
      <c r="AL21" s="1223"/>
      <c r="AM21" s="1223"/>
      <c r="AN21" s="1223"/>
      <c r="AO21" s="1223"/>
      <c r="AP21" s="1223"/>
      <c r="AQ21" s="1223"/>
      <c r="AR21" s="1223"/>
      <c r="AS21" s="1223"/>
      <c r="AT21" s="1223"/>
      <c r="AU21" s="1223"/>
      <c r="AV21" s="1223"/>
      <c r="AW21" s="1223"/>
      <c r="AX21" s="1223"/>
      <c r="AY21" s="1223"/>
      <c r="AZ21" s="1223"/>
      <c r="BA21" s="1223"/>
      <c r="BB21" s="1223"/>
      <c r="BC21" s="1223"/>
    </row>
    <row r="22" spans="1:55" x14ac:dyDescent="0.25">
      <c r="A22" s="1223"/>
      <c r="B22" s="1223"/>
      <c r="C22" s="1223"/>
      <c r="D22" s="1223"/>
      <c r="E22" s="1223"/>
      <c r="F22" s="1223"/>
      <c r="G22" s="1223"/>
      <c r="H22" s="1223"/>
      <c r="I22" s="1223"/>
      <c r="J22" s="1223"/>
      <c r="K22" s="1223"/>
      <c r="L22" s="1223"/>
      <c r="M22" s="1223"/>
      <c r="N22" s="1223"/>
      <c r="O22" s="1223"/>
      <c r="P22" s="1223"/>
      <c r="Q22" s="1223"/>
      <c r="R22" s="1223"/>
      <c r="S22" s="1223"/>
      <c r="T22" s="1223"/>
      <c r="U22" s="1223"/>
      <c r="V22" s="1223"/>
      <c r="W22" s="1223"/>
      <c r="X22" s="1223"/>
      <c r="Y22" s="1223"/>
      <c r="Z22" s="1223"/>
      <c r="AA22" s="1223"/>
      <c r="AB22" s="1223"/>
      <c r="AC22" s="1223"/>
      <c r="AD22" s="1223"/>
      <c r="AE22" s="1223"/>
      <c r="AF22" s="1223"/>
      <c r="AG22" s="1223"/>
      <c r="AH22" s="1223"/>
      <c r="AI22" s="1223"/>
      <c r="AJ22" s="1223"/>
      <c r="AK22" s="1223"/>
      <c r="AL22" s="1223"/>
      <c r="AM22" s="1223"/>
      <c r="AN22" s="1223"/>
      <c r="AO22" s="1223"/>
      <c r="AP22" s="1223"/>
      <c r="AQ22" s="1223"/>
      <c r="AR22" s="1223"/>
      <c r="AS22" s="1223"/>
      <c r="AT22" s="1223"/>
      <c r="AU22" s="1223"/>
      <c r="AV22" s="1223"/>
      <c r="AW22" s="1223"/>
      <c r="AX22" s="1223"/>
      <c r="AY22" s="1223"/>
      <c r="AZ22" s="1223"/>
      <c r="BA22" s="1223"/>
      <c r="BB22" s="1223"/>
      <c r="BC22" s="1223"/>
    </row>
    <row r="23" spans="1:55" x14ac:dyDescent="0.25">
      <c r="A23" s="1254" t="s">
        <v>1564</v>
      </c>
      <c r="B23" s="1223"/>
      <c r="C23" s="1223"/>
      <c r="D23" s="1223"/>
      <c r="E23" s="1223"/>
      <c r="F23" s="1223"/>
      <c r="G23" s="1223"/>
      <c r="H23" s="1223"/>
      <c r="I23" s="1223"/>
      <c r="J23" s="1223"/>
      <c r="K23" s="1223"/>
      <c r="L23" s="1223"/>
      <c r="M23" s="1223"/>
      <c r="N23" s="1223"/>
      <c r="O23" s="1223"/>
      <c r="P23" s="1223"/>
      <c r="Q23" s="1223"/>
      <c r="R23" s="1223"/>
      <c r="S23" s="1223"/>
      <c r="T23" s="1223"/>
      <c r="U23" s="1223"/>
      <c r="V23" s="1223"/>
      <c r="W23" s="1223"/>
      <c r="X23" s="1223"/>
      <c r="Y23" s="1223"/>
      <c r="Z23" s="1223"/>
      <c r="AA23" s="1223"/>
      <c r="AB23" s="1223"/>
      <c r="AC23" s="1223"/>
      <c r="AD23" s="1223"/>
      <c r="AE23" s="1223"/>
      <c r="AF23" s="1223"/>
      <c r="AG23" s="1223"/>
      <c r="AH23" s="1223"/>
      <c r="AI23" s="1223"/>
      <c r="AJ23" s="1223"/>
      <c r="AK23" s="1223"/>
      <c r="AL23" s="1223"/>
      <c r="AM23" s="1223"/>
      <c r="AN23" s="1223"/>
      <c r="AO23" s="1223"/>
      <c r="AP23" s="1223"/>
      <c r="AQ23" s="1223"/>
      <c r="AR23" s="1223"/>
      <c r="AS23" s="1223"/>
      <c r="AT23" s="1223"/>
      <c r="AU23" s="1223"/>
      <c r="AV23" s="1223"/>
      <c r="AW23" s="1223"/>
      <c r="AX23" s="1223"/>
      <c r="AY23" s="1223"/>
      <c r="AZ23" s="1223"/>
      <c r="BA23" s="1223"/>
      <c r="BB23" s="1223"/>
      <c r="BC23" s="1223"/>
    </row>
    <row r="24" spans="1:55" x14ac:dyDescent="0.25">
      <c r="A24" s="1223" t="s">
        <v>1565</v>
      </c>
      <c r="B24" s="1223"/>
      <c r="C24" s="1223"/>
      <c r="D24" s="1223"/>
      <c r="E24" s="1223"/>
      <c r="F24" s="1223"/>
      <c r="G24" s="1223"/>
      <c r="H24" s="1223"/>
      <c r="I24" s="1223"/>
      <c r="J24" s="1223"/>
      <c r="K24" s="1223"/>
      <c r="L24" s="1223"/>
      <c r="M24" s="1223"/>
      <c r="N24" s="1223"/>
      <c r="O24" s="1223"/>
      <c r="P24" s="1223"/>
      <c r="Q24" s="1223"/>
      <c r="R24" s="1223"/>
      <c r="S24" s="1223"/>
      <c r="T24" s="1223"/>
      <c r="U24" s="1223"/>
      <c r="V24" s="1223"/>
      <c r="W24" s="1223"/>
      <c r="X24" s="1223"/>
      <c r="Y24" s="1223"/>
      <c r="Z24" s="1223"/>
      <c r="AA24" s="1223"/>
      <c r="AB24" s="1223"/>
      <c r="AC24" s="1223"/>
      <c r="AD24" s="1223"/>
      <c r="AE24" s="1223"/>
      <c r="AF24" s="1223"/>
      <c r="AG24" s="1223"/>
      <c r="AH24" s="1223"/>
      <c r="AI24" s="1223"/>
      <c r="AJ24" s="1223"/>
      <c r="AK24" s="1223"/>
      <c r="AL24" s="1223"/>
      <c r="AM24" s="1223"/>
      <c r="AN24" s="1223"/>
      <c r="AO24" s="1223"/>
      <c r="AP24" s="1223"/>
      <c r="AQ24" s="1223"/>
      <c r="AR24" s="1223"/>
      <c r="AS24" s="1223"/>
      <c r="AT24" s="1223"/>
      <c r="AU24" s="1223"/>
      <c r="AV24" s="1223"/>
      <c r="AW24" s="1223"/>
      <c r="AX24" s="1223"/>
      <c r="AY24" s="1223"/>
      <c r="AZ24" s="1223"/>
      <c r="BA24" s="1223"/>
      <c r="BB24" s="1223"/>
      <c r="BC24" s="1223"/>
    </row>
    <row r="25" spans="1:55" x14ac:dyDescent="0.25">
      <c r="A25" s="1223"/>
      <c r="B25" s="1255" t="s">
        <v>2602</v>
      </c>
      <c r="C25" s="1255" t="s">
        <v>2603</v>
      </c>
      <c r="D25" s="1243" t="s">
        <v>1566</v>
      </c>
      <c r="E25" s="1255" t="s">
        <v>2604</v>
      </c>
      <c r="F25" s="1256"/>
      <c r="G25" s="1223"/>
      <c r="H25" s="1223"/>
      <c r="I25" s="1223"/>
      <c r="J25" s="1223"/>
      <c r="K25" s="1223"/>
      <c r="L25" s="1223"/>
      <c r="M25" s="1223"/>
      <c r="N25" s="1223"/>
      <c r="O25" s="1223"/>
      <c r="P25" s="1223"/>
      <c r="Q25" s="1223"/>
      <c r="R25" s="1223"/>
      <c r="S25" s="1223"/>
      <c r="T25" s="1223"/>
      <c r="U25" s="1223"/>
      <c r="V25" s="1223"/>
      <c r="W25" s="1223"/>
      <c r="X25" s="1223"/>
      <c r="Y25" s="1223"/>
      <c r="Z25" s="1223"/>
      <c r="AA25" s="1223"/>
      <c r="AB25" s="1223"/>
      <c r="AC25" s="1223"/>
      <c r="AD25" s="1223"/>
      <c r="AE25" s="1223"/>
      <c r="AF25" s="1223"/>
      <c r="AG25" s="1223"/>
      <c r="AH25" s="1223"/>
      <c r="AI25" s="1223"/>
      <c r="AJ25" s="1223"/>
      <c r="AK25" s="1223"/>
      <c r="AL25" s="1223"/>
      <c r="AM25" s="1223"/>
      <c r="AN25" s="1223"/>
      <c r="AO25" s="1223"/>
      <c r="AP25" s="1223"/>
      <c r="AQ25" s="1223"/>
      <c r="AR25" s="1223"/>
      <c r="AS25" s="1223"/>
      <c r="AT25" s="1223"/>
      <c r="AU25" s="1223"/>
      <c r="AV25" s="1223"/>
      <c r="AW25" s="1223"/>
      <c r="AX25" s="1223"/>
      <c r="AY25" s="1223"/>
      <c r="AZ25" s="1223"/>
      <c r="BA25" s="1223"/>
      <c r="BB25" s="1223"/>
      <c r="BC25" s="1223"/>
    </row>
    <row r="26" spans="1:55" x14ac:dyDescent="0.25">
      <c r="A26" s="1223"/>
      <c r="B26" s="1257" t="s">
        <v>1567</v>
      </c>
      <c r="C26" s="1603" t="str">
        <f>'Borrower Details'!B32</f>
        <v/>
      </c>
      <c r="D26" s="1257"/>
      <c r="E26" s="1257"/>
      <c r="F26" s="1223"/>
      <c r="G26" s="1223"/>
      <c r="H26" s="1223"/>
      <c r="I26" s="1223"/>
      <c r="J26" s="1223"/>
      <c r="K26" s="1223"/>
      <c r="L26" s="1223"/>
      <c r="M26" s="1223"/>
      <c r="N26" s="1223"/>
      <c r="O26" s="1223"/>
      <c r="P26" s="1223"/>
      <c r="Q26" s="1223"/>
      <c r="R26" s="1223"/>
      <c r="S26" s="1223"/>
      <c r="T26" s="1223"/>
      <c r="U26" s="1223"/>
      <c r="V26" s="1223"/>
      <c r="W26" s="1223"/>
      <c r="X26" s="1223"/>
      <c r="Y26" s="1223"/>
      <c r="Z26" s="1223"/>
      <c r="AA26" s="1223"/>
      <c r="AB26" s="1223"/>
      <c r="AC26" s="1223"/>
      <c r="AD26" s="1223"/>
      <c r="AE26" s="1223"/>
      <c r="AF26" s="1223"/>
      <c r="AG26" s="1223"/>
      <c r="AH26" s="1223"/>
      <c r="AI26" s="1223"/>
      <c r="AJ26" s="1223"/>
      <c r="AK26" s="1223"/>
      <c r="AL26" s="1223"/>
      <c r="AM26" s="1223"/>
      <c r="AN26" s="1223"/>
      <c r="AO26" s="1223"/>
      <c r="AP26" s="1223"/>
      <c r="AQ26" s="1223"/>
      <c r="AR26" s="1223"/>
      <c r="AS26" s="1223"/>
      <c r="AT26" s="1223"/>
      <c r="AU26" s="1223"/>
      <c r="AV26" s="1223"/>
      <c r="AW26" s="1223"/>
      <c r="AX26" s="1223"/>
      <c r="AY26" s="1223"/>
      <c r="AZ26" s="1223"/>
      <c r="BA26" s="1223"/>
      <c r="BB26" s="1223"/>
      <c r="BC26" s="1223"/>
    </row>
    <row r="27" spans="1:55" x14ac:dyDescent="0.25">
      <c r="A27" s="1223" t="s">
        <v>1568</v>
      </c>
      <c r="B27" s="1223"/>
      <c r="C27" s="1223"/>
      <c r="D27" s="1223"/>
      <c r="E27" s="1223"/>
      <c r="F27" s="1223"/>
      <c r="G27" s="1223"/>
      <c r="H27" s="1223"/>
      <c r="I27" s="1223"/>
      <c r="J27" s="1223"/>
      <c r="K27" s="1223"/>
      <c r="L27" s="1223"/>
      <c r="M27" s="1223"/>
      <c r="N27" s="1223"/>
      <c r="O27" s="1223"/>
      <c r="P27" s="1223"/>
      <c r="Q27" s="1223"/>
      <c r="R27" s="1223"/>
      <c r="S27" s="1223"/>
      <c r="T27" s="1223"/>
      <c r="U27" s="1223"/>
      <c r="V27" s="1223"/>
      <c r="W27" s="1223"/>
      <c r="X27" s="1223"/>
      <c r="Y27" s="1223"/>
      <c r="Z27" s="1223"/>
      <c r="AA27" s="1223"/>
      <c r="AB27" s="1223"/>
      <c r="AC27" s="1223"/>
      <c r="AD27" s="1223"/>
      <c r="AE27" s="1223"/>
      <c r="AF27" s="1223"/>
      <c r="AG27" s="1223"/>
      <c r="AH27" s="1223"/>
      <c r="AI27" s="1223"/>
      <c r="AJ27" s="1223"/>
      <c r="AK27" s="1223"/>
      <c r="AL27" s="1223"/>
      <c r="AM27" s="1223"/>
      <c r="AN27" s="1223"/>
      <c r="AO27" s="1223"/>
      <c r="AP27" s="1223"/>
      <c r="AQ27" s="1223"/>
      <c r="AR27" s="1223"/>
      <c r="AS27" s="1223"/>
      <c r="AT27" s="1223"/>
      <c r="AU27" s="1223"/>
      <c r="AV27" s="1223"/>
      <c r="AW27" s="1223"/>
      <c r="AX27" s="1223"/>
      <c r="AY27" s="1223"/>
      <c r="AZ27" s="1223"/>
      <c r="BA27" s="1223"/>
      <c r="BB27" s="1223"/>
      <c r="BC27" s="1223"/>
    </row>
    <row r="28" spans="1:55" ht="30" x14ac:dyDescent="0.25">
      <c r="A28" s="1249" t="s">
        <v>2605</v>
      </c>
      <c r="B28" s="1600">
        <f>'Borrower Details'!G32</f>
        <v>0</v>
      </c>
      <c r="C28" s="1243" t="s">
        <v>1569</v>
      </c>
      <c r="D28" s="1603" t="str">
        <f>'Borrower Details'!E32</f>
        <v/>
      </c>
      <c r="E28" s="1223"/>
      <c r="F28" s="1223"/>
      <c r="G28" s="1223"/>
      <c r="H28" s="1223"/>
      <c r="I28" s="1223"/>
      <c r="J28" s="1223"/>
      <c r="K28" s="1223"/>
      <c r="L28" s="1223"/>
      <c r="M28" s="1223"/>
      <c r="N28" s="1223"/>
      <c r="O28" s="1223"/>
      <c r="P28" s="1223"/>
      <c r="Q28" s="1223"/>
      <c r="R28" s="1223"/>
      <c r="S28" s="1223"/>
      <c r="T28" s="1223"/>
      <c r="U28" s="1223"/>
      <c r="V28" s="1223"/>
      <c r="W28" s="1223"/>
      <c r="X28" s="1223"/>
      <c r="Y28" s="1223"/>
      <c r="Z28" s="1223"/>
      <c r="AA28" s="1223"/>
      <c r="AB28" s="1223"/>
      <c r="AC28" s="1223"/>
      <c r="AD28" s="1223"/>
      <c r="AE28" s="1223"/>
      <c r="AF28" s="1223"/>
      <c r="AG28" s="1223"/>
      <c r="AH28" s="1223"/>
      <c r="AI28" s="1223"/>
      <c r="AJ28" s="1223"/>
      <c r="AK28" s="1223"/>
      <c r="AL28" s="1223"/>
      <c r="AM28" s="1223"/>
      <c r="AN28" s="1223"/>
      <c r="AO28" s="1223"/>
      <c r="AP28" s="1223"/>
      <c r="AQ28" s="1223"/>
      <c r="AR28" s="1223"/>
      <c r="AS28" s="1223"/>
      <c r="AT28" s="1223"/>
      <c r="AU28" s="1223"/>
      <c r="AV28" s="1223"/>
      <c r="AW28" s="1223"/>
      <c r="AX28" s="1223"/>
      <c r="AY28" s="1223"/>
      <c r="AZ28" s="1223"/>
      <c r="BA28" s="1223"/>
      <c r="BB28" s="1223"/>
      <c r="BC28" s="1223"/>
    </row>
    <row r="29" spans="1:55" ht="30" x14ac:dyDescent="0.25">
      <c r="A29" s="1243" t="s">
        <v>1570</v>
      </c>
      <c r="B29" s="1596">
        <f>'CGTMSE Input'!B7</f>
        <v>0</v>
      </c>
      <c r="C29" s="1223"/>
      <c r="D29" s="1223"/>
      <c r="E29" s="1223"/>
      <c r="F29" s="1223"/>
      <c r="G29" s="1223"/>
      <c r="H29" s="1223"/>
      <c r="I29" s="1223"/>
      <c r="J29" s="1223"/>
      <c r="K29" s="1223"/>
      <c r="L29" s="1223"/>
      <c r="M29" s="1223"/>
      <c r="N29" s="1223"/>
      <c r="O29" s="1223"/>
      <c r="P29" s="1223"/>
      <c r="Q29" s="1223"/>
      <c r="R29" s="1223"/>
      <c r="S29" s="1223"/>
      <c r="T29" s="1223"/>
      <c r="U29" s="1223"/>
      <c r="V29" s="1223"/>
      <c r="W29" s="1223"/>
      <c r="X29" s="1223"/>
      <c r="Y29" s="1223"/>
      <c r="Z29" s="1223"/>
      <c r="AA29" s="1223"/>
      <c r="AB29" s="1223"/>
      <c r="AC29" s="1223"/>
      <c r="AD29" s="1223"/>
      <c r="AE29" s="1223"/>
      <c r="AF29" s="1223"/>
      <c r="AG29" s="1223"/>
      <c r="AH29" s="1223"/>
      <c r="AI29" s="1223"/>
      <c r="AJ29" s="1223"/>
      <c r="AK29" s="1223"/>
      <c r="AL29" s="1223"/>
      <c r="AM29" s="1223"/>
      <c r="AN29" s="1223"/>
      <c r="AO29" s="1223"/>
      <c r="AP29" s="1223"/>
      <c r="AQ29" s="1223"/>
      <c r="AR29" s="1223"/>
      <c r="AS29" s="1223"/>
      <c r="AT29" s="1223"/>
      <c r="AU29" s="1223"/>
      <c r="AV29" s="1223"/>
      <c r="AW29" s="1223"/>
      <c r="AX29" s="1223"/>
      <c r="AY29" s="1223"/>
      <c r="AZ29" s="1223"/>
      <c r="BA29" s="1223"/>
      <c r="BB29" s="1223"/>
      <c r="BC29" s="1223"/>
    </row>
    <row r="30" spans="1:55" ht="30" x14ac:dyDescent="0.25">
      <c r="A30" s="1250" t="s">
        <v>2606</v>
      </c>
      <c r="B30" s="1596">
        <f>'CGTMSE Input'!B8</f>
        <v>0</v>
      </c>
      <c r="C30" s="1223"/>
      <c r="D30" s="1223"/>
      <c r="E30" s="1223"/>
      <c r="F30" s="1223"/>
      <c r="G30" s="1223"/>
      <c r="H30" s="1223"/>
      <c r="I30" s="1223"/>
      <c r="J30" s="1223"/>
      <c r="K30" s="1223"/>
      <c r="L30" s="1223"/>
      <c r="M30" s="1223"/>
      <c r="N30" s="1223"/>
      <c r="O30" s="1223"/>
      <c r="P30" s="1223"/>
      <c r="Q30" s="1223"/>
      <c r="R30" s="1223"/>
      <c r="S30" s="1223"/>
      <c r="T30" s="1223"/>
      <c r="U30" s="1223"/>
      <c r="V30" s="1223"/>
      <c r="W30" s="1223"/>
      <c r="X30" s="1223"/>
      <c r="Y30" s="1223"/>
      <c r="Z30" s="1223"/>
      <c r="AA30" s="1223"/>
      <c r="AB30" s="1223"/>
      <c r="AC30" s="1223"/>
      <c r="AD30" s="1223"/>
      <c r="AE30" s="1223"/>
      <c r="AF30" s="1223"/>
      <c r="AG30" s="1223"/>
      <c r="AH30" s="1223"/>
      <c r="AI30" s="1223"/>
      <c r="AJ30" s="1223"/>
      <c r="AK30" s="1223"/>
      <c r="AL30" s="1223"/>
      <c r="AM30" s="1223"/>
      <c r="AN30" s="1223"/>
      <c r="AO30" s="1223"/>
      <c r="AP30" s="1223"/>
      <c r="AQ30" s="1223"/>
      <c r="AR30" s="1223"/>
      <c r="AS30" s="1223"/>
      <c r="AT30" s="1223"/>
      <c r="AU30" s="1223"/>
      <c r="AV30" s="1223"/>
      <c r="AW30" s="1223"/>
      <c r="AX30" s="1223"/>
      <c r="AY30" s="1223"/>
      <c r="AZ30" s="1223"/>
      <c r="BA30" s="1223"/>
      <c r="BB30" s="1223"/>
      <c r="BC30" s="1223"/>
    </row>
    <row r="31" spans="1:55" x14ac:dyDescent="0.25">
      <c r="A31" s="1223" t="s">
        <v>1571</v>
      </c>
      <c r="B31" s="1604" t="str">
        <f>'Borrower Details'!C32</f>
        <v/>
      </c>
      <c r="C31" s="1223" t="s">
        <v>1572</v>
      </c>
      <c r="D31" s="1223"/>
      <c r="E31" s="1223"/>
      <c r="F31" s="1223"/>
      <c r="G31" s="1223"/>
      <c r="H31" s="1223"/>
      <c r="I31" s="1223"/>
      <c r="J31" s="1223"/>
      <c r="K31" s="1223"/>
      <c r="L31" s="1223"/>
      <c r="M31" s="1223"/>
      <c r="N31" s="1223"/>
      <c r="O31" s="1223"/>
      <c r="P31" s="1223"/>
      <c r="Q31" s="1223"/>
      <c r="R31" s="1223"/>
      <c r="S31" s="1223"/>
      <c r="T31" s="1223"/>
      <c r="U31" s="1223"/>
      <c r="V31" s="1223"/>
      <c r="W31" s="1223"/>
      <c r="X31" s="1223"/>
      <c r="Y31" s="1223"/>
      <c r="Z31" s="1223"/>
      <c r="AA31" s="1223"/>
      <c r="AB31" s="1223"/>
      <c r="AC31" s="1223"/>
      <c r="AD31" s="1223"/>
      <c r="AE31" s="1223"/>
      <c r="AF31" s="1223"/>
      <c r="AG31" s="1223"/>
      <c r="AH31" s="1223"/>
      <c r="AI31" s="1223"/>
      <c r="AJ31" s="1223"/>
      <c r="AK31" s="1223"/>
      <c r="AL31" s="1223"/>
      <c r="AM31" s="1223"/>
      <c r="AN31" s="1223"/>
      <c r="AO31" s="1223"/>
      <c r="AP31" s="1223"/>
      <c r="AQ31" s="1223"/>
      <c r="AR31" s="1223"/>
      <c r="AS31" s="1223"/>
      <c r="AT31" s="1223"/>
      <c r="AU31" s="1223"/>
      <c r="AV31" s="1223"/>
      <c r="AW31" s="1223"/>
      <c r="AX31" s="1223"/>
      <c r="AY31" s="1223"/>
      <c r="AZ31" s="1223"/>
      <c r="BA31" s="1223"/>
      <c r="BB31" s="1223"/>
      <c r="BC31" s="1223"/>
    </row>
    <row r="32" spans="1:55" ht="30" x14ac:dyDescent="0.25">
      <c r="A32" s="1223" t="s">
        <v>1573</v>
      </c>
      <c r="B32" s="1223"/>
      <c r="C32" s="1250" t="s">
        <v>2607</v>
      </c>
      <c r="D32" s="1603">
        <f>'CGTMSE Input'!B48</f>
        <v>0</v>
      </c>
      <c r="E32" s="1223"/>
      <c r="F32" s="1223"/>
      <c r="G32" s="1223"/>
      <c r="H32" s="1223"/>
      <c r="I32" s="1223"/>
      <c r="J32" s="1223"/>
      <c r="K32" s="1223"/>
      <c r="L32" s="1223"/>
      <c r="M32" s="1223"/>
      <c r="N32" s="1223"/>
      <c r="O32" s="1223"/>
      <c r="P32" s="1223"/>
      <c r="Q32" s="1223"/>
      <c r="R32" s="1223"/>
      <c r="S32" s="1223"/>
      <c r="T32" s="1223"/>
      <c r="U32" s="1223"/>
      <c r="V32" s="1223"/>
      <c r="W32" s="1223"/>
      <c r="X32" s="1223"/>
      <c r="Y32" s="1223"/>
      <c r="Z32" s="1223"/>
      <c r="AA32" s="1223"/>
      <c r="AB32" s="1223"/>
      <c r="AC32" s="1223"/>
      <c r="AD32" s="1223"/>
      <c r="AE32" s="1223"/>
      <c r="AF32" s="1223"/>
      <c r="AG32" s="1223"/>
      <c r="AH32" s="1223"/>
      <c r="AI32" s="1223"/>
      <c r="AJ32" s="1223"/>
      <c r="AK32" s="1223"/>
      <c r="AL32" s="1223"/>
      <c r="AM32" s="1223"/>
      <c r="AN32" s="1223"/>
      <c r="AO32" s="1223"/>
      <c r="AP32" s="1223"/>
      <c r="AQ32" s="1223"/>
      <c r="AR32" s="1223"/>
      <c r="AS32" s="1223"/>
      <c r="AT32" s="1223"/>
      <c r="AU32" s="1223"/>
      <c r="AV32" s="1223"/>
      <c r="AW32" s="1223"/>
      <c r="AX32" s="1223"/>
      <c r="AY32" s="1223"/>
      <c r="AZ32" s="1223"/>
      <c r="BA32" s="1223"/>
      <c r="BB32" s="1223"/>
      <c r="BC32" s="1223"/>
    </row>
    <row r="33" spans="1:55" x14ac:dyDescent="0.25">
      <c r="A33" s="1223"/>
      <c r="B33" s="1223"/>
      <c r="C33" s="1223"/>
      <c r="D33" s="1223"/>
      <c r="E33" s="1223"/>
      <c r="F33" s="1223"/>
      <c r="G33" s="1223"/>
      <c r="H33" s="1223"/>
      <c r="I33" s="1223"/>
      <c r="J33" s="1223"/>
      <c r="K33" s="1223"/>
      <c r="L33" s="1223"/>
      <c r="M33" s="1223"/>
      <c r="N33" s="1223"/>
      <c r="O33" s="1223"/>
      <c r="P33" s="1223"/>
      <c r="Q33" s="1223"/>
      <c r="R33" s="1223"/>
      <c r="S33" s="1223"/>
      <c r="T33" s="1223"/>
      <c r="U33" s="1223"/>
      <c r="V33" s="1223"/>
      <c r="W33" s="1223"/>
      <c r="X33" s="1223"/>
      <c r="Y33" s="1223"/>
      <c r="Z33" s="1223"/>
      <c r="AA33" s="1223"/>
      <c r="AB33" s="1223"/>
      <c r="AC33" s="1223"/>
      <c r="AD33" s="1223"/>
      <c r="AE33" s="1223"/>
      <c r="AF33" s="1223"/>
      <c r="AG33" s="1223"/>
      <c r="AH33" s="1223"/>
      <c r="AI33" s="1223"/>
      <c r="AJ33" s="1223"/>
      <c r="AK33" s="1223"/>
      <c r="AL33" s="1223"/>
      <c r="AM33" s="1223"/>
      <c r="AN33" s="1223"/>
      <c r="AO33" s="1223"/>
      <c r="AP33" s="1223"/>
      <c r="AQ33" s="1223"/>
      <c r="AR33" s="1223"/>
      <c r="AS33" s="1223"/>
      <c r="AT33" s="1223"/>
      <c r="AU33" s="1223"/>
      <c r="AV33" s="1223"/>
      <c r="AW33" s="1223"/>
      <c r="AX33" s="1223"/>
      <c r="AY33" s="1223"/>
      <c r="AZ33" s="1223"/>
      <c r="BA33" s="1223"/>
      <c r="BB33" s="1223"/>
      <c r="BC33" s="1223"/>
    </row>
    <row r="34" spans="1:55" x14ac:dyDescent="0.25">
      <c r="A34" s="1223"/>
      <c r="B34" s="1223"/>
      <c r="C34" s="1223"/>
      <c r="D34" s="1223"/>
      <c r="E34" s="1223"/>
      <c r="F34" s="1223"/>
      <c r="G34" s="1223"/>
      <c r="H34" s="1223"/>
      <c r="I34" s="1223"/>
      <c r="J34" s="1223"/>
      <c r="K34" s="1223"/>
      <c r="L34" s="1223"/>
      <c r="M34" s="1223"/>
      <c r="N34" s="1223"/>
      <c r="O34" s="1223"/>
      <c r="P34" s="1223"/>
      <c r="Q34" s="1223"/>
      <c r="R34" s="1223"/>
      <c r="S34" s="1223"/>
      <c r="T34" s="1223"/>
      <c r="U34" s="1223"/>
      <c r="V34" s="1223"/>
      <c r="W34" s="1223"/>
      <c r="X34" s="1223"/>
      <c r="Y34" s="1223"/>
      <c r="Z34" s="1223"/>
      <c r="AA34" s="1223"/>
      <c r="AB34" s="1223"/>
      <c r="AC34" s="1223"/>
      <c r="AD34" s="1223"/>
      <c r="AE34" s="1223"/>
      <c r="AF34" s="1223"/>
      <c r="AG34" s="1223"/>
      <c r="AH34" s="1223"/>
      <c r="AI34" s="1223"/>
      <c r="AJ34" s="1223"/>
      <c r="AK34" s="1223"/>
      <c r="AL34" s="1223"/>
      <c r="AM34" s="1223"/>
      <c r="AN34" s="1223"/>
      <c r="AO34" s="1223"/>
      <c r="AP34" s="1223"/>
      <c r="AQ34" s="1223"/>
      <c r="AR34" s="1223"/>
      <c r="AS34" s="1223"/>
      <c r="AT34" s="1223"/>
      <c r="AU34" s="1223"/>
      <c r="AV34" s="1223"/>
      <c r="AW34" s="1223"/>
      <c r="AX34" s="1223"/>
      <c r="AY34" s="1223"/>
      <c r="AZ34" s="1223"/>
      <c r="BA34" s="1223"/>
      <c r="BB34" s="1223"/>
      <c r="BC34" s="1223"/>
    </row>
    <row r="35" spans="1:55" x14ac:dyDescent="0.25">
      <c r="A35" s="1249" t="s">
        <v>2608</v>
      </c>
      <c r="B35" s="1223"/>
      <c r="C35" s="1249" t="s">
        <v>2609</v>
      </c>
      <c r="D35" s="1258"/>
      <c r="E35" s="1223"/>
      <c r="F35" s="1223"/>
      <c r="G35" s="1223"/>
      <c r="H35" s="1223"/>
      <c r="I35" s="1223"/>
      <c r="J35" s="1223"/>
      <c r="K35" s="1223"/>
      <c r="L35" s="1223"/>
      <c r="M35" s="1223"/>
      <c r="N35" s="1223"/>
      <c r="O35" s="1223"/>
      <c r="P35" s="1223"/>
      <c r="Q35" s="1223"/>
      <c r="R35" s="1223"/>
      <c r="S35" s="1223"/>
      <c r="T35" s="1223"/>
      <c r="U35" s="1223"/>
      <c r="V35" s="1223"/>
      <c r="W35" s="1223"/>
      <c r="X35" s="1223"/>
      <c r="Y35" s="1223"/>
      <c r="Z35" s="1223"/>
      <c r="AA35" s="1223"/>
      <c r="AB35" s="1223"/>
      <c r="AC35" s="1223"/>
      <c r="AD35" s="1223"/>
      <c r="AE35" s="1223"/>
      <c r="AF35" s="1223"/>
      <c r="AG35" s="1223"/>
      <c r="AH35" s="1223"/>
      <c r="AI35" s="1223"/>
      <c r="AJ35" s="1223"/>
      <c r="AK35" s="1223"/>
      <c r="AL35" s="1223"/>
      <c r="AM35" s="1223"/>
      <c r="AN35" s="1223"/>
      <c r="AO35" s="1223"/>
      <c r="AP35" s="1223"/>
      <c r="AQ35" s="1223"/>
      <c r="AR35" s="1223"/>
      <c r="AS35" s="1223"/>
      <c r="AT35" s="1223"/>
      <c r="AU35" s="1223"/>
      <c r="AV35" s="1223"/>
      <c r="AW35" s="1223"/>
      <c r="AX35" s="1223"/>
      <c r="AY35" s="1223"/>
      <c r="AZ35" s="1223"/>
      <c r="BA35" s="1223"/>
      <c r="BB35" s="1223"/>
      <c r="BC35" s="1223"/>
    </row>
    <row r="36" spans="1:55" x14ac:dyDescent="0.25">
      <c r="A36" s="1223"/>
      <c r="B36" s="1223"/>
      <c r="C36" s="1223"/>
      <c r="D36" s="1223"/>
      <c r="E36" s="1223"/>
      <c r="F36" s="1223"/>
      <c r="G36" s="1223"/>
      <c r="H36" s="1223"/>
      <c r="I36" s="1223"/>
      <c r="J36" s="1223"/>
      <c r="K36" s="1223"/>
      <c r="L36" s="1223"/>
      <c r="M36" s="1223"/>
      <c r="N36" s="1223"/>
      <c r="O36" s="1223"/>
      <c r="P36" s="1223"/>
      <c r="Q36" s="1223"/>
      <c r="R36" s="1223"/>
      <c r="S36" s="1223"/>
      <c r="T36" s="1223"/>
      <c r="U36" s="1223"/>
      <c r="V36" s="1223"/>
      <c r="W36" s="1223"/>
      <c r="X36" s="1223"/>
      <c r="Y36" s="1223"/>
      <c r="Z36" s="1223"/>
      <c r="AA36" s="1223"/>
      <c r="AB36" s="1223"/>
      <c r="AC36" s="1223"/>
      <c r="AD36" s="1223"/>
      <c r="AE36" s="1223"/>
      <c r="AF36" s="1223"/>
      <c r="AG36" s="1223"/>
      <c r="AH36" s="1223"/>
      <c r="AI36" s="1223"/>
      <c r="AJ36" s="1223"/>
      <c r="AK36" s="1223"/>
      <c r="AL36" s="1223"/>
      <c r="AM36" s="1223"/>
      <c r="AN36" s="1223"/>
      <c r="AO36" s="1223"/>
      <c r="AP36" s="1223"/>
      <c r="AQ36" s="1223"/>
      <c r="AR36" s="1223"/>
      <c r="AS36" s="1223"/>
      <c r="AT36" s="1223"/>
      <c r="AU36" s="1223"/>
      <c r="AV36" s="1223"/>
      <c r="AW36" s="1223"/>
      <c r="AX36" s="1223"/>
      <c r="AY36" s="1223"/>
      <c r="AZ36" s="1223"/>
      <c r="BA36" s="1223"/>
      <c r="BB36" s="1223"/>
      <c r="BC36" s="1223"/>
    </row>
    <row r="37" spans="1:55" x14ac:dyDescent="0.25">
      <c r="A37" s="1223" t="s">
        <v>1574</v>
      </c>
      <c r="B37" s="1223"/>
      <c r="C37" s="1223"/>
      <c r="D37" s="1223"/>
      <c r="E37" s="1223"/>
      <c r="F37" s="1223"/>
      <c r="G37" s="1223"/>
      <c r="H37" s="1223"/>
      <c r="I37" s="1223"/>
      <c r="J37" s="1223"/>
      <c r="K37" s="1223"/>
      <c r="L37" s="1223"/>
      <c r="M37" s="1223"/>
      <c r="N37" s="1223"/>
      <c r="O37" s="1223"/>
      <c r="P37" s="1223"/>
      <c r="Q37" s="1223"/>
      <c r="R37" s="1223"/>
      <c r="S37" s="1223"/>
      <c r="T37" s="1223"/>
      <c r="U37" s="1223"/>
      <c r="V37" s="1223"/>
      <c r="W37" s="1223"/>
      <c r="X37" s="1223"/>
      <c r="Y37" s="1223"/>
      <c r="Z37" s="1223"/>
      <c r="AA37" s="1223"/>
      <c r="AB37" s="1223"/>
      <c r="AC37" s="1223"/>
      <c r="AD37" s="1223"/>
      <c r="AE37" s="1223"/>
      <c r="AF37" s="1223"/>
      <c r="AG37" s="1223"/>
      <c r="AH37" s="1223"/>
      <c r="AI37" s="1223"/>
      <c r="AJ37" s="1223"/>
      <c r="AK37" s="1223"/>
      <c r="AL37" s="1223"/>
      <c r="AM37" s="1223"/>
      <c r="AN37" s="1223"/>
      <c r="AO37" s="1223"/>
      <c r="AP37" s="1223"/>
      <c r="AQ37" s="1223"/>
      <c r="AR37" s="1223"/>
      <c r="AS37" s="1223"/>
      <c r="AT37" s="1223"/>
      <c r="AU37" s="1223"/>
      <c r="AV37" s="1223"/>
      <c r="AW37" s="1223"/>
      <c r="AX37" s="1223"/>
      <c r="AY37" s="1223"/>
      <c r="AZ37" s="1223"/>
      <c r="BA37" s="1223"/>
      <c r="BB37" s="1223"/>
      <c r="BC37" s="1223"/>
    </row>
    <row r="38" spans="1:55" x14ac:dyDescent="0.25">
      <c r="A38" s="1223" t="s">
        <v>1575</v>
      </c>
      <c r="B38" s="1605" t="str">
        <f>'Borrower Details'!B33</f>
        <v/>
      </c>
      <c r="C38" s="1223"/>
      <c r="D38" s="1223"/>
      <c r="E38" s="1223"/>
      <c r="F38" s="1223"/>
      <c r="G38" s="1223"/>
      <c r="H38" s="1223"/>
      <c r="I38" s="1223"/>
      <c r="J38" s="1223"/>
      <c r="K38" s="1223"/>
      <c r="L38" s="1223"/>
      <c r="M38" s="1223"/>
      <c r="N38" s="1223"/>
      <c r="O38" s="1223"/>
      <c r="P38" s="1223"/>
      <c r="Q38" s="1223"/>
      <c r="R38" s="1223"/>
      <c r="S38" s="1223"/>
      <c r="T38" s="1223"/>
      <c r="U38" s="1223"/>
      <c r="V38" s="1223"/>
      <c r="W38" s="1223"/>
      <c r="X38" s="1223"/>
      <c r="Y38" s="1223"/>
      <c r="Z38" s="1223"/>
      <c r="AA38" s="1223"/>
      <c r="AB38" s="1223"/>
      <c r="AC38" s="1223"/>
      <c r="AD38" s="1223"/>
      <c r="AE38" s="1223"/>
      <c r="AF38" s="1223"/>
      <c r="AG38" s="1223"/>
      <c r="AH38" s="1223"/>
      <c r="AI38" s="1223"/>
      <c r="AJ38" s="1223"/>
      <c r="AK38" s="1223"/>
      <c r="AL38" s="1223"/>
      <c r="AM38" s="1223"/>
      <c r="AN38" s="1223"/>
      <c r="AO38" s="1223"/>
      <c r="AP38" s="1223"/>
      <c r="AQ38" s="1223"/>
      <c r="AR38" s="1223"/>
      <c r="AS38" s="1223"/>
      <c r="AT38" s="1223"/>
      <c r="AU38" s="1223"/>
      <c r="AV38" s="1223"/>
      <c r="AW38" s="1223"/>
      <c r="AX38" s="1223"/>
      <c r="AY38" s="1223"/>
      <c r="AZ38" s="1223"/>
      <c r="BA38" s="1223"/>
      <c r="BB38" s="1223"/>
      <c r="BC38" s="1223"/>
    </row>
    <row r="39" spans="1:55" x14ac:dyDescent="0.25">
      <c r="A39" s="1223" t="s">
        <v>1576</v>
      </c>
      <c r="B39" s="1605" t="str">
        <f>'Borrower Details'!B34</f>
        <v/>
      </c>
      <c r="C39" s="1223"/>
      <c r="D39" s="1223"/>
      <c r="E39" s="1223"/>
      <c r="F39" s="1223"/>
      <c r="G39" s="1223"/>
      <c r="H39" s="1223"/>
      <c r="I39" s="1223"/>
      <c r="J39" s="1223"/>
      <c r="K39" s="1223"/>
      <c r="L39" s="1223"/>
      <c r="M39" s="1223"/>
      <c r="N39" s="1223"/>
      <c r="O39" s="1223"/>
      <c r="P39" s="1223"/>
      <c r="Q39" s="1223"/>
      <c r="R39" s="1223"/>
      <c r="S39" s="1223"/>
      <c r="T39" s="1223"/>
      <c r="U39" s="1223"/>
      <c r="V39" s="1223"/>
      <c r="W39" s="1223"/>
      <c r="X39" s="1223"/>
      <c r="Y39" s="1223"/>
      <c r="Z39" s="1223"/>
      <c r="AA39" s="1223"/>
      <c r="AB39" s="1223"/>
      <c r="AC39" s="1223"/>
      <c r="AD39" s="1223"/>
      <c r="AE39" s="1223"/>
      <c r="AF39" s="1223"/>
      <c r="AG39" s="1223"/>
      <c r="AH39" s="1223"/>
      <c r="AI39" s="1223"/>
      <c r="AJ39" s="1223"/>
      <c r="AK39" s="1223"/>
      <c r="AL39" s="1223"/>
      <c r="AM39" s="1223"/>
      <c r="AN39" s="1223"/>
      <c r="AO39" s="1223"/>
      <c r="AP39" s="1223"/>
      <c r="AQ39" s="1223"/>
      <c r="AR39" s="1223"/>
      <c r="AS39" s="1223"/>
      <c r="AT39" s="1223"/>
      <c r="AU39" s="1223"/>
      <c r="AV39" s="1223"/>
      <c r="AW39" s="1223"/>
      <c r="AX39" s="1223"/>
      <c r="AY39" s="1223"/>
      <c r="AZ39" s="1223"/>
      <c r="BA39" s="1223"/>
      <c r="BB39" s="1223"/>
      <c r="BC39" s="1223"/>
    </row>
    <row r="40" spans="1:55" x14ac:dyDescent="0.25">
      <c r="A40" s="1223" t="s">
        <v>1577</v>
      </c>
      <c r="B40" s="1605" t="str">
        <f>'Borrower Details'!B35</f>
        <v/>
      </c>
      <c r="C40" s="1223"/>
      <c r="D40" s="1223"/>
      <c r="E40" s="1223"/>
      <c r="F40" s="1223"/>
      <c r="G40" s="1223"/>
      <c r="H40" s="1223"/>
      <c r="I40" s="1223"/>
      <c r="J40" s="1223"/>
      <c r="K40" s="1223"/>
      <c r="L40" s="1223"/>
      <c r="M40" s="1223"/>
      <c r="N40" s="1223"/>
      <c r="O40" s="1223"/>
      <c r="P40" s="1223"/>
      <c r="Q40" s="1223"/>
      <c r="R40" s="1223"/>
      <c r="S40" s="1223"/>
      <c r="T40" s="1223"/>
      <c r="U40" s="1223"/>
      <c r="V40" s="1223"/>
      <c r="W40" s="1223"/>
      <c r="X40" s="1223"/>
      <c r="Y40" s="1223"/>
      <c r="Z40" s="1223"/>
      <c r="AA40" s="1223"/>
      <c r="AB40" s="1223"/>
      <c r="AC40" s="1223"/>
      <c r="AD40" s="1223"/>
      <c r="AE40" s="1223"/>
      <c r="AF40" s="1223"/>
      <c r="AG40" s="1223"/>
      <c r="AH40" s="1223"/>
      <c r="AI40" s="1223"/>
      <c r="AJ40" s="1223"/>
      <c r="AK40" s="1223"/>
      <c r="AL40" s="1223"/>
      <c r="AM40" s="1223"/>
      <c r="AN40" s="1223"/>
      <c r="AO40" s="1223"/>
      <c r="AP40" s="1223"/>
      <c r="AQ40" s="1223"/>
      <c r="AR40" s="1223"/>
      <c r="AS40" s="1223"/>
      <c r="AT40" s="1223"/>
      <c r="AU40" s="1223"/>
      <c r="AV40" s="1223"/>
      <c r="AW40" s="1223"/>
      <c r="AX40" s="1223"/>
      <c r="AY40" s="1223"/>
      <c r="AZ40" s="1223"/>
      <c r="BA40" s="1223"/>
      <c r="BB40" s="1223"/>
      <c r="BC40" s="1223"/>
    </row>
    <row r="41" spans="1:55" x14ac:dyDescent="0.25">
      <c r="A41" s="1223"/>
      <c r="B41" s="1223"/>
      <c r="C41" s="1223"/>
      <c r="D41" s="1223"/>
      <c r="E41" s="1223"/>
      <c r="F41" s="1223"/>
      <c r="G41" s="1223"/>
      <c r="H41" s="1223"/>
      <c r="I41" s="1223"/>
      <c r="J41" s="1223"/>
      <c r="K41" s="1223"/>
      <c r="L41" s="1223"/>
      <c r="M41" s="1223"/>
      <c r="N41" s="1223"/>
      <c r="O41" s="1223"/>
      <c r="P41" s="1223"/>
      <c r="Q41" s="1223"/>
      <c r="R41" s="1223"/>
      <c r="S41" s="1223"/>
      <c r="T41" s="1223"/>
      <c r="U41" s="1223"/>
      <c r="V41" s="1223"/>
      <c r="W41" s="1223"/>
      <c r="X41" s="1223"/>
      <c r="Y41" s="1223"/>
      <c r="Z41" s="1223"/>
      <c r="AA41" s="1223"/>
      <c r="AB41" s="1223"/>
      <c r="AC41" s="1223"/>
      <c r="AD41" s="1223"/>
      <c r="AE41" s="1223"/>
      <c r="AF41" s="1223"/>
      <c r="AG41" s="1223"/>
      <c r="AH41" s="1223"/>
      <c r="AI41" s="1223"/>
      <c r="AJ41" s="1223"/>
      <c r="AK41" s="1223"/>
      <c r="AL41" s="1223"/>
      <c r="AM41" s="1223"/>
      <c r="AN41" s="1223"/>
      <c r="AO41" s="1223"/>
      <c r="AP41" s="1223"/>
      <c r="AQ41" s="1223"/>
      <c r="AR41" s="1223"/>
      <c r="AS41" s="1223"/>
      <c r="AT41" s="1223"/>
      <c r="AU41" s="1223"/>
      <c r="AV41" s="1223"/>
      <c r="AW41" s="1223"/>
      <c r="AX41" s="1223"/>
      <c r="AY41" s="1223"/>
      <c r="AZ41" s="1223"/>
      <c r="BA41" s="1223"/>
      <c r="BB41" s="1223"/>
      <c r="BC41" s="1223"/>
    </row>
    <row r="42" spans="1:55" ht="18.75" x14ac:dyDescent="0.3">
      <c r="A42" s="1244" t="s">
        <v>1578</v>
      </c>
      <c r="B42" s="1223"/>
      <c r="C42" s="1223"/>
      <c r="D42" s="1223"/>
      <c r="E42" s="1223"/>
      <c r="F42" s="1223"/>
      <c r="G42" s="1223"/>
      <c r="H42" s="1223"/>
      <c r="I42" s="1223"/>
      <c r="J42" s="1223"/>
      <c r="K42" s="1223"/>
      <c r="L42" s="1223"/>
      <c r="M42" s="1223"/>
      <c r="N42" s="1223"/>
      <c r="O42" s="1223"/>
      <c r="P42" s="1223"/>
      <c r="Q42" s="1223"/>
      <c r="R42" s="1223"/>
      <c r="S42" s="1223"/>
      <c r="T42" s="1223"/>
      <c r="U42" s="1223"/>
      <c r="V42" s="1223"/>
      <c r="W42" s="1223"/>
      <c r="X42" s="1223"/>
      <c r="Y42" s="1223"/>
      <c r="Z42" s="1223"/>
      <c r="AA42" s="1223"/>
      <c r="AB42" s="1223"/>
      <c r="AC42" s="1223"/>
      <c r="AD42" s="1223"/>
      <c r="AE42" s="1223"/>
      <c r="AF42" s="1223"/>
      <c r="AG42" s="1223"/>
      <c r="AH42" s="1223"/>
      <c r="AI42" s="1223"/>
      <c r="AJ42" s="1223"/>
      <c r="AK42" s="1223"/>
      <c r="AL42" s="1223"/>
      <c r="AM42" s="1223"/>
      <c r="AN42" s="1223"/>
      <c r="AO42" s="1223"/>
      <c r="AP42" s="1223"/>
      <c r="AQ42" s="1223"/>
      <c r="AR42" s="1223"/>
      <c r="AS42" s="1223"/>
      <c r="AT42" s="1223"/>
      <c r="AU42" s="1223"/>
      <c r="AV42" s="1223"/>
      <c r="AW42" s="1223"/>
      <c r="AX42" s="1223"/>
      <c r="AY42" s="1223"/>
      <c r="AZ42" s="1223"/>
      <c r="BA42" s="1223"/>
      <c r="BB42" s="1223"/>
      <c r="BC42" s="1223"/>
    </row>
    <row r="43" spans="1:55" x14ac:dyDescent="0.25">
      <c r="A43" s="1223" t="s">
        <v>1579</v>
      </c>
      <c r="B43" s="1596">
        <f>'CGTMSE Input'!B9</f>
        <v>0</v>
      </c>
      <c r="C43" s="1223"/>
      <c r="D43" s="1223"/>
      <c r="E43" s="1223"/>
      <c r="F43" s="1223"/>
      <c r="G43" s="1223"/>
      <c r="H43" s="1223"/>
      <c r="I43" s="1223"/>
      <c r="J43" s="1223"/>
      <c r="K43" s="1223"/>
      <c r="L43" s="1223"/>
      <c r="M43" s="1223"/>
      <c r="N43" s="1223"/>
      <c r="O43" s="1223"/>
      <c r="P43" s="1223"/>
      <c r="Q43" s="1223"/>
      <c r="R43" s="1223"/>
      <c r="S43" s="1223"/>
      <c r="T43" s="1223"/>
      <c r="U43" s="1223"/>
      <c r="V43" s="1223"/>
      <c r="W43" s="1223"/>
      <c r="X43" s="1223"/>
      <c r="Y43" s="1223"/>
      <c r="Z43" s="1223"/>
      <c r="AA43" s="1223"/>
      <c r="AB43" s="1223"/>
      <c r="AC43" s="1223"/>
      <c r="AD43" s="1223"/>
      <c r="AE43" s="1223"/>
      <c r="AF43" s="1223"/>
      <c r="AG43" s="1223"/>
      <c r="AH43" s="1223"/>
      <c r="AI43" s="1223"/>
      <c r="AJ43" s="1223"/>
      <c r="AK43" s="1223"/>
      <c r="AL43" s="1223"/>
      <c r="AM43" s="1223"/>
      <c r="AN43" s="1223"/>
      <c r="AO43" s="1223"/>
      <c r="AP43" s="1223"/>
      <c r="AQ43" s="1223"/>
      <c r="AR43" s="1223"/>
      <c r="AS43" s="1223"/>
      <c r="AT43" s="1223"/>
      <c r="AU43" s="1223"/>
      <c r="AV43" s="1223"/>
      <c r="AW43" s="1223"/>
      <c r="AX43" s="1223"/>
      <c r="AY43" s="1223"/>
      <c r="AZ43" s="1223"/>
      <c r="BA43" s="1223"/>
      <c r="BB43" s="1223"/>
      <c r="BC43" s="1223"/>
    </row>
    <row r="44" spans="1:55" ht="30" x14ac:dyDescent="0.25">
      <c r="A44" s="1243" t="s">
        <v>1580</v>
      </c>
      <c r="B44" s="1596">
        <f>'CGTMSE Input'!B10</f>
        <v>0</v>
      </c>
      <c r="C44" s="1223"/>
      <c r="D44" s="1223"/>
      <c r="E44" s="1223"/>
      <c r="F44" s="1223"/>
      <c r="G44" s="1223"/>
      <c r="H44" s="1223"/>
      <c r="I44" s="1223"/>
      <c r="J44" s="1223"/>
      <c r="K44" s="1223"/>
      <c r="L44" s="1223"/>
      <c r="M44" s="1223"/>
      <c r="N44" s="1223"/>
      <c r="O44" s="1223"/>
      <c r="P44" s="1223"/>
      <c r="Q44" s="1223"/>
      <c r="R44" s="1223"/>
      <c r="S44" s="1223"/>
      <c r="T44" s="1223"/>
      <c r="U44" s="1223"/>
      <c r="V44" s="1223"/>
      <c r="W44" s="1223"/>
      <c r="X44" s="1223"/>
      <c r="Y44" s="1223"/>
      <c r="Z44" s="1223"/>
      <c r="AA44" s="1223"/>
      <c r="AB44" s="1223"/>
      <c r="AC44" s="1223"/>
      <c r="AD44" s="1223"/>
      <c r="AE44" s="1223"/>
      <c r="AF44" s="1223"/>
      <c r="AG44" s="1223"/>
      <c r="AH44" s="1223"/>
      <c r="AI44" s="1223"/>
      <c r="AJ44" s="1223"/>
      <c r="AK44" s="1223"/>
      <c r="AL44" s="1223"/>
      <c r="AM44" s="1223"/>
      <c r="AN44" s="1223"/>
      <c r="AO44" s="1223"/>
      <c r="AP44" s="1223"/>
      <c r="AQ44" s="1223"/>
      <c r="AR44" s="1223"/>
      <c r="AS44" s="1223"/>
      <c r="AT44" s="1223"/>
      <c r="AU44" s="1223"/>
      <c r="AV44" s="1223"/>
      <c r="AW44" s="1223"/>
      <c r="AX44" s="1223"/>
      <c r="AY44" s="1223"/>
      <c r="AZ44" s="1223"/>
      <c r="BA44" s="1223"/>
      <c r="BB44" s="1223"/>
      <c r="BC44" s="1223"/>
    </row>
    <row r="45" spans="1:55" ht="45" x14ac:dyDescent="0.25">
      <c r="A45" s="1243" t="s">
        <v>1581</v>
      </c>
      <c r="B45" s="1596">
        <f>'CGTMSE Input'!B11</f>
        <v>0</v>
      </c>
      <c r="C45" s="1223"/>
      <c r="D45" s="1223"/>
      <c r="E45" s="1223"/>
      <c r="F45" s="1223"/>
      <c r="G45" s="1223"/>
      <c r="H45" s="1223"/>
      <c r="I45" s="1223"/>
      <c r="J45" s="1223"/>
      <c r="K45" s="1223"/>
      <c r="L45" s="1223"/>
      <c r="M45" s="1223"/>
      <c r="N45" s="1223"/>
      <c r="O45" s="1223"/>
      <c r="P45" s="1223"/>
      <c r="Q45" s="1223"/>
      <c r="R45" s="1223"/>
      <c r="S45" s="1223"/>
      <c r="T45" s="1223"/>
      <c r="U45" s="1223"/>
      <c r="V45" s="1223"/>
      <c r="W45" s="1223"/>
      <c r="X45" s="1223"/>
      <c r="Y45" s="1223"/>
      <c r="Z45" s="1223"/>
      <c r="AA45" s="1223"/>
      <c r="AB45" s="1223"/>
      <c r="AC45" s="1223"/>
      <c r="AD45" s="1223"/>
      <c r="AE45" s="1223"/>
      <c r="AF45" s="1223"/>
      <c r="AG45" s="1223"/>
      <c r="AH45" s="1223"/>
      <c r="AI45" s="1223"/>
      <c r="AJ45" s="1223"/>
      <c r="AK45" s="1223"/>
      <c r="AL45" s="1223"/>
      <c r="AM45" s="1223"/>
      <c r="AN45" s="1223"/>
      <c r="AO45" s="1223"/>
      <c r="AP45" s="1223"/>
      <c r="AQ45" s="1223"/>
      <c r="AR45" s="1223"/>
      <c r="AS45" s="1223"/>
      <c r="AT45" s="1223"/>
      <c r="AU45" s="1223"/>
      <c r="AV45" s="1223"/>
      <c r="AW45" s="1223"/>
      <c r="AX45" s="1223"/>
      <c r="AY45" s="1223"/>
      <c r="AZ45" s="1223"/>
      <c r="BA45" s="1223"/>
      <c r="BB45" s="1223"/>
      <c r="BC45" s="1223"/>
    </row>
    <row r="46" spans="1:55" ht="30" x14ac:dyDescent="0.25">
      <c r="A46" s="1243" t="s">
        <v>1582</v>
      </c>
      <c r="B46" s="1596">
        <f>'CGTMSE Input'!B12</f>
        <v>0</v>
      </c>
      <c r="C46" s="1223"/>
      <c r="D46" s="1223"/>
      <c r="E46" s="1223"/>
      <c r="F46" s="1223"/>
      <c r="G46" s="1223"/>
      <c r="H46" s="1223"/>
      <c r="I46" s="1223"/>
      <c r="J46" s="1223"/>
      <c r="K46" s="1223"/>
      <c r="L46" s="1223"/>
      <c r="M46" s="1223"/>
      <c r="N46" s="1223"/>
      <c r="O46" s="1223"/>
      <c r="P46" s="1223"/>
      <c r="Q46" s="1223"/>
      <c r="R46" s="1223"/>
      <c r="S46" s="1223"/>
      <c r="T46" s="1223"/>
      <c r="U46" s="1223"/>
      <c r="V46" s="1223"/>
      <c r="W46" s="1223"/>
      <c r="X46" s="1223"/>
      <c r="Y46" s="1223"/>
      <c r="Z46" s="1223"/>
      <c r="AA46" s="1223"/>
      <c r="AB46" s="1223"/>
      <c r="AC46" s="1223"/>
      <c r="AD46" s="1223"/>
      <c r="AE46" s="1223"/>
      <c r="AF46" s="1223"/>
      <c r="AG46" s="1223"/>
      <c r="AH46" s="1223"/>
      <c r="AI46" s="1223"/>
      <c r="AJ46" s="1223"/>
      <c r="AK46" s="1223"/>
      <c r="AL46" s="1223"/>
      <c r="AM46" s="1223"/>
      <c r="AN46" s="1223"/>
      <c r="AO46" s="1223"/>
      <c r="AP46" s="1223"/>
      <c r="AQ46" s="1223"/>
      <c r="AR46" s="1223"/>
      <c r="AS46" s="1223"/>
      <c r="AT46" s="1223"/>
      <c r="AU46" s="1223"/>
      <c r="AV46" s="1223"/>
      <c r="AW46" s="1223"/>
      <c r="AX46" s="1223"/>
      <c r="AY46" s="1223"/>
      <c r="AZ46" s="1223"/>
      <c r="BA46" s="1223"/>
      <c r="BB46" s="1223"/>
      <c r="BC46" s="1223"/>
    </row>
    <row r="47" spans="1:55" ht="30" x14ac:dyDescent="0.25">
      <c r="A47" s="1243" t="s">
        <v>1583</v>
      </c>
      <c r="B47" s="1596">
        <f>'CGTMSE Input'!B13</f>
        <v>0</v>
      </c>
      <c r="C47" s="1223"/>
      <c r="D47" s="1223"/>
      <c r="E47" s="1223"/>
      <c r="F47" s="1223"/>
      <c r="G47" s="1223"/>
      <c r="H47" s="1223"/>
      <c r="I47" s="1223"/>
      <c r="J47" s="1223"/>
      <c r="K47" s="1223"/>
      <c r="L47" s="1223"/>
      <c r="M47" s="1223"/>
      <c r="N47" s="1223"/>
      <c r="O47" s="1223"/>
      <c r="P47" s="1223"/>
      <c r="Q47" s="1223"/>
      <c r="R47" s="1223"/>
      <c r="S47" s="1223"/>
      <c r="T47" s="1223"/>
      <c r="U47" s="1223"/>
      <c r="V47" s="1223"/>
      <c r="W47" s="1223"/>
      <c r="X47" s="1223"/>
      <c r="Y47" s="1223"/>
      <c r="Z47" s="1223"/>
      <c r="AA47" s="1223"/>
      <c r="AB47" s="1223"/>
      <c r="AC47" s="1223"/>
      <c r="AD47" s="1223"/>
      <c r="AE47" s="1223"/>
      <c r="AF47" s="1223"/>
      <c r="AG47" s="1223"/>
      <c r="AH47" s="1223"/>
      <c r="AI47" s="1223"/>
      <c r="AJ47" s="1223"/>
      <c r="AK47" s="1223"/>
      <c r="AL47" s="1223"/>
      <c r="AM47" s="1223"/>
      <c r="AN47" s="1223"/>
      <c r="AO47" s="1223"/>
      <c r="AP47" s="1223"/>
      <c r="AQ47" s="1223"/>
      <c r="AR47" s="1223"/>
      <c r="AS47" s="1223"/>
      <c r="AT47" s="1223"/>
      <c r="AU47" s="1223"/>
      <c r="AV47" s="1223"/>
      <c r="AW47" s="1223"/>
      <c r="AX47" s="1223"/>
      <c r="AY47" s="1223"/>
      <c r="AZ47" s="1223"/>
      <c r="BA47" s="1223"/>
      <c r="BB47" s="1223"/>
      <c r="BC47" s="1223"/>
    </row>
    <row r="48" spans="1:55" ht="30" x14ac:dyDescent="0.25">
      <c r="A48" s="1243" t="s">
        <v>1584</v>
      </c>
      <c r="B48" s="1596">
        <f>'CGTMSE Input'!B14</f>
        <v>0</v>
      </c>
      <c r="C48" s="1223"/>
      <c r="D48" s="1223"/>
      <c r="E48" s="1223"/>
      <c r="F48" s="1223"/>
      <c r="G48" s="1223"/>
      <c r="H48" s="1223"/>
      <c r="I48" s="1223"/>
      <c r="J48" s="1223"/>
      <c r="K48" s="1223"/>
      <c r="L48" s="1223"/>
      <c r="M48" s="1223"/>
      <c r="N48" s="1223"/>
      <c r="O48" s="1223"/>
      <c r="P48" s="1223"/>
      <c r="Q48" s="1223"/>
      <c r="R48" s="1223"/>
      <c r="S48" s="1223"/>
      <c r="T48" s="1223"/>
      <c r="U48" s="1223"/>
      <c r="V48" s="1223"/>
      <c r="W48" s="1223"/>
      <c r="X48" s="1223"/>
      <c r="Y48" s="1223"/>
      <c r="Z48" s="1223"/>
      <c r="AA48" s="1223"/>
      <c r="AB48" s="1223"/>
      <c r="AC48" s="1223"/>
      <c r="AD48" s="1223"/>
      <c r="AE48" s="1223"/>
      <c r="AF48" s="1223"/>
      <c r="AG48" s="1223"/>
      <c r="AH48" s="1223"/>
      <c r="AI48" s="1223"/>
      <c r="AJ48" s="1223"/>
      <c r="AK48" s="1223"/>
      <c r="AL48" s="1223"/>
      <c r="AM48" s="1223"/>
      <c r="AN48" s="1223"/>
      <c r="AO48" s="1223"/>
      <c r="AP48" s="1223"/>
      <c r="AQ48" s="1223"/>
      <c r="AR48" s="1223"/>
      <c r="AS48" s="1223"/>
      <c r="AT48" s="1223"/>
      <c r="AU48" s="1223"/>
      <c r="AV48" s="1223"/>
      <c r="AW48" s="1223"/>
      <c r="AX48" s="1223"/>
      <c r="AY48" s="1223"/>
      <c r="AZ48" s="1223"/>
      <c r="BA48" s="1223"/>
      <c r="BB48" s="1223"/>
      <c r="BC48" s="1223"/>
    </row>
    <row r="49" spans="1:55" ht="30" x14ac:dyDescent="0.25">
      <c r="A49" s="1250" t="s">
        <v>2610</v>
      </c>
      <c r="B49" s="1596">
        <f>'CGTMSE Input'!B15</f>
        <v>0</v>
      </c>
      <c r="C49" s="1223"/>
      <c r="D49" s="1223"/>
      <c r="E49" s="1223"/>
      <c r="F49" s="1223"/>
      <c r="G49" s="1223"/>
      <c r="H49" s="1223"/>
      <c r="I49" s="1223"/>
      <c r="J49" s="1223"/>
      <c r="K49" s="1223"/>
      <c r="L49" s="1223"/>
      <c r="M49" s="1223"/>
      <c r="N49" s="1223"/>
      <c r="O49" s="1223"/>
      <c r="P49" s="1223"/>
      <c r="Q49" s="1223"/>
      <c r="R49" s="1223"/>
      <c r="S49" s="1223"/>
      <c r="T49" s="1223"/>
      <c r="U49" s="1223"/>
      <c r="V49" s="1223"/>
      <c r="W49" s="1223"/>
      <c r="X49" s="1223"/>
      <c r="Y49" s="1223"/>
      <c r="Z49" s="1223"/>
      <c r="AA49" s="1223"/>
      <c r="AB49" s="1223"/>
      <c r="AC49" s="1223"/>
      <c r="AD49" s="1223"/>
      <c r="AE49" s="1223"/>
      <c r="AF49" s="1223"/>
      <c r="AG49" s="1223"/>
      <c r="AH49" s="1223"/>
      <c r="AI49" s="1223"/>
      <c r="AJ49" s="1223"/>
      <c r="AK49" s="1223"/>
      <c r="AL49" s="1223"/>
      <c r="AM49" s="1223"/>
      <c r="AN49" s="1223"/>
      <c r="AO49" s="1223"/>
      <c r="AP49" s="1223"/>
      <c r="AQ49" s="1223"/>
      <c r="AR49" s="1223"/>
      <c r="AS49" s="1223"/>
      <c r="AT49" s="1223"/>
      <c r="AU49" s="1223"/>
      <c r="AV49" s="1223"/>
      <c r="AW49" s="1223"/>
      <c r="AX49" s="1223"/>
      <c r="AY49" s="1223"/>
      <c r="AZ49" s="1223"/>
      <c r="BA49" s="1223"/>
      <c r="BB49" s="1223"/>
      <c r="BC49" s="1223"/>
    </row>
    <row r="50" spans="1:55" ht="45" x14ac:dyDescent="0.25">
      <c r="A50" s="1250" t="s">
        <v>1585</v>
      </c>
      <c r="B50" s="1223"/>
      <c r="C50" s="1223"/>
      <c r="D50" s="1223"/>
      <c r="E50" s="1223"/>
      <c r="F50" s="1223"/>
      <c r="G50" s="1223"/>
      <c r="H50" s="1223"/>
      <c r="I50" s="1223"/>
      <c r="J50" s="1223"/>
      <c r="K50" s="1223"/>
      <c r="L50" s="1223"/>
      <c r="M50" s="1223"/>
      <c r="N50" s="1223"/>
      <c r="O50" s="1223"/>
      <c r="P50" s="1223"/>
      <c r="Q50" s="1223"/>
      <c r="R50" s="1223"/>
      <c r="S50" s="1223"/>
      <c r="T50" s="1223"/>
      <c r="U50" s="1223"/>
      <c r="V50" s="1223"/>
      <c r="W50" s="1223"/>
      <c r="X50" s="1223"/>
      <c r="Y50" s="1223"/>
      <c r="Z50" s="1223"/>
      <c r="AA50" s="1223"/>
      <c r="AB50" s="1223"/>
      <c r="AC50" s="1223"/>
      <c r="AD50" s="1223"/>
      <c r="AE50" s="1223"/>
      <c r="AF50" s="1223"/>
      <c r="AG50" s="1223"/>
      <c r="AH50" s="1223"/>
      <c r="AI50" s="1223"/>
      <c r="AJ50" s="1223"/>
      <c r="AK50" s="1223"/>
      <c r="AL50" s="1223"/>
      <c r="AM50" s="1223"/>
      <c r="AN50" s="1223"/>
      <c r="AO50" s="1223"/>
      <c r="AP50" s="1223"/>
      <c r="AQ50" s="1223"/>
      <c r="AR50" s="1223"/>
      <c r="AS50" s="1223"/>
      <c r="AT50" s="1223"/>
      <c r="AU50" s="1223"/>
      <c r="AV50" s="1223"/>
      <c r="AW50" s="1223"/>
      <c r="AX50" s="1223"/>
      <c r="AY50" s="1223"/>
      <c r="AZ50" s="1223"/>
      <c r="BA50" s="1223"/>
      <c r="BB50" s="1223"/>
      <c r="BC50" s="1223"/>
    </row>
    <row r="51" spans="1:55" x14ac:dyDescent="0.25">
      <c r="A51" s="1249" t="s">
        <v>2611</v>
      </c>
      <c r="B51" s="1596">
        <f>'CGTMSE Input'!B16</f>
        <v>0</v>
      </c>
      <c r="C51" s="1223" t="s">
        <v>2612</v>
      </c>
      <c r="D51" s="1596">
        <f>'CGTMSE Input'!B17</f>
        <v>0</v>
      </c>
      <c r="E51" s="1223"/>
      <c r="F51" s="1223"/>
      <c r="G51" s="1223"/>
      <c r="H51" s="1223"/>
      <c r="I51" s="1223"/>
      <c r="J51" s="1223"/>
      <c r="K51" s="1223"/>
      <c r="L51" s="1223"/>
      <c r="M51" s="1223"/>
      <c r="N51" s="1223"/>
      <c r="O51" s="1223"/>
      <c r="P51" s="1223"/>
      <c r="Q51" s="1223"/>
      <c r="R51" s="1223"/>
      <c r="S51" s="1223"/>
      <c r="T51" s="1223"/>
      <c r="U51" s="1223"/>
      <c r="V51" s="1223"/>
      <c r="W51" s="1223"/>
      <c r="X51" s="1223"/>
      <c r="Y51" s="1223"/>
      <c r="Z51" s="1223"/>
      <c r="AA51" s="1223"/>
      <c r="AB51" s="1223"/>
      <c r="AC51" s="1223"/>
      <c r="AD51" s="1223"/>
      <c r="AE51" s="1223"/>
      <c r="AF51" s="1223"/>
      <c r="AG51" s="1223"/>
      <c r="AH51" s="1223"/>
      <c r="AI51" s="1223"/>
      <c r="AJ51" s="1223"/>
      <c r="AK51" s="1223"/>
      <c r="AL51" s="1223"/>
      <c r="AM51" s="1223"/>
      <c r="AN51" s="1223"/>
      <c r="AO51" s="1223"/>
      <c r="AP51" s="1223"/>
      <c r="AQ51" s="1223"/>
      <c r="AR51" s="1223"/>
      <c r="AS51" s="1223"/>
      <c r="AT51" s="1223"/>
      <c r="AU51" s="1223"/>
      <c r="AV51" s="1223"/>
      <c r="AW51" s="1223"/>
      <c r="AX51" s="1223"/>
      <c r="AY51" s="1223"/>
      <c r="AZ51" s="1223"/>
      <c r="BA51" s="1223"/>
      <c r="BB51" s="1223"/>
      <c r="BC51" s="1223"/>
    </row>
    <row r="52" spans="1:55" ht="60" x14ac:dyDescent="0.25">
      <c r="A52" s="1250" t="s">
        <v>1586</v>
      </c>
      <c r="B52" s="1223"/>
      <c r="C52" s="1223"/>
      <c r="D52" s="1223"/>
      <c r="E52" s="1223"/>
      <c r="F52" s="1223"/>
      <c r="G52" s="1223"/>
      <c r="H52" s="1223"/>
      <c r="I52" s="1223"/>
      <c r="J52" s="1223"/>
      <c r="K52" s="1223"/>
      <c r="L52" s="1223"/>
      <c r="M52" s="1223"/>
      <c r="N52" s="1223"/>
      <c r="O52" s="1223"/>
      <c r="P52" s="1223"/>
      <c r="Q52" s="1223"/>
      <c r="R52" s="1223"/>
      <c r="S52" s="1223"/>
      <c r="T52" s="1223"/>
      <c r="U52" s="1223"/>
      <c r="V52" s="1223"/>
      <c r="W52" s="1223"/>
      <c r="X52" s="1223"/>
      <c r="Y52" s="1223"/>
      <c r="Z52" s="1223"/>
      <c r="AA52" s="1223"/>
      <c r="AB52" s="1223"/>
      <c r="AC52" s="1223"/>
      <c r="AD52" s="1223"/>
      <c r="AE52" s="1223"/>
      <c r="AF52" s="1223"/>
      <c r="AG52" s="1223"/>
      <c r="AH52" s="1223"/>
      <c r="AI52" s="1223"/>
      <c r="AJ52" s="1223"/>
      <c r="AK52" s="1223"/>
      <c r="AL52" s="1223"/>
      <c r="AM52" s="1223"/>
      <c r="AN52" s="1223"/>
      <c r="AO52" s="1223"/>
      <c r="AP52" s="1223"/>
      <c r="AQ52" s="1223"/>
      <c r="AR52" s="1223"/>
      <c r="AS52" s="1223"/>
      <c r="AT52" s="1223"/>
      <c r="AU52" s="1223"/>
      <c r="AV52" s="1223"/>
      <c r="AW52" s="1223"/>
      <c r="AX52" s="1223"/>
      <c r="AY52" s="1223"/>
      <c r="AZ52" s="1223"/>
      <c r="BA52" s="1223"/>
      <c r="BB52" s="1223"/>
      <c r="BC52" s="1223"/>
    </row>
    <row r="53" spans="1:55" ht="60" x14ac:dyDescent="0.25">
      <c r="A53" s="1250" t="s">
        <v>1587</v>
      </c>
      <c r="B53" s="1223"/>
      <c r="C53" s="1223"/>
      <c r="D53" s="1223"/>
      <c r="E53" s="1223"/>
      <c r="F53" s="1223"/>
      <c r="G53" s="1223"/>
      <c r="H53" s="1223"/>
      <c r="I53" s="1223"/>
      <c r="J53" s="1223"/>
      <c r="K53" s="1223"/>
      <c r="L53" s="1223"/>
      <c r="M53" s="1223"/>
      <c r="N53" s="1223"/>
      <c r="O53" s="1223"/>
      <c r="P53" s="1223"/>
      <c r="Q53" s="1223"/>
      <c r="R53" s="1223"/>
      <c r="S53" s="1223"/>
      <c r="T53" s="1223"/>
      <c r="U53" s="1223"/>
      <c r="V53" s="1223"/>
      <c r="W53" s="1223"/>
      <c r="X53" s="1223"/>
      <c r="Y53" s="1223"/>
      <c r="Z53" s="1223"/>
      <c r="AA53" s="1223"/>
      <c r="AB53" s="1223"/>
      <c r="AC53" s="1223"/>
      <c r="AD53" s="1223"/>
      <c r="AE53" s="1223"/>
      <c r="AF53" s="1223"/>
      <c r="AG53" s="1223"/>
      <c r="AH53" s="1223"/>
      <c r="AI53" s="1223"/>
      <c r="AJ53" s="1223"/>
      <c r="AK53" s="1223"/>
      <c r="AL53" s="1223"/>
      <c r="AM53" s="1223"/>
      <c r="AN53" s="1223"/>
      <c r="AO53" s="1223"/>
      <c r="AP53" s="1223"/>
      <c r="AQ53" s="1223"/>
      <c r="AR53" s="1223"/>
      <c r="AS53" s="1223"/>
      <c r="AT53" s="1223"/>
      <c r="AU53" s="1223"/>
      <c r="AV53" s="1223"/>
      <c r="AW53" s="1223"/>
      <c r="AX53" s="1223"/>
      <c r="AY53" s="1223"/>
      <c r="AZ53" s="1223"/>
      <c r="BA53" s="1223"/>
      <c r="BB53" s="1223"/>
      <c r="BC53" s="1223"/>
    </row>
    <row r="54" spans="1:55" ht="18.75" x14ac:dyDescent="0.3">
      <c r="A54" s="1259" t="s">
        <v>1588</v>
      </c>
      <c r="B54" s="1223"/>
      <c r="C54" s="1223"/>
      <c r="D54" s="1223"/>
      <c r="E54" s="1223"/>
      <c r="F54" s="1223"/>
      <c r="G54" s="1223"/>
      <c r="H54" s="1223"/>
      <c r="I54" s="1223"/>
      <c r="J54" s="1223"/>
      <c r="K54" s="1223"/>
      <c r="L54" s="1223"/>
      <c r="M54" s="1223"/>
      <c r="N54" s="1223"/>
      <c r="O54" s="1223"/>
      <c r="P54" s="1223"/>
      <c r="Q54" s="1223"/>
      <c r="R54" s="1223"/>
      <c r="S54" s="1223"/>
      <c r="T54" s="1223"/>
      <c r="U54" s="1223"/>
      <c r="V54" s="1223"/>
      <c r="W54" s="1223"/>
      <c r="X54" s="1223"/>
      <c r="Y54" s="1223"/>
      <c r="Z54" s="1223"/>
      <c r="AA54" s="1223"/>
      <c r="AB54" s="1223"/>
      <c r="AC54" s="1223"/>
      <c r="AD54" s="1223"/>
      <c r="AE54" s="1223"/>
      <c r="AF54" s="1223"/>
      <c r="AG54" s="1223"/>
      <c r="AH54" s="1223"/>
      <c r="AI54" s="1223"/>
      <c r="AJ54" s="1223"/>
      <c r="AK54" s="1223"/>
      <c r="AL54" s="1223"/>
      <c r="AM54" s="1223"/>
      <c r="AN54" s="1223"/>
      <c r="AO54" s="1223"/>
      <c r="AP54" s="1223"/>
      <c r="AQ54" s="1223"/>
      <c r="AR54" s="1223"/>
      <c r="AS54" s="1223"/>
      <c r="AT54" s="1223"/>
      <c r="AU54" s="1223"/>
      <c r="AV54" s="1223"/>
      <c r="AW54" s="1223"/>
      <c r="AX54" s="1223"/>
      <c r="AY54" s="1223"/>
      <c r="AZ54" s="1223"/>
      <c r="BA54" s="1223"/>
      <c r="BB54" s="1223"/>
      <c r="BC54" s="1223"/>
    </row>
    <row r="55" spans="1:55" ht="28.5" x14ac:dyDescent="0.25">
      <c r="A55" s="1250" t="s">
        <v>2613</v>
      </c>
      <c r="B55" s="1596">
        <f>'CGTMSE Input'!B18</f>
        <v>0</v>
      </c>
      <c r="C55" s="1223"/>
      <c r="D55" s="1223"/>
      <c r="E55" s="1223"/>
      <c r="F55" s="1223"/>
      <c r="G55" s="1223"/>
      <c r="H55" s="1223"/>
      <c r="I55" s="1223"/>
      <c r="J55" s="1223"/>
      <c r="K55" s="1223"/>
      <c r="L55" s="1223"/>
      <c r="M55" s="1223"/>
      <c r="N55" s="1223"/>
      <c r="O55" s="1223"/>
      <c r="P55" s="1223"/>
      <c r="Q55" s="1223"/>
      <c r="R55" s="1223"/>
      <c r="S55" s="1223"/>
      <c r="T55" s="1223"/>
      <c r="U55" s="1223"/>
      <c r="V55" s="1223"/>
      <c r="W55" s="1223"/>
      <c r="X55" s="1223"/>
      <c r="Y55" s="1223"/>
      <c r="Z55" s="1223"/>
      <c r="AA55" s="1223"/>
      <c r="AB55" s="1223"/>
      <c r="AC55" s="1223"/>
      <c r="AD55" s="1223"/>
      <c r="AE55" s="1223"/>
      <c r="AF55" s="1223"/>
      <c r="AG55" s="1223"/>
      <c r="AH55" s="1223"/>
      <c r="AI55" s="1223"/>
      <c r="AJ55" s="1223"/>
      <c r="AK55" s="1223"/>
      <c r="AL55" s="1223"/>
      <c r="AM55" s="1223"/>
      <c r="AN55" s="1223"/>
      <c r="AO55" s="1223"/>
      <c r="AP55" s="1223"/>
      <c r="AQ55" s="1223"/>
      <c r="AR55" s="1223"/>
      <c r="AS55" s="1223"/>
      <c r="AT55" s="1223"/>
      <c r="AU55" s="1223"/>
      <c r="AV55" s="1223"/>
      <c r="AW55" s="1223"/>
      <c r="AX55" s="1223"/>
      <c r="AY55" s="1223"/>
      <c r="AZ55" s="1223"/>
      <c r="BA55" s="1223"/>
      <c r="BB55" s="1223"/>
      <c r="BC55" s="1223"/>
    </row>
    <row r="56" spans="1:55" x14ac:dyDescent="0.25">
      <c r="A56" s="1223" t="s">
        <v>1589</v>
      </c>
      <c r="B56" s="1223"/>
      <c r="C56" s="1223"/>
      <c r="D56" s="1223"/>
      <c r="E56" s="1223"/>
      <c r="F56" s="1223"/>
      <c r="G56" s="1223"/>
      <c r="H56" s="1223"/>
      <c r="I56" s="1223"/>
      <c r="J56" s="1223"/>
      <c r="K56" s="1223"/>
      <c r="L56" s="1223"/>
      <c r="M56" s="1223"/>
      <c r="N56" s="1223"/>
      <c r="O56" s="1223"/>
      <c r="P56" s="1223"/>
      <c r="Q56" s="1223"/>
      <c r="R56" s="1223"/>
      <c r="S56" s="1223"/>
      <c r="T56" s="1223"/>
      <c r="U56" s="1223"/>
      <c r="V56" s="1223"/>
      <c r="W56" s="1223"/>
      <c r="X56" s="1223"/>
      <c r="Y56" s="1223"/>
      <c r="Z56" s="1223"/>
      <c r="AA56" s="1223"/>
      <c r="AB56" s="1223"/>
      <c r="AC56" s="1223"/>
      <c r="AD56" s="1223"/>
      <c r="AE56" s="1223"/>
      <c r="AF56" s="1223"/>
      <c r="AG56" s="1223"/>
      <c r="AH56" s="1223"/>
      <c r="AI56" s="1223"/>
      <c r="AJ56" s="1223"/>
      <c r="AK56" s="1223"/>
      <c r="AL56" s="1223"/>
      <c r="AM56" s="1223"/>
      <c r="AN56" s="1223"/>
      <c r="AO56" s="1223"/>
      <c r="AP56" s="1223"/>
      <c r="AQ56" s="1223"/>
      <c r="AR56" s="1223"/>
      <c r="AS56" s="1223"/>
      <c r="AT56" s="1223"/>
      <c r="AU56" s="1223"/>
      <c r="AV56" s="1223"/>
      <c r="AW56" s="1223"/>
      <c r="AX56" s="1223"/>
      <c r="AY56" s="1223"/>
      <c r="AZ56" s="1223"/>
      <c r="BA56" s="1223"/>
      <c r="BB56" s="1223"/>
      <c r="BC56" s="1223"/>
    </row>
    <row r="57" spans="1:55" ht="18.75" x14ac:dyDescent="0.3">
      <c r="A57" s="1260" t="s">
        <v>1590</v>
      </c>
      <c r="B57" s="1223"/>
      <c r="C57" s="1223"/>
      <c r="D57" s="1223"/>
      <c r="E57" s="1223"/>
      <c r="F57" s="1223"/>
      <c r="G57" s="1223"/>
      <c r="H57" s="1223"/>
      <c r="I57" s="1223"/>
      <c r="J57" s="1223"/>
      <c r="K57" s="1223"/>
      <c r="L57" s="1223"/>
      <c r="M57" s="1223"/>
      <c r="N57" s="1223"/>
      <c r="O57" s="1223"/>
      <c r="P57" s="1223"/>
      <c r="Q57" s="1223"/>
      <c r="R57" s="1223"/>
      <c r="S57" s="1223"/>
      <c r="T57" s="1223"/>
      <c r="U57" s="1223"/>
      <c r="V57" s="1223"/>
      <c r="W57" s="1223"/>
      <c r="X57" s="1223"/>
      <c r="Y57" s="1223"/>
      <c r="Z57" s="1223"/>
      <c r="AA57" s="1223"/>
      <c r="AB57" s="1223"/>
      <c r="AC57" s="1223"/>
      <c r="AD57" s="1223"/>
      <c r="AE57" s="1223"/>
      <c r="AF57" s="1223"/>
      <c r="AG57" s="1223"/>
      <c r="AH57" s="1223"/>
      <c r="AI57" s="1223"/>
      <c r="AJ57" s="1223"/>
      <c r="AK57" s="1223"/>
      <c r="AL57" s="1223"/>
      <c r="AM57" s="1223"/>
      <c r="AN57" s="1223"/>
      <c r="AO57" s="1223"/>
      <c r="AP57" s="1223"/>
      <c r="AQ57" s="1223"/>
      <c r="AR57" s="1223"/>
      <c r="AS57" s="1223"/>
      <c r="AT57" s="1223"/>
      <c r="AU57" s="1223"/>
      <c r="AV57" s="1223"/>
      <c r="AW57" s="1223"/>
      <c r="AX57" s="1223"/>
      <c r="AY57" s="1223"/>
      <c r="AZ57" s="1223"/>
      <c r="BA57" s="1223"/>
      <c r="BB57" s="1223"/>
      <c r="BC57" s="1223"/>
    </row>
    <row r="58" spans="1:55" ht="45" x14ac:dyDescent="0.25">
      <c r="A58" s="1250" t="s">
        <v>2614</v>
      </c>
      <c r="B58" s="1596">
        <f>'CGTMSE Input'!B19</f>
        <v>0</v>
      </c>
      <c r="C58" s="1223"/>
      <c r="D58" s="1223"/>
      <c r="E58" s="1223"/>
      <c r="F58" s="1223"/>
      <c r="G58" s="1223"/>
      <c r="H58" s="1223"/>
      <c r="I58" s="1223"/>
      <c r="J58" s="1223"/>
      <c r="K58" s="1223"/>
      <c r="L58" s="1223"/>
      <c r="M58" s="1223"/>
      <c r="N58" s="1223"/>
      <c r="O58" s="1223"/>
      <c r="P58" s="1223"/>
      <c r="Q58" s="1223"/>
      <c r="R58" s="1223"/>
      <c r="S58" s="1223"/>
      <c r="T58" s="1223"/>
      <c r="U58" s="1223"/>
      <c r="V58" s="1223"/>
      <c r="W58" s="1223"/>
      <c r="X58" s="1223"/>
      <c r="Y58" s="1223"/>
      <c r="Z58" s="1223"/>
      <c r="AA58" s="1223"/>
      <c r="AB58" s="1223"/>
      <c r="AC58" s="1223"/>
      <c r="AD58" s="1223"/>
      <c r="AE58" s="1223"/>
      <c r="AF58" s="1223"/>
      <c r="AG58" s="1223"/>
      <c r="AH58" s="1223"/>
      <c r="AI58" s="1223"/>
      <c r="AJ58" s="1223"/>
      <c r="AK58" s="1223"/>
      <c r="AL58" s="1223"/>
      <c r="AM58" s="1223"/>
      <c r="AN58" s="1223"/>
      <c r="AO58" s="1223"/>
      <c r="AP58" s="1223"/>
      <c r="AQ58" s="1223"/>
      <c r="AR58" s="1223"/>
      <c r="AS58" s="1223"/>
      <c r="AT58" s="1223"/>
      <c r="AU58" s="1223"/>
      <c r="AV58" s="1223"/>
      <c r="AW58" s="1223"/>
      <c r="AX58" s="1223"/>
      <c r="AY58" s="1223"/>
      <c r="AZ58" s="1223"/>
      <c r="BA58" s="1223"/>
      <c r="BB58" s="1223"/>
      <c r="BC58" s="1223"/>
    </row>
    <row r="59" spans="1:55" ht="30" x14ac:dyDescent="0.25">
      <c r="A59" s="1261" t="s">
        <v>2615</v>
      </c>
      <c r="B59" s="1596">
        <f>'CGTMSE Input'!B20</f>
        <v>0</v>
      </c>
      <c r="C59" s="1223"/>
      <c r="D59" s="1223"/>
      <c r="E59" s="1223"/>
      <c r="F59" s="1223"/>
      <c r="G59" s="1223"/>
      <c r="H59" s="1223"/>
      <c r="I59" s="1223"/>
      <c r="J59" s="1223"/>
      <c r="K59" s="1223"/>
      <c r="L59" s="1223"/>
      <c r="M59" s="1223"/>
      <c r="N59" s="1223"/>
      <c r="O59" s="1223"/>
      <c r="P59" s="1223"/>
      <c r="Q59" s="1223"/>
      <c r="R59" s="1223"/>
      <c r="S59" s="1223"/>
      <c r="T59" s="1223"/>
      <c r="U59" s="1223"/>
      <c r="V59" s="1223"/>
      <c r="W59" s="1223"/>
      <c r="X59" s="1223"/>
      <c r="Y59" s="1223"/>
      <c r="Z59" s="1223"/>
      <c r="AA59" s="1223"/>
      <c r="AB59" s="1223"/>
      <c r="AC59" s="1223"/>
      <c r="AD59" s="1223"/>
      <c r="AE59" s="1223"/>
      <c r="AF59" s="1223"/>
      <c r="AG59" s="1223"/>
      <c r="AH59" s="1223"/>
      <c r="AI59" s="1223"/>
      <c r="AJ59" s="1223"/>
      <c r="AK59" s="1223"/>
      <c r="AL59" s="1223"/>
      <c r="AM59" s="1223"/>
      <c r="AN59" s="1223"/>
      <c r="AO59" s="1223"/>
      <c r="AP59" s="1223"/>
      <c r="AQ59" s="1223"/>
      <c r="AR59" s="1223"/>
      <c r="AS59" s="1223"/>
      <c r="AT59" s="1223"/>
      <c r="AU59" s="1223"/>
      <c r="AV59" s="1223"/>
      <c r="AW59" s="1223"/>
      <c r="AX59" s="1223"/>
      <c r="AY59" s="1223"/>
      <c r="AZ59" s="1223"/>
      <c r="BA59" s="1223"/>
      <c r="BB59" s="1223"/>
      <c r="BC59" s="1223"/>
    </row>
    <row r="60" spans="1:55" x14ac:dyDescent="0.25">
      <c r="A60" s="1223" t="s">
        <v>1591</v>
      </c>
      <c r="B60" s="1223"/>
      <c r="C60" s="1223"/>
      <c r="D60" s="1223"/>
      <c r="E60" s="1223"/>
      <c r="F60" s="1223"/>
      <c r="G60" s="1223"/>
      <c r="H60" s="1223"/>
      <c r="I60" s="1223"/>
      <c r="J60" s="1223"/>
      <c r="K60" s="1223"/>
      <c r="L60" s="1223"/>
      <c r="M60" s="1223"/>
      <c r="N60" s="1223"/>
      <c r="O60" s="1223"/>
      <c r="P60" s="1223"/>
      <c r="Q60" s="1223"/>
      <c r="R60" s="1223"/>
      <c r="S60" s="1223"/>
      <c r="T60" s="1223"/>
      <c r="U60" s="1223"/>
      <c r="V60" s="1223"/>
      <c r="W60" s="1223"/>
      <c r="X60" s="1223"/>
      <c r="Y60" s="1223"/>
      <c r="Z60" s="1223"/>
      <c r="AA60" s="1223"/>
      <c r="AB60" s="1223"/>
      <c r="AC60" s="1223"/>
      <c r="AD60" s="1223"/>
      <c r="AE60" s="1223"/>
      <c r="AF60" s="1223"/>
      <c r="AG60" s="1223"/>
      <c r="AH60" s="1223"/>
      <c r="AI60" s="1223"/>
      <c r="AJ60" s="1223"/>
      <c r="AK60" s="1223"/>
      <c r="AL60" s="1223"/>
      <c r="AM60" s="1223"/>
      <c r="AN60" s="1223"/>
      <c r="AO60" s="1223"/>
      <c r="AP60" s="1223"/>
      <c r="AQ60" s="1223"/>
      <c r="AR60" s="1223"/>
      <c r="AS60" s="1223"/>
      <c r="AT60" s="1223"/>
      <c r="AU60" s="1223"/>
      <c r="AV60" s="1223"/>
      <c r="AW60" s="1223"/>
      <c r="AX60" s="1223"/>
      <c r="AY60" s="1223"/>
      <c r="AZ60" s="1223"/>
      <c r="BA60" s="1223"/>
      <c r="BB60" s="1223"/>
      <c r="BC60" s="1223"/>
    </row>
    <row r="61" spans="1:55" ht="18.75" x14ac:dyDescent="0.3">
      <c r="A61" s="1260" t="s">
        <v>1592</v>
      </c>
      <c r="B61" s="1223"/>
      <c r="C61" s="1223"/>
      <c r="D61" s="1223"/>
      <c r="E61" s="1223"/>
      <c r="F61" s="1223"/>
      <c r="G61" s="1223"/>
      <c r="H61" s="1223"/>
      <c r="I61" s="1223"/>
      <c r="J61" s="1223"/>
      <c r="K61" s="1223"/>
      <c r="L61" s="1223"/>
      <c r="M61" s="1223"/>
      <c r="N61" s="1223"/>
      <c r="O61" s="1223"/>
      <c r="P61" s="1223"/>
      <c r="Q61" s="1223"/>
      <c r="R61" s="1223"/>
      <c r="S61" s="1223"/>
      <c r="T61" s="1223"/>
      <c r="U61" s="1223"/>
      <c r="V61" s="1223"/>
      <c r="W61" s="1223"/>
      <c r="X61" s="1223"/>
      <c r="Y61" s="1223"/>
      <c r="Z61" s="1223"/>
      <c r="AA61" s="1223"/>
      <c r="AB61" s="1223"/>
      <c r="AC61" s="1223"/>
      <c r="AD61" s="1223"/>
      <c r="AE61" s="1223"/>
      <c r="AF61" s="1223"/>
      <c r="AG61" s="1223"/>
      <c r="AH61" s="1223"/>
      <c r="AI61" s="1223"/>
      <c r="AJ61" s="1223"/>
      <c r="AK61" s="1223"/>
      <c r="AL61" s="1223"/>
      <c r="AM61" s="1223"/>
      <c r="AN61" s="1223"/>
      <c r="AO61" s="1223"/>
      <c r="AP61" s="1223"/>
      <c r="AQ61" s="1223"/>
      <c r="AR61" s="1223"/>
      <c r="AS61" s="1223"/>
      <c r="AT61" s="1223"/>
      <c r="AU61" s="1223"/>
      <c r="AV61" s="1223"/>
      <c r="AW61" s="1223"/>
      <c r="AX61" s="1223"/>
      <c r="AY61" s="1223"/>
      <c r="AZ61" s="1223"/>
      <c r="BA61" s="1223"/>
      <c r="BB61" s="1223"/>
      <c r="BC61" s="1223"/>
    </row>
    <row r="62" spans="1:55" ht="30" x14ac:dyDescent="0.25">
      <c r="A62" s="1250" t="s">
        <v>2616</v>
      </c>
      <c r="B62" s="1596">
        <f>'CGTMSE Input'!B21</f>
        <v>0</v>
      </c>
      <c r="C62" s="1223"/>
      <c r="D62" s="1223"/>
      <c r="E62" s="1223"/>
      <c r="F62" s="1223"/>
      <c r="G62" s="1223"/>
      <c r="H62" s="1223"/>
      <c r="I62" s="1223"/>
      <c r="J62" s="1223"/>
      <c r="K62" s="1223"/>
      <c r="L62" s="1223"/>
      <c r="M62" s="1223"/>
      <c r="N62" s="1223"/>
      <c r="O62" s="1223"/>
      <c r="P62" s="1223"/>
      <c r="Q62" s="1223"/>
      <c r="R62" s="1223"/>
      <c r="S62" s="1223"/>
      <c r="T62" s="1223"/>
      <c r="U62" s="1223"/>
      <c r="V62" s="1223"/>
      <c r="W62" s="1223"/>
      <c r="X62" s="1223"/>
      <c r="Y62" s="1223"/>
      <c r="Z62" s="1223"/>
      <c r="AA62" s="1223"/>
      <c r="AB62" s="1223"/>
      <c r="AC62" s="1223"/>
      <c r="AD62" s="1223"/>
      <c r="AE62" s="1223"/>
      <c r="AF62" s="1223"/>
      <c r="AG62" s="1223"/>
      <c r="AH62" s="1223"/>
      <c r="AI62" s="1223"/>
      <c r="AJ62" s="1223"/>
      <c r="AK62" s="1223"/>
      <c r="AL62" s="1223"/>
      <c r="AM62" s="1223"/>
      <c r="AN62" s="1223"/>
      <c r="AO62" s="1223"/>
      <c r="AP62" s="1223"/>
      <c r="AQ62" s="1223"/>
      <c r="AR62" s="1223"/>
      <c r="AS62" s="1223"/>
      <c r="AT62" s="1223"/>
      <c r="AU62" s="1223"/>
      <c r="AV62" s="1223"/>
      <c r="AW62" s="1223"/>
      <c r="AX62" s="1223"/>
      <c r="AY62" s="1223"/>
      <c r="AZ62" s="1223"/>
      <c r="BA62" s="1223"/>
      <c r="BB62" s="1223"/>
      <c r="BC62" s="1223"/>
    </row>
    <row r="63" spans="1:55" x14ac:dyDescent="0.25">
      <c r="A63" s="1249" t="s">
        <v>2617</v>
      </c>
      <c r="B63" s="1223"/>
      <c r="C63" s="1223"/>
      <c r="D63" s="1223"/>
      <c r="E63" s="1223"/>
      <c r="F63" s="1223"/>
      <c r="G63" s="1223"/>
      <c r="H63" s="1223"/>
      <c r="I63" s="1223"/>
      <c r="J63" s="1223"/>
      <c r="K63" s="1223"/>
      <c r="L63" s="1223"/>
      <c r="M63" s="1223"/>
      <c r="N63" s="1223"/>
      <c r="O63" s="1223"/>
      <c r="P63" s="1223"/>
      <c r="Q63" s="1223"/>
      <c r="R63" s="1223"/>
      <c r="S63" s="1223"/>
      <c r="T63" s="1223"/>
      <c r="U63" s="1223"/>
      <c r="V63" s="1223"/>
      <c r="W63" s="1223"/>
      <c r="X63" s="1223"/>
      <c r="Y63" s="1223"/>
      <c r="Z63" s="1223"/>
      <c r="AA63" s="1223"/>
      <c r="AB63" s="1223"/>
      <c r="AC63" s="1223"/>
      <c r="AD63" s="1223"/>
      <c r="AE63" s="1223"/>
      <c r="AF63" s="1223"/>
      <c r="AG63" s="1223"/>
      <c r="AH63" s="1223"/>
      <c r="AI63" s="1223"/>
      <c r="AJ63" s="1223"/>
      <c r="AK63" s="1223"/>
      <c r="AL63" s="1223"/>
      <c r="AM63" s="1223"/>
      <c r="AN63" s="1223"/>
      <c r="AO63" s="1223"/>
      <c r="AP63" s="1223"/>
      <c r="AQ63" s="1223"/>
      <c r="AR63" s="1223"/>
      <c r="AS63" s="1223"/>
      <c r="AT63" s="1223"/>
      <c r="AU63" s="1223"/>
      <c r="AV63" s="1223"/>
      <c r="AW63" s="1223"/>
      <c r="AX63" s="1223"/>
      <c r="AY63" s="1223"/>
      <c r="AZ63" s="1223"/>
      <c r="BA63" s="1223"/>
      <c r="BB63" s="1223"/>
      <c r="BC63" s="1223"/>
    </row>
    <row r="64" spans="1:55" ht="105" x14ac:dyDescent="0.25">
      <c r="A64" s="1250" t="s">
        <v>2618</v>
      </c>
      <c r="B64" s="1223"/>
      <c r="C64" s="1223"/>
      <c r="D64" s="1223"/>
      <c r="E64" s="1223"/>
      <c r="F64" s="1223"/>
      <c r="G64" s="1223"/>
      <c r="H64" s="1223"/>
      <c r="I64" s="1223"/>
      <c r="J64" s="1223"/>
      <c r="K64" s="1223"/>
      <c r="L64" s="1223"/>
      <c r="M64" s="1223"/>
      <c r="N64" s="1223"/>
      <c r="O64" s="1223"/>
      <c r="P64" s="1223"/>
      <c r="Q64" s="1223"/>
      <c r="R64" s="1223"/>
      <c r="S64" s="1223"/>
      <c r="T64" s="1223"/>
      <c r="U64" s="1223"/>
      <c r="V64" s="1223"/>
      <c r="W64" s="1223"/>
      <c r="X64" s="1223"/>
      <c r="Y64" s="1223"/>
      <c r="Z64" s="1223"/>
      <c r="AA64" s="1223"/>
      <c r="AB64" s="1223"/>
      <c r="AC64" s="1223"/>
      <c r="AD64" s="1223"/>
      <c r="AE64" s="1223"/>
      <c r="AF64" s="1223"/>
      <c r="AG64" s="1223"/>
      <c r="AH64" s="1223"/>
      <c r="AI64" s="1223"/>
      <c r="AJ64" s="1223"/>
      <c r="AK64" s="1223"/>
      <c r="AL64" s="1223"/>
      <c r="AM64" s="1223"/>
      <c r="AN64" s="1223"/>
      <c r="AO64" s="1223"/>
      <c r="AP64" s="1223"/>
      <c r="AQ64" s="1223"/>
      <c r="AR64" s="1223"/>
      <c r="AS64" s="1223"/>
      <c r="AT64" s="1223"/>
      <c r="AU64" s="1223"/>
      <c r="AV64" s="1223"/>
      <c r="AW64" s="1223"/>
      <c r="AX64" s="1223"/>
      <c r="AY64" s="1223"/>
      <c r="AZ64" s="1223"/>
      <c r="BA64" s="1223"/>
      <c r="BB64" s="1223"/>
      <c r="BC64" s="1223"/>
    </row>
    <row r="65" spans="1:55" ht="75" x14ac:dyDescent="0.25">
      <c r="A65" s="1250" t="s">
        <v>2619</v>
      </c>
      <c r="B65" s="1262"/>
      <c r="C65" s="1223"/>
      <c r="D65" s="1223"/>
      <c r="E65" s="1223"/>
      <c r="F65" s="1223"/>
      <c r="G65" s="1223"/>
      <c r="H65" s="1223"/>
      <c r="I65" s="1223"/>
      <c r="J65" s="1223"/>
      <c r="K65" s="1223"/>
      <c r="L65" s="1223"/>
      <c r="M65" s="1223"/>
      <c r="N65" s="1223"/>
      <c r="O65" s="1223"/>
      <c r="P65" s="1223"/>
      <c r="Q65" s="1223"/>
      <c r="R65" s="1223"/>
      <c r="S65" s="1223"/>
      <c r="T65" s="1223"/>
      <c r="U65" s="1223"/>
      <c r="V65" s="1223"/>
      <c r="W65" s="1223"/>
      <c r="X65" s="1223"/>
      <c r="Y65" s="1223"/>
      <c r="Z65" s="1223"/>
      <c r="AA65" s="1223"/>
      <c r="AB65" s="1223"/>
      <c r="AC65" s="1223"/>
      <c r="AD65" s="1223"/>
      <c r="AE65" s="1223"/>
      <c r="AF65" s="1223"/>
      <c r="AG65" s="1223"/>
      <c r="AH65" s="1223"/>
      <c r="AI65" s="1223"/>
      <c r="AJ65" s="1223"/>
      <c r="AK65" s="1223"/>
      <c r="AL65" s="1223"/>
      <c r="AM65" s="1223"/>
      <c r="AN65" s="1223"/>
      <c r="AO65" s="1223"/>
      <c r="AP65" s="1223"/>
      <c r="AQ65" s="1223"/>
      <c r="AR65" s="1223"/>
      <c r="AS65" s="1223"/>
      <c r="AT65" s="1223"/>
      <c r="AU65" s="1223"/>
      <c r="AV65" s="1223"/>
      <c r="AW65" s="1223"/>
      <c r="AX65" s="1223"/>
      <c r="AY65" s="1223"/>
      <c r="AZ65" s="1223"/>
      <c r="BA65" s="1223"/>
      <c r="BB65" s="1223"/>
      <c r="BC65" s="1223"/>
    </row>
    <row r="66" spans="1:55" x14ac:dyDescent="0.25">
      <c r="A66" s="1249" t="s">
        <v>2620</v>
      </c>
      <c r="B66" s="1596">
        <f>'CGTMSE Input'!B22</f>
        <v>0</v>
      </c>
      <c r="C66" s="1223"/>
      <c r="D66" s="1223"/>
      <c r="E66" s="1223"/>
      <c r="F66" s="1223"/>
      <c r="G66" s="1223"/>
      <c r="H66" s="1223"/>
      <c r="I66" s="1223"/>
      <c r="J66" s="1223"/>
      <c r="K66" s="1223"/>
      <c r="L66" s="1223"/>
      <c r="M66" s="1223"/>
      <c r="N66" s="1223"/>
      <c r="O66" s="1223"/>
      <c r="P66" s="1223"/>
      <c r="Q66" s="1223"/>
      <c r="R66" s="1223"/>
      <c r="S66" s="1223"/>
      <c r="T66" s="1223"/>
      <c r="U66" s="1223"/>
      <c r="V66" s="1223"/>
      <c r="W66" s="1223"/>
      <c r="X66" s="1223"/>
      <c r="Y66" s="1223"/>
      <c r="Z66" s="1223"/>
      <c r="AA66" s="1223"/>
      <c r="AB66" s="1223"/>
      <c r="AC66" s="1223"/>
      <c r="AD66" s="1223"/>
      <c r="AE66" s="1223"/>
      <c r="AF66" s="1223"/>
      <c r="AG66" s="1223"/>
      <c r="AH66" s="1223"/>
      <c r="AI66" s="1223"/>
      <c r="AJ66" s="1223"/>
      <c r="AK66" s="1223"/>
      <c r="AL66" s="1223"/>
      <c r="AM66" s="1223"/>
      <c r="AN66" s="1223"/>
      <c r="AO66" s="1223"/>
      <c r="AP66" s="1223"/>
      <c r="AQ66" s="1223"/>
      <c r="AR66" s="1223"/>
      <c r="AS66" s="1223"/>
      <c r="AT66" s="1223"/>
      <c r="AU66" s="1223"/>
      <c r="AV66" s="1223"/>
      <c r="AW66" s="1223"/>
      <c r="AX66" s="1223"/>
      <c r="AY66" s="1223"/>
      <c r="AZ66" s="1223"/>
      <c r="BA66" s="1223"/>
      <c r="BB66" s="1223"/>
      <c r="BC66" s="1223"/>
    </row>
    <row r="67" spans="1:55" x14ac:dyDescent="0.25">
      <c r="A67" s="1249" t="s">
        <v>1593</v>
      </c>
      <c r="B67" s="1223"/>
      <c r="C67" s="1223"/>
      <c r="D67" s="1223"/>
      <c r="E67" s="1223"/>
      <c r="F67" s="1223"/>
      <c r="G67" s="1223"/>
      <c r="H67" s="1223"/>
      <c r="I67" s="1223"/>
      <c r="J67" s="1223"/>
      <c r="K67" s="1223"/>
      <c r="L67" s="1223"/>
      <c r="M67" s="1223"/>
      <c r="N67" s="1223"/>
      <c r="O67" s="1223"/>
      <c r="P67" s="1223"/>
      <c r="Q67" s="1223"/>
      <c r="R67" s="1223"/>
      <c r="S67" s="1223"/>
      <c r="T67" s="1223"/>
      <c r="U67" s="1223"/>
      <c r="V67" s="1223"/>
      <c r="W67" s="1223"/>
      <c r="X67" s="1223"/>
      <c r="Y67" s="1223"/>
      <c r="Z67" s="1223"/>
      <c r="AA67" s="1223"/>
      <c r="AB67" s="1223"/>
      <c r="AC67" s="1223"/>
      <c r="AD67" s="1223"/>
      <c r="AE67" s="1223"/>
      <c r="AF67" s="1223"/>
      <c r="AG67" s="1223"/>
      <c r="AH67" s="1223"/>
      <c r="AI67" s="1223"/>
      <c r="AJ67" s="1223"/>
      <c r="AK67" s="1223"/>
      <c r="AL67" s="1223"/>
      <c r="AM67" s="1223"/>
      <c r="AN67" s="1223"/>
      <c r="AO67" s="1223"/>
      <c r="AP67" s="1223"/>
      <c r="AQ67" s="1223"/>
      <c r="AR67" s="1223"/>
      <c r="AS67" s="1223"/>
      <c r="AT67" s="1223"/>
      <c r="AU67" s="1223"/>
      <c r="AV67" s="1223"/>
      <c r="AW67" s="1223"/>
      <c r="AX67" s="1223"/>
      <c r="AY67" s="1223"/>
      <c r="AZ67" s="1223"/>
      <c r="BA67" s="1223"/>
      <c r="BB67" s="1223"/>
      <c r="BC67" s="1223"/>
    </row>
    <row r="68" spans="1:55" x14ac:dyDescent="0.25">
      <c r="A68" s="1223"/>
      <c r="B68" s="1223"/>
      <c r="C68" s="1223" t="s">
        <v>1594</v>
      </c>
      <c r="D68" s="1596">
        <f>'CGTMSE Input'!B24</f>
        <v>0</v>
      </c>
      <c r="E68" s="1223"/>
      <c r="F68" s="1223"/>
      <c r="G68" s="1223"/>
      <c r="H68" s="1223"/>
      <c r="I68" s="1223"/>
      <c r="J68" s="1223"/>
      <c r="K68" s="1223"/>
      <c r="L68" s="1223"/>
      <c r="M68" s="1223"/>
      <c r="N68" s="1223"/>
      <c r="O68" s="1223"/>
      <c r="P68" s="1223"/>
      <c r="Q68" s="1223"/>
      <c r="R68" s="1223"/>
      <c r="S68" s="1223"/>
      <c r="T68" s="1223"/>
      <c r="U68" s="1223"/>
      <c r="V68" s="1223"/>
      <c r="W68" s="1223"/>
      <c r="X68" s="1223"/>
      <c r="Y68" s="1223"/>
      <c r="Z68" s="1223"/>
      <c r="AA68" s="1223"/>
      <c r="AB68" s="1223"/>
      <c r="AC68" s="1223"/>
      <c r="AD68" s="1223"/>
      <c r="AE68" s="1223"/>
      <c r="AF68" s="1223"/>
      <c r="AG68" s="1223"/>
      <c r="AH68" s="1223"/>
      <c r="AI68" s="1223"/>
      <c r="AJ68" s="1223"/>
      <c r="AK68" s="1223"/>
      <c r="AL68" s="1223"/>
      <c r="AM68" s="1223"/>
      <c r="AN68" s="1223"/>
      <c r="AO68" s="1223"/>
      <c r="AP68" s="1223"/>
      <c r="AQ68" s="1223"/>
      <c r="AR68" s="1223"/>
      <c r="AS68" s="1223"/>
      <c r="AT68" s="1223"/>
      <c r="AU68" s="1223"/>
      <c r="AV68" s="1223"/>
      <c r="AW68" s="1223"/>
      <c r="AX68" s="1223"/>
      <c r="AY68" s="1223"/>
      <c r="AZ68" s="1223"/>
      <c r="BA68" s="1223"/>
      <c r="BB68" s="1223"/>
      <c r="BC68" s="1223"/>
    </row>
    <row r="69" spans="1:55" x14ac:dyDescent="0.25">
      <c r="A69" s="1249"/>
      <c r="B69" s="1223"/>
      <c r="C69" s="1223" t="s">
        <v>1595</v>
      </c>
      <c r="D69" s="1596">
        <f>'CGTMSE Input'!B25</f>
        <v>0</v>
      </c>
      <c r="E69" s="1223"/>
      <c r="F69" s="1223"/>
      <c r="G69" s="1223"/>
      <c r="H69" s="1223"/>
      <c r="I69" s="1223"/>
      <c r="J69" s="1223"/>
      <c r="K69" s="1223"/>
      <c r="L69" s="1223"/>
      <c r="M69" s="1223"/>
      <c r="N69" s="1223"/>
      <c r="O69" s="1223"/>
      <c r="P69" s="1223"/>
      <c r="Q69" s="1223"/>
      <c r="R69" s="1223"/>
      <c r="S69" s="1223"/>
      <c r="T69" s="1223"/>
      <c r="U69" s="1223"/>
      <c r="V69" s="1223"/>
      <c r="W69" s="1223"/>
      <c r="X69" s="1223"/>
      <c r="Y69" s="1223"/>
      <c r="Z69" s="1223"/>
      <c r="AA69" s="1223"/>
      <c r="AB69" s="1223"/>
      <c r="AC69" s="1223"/>
      <c r="AD69" s="1223"/>
      <c r="AE69" s="1223"/>
      <c r="AF69" s="1223"/>
      <c r="AG69" s="1223"/>
      <c r="AH69" s="1223"/>
      <c r="AI69" s="1223"/>
      <c r="AJ69" s="1223"/>
      <c r="AK69" s="1223"/>
      <c r="AL69" s="1223"/>
      <c r="AM69" s="1223"/>
      <c r="AN69" s="1223"/>
      <c r="AO69" s="1223"/>
      <c r="AP69" s="1223"/>
      <c r="AQ69" s="1223"/>
      <c r="AR69" s="1223"/>
      <c r="AS69" s="1223"/>
      <c r="AT69" s="1223"/>
      <c r="AU69" s="1223"/>
      <c r="AV69" s="1223"/>
      <c r="AW69" s="1223"/>
      <c r="AX69" s="1223"/>
      <c r="AY69" s="1223"/>
      <c r="AZ69" s="1223"/>
      <c r="BA69" s="1223"/>
      <c r="BB69" s="1223"/>
      <c r="BC69" s="1223"/>
    </row>
    <row r="70" spans="1:55" x14ac:dyDescent="0.25">
      <c r="A70" s="1249" t="s">
        <v>2621</v>
      </c>
      <c r="B70" s="1596">
        <f>'CGTMSE Input'!B23</f>
        <v>0</v>
      </c>
      <c r="C70" s="1223" t="s">
        <v>1596</v>
      </c>
      <c r="D70" s="1596">
        <f>'CGTMSE Input'!B26</f>
        <v>0</v>
      </c>
      <c r="E70" s="1223"/>
      <c r="F70" s="1223"/>
      <c r="G70" s="1223"/>
      <c r="H70" s="1223"/>
      <c r="I70" s="1223"/>
      <c r="J70" s="1223"/>
      <c r="K70" s="1223"/>
      <c r="L70" s="1223"/>
      <c r="M70" s="1223"/>
      <c r="N70" s="1223"/>
      <c r="O70" s="1223"/>
      <c r="P70" s="1223"/>
      <c r="Q70" s="1223"/>
      <c r="R70" s="1223"/>
      <c r="S70" s="1223"/>
      <c r="T70" s="1223"/>
      <c r="U70" s="1223"/>
      <c r="V70" s="1223"/>
      <c r="W70" s="1223"/>
      <c r="X70" s="1223"/>
      <c r="Y70" s="1223"/>
      <c r="Z70" s="1223"/>
      <c r="AA70" s="1223"/>
      <c r="AB70" s="1223"/>
      <c r="AC70" s="1223"/>
      <c r="AD70" s="1223"/>
      <c r="AE70" s="1223"/>
      <c r="AF70" s="1223"/>
      <c r="AG70" s="1223"/>
      <c r="AH70" s="1223"/>
      <c r="AI70" s="1223"/>
      <c r="AJ70" s="1223"/>
      <c r="AK70" s="1223"/>
      <c r="AL70" s="1223"/>
      <c r="AM70" s="1223"/>
      <c r="AN70" s="1223"/>
      <c r="AO70" s="1223"/>
      <c r="AP70" s="1223"/>
      <c r="AQ70" s="1223"/>
      <c r="AR70" s="1223"/>
      <c r="AS70" s="1223"/>
      <c r="AT70" s="1223"/>
      <c r="AU70" s="1223"/>
      <c r="AV70" s="1223"/>
      <c r="AW70" s="1223"/>
      <c r="AX70" s="1223"/>
      <c r="AY70" s="1223"/>
      <c r="AZ70" s="1223"/>
      <c r="BA70" s="1223"/>
      <c r="BB70" s="1223"/>
      <c r="BC70" s="1223"/>
    </row>
    <row r="71" spans="1:55" x14ac:dyDescent="0.25">
      <c r="A71" s="1249"/>
      <c r="B71" s="1223"/>
      <c r="C71" s="1223"/>
      <c r="D71" s="1223"/>
      <c r="E71" s="1223"/>
      <c r="F71" s="1223"/>
      <c r="G71" s="1223"/>
      <c r="H71" s="1223"/>
      <c r="I71" s="1223"/>
      <c r="J71" s="1223"/>
      <c r="K71" s="1223"/>
      <c r="L71" s="1223"/>
      <c r="M71" s="1223"/>
      <c r="N71" s="1223"/>
      <c r="O71" s="1223"/>
      <c r="P71" s="1223"/>
      <c r="Q71" s="1223"/>
      <c r="R71" s="1223"/>
      <c r="S71" s="1223"/>
      <c r="T71" s="1223"/>
      <c r="U71" s="1223"/>
      <c r="V71" s="1223"/>
      <c r="W71" s="1223"/>
      <c r="X71" s="1223"/>
      <c r="Y71" s="1223"/>
      <c r="Z71" s="1223"/>
      <c r="AA71" s="1223"/>
      <c r="AB71" s="1223"/>
      <c r="AC71" s="1223"/>
      <c r="AD71" s="1223"/>
      <c r="AE71" s="1223"/>
      <c r="AF71" s="1223"/>
      <c r="AG71" s="1223"/>
      <c r="AH71" s="1223"/>
      <c r="AI71" s="1223"/>
      <c r="AJ71" s="1223"/>
      <c r="AK71" s="1223"/>
      <c r="AL71" s="1223"/>
      <c r="AM71" s="1223"/>
      <c r="AN71" s="1223"/>
      <c r="AO71" s="1223"/>
      <c r="AP71" s="1223"/>
      <c r="AQ71" s="1223"/>
      <c r="AR71" s="1223"/>
      <c r="AS71" s="1223"/>
      <c r="AT71" s="1223"/>
      <c r="AU71" s="1223"/>
      <c r="AV71" s="1223"/>
      <c r="AW71" s="1223"/>
      <c r="AX71" s="1223"/>
      <c r="AY71" s="1223"/>
      <c r="AZ71" s="1223"/>
      <c r="BA71" s="1223"/>
      <c r="BB71" s="1223"/>
      <c r="BC71" s="1223"/>
    </row>
    <row r="72" spans="1:55" ht="30" x14ac:dyDescent="0.25">
      <c r="A72" s="1249"/>
      <c r="B72" s="1223"/>
      <c r="C72" s="1243" t="s">
        <v>1597</v>
      </c>
      <c r="D72" s="1596">
        <f>'CGTMSE Input'!B27</f>
        <v>0</v>
      </c>
      <c r="E72" s="1223"/>
      <c r="F72" s="1223"/>
      <c r="G72" s="1223"/>
      <c r="H72" s="1223"/>
      <c r="I72" s="1223"/>
      <c r="J72" s="1223"/>
      <c r="K72" s="1223"/>
      <c r="L72" s="1223"/>
      <c r="M72" s="1223"/>
      <c r="N72" s="1223"/>
      <c r="O72" s="1223"/>
      <c r="P72" s="1223"/>
      <c r="Q72" s="1223"/>
      <c r="R72" s="1223"/>
      <c r="S72" s="1223"/>
      <c r="T72" s="1223"/>
      <c r="U72" s="1223"/>
      <c r="V72" s="1223"/>
      <c r="W72" s="1223"/>
      <c r="X72" s="1223"/>
      <c r="Y72" s="1223"/>
      <c r="Z72" s="1223"/>
      <c r="AA72" s="1223"/>
      <c r="AB72" s="1223"/>
      <c r="AC72" s="1223"/>
      <c r="AD72" s="1223"/>
      <c r="AE72" s="1223"/>
      <c r="AF72" s="1223"/>
      <c r="AG72" s="1223"/>
      <c r="AH72" s="1223"/>
      <c r="AI72" s="1223"/>
      <c r="AJ72" s="1223"/>
      <c r="AK72" s="1223"/>
      <c r="AL72" s="1223"/>
      <c r="AM72" s="1223"/>
      <c r="AN72" s="1223"/>
      <c r="AO72" s="1223"/>
      <c r="AP72" s="1223"/>
      <c r="AQ72" s="1223"/>
      <c r="AR72" s="1223"/>
      <c r="AS72" s="1223"/>
      <c r="AT72" s="1223"/>
      <c r="AU72" s="1223"/>
      <c r="AV72" s="1223"/>
      <c r="AW72" s="1223"/>
      <c r="AX72" s="1223"/>
      <c r="AY72" s="1223"/>
      <c r="AZ72" s="1223"/>
      <c r="BA72" s="1223"/>
      <c r="BB72" s="1223"/>
      <c r="BC72" s="1223"/>
    </row>
    <row r="73" spans="1:55" x14ac:dyDescent="0.25">
      <c r="A73" s="1223" t="s">
        <v>1598</v>
      </c>
      <c r="B73" s="1223" t="s">
        <v>1600</v>
      </c>
      <c r="C73" s="1223" t="s">
        <v>1599</v>
      </c>
      <c r="D73" s="1223" t="s">
        <v>1600</v>
      </c>
      <c r="E73" s="1223"/>
      <c r="F73" s="1223"/>
      <c r="G73" s="1223"/>
      <c r="H73" s="1223"/>
      <c r="I73" s="1223"/>
      <c r="J73" s="1223"/>
      <c r="K73" s="1223"/>
      <c r="L73" s="1223"/>
      <c r="M73" s="1223"/>
      <c r="N73" s="1223"/>
      <c r="O73" s="1223"/>
      <c r="P73" s="1223"/>
      <c r="Q73" s="1223"/>
      <c r="R73" s="1223"/>
      <c r="S73" s="1223"/>
      <c r="T73" s="1223"/>
      <c r="U73" s="1223"/>
      <c r="V73" s="1223"/>
      <c r="W73" s="1223"/>
      <c r="X73" s="1223"/>
      <c r="Y73" s="1223"/>
      <c r="Z73" s="1223"/>
      <c r="AA73" s="1223"/>
      <c r="AB73" s="1223"/>
      <c r="AC73" s="1223"/>
      <c r="AD73" s="1223"/>
      <c r="AE73" s="1223"/>
      <c r="AF73" s="1223"/>
      <c r="AG73" s="1223"/>
      <c r="AH73" s="1223"/>
      <c r="AI73" s="1223"/>
      <c r="AJ73" s="1223"/>
      <c r="AK73" s="1223"/>
      <c r="AL73" s="1223"/>
      <c r="AM73" s="1223"/>
      <c r="AN73" s="1223"/>
      <c r="AO73" s="1223"/>
      <c r="AP73" s="1223"/>
      <c r="AQ73" s="1223"/>
      <c r="AR73" s="1223"/>
      <c r="AS73" s="1223"/>
      <c r="AT73" s="1223"/>
      <c r="AU73" s="1223"/>
      <c r="AV73" s="1223"/>
      <c r="AW73" s="1223"/>
      <c r="AX73" s="1223"/>
      <c r="AY73" s="1223"/>
      <c r="AZ73" s="1223"/>
      <c r="BA73" s="1223"/>
      <c r="BB73" s="1223"/>
      <c r="BC73" s="1223"/>
    </row>
    <row r="74" spans="1:55" x14ac:dyDescent="0.25">
      <c r="A74" s="1223" t="s">
        <v>1601</v>
      </c>
      <c r="B74" s="1223" t="s">
        <v>1600</v>
      </c>
      <c r="C74" s="1223" t="s">
        <v>1601</v>
      </c>
      <c r="D74" s="1223" t="s">
        <v>1600</v>
      </c>
      <c r="E74" s="1223"/>
      <c r="F74" s="1223"/>
      <c r="G74" s="1223"/>
      <c r="H74" s="1223"/>
      <c r="I74" s="1223"/>
      <c r="J74" s="1223"/>
      <c r="K74" s="1223"/>
      <c r="L74" s="1223"/>
      <c r="M74" s="1223"/>
      <c r="N74" s="1223"/>
      <c r="O74" s="1223"/>
      <c r="P74" s="1223"/>
      <c r="Q74" s="1223"/>
      <c r="R74" s="1223"/>
      <c r="S74" s="1223"/>
      <c r="T74" s="1223"/>
      <c r="U74" s="1223"/>
      <c r="V74" s="1223"/>
      <c r="W74" s="1223"/>
      <c r="X74" s="1223"/>
      <c r="Y74" s="1223"/>
      <c r="Z74" s="1223"/>
      <c r="AA74" s="1223"/>
      <c r="AB74" s="1223"/>
      <c r="AC74" s="1223"/>
      <c r="AD74" s="1223"/>
      <c r="AE74" s="1223"/>
      <c r="AF74" s="1223"/>
      <c r="AG74" s="1223"/>
      <c r="AH74" s="1223"/>
      <c r="AI74" s="1223"/>
      <c r="AJ74" s="1223"/>
      <c r="AK74" s="1223"/>
      <c r="AL74" s="1223"/>
      <c r="AM74" s="1223"/>
      <c r="AN74" s="1223"/>
      <c r="AO74" s="1223"/>
      <c r="AP74" s="1223"/>
      <c r="AQ74" s="1223"/>
      <c r="AR74" s="1223"/>
      <c r="AS74" s="1223"/>
      <c r="AT74" s="1223"/>
      <c r="AU74" s="1223"/>
      <c r="AV74" s="1223"/>
      <c r="AW74" s="1223"/>
      <c r="AX74" s="1223"/>
      <c r="AY74" s="1223"/>
      <c r="AZ74" s="1223"/>
      <c r="BA74" s="1223"/>
      <c r="BB74" s="1223"/>
      <c r="BC74" s="1223"/>
    </row>
    <row r="75" spans="1:55" x14ac:dyDescent="0.25">
      <c r="A75" s="1223" t="s">
        <v>1602</v>
      </c>
      <c r="B75" s="1223"/>
      <c r="C75" s="1223" t="s">
        <v>1603</v>
      </c>
      <c r="D75" s="1223"/>
      <c r="E75" s="1223"/>
      <c r="F75" s="1223"/>
      <c r="G75" s="1223"/>
      <c r="H75" s="1223"/>
      <c r="I75" s="1223"/>
      <c r="J75" s="1223"/>
      <c r="K75" s="1223"/>
      <c r="L75" s="1223"/>
      <c r="M75" s="1223"/>
      <c r="N75" s="1223"/>
      <c r="O75" s="1223"/>
      <c r="P75" s="1223"/>
      <c r="Q75" s="1223"/>
      <c r="R75" s="1223"/>
      <c r="S75" s="1223"/>
      <c r="T75" s="1223"/>
      <c r="U75" s="1223"/>
      <c r="V75" s="1223"/>
      <c r="W75" s="1223"/>
      <c r="X75" s="1223"/>
      <c r="Y75" s="1223"/>
      <c r="Z75" s="1223"/>
      <c r="AA75" s="1223"/>
      <c r="AB75" s="1223"/>
      <c r="AC75" s="1223"/>
      <c r="AD75" s="1223"/>
      <c r="AE75" s="1223"/>
      <c r="AF75" s="1223"/>
      <c r="AG75" s="1223"/>
      <c r="AH75" s="1223"/>
      <c r="AI75" s="1223"/>
      <c r="AJ75" s="1223"/>
      <c r="AK75" s="1223"/>
      <c r="AL75" s="1223"/>
      <c r="AM75" s="1223"/>
      <c r="AN75" s="1223"/>
      <c r="AO75" s="1223"/>
      <c r="AP75" s="1223"/>
      <c r="AQ75" s="1223"/>
      <c r="AR75" s="1223"/>
      <c r="AS75" s="1223"/>
      <c r="AT75" s="1223"/>
      <c r="AU75" s="1223"/>
      <c r="AV75" s="1223"/>
      <c r="AW75" s="1223"/>
      <c r="AX75" s="1223"/>
      <c r="AY75" s="1223"/>
      <c r="AZ75" s="1223"/>
      <c r="BA75" s="1223"/>
      <c r="BB75" s="1223"/>
      <c r="BC75" s="1223"/>
    </row>
    <row r="76" spans="1:55" x14ac:dyDescent="0.25">
      <c r="A76" s="1223" t="s">
        <v>1604</v>
      </c>
      <c r="B76" s="1223"/>
      <c r="C76" s="1223" t="s">
        <v>1600</v>
      </c>
      <c r="D76" s="1223"/>
      <c r="E76" s="1223"/>
      <c r="F76" s="1223"/>
      <c r="G76" s="1223"/>
      <c r="H76" s="1223"/>
      <c r="I76" s="1223"/>
      <c r="J76" s="1223"/>
      <c r="K76" s="1223"/>
      <c r="L76" s="1223"/>
      <c r="M76" s="1223"/>
      <c r="N76" s="1223"/>
      <c r="O76" s="1223"/>
      <c r="P76" s="1223"/>
      <c r="Q76" s="1223"/>
      <c r="R76" s="1223"/>
      <c r="S76" s="1223"/>
      <c r="T76" s="1223"/>
      <c r="U76" s="1223"/>
      <c r="V76" s="1223"/>
      <c r="W76" s="1223"/>
      <c r="X76" s="1223"/>
      <c r="Y76" s="1223"/>
      <c r="Z76" s="1223"/>
      <c r="AA76" s="1223"/>
      <c r="AB76" s="1223"/>
      <c r="AC76" s="1223"/>
      <c r="AD76" s="1223"/>
      <c r="AE76" s="1223"/>
      <c r="AF76" s="1223"/>
      <c r="AG76" s="1223"/>
      <c r="AH76" s="1223"/>
      <c r="AI76" s="1223"/>
      <c r="AJ76" s="1223"/>
      <c r="AK76" s="1223"/>
      <c r="AL76" s="1223"/>
      <c r="AM76" s="1223"/>
      <c r="AN76" s="1223"/>
      <c r="AO76" s="1223"/>
      <c r="AP76" s="1223"/>
      <c r="AQ76" s="1223"/>
      <c r="AR76" s="1223"/>
      <c r="AS76" s="1223"/>
      <c r="AT76" s="1223"/>
      <c r="AU76" s="1223"/>
      <c r="AV76" s="1223"/>
      <c r="AW76" s="1223"/>
      <c r="AX76" s="1223"/>
      <c r="AY76" s="1223"/>
      <c r="AZ76" s="1223"/>
      <c r="BA76" s="1223"/>
      <c r="BB76" s="1223"/>
      <c r="BC76" s="1223"/>
    </row>
    <row r="77" spans="1:55" x14ac:dyDescent="0.25">
      <c r="A77" s="1249" t="s">
        <v>2622</v>
      </c>
      <c r="B77" s="1606">
        <f>'CGTMSE Input'!B28</f>
        <v>0</v>
      </c>
      <c r="C77" s="1223"/>
      <c r="D77" s="1223"/>
      <c r="E77" s="1223"/>
      <c r="F77" s="1223"/>
      <c r="G77" s="1223"/>
      <c r="H77" s="1223"/>
      <c r="I77" s="1223"/>
      <c r="J77" s="1223"/>
      <c r="K77" s="1223"/>
      <c r="L77" s="1223"/>
      <c r="M77" s="1223"/>
      <c r="N77" s="1223"/>
      <c r="O77" s="1223"/>
      <c r="P77" s="1223"/>
      <c r="Q77" s="1223"/>
      <c r="R77" s="1223"/>
      <c r="S77" s="1223"/>
      <c r="T77" s="1223"/>
      <c r="U77" s="1223"/>
      <c r="V77" s="1223"/>
      <c r="W77" s="1223"/>
      <c r="X77" s="1223"/>
      <c r="Y77" s="1223"/>
      <c r="Z77" s="1223"/>
      <c r="AA77" s="1223"/>
      <c r="AB77" s="1223"/>
      <c r="AC77" s="1223"/>
      <c r="AD77" s="1223"/>
      <c r="AE77" s="1223"/>
      <c r="AF77" s="1223"/>
      <c r="AG77" s="1223"/>
      <c r="AH77" s="1223"/>
      <c r="AI77" s="1223"/>
      <c r="AJ77" s="1223"/>
      <c r="AK77" s="1223"/>
      <c r="AL77" s="1223"/>
      <c r="AM77" s="1223"/>
      <c r="AN77" s="1223"/>
      <c r="AO77" s="1223"/>
      <c r="AP77" s="1223"/>
      <c r="AQ77" s="1223"/>
      <c r="AR77" s="1223"/>
      <c r="AS77" s="1223"/>
      <c r="AT77" s="1223"/>
      <c r="AU77" s="1223"/>
      <c r="AV77" s="1223"/>
      <c r="AW77" s="1223"/>
      <c r="AX77" s="1223"/>
      <c r="AY77" s="1223"/>
      <c r="AZ77" s="1223"/>
      <c r="BA77" s="1223"/>
      <c r="BB77" s="1223"/>
      <c r="BC77" s="1223"/>
    </row>
    <row r="78" spans="1:55" ht="30" x14ac:dyDescent="0.25">
      <c r="A78" s="1250" t="s">
        <v>1605</v>
      </c>
      <c r="B78" s="1223"/>
      <c r="C78" s="1223"/>
      <c r="D78" s="1223"/>
      <c r="E78" s="1223"/>
      <c r="F78" s="1223"/>
      <c r="G78" s="1223"/>
      <c r="H78" s="1223"/>
      <c r="I78" s="1223"/>
      <c r="J78" s="1223"/>
      <c r="K78" s="1223"/>
      <c r="L78" s="1223"/>
      <c r="M78" s="1223"/>
      <c r="N78" s="1223"/>
      <c r="O78" s="1223"/>
      <c r="P78" s="1223"/>
      <c r="Q78" s="1223"/>
      <c r="R78" s="1223"/>
      <c r="S78" s="1223"/>
      <c r="T78" s="1223"/>
      <c r="U78" s="1223"/>
      <c r="V78" s="1223"/>
      <c r="W78" s="1223"/>
      <c r="X78" s="1223"/>
      <c r="Y78" s="1223"/>
      <c r="Z78" s="1223"/>
      <c r="AA78" s="1223"/>
      <c r="AB78" s="1223"/>
      <c r="AC78" s="1223"/>
      <c r="AD78" s="1223"/>
      <c r="AE78" s="1223"/>
      <c r="AF78" s="1223"/>
      <c r="AG78" s="1223"/>
      <c r="AH78" s="1223"/>
      <c r="AI78" s="1223"/>
      <c r="AJ78" s="1223"/>
      <c r="AK78" s="1223"/>
      <c r="AL78" s="1223"/>
      <c r="AM78" s="1223"/>
      <c r="AN78" s="1223"/>
      <c r="AO78" s="1223"/>
      <c r="AP78" s="1223"/>
      <c r="AQ78" s="1223"/>
      <c r="AR78" s="1223"/>
      <c r="AS78" s="1223"/>
      <c r="AT78" s="1223"/>
      <c r="AU78" s="1223"/>
      <c r="AV78" s="1223"/>
      <c r="AW78" s="1223"/>
      <c r="AX78" s="1223"/>
      <c r="AY78" s="1223"/>
      <c r="AZ78" s="1223"/>
      <c r="BA78" s="1223"/>
      <c r="BB78" s="1223"/>
      <c r="BC78" s="1223"/>
    </row>
    <row r="79" spans="1:55" x14ac:dyDescent="0.25">
      <c r="A79" s="1249" t="s">
        <v>2623</v>
      </c>
      <c r="B79" s="1596">
        <f>'CGTMSE Input'!B29</f>
        <v>0</v>
      </c>
      <c r="C79" s="1223"/>
      <c r="D79" s="1223"/>
      <c r="E79" s="1223"/>
      <c r="F79" s="1223"/>
      <c r="G79" s="1223"/>
      <c r="H79" s="1223"/>
      <c r="I79" s="1223"/>
      <c r="J79" s="1223"/>
      <c r="K79" s="1223"/>
      <c r="L79" s="1223"/>
      <c r="M79" s="1223"/>
      <c r="N79" s="1223"/>
      <c r="O79" s="1223"/>
      <c r="P79" s="1223"/>
      <c r="Q79" s="1223"/>
      <c r="R79" s="1223"/>
      <c r="S79" s="1223"/>
      <c r="T79" s="1223"/>
      <c r="U79" s="1223"/>
      <c r="V79" s="1223"/>
      <c r="W79" s="1223"/>
      <c r="X79" s="1223"/>
      <c r="Y79" s="1223"/>
      <c r="Z79" s="1223"/>
      <c r="AA79" s="1223"/>
      <c r="AB79" s="1223"/>
      <c r="AC79" s="1223"/>
      <c r="AD79" s="1223"/>
      <c r="AE79" s="1223"/>
      <c r="AF79" s="1223"/>
      <c r="AG79" s="1223"/>
      <c r="AH79" s="1223"/>
      <c r="AI79" s="1223"/>
      <c r="AJ79" s="1223"/>
      <c r="AK79" s="1223"/>
      <c r="AL79" s="1223"/>
      <c r="AM79" s="1223"/>
      <c r="AN79" s="1223"/>
      <c r="AO79" s="1223"/>
      <c r="AP79" s="1223"/>
      <c r="AQ79" s="1223"/>
      <c r="AR79" s="1223"/>
      <c r="AS79" s="1223"/>
      <c r="AT79" s="1223"/>
      <c r="AU79" s="1223"/>
      <c r="AV79" s="1223"/>
      <c r="AW79" s="1223"/>
      <c r="AX79" s="1223"/>
      <c r="AY79" s="1223"/>
      <c r="AZ79" s="1223"/>
      <c r="BA79" s="1223"/>
      <c r="BB79" s="1223"/>
      <c r="BC79" s="1223"/>
    </row>
    <row r="80" spans="1:55" x14ac:dyDescent="0.25">
      <c r="A80" s="1249" t="s">
        <v>2624</v>
      </c>
      <c r="B80" s="1596">
        <f>'CGTMSE Input'!B30</f>
        <v>0</v>
      </c>
      <c r="C80" s="1223"/>
      <c r="D80" s="1223"/>
      <c r="E80" s="1223"/>
      <c r="F80" s="1223"/>
      <c r="G80" s="1223"/>
      <c r="H80" s="1223"/>
      <c r="I80" s="1223"/>
      <c r="J80" s="1223"/>
      <c r="K80" s="1223"/>
      <c r="L80" s="1223"/>
      <c r="M80" s="1223"/>
      <c r="N80" s="1223"/>
      <c r="O80" s="1223"/>
      <c r="P80" s="1223"/>
      <c r="Q80" s="1223"/>
      <c r="R80" s="1223"/>
      <c r="S80" s="1223"/>
      <c r="T80" s="1223"/>
      <c r="U80" s="1223"/>
      <c r="V80" s="1223"/>
      <c r="W80" s="1223"/>
      <c r="X80" s="1223"/>
      <c r="Y80" s="1223"/>
      <c r="Z80" s="1223"/>
      <c r="AA80" s="1223"/>
      <c r="AB80" s="1223"/>
      <c r="AC80" s="1223"/>
      <c r="AD80" s="1223"/>
      <c r="AE80" s="1223"/>
      <c r="AF80" s="1223"/>
      <c r="AG80" s="1223"/>
      <c r="AH80" s="1223"/>
      <c r="AI80" s="1223"/>
      <c r="AJ80" s="1223"/>
      <c r="AK80" s="1223"/>
      <c r="AL80" s="1223"/>
      <c r="AM80" s="1223"/>
      <c r="AN80" s="1223"/>
      <c r="AO80" s="1223"/>
      <c r="AP80" s="1223"/>
      <c r="AQ80" s="1223"/>
      <c r="AR80" s="1223"/>
      <c r="AS80" s="1223"/>
      <c r="AT80" s="1223"/>
      <c r="AU80" s="1223"/>
      <c r="AV80" s="1223"/>
      <c r="AW80" s="1223"/>
      <c r="AX80" s="1223"/>
      <c r="AY80" s="1223"/>
      <c r="AZ80" s="1223"/>
      <c r="BA80" s="1223"/>
      <c r="BB80" s="1223"/>
      <c r="BC80" s="1223"/>
    </row>
    <row r="81" spans="1:55" x14ac:dyDescent="0.25">
      <c r="A81" s="1249" t="s">
        <v>2625</v>
      </c>
      <c r="B81" s="1607">
        <f>'CGTMSE Input'!B31</f>
        <v>0</v>
      </c>
      <c r="C81" s="1223"/>
      <c r="D81" s="1223"/>
      <c r="E81" s="1223"/>
      <c r="F81" s="1223"/>
      <c r="G81" s="1223"/>
      <c r="H81" s="1223"/>
      <c r="I81" s="1223"/>
      <c r="J81" s="1223"/>
      <c r="K81" s="1223"/>
      <c r="L81" s="1223"/>
      <c r="M81" s="1223"/>
      <c r="N81" s="1223"/>
      <c r="O81" s="1223"/>
      <c r="P81" s="1223"/>
      <c r="Q81" s="1223"/>
      <c r="R81" s="1223"/>
      <c r="S81" s="1223"/>
      <c r="T81" s="1223"/>
      <c r="U81" s="1223"/>
      <c r="V81" s="1223"/>
      <c r="W81" s="1223"/>
      <c r="X81" s="1223"/>
      <c r="Y81" s="1223"/>
      <c r="Z81" s="1223"/>
      <c r="AA81" s="1223"/>
      <c r="AB81" s="1223"/>
      <c r="AC81" s="1223"/>
      <c r="AD81" s="1223"/>
      <c r="AE81" s="1223"/>
      <c r="AF81" s="1223"/>
      <c r="AG81" s="1223"/>
      <c r="AH81" s="1223"/>
      <c r="AI81" s="1223"/>
      <c r="AJ81" s="1223"/>
      <c r="AK81" s="1223"/>
      <c r="AL81" s="1223"/>
      <c r="AM81" s="1223"/>
      <c r="AN81" s="1223"/>
      <c r="AO81" s="1223"/>
      <c r="AP81" s="1223"/>
      <c r="AQ81" s="1223"/>
      <c r="AR81" s="1223"/>
      <c r="AS81" s="1223"/>
      <c r="AT81" s="1223"/>
      <c r="AU81" s="1223"/>
      <c r="AV81" s="1223"/>
      <c r="AW81" s="1223"/>
      <c r="AX81" s="1223"/>
      <c r="AY81" s="1223"/>
      <c r="AZ81" s="1223"/>
      <c r="BA81" s="1223"/>
      <c r="BB81" s="1223"/>
      <c r="BC81" s="1223"/>
    </row>
    <row r="82" spans="1:55" x14ac:dyDescent="0.25">
      <c r="A82" s="1223"/>
      <c r="B82" s="1223"/>
      <c r="C82" s="1223"/>
      <c r="D82" s="1223"/>
      <c r="E82" s="1223"/>
      <c r="F82" s="1223"/>
      <c r="G82" s="1223"/>
      <c r="H82" s="1223"/>
      <c r="I82" s="1223"/>
      <c r="J82" s="1223"/>
      <c r="K82" s="1223"/>
      <c r="L82" s="1223"/>
      <c r="M82" s="1223"/>
      <c r="N82" s="1223"/>
      <c r="O82" s="1223"/>
      <c r="P82" s="1223"/>
      <c r="Q82" s="1223"/>
      <c r="R82" s="1223"/>
      <c r="S82" s="1223"/>
      <c r="T82" s="1223"/>
      <c r="U82" s="1223"/>
      <c r="V82" s="1223"/>
      <c r="W82" s="1223"/>
      <c r="X82" s="1223"/>
      <c r="Y82" s="1223"/>
      <c r="Z82" s="1223"/>
      <c r="AA82" s="1223"/>
      <c r="AB82" s="1223"/>
      <c r="AC82" s="1223"/>
      <c r="AD82" s="1223"/>
      <c r="AE82" s="1223"/>
      <c r="AF82" s="1223"/>
      <c r="AG82" s="1223"/>
      <c r="AH82" s="1223"/>
      <c r="AI82" s="1223"/>
      <c r="AJ82" s="1223"/>
      <c r="AK82" s="1223"/>
      <c r="AL82" s="1223"/>
      <c r="AM82" s="1223"/>
      <c r="AN82" s="1223"/>
      <c r="AO82" s="1223"/>
      <c r="AP82" s="1223"/>
      <c r="AQ82" s="1223"/>
      <c r="AR82" s="1223"/>
      <c r="AS82" s="1223"/>
      <c r="AT82" s="1223"/>
      <c r="AU82" s="1223"/>
      <c r="AV82" s="1223"/>
      <c r="AW82" s="1223"/>
      <c r="AX82" s="1223"/>
      <c r="AY82" s="1223"/>
      <c r="AZ82" s="1223"/>
      <c r="BA82" s="1223"/>
      <c r="BB82" s="1223"/>
      <c r="BC82" s="1223"/>
    </row>
    <row r="83" spans="1:55" x14ac:dyDescent="0.25">
      <c r="A83" s="1223" t="s">
        <v>1606</v>
      </c>
      <c r="B83" s="1223"/>
      <c r="C83" s="1223"/>
      <c r="D83" s="1223"/>
      <c r="E83" s="1223"/>
      <c r="F83" s="1223"/>
      <c r="G83" s="1223"/>
      <c r="H83" s="1223"/>
      <c r="I83" s="1223"/>
      <c r="J83" s="1223"/>
      <c r="K83" s="1223"/>
      <c r="L83" s="1223"/>
      <c r="M83" s="1223"/>
      <c r="N83" s="1223"/>
      <c r="O83" s="1223"/>
      <c r="P83" s="1223"/>
      <c r="Q83" s="1223"/>
      <c r="R83" s="1223"/>
      <c r="S83" s="1223"/>
      <c r="T83" s="1223"/>
      <c r="U83" s="1223"/>
      <c r="V83" s="1223"/>
      <c r="W83" s="1223"/>
      <c r="X83" s="1223"/>
      <c r="Y83" s="1223"/>
      <c r="Z83" s="1223"/>
      <c r="AA83" s="1223"/>
      <c r="AB83" s="1223"/>
      <c r="AC83" s="1223"/>
      <c r="AD83" s="1223"/>
      <c r="AE83" s="1223"/>
      <c r="AF83" s="1223"/>
      <c r="AG83" s="1223"/>
      <c r="AH83" s="1223"/>
      <c r="AI83" s="1223"/>
      <c r="AJ83" s="1223"/>
      <c r="AK83" s="1223"/>
      <c r="AL83" s="1223"/>
      <c r="AM83" s="1223"/>
      <c r="AN83" s="1223"/>
      <c r="AO83" s="1223"/>
      <c r="AP83" s="1223"/>
      <c r="AQ83" s="1223"/>
      <c r="AR83" s="1223"/>
      <c r="AS83" s="1223"/>
      <c r="AT83" s="1223"/>
      <c r="AU83" s="1223"/>
      <c r="AV83" s="1223"/>
      <c r="AW83" s="1223"/>
      <c r="AX83" s="1223"/>
      <c r="AY83" s="1223"/>
      <c r="AZ83" s="1223"/>
      <c r="BA83" s="1223"/>
      <c r="BB83" s="1223"/>
      <c r="BC83" s="1223"/>
    </row>
    <row r="84" spans="1:55" x14ac:dyDescent="0.25">
      <c r="A84" s="1241" t="s">
        <v>1607</v>
      </c>
      <c r="B84" s="1223"/>
      <c r="C84" s="1223"/>
      <c r="D84" s="1223"/>
      <c r="E84" s="1223"/>
      <c r="F84" s="1223"/>
      <c r="G84" s="1223"/>
      <c r="H84" s="1223"/>
      <c r="I84" s="1223"/>
      <c r="J84" s="1223"/>
      <c r="K84" s="1223"/>
      <c r="L84" s="1223"/>
      <c r="M84" s="1223"/>
      <c r="N84" s="1223"/>
      <c r="O84" s="1223"/>
      <c r="P84" s="1223"/>
      <c r="Q84" s="1223"/>
      <c r="R84" s="1223"/>
      <c r="S84" s="1223"/>
      <c r="T84" s="1223"/>
      <c r="U84" s="1223"/>
      <c r="V84" s="1223"/>
      <c r="W84" s="1223"/>
      <c r="X84" s="1223"/>
      <c r="Y84" s="1223"/>
      <c r="Z84" s="1223"/>
      <c r="AA84" s="1223"/>
      <c r="AB84" s="1223"/>
      <c r="AC84" s="1223"/>
      <c r="AD84" s="1223"/>
      <c r="AE84" s="1223"/>
      <c r="AF84" s="1223"/>
      <c r="AG84" s="1223"/>
      <c r="AH84" s="1223"/>
      <c r="AI84" s="1223"/>
      <c r="AJ84" s="1223"/>
      <c r="AK84" s="1223"/>
      <c r="AL84" s="1223"/>
      <c r="AM84" s="1223"/>
      <c r="AN84" s="1223"/>
      <c r="AO84" s="1223"/>
      <c r="AP84" s="1223"/>
      <c r="AQ84" s="1223"/>
      <c r="AR84" s="1223"/>
      <c r="AS84" s="1223"/>
      <c r="AT84" s="1223"/>
      <c r="AU84" s="1223"/>
      <c r="AV84" s="1223"/>
      <c r="AW84" s="1223"/>
      <c r="AX84" s="1223"/>
      <c r="AY84" s="1223"/>
      <c r="AZ84" s="1223"/>
      <c r="BA84" s="1223"/>
      <c r="BB84" s="1223"/>
      <c r="BC84" s="1223"/>
    </row>
    <row r="85" spans="1:55" x14ac:dyDescent="0.25">
      <c r="A85" s="1223" t="s">
        <v>1608</v>
      </c>
      <c r="B85" s="1608">
        <f>'Borrower Details'!D41</f>
        <v>0</v>
      </c>
      <c r="C85" s="1249" t="s">
        <v>2626</v>
      </c>
      <c r="D85" s="1609">
        <f>'Borrower Details'!K41</f>
        <v>0</v>
      </c>
      <c r="E85" s="1223"/>
      <c r="F85" s="1223"/>
      <c r="G85" s="1223"/>
      <c r="H85" s="1223"/>
      <c r="I85" s="1223"/>
      <c r="J85" s="1223"/>
      <c r="K85" s="1223"/>
      <c r="L85" s="1223"/>
      <c r="M85" s="1223"/>
      <c r="N85" s="1223"/>
      <c r="O85" s="1223"/>
      <c r="P85" s="1223"/>
      <c r="Q85" s="1223"/>
      <c r="R85" s="1223"/>
      <c r="S85" s="1223"/>
      <c r="T85" s="1223"/>
      <c r="U85" s="1223"/>
      <c r="V85" s="1223"/>
      <c r="W85" s="1223"/>
      <c r="X85" s="1223"/>
      <c r="Y85" s="1223"/>
      <c r="Z85" s="1223"/>
      <c r="AA85" s="1223"/>
      <c r="AB85" s="1223"/>
      <c r="AC85" s="1223"/>
      <c r="AD85" s="1223"/>
      <c r="AE85" s="1223"/>
      <c r="AF85" s="1223"/>
      <c r="AG85" s="1223"/>
      <c r="AH85" s="1223"/>
      <c r="AI85" s="1223"/>
      <c r="AJ85" s="1223"/>
      <c r="AK85" s="1223"/>
      <c r="AL85" s="1223"/>
      <c r="AM85" s="1223"/>
      <c r="AN85" s="1223"/>
      <c r="AO85" s="1223"/>
      <c r="AP85" s="1223"/>
      <c r="AQ85" s="1223"/>
      <c r="AR85" s="1223"/>
      <c r="AS85" s="1223"/>
      <c r="AT85" s="1223"/>
      <c r="AU85" s="1223"/>
      <c r="AV85" s="1223"/>
      <c r="AW85" s="1223"/>
      <c r="AX85" s="1223"/>
      <c r="AY85" s="1223"/>
      <c r="AZ85" s="1223"/>
      <c r="BA85" s="1223"/>
      <c r="BB85" s="1223"/>
      <c r="BC85" s="1223"/>
    </row>
    <row r="86" spans="1:55" x14ac:dyDescent="0.25">
      <c r="A86" s="1249" t="s">
        <v>2627</v>
      </c>
      <c r="B86" s="1596">
        <f>'Borrower Details'!D41</f>
        <v>0</v>
      </c>
      <c r="C86" s="1223"/>
      <c r="D86" s="1223"/>
      <c r="E86" s="1223"/>
      <c r="F86" s="1223"/>
      <c r="G86" s="1223"/>
      <c r="H86" s="1223"/>
      <c r="I86" s="1223"/>
      <c r="J86" s="1223"/>
      <c r="K86" s="1223"/>
      <c r="L86" s="1223"/>
      <c r="M86" s="1223"/>
      <c r="N86" s="1223"/>
      <c r="O86" s="1223"/>
      <c r="P86" s="1223"/>
      <c r="Q86" s="1223"/>
      <c r="R86" s="1223"/>
      <c r="S86" s="1223"/>
      <c r="T86" s="1223"/>
      <c r="U86" s="1223"/>
      <c r="V86" s="1223"/>
      <c r="W86" s="1223"/>
      <c r="X86" s="1223"/>
      <c r="Y86" s="1223"/>
      <c r="Z86" s="1223"/>
      <c r="AA86" s="1223"/>
      <c r="AB86" s="1223"/>
      <c r="AC86" s="1223"/>
      <c r="AD86" s="1223"/>
      <c r="AE86" s="1223"/>
      <c r="AF86" s="1223"/>
      <c r="AG86" s="1223"/>
      <c r="AH86" s="1223"/>
      <c r="AI86" s="1223"/>
      <c r="AJ86" s="1223"/>
      <c r="AK86" s="1223"/>
      <c r="AL86" s="1223"/>
      <c r="AM86" s="1223"/>
      <c r="AN86" s="1223"/>
      <c r="AO86" s="1223"/>
      <c r="AP86" s="1223"/>
      <c r="AQ86" s="1223"/>
      <c r="AR86" s="1223"/>
      <c r="AS86" s="1223"/>
      <c r="AT86" s="1223"/>
      <c r="AU86" s="1223"/>
      <c r="AV86" s="1223"/>
      <c r="AW86" s="1223"/>
      <c r="AX86" s="1223"/>
      <c r="AY86" s="1223"/>
      <c r="AZ86" s="1223"/>
      <c r="BA86" s="1223"/>
      <c r="BB86" s="1223"/>
      <c r="BC86" s="1223"/>
    </row>
    <row r="87" spans="1:55" x14ac:dyDescent="0.25">
      <c r="A87" s="1223" t="s">
        <v>1609</v>
      </c>
      <c r="B87" s="1223" t="s">
        <v>1600</v>
      </c>
      <c r="C87" s="1223" t="s">
        <v>1610</v>
      </c>
      <c r="D87" s="1223"/>
      <c r="E87" s="1223"/>
      <c r="F87" s="1223"/>
      <c r="G87" s="1223"/>
      <c r="H87" s="1223"/>
      <c r="I87" s="1223"/>
      <c r="J87" s="1223"/>
      <c r="K87" s="1223"/>
      <c r="L87" s="1223"/>
      <c r="M87" s="1223"/>
      <c r="N87" s="1223"/>
      <c r="O87" s="1223"/>
      <c r="P87" s="1223"/>
      <c r="Q87" s="1223"/>
      <c r="R87" s="1223"/>
      <c r="S87" s="1223"/>
      <c r="T87" s="1223"/>
      <c r="U87" s="1223"/>
      <c r="V87" s="1223"/>
      <c r="W87" s="1223"/>
      <c r="X87" s="1223"/>
      <c r="Y87" s="1223"/>
      <c r="Z87" s="1223"/>
      <c r="AA87" s="1223"/>
      <c r="AB87" s="1223"/>
      <c r="AC87" s="1223"/>
      <c r="AD87" s="1223"/>
      <c r="AE87" s="1223"/>
      <c r="AF87" s="1223"/>
      <c r="AG87" s="1223"/>
      <c r="AH87" s="1223"/>
      <c r="AI87" s="1223"/>
      <c r="AJ87" s="1223"/>
      <c r="AK87" s="1223"/>
      <c r="AL87" s="1223"/>
      <c r="AM87" s="1223"/>
      <c r="AN87" s="1223"/>
      <c r="AO87" s="1223"/>
      <c r="AP87" s="1223"/>
      <c r="AQ87" s="1223"/>
      <c r="AR87" s="1223"/>
      <c r="AS87" s="1223"/>
      <c r="AT87" s="1223"/>
      <c r="AU87" s="1223"/>
      <c r="AV87" s="1223"/>
      <c r="AW87" s="1223"/>
      <c r="AX87" s="1223"/>
      <c r="AY87" s="1223"/>
      <c r="AZ87" s="1223"/>
      <c r="BA87" s="1223"/>
      <c r="BB87" s="1223"/>
      <c r="BC87" s="1223"/>
    </row>
    <row r="88" spans="1:55" x14ac:dyDescent="0.25">
      <c r="A88" s="1223"/>
      <c r="B88" s="1223"/>
      <c r="C88" s="1223" t="s">
        <v>1611</v>
      </c>
      <c r="D88" s="1223"/>
      <c r="E88" s="1223"/>
      <c r="F88" s="1223"/>
      <c r="G88" s="1223"/>
      <c r="H88" s="1223"/>
      <c r="I88" s="1223"/>
      <c r="J88" s="1223"/>
      <c r="K88" s="1223"/>
      <c r="L88" s="1223"/>
      <c r="M88" s="1223"/>
      <c r="N88" s="1223"/>
      <c r="O88" s="1223"/>
      <c r="P88" s="1223"/>
      <c r="Q88" s="1223"/>
      <c r="R88" s="1223"/>
      <c r="S88" s="1223"/>
      <c r="T88" s="1223"/>
      <c r="U88" s="1223"/>
      <c r="V88" s="1223"/>
      <c r="W88" s="1223"/>
      <c r="X88" s="1223"/>
      <c r="Y88" s="1223"/>
      <c r="Z88" s="1223"/>
      <c r="AA88" s="1223"/>
      <c r="AB88" s="1223"/>
      <c r="AC88" s="1223"/>
      <c r="AD88" s="1223"/>
      <c r="AE88" s="1223"/>
      <c r="AF88" s="1223"/>
      <c r="AG88" s="1223"/>
      <c r="AH88" s="1223"/>
      <c r="AI88" s="1223"/>
      <c r="AJ88" s="1223"/>
      <c r="AK88" s="1223"/>
      <c r="AL88" s="1223"/>
      <c r="AM88" s="1223"/>
      <c r="AN88" s="1223"/>
      <c r="AO88" s="1223"/>
      <c r="AP88" s="1223"/>
      <c r="AQ88" s="1223"/>
      <c r="AR88" s="1223"/>
      <c r="AS88" s="1223"/>
      <c r="AT88" s="1223"/>
      <c r="AU88" s="1223"/>
      <c r="AV88" s="1223"/>
      <c r="AW88" s="1223"/>
      <c r="AX88" s="1223"/>
      <c r="AY88" s="1223"/>
      <c r="AZ88" s="1223"/>
      <c r="BA88" s="1223"/>
      <c r="BB88" s="1223"/>
      <c r="BC88" s="1223"/>
    </row>
    <row r="89" spans="1:55" ht="45" x14ac:dyDescent="0.25">
      <c r="A89" s="1250" t="s">
        <v>2628</v>
      </c>
      <c r="B89" s="1596">
        <f>'CGTMSE Input'!B33</f>
        <v>0</v>
      </c>
      <c r="C89" s="1223"/>
      <c r="D89" s="1223"/>
      <c r="E89" s="1223"/>
      <c r="F89" s="1223"/>
      <c r="G89" s="1223"/>
      <c r="H89" s="1223"/>
      <c r="I89" s="1223"/>
      <c r="J89" s="1223"/>
      <c r="K89" s="1223"/>
      <c r="L89" s="1223"/>
      <c r="M89" s="1223"/>
      <c r="N89" s="1223"/>
      <c r="O89" s="1223"/>
      <c r="P89" s="1223"/>
      <c r="Q89" s="1223"/>
      <c r="R89" s="1223"/>
      <c r="S89" s="1223"/>
      <c r="T89" s="1223"/>
      <c r="U89" s="1223"/>
      <c r="V89" s="1223"/>
      <c r="W89" s="1223"/>
      <c r="X89" s="1223"/>
      <c r="Y89" s="1223"/>
      <c r="Z89" s="1223"/>
      <c r="AA89" s="1223"/>
      <c r="AB89" s="1223"/>
      <c r="AC89" s="1223"/>
      <c r="AD89" s="1223"/>
      <c r="AE89" s="1223"/>
      <c r="AF89" s="1223"/>
      <c r="AG89" s="1223"/>
      <c r="AH89" s="1223"/>
      <c r="AI89" s="1223"/>
      <c r="AJ89" s="1223"/>
      <c r="AK89" s="1223"/>
      <c r="AL89" s="1223"/>
      <c r="AM89" s="1223"/>
      <c r="AN89" s="1223"/>
      <c r="AO89" s="1223"/>
      <c r="AP89" s="1223"/>
      <c r="AQ89" s="1223"/>
      <c r="AR89" s="1223"/>
      <c r="AS89" s="1223"/>
      <c r="AT89" s="1223"/>
      <c r="AU89" s="1223"/>
      <c r="AV89" s="1223"/>
      <c r="AW89" s="1223"/>
      <c r="AX89" s="1223"/>
      <c r="AY89" s="1223"/>
      <c r="AZ89" s="1223"/>
      <c r="BA89" s="1223"/>
      <c r="BB89" s="1223"/>
      <c r="BC89" s="1223"/>
    </row>
    <row r="90" spans="1:55" x14ac:dyDescent="0.25">
      <c r="A90" s="1250" t="s">
        <v>2629</v>
      </c>
      <c r="B90" s="1596">
        <f>'Borrower Details'!L32</f>
        <v>0</v>
      </c>
      <c r="C90" s="1250" t="s">
        <v>2630</v>
      </c>
      <c r="D90" s="1607">
        <f>'Borrower Details'!M32</f>
        <v>0</v>
      </c>
      <c r="E90" s="1223"/>
      <c r="F90" s="1223"/>
      <c r="G90" s="1223"/>
      <c r="H90" s="1223"/>
      <c r="I90" s="1223"/>
      <c r="J90" s="1223"/>
      <c r="K90" s="1223"/>
      <c r="L90" s="1223"/>
      <c r="M90" s="1223"/>
      <c r="N90" s="1223"/>
      <c r="O90" s="1223"/>
      <c r="P90" s="1223"/>
      <c r="Q90" s="1223"/>
      <c r="R90" s="1223"/>
      <c r="S90" s="1223"/>
      <c r="T90" s="1223"/>
      <c r="U90" s="1223"/>
      <c r="V90" s="1223"/>
      <c r="W90" s="1223"/>
      <c r="X90" s="1223"/>
      <c r="Y90" s="1223"/>
      <c r="Z90" s="1223"/>
      <c r="AA90" s="1223"/>
      <c r="AB90" s="1223"/>
      <c r="AC90" s="1223"/>
      <c r="AD90" s="1223"/>
      <c r="AE90" s="1223"/>
      <c r="AF90" s="1223"/>
      <c r="AG90" s="1223"/>
      <c r="AH90" s="1223"/>
      <c r="AI90" s="1223"/>
      <c r="AJ90" s="1223"/>
      <c r="AK90" s="1223"/>
      <c r="AL90" s="1223"/>
      <c r="AM90" s="1223"/>
      <c r="AN90" s="1223"/>
      <c r="AO90" s="1223"/>
      <c r="AP90" s="1223"/>
      <c r="AQ90" s="1223"/>
      <c r="AR90" s="1223"/>
      <c r="AS90" s="1223"/>
      <c r="AT90" s="1223"/>
      <c r="AU90" s="1223"/>
      <c r="AV90" s="1223"/>
      <c r="AW90" s="1223"/>
      <c r="AX90" s="1223"/>
      <c r="AY90" s="1223"/>
      <c r="AZ90" s="1223"/>
      <c r="BA90" s="1223"/>
      <c r="BB90" s="1223"/>
      <c r="BC90" s="1223"/>
    </row>
    <row r="91" spans="1:55" x14ac:dyDescent="0.25">
      <c r="A91" s="1223" t="s">
        <v>1612</v>
      </c>
      <c r="B91" s="1596">
        <f>'Borrower Details'!L33</f>
        <v>0</v>
      </c>
      <c r="C91" s="1223" t="s">
        <v>1613</v>
      </c>
      <c r="D91" s="1607">
        <f>'Borrower Details'!M33</f>
        <v>0</v>
      </c>
      <c r="E91" s="1223"/>
      <c r="F91" s="1223"/>
      <c r="G91" s="1223"/>
      <c r="H91" s="1223"/>
      <c r="I91" s="1223"/>
      <c r="J91" s="1223"/>
      <c r="K91" s="1223"/>
      <c r="L91" s="1223"/>
      <c r="M91" s="1223"/>
      <c r="N91" s="1223"/>
      <c r="O91" s="1223"/>
      <c r="P91" s="1223"/>
      <c r="Q91" s="1223"/>
      <c r="R91" s="1223"/>
      <c r="S91" s="1223"/>
      <c r="T91" s="1223"/>
      <c r="U91" s="1223"/>
      <c r="V91" s="1223"/>
      <c r="W91" s="1223"/>
      <c r="X91" s="1223"/>
      <c r="Y91" s="1223"/>
      <c r="Z91" s="1223"/>
      <c r="AA91" s="1223"/>
      <c r="AB91" s="1223"/>
      <c r="AC91" s="1223"/>
      <c r="AD91" s="1223"/>
      <c r="AE91" s="1223"/>
      <c r="AF91" s="1223"/>
      <c r="AG91" s="1223"/>
      <c r="AH91" s="1223"/>
      <c r="AI91" s="1223"/>
      <c r="AJ91" s="1223"/>
      <c r="AK91" s="1223"/>
      <c r="AL91" s="1223"/>
      <c r="AM91" s="1223"/>
      <c r="AN91" s="1223"/>
      <c r="AO91" s="1223"/>
      <c r="AP91" s="1223"/>
      <c r="AQ91" s="1223"/>
      <c r="AR91" s="1223"/>
      <c r="AS91" s="1223"/>
      <c r="AT91" s="1223"/>
      <c r="AU91" s="1223"/>
      <c r="AV91" s="1223"/>
      <c r="AW91" s="1223"/>
      <c r="AX91" s="1223"/>
      <c r="AY91" s="1223"/>
      <c r="AZ91" s="1223"/>
      <c r="BA91" s="1223"/>
      <c r="BB91" s="1223"/>
      <c r="BC91" s="1223"/>
    </row>
    <row r="92" spans="1:55" x14ac:dyDescent="0.25">
      <c r="A92" s="1223" t="s">
        <v>1614</v>
      </c>
      <c r="B92" s="1596">
        <f>'Borrower Details'!L34</f>
        <v>0</v>
      </c>
      <c r="C92" s="1223" t="s">
        <v>1615</v>
      </c>
      <c r="D92" s="1607">
        <f>'Borrower Details'!M34</f>
        <v>0</v>
      </c>
      <c r="E92" s="1223"/>
      <c r="F92" s="1223"/>
      <c r="G92" s="1223"/>
      <c r="H92" s="1223"/>
      <c r="I92" s="1223"/>
      <c r="J92" s="1223"/>
      <c r="K92" s="1223"/>
      <c r="L92" s="1223"/>
      <c r="M92" s="1223"/>
      <c r="N92" s="1223"/>
      <c r="O92" s="1223"/>
      <c r="P92" s="1223"/>
      <c r="Q92" s="1223"/>
      <c r="R92" s="1223"/>
      <c r="S92" s="1223"/>
      <c r="T92" s="1223"/>
      <c r="U92" s="1223"/>
      <c r="V92" s="1223"/>
      <c r="W92" s="1223"/>
      <c r="X92" s="1223"/>
      <c r="Y92" s="1223"/>
      <c r="Z92" s="1223"/>
      <c r="AA92" s="1223"/>
      <c r="AB92" s="1223"/>
      <c r="AC92" s="1223"/>
      <c r="AD92" s="1223"/>
      <c r="AE92" s="1223"/>
      <c r="AF92" s="1223"/>
      <c r="AG92" s="1223"/>
      <c r="AH92" s="1223"/>
      <c r="AI92" s="1223"/>
      <c r="AJ92" s="1223"/>
      <c r="AK92" s="1223"/>
      <c r="AL92" s="1223"/>
      <c r="AM92" s="1223"/>
      <c r="AN92" s="1223"/>
      <c r="AO92" s="1223"/>
      <c r="AP92" s="1223"/>
      <c r="AQ92" s="1223"/>
      <c r="AR92" s="1223"/>
      <c r="AS92" s="1223"/>
      <c r="AT92" s="1223"/>
      <c r="AU92" s="1223"/>
      <c r="AV92" s="1223"/>
      <c r="AW92" s="1223"/>
      <c r="AX92" s="1223"/>
      <c r="AY92" s="1223"/>
      <c r="AZ92" s="1223"/>
      <c r="BA92" s="1223"/>
      <c r="BB92" s="1223"/>
      <c r="BC92" s="1223"/>
    </row>
    <row r="93" spans="1:55" x14ac:dyDescent="0.25">
      <c r="A93" s="1223" t="s">
        <v>1616</v>
      </c>
      <c r="B93" s="1596">
        <f>'Borrower Details'!L35</f>
        <v>0</v>
      </c>
      <c r="C93" s="1223" t="s">
        <v>1617</v>
      </c>
      <c r="D93" s="1607">
        <f>'Borrower Details'!M35</f>
        <v>0</v>
      </c>
      <c r="E93" s="1223"/>
      <c r="F93" s="1223"/>
      <c r="G93" s="1223"/>
      <c r="H93" s="1223"/>
      <c r="I93" s="1223"/>
      <c r="J93" s="1223"/>
      <c r="K93" s="1223"/>
      <c r="L93" s="1223"/>
      <c r="M93" s="1223"/>
      <c r="N93" s="1223"/>
      <c r="O93" s="1223"/>
      <c r="P93" s="1223"/>
      <c r="Q93" s="1223"/>
      <c r="R93" s="1223"/>
      <c r="S93" s="1223"/>
      <c r="T93" s="1223"/>
      <c r="U93" s="1223"/>
      <c r="V93" s="1223"/>
      <c r="W93" s="1223"/>
      <c r="X93" s="1223"/>
      <c r="Y93" s="1223"/>
      <c r="Z93" s="1223"/>
      <c r="AA93" s="1223"/>
      <c r="AB93" s="1223"/>
      <c r="AC93" s="1223"/>
      <c r="AD93" s="1223"/>
      <c r="AE93" s="1223"/>
      <c r="AF93" s="1223"/>
      <c r="AG93" s="1223"/>
      <c r="AH93" s="1223"/>
      <c r="AI93" s="1223"/>
      <c r="AJ93" s="1223"/>
      <c r="AK93" s="1223"/>
      <c r="AL93" s="1223"/>
      <c r="AM93" s="1223"/>
      <c r="AN93" s="1223"/>
      <c r="AO93" s="1223"/>
      <c r="AP93" s="1223"/>
      <c r="AQ93" s="1223"/>
      <c r="AR93" s="1223"/>
      <c r="AS93" s="1223"/>
      <c r="AT93" s="1223"/>
      <c r="AU93" s="1223"/>
      <c r="AV93" s="1223"/>
      <c r="AW93" s="1223"/>
      <c r="AX93" s="1223"/>
      <c r="AY93" s="1223"/>
      <c r="AZ93" s="1223"/>
      <c r="BA93" s="1223"/>
      <c r="BB93" s="1223"/>
      <c r="BC93" s="1223"/>
    </row>
    <row r="94" spans="1:55" x14ac:dyDescent="0.25">
      <c r="A94" s="1223" t="s">
        <v>1618</v>
      </c>
      <c r="B94" s="1596">
        <f>'Borrower Details'!L36</f>
        <v>0</v>
      </c>
      <c r="C94" s="1223" t="s">
        <v>1619</v>
      </c>
      <c r="D94" s="1607">
        <f>'Borrower Details'!M36</f>
        <v>0</v>
      </c>
      <c r="E94" s="1223"/>
      <c r="F94" s="1223"/>
      <c r="G94" s="1223"/>
      <c r="H94" s="1223"/>
      <c r="I94" s="1223"/>
      <c r="J94" s="1223"/>
      <c r="K94" s="1223"/>
      <c r="L94" s="1223"/>
      <c r="M94" s="1223"/>
      <c r="N94" s="1223"/>
      <c r="O94" s="1223"/>
      <c r="P94" s="1223"/>
      <c r="Q94" s="1223"/>
      <c r="R94" s="1223"/>
      <c r="S94" s="1223"/>
      <c r="T94" s="1223"/>
      <c r="U94" s="1223"/>
      <c r="V94" s="1223"/>
      <c r="W94" s="1223"/>
      <c r="X94" s="1223"/>
      <c r="Y94" s="1223"/>
      <c r="Z94" s="1223"/>
      <c r="AA94" s="1223"/>
      <c r="AB94" s="1223"/>
      <c r="AC94" s="1223"/>
      <c r="AD94" s="1223"/>
      <c r="AE94" s="1223"/>
      <c r="AF94" s="1223"/>
      <c r="AG94" s="1223"/>
      <c r="AH94" s="1223"/>
      <c r="AI94" s="1223"/>
      <c r="AJ94" s="1223"/>
      <c r="AK94" s="1223"/>
      <c r="AL94" s="1223"/>
      <c r="AM94" s="1223"/>
      <c r="AN94" s="1223"/>
      <c r="AO94" s="1223"/>
      <c r="AP94" s="1223"/>
      <c r="AQ94" s="1223"/>
      <c r="AR94" s="1223"/>
      <c r="AS94" s="1223"/>
      <c r="AT94" s="1223"/>
      <c r="AU94" s="1223"/>
      <c r="AV94" s="1223"/>
      <c r="AW94" s="1223"/>
      <c r="AX94" s="1223"/>
      <c r="AY94" s="1223"/>
      <c r="AZ94" s="1223"/>
      <c r="BA94" s="1223"/>
      <c r="BB94" s="1223"/>
      <c r="BC94" s="1223"/>
    </row>
    <row r="95" spans="1:55" x14ac:dyDescent="0.25">
      <c r="A95" s="1249" t="s">
        <v>2631</v>
      </c>
      <c r="B95" s="1597">
        <f>'Borrower Details'!B40</f>
        <v>0</v>
      </c>
      <c r="C95" s="1249" t="s">
        <v>2632</v>
      </c>
      <c r="D95" s="1600">
        <f>'Borrower Details'!B41</f>
        <v>0</v>
      </c>
      <c r="E95" s="1223"/>
      <c r="F95" s="1223"/>
      <c r="G95" s="1223"/>
      <c r="H95" s="1223"/>
      <c r="I95" s="1223"/>
      <c r="J95" s="1223"/>
      <c r="K95" s="1223"/>
      <c r="L95" s="1223"/>
      <c r="M95" s="1223"/>
      <c r="N95" s="1223"/>
      <c r="O95" s="1223"/>
      <c r="P95" s="1223"/>
      <c r="Q95" s="1223"/>
      <c r="R95" s="1223"/>
      <c r="S95" s="1223"/>
      <c r="T95" s="1223"/>
      <c r="U95" s="1223"/>
      <c r="V95" s="1223"/>
      <c r="W95" s="1223"/>
      <c r="X95" s="1223"/>
      <c r="Y95" s="1223"/>
      <c r="Z95" s="1223"/>
      <c r="AA95" s="1223"/>
      <c r="AB95" s="1223"/>
      <c r="AC95" s="1223"/>
      <c r="AD95" s="1223"/>
      <c r="AE95" s="1223"/>
      <c r="AF95" s="1223"/>
      <c r="AG95" s="1223"/>
      <c r="AH95" s="1223"/>
      <c r="AI95" s="1223"/>
      <c r="AJ95" s="1223"/>
      <c r="AK95" s="1223"/>
      <c r="AL95" s="1223"/>
      <c r="AM95" s="1223"/>
      <c r="AN95" s="1223"/>
      <c r="AO95" s="1223"/>
      <c r="AP95" s="1223"/>
      <c r="AQ95" s="1223"/>
      <c r="AR95" s="1223"/>
      <c r="AS95" s="1223"/>
      <c r="AT95" s="1223"/>
      <c r="AU95" s="1223"/>
      <c r="AV95" s="1223"/>
      <c r="AW95" s="1223"/>
      <c r="AX95" s="1223"/>
      <c r="AY95" s="1223"/>
      <c r="AZ95" s="1223"/>
      <c r="BA95" s="1223"/>
      <c r="BB95" s="1223"/>
      <c r="BC95" s="1223"/>
    </row>
    <row r="96" spans="1:55" x14ac:dyDescent="0.25">
      <c r="A96" s="1263" t="s">
        <v>2633</v>
      </c>
      <c r="B96" s="1252"/>
      <c r="C96" s="1249" t="s">
        <v>2634</v>
      </c>
      <c r="D96" s="1610">
        <f>SUM('Borrower Details'!F32:F39)</f>
        <v>0</v>
      </c>
      <c r="E96" s="1223"/>
      <c r="F96" s="1223"/>
      <c r="G96" s="1223"/>
      <c r="H96" s="1223"/>
      <c r="I96" s="1223"/>
      <c r="J96" s="1223"/>
      <c r="K96" s="1223"/>
      <c r="L96" s="1223"/>
      <c r="M96" s="1223"/>
      <c r="N96" s="1223"/>
      <c r="O96" s="1223"/>
      <c r="P96" s="1223"/>
      <c r="Q96" s="1223"/>
      <c r="R96" s="1223"/>
      <c r="S96" s="1223"/>
      <c r="T96" s="1223"/>
      <c r="U96" s="1223"/>
      <c r="V96" s="1223"/>
      <c r="W96" s="1223"/>
      <c r="X96" s="1223"/>
      <c r="Y96" s="1223"/>
      <c r="Z96" s="1223"/>
      <c r="AA96" s="1223"/>
      <c r="AB96" s="1223"/>
      <c r="AC96" s="1223"/>
      <c r="AD96" s="1223"/>
      <c r="AE96" s="1223"/>
      <c r="AF96" s="1223"/>
      <c r="AG96" s="1223"/>
      <c r="AH96" s="1223"/>
      <c r="AI96" s="1223"/>
      <c r="AJ96" s="1223"/>
      <c r="AK96" s="1223"/>
      <c r="AL96" s="1223"/>
      <c r="AM96" s="1223"/>
      <c r="AN96" s="1223"/>
      <c r="AO96" s="1223"/>
      <c r="AP96" s="1223"/>
      <c r="AQ96" s="1223"/>
      <c r="AR96" s="1223"/>
      <c r="AS96" s="1223"/>
      <c r="AT96" s="1223"/>
      <c r="AU96" s="1223"/>
      <c r="AV96" s="1223"/>
      <c r="AW96" s="1223"/>
      <c r="AX96" s="1223"/>
      <c r="AY96" s="1223"/>
      <c r="AZ96" s="1223"/>
      <c r="BA96" s="1223"/>
      <c r="BB96" s="1223"/>
      <c r="BC96" s="1223"/>
    </row>
    <row r="97" spans="1:55" x14ac:dyDescent="0.25">
      <c r="A97" s="1223"/>
      <c r="B97" s="1223"/>
      <c r="C97" s="1223" t="s">
        <v>1620</v>
      </c>
      <c r="D97" s="1223"/>
      <c r="E97" s="1223"/>
      <c r="F97" s="1223"/>
      <c r="G97" s="1223"/>
      <c r="H97" s="1223"/>
      <c r="I97" s="1223"/>
      <c r="J97" s="1223"/>
      <c r="K97" s="1223"/>
      <c r="L97" s="1223"/>
      <c r="M97" s="1223"/>
      <c r="N97" s="1223"/>
      <c r="O97" s="1223"/>
      <c r="P97" s="1223"/>
      <c r="Q97" s="1223"/>
      <c r="R97" s="1223"/>
      <c r="S97" s="1223"/>
      <c r="T97" s="1223"/>
      <c r="U97" s="1223"/>
      <c r="V97" s="1223"/>
      <c r="W97" s="1223"/>
      <c r="X97" s="1223"/>
      <c r="Y97" s="1223"/>
      <c r="Z97" s="1223"/>
      <c r="AA97" s="1223"/>
      <c r="AB97" s="1223"/>
      <c r="AC97" s="1223"/>
      <c r="AD97" s="1223"/>
      <c r="AE97" s="1223"/>
      <c r="AF97" s="1223"/>
      <c r="AG97" s="1223"/>
      <c r="AH97" s="1223"/>
      <c r="AI97" s="1223"/>
      <c r="AJ97" s="1223"/>
      <c r="AK97" s="1223"/>
      <c r="AL97" s="1223"/>
      <c r="AM97" s="1223"/>
      <c r="AN97" s="1223"/>
      <c r="AO97" s="1223"/>
      <c r="AP97" s="1223"/>
      <c r="AQ97" s="1223"/>
      <c r="AR97" s="1223"/>
      <c r="AS97" s="1223"/>
      <c r="AT97" s="1223"/>
      <c r="AU97" s="1223"/>
      <c r="AV97" s="1223"/>
      <c r="AW97" s="1223"/>
      <c r="AX97" s="1223"/>
      <c r="AY97" s="1223"/>
      <c r="AZ97" s="1223"/>
      <c r="BA97" s="1223"/>
      <c r="BB97" s="1223"/>
      <c r="BC97" s="1223"/>
    </row>
    <row r="98" spans="1:55" ht="30" x14ac:dyDescent="0.25">
      <c r="A98" s="1250" t="s">
        <v>2635</v>
      </c>
      <c r="B98" s="1596">
        <f>'CGTMSE Input'!B35</f>
        <v>0</v>
      </c>
      <c r="C98" s="1263" t="s">
        <v>2636</v>
      </c>
      <c r="D98" s="1611" t="e">
        <f>#REF!</f>
        <v>#REF!</v>
      </c>
      <c r="E98" s="1223"/>
      <c r="F98" s="1223"/>
      <c r="G98" s="1223"/>
      <c r="H98" s="1223"/>
      <c r="I98" s="1223"/>
      <c r="J98" s="1223"/>
      <c r="K98" s="1223"/>
      <c r="L98" s="1223"/>
      <c r="M98" s="1223"/>
      <c r="N98" s="1223"/>
      <c r="O98" s="1223"/>
      <c r="P98" s="1223"/>
      <c r="Q98" s="1223"/>
      <c r="R98" s="1223"/>
      <c r="S98" s="1223"/>
      <c r="T98" s="1223"/>
      <c r="U98" s="1223"/>
      <c r="V98" s="1223"/>
      <c r="W98" s="1223"/>
      <c r="X98" s="1223"/>
      <c r="Y98" s="1223"/>
      <c r="Z98" s="1223"/>
      <c r="AA98" s="1223"/>
      <c r="AB98" s="1223"/>
      <c r="AC98" s="1223"/>
      <c r="AD98" s="1223"/>
      <c r="AE98" s="1223"/>
      <c r="AF98" s="1223"/>
      <c r="AG98" s="1223"/>
      <c r="AH98" s="1223"/>
      <c r="AI98" s="1223"/>
      <c r="AJ98" s="1223"/>
      <c r="AK98" s="1223"/>
      <c r="AL98" s="1223"/>
      <c r="AM98" s="1223"/>
      <c r="AN98" s="1223"/>
      <c r="AO98" s="1223"/>
      <c r="AP98" s="1223"/>
      <c r="AQ98" s="1223"/>
      <c r="AR98" s="1223"/>
      <c r="AS98" s="1223"/>
      <c r="AT98" s="1223"/>
      <c r="AU98" s="1223"/>
      <c r="AV98" s="1223"/>
      <c r="AW98" s="1223"/>
      <c r="AX98" s="1223"/>
      <c r="AY98" s="1223"/>
      <c r="AZ98" s="1223"/>
      <c r="BA98" s="1223"/>
      <c r="BB98" s="1223"/>
      <c r="BC98" s="1223"/>
    </row>
    <row r="99" spans="1:55" x14ac:dyDescent="0.25">
      <c r="A99" s="1250" t="s">
        <v>2637</v>
      </c>
      <c r="B99" s="1612">
        <f>Financials_Consolidated!C11/100000</f>
        <v>0</v>
      </c>
      <c r="C99" s="1249" t="s">
        <v>2638</v>
      </c>
      <c r="D99" s="1612">
        <f>Financials_Consolidated!C25/100000</f>
        <v>0</v>
      </c>
      <c r="E99" s="1223"/>
      <c r="F99" s="1223"/>
      <c r="G99" s="1223"/>
      <c r="H99" s="1223"/>
      <c r="I99" s="1223"/>
      <c r="J99" s="1223"/>
      <c r="K99" s="1223"/>
      <c r="L99" s="1223"/>
      <c r="M99" s="1223"/>
      <c r="N99" s="1223"/>
      <c r="O99" s="1223"/>
      <c r="P99" s="1223"/>
      <c r="Q99" s="1223"/>
      <c r="R99" s="1223"/>
      <c r="S99" s="1223"/>
      <c r="T99" s="1223"/>
      <c r="U99" s="1223"/>
      <c r="V99" s="1223"/>
      <c r="W99" s="1223"/>
      <c r="X99" s="1223"/>
      <c r="Y99" s="1223"/>
      <c r="Z99" s="1223"/>
      <c r="AA99" s="1223"/>
      <c r="AB99" s="1223"/>
      <c r="AC99" s="1223"/>
      <c r="AD99" s="1223"/>
      <c r="AE99" s="1223"/>
      <c r="AF99" s="1223"/>
      <c r="AG99" s="1223"/>
      <c r="AH99" s="1223"/>
      <c r="AI99" s="1223"/>
      <c r="AJ99" s="1223"/>
      <c r="AK99" s="1223"/>
      <c r="AL99" s="1223"/>
      <c r="AM99" s="1223"/>
      <c r="AN99" s="1223"/>
      <c r="AO99" s="1223"/>
      <c r="AP99" s="1223"/>
      <c r="AQ99" s="1223"/>
      <c r="AR99" s="1223"/>
      <c r="AS99" s="1223"/>
      <c r="AT99" s="1223"/>
      <c r="AU99" s="1223"/>
      <c r="AV99" s="1223"/>
      <c r="AW99" s="1223"/>
      <c r="AX99" s="1223"/>
      <c r="AY99" s="1223"/>
      <c r="AZ99" s="1223"/>
      <c r="BA99" s="1223"/>
      <c r="BB99" s="1223"/>
      <c r="BC99" s="1223"/>
    </row>
    <row r="100" spans="1:55" x14ac:dyDescent="0.25">
      <c r="A100" s="1250" t="s">
        <v>2639</v>
      </c>
      <c r="B100" s="1612">
        <f>Financials_Consolidated!C31/100000</f>
        <v>0</v>
      </c>
      <c r="C100" s="1249" t="s">
        <v>2640</v>
      </c>
      <c r="D100" s="1612">
        <f>Financials_Consolidated!C35/100000</f>
        <v>0</v>
      </c>
      <c r="E100" s="1223"/>
      <c r="F100" s="1223"/>
      <c r="G100" s="1223"/>
      <c r="H100" s="1223"/>
      <c r="I100" s="1223"/>
      <c r="J100" s="1223"/>
      <c r="K100" s="1223"/>
      <c r="L100" s="1223"/>
      <c r="M100" s="1223"/>
      <c r="N100" s="1223"/>
      <c r="O100" s="1223"/>
      <c r="P100" s="1223"/>
      <c r="Q100" s="1223"/>
      <c r="R100" s="1223"/>
      <c r="S100" s="1223"/>
      <c r="T100" s="1223"/>
      <c r="U100" s="1223"/>
      <c r="V100" s="1223"/>
      <c r="W100" s="1223"/>
      <c r="X100" s="1223"/>
      <c r="Y100" s="1223"/>
      <c r="Z100" s="1223"/>
      <c r="AA100" s="1223"/>
      <c r="AB100" s="1223"/>
      <c r="AC100" s="1223"/>
      <c r="AD100" s="1223"/>
      <c r="AE100" s="1223"/>
      <c r="AF100" s="1223"/>
      <c r="AG100" s="1223"/>
      <c r="AH100" s="1223"/>
      <c r="AI100" s="1223"/>
      <c r="AJ100" s="1223"/>
      <c r="AK100" s="1223"/>
      <c r="AL100" s="1223"/>
      <c r="AM100" s="1223"/>
      <c r="AN100" s="1223"/>
      <c r="AO100" s="1223"/>
      <c r="AP100" s="1223"/>
      <c r="AQ100" s="1223"/>
      <c r="AR100" s="1223"/>
      <c r="AS100" s="1223"/>
      <c r="AT100" s="1223"/>
      <c r="AU100" s="1223"/>
      <c r="AV100" s="1223"/>
      <c r="AW100" s="1223"/>
      <c r="AX100" s="1223"/>
      <c r="AY100" s="1223"/>
      <c r="AZ100" s="1223"/>
      <c r="BA100" s="1223"/>
      <c r="BB100" s="1223"/>
      <c r="BC100" s="1223"/>
    </row>
    <row r="101" spans="1:55" x14ac:dyDescent="0.25">
      <c r="A101" s="1249" t="s">
        <v>2641</v>
      </c>
      <c r="B101" s="1264">
        <f>Financials_Consolidated!C48/100000</f>
        <v>0</v>
      </c>
      <c r="C101" s="1249" t="s">
        <v>2642</v>
      </c>
      <c r="D101" s="1264">
        <f>Financials_Consolidated!C67/100000</f>
        <v>0</v>
      </c>
      <c r="E101" s="1223"/>
      <c r="F101" s="1223"/>
      <c r="G101" s="1223"/>
      <c r="H101" s="1223"/>
      <c r="I101" s="1223"/>
      <c r="J101" s="1223"/>
      <c r="K101" s="1223"/>
      <c r="L101" s="1223"/>
      <c r="M101" s="1223"/>
      <c r="N101" s="1223"/>
      <c r="O101" s="1223"/>
      <c r="P101" s="1223"/>
      <c r="Q101" s="1223"/>
      <c r="R101" s="1223"/>
      <c r="S101" s="1223"/>
      <c r="T101" s="1223"/>
      <c r="U101" s="1223"/>
      <c r="V101" s="1223"/>
      <c r="W101" s="1223"/>
      <c r="X101" s="1223"/>
      <c r="Y101" s="1223"/>
      <c r="Z101" s="1223"/>
      <c r="AA101" s="1223"/>
      <c r="AB101" s="1223"/>
      <c r="AC101" s="1223"/>
      <c r="AD101" s="1223"/>
      <c r="AE101" s="1223"/>
      <c r="AF101" s="1223"/>
      <c r="AG101" s="1223"/>
      <c r="AH101" s="1223"/>
      <c r="AI101" s="1223"/>
      <c r="AJ101" s="1223"/>
      <c r="AK101" s="1223"/>
      <c r="AL101" s="1223"/>
      <c r="AM101" s="1223"/>
      <c r="AN101" s="1223"/>
      <c r="AO101" s="1223"/>
      <c r="AP101" s="1223"/>
      <c r="AQ101" s="1223"/>
      <c r="AR101" s="1223"/>
      <c r="AS101" s="1223"/>
      <c r="AT101" s="1223"/>
      <c r="AU101" s="1223"/>
      <c r="AV101" s="1223"/>
      <c r="AW101" s="1223"/>
      <c r="AX101" s="1223"/>
      <c r="AY101" s="1223"/>
      <c r="AZ101" s="1223"/>
      <c r="BA101" s="1223"/>
      <c r="BB101" s="1223"/>
      <c r="BC101" s="1223"/>
    </row>
    <row r="102" spans="1:55" x14ac:dyDescent="0.25">
      <c r="A102" s="1249" t="s">
        <v>2643</v>
      </c>
      <c r="B102" s="1264">
        <f>Financials_Consolidated!C62/100000</f>
        <v>0</v>
      </c>
      <c r="C102" s="1249" t="s">
        <v>2644</v>
      </c>
      <c r="D102" s="1264">
        <f>Financials_Consolidated!C54/100000</f>
        <v>0</v>
      </c>
      <c r="E102" s="1223"/>
      <c r="F102" s="1223"/>
      <c r="G102" s="1223"/>
      <c r="H102" s="1223"/>
      <c r="I102" s="1223"/>
      <c r="J102" s="1223"/>
      <c r="K102" s="1223"/>
      <c r="L102" s="1223"/>
      <c r="M102" s="1223"/>
      <c r="N102" s="1223"/>
      <c r="O102" s="1223"/>
      <c r="P102" s="1223"/>
      <c r="Q102" s="1223"/>
      <c r="R102" s="1223"/>
      <c r="S102" s="1223"/>
      <c r="T102" s="1223"/>
      <c r="U102" s="1223"/>
      <c r="V102" s="1223"/>
      <c r="W102" s="1223"/>
      <c r="X102" s="1223"/>
      <c r="Y102" s="1223"/>
      <c r="Z102" s="1223"/>
      <c r="AA102" s="1223"/>
      <c r="AB102" s="1223"/>
      <c r="AC102" s="1223"/>
      <c r="AD102" s="1223"/>
      <c r="AE102" s="1223"/>
      <c r="AF102" s="1223"/>
      <c r="AG102" s="1223"/>
      <c r="AH102" s="1223"/>
      <c r="AI102" s="1223"/>
      <c r="AJ102" s="1223"/>
      <c r="AK102" s="1223"/>
      <c r="AL102" s="1223"/>
      <c r="AM102" s="1223"/>
      <c r="AN102" s="1223"/>
      <c r="AO102" s="1223"/>
      <c r="AP102" s="1223"/>
      <c r="AQ102" s="1223"/>
      <c r="AR102" s="1223"/>
      <c r="AS102" s="1223"/>
      <c r="AT102" s="1223"/>
      <c r="AU102" s="1223"/>
      <c r="AV102" s="1223"/>
      <c r="AW102" s="1223"/>
      <c r="AX102" s="1223"/>
      <c r="AY102" s="1223"/>
      <c r="AZ102" s="1223"/>
      <c r="BA102" s="1223"/>
      <c r="BB102" s="1223"/>
      <c r="BC102" s="1223"/>
    </row>
    <row r="103" spans="1:55" x14ac:dyDescent="0.25">
      <c r="A103" s="1249" t="s">
        <v>2645</v>
      </c>
      <c r="B103" s="1265">
        <f>'CGTMSE Input'!B50/100000</f>
        <v>0</v>
      </c>
      <c r="C103" s="1249" t="s">
        <v>2646</v>
      </c>
      <c r="D103" s="1264">
        <f>Financials_Consolidated!C55/100000</f>
        <v>0</v>
      </c>
      <c r="E103" s="1223"/>
      <c r="F103" s="1223"/>
      <c r="G103" s="1223"/>
      <c r="H103" s="1223"/>
      <c r="I103" s="1223"/>
      <c r="J103" s="1223"/>
      <c r="K103" s="1223"/>
      <c r="L103" s="1223"/>
      <c r="M103" s="1223"/>
      <c r="N103" s="1223"/>
      <c r="O103" s="1223"/>
      <c r="P103" s="1223"/>
      <c r="Q103" s="1223"/>
      <c r="R103" s="1223"/>
      <c r="S103" s="1223"/>
      <c r="T103" s="1223"/>
      <c r="U103" s="1223"/>
      <c r="V103" s="1223"/>
      <c r="W103" s="1223"/>
      <c r="X103" s="1223"/>
      <c r="Y103" s="1223"/>
      <c r="Z103" s="1223"/>
      <c r="AA103" s="1223"/>
      <c r="AB103" s="1223"/>
      <c r="AC103" s="1223"/>
      <c r="AD103" s="1223"/>
      <c r="AE103" s="1223"/>
      <c r="AF103" s="1223"/>
      <c r="AG103" s="1223"/>
      <c r="AH103" s="1223"/>
      <c r="AI103" s="1223"/>
      <c r="AJ103" s="1223"/>
      <c r="AK103" s="1223"/>
      <c r="AL103" s="1223"/>
      <c r="AM103" s="1223"/>
      <c r="AN103" s="1223"/>
      <c r="AO103" s="1223"/>
      <c r="AP103" s="1223"/>
      <c r="AQ103" s="1223"/>
      <c r="AR103" s="1223"/>
      <c r="AS103" s="1223"/>
      <c r="AT103" s="1223"/>
      <c r="AU103" s="1223"/>
      <c r="AV103" s="1223"/>
      <c r="AW103" s="1223"/>
      <c r="AX103" s="1223"/>
      <c r="AY103" s="1223"/>
      <c r="AZ103" s="1223"/>
      <c r="BA103" s="1223"/>
      <c r="BB103" s="1223"/>
      <c r="BC103" s="1223"/>
    </row>
    <row r="104" spans="1:55" ht="27" x14ac:dyDescent="0.25">
      <c r="A104" s="1250" t="s">
        <v>2647</v>
      </c>
      <c r="B104" s="1223" t="s">
        <v>1621</v>
      </c>
      <c r="C104" s="1223"/>
      <c r="D104" s="1223"/>
      <c r="E104" s="1223"/>
      <c r="F104" s="1223"/>
      <c r="G104" s="1223"/>
      <c r="H104" s="1223"/>
      <c r="I104" s="1223"/>
      <c r="J104" s="1223"/>
      <c r="K104" s="1223"/>
      <c r="L104" s="1223"/>
      <c r="M104" s="1223"/>
      <c r="N104" s="1223"/>
      <c r="O104" s="1223"/>
      <c r="P104" s="1223"/>
      <c r="Q104" s="1223"/>
      <c r="R104" s="1223"/>
      <c r="S104" s="1223"/>
      <c r="T104" s="1223"/>
      <c r="U104" s="1223"/>
      <c r="V104" s="1223"/>
      <c r="W104" s="1223"/>
      <c r="X104" s="1223"/>
      <c r="Y104" s="1223"/>
      <c r="Z104" s="1223"/>
      <c r="AA104" s="1223"/>
      <c r="AB104" s="1223"/>
      <c r="AC104" s="1223"/>
      <c r="AD104" s="1223"/>
      <c r="AE104" s="1223"/>
      <c r="AF104" s="1223"/>
      <c r="AG104" s="1223"/>
      <c r="AH104" s="1223"/>
      <c r="AI104" s="1223"/>
      <c r="AJ104" s="1223"/>
      <c r="AK104" s="1223"/>
      <c r="AL104" s="1223"/>
      <c r="AM104" s="1223"/>
      <c r="AN104" s="1223"/>
      <c r="AO104" s="1223"/>
      <c r="AP104" s="1223"/>
      <c r="AQ104" s="1223"/>
      <c r="AR104" s="1223"/>
      <c r="AS104" s="1223"/>
      <c r="AT104" s="1223"/>
      <c r="AU104" s="1223"/>
      <c r="AV104" s="1223"/>
      <c r="AW104" s="1223"/>
      <c r="AX104" s="1223"/>
      <c r="AY104" s="1223"/>
      <c r="AZ104" s="1223"/>
      <c r="BA104" s="1223"/>
      <c r="BB104" s="1223"/>
      <c r="BC104" s="1223"/>
    </row>
    <row r="105" spans="1:55" x14ac:dyDescent="0.25">
      <c r="A105" s="1250" t="s">
        <v>2648</v>
      </c>
      <c r="B105" s="1223" t="s">
        <v>1622</v>
      </c>
      <c r="C105" s="1223"/>
      <c r="D105" s="1223"/>
      <c r="E105" s="1223"/>
      <c r="F105" s="1223"/>
      <c r="G105" s="1223"/>
      <c r="H105" s="1223"/>
      <c r="I105" s="1223"/>
      <c r="J105" s="1223"/>
      <c r="K105" s="1223"/>
      <c r="L105" s="1223"/>
      <c r="M105" s="1223"/>
      <c r="N105" s="1223"/>
      <c r="O105" s="1223"/>
      <c r="P105" s="1223"/>
      <c r="Q105" s="1223"/>
      <c r="R105" s="1223"/>
      <c r="S105" s="1223"/>
      <c r="T105" s="1223"/>
      <c r="U105" s="1223"/>
      <c r="V105" s="1223"/>
      <c r="W105" s="1223"/>
      <c r="X105" s="1223"/>
      <c r="Y105" s="1223"/>
      <c r="Z105" s="1223"/>
      <c r="AA105" s="1223"/>
      <c r="AB105" s="1223"/>
      <c r="AC105" s="1223"/>
      <c r="AD105" s="1223"/>
      <c r="AE105" s="1223"/>
      <c r="AF105" s="1223"/>
      <c r="AG105" s="1223"/>
      <c r="AH105" s="1223"/>
      <c r="AI105" s="1223"/>
      <c r="AJ105" s="1223"/>
      <c r="AK105" s="1223"/>
      <c r="AL105" s="1223"/>
      <c r="AM105" s="1223"/>
      <c r="AN105" s="1223"/>
      <c r="AO105" s="1223"/>
      <c r="AP105" s="1223"/>
      <c r="AQ105" s="1223"/>
      <c r="AR105" s="1223"/>
      <c r="AS105" s="1223"/>
      <c r="AT105" s="1223"/>
      <c r="AU105" s="1223"/>
      <c r="AV105" s="1223"/>
      <c r="AW105" s="1223"/>
      <c r="AX105" s="1223"/>
      <c r="AY105" s="1223"/>
      <c r="AZ105" s="1223"/>
      <c r="BA105" s="1223"/>
      <c r="BB105" s="1223"/>
      <c r="BC105" s="1223"/>
    </row>
    <row r="106" spans="1:55" x14ac:dyDescent="0.25">
      <c r="A106" s="1249" t="s">
        <v>2649</v>
      </c>
      <c r="B106" s="1265">
        <f>Financials_Consolidated!C16/100000</f>
        <v>0</v>
      </c>
      <c r="C106" s="1249" t="s">
        <v>2650</v>
      </c>
      <c r="D106" s="1264">
        <f>Financials_Consolidated!C36/100000</f>
        <v>0</v>
      </c>
      <c r="E106" s="1249" t="s">
        <v>2651</v>
      </c>
      <c r="F106" s="1266">
        <f>Financials_Consolidated!C58/100000</f>
        <v>0</v>
      </c>
      <c r="G106" s="1223"/>
      <c r="H106" s="1223"/>
      <c r="I106" s="1223"/>
      <c r="J106" s="1223"/>
      <c r="K106" s="1223"/>
      <c r="L106" s="1223"/>
      <c r="M106" s="1223"/>
      <c r="N106" s="1223"/>
      <c r="O106" s="1223"/>
      <c r="P106" s="1223"/>
      <c r="Q106" s="1223"/>
      <c r="R106" s="1223"/>
      <c r="S106" s="1223"/>
      <c r="T106" s="1223"/>
      <c r="U106" s="1223"/>
      <c r="V106" s="1223"/>
      <c r="W106" s="1223"/>
      <c r="X106" s="1223"/>
      <c r="Y106" s="1223"/>
      <c r="Z106" s="1223"/>
      <c r="AA106" s="1223"/>
      <c r="AB106" s="1223"/>
      <c r="AC106" s="1223"/>
      <c r="AD106" s="1223"/>
      <c r="AE106" s="1223"/>
      <c r="AF106" s="1223"/>
      <c r="AG106" s="1223"/>
      <c r="AH106" s="1223"/>
      <c r="AI106" s="1223"/>
      <c r="AJ106" s="1223"/>
      <c r="AK106" s="1223"/>
      <c r="AL106" s="1223"/>
      <c r="AM106" s="1223"/>
      <c r="AN106" s="1223"/>
      <c r="AO106" s="1223"/>
      <c r="AP106" s="1223"/>
      <c r="AQ106" s="1223"/>
      <c r="AR106" s="1223"/>
      <c r="AS106" s="1223"/>
      <c r="AT106" s="1223"/>
      <c r="AU106" s="1223"/>
      <c r="AV106" s="1223"/>
      <c r="AW106" s="1223"/>
      <c r="AX106" s="1223"/>
      <c r="AY106" s="1223"/>
      <c r="AZ106" s="1223"/>
      <c r="BA106" s="1223"/>
      <c r="BB106" s="1223"/>
      <c r="BC106" s="1223"/>
    </row>
    <row r="107" spans="1:55" x14ac:dyDescent="0.25">
      <c r="A107" s="1249" t="s">
        <v>2652</v>
      </c>
      <c r="B107" s="1267" t="e">
        <f>(Financials_Consolidated!C62+Financials_Consolidated!C65)/Financials_Consolidated!C58</f>
        <v>#DIV/0!</v>
      </c>
      <c r="C107" s="1249" t="s">
        <v>2653</v>
      </c>
      <c r="D107" s="1253" t="e">
        <f>Financials_Consolidated!C25/IF(Eligibility_Margin!B7="",Eligibility_EBIDTA!B16,Eligibility_Margin!B15)</f>
        <v>#DIV/0!</v>
      </c>
      <c r="E107" s="1223" t="s">
        <v>1623</v>
      </c>
      <c r="F107" s="1268" t="e">
        <f>Financials_Consolidated!C73</f>
        <v>#DIV/0!</v>
      </c>
      <c r="G107" s="1223"/>
      <c r="H107" s="1223"/>
      <c r="I107" s="1223"/>
      <c r="J107" s="1223"/>
      <c r="K107" s="1223"/>
      <c r="L107" s="1223"/>
      <c r="M107" s="1223"/>
      <c r="N107" s="1223"/>
      <c r="O107" s="1223"/>
      <c r="P107" s="1223"/>
      <c r="Q107" s="1223"/>
      <c r="R107" s="1223"/>
      <c r="S107" s="1223"/>
      <c r="T107" s="1223"/>
      <c r="U107" s="1223"/>
      <c r="V107" s="1223"/>
      <c r="W107" s="1223"/>
      <c r="X107" s="1223"/>
      <c r="Y107" s="1223"/>
      <c r="Z107" s="1223"/>
      <c r="AA107" s="1223"/>
      <c r="AB107" s="1223"/>
      <c r="AC107" s="1223"/>
      <c r="AD107" s="1223"/>
      <c r="AE107" s="1223"/>
      <c r="AF107" s="1223"/>
      <c r="AG107" s="1223"/>
      <c r="AH107" s="1223"/>
      <c r="AI107" s="1223"/>
      <c r="AJ107" s="1223"/>
      <c r="AK107" s="1223"/>
      <c r="AL107" s="1223"/>
      <c r="AM107" s="1223"/>
      <c r="AN107" s="1223"/>
      <c r="AO107" s="1223"/>
      <c r="AP107" s="1223"/>
      <c r="AQ107" s="1223"/>
      <c r="AR107" s="1223"/>
      <c r="AS107" s="1223"/>
      <c r="AT107" s="1223"/>
      <c r="AU107" s="1223"/>
      <c r="AV107" s="1223"/>
      <c r="AW107" s="1223"/>
      <c r="AX107" s="1223"/>
      <c r="AY107" s="1223"/>
      <c r="AZ107" s="1223"/>
      <c r="BA107" s="1223"/>
      <c r="BB107" s="1223"/>
      <c r="BC107" s="1223"/>
    </row>
    <row r="108" spans="1:55" x14ac:dyDescent="0.25">
      <c r="A108" s="1249" t="s">
        <v>2654</v>
      </c>
      <c r="B108" s="1254" t="e">
        <f>B107</f>
        <v>#DIV/0!</v>
      </c>
      <c r="C108" s="1249" t="s">
        <v>2655</v>
      </c>
      <c r="D108" s="1266" t="e">
        <f>'HTN-LAP'!C33</f>
        <v>#DIV/0!</v>
      </c>
      <c r="E108" s="1249" t="s">
        <v>2656</v>
      </c>
      <c r="F108" s="1268" t="e">
        <f>Financials_Consolidated!C73</f>
        <v>#DIV/0!</v>
      </c>
      <c r="G108" s="1223"/>
      <c r="H108" s="1223"/>
      <c r="I108" s="1223"/>
      <c r="J108" s="1223"/>
      <c r="K108" s="1223"/>
      <c r="L108" s="1223"/>
      <c r="M108" s="1223"/>
      <c r="N108" s="1223"/>
      <c r="O108" s="1223"/>
      <c r="P108" s="1223"/>
      <c r="Q108" s="1223"/>
      <c r="R108" s="1223"/>
      <c r="S108" s="1223"/>
      <c r="T108" s="1223"/>
      <c r="U108" s="1223"/>
      <c r="V108" s="1223"/>
      <c r="W108" s="1223"/>
      <c r="X108" s="1223"/>
      <c r="Y108" s="1223"/>
      <c r="Z108" s="1223"/>
      <c r="AA108" s="1223"/>
      <c r="AB108" s="1223"/>
      <c r="AC108" s="1223"/>
      <c r="AD108" s="1223"/>
      <c r="AE108" s="1223"/>
      <c r="AF108" s="1223"/>
      <c r="AG108" s="1223"/>
      <c r="AH108" s="1223"/>
      <c r="AI108" s="1223"/>
      <c r="AJ108" s="1223"/>
      <c r="AK108" s="1223"/>
      <c r="AL108" s="1223"/>
      <c r="AM108" s="1223"/>
      <c r="AN108" s="1223"/>
      <c r="AO108" s="1223"/>
      <c r="AP108" s="1223"/>
      <c r="AQ108" s="1223"/>
      <c r="AR108" s="1223"/>
      <c r="AS108" s="1223"/>
      <c r="AT108" s="1223"/>
      <c r="AU108" s="1223"/>
      <c r="AV108" s="1223"/>
      <c r="AW108" s="1223"/>
      <c r="AX108" s="1223"/>
      <c r="AY108" s="1223"/>
      <c r="AZ108" s="1223"/>
      <c r="BA108" s="1223"/>
      <c r="BB108" s="1223"/>
      <c r="BC108" s="1223"/>
    </row>
    <row r="109" spans="1:55" x14ac:dyDescent="0.25">
      <c r="A109" s="1249" t="s">
        <v>2657</v>
      </c>
      <c r="B109" s="1223"/>
      <c r="C109" s="1249" t="s">
        <v>2658</v>
      </c>
      <c r="D109" s="1269">
        <f>Financials_Consolidated!C51/100000</f>
        <v>0</v>
      </c>
      <c r="E109" s="1223"/>
      <c r="F109" s="1223"/>
      <c r="G109" s="1223"/>
      <c r="H109" s="1223"/>
      <c r="I109" s="1223"/>
      <c r="J109" s="1223"/>
      <c r="K109" s="1223"/>
      <c r="L109" s="1223"/>
      <c r="M109" s="1223"/>
      <c r="N109" s="1223"/>
      <c r="O109" s="1223"/>
      <c r="P109" s="1223"/>
      <c r="Q109" s="1223"/>
      <c r="R109" s="1223"/>
      <c r="S109" s="1223"/>
      <c r="T109" s="1223"/>
      <c r="U109" s="1223"/>
      <c r="V109" s="1223"/>
      <c r="W109" s="1223"/>
      <c r="X109" s="1223"/>
      <c r="Y109" s="1223"/>
      <c r="Z109" s="1223"/>
      <c r="AA109" s="1223"/>
      <c r="AB109" s="1223"/>
      <c r="AC109" s="1223"/>
      <c r="AD109" s="1223"/>
      <c r="AE109" s="1223"/>
      <c r="AF109" s="1223"/>
      <c r="AG109" s="1223"/>
      <c r="AH109" s="1223"/>
      <c r="AI109" s="1223"/>
      <c r="AJ109" s="1223"/>
      <c r="AK109" s="1223"/>
      <c r="AL109" s="1223"/>
      <c r="AM109" s="1223"/>
      <c r="AN109" s="1223"/>
      <c r="AO109" s="1223"/>
      <c r="AP109" s="1223"/>
      <c r="AQ109" s="1223"/>
      <c r="AR109" s="1223"/>
      <c r="AS109" s="1223"/>
      <c r="AT109" s="1223"/>
      <c r="AU109" s="1223"/>
      <c r="AV109" s="1223"/>
      <c r="AW109" s="1223"/>
      <c r="AX109" s="1223"/>
      <c r="AY109" s="1223"/>
      <c r="AZ109" s="1223"/>
      <c r="BA109" s="1223"/>
      <c r="BB109" s="1223"/>
      <c r="BC109" s="1223"/>
    </row>
    <row r="110" spans="1:55" x14ac:dyDescent="0.25">
      <c r="A110" s="1249" t="s">
        <v>2659</v>
      </c>
      <c r="B110" s="1246">
        <f>'CGTMSE Input'!B36</f>
        <v>0</v>
      </c>
      <c r="C110" s="1223"/>
      <c r="D110" s="1223"/>
      <c r="E110" s="1223"/>
      <c r="F110" s="1223"/>
      <c r="G110" s="1223"/>
      <c r="H110" s="1223"/>
      <c r="I110" s="1223"/>
      <c r="J110" s="1223"/>
      <c r="K110" s="1223"/>
      <c r="L110" s="1223"/>
      <c r="M110" s="1223"/>
      <c r="N110" s="1223"/>
      <c r="O110" s="1223"/>
      <c r="P110" s="1223"/>
      <c r="Q110" s="1223"/>
      <c r="R110" s="1223"/>
      <c r="S110" s="1223"/>
      <c r="T110" s="1223"/>
      <c r="U110" s="1223"/>
      <c r="V110" s="1223"/>
      <c r="W110" s="1223"/>
      <c r="X110" s="1223"/>
      <c r="Y110" s="1223"/>
      <c r="Z110" s="1223"/>
      <c r="AA110" s="1223"/>
      <c r="AB110" s="1223"/>
      <c r="AC110" s="1223"/>
      <c r="AD110" s="1223"/>
      <c r="AE110" s="1223"/>
      <c r="AF110" s="1223"/>
      <c r="AG110" s="1223"/>
      <c r="AH110" s="1223"/>
      <c r="AI110" s="1223"/>
      <c r="AJ110" s="1223"/>
      <c r="AK110" s="1223"/>
      <c r="AL110" s="1223"/>
      <c r="AM110" s="1223"/>
      <c r="AN110" s="1223"/>
      <c r="AO110" s="1223"/>
      <c r="AP110" s="1223"/>
      <c r="AQ110" s="1223"/>
      <c r="AR110" s="1223"/>
      <c r="AS110" s="1223"/>
      <c r="AT110" s="1223"/>
      <c r="AU110" s="1223"/>
      <c r="AV110" s="1223"/>
      <c r="AW110" s="1223"/>
      <c r="AX110" s="1223"/>
      <c r="AY110" s="1223"/>
      <c r="AZ110" s="1223"/>
      <c r="BA110" s="1223"/>
      <c r="BB110" s="1223"/>
      <c r="BC110" s="1223"/>
    </row>
    <row r="111" spans="1:55" x14ac:dyDescent="0.25">
      <c r="A111" s="1223" t="s">
        <v>1624</v>
      </c>
      <c r="B111" s="1246">
        <f>'CGTMSE Input'!B37</f>
        <v>0</v>
      </c>
      <c r="C111" s="1249" t="s">
        <v>2660</v>
      </c>
      <c r="D111" s="1246">
        <f>'CGTMSE Input'!B38</f>
        <v>0</v>
      </c>
      <c r="E111" s="1223"/>
      <c r="F111" s="1223"/>
      <c r="G111" s="1223"/>
      <c r="H111" s="1223"/>
      <c r="I111" s="1223"/>
      <c r="J111" s="1223"/>
      <c r="K111" s="1223"/>
      <c r="L111" s="1223"/>
      <c r="M111" s="1223"/>
      <c r="N111" s="1223"/>
      <c r="O111" s="1223"/>
      <c r="P111" s="1223"/>
      <c r="Q111" s="1223"/>
      <c r="R111" s="1223"/>
      <c r="S111" s="1223"/>
      <c r="T111" s="1223"/>
      <c r="U111" s="1223"/>
      <c r="V111" s="1223"/>
      <c r="W111" s="1223"/>
      <c r="X111" s="1223"/>
      <c r="Y111" s="1223"/>
      <c r="Z111" s="1223"/>
      <c r="AA111" s="1223"/>
      <c r="AB111" s="1223"/>
      <c r="AC111" s="1223"/>
      <c r="AD111" s="1223"/>
      <c r="AE111" s="1223"/>
      <c r="AF111" s="1223"/>
      <c r="AG111" s="1223"/>
      <c r="AH111" s="1223"/>
      <c r="AI111" s="1223"/>
      <c r="AJ111" s="1223"/>
      <c r="AK111" s="1223"/>
      <c r="AL111" s="1223"/>
      <c r="AM111" s="1223"/>
      <c r="AN111" s="1223"/>
      <c r="AO111" s="1223"/>
      <c r="AP111" s="1223"/>
      <c r="AQ111" s="1223"/>
      <c r="AR111" s="1223"/>
      <c r="AS111" s="1223"/>
      <c r="AT111" s="1223"/>
      <c r="AU111" s="1223"/>
      <c r="AV111" s="1223"/>
      <c r="AW111" s="1223"/>
      <c r="AX111" s="1223"/>
      <c r="AY111" s="1223"/>
      <c r="AZ111" s="1223"/>
      <c r="BA111" s="1223"/>
      <c r="BB111" s="1223"/>
      <c r="BC111" s="1223"/>
    </row>
    <row r="112" spans="1:55" x14ac:dyDescent="0.25">
      <c r="A112" s="1249" t="s">
        <v>2661</v>
      </c>
      <c r="B112" s="1246">
        <f>'CGTMSE Input'!B39</f>
        <v>0</v>
      </c>
      <c r="C112" s="1249" t="s">
        <v>2662</v>
      </c>
      <c r="D112" s="1246">
        <f>'CGTMSE Input'!B40</f>
        <v>0</v>
      </c>
      <c r="E112" s="1223"/>
      <c r="F112" s="1223"/>
      <c r="G112" s="1223"/>
      <c r="H112" s="1223"/>
      <c r="I112" s="1223"/>
      <c r="J112" s="1223"/>
      <c r="K112" s="1223"/>
      <c r="L112" s="1223"/>
      <c r="M112" s="1223"/>
      <c r="N112" s="1223"/>
      <c r="O112" s="1223"/>
      <c r="P112" s="1223"/>
      <c r="Q112" s="1223"/>
      <c r="R112" s="1223"/>
      <c r="S112" s="1223"/>
      <c r="T112" s="1223"/>
      <c r="U112" s="1223"/>
      <c r="V112" s="1223"/>
      <c r="W112" s="1223"/>
      <c r="X112" s="1223"/>
      <c r="Y112" s="1223"/>
      <c r="Z112" s="1223"/>
      <c r="AA112" s="1223"/>
      <c r="AB112" s="1223"/>
      <c r="AC112" s="1223"/>
      <c r="AD112" s="1223"/>
      <c r="AE112" s="1223"/>
      <c r="AF112" s="1223"/>
      <c r="AG112" s="1223"/>
      <c r="AH112" s="1223"/>
      <c r="AI112" s="1223"/>
      <c r="AJ112" s="1223"/>
      <c r="AK112" s="1223"/>
      <c r="AL112" s="1223"/>
      <c r="AM112" s="1223"/>
      <c r="AN112" s="1223"/>
      <c r="AO112" s="1223"/>
      <c r="AP112" s="1223"/>
      <c r="AQ112" s="1223"/>
      <c r="AR112" s="1223"/>
      <c r="AS112" s="1223"/>
      <c r="AT112" s="1223"/>
      <c r="AU112" s="1223"/>
      <c r="AV112" s="1223"/>
      <c r="AW112" s="1223"/>
      <c r="AX112" s="1223"/>
      <c r="AY112" s="1223"/>
      <c r="AZ112" s="1223"/>
      <c r="BA112" s="1223"/>
      <c r="BB112" s="1223"/>
      <c r="BC112" s="1223"/>
    </row>
    <row r="113" spans="1:55" x14ac:dyDescent="0.25">
      <c r="A113" s="1223" t="s">
        <v>1625</v>
      </c>
      <c r="B113" s="1223"/>
      <c r="C113" s="1223" t="s">
        <v>1626</v>
      </c>
      <c r="D113" s="1246">
        <f>'CGTMSE Input'!B41</f>
        <v>0</v>
      </c>
      <c r="E113" s="1223"/>
      <c r="F113" s="1223"/>
      <c r="G113" s="1223"/>
      <c r="H113" s="1223"/>
      <c r="I113" s="1223"/>
      <c r="J113" s="1223"/>
      <c r="K113" s="1223"/>
      <c r="L113" s="1223"/>
      <c r="M113" s="1223"/>
      <c r="N113" s="1223"/>
      <c r="O113" s="1223"/>
      <c r="P113" s="1223"/>
      <c r="Q113" s="1223"/>
      <c r="R113" s="1223"/>
      <c r="S113" s="1223"/>
      <c r="T113" s="1223"/>
      <c r="U113" s="1223"/>
      <c r="V113" s="1223"/>
      <c r="W113" s="1223"/>
      <c r="X113" s="1223"/>
      <c r="Y113" s="1223"/>
      <c r="Z113" s="1223"/>
      <c r="AA113" s="1223"/>
      <c r="AB113" s="1223"/>
      <c r="AC113" s="1223"/>
      <c r="AD113" s="1223"/>
      <c r="AE113" s="1223"/>
      <c r="AF113" s="1223"/>
      <c r="AG113" s="1223"/>
      <c r="AH113" s="1223"/>
      <c r="AI113" s="1223"/>
      <c r="AJ113" s="1223"/>
      <c r="AK113" s="1223"/>
      <c r="AL113" s="1223"/>
      <c r="AM113" s="1223"/>
      <c r="AN113" s="1223"/>
      <c r="AO113" s="1223"/>
      <c r="AP113" s="1223"/>
      <c r="AQ113" s="1223"/>
      <c r="AR113" s="1223"/>
      <c r="AS113" s="1223"/>
      <c r="AT113" s="1223"/>
      <c r="AU113" s="1223"/>
      <c r="AV113" s="1223"/>
      <c r="AW113" s="1223"/>
      <c r="AX113" s="1223"/>
      <c r="AY113" s="1223"/>
      <c r="AZ113" s="1223"/>
      <c r="BA113" s="1223"/>
      <c r="BB113" s="1223"/>
      <c r="BC113" s="1223"/>
    </row>
    <row r="114" spans="1:55" x14ac:dyDescent="0.25">
      <c r="A114" s="1223"/>
      <c r="B114" s="1223"/>
      <c r="C114" s="1223" t="s">
        <v>1627</v>
      </c>
      <c r="D114" s="1246">
        <f>'CGTMSE Input'!B42</f>
        <v>0</v>
      </c>
      <c r="E114" s="1223"/>
      <c r="F114" s="1223"/>
      <c r="G114" s="1223"/>
      <c r="H114" s="1223"/>
      <c r="I114" s="1223"/>
      <c r="J114" s="1223"/>
      <c r="K114" s="1223"/>
      <c r="L114" s="1223"/>
      <c r="M114" s="1223"/>
      <c r="N114" s="1223"/>
      <c r="O114" s="1223"/>
      <c r="P114" s="1223"/>
      <c r="Q114" s="1223"/>
      <c r="R114" s="1223"/>
      <c r="S114" s="1223"/>
      <c r="T114" s="1223"/>
      <c r="U114" s="1223"/>
      <c r="V114" s="1223"/>
      <c r="W114" s="1223"/>
      <c r="X114" s="1223"/>
      <c r="Y114" s="1223"/>
      <c r="Z114" s="1223"/>
      <c r="AA114" s="1223"/>
      <c r="AB114" s="1223"/>
      <c r="AC114" s="1223"/>
      <c r="AD114" s="1223"/>
      <c r="AE114" s="1223"/>
      <c r="AF114" s="1223"/>
      <c r="AG114" s="1223"/>
      <c r="AH114" s="1223"/>
      <c r="AI114" s="1223"/>
      <c r="AJ114" s="1223"/>
      <c r="AK114" s="1223"/>
      <c r="AL114" s="1223"/>
      <c r="AM114" s="1223"/>
      <c r="AN114" s="1223"/>
      <c r="AO114" s="1223"/>
      <c r="AP114" s="1223"/>
      <c r="AQ114" s="1223"/>
      <c r="AR114" s="1223"/>
      <c r="AS114" s="1223"/>
      <c r="AT114" s="1223"/>
      <c r="AU114" s="1223"/>
      <c r="AV114" s="1223"/>
      <c r="AW114" s="1223"/>
      <c r="AX114" s="1223"/>
      <c r="AY114" s="1223"/>
      <c r="AZ114" s="1223"/>
      <c r="BA114" s="1223"/>
      <c r="BB114" s="1223"/>
      <c r="BC114" s="1223"/>
    </row>
    <row r="115" spans="1:55" x14ac:dyDescent="0.25">
      <c r="A115" s="1223"/>
      <c r="B115" s="1223"/>
      <c r="C115" s="1223" t="s">
        <v>1628</v>
      </c>
      <c r="D115" s="1246" t="str">
        <f>'CGTMSE Input'!B43</f>
        <v>Monthly</v>
      </c>
      <c r="E115" s="1223"/>
      <c r="F115" s="1223"/>
      <c r="G115" s="1223"/>
      <c r="H115" s="1223"/>
      <c r="I115" s="1223"/>
      <c r="J115" s="1223"/>
      <c r="K115" s="1223"/>
      <c r="L115" s="1223"/>
      <c r="M115" s="1223"/>
      <c r="N115" s="1223"/>
      <c r="O115" s="1223"/>
      <c r="P115" s="1223"/>
      <c r="Q115" s="1223"/>
      <c r="R115" s="1223"/>
      <c r="S115" s="1223"/>
      <c r="T115" s="1223"/>
      <c r="U115" s="1223"/>
      <c r="V115" s="1223"/>
      <c r="W115" s="1223"/>
      <c r="X115" s="1223"/>
      <c r="Y115" s="1223"/>
      <c r="Z115" s="1223"/>
      <c r="AA115" s="1223"/>
      <c r="AB115" s="1223"/>
      <c r="AC115" s="1223"/>
      <c r="AD115" s="1223"/>
      <c r="AE115" s="1223"/>
      <c r="AF115" s="1223"/>
      <c r="AG115" s="1223"/>
      <c r="AH115" s="1223"/>
      <c r="AI115" s="1223"/>
      <c r="AJ115" s="1223"/>
      <c r="AK115" s="1223"/>
      <c r="AL115" s="1223"/>
      <c r="AM115" s="1223"/>
      <c r="AN115" s="1223"/>
      <c r="AO115" s="1223"/>
      <c r="AP115" s="1223"/>
      <c r="AQ115" s="1223"/>
      <c r="AR115" s="1223"/>
      <c r="AS115" s="1223"/>
      <c r="AT115" s="1223"/>
      <c r="AU115" s="1223"/>
      <c r="AV115" s="1223"/>
      <c r="AW115" s="1223"/>
      <c r="AX115" s="1223"/>
      <c r="AY115" s="1223"/>
      <c r="AZ115" s="1223"/>
      <c r="BA115" s="1223"/>
      <c r="BB115" s="1223"/>
      <c r="BC115" s="1223"/>
    </row>
    <row r="116" spans="1:55" x14ac:dyDescent="0.25">
      <c r="A116" s="1223"/>
      <c r="B116" s="1223"/>
      <c r="C116" s="1249" t="s">
        <v>2663</v>
      </c>
      <c r="D116" s="1246">
        <f>'CGTMSE Input'!B44</f>
        <v>0</v>
      </c>
      <c r="E116" s="1223"/>
      <c r="F116" s="1223"/>
      <c r="G116" s="1223"/>
      <c r="H116" s="1223"/>
      <c r="I116" s="1223"/>
      <c r="J116" s="1223"/>
      <c r="K116" s="1223"/>
      <c r="L116" s="1223"/>
      <c r="M116" s="1223"/>
      <c r="N116" s="1223"/>
      <c r="O116" s="1223"/>
      <c r="P116" s="1223"/>
      <c r="Q116" s="1223"/>
      <c r="R116" s="1223"/>
      <c r="S116" s="1223"/>
      <c r="T116" s="1223"/>
      <c r="U116" s="1223"/>
      <c r="V116" s="1223"/>
      <c r="W116" s="1223"/>
      <c r="X116" s="1223"/>
      <c r="Y116" s="1223"/>
      <c r="Z116" s="1223"/>
      <c r="AA116" s="1223"/>
      <c r="AB116" s="1223"/>
      <c r="AC116" s="1223"/>
      <c r="AD116" s="1223"/>
      <c r="AE116" s="1223"/>
      <c r="AF116" s="1223"/>
      <c r="AG116" s="1223"/>
      <c r="AH116" s="1223"/>
      <c r="AI116" s="1223"/>
      <c r="AJ116" s="1223"/>
      <c r="AK116" s="1223"/>
      <c r="AL116" s="1223"/>
      <c r="AM116" s="1223"/>
      <c r="AN116" s="1223"/>
      <c r="AO116" s="1223"/>
      <c r="AP116" s="1223"/>
      <c r="AQ116" s="1223"/>
      <c r="AR116" s="1223"/>
      <c r="AS116" s="1223"/>
      <c r="AT116" s="1223"/>
      <c r="AU116" s="1223"/>
      <c r="AV116" s="1223"/>
      <c r="AW116" s="1223"/>
      <c r="AX116" s="1223"/>
      <c r="AY116" s="1223"/>
      <c r="AZ116" s="1223"/>
      <c r="BA116" s="1223"/>
      <c r="BB116" s="1223"/>
      <c r="BC116" s="1223"/>
    </row>
    <row r="117" spans="1:55" x14ac:dyDescent="0.25">
      <c r="A117" s="1223"/>
      <c r="B117" s="1223"/>
      <c r="C117" s="1223" t="s">
        <v>1629</v>
      </c>
      <c r="D117" s="1246">
        <f>'CGTMSE Input'!B45</f>
        <v>0</v>
      </c>
      <c r="E117" s="1223"/>
      <c r="F117" s="1223"/>
      <c r="G117" s="1223"/>
      <c r="H117" s="1223"/>
      <c r="I117" s="1223"/>
      <c r="J117" s="1223"/>
      <c r="K117" s="1223"/>
      <c r="L117" s="1223"/>
      <c r="M117" s="1223"/>
      <c r="N117" s="1223"/>
      <c r="O117" s="1223"/>
      <c r="P117" s="1223"/>
      <c r="Q117" s="1223"/>
      <c r="R117" s="1223"/>
      <c r="S117" s="1223"/>
      <c r="T117" s="1223"/>
      <c r="U117" s="1223"/>
      <c r="V117" s="1223"/>
      <c r="W117" s="1223"/>
      <c r="X117" s="1223"/>
      <c r="Y117" s="1223"/>
      <c r="Z117" s="1223"/>
      <c r="AA117" s="1223"/>
      <c r="AB117" s="1223"/>
      <c r="AC117" s="1223"/>
      <c r="AD117" s="1223"/>
      <c r="AE117" s="1223"/>
      <c r="AF117" s="1223"/>
      <c r="AG117" s="1223"/>
      <c r="AH117" s="1223"/>
      <c r="AI117" s="1223"/>
      <c r="AJ117" s="1223"/>
      <c r="AK117" s="1223"/>
      <c r="AL117" s="1223"/>
      <c r="AM117" s="1223"/>
      <c r="AN117" s="1223"/>
      <c r="AO117" s="1223"/>
      <c r="AP117" s="1223"/>
      <c r="AQ117" s="1223"/>
      <c r="AR117" s="1223"/>
      <c r="AS117" s="1223"/>
      <c r="AT117" s="1223"/>
      <c r="AU117" s="1223"/>
      <c r="AV117" s="1223"/>
      <c r="AW117" s="1223"/>
      <c r="AX117" s="1223"/>
      <c r="AY117" s="1223"/>
      <c r="AZ117" s="1223"/>
      <c r="BA117" s="1223"/>
      <c r="BB117" s="1223"/>
      <c r="BC117" s="1223"/>
    </row>
    <row r="118" spans="1:55" x14ac:dyDescent="0.25">
      <c r="A118" s="1223"/>
      <c r="B118" s="1223"/>
      <c r="C118" s="1223"/>
      <c r="D118" s="1223"/>
      <c r="E118" s="1223"/>
      <c r="F118" s="1223"/>
      <c r="G118" s="1223"/>
      <c r="H118" s="1223"/>
      <c r="I118" s="1223"/>
      <c r="J118" s="1223"/>
      <c r="K118" s="1223"/>
      <c r="L118" s="1223"/>
      <c r="M118" s="1223"/>
      <c r="N118" s="1223"/>
      <c r="O118" s="1223"/>
      <c r="P118" s="1223"/>
      <c r="Q118" s="1223"/>
      <c r="R118" s="1223"/>
      <c r="S118" s="1223"/>
      <c r="T118" s="1223"/>
      <c r="U118" s="1223"/>
      <c r="V118" s="1223"/>
      <c r="W118" s="1223"/>
      <c r="X118" s="1223"/>
      <c r="Y118" s="1223"/>
      <c r="Z118" s="1223"/>
      <c r="AA118" s="1223"/>
      <c r="AB118" s="1223"/>
      <c r="AC118" s="1223"/>
      <c r="AD118" s="1223"/>
      <c r="AE118" s="1223"/>
      <c r="AF118" s="1223"/>
      <c r="AG118" s="1223"/>
      <c r="AH118" s="1223"/>
      <c r="AI118" s="1223"/>
      <c r="AJ118" s="1223"/>
      <c r="AK118" s="1223"/>
      <c r="AL118" s="1223"/>
      <c r="AM118" s="1223"/>
      <c r="AN118" s="1223"/>
      <c r="AO118" s="1223"/>
      <c r="AP118" s="1223"/>
      <c r="AQ118" s="1223"/>
      <c r="AR118" s="1223"/>
      <c r="AS118" s="1223"/>
      <c r="AT118" s="1223"/>
      <c r="AU118" s="1223"/>
      <c r="AV118" s="1223"/>
      <c r="AW118" s="1223"/>
      <c r="AX118" s="1223"/>
      <c r="AY118" s="1223"/>
      <c r="AZ118" s="1223"/>
      <c r="BA118" s="1223"/>
      <c r="BB118" s="1223"/>
      <c r="BC118" s="1223"/>
    </row>
    <row r="119" spans="1:55" x14ac:dyDescent="0.25">
      <c r="A119" s="1223"/>
      <c r="B119" s="1223"/>
      <c r="C119" s="1223"/>
      <c r="D119" s="1223"/>
      <c r="E119" s="1223"/>
      <c r="F119" s="1223"/>
      <c r="G119" s="1223"/>
      <c r="H119" s="1223"/>
      <c r="I119" s="1223"/>
      <c r="J119" s="1223"/>
      <c r="K119" s="1223"/>
      <c r="L119" s="1223"/>
      <c r="M119" s="1223"/>
      <c r="N119" s="1223"/>
      <c r="O119" s="1223"/>
      <c r="P119" s="1223"/>
      <c r="Q119" s="1223"/>
      <c r="R119" s="1223"/>
      <c r="S119" s="1223"/>
      <c r="T119" s="1223"/>
      <c r="U119" s="1223"/>
      <c r="V119" s="1223"/>
      <c r="W119" s="1223"/>
      <c r="X119" s="1223"/>
      <c r="Y119" s="1223"/>
      <c r="Z119" s="1223"/>
      <c r="AA119" s="1223"/>
      <c r="AB119" s="1223"/>
      <c r="AC119" s="1223"/>
      <c r="AD119" s="1223"/>
      <c r="AE119" s="1223"/>
      <c r="AF119" s="1223"/>
      <c r="AG119" s="1223"/>
      <c r="AH119" s="1223"/>
      <c r="AI119" s="1223"/>
      <c r="AJ119" s="1223"/>
      <c r="AK119" s="1223"/>
      <c r="AL119" s="1223"/>
      <c r="AM119" s="1223"/>
      <c r="AN119" s="1223"/>
      <c r="AO119" s="1223"/>
      <c r="AP119" s="1223"/>
      <c r="AQ119" s="1223"/>
      <c r="AR119" s="1223"/>
      <c r="AS119" s="1223"/>
      <c r="AT119" s="1223"/>
      <c r="AU119" s="1223"/>
      <c r="AV119" s="1223"/>
      <c r="AW119" s="1223"/>
      <c r="AX119" s="1223"/>
      <c r="AY119" s="1223"/>
      <c r="AZ119" s="1223"/>
      <c r="BA119" s="1223"/>
      <c r="BB119" s="1223"/>
      <c r="BC119" s="1223"/>
    </row>
    <row r="120" spans="1:55" x14ac:dyDescent="0.25">
      <c r="A120" s="1223"/>
      <c r="B120" s="1223"/>
      <c r="C120" s="1223"/>
      <c r="D120" s="1223"/>
      <c r="E120" s="1223"/>
      <c r="F120" s="1223"/>
      <c r="G120" s="1223"/>
      <c r="H120" s="1223"/>
      <c r="I120" s="1223"/>
      <c r="J120" s="1223"/>
      <c r="K120" s="1223"/>
      <c r="L120" s="1223"/>
      <c r="M120" s="1223"/>
      <c r="N120" s="1223"/>
      <c r="O120" s="1223"/>
      <c r="P120" s="1223"/>
      <c r="Q120" s="1223"/>
      <c r="R120" s="1223"/>
      <c r="S120" s="1223"/>
      <c r="T120" s="1223"/>
      <c r="U120" s="1223"/>
      <c r="V120" s="1223"/>
      <c r="W120" s="1223"/>
      <c r="X120" s="1223"/>
      <c r="Y120" s="1223"/>
      <c r="Z120" s="1223"/>
      <c r="AA120" s="1223"/>
      <c r="AB120" s="1223"/>
      <c r="AC120" s="1223"/>
      <c r="AD120" s="1223"/>
      <c r="AE120" s="1223"/>
      <c r="AF120" s="1223"/>
      <c r="AG120" s="1223"/>
      <c r="AH120" s="1223"/>
      <c r="AI120" s="1223"/>
      <c r="AJ120" s="1223"/>
      <c r="AK120" s="1223"/>
      <c r="AL120" s="1223"/>
      <c r="AM120" s="1223"/>
      <c r="AN120" s="1223"/>
      <c r="AO120" s="1223"/>
      <c r="AP120" s="1223"/>
      <c r="AQ120" s="1223"/>
      <c r="AR120" s="1223"/>
      <c r="AS120" s="1223"/>
      <c r="AT120" s="1223"/>
      <c r="AU120" s="1223"/>
      <c r="AV120" s="1223"/>
      <c r="AW120" s="1223"/>
      <c r="AX120" s="1223"/>
      <c r="AY120" s="1223"/>
      <c r="AZ120" s="1223"/>
      <c r="BA120" s="1223"/>
      <c r="BB120" s="1223"/>
      <c r="BC120" s="1223"/>
    </row>
    <row r="121" spans="1:55" x14ac:dyDescent="0.25">
      <c r="A121" s="1223"/>
      <c r="B121" s="1223"/>
      <c r="C121" s="1223"/>
      <c r="D121" s="1223"/>
      <c r="E121" s="1223"/>
      <c r="F121" s="1223"/>
      <c r="G121" s="1223"/>
      <c r="H121" s="1223"/>
      <c r="I121" s="1223"/>
      <c r="J121" s="1223"/>
      <c r="K121" s="1223"/>
      <c r="L121" s="1223"/>
      <c r="M121" s="1223"/>
      <c r="N121" s="1223"/>
      <c r="O121" s="1223"/>
      <c r="P121" s="1223"/>
      <c r="Q121" s="1223"/>
      <c r="R121" s="1223"/>
      <c r="S121" s="1223"/>
      <c r="T121" s="1223"/>
      <c r="U121" s="1223"/>
      <c r="V121" s="1223"/>
      <c r="W121" s="1223"/>
      <c r="X121" s="1223"/>
      <c r="Y121" s="1223"/>
      <c r="Z121" s="1223"/>
      <c r="AA121" s="1223"/>
      <c r="AB121" s="1223"/>
      <c r="AC121" s="1223"/>
      <c r="AD121" s="1223"/>
      <c r="AE121" s="1223"/>
      <c r="AF121" s="1223"/>
      <c r="AG121" s="1223"/>
      <c r="AH121" s="1223"/>
      <c r="AI121" s="1223"/>
      <c r="AJ121" s="1223"/>
      <c r="AK121" s="1223"/>
      <c r="AL121" s="1223"/>
      <c r="AM121" s="1223"/>
      <c r="AN121" s="1223"/>
      <c r="AO121" s="1223"/>
      <c r="AP121" s="1223"/>
      <c r="AQ121" s="1223"/>
      <c r="AR121" s="1223"/>
      <c r="AS121" s="1223"/>
      <c r="AT121" s="1223"/>
      <c r="AU121" s="1223"/>
      <c r="AV121" s="1223"/>
      <c r="AW121" s="1223"/>
      <c r="AX121" s="1223"/>
      <c r="AY121" s="1223"/>
      <c r="AZ121" s="1223"/>
      <c r="BA121" s="1223"/>
      <c r="BB121" s="1223"/>
      <c r="BC121" s="1223"/>
    </row>
    <row r="122" spans="1:55" x14ac:dyDescent="0.25">
      <c r="A122" s="1223"/>
      <c r="B122" s="1223"/>
      <c r="C122" s="1223"/>
      <c r="D122" s="1223"/>
      <c r="E122" s="1223"/>
      <c r="F122" s="1223"/>
      <c r="G122" s="1223"/>
      <c r="H122" s="1223"/>
      <c r="I122" s="1223"/>
      <c r="J122" s="1223"/>
      <c r="K122" s="1223"/>
      <c r="L122" s="1223"/>
      <c r="M122" s="1223"/>
      <c r="N122" s="1223"/>
      <c r="O122" s="1223"/>
      <c r="P122" s="1223"/>
      <c r="Q122" s="1223"/>
      <c r="R122" s="1223"/>
      <c r="S122" s="1223"/>
      <c r="T122" s="1223"/>
      <c r="U122" s="1223"/>
      <c r="V122" s="1223"/>
      <c r="W122" s="1223"/>
      <c r="X122" s="1223"/>
      <c r="Y122" s="1223"/>
      <c r="Z122" s="1223"/>
      <c r="AA122" s="1223"/>
      <c r="AB122" s="1223"/>
      <c r="AC122" s="1223"/>
      <c r="AD122" s="1223"/>
      <c r="AE122" s="1223"/>
      <c r="AF122" s="1223"/>
      <c r="AG122" s="1223"/>
      <c r="AH122" s="1223"/>
      <c r="AI122" s="1223"/>
      <c r="AJ122" s="1223"/>
      <c r="AK122" s="1223"/>
      <c r="AL122" s="1223"/>
      <c r="AM122" s="1223"/>
      <c r="AN122" s="1223"/>
      <c r="AO122" s="1223"/>
      <c r="AP122" s="1223"/>
      <c r="AQ122" s="1223"/>
      <c r="AR122" s="1223"/>
      <c r="AS122" s="1223"/>
      <c r="AT122" s="1223"/>
      <c r="AU122" s="1223"/>
      <c r="AV122" s="1223"/>
      <c r="AW122" s="1223"/>
      <c r="AX122" s="1223"/>
      <c r="AY122" s="1223"/>
      <c r="AZ122" s="1223"/>
      <c r="BA122" s="1223"/>
      <c r="BB122" s="1223"/>
      <c r="BC122" s="1223"/>
    </row>
    <row r="123" spans="1:55" x14ac:dyDescent="0.25">
      <c r="A123" s="1223"/>
      <c r="B123" s="1223"/>
      <c r="C123" s="1223"/>
      <c r="D123" s="1223"/>
      <c r="E123" s="1223"/>
      <c r="F123" s="1223"/>
      <c r="G123" s="1223"/>
      <c r="H123" s="1223"/>
      <c r="I123" s="1223"/>
      <c r="J123" s="1223"/>
      <c r="K123" s="1223"/>
      <c r="L123" s="1223"/>
      <c r="M123" s="1223"/>
      <c r="N123" s="1223"/>
      <c r="O123" s="1223"/>
      <c r="P123" s="1223"/>
      <c r="Q123" s="1223"/>
      <c r="R123" s="1223"/>
      <c r="S123" s="1223"/>
      <c r="T123" s="1223"/>
      <c r="U123" s="1223"/>
      <c r="V123" s="1223"/>
      <c r="W123" s="1223"/>
      <c r="X123" s="1223"/>
      <c r="Y123" s="1223"/>
      <c r="Z123" s="1223"/>
      <c r="AA123" s="1223"/>
      <c r="AB123" s="1223"/>
      <c r="AC123" s="1223"/>
      <c r="AD123" s="1223"/>
      <c r="AE123" s="1223"/>
      <c r="AF123" s="1223"/>
      <c r="AG123" s="1223"/>
      <c r="AH123" s="1223"/>
      <c r="AI123" s="1223"/>
      <c r="AJ123" s="1223"/>
      <c r="AK123" s="1223"/>
      <c r="AL123" s="1223"/>
      <c r="AM123" s="1223"/>
      <c r="AN123" s="1223"/>
      <c r="AO123" s="1223"/>
      <c r="AP123" s="1223"/>
      <c r="AQ123" s="1223"/>
      <c r="AR123" s="1223"/>
      <c r="AS123" s="1223"/>
      <c r="AT123" s="1223"/>
      <c r="AU123" s="1223"/>
      <c r="AV123" s="1223"/>
      <c r="AW123" s="1223"/>
      <c r="AX123" s="1223"/>
      <c r="AY123" s="1223"/>
      <c r="AZ123" s="1223"/>
      <c r="BA123" s="1223"/>
      <c r="BB123" s="1223"/>
      <c r="BC123" s="1223"/>
    </row>
    <row r="124" spans="1:55" x14ac:dyDescent="0.25">
      <c r="A124" s="1223"/>
      <c r="B124" s="1223"/>
      <c r="C124" s="1223"/>
      <c r="D124" s="1223"/>
      <c r="E124" s="1223"/>
      <c r="F124" s="1223"/>
      <c r="G124" s="1223"/>
      <c r="H124" s="1223"/>
      <c r="I124" s="1223"/>
      <c r="J124" s="1223"/>
      <c r="K124" s="1223"/>
      <c r="L124" s="1223"/>
      <c r="M124" s="1223"/>
      <c r="N124" s="1223"/>
      <c r="O124" s="1223"/>
      <c r="P124" s="1223"/>
      <c r="Q124" s="1223"/>
      <c r="R124" s="1223"/>
      <c r="S124" s="1223"/>
      <c r="T124" s="1223"/>
      <c r="U124" s="1223"/>
      <c r="V124" s="1223"/>
      <c r="W124" s="1223"/>
      <c r="X124" s="1223"/>
      <c r="Y124" s="1223"/>
      <c r="Z124" s="1223"/>
      <c r="AA124" s="1223"/>
      <c r="AB124" s="1223"/>
      <c r="AC124" s="1223"/>
      <c r="AD124" s="1223"/>
      <c r="AE124" s="1223"/>
      <c r="AF124" s="1223"/>
      <c r="AG124" s="1223"/>
      <c r="AH124" s="1223"/>
      <c r="AI124" s="1223"/>
      <c r="AJ124" s="1223"/>
      <c r="AK124" s="1223"/>
      <c r="AL124" s="1223"/>
      <c r="AM124" s="1223"/>
      <c r="AN124" s="1223"/>
      <c r="AO124" s="1223"/>
      <c r="AP124" s="1223"/>
      <c r="AQ124" s="1223"/>
      <c r="AR124" s="1223"/>
      <c r="AS124" s="1223"/>
      <c r="AT124" s="1223"/>
      <c r="AU124" s="1223"/>
      <c r="AV124" s="1223"/>
      <c r="AW124" s="1223"/>
      <c r="AX124" s="1223"/>
      <c r="AY124" s="1223"/>
      <c r="AZ124" s="1223"/>
      <c r="BA124" s="1223"/>
      <c r="BB124" s="1223"/>
      <c r="BC124" s="1223"/>
    </row>
    <row r="125" spans="1:55" x14ac:dyDescent="0.25">
      <c r="A125" s="1223"/>
      <c r="B125" s="1223"/>
      <c r="C125" s="1223"/>
      <c r="D125" s="1223"/>
      <c r="E125" s="1223"/>
      <c r="F125" s="1223"/>
      <c r="G125" s="1223"/>
      <c r="H125" s="1223"/>
      <c r="I125" s="1223"/>
      <c r="J125" s="1223"/>
      <c r="K125" s="1223"/>
      <c r="L125" s="1223"/>
      <c r="M125" s="1223"/>
      <c r="N125" s="1223"/>
      <c r="O125" s="1223"/>
      <c r="P125" s="1223"/>
      <c r="Q125" s="1223"/>
      <c r="R125" s="1223"/>
      <c r="S125" s="1223"/>
      <c r="T125" s="1223"/>
      <c r="U125" s="1223"/>
      <c r="V125" s="1223"/>
      <c r="W125" s="1223"/>
      <c r="X125" s="1223"/>
      <c r="Y125" s="1223"/>
      <c r="Z125" s="1223"/>
      <c r="AA125" s="1223"/>
      <c r="AB125" s="1223"/>
      <c r="AC125" s="1223"/>
      <c r="AD125" s="1223"/>
      <c r="AE125" s="1223"/>
      <c r="AF125" s="1223"/>
      <c r="AG125" s="1223"/>
      <c r="AH125" s="1223"/>
      <c r="AI125" s="1223"/>
      <c r="AJ125" s="1223"/>
      <c r="AK125" s="1223"/>
      <c r="AL125" s="1223"/>
      <c r="AM125" s="1223"/>
      <c r="AN125" s="1223"/>
      <c r="AO125" s="1223"/>
      <c r="AP125" s="1223"/>
      <c r="AQ125" s="1223"/>
      <c r="AR125" s="1223"/>
      <c r="AS125" s="1223"/>
      <c r="AT125" s="1223"/>
      <c r="AU125" s="1223"/>
      <c r="AV125" s="1223"/>
      <c r="AW125" s="1223"/>
      <c r="AX125" s="1223"/>
      <c r="AY125" s="1223"/>
      <c r="AZ125" s="1223"/>
      <c r="BA125" s="1223"/>
      <c r="BB125" s="1223"/>
      <c r="BC125" s="1223"/>
    </row>
    <row r="126" spans="1:55" x14ac:dyDescent="0.25">
      <c r="A126" s="1223"/>
      <c r="B126" s="1223"/>
      <c r="C126" s="1223"/>
      <c r="D126" s="1223"/>
      <c r="E126" s="1223"/>
      <c r="F126" s="1223"/>
      <c r="G126" s="1223"/>
      <c r="H126" s="1223"/>
      <c r="I126" s="1223"/>
      <c r="J126" s="1223"/>
      <c r="K126" s="1223"/>
      <c r="L126" s="1223"/>
      <c r="M126" s="1223"/>
      <c r="N126" s="1223"/>
      <c r="O126" s="1223"/>
      <c r="P126" s="1223"/>
      <c r="Q126" s="1223"/>
      <c r="R126" s="1223"/>
      <c r="S126" s="1223"/>
      <c r="T126" s="1223"/>
      <c r="U126" s="1223"/>
      <c r="V126" s="1223"/>
      <c r="W126" s="1223"/>
      <c r="X126" s="1223"/>
      <c r="Y126" s="1223"/>
      <c r="Z126" s="1223"/>
      <c r="AA126" s="1223"/>
      <c r="AB126" s="1223"/>
      <c r="AC126" s="1223"/>
      <c r="AD126" s="1223"/>
      <c r="AE126" s="1223"/>
      <c r="AF126" s="1223"/>
      <c r="AG126" s="1223"/>
      <c r="AH126" s="1223"/>
      <c r="AI126" s="1223"/>
      <c r="AJ126" s="1223"/>
      <c r="AK126" s="1223"/>
      <c r="AL126" s="1223"/>
      <c r="AM126" s="1223"/>
      <c r="AN126" s="1223"/>
      <c r="AO126" s="1223"/>
      <c r="AP126" s="1223"/>
      <c r="AQ126" s="1223"/>
      <c r="AR126" s="1223"/>
      <c r="AS126" s="1223"/>
      <c r="AT126" s="1223"/>
      <c r="AU126" s="1223"/>
      <c r="AV126" s="1223"/>
      <c r="AW126" s="1223"/>
      <c r="AX126" s="1223"/>
      <c r="AY126" s="1223"/>
      <c r="AZ126" s="1223"/>
      <c r="BA126" s="1223"/>
      <c r="BB126" s="1223"/>
      <c r="BC126" s="1223"/>
    </row>
    <row r="127" spans="1:55" x14ac:dyDescent="0.25">
      <c r="A127" s="1223"/>
      <c r="B127" s="1223"/>
      <c r="C127" s="1223"/>
      <c r="D127" s="1223"/>
      <c r="E127" s="1223"/>
      <c r="F127" s="1223"/>
      <c r="G127" s="1223"/>
      <c r="H127" s="1223"/>
      <c r="I127" s="1223"/>
      <c r="J127" s="1223"/>
      <c r="K127" s="1223"/>
      <c r="L127" s="1223"/>
      <c r="M127" s="1223"/>
      <c r="N127" s="1223"/>
      <c r="O127" s="1223"/>
      <c r="P127" s="1223"/>
      <c r="Q127" s="1223"/>
      <c r="R127" s="1223"/>
      <c r="S127" s="1223"/>
      <c r="T127" s="1223"/>
      <c r="U127" s="1223"/>
      <c r="V127" s="1223"/>
      <c r="W127" s="1223"/>
      <c r="X127" s="1223"/>
      <c r="Y127" s="1223"/>
      <c r="Z127" s="1223"/>
      <c r="AA127" s="1223"/>
      <c r="AB127" s="1223"/>
      <c r="AC127" s="1223"/>
      <c r="AD127" s="1223"/>
      <c r="AE127" s="1223"/>
      <c r="AF127" s="1223"/>
      <c r="AG127" s="1223"/>
      <c r="AH127" s="1223"/>
      <c r="AI127" s="1223"/>
      <c r="AJ127" s="1223"/>
      <c r="AK127" s="1223"/>
      <c r="AL127" s="1223"/>
      <c r="AM127" s="1223"/>
      <c r="AN127" s="1223"/>
      <c r="AO127" s="1223"/>
      <c r="AP127" s="1223"/>
      <c r="AQ127" s="1223"/>
      <c r="AR127" s="1223"/>
      <c r="AS127" s="1223"/>
      <c r="AT127" s="1223"/>
      <c r="AU127" s="1223"/>
      <c r="AV127" s="1223"/>
      <c r="AW127" s="1223"/>
      <c r="AX127" s="1223"/>
      <c r="AY127" s="1223"/>
      <c r="AZ127" s="1223"/>
      <c r="BA127" s="1223"/>
      <c r="BB127" s="1223"/>
      <c r="BC127" s="1223"/>
    </row>
    <row r="128" spans="1:55" x14ac:dyDescent="0.25">
      <c r="A128" s="1223"/>
      <c r="B128" s="1223"/>
      <c r="C128" s="1223"/>
      <c r="D128" s="1223"/>
      <c r="E128" s="1223"/>
      <c r="F128" s="1223"/>
      <c r="G128" s="1223"/>
      <c r="H128" s="1223"/>
      <c r="I128" s="1223"/>
      <c r="J128" s="1223"/>
      <c r="K128" s="1223"/>
      <c r="L128" s="1223"/>
      <c r="M128" s="1223"/>
      <c r="N128" s="1223"/>
      <c r="O128" s="1223"/>
      <c r="P128" s="1223"/>
      <c r="Q128" s="1223"/>
      <c r="R128" s="1223"/>
      <c r="S128" s="1223"/>
      <c r="T128" s="1223"/>
      <c r="U128" s="1223"/>
      <c r="V128" s="1223"/>
      <c r="W128" s="1223"/>
      <c r="X128" s="1223"/>
      <c r="Y128" s="1223"/>
      <c r="Z128" s="1223"/>
      <c r="AA128" s="1223"/>
      <c r="AB128" s="1223"/>
      <c r="AC128" s="1223"/>
      <c r="AD128" s="1223"/>
      <c r="AE128" s="1223"/>
      <c r="AF128" s="1223"/>
      <c r="AG128" s="1223"/>
      <c r="AH128" s="1223"/>
      <c r="AI128" s="1223"/>
      <c r="AJ128" s="1223"/>
      <c r="AK128" s="1223"/>
      <c r="AL128" s="1223"/>
      <c r="AM128" s="1223"/>
      <c r="AN128" s="1223"/>
      <c r="AO128" s="1223"/>
      <c r="AP128" s="1223"/>
      <c r="AQ128" s="1223"/>
      <c r="AR128" s="1223"/>
      <c r="AS128" s="1223"/>
      <c r="AT128" s="1223"/>
      <c r="AU128" s="1223"/>
      <c r="AV128" s="1223"/>
      <c r="AW128" s="1223"/>
      <c r="AX128" s="1223"/>
      <c r="AY128" s="1223"/>
      <c r="AZ128" s="1223"/>
      <c r="BA128" s="1223"/>
      <c r="BB128" s="1223"/>
      <c r="BC128" s="1223"/>
    </row>
    <row r="129" spans="1:55" x14ac:dyDescent="0.25">
      <c r="A129" s="1223"/>
      <c r="B129" s="1223"/>
      <c r="C129" s="1223"/>
      <c r="D129" s="1223"/>
      <c r="E129" s="1223"/>
      <c r="F129" s="1223"/>
      <c r="G129" s="1223"/>
      <c r="H129" s="1223"/>
      <c r="I129" s="1223"/>
      <c r="J129" s="1223"/>
      <c r="K129" s="1223"/>
      <c r="L129" s="1223"/>
      <c r="M129" s="1223"/>
      <c r="N129" s="1223"/>
      <c r="O129" s="1223"/>
      <c r="P129" s="1223"/>
      <c r="Q129" s="1223"/>
      <c r="R129" s="1223"/>
      <c r="S129" s="1223"/>
      <c r="T129" s="1223"/>
      <c r="U129" s="1223"/>
      <c r="V129" s="1223"/>
      <c r="W129" s="1223"/>
      <c r="X129" s="1223"/>
      <c r="Y129" s="1223"/>
      <c r="Z129" s="1223"/>
      <c r="AA129" s="1223"/>
      <c r="AB129" s="1223"/>
      <c r="AC129" s="1223"/>
      <c r="AD129" s="1223"/>
      <c r="AE129" s="1223"/>
      <c r="AF129" s="1223"/>
      <c r="AG129" s="1223"/>
      <c r="AH129" s="1223"/>
      <c r="AI129" s="1223"/>
      <c r="AJ129" s="1223"/>
      <c r="AK129" s="1223"/>
      <c r="AL129" s="1223"/>
      <c r="AM129" s="1223"/>
      <c r="AN129" s="1223"/>
      <c r="AO129" s="1223"/>
      <c r="AP129" s="1223"/>
      <c r="AQ129" s="1223"/>
      <c r="AR129" s="1223"/>
      <c r="AS129" s="1223"/>
      <c r="AT129" s="1223"/>
      <c r="AU129" s="1223"/>
      <c r="AV129" s="1223"/>
      <c r="AW129" s="1223"/>
      <c r="AX129" s="1223"/>
      <c r="AY129" s="1223"/>
      <c r="AZ129" s="1223"/>
      <c r="BA129" s="1223"/>
      <c r="BB129" s="1223"/>
      <c r="BC129" s="1223"/>
    </row>
    <row r="130" spans="1:55" x14ac:dyDescent="0.25">
      <c r="A130" s="1223"/>
      <c r="B130" s="1223"/>
      <c r="C130" s="1223"/>
      <c r="D130" s="1223"/>
      <c r="E130" s="1223"/>
      <c r="F130" s="1223"/>
      <c r="G130" s="1223"/>
      <c r="H130" s="1223"/>
      <c r="I130" s="1223"/>
      <c r="J130" s="1223"/>
      <c r="K130" s="1223"/>
      <c r="L130" s="1223"/>
      <c r="M130" s="1223"/>
      <c r="N130" s="1223"/>
      <c r="O130" s="1223"/>
      <c r="P130" s="1223"/>
      <c r="Q130" s="1223"/>
      <c r="R130" s="1223"/>
      <c r="S130" s="1223"/>
      <c r="T130" s="1223"/>
      <c r="U130" s="1223"/>
      <c r="V130" s="1223"/>
      <c r="W130" s="1223"/>
      <c r="X130" s="1223"/>
      <c r="Y130" s="1223"/>
      <c r="Z130" s="1223"/>
      <c r="AA130" s="1223"/>
      <c r="AB130" s="1223"/>
      <c r="AC130" s="1223"/>
      <c r="AD130" s="1223"/>
      <c r="AE130" s="1223"/>
      <c r="AF130" s="1223"/>
      <c r="AG130" s="1223"/>
      <c r="AH130" s="1223"/>
      <c r="AI130" s="1223"/>
      <c r="AJ130" s="1223"/>
      <c r="AK130" s="1223"/>
      <c r="AL130" s="1223"/>
      <c r="AM130" s="1223"/>
      <c r="AN130" s="1223"/>
      <c r="AO130" s="1223"/>
      <c r="AP130" s="1223"/>
      <c r="AQ130" s="1223"/>
      <c r="AR130" s="1223"/>
      <c r="AS130" s="1223"/>
      <c r="AT130" s="1223"/>
      <c r="AU130" s="1223"/>
      <c r="AV130" s="1223"/>
      <c r="AW130" s="1223"/>
      <c r="AX130" s="1223"/>
      <c r="AY130" s="1223"/>
      <c r="AZ130" s="1223"/>
      <c r="BA130" s="1223"/>
      <c r="BB130" s="1223"/>
      <c r="BC130" s="1223"/>
    </row>
    <row r="131" spans="1:55" x14ac:dyDescent="0.25">
      <c r="A131" s="1223"/>
      <c r="B131" s="1223"/>
      <c r="C131" s="1223"/>
      <c r="D131" s="1223"/>
      <c r="E131" s="1223"/>
      <c r="F131" s="1223"/>
      <c r="G131" s="1223"/>
      <c r="H131" s="1223"/>
      <c r="I131" s="1223"/>
      <c r="J131" s="1223"/>
      <c r="K131" s="1223"/>
      <c r="L131" s="1223"/>
      <c r="M131" s="1223"/>
      <c r="N131" s="1223"/>
      <c r="O131" s="1223"/>
      <c r="P131" s="1223"/>
      <c r="Q131" s="1223"/>
      <c r="R131" s="1223"/>
      <c r="S131" s="1223"/>
      <c r="T131" s="1223"/>
      <c r="U131" s="1223"/>
      <c r="V131" s="1223"/>
      <c r="W131" s="1223"/>
      <c r="X131" s="1223"/>
      <c r="Y131" s="1223"/>
      <c r="Z131" s="1223"/>
      <c r="AA131" s="1223"/>
      <c r="AB131" s="1223"/>
      <c r="AC131" s="1223"/>
      <c r="AD131" s="1223"/>
      <c r="AE131" s="1223"/>
      <c r="AF131" s="1223"/>
      <c r="AG131" s="1223"/>
      <c r="AH131" s="1223"/>
      <c r="AI131" s="1223"/>
      <c r="AJ131" s="1223"/>
      <c r="AK131" s="1223"/>
      <c r="AL131" s="1223"/>
      <c r="AM131" s="1223"/>
      <c r="AN131" s="1223"/>
      <c r="AO131" s="1223"/>
      <c r="AP131" s="1223"/>
      <c r="AQ131" s="1223"/>
      <c r="AR131" s="1223"/>
      <c r="AS131" s="1223"/>
      <c r="AT131" s="1223"/>
      <c r="AU131" s="1223"/>
      <c r="AV131" s="1223"/>
      <c r="AW131" s="1223"/>
      <c r="AX131" s="1223"/>
      <c r="AY131" s="1223"/>
      <c r="AZ131" s="1223"/>
      <c r="BA131" s="1223"/>
      <c r="BB131" s="1223"/>
      <c r="BC131" s="1223"/>
    </row>
    <row r="132" spans="1:55" x14ac:dyDescent="0.25">
      <c r="A132" s="1223"/>
      <c r="B132" s="1223"/>
      <c r="C132" s="1223"/>
      <c r="D132" s="1223"/>
      <c r="E132" s="1223"/>
      <c r="F132" s="1223"/>
      <c r="G132" s="1223"/>
      <c r="H132" s="1223"/>
      <c r="I132" s="1223"/>
      <c r="J132" s="1223"/>
      <c r="K132" s="1223"/>
      <c r="L132" s="1223"/>
      <c r="M132" s="1223"/>
      <c r="N132" s="1223"/>
      <c r="O132" s="1223"/>
      <c r="P132" s="1223"/>
      <c r="Q132" s="1223"/>
      <c r="R132" s="1223"/>
      <c r="S132" s="1223"/>
      <c r="T132" s="1223"/>
      <c r="U132" s="1223"/>
      <c r="V132" s="1223"/>
      <c r="W132" s="1223"/>
      <c r="X132" s="1223"/>
      <c r="Y132" s="1223"/>
      <c r="Z132" s="1223"/>
      <c r="AA132" s="1223"/>
      <c r="AB132" s="1223"/>
      <c r="AC132" s="1223"/>
      <c r="AD132" s="1223"/>
      <c r="AE132" s="1223"/>
      <c r="AF132" s="1223"/>
      <c r="AG132" s="1223"/>
      <c r="AH132" s="1223"/>
      <c r="AI132" s="1223"/>
      <c r="AJ132" s="1223"/>
      <c r="AK132" s="1223"/>
      <c r="AL132" s="1223"/>
      <c r="AM132" s="1223"/>
      <c r="AN132" s="1223"/>
      <c r="AO132" s="1223"/>
      <c r="AP132" s="1223"/>
      <c r="AQ132" s="1223"/>
      <c r="AR132" s="1223"/>
      <c r="AS132" s="1223"/>
      <c r="AT132" s="1223"/>
      <c r="AU132" s="1223"/>
      <c r="AV132" s="1223"/>
      <c r="AW132" s="1223"/>
      <c r="AX132" s="1223"/>
      <c r="AY132" s="1223"/>
      <c r="AZ132" s="1223"/>
      <c r="BA132" s="1223"/>
      <c r="BB132" s="1223"/>
      <c r="BC132" s="1223"/>
    </row>
    <row r="133" spans="1:55" x14ac:dyDescent="0.25">
      <c r="A133" s="1223"/>
      <c r="B133" s="1223"/>
      <c r="C133" s="1223"/>
      <c r="D133" s="1223"/>
      <c r="E133" s="1223"/>
      <c r="F133" s="1223"/>
      <c r="G133" s="1223"/>
      <c r="H133" s="1223"/>
      <c r="I133" s="1223"/>
      <c r="J133" s="1223"/>
      <c r="K133" s="1223"/>
      <c r="L133" s="1223"/>
      <c r="M133" s="1223"/>
      <c r="N133" s="1223"/>
      <c r="O133" s="1223"/>
      <c r="P133" s="1223"/>
      <c r="Q133" s="1223"/>
      <c r="R133" s="1223"/>
      <c r="S133" s="1223"/>
      <c r="T133" s="1223"/>
      <c r="U133" s="1223"/>
      <c r="V133" s="1223"/>
      <c r="W133" s="1223"/>
      <c r="X133" s="1223"/>
      <c r="Y133" s="1223"/>
      <c r="Z133" s="1223"/>
      <c r="AA133" s="1223"/>
      <c r="AB133" s="1223"/>
      <c r="AC133" s="1223"/>
      <c r="AD133" s="1223"/>
      <c r="AE133" s="1223"/>
      <c r="AF133" s="1223"/>
      <c r="AG133" s="1223"/>
      <c r="AH133" s="1223"/>
      <c r="AI133" s="1223"/>
      <c r="AJ133" s="1223"/>
      <c r="AK133" s="1223"/>
      <c r="AL133" s="1223"/>
      <c r="AM133" s="1223"/>
      <c r="AN133" s="1223"/>
      <c r="AO133" s="1223"/>
      <c r="AP133" s="1223"/>
      <c r="AQ133" s="1223"/>
      <c r="AR133" s="1223"/>
      <c r="AS133" s="1223"/>
      <c r="AT133" s="1223"/>
      <c r="AU133" s="1223"/>
      <c r="AV133" s="1223"/>
      <c r="AW133" s="1223"/>
      <c r="AX133" s="1223"/>
      <c r="AY133" s="1223"/>
      <c r="AZ133" s="1223"/>
      <c r="BA133" s="1223"/>
      <c r="BB133" s="1223"/>
      <c r="BC133" s="1223"/>
    </row>
    <row r="134" spans="1:55" x14ac:dyDescent="0.25">
      <c r="A134" s="1223"/>
      <c r="B134" s="1223"/>
      <c r="C134" s="1223"/>
      <c r="D134" s="1223"/>
      <c r="E134" s="1223"/>
      <c r="F134" s="1223"/>
      <c r="G134" s="1223"/>
      <c r="H134" s="1223"/>
      <c r="I134" s="1223"/>
      <c r="J134" s="1223"/>
      <c r="K134" s="1223"/>
      <c r="L134" s="1223"/>
      <c r="M134" s="1223"/>
      <c r="N134" s="1223"/>
      <c r="O134" s="1223"/>
      <c r="P134" s="1223"/>
      <c r="Q134" s="1223"/>
      <c r="R134" s="1223"/>
      <c r="S134" s="1223"/>
      <c r="T134" s="1223"/>
      <c r="U134" s="1223"/>
      <c r="V134" s="1223"/>
      <c r="W134" s="1223"/>
      <c r="X134" s="1223"/>
      <c r="Y134" s="1223"/>
      <c r="Z134" s="1223"/>
      <c r="AA134" s="1223"/>
      <c r="AB134" s="1223"/>
      <c r="AC134" s="1223"/>
      <c r="AD134" s="1223"/>
      <c r="AE134" s="1223"/>
      <c r="AF134" s="1223"/>
      <c r="AG134" s="1223"/>
      <c r="AH134" s="1223"/>
      <c r="AI134" s="1223"/>
      <c r="AJ134" s="1223"/>
      <c r="AK134" s="1223"/>
      <c r="AL134" s="1223"/>
      <c r="AM134" s="1223"/>
      <c r="AN134" s="1223"/>
      <c r="AO134" s="1223"/>
      <c r="AP134" s="1223"/>
      <c r="AQ134" s="1223"/>
      <c r="AR134" s="1223"/>
      <c r="AS134" s="1223"/>
      <c r="AT134" s="1223"/>
      <c r="AU134" s="1223"/>
      <c r="AV134" s="1223"/>
      <c r="AW134" s="1223"/>
      <c r="AX134" s="1223"/>
      <c r="AY134" s="1223"/>
      <c r="AZ134" s="1223"/>
      <c r="BA134" s="1223"/>
      <c r="BB134" s="1223"/>
      <c r="BC134" s="1223"/>
    </row>
    <row r="135" spans="1:55" x14ac:dyDescent="0.25">
      <c r="A135" s="1223"/>
      <c r="B135" s="1223"/>
      <c r="C135" s="1223"/>
      <c r="D135" s="1223"/>
      <c r="E135" s="1223"/>
      <c r="F135" s="1223"/>
      <c r="G135" s="1223"/>
      <c r="H135" s="1223"/>
      <c r="I135" s="1223"/>
      <c r="J135" s="1223"/>
      <c r="K135" s="1223"/>
      <c r="L135" s="1223"/>
      <c r="M135" s="1223"/>
      <c r="N135" s="1223"/>
      <c r="O135" s="1223"/>
      <c r="P135" s="1223"/>
      <c r="Q135" s="1223"/>
      <c r="R135" s="1223"/>
      <c r="S135" s="1223"/>
      <c r="T135" s="1223"/>
      <c r="U135" s="1223"/>
      <c r="V135" s="1223"/>
      <c r="W135" s="1223"/>
      <c r="X135" s="1223"/>
      <c r="Y135" s="1223"/>
      <c r="Z135" s="1223"/>
      <c r="AA135" s="1223"/>
      <c r="AB135" s="1223"/>
      <c r="AC135" s="1223"/>
      <c r="AD135" s="1223"/>
      <c r="AE135" s="1223"/>
      <c r="AF135" s="1223"/>
      <c r="AG135" s="1223"/>
      <c r="AH135" s="1223"/>
      <c r="AI135" s="1223"/>
      <c r="AJ135" s="1223"/>
      <c r="AK135" s="1223"/>
      <c r="AL135" s="1223"/>
      <c r="AM135" s="1223"/>
      <c r="AN135" s="1223"/>
      <c r="AO135" s="1223"/>
      <c r="AP135" s="1223"/>
      <c r="AQ135" s="1223"/>
      <c r="AR135" s="1223"/>
      <c r="AS135" s="1223"/>
      <c r="AT135" s="1223"/>
      <c r="AU135" s="1223"/>
      <c r="AV135" s="1223"/>
      <c r="AW135" s="1223"/>
      <c r="AX135" s="1223"/>
      <c r="AY135" s="1223"/>
      <c r="AZ135" s="1223"/>
      <c r="BA135" s="1223"/>
      <c r="BB135" s="1223"/>
      <c r="BC135" s="1223"/>
    </row>
    <row r="136" spans="1:55" x14ac:dyDescent="0.25">
      <c r="A136" s="1223"/>
      <c r="B136" s="1223"/>
      <c r="C136" s="1223"/>
      <c r="D136" s="1223"/>
      <c r="E136" s="1223"/>
      <c r="F136" s="1223"/>
      <c r="G136" s="1223"/>
      <c r="H136" s="1223"/>
      <c r="I136" s="1223"/>
      <c r="J136" s="1223"/>
      <c r="K136" s="1223"/>
      <c r="L136" s="1223"/>
      <c r="M136" s="1223"/>
      <c r="N136" s="1223"/>
      <c r="O136" s="1223"/>
      <c r="P136" s="1223"/>
      <c r="Q136" s="1223"/>
      <c r="R136" s="1223"/>
      <c r="S136" s="1223"/>
      <c r="T136" s="1223"/>
      <c r="U136" s="1223"/>
      <c r="V136" s="1223"/>
      <c r="W136" s="1223"/>
      <c r="X136" s="1223"/>
      <c r="Y136" s="1223"/>
      <c r="Z136" s="1223"/>
      <c r="AA136" s="1223"/>
      <c r="AB136" s="1223"/>
      <c r="AC136" s="1223"/>
      <c r="AD136" s="1223"/>
      <c r="AE136" s="1223"/>
      <c r="AF136" s="1223"/>
      <c r="AG136" s="1223"/>
      <c r="AH136" s="1223"/>
      <c r="AI136" s="1223"/>
      <c r="AJ136" s="1223"/>
      <c r="AK136" s="1223"/>
      <c r="AL136" s="1223"/>
      <c r="AM136" s="1223"/>
      <c r="AN136" s="1223"/>
      <c r="AO136" s="1223"/>
      <c r="AP136" s="1223"/>
      <c r="AQ136" s="1223"/>
      <c r="AR136" s="1223"/>
      <c r="AS136" s="1223"/>
      <c r="AT136" s="1223"/>
      <c r="AU136" s="1223"/>
      <c r="AV136" s="1223"/>
      <c r="AW136" s="1223"/>
      <c r="AX136" s="1223"/>
      <c r="AY136" s="1223"/>
      <c r="AZ136" s="1223"/>
      <c r="BA136" s="1223"/>
      <c r="BB136" s="1223"/>
      <c r="BC136" s="1223"/>
    </row>
    <row r="137" spans="1:55" x14ac:dyDescent="0.25">
      <c r="A137" s="1223"/>
      <c r="B137" s="1223"/>
      <c r="C137" s="1223"/>
      <c r="D137" s="1223"/>
      <c r="E137" s="1223"/>
      <c r="F137" s="1223"/>
      <c r="G137" s="1223"/>
      <c r="H137" s="1223"/>
      <c r="I137" s="1223"/>
      <c r="J137" s="1223"/>
      <c r="K137" s="1223"/>
      <c r="L137" s="1223"/>
      <c r="M137" s="1223"/>
      <c r="N137" s="1223"/>
      <c r="O137" s="1223"/>
      <c r="P137" s="1223"/>
      <c r="Q137" s="1223"/>
      <c r="R137" s="1223"/>
      <c r="S137" s="1223"/>
      <c r="T137" s="1223"/>
      <c r="U137" s="1223"/>
      <c r="V137" s="1223"/>
      <c r="W137" s="1223"/>
      <c r="X137" s="1223"/>
      <c r="Y137" s="1223"/>
      <c r="Z137" s="1223"/>
      <c r="AA137" s="1223"/>
      <c r="AB137" s="1223"/>
      <c r="AC137" s="1223"/>
      <c r="AD137" s="1223"/>
      <c r="AE137" s="1223"/>
      <c r="AF137" s="1223"/>
      <c r="AG137" s="1223"/>
      <c r="AH137" s="1223"/>
      <c r="AI137" s="1223"/>
      <c r="AJ137" s="1223"/>
      <c r="AK137" s="1223"/>
      <c r="AL137" s="1223"/>
      <c r="AM137" s="1223"/>
      <c r="AN137" s="1223"/>
      <c r="AO137" s="1223"/>
      <c r="AP137" s="1223"/>
      <c r="AQ137" s="1223"/>
      <c r="AR137" s="1223"/>
      <c r="AS137" s="1223"/>
      <c r="AT137" s="1223"/>
      <c r="AU137" s="1223"/>
      <c r="AV137" s="1223"/>
      <c r="AW137" s="1223"/>
      <c r="AX137" s="1223"/>
      <c r="AY137" s="1223"/>
      <c r="AZ137" s="1223"/>
      <c r="BA137" s="1223"/>
      <c r="BB137" s="1223"/>
      <c r="BC137" s="1223"/>
    </row>
    <row r="138" spans="1:55" x14ac:dyDescent="0.25">
      <c r="A138" s="1223"/>
      <c r="B138" s="1223"/>
      <c r="C138" s="1223"/>
      <c r="D138" s="1223"/>
      <c r="E138" s="1223"/>
      <c r="F138" s="1223"/>
      <c r="G138" s="1223"/>
      <c r="H138" s="1223"/>
      <c r="I138" s="1223"/>
      <c r="J138" s="1223"/>
      <c r="K138" s="1223"/>
      <c r="L138" s="1223"/>
      <c r="M138" s="1223"/>
      <c r="N138" s="1223"/>
      <c r="O138" s="1223"/>
      <c r="P138" s="1223"/>
      <c r="Q138" s="1223"/>
      <c r="R138" s="1223"/>
      <c r="S138" s="1223"/>
      <c r="T138" s="1223"/>
      <c r="U138" s="1223"/>
      <c r="V138" s="1223"/>
      <c r="W138" s="1223"/>
      <c r="X138" s="1223"/>
      <c r="Y138" s="1223"/>
      <c r="Z138" s="1223"/>
      <c r="AA138" s="1223"/>
      <c r="AB138" s="1223"/>
      <c r="AC138" s="1223"/>
      <c r="AD138" s="1223"/>
      <c r="AE138" s="1223"/>
      <c r="AF138" s="1223"/>
      <c r="AG138" s="1223"/>
      <c r="AH138" s="1223"/>
      <c r="AI138" s="1223"/>
      <c r="AJ138" s="1223"/>
      <c r="AK138" s="1223"/>
      <c r="AL138" s="1223"/>
      <c r="AM138" s="1223"/>
      <c r="AN138" s="1223"/>
      <c r="AO138" s="1223"/>
      <c r="AP138" s="1223"/>
      <c r="AQ138" s="1223"/>
      <c r="AR138" s="1223"/>
      <c r="AS138" s="1223"/>
      <c r="AT138" s="1223"/>
      <c r="AU138" s="1223"/>
      <c r="AV138" s="1223"/>
      <c r="AW138" s="1223"/>
      <c r="AX138" s="1223"/>
      <c r="AY138" s="1223"/>
      <c r="AZ138" s="1223"/>
      <c r="BA138" s="1223"/>
      <c r="BB138" s="1223"/>
      <c r="BC138" s="1223"/>
    </row>
    <row r="139" spans="1:55" x14ac:dyDescent="0.25">
      <c r="A139" s="1223"/>
      <c r="B139" s="1223"/>
      <c r="C139" s="1223"/>
      <c r="D139" s="1223"/>
      <c r="E139" s="1223"/>
      <c r="F139" s="1223"/>
      <c r="G139" s="1223"/>
      <c r="H139" s="1223"/>
      <c r="I139" s="1223"/>
      <c r="J139" s="1223"/>
      <c r="K139" s="1223"/>
      <c r="L139" s="1223"/>
      <c r="M139" s="1223"/>
      <c r="N139" s="1223"/>
      <c r="O139" s="1223"/>
      <c r="P139" s="1223"/>
      <c r="Q139" s="1223"/>
      <c r="R139" s="1223"/>
      <c r="S139" s="1223"/>
      <c r="T139" s="1223"/>
      <c r="U139" s="1223"/>
      <c r="V139" s="1223"/>
      <c r="W139" s="1223"/>
      <c r="X139" s="1223"/>
      <c r="Y139" s="1223"/>
      <c r="Z139" s="1223"/>
      <c r="AA139" s="1223"/>
      <c r="AB139" s="1223"/>
      <c r="AC139" s="1223"/>
      <c r="AD139" s="1223"/>
      <c r="AE139" s="1223"/>
      <c r="AF139" s="1223"/>
      <c r="AG139" s="1223"/>
      <c r="AH139" s="1223"/>
      <c r="AI139" s="1223"/>
      <c r="AJ139" s="1223"/>
      <c r="AK139" s="1223"/>
      <c r="AL139" s="1223"/>
      <c r="AM139" s="1223"/>
      <c r="AN139" s="1223"/>
      <c r="AO139" s="1223"/>
      <c r="AP139" s="1223"/>
      <c r="AQ139" s="1223"/>
      <c r="AR139" s="1223"/>
      <c r="AS139" s="1223"/>
      <c r="AT139" s="1223"/>
      <c r="AU139" s="1223"/>
      <c r="AV139" s="1223"/>
      <c r="AW139" s="1223"/>
      <c r="AX139" s="1223"/>
      <c r="AY139" s="1223"/>
      <c r="AZ139" s="1223"/>
      <c r="BA139" s="1223"/>
      <c r="BB139" s="1223"/>
      <c r="BC139" s="1223"/>
    </row>
    <row r="140" spans="1:55" x14ac:dyDescent="0.25">
      <c r="A140" s="1223"/>
      <c r="B140" s="1223"/>
      <c r="C140" s="1223"/>
      <c r="D140" s="1223"/>
      <c r="E140" s="1223"/>
      <c r="F140" s="1223"/>
      <c r="G140" s="1223"/>
      <c r="H140" s="1223"/>
      <c r="I140" s="1223"/>
      <c r="J140" s="1223"/>
      <c r="K140" s="1223"/>
      <c r="L140" s="1223"/>
      <c r="M140" s="1223"/>
      <c r="N140" s="1223"/>
      <c r="O140" s="1223"/>
      <c r="P140" s="1223"/>
      <c r="Q140" s="1223"/>
      <c r="R140" s="1223"/>
      <c r="S140" s="1223"/>
      <c r="T140" s="1223"/>
      <c r="U140" s="1223"/>
      <c r="V140" s="1223"/>
      <c r="W140" s="1223"/>
      <c r="X140" s="1223"/>
      <c r="Y140" s="1223"/>
      <c r="Z140" s="1223"/>
      <c r="AA140" s="1223"/>
      <c r="AB140" s="1223"/>
      <c r="AC140" s="1223"/>
      <c r="AD140" s="1223"/>
      <c r="AE140" s="1223"/>
      <c r="AF140" s="1223"/>
      <c r="AG140" s="1223"/>
      <c r="AH140" s="1223"/>
      <c r="AI140" s="1223"/>
      <c r="AJ140" s="1223"/>
      <c r="AK140" s="1223"/>
      <c r="AL140" s="1223"/>
      <c r="AM140" s="1223"/>
      <c r="AN140" s="1223"/>
      <c r="AO140" s="1223"/>
      <c r="AP140" s="1223"/>
      <c r="AQ140" s="1223"/>
      <c r="AR140" s="1223"/>
      <c r="AS140" s="1223"/>
      <c r="AT140" s="1223"/>
      <c r="AU140" s="1223"/>
      <c r="AV140" s="1223"/>
      <c r="AW140" s="1223"/>
      <c r="AX140" s="1223"/>
      <c r="AY140" s="1223"/>
      <c r="AZ140" s="1223"/>
      <c r="BA140" s="1223"/>
      <c r="BB140" s="1223"/>
      <c r="BC140" s="1223"/>
    </row>
    <row r="141" spans="1:55" x14ac:dyDescent="0.25">
      <c r="A141" s="1223"/>
      <c r="B141" s="1223"/>
      <c r="C141" s="1223"/>
      <c r="D141" s="1223"/>
      <c r="E141" s="1223"/>
      <c r="F141" s="1223"/>
      <c r="G141" s="1223"/>
      <c r="H141" s="1223"/>
      <c r="I141" s="1223"/>
      <c r="J141" s="1223"/>
      <c r="K141" s="1223"/>
      <c r="L141" s="1223"/>
      <c r="M141" s="1223"/>
      <c r="N141" s="1223"/>
      <c r="O141" s="1223"/>
      <c r="P141" s="1223"/>
      <c r="Q141" s="1223"/>
      <c r="R141" s="1223"/>
      <c r="S141" s="1223"/>
      <c r="T141" s="1223"/>
      <c r="U141" s="1223"/>
      <c r="V141" s="1223"/>
      <c r="W141" s="1223"/>
      <c r="X141" s="1223"/>
      <c r="Y141" s="1223"/>
      <c r="Z141" s="1223"/>
      <c r="AA141" s="1223"/>
      <c r="AB141" s="1223"/>
      <c r="AC141" s="1223"/>
      <c r="AD141" s="1223"/>
      <c r="AE141" s="1223"/>
      <c r="AF141" s="1223"/>
      <c r="AG141" s="1223"/>
      <c r="AH141" s="1223"/>
      <c r="AI141" s="1223"/>
      <c r="AJ141" s="1223"/>
      <c r="AK141" s="1223"/>
      <c r="AL141" s="1223"/>
      <c r="AM141" s="1223"/>
      <c r="AN141" s="1223"/>
      <c r="AO141" s="1223"/>
      <c r="AP141" s="1223"/>
      <c r="AQ141" s="1223"/>
      <c r="AR141" s="1223"/>
      <c r="AS141" s="1223"/>
      <c r="AT141" s="1223"/>
      <c r="AU141" s="1223"/>
      <c r="AV141" s="1223"/>
      <c r="AW141" s="1223"/>
      <c r="AX141" s="1223"/>
      <c r="AY141" s="1223"/>
      <c r="AZ141" s="1223"/>
      <c r="BA141" s="1223"/>
      <c r="BB141" s="1223"/>
      <c r="BC141" s="1223"/>
    </row>
    <row r="142" spans="1:55" x14ac:dyDescent="0.25">
      <c r="A142" s="1223"/>
      <c r="B142" s="1223"/>
      <c r="C142" s="1223"/>
      <c r="D142" s="1223"/>
      <c r="E142" s="1223"/>
      <c r="F142" s="1223"/>
      <c r="G142" s="1223"/>
      <c r="H142" s="1223"/>
      <c r="I142" s="1223"/>
      <c r="J142" s="1223"/>
      <c r="K142" s="1223"/>
      <c r="L142" s="1223"/>
      <c r="M142" s="1223"/>
      <c r="N142" s="1223"/>
      <c r="O142" s="1223"/>
      <c r="P142" s="1223"/>
      <c r="Q142" s="1223"/>
      <c r="R142" s="1223"/>
      <c r="S142" s="1223"/>
      <c r="T142" s="1223"/>
      <c r="U142" s="1223"/>
      <c r="V142" s="1223"/>
      <c r="W142" s="1223"/>
      <c r="X142" s="1223"/>
      <c r="Y142" s="1223"/>
      <c r="Z142" s="1223"/>
      <c r="AA142" s="1223"/>
      <c r="AB142" s="1223"/>
      <c r="AC142" s="1223"/>
      <c r="AD142" s="1223"/>
      <c r="AE142" s="1223"/>
      <c r="AF142" s="1223"/>
      <c r="AG142" s="1223"/>
      <c r="AH142" s="1223"/>
      <c r="AI142" s="1223"/>
      <c r="AJ142" s="1223"/>
      <c r="AK142" s="1223"/>
      <c r="AL142" s="1223"/>
      <c r="AM142" s="1223"/>
      <c r="AN142" s="1223"/>
      <c r="AO142" s="1223"/>
      <c r="AP142" s="1223"/>
      <c r="AQ142" s="1223"/>
      <c r="AR142" s="1223"/>
      <c r="AS142" s="1223"/>
      <c r="AT142" s="1223"/>
      <c r="AU142" s="1223"/>
      <c r="AV142" s="1223"/>
      <c r="AW142" s="1223"/>
      <c r="AX142" s="1223"/>
      <c r="AY142" s="1223"/>
      <c r="AZ142" s="1223"/>
      <c r="BA142" s="1223"/>
      <c r="BB142" s="1223"/>
      <c r="BC142" s="1223"/>
    </row>
    <row r="143" spans="1:55" x14ac:dyDescent="0.25">
      <c r="A143" s="1223"/>
      <c r="B143" s="1223"/>
      <c r="C143" s="1223"/>
      <c r="D143" s="1223"/>
      <c r="E143" s="1223"/>
      <c r="F143" s="1223"/>
      <c r="G143" s="1223"/>
      <c r="H143" s="1223"/>
      <c r="I143" s="1223"/>
      <c r="J143" s="1223"/>
      <c r="K143" s="1223"/>
      <c r="L143" s="1223"/>
      <c r="M143" s="1223"/>
      <c r="N143" s="1223"/>
      <c r="O143" s="1223"/>
      <c r="P143" s="1223"/>
      <c r="Q143" s="1223"/>
      <c r="R143" s="1223"/>
      <c r="S143" s="1223"/>
      <c r="T143" s="1223"/>
      <c r="U143" s="1223"/>
      <c r="V143" s="1223"/>
      <c r="W143" s="1223"/>
      <c r="X143" s="1223"/>
      <c r="Y143" s="1223"/>
      <c r="Z143" s="1223"/>
      <c r="AA143" s="1223"/>
      <c r="AB143" s="1223"/>
      <c r="AC143" s="1223"/>
      <c r="AD143" s="1223"/>
      <c r="AE143" s="1223"/>
      <c r="AF143" s="1223"/>
      <c r="AG143" s="1223"/>
      <c r="AH143" s="1223"/>
      <c r="AI143" s="1223"/>
      <c r="AJ143" s="1223"/>
      <c r="AK143" s="1223"/>
      <c r="AL143" s="1223"/>
      <c r="AM143" s="1223"/>
      <c r="AN143" s="1223"/>
      <c r="AO143" s="1223"/>
      <c r="AP143" s="1223"/>
      <c r="AQ143" s="1223"/>
      <c r="AR143" s="1223"/>
      <c r="AS143" s="1223"/>
      <c r="AT143" s="1223"/>
      <c r="AU143" s="1223"/>
      <c r="AV143" s="1223"/>
      <c r="AW143" s="1223"/>
      <c r="AX143" s="1223"/>
      <c r="AY143" s="1223"/>
      <c r="AZ143" s="1223"/>
      <c r="BA143" s="1223"/>
      <c r="BB143" s="1223"/>
      <c r="BC143" s="1223"/>
    </row>
    <row r="144" spans="1:55" x14ac:dyDescent="0.25">
      <c r="A144" s="1223"/>
      <c r="B144" s="1223"/>
      <c r="C144" s="1223"/>
      <c r="D144" s="1223"/>
      <c r="E144" s="1223"/>
      <c r="F144" s="1223"/>
      <c r="G144" s="1223"/>
      <c r="H144" s="1223"/>
      <c r="I144" s="1223"/>
      <c r="J144" s="1223"/>
      <c r="K144" s="1223"/>
      <c r="L144" s="1223"/>
      <c r="M144" s="1223"/>
      <c r="N144" s="1223"/>
      <c r="O144" s="1223"/>
      <c r="P144" s="1223"/>
      <c r="Q144" s="1223"/>
      <c r="R144" s="1223"/>
      <c r="S144" s="1223"/>
      <c r="T144" s="1223"/>
      <c r="U144" s="1223"/>
      <c r="V144" s="1223"/>
      <c r="W144" s="1223"/>
      <c r="X144" s="1223"/>
      <c r="Y144" s="1223"/>
      <c r="Z144" s="1223"/>
      <c r="AA144" s="1223"/>
      <c r="AB144" s="1223"/>
      <c r="AC144" s="1223"/>
      <c r="AD144" s="1223"/>
      <c r="AE144" s="1223"/>
      <c r="AF144" s="1223"/>
      <c r="AG144" s="1223"/>
      <c r="AH144" s="1223"/>
      <c r="AI144" s="1223"/>
      <c r="AJ144" s="1223"/>
      <c r="AK144" s="1223"/>
      <c r="AL144" s="1223"/>
      <c r="AM144" s="1223"/>
      <c r="AN144" s="1223"/>
      <c r="AO144" s="1223"/>
      <c r="AP144" s="1223"/>
      <c r="AQ144" s="1223"/>
      <c r="AR144" s="1223"/>
      <c r="AS144" s="1223"/>
      <c r="AT144" s="1223"/>
      <c r="AU144" s="1223"/>
      <c r="AV144" s="1223"/>
      <c r="AW144" s="1223"/>
      <c r="AX144" s="1223"/>
      <c r="AY144" s="1223"/>
      <c r="AZ144" s="1223"/>
      <c r="BA144" s="1223"/>
      <c r="BB144" s="1223"/>
      <c r="BC144" s="1223"/>
    </row>
    <row r="145" spans="1:55" x14ac:dyDescent="0.25">
      <c r="A145" s="1223"/>
      <c r="B145" s="1223"/>
      <c r="C145" s="1223"/>
      <c r="D145" s="1223"/>
      <c r="E145" s="1223"/>
      <c r="F145" s="1223"/>
      <c r="G145" s="1223"/>
      <c r="H145" s="1223"/>
      <c r="I145" s="1223"/>
      <c r="J145" s="1223"/>
      <c r="K145" s="1223"/>
      <c r="L145" s="1223"/>
      <c r="M145" s="1223"/>
      <c r="N145" s="1223"/>
      <c r="O145" s="1223"/>
      <c r="P145" s="1223"/>
      <c r="Q145" s="1223"/>
      <c r="R145" s="1223"/>
      <c r="S145" s="1223"/>
      <c r="T145" s="1223"/>
      <c r="U145" s="1223"/>
      <c r="V145" s="1223"/>
      <c r="W145" s="1223"/>
      <c r="X145" s="1223"/>
      <c r="Y145" s="1223"/>
      <c r="Z145" s="1223"/>
      <c r="AA145" s="1223"/>
      <c r="AB145" s="1223"/>
      <c r="AC145" s="1223"/>
      <c r="AD145" s="1223"/>
      <c r="AE145" s="1223"/>
      <c r="AF145" s="1223"/>
      <c r="AG145" s="1223"/>
      <c r="AH145" s="1223"/>
      <c r="AI145" s="1223"/>
      <c r="AJ145" s="1223"/>
      <c r="AK145" s="1223"/>
      <c r="AL145" s="1223"/>
      <c r="AM145" s="1223"/>
      <c r="AN145" s="1223"/>
      <c r="AO145" s="1223"/>
      <c r="AP145" s="1223"/>
      <c r="AQ145" s="1223"/>
      <c r="AR145" s="1223"/>
      <c r="AS145" s="1223"/>
      <c r="AT145" s="1223"/>
      <c r="AU145" s="1223"/>
      <c r="AV145" s="1223"/>
      <c r="AW145" s="1223"/>
      <c r="AX145" s="1223"/>
      <c r="AY145" s="1223"/>
      <c r="AZ145" s="1223"/>
      <c r="BA145" s="1223"/>
      <c r="BB145" s="1223"/>
      <c r="BC145" s="1223"/>
    </row>
    <row r="146" spans="1:55" x14ac:dyDescent="0.25">
      <c r="A146" s="1223"/>
      <c r="B146" s="1223"/>
      <c r="C146" s="1223"/>
      <c r="D146" s="1223"/>
      <c r="E146" s="1223"/>
      <c r="F146" s="1223"/>
      <c r="G146" s="1223"/>
      <c r="H146" s="1223"/>
      <c r="I146" s="1223"/>
      <c r="J146" s="1223"/>
      <c r="K146" s="1223"/>
      <c r="L146" s="1223"/>
      <c r="M146" s="1223"/>
      <c r="N146" s="1223"/>
      <c r="O146" s="1223"/>
      <c r="P146" s="1223"/>
      <c r="Q146" s="1223"/>
      <c r="R146" s="1223"/>
      <c r="S146" s="1223"/>
      <c r="T146" s="1223"/>
      <c r="U146" s="1223"/>
      <c r="V146" s="1223"/>
      <c r="W146" s="1223"/>
      <c r="X146" s="1223"/>
      <c r="Y146" s="1223"/>
      <c r="Z146" s="1223"/>
      <c r="AA146" s="1223"/>
      <c r="AB146" s="1223"/>
      <c r="AC146" s="1223"/>
      <c r="AD146" s="1223"/>
      <c r="AE146" s="1223"/>
      <c r="AF146" s="1223"/>
      <c r="AG146" s="1223"/>
      <c r="AH146" s="1223"/>
      <c r="AI146" s="1223"/>
      <c r="AJ146" s="1223"/>
      <c r="AK146" s="1223"/>
      <c r="AL146" s="1223"/>
      <c r="AM146" s="1223"/>
      <c r="AN146" s="1223"/>
      <c r="AO146" s="1223"/>
      <c r="AP146" s="1223"/>
      <c r="AQ146" s="1223"/>
      <c r="AR146" s="1223"/>
      <c r="AS146" s="1223"/>
      <c r="AT146" s="1223"/>
      <c r="AU146" s="1223"/>
      <c r="AV146" s="1223"/>
      <c r="AW146" s="1223"/>
      <c r="AX146" s="1223"/>
      <c r="AY146" s="1223"/>
      <c r="AZ146" s="1223"/>
      <c r="BA146" s="1223"/>
      <c r="BB146" s="1223"/>
      <c r="BC146" s="1223"/>
    </row>
    <row r="147" spans="1:55" x14ac:dyDescent="0.25">
      <c r="A147" s="1223"/>
      <c r="B147" s="1223"/>
      <c r="C147" s="1223"/>
      <c r="D147" s="1223"/>
      <c r="E147" s="1223"/>
      <c r="F147" s="1223"/>
      <c r="G147" s="1223"/>
      <c r="H147" s="1223"/>
      <c r="I147" s="1223"/>
      <c r="J147" s="1223"/>
      <c r="K147" s="1223"/>
      <c r="L147" s="1223"/>
      <c r="M147" s="1223"/>
      <c r="N147" s="1223"/>
      <c r="O147" s="1223"/>
      <c r="P147" s="1223"/>
      <c r="Q147" s="1223"/>
      <c r="R147" s="1223"/>
      <c r="S147" s="1223"/>
      <c r="T147" s="1223"/>
      <c r="U147" s="1223"/>
      <c r="V147" s="1223"/>
      <c r="W147" s="1223"/>
      <c r="X147" s="1223"/>
      <c r="Y147" s="1223"/>
      <c r="Z147" s="1223"/>
      <c r="AA147" s="1223"/>
      <c r="AB147" s="1223"/>
      <c r="AC147" s="1223"/>
      <c r="AD147" s="1223"/>
      <c r="AE147" s="1223"/>
      <c r="AF147" s="1223"/>
      <c r="AG147" s="1223"/>
      <c r="AH147" s="1223"/>
      <c r="AI147" s="1223"/>
      <c r="AJ147" s="1223"/>
      <c r="AK147" s="1223"/>
      <c r="AL147" s="1223"/>
      <c r="AM147" s="1223"/>
      <c r="AN147" s="1223"/>
      <c r="AO147" s="1223"/>
      <c r="AP147" s="1223"/>
      <c r="AQ147" s="1223"/>
      <c r="AR147" s="1223"/>
      <c r="AS147" s="1223"/>
      <c r="AT147" s="1223"/>
      <c r="AU147" s="1223"/>
      <c r="AV147" s="1223"/>
      <c r="AW147" s="1223"/>
      <c r="AX147" s="1223"/>
      <c r="AY147" s="1223"/>
      <c r="AZ147" s="1223"/>
      <c r="BA147" s="1223"/>
      <c r="BB147" s="1223"/>
      <c r="BC147" s="1223"/>
    </row>
    <row r="148" spans="1:55" x14ac:dyDescent="0.25">
      <c r="A148" s="1223"/>
      <c r="B148" s="1223"/>
      <c r="C148" s="1223"/>
      <c r="D148" s="1223"/>
      <c r="E148" s="1223"/>
      <c r="F148" s="1223"/>
      <c r="G148" s="1223"/>
      <c r="H148" s="1223"/>
      <c r="I148" s="1223"/>
      <c r="J148" s="1223"/>
      <c r="K148" s="1223"/>
      <c r="L148" s="1223"/>
      <c r="M148" s="1223"/>
      <c r="N148" s="1223"/>
      <c r="O148" s="1223"/>
      <c r="P148" s="1223"/>
      <c r="Q148" s="1223"/>
      <c r="R148" s="1223"/>
      <c r="S148" s="1223"/>
      <c r="T148" s="1223"/>
      <c r="U148" s="1223"/>
      <c r="V148" s="1223"/>
      <c r="W148" s="1223"/>
      <c r="X148" s="1223"/>
      <c r="Y148" s="1223"/>
      <c r="Z148" s="1223"/>
      <c r="AA148" s="1223"/>
      <c r="AB148" s="1223"/>
      <c r="AC148" s="1223"/>
      <c r="AD148" s="1223"/>
      <c r="AE148" s="1223"/>
      <c r="AF148" s="1223"/>
      <c r="AG148" s="1223"/>
      <c r="AH148" s="1223"/>
      <c r="AI148" s="1223"/>
      <c r="AJ148" s="1223"/>
      <c r="AK148" s="1223"/>
      <c r="AL148" s="1223"/>
      <c r="AM148" s="1223"/>
      <c r="AN148" s="1223"/>
      <c r="AO148" s="1223"/>
      <c r="AP148" s="1223"/>
      <c r="AQ148" s="1223"/>
      <c r="AR148" s="1223"/>
      <c r="AS148" s="1223"/>
      <c r="AT148" s="1223"/>
      <c r="AU148" s="1223"/>
      <c r="AV148" s="1223"/>
      <c r="AW148" s="1223"/>
      <c r="AX148" s="1223"/>
      <c r="AY148" s="1223"/>
      <c r="AZ148" s="1223"/>
      <c r="BA148" s="1223"/>
      <c r="BB148" s="1223"/>
      <c r="BC148" s="1223"/>
    </row>
    <row r="149" spans="1:55" x14ac:dyDescent="0.25">
      <c r="A149" s="1223"/>
      <c r="B149" s="1223"/>
      <c r="C149" s="1223"/>
      <c r="D149" s="1223"/>
      <c r="E149" s="1223"/>
      <c r="F149" s="1223"/>
      <c r="G149" s="1223"/>
      <c r="H149" s="1223"/>
      <c r="I149" s="1223"/>
      <c r="J149" s="1223"/>
      <c r="K149" s="1223"/>
      <c r="L149" s="1223"/>
      <c r="M149" s="1223"/>
      <c r="N149" s="1223"/>
      <c r="O149" s="1223"/>
      <c r="P149" s="1223"/>
      <c r="Q149" s="1223"/>
      <c r="R149" s="1223"/>
      <c r="S149" s="1223"/>
      <c r="T149" s="1223"/>
      <c r="U149" s="1223"/>
      <c r="V149" s="1223"/>
      <c r="W149" s="1223"/>
      <c r="X149" s="1223"/>
      <c r="Y149" s="1223"/>
      <c r="Z149" s="1223"/>
      <c r="AA149" s="1223"/>
      <c r="AB149" s="1223"/>
      <c r="AC149" s="1223"/>
      <c r="AD149" s="1223"/>
      <c r="AE149" s="1223"/>
      <c r="AF149" s="1223"/>
      <c r="AG149" s="1223"/>
      <c r="AH149" s="1223"/>
      <c r="AI149" s="1223"/>
      <c r="AJ149" s="1223"/>
      <c r="AK149" s="1223"/>
      <c r="AL149" s="1223"/>
      <c r="AM149" s="1223"/>
      <c r="AN149" s="1223"/>
      <c r="AO149" s="1223"/>
      <c r="AP149" s="1223"/>
      <c r="AQ149" s="1223"/>
      <c r="AR149" s="1223"/>
      <c r="AS149" s="1223"/>
      <c r="AT149" s="1223"/>
      <c r="AU149" s="1223"/>
      <c r="AV149" s="1223"/>
      <c r="AW149" s="1223"/>
      <c r="AX149" s="1223"/>
      <c r="AY149" s="1223"/>
      <c r="AZ149" s="1223"/>
      <c r="BA149" s="1223"/>
      <c r="BB149" s="1223"/>
      <c r="BC149" s="1223"/>
    </row>
    <row r="150" spans="1:55" x14ac:dyDescent="0.25">
      <c r="A150" s="1223"/>
      <c r="B150" s="1223"/>
      <c r="C150" s="1223"/>
      <c r="D150" s="1223"/>
      <c r="E150" s="1223"/>
      <c r="F150" s="1223"/>
      <c r="G150" s="1223"/>
      <c r="H150" s="1223"/>
      <c r="I150" s="1223"/>
      <c r="J150" s="1223"/>
      <c r="K150" s="1223"/>
      <c r="L150" s="1223"/>
      <c r="M150" s="1223"/>
      <c r="N150" s="1223"/>
      <c r="O150" s="1223"/>
      <c r="P150" s="1223"/>
      <c r="Q150" s="1223"/>
      <c r="R150" s="1223"/>
      <c r="S150" s="1223"/>
      <c r="T150" s="1223"/>
      <c r="U150" s="1223"/>
      <c r="V150" s="1223"/>
      <c r="W150" s="1223"/>
      <c r="X150" s="1223"/>
      <c r="Y150" s="1223"/>
      <c r="Z150" s="1223"/>
      <c r="AA150" s="1223"/>
      <c r="AB150" s="1223"/>
      <c r="AC150" s="1223"/>
      <c r="AD150" s="1223"/>
      <c r="AE150" s="1223"/>
      <c r="AF150" s="1223"/>
      <c r="AG150" s="1223"/>
      <c r="AH150" s="1223"/>
      <c r="AI150" s="1223"/>
      <c r="AJ150" s="1223"/>
      <c r="AK150" s="1223"/>
      <c r="AL150" s="1223"/>
      <c r="AM150" s="1223"/>
      <c r="AN150" s="1223"/>
      <c r="AO150" s="1223"/>
      <c r="AP150" s="1223"/>
      <c r="AQ150" s="1223"/>
      <c r="AR150" s="1223"/>
      <c r="AS150" s="1223"/>
      <c r="AT150" s="1223"/>
      <c r="AU150" s="1223"/>
      <c r="AV150" s="1223"/>
      <c r="AW150" s="1223"/>
      <c r="AX150" s="1223"/>
      <c r="AY150" s="1223"/>
      <c r="AZ150" s="1223"/>
      <c r="BA150" s="1223"/>
      <c r="BB150" s="1223"/>
      <c r="BC150" s="1223"/>
    </row>
    <row r="151" spans="1:55" x14ac:dyDescent="0.25">
      <c r="A151" s="1223"/>
      <c r="B151" s="1223"/>
      <c r="C151" s="1223"/>
      <c r="D151" s="1223"/>
      <c r="E151" s="1223"/>
      <c r="F151" s="1223"/>
      <c r="G151" s="1223"/>
      <c r="H151" s="1223"/>
      <c r="I151" s="1223"/>
      <c r="J151" s="1223"/>
      <c r="K151" s="1223"/>
      <c r="L151" s="1223"/>
      <c r="M151" s="1223"/>
      <c r="N151" s="1223"/>
      <c r="O151" s="1223"/>
      <c r="P151" s="1223"/>
      <c r="Q151" s="1223"/>
      <c r="R151" s="1223"/>
      <c r="S151" s="1223"/>
      <c r="T151" s="1223"/>
      <c r="U151" s="1223"/>
      <c r="V151" s="1223"/>
      <c r="W151" s="1223"/>
      <c r="X151" s="1223"/>
      <c r="Y151" s="1223"/>
      <c r="Z151" s="1223"/>
      <c r="AA151" s="1223"/>
      <c r="AB151" s="1223"/>
      <c r="AC151" s="1223"/>
      <c r="AD151" s="1223"/>
      <c r="AE151" s="1223"/>
      <c r="AF151" s="1223"/>
      <c r="AG151" s="1223"/>
      <c r="AH151" s="1223"/>
      <c r="AI151" s="1223"/>
      <c r="AJ151" s="1223"/>
      <c r="AK151" s="1223"/>
      <c r="AL151" s="1223"/>
      <c r="AM151" s="1223"/>
      <c r="AN151" s="1223"/>
      <c r="AO151" s="1223"/>
      <c r="AP151" s="1223"/>
      <c r="AQ151" s="1223"/>
      <c r="AR151" s="1223"/>
      <c r="AS151" s="1223"/>
      <c r="AT151" s="1223"/>
      <c r="AU151" s="1223"/>
      <c r="AV151" s="1223"/>
      <c r="AW151" s="1223"/>
      <c r="AX151" s="1223"/>
      <c r="AY151" s="1223"/>
      <c r="AZ151" s="1223"/>
      <c r="BA151" s="1223"/>
      <c r="BB151" s="1223"/>
      <c r="BC151" s="1223"/>
    </row>
    <row r="152" spans="1:55" x14ac:dyDescent="0.25">
      <c r="A152" s="1223"/>
      <c r="B152" s="1223"/>
      <c r="C152" s="1223"/>
      <c r="D152" s="1223"/>
      <c r="E152" s="1223"/>
      <c r="F152" s="1223"/>
      <c r="G152" s="1223"/>
      <c r="H152" s="1223"/>
      <c r="I152" s="1223"/>
      <c r="J152" s="1223"/>
      <c r="K152" s="1223"/>
      <c r="L152" s="1223"/>
      <c r="M152" s="1223"/>
      <c r="N152" s="1223"/>
      <c r="O152" s="1223"/>
      <c r="P152" s="1223"/>
      <c r="Q152" s="1223"/>
      <c r="R152" s="1223"/>
      <c r="S152" s="1223"/>
      <c r="T152" s="1223"/>
      <c r="U152" s="1223"/>
      <c r="V152" s="1223"/>
      <c r="W152" s="1223"/>
      <c r="X152" s="1223"/>
      <c r="Y152" s="1223"/>
      <c r="Z152" s="1223"/>
      <c r="AA152" s="1223"/>
      <c r="AB152" s="1223"/>
      <c r="AC152" s="1223"/>
      <c r="AD152" s="1223"/>
      <c r="AE152" s="1223"/>
      <c r="AF152" s="1223"/>
      <c r="AG152" s="1223"/>
      <c r="AH152" s="1223"/>
      <c r="AI152" s="1223"/>
      <c r="AJ152" s="1223"/>
      <c r="AK152" s="1223"/>
      <c r="AL152" s="1223"/>
      <c r="AM152" s="1223"/>
      <c r="AN152" s="1223"/>
      <c r="AO152" s="1223"/>
      <c r="AP152" s="1223"/>
      <c r="AQ152" s="1223"/>
      <c r="AR152" s="1223"/>
      <c r="AS152" s="1223"/>
      <c r="AT152" s="1223"/>
      <c r="AU152" s="1223"/>
      <c r="AV152" s="1223"/>
      <c r="AW152" s="1223"/>
      <c r="AX152" s="1223"/>
      <c r="AY152" s="1223"/>
      <c r="AZ152" s="1223"/>
      <c r="BA152" s="1223"/>
      <c r="BB152" s="1223"/>
      <c r="BC152" s="1223"/>
    </row>
    <row r="153" spans="1:55" x14ac:dyDescent="0.25">
      <c r="A153" s="1223"/>
      <c r="B153" s="1223"/>
      <c r="C153" s="1223"/>
      <c r="D153" s="1223"/>
      <c r="E153" s="1223"/>
      <c r="F153" s="1223"/>
      <c r="G153" s="1223"/>
      <c r="H153" s="1223"/>
      <c r="I153" s="1223"/>
      <c r="J153" s="1223"/>
      <c r="K153" s="1223"/>
      <c r="L153" s="1223"/>
      <c r="M153" s="1223"/>
      <c r="N153" s="1223"/>
      <c r="O153" s="1223"/>
      <c r="P153" s="1223"/>
      <c r="Q153" s="1223"/>
      <c r="R153" s="1223"/>
      <c r="S153" s="1223"/>
      <c r="T153" s="1223"/>
      <c r="U153" s="1223"/>
      <c r="V153" s="1223"/>
      <c r="W153" s="1223"/>
      <c r="X153" s="1223"/>
      <c r="Y153" s="1223"/>
      <c r="Z153" s="1223"/>
      <c r="AA153" s="1223"/>
      <c r="AB153" s="1223"/>
      <c r="AC153" s="1223"/>
      <c r="AD153" s="1223"/>
      <c r="AE153" s="1223"/>
      <c r="AF153" s="1223"/>
      <c r="AG153" s="1223"/>
      <c r="AH153" s="1223"/>
      <c r="AI153" s="1223"/>
      <c r="AJ153" s="1223"/>
      <c r="AK153" s="1223"/>
      <c r="AL153" s="1223"/>
      <c r="AM153" s="1223"/>
      <c r="AN153" s="1223"/>
      <c r="AO153" s="1223"/>
      <c r="AP153" s="1223"/>
      <c r="AQ153" s="1223"/>
      <c r="AR153" s="1223"/>
      <c r="AS153" s="1223"/>
      <c r="AT153" s="1223"/>
      <c r="AU153" s="1223"/>
      <c r="AV153" s="1223"/>
      <c r="AW153" s="1223"/>
      <c r="AX153" s="1223"/>
      <c r="AY153" s="1223"/>
      <c r="AZ153" s="1223"/>
      <c r="BA153" s="1223"/>
      <c r="BB153" s="1223"/>
      <c r="BC153" s="1223"/>
    </row>
    <row r="154" spans="1:55" x14ac:dyDescent="0.25">
      <c r="A154" s="1223"/>
      <c r="B154" s="1223"/>
      <c r="C154" s="1223"/>
      <c r="D154" s="1223"/>
      <c r="E154" s="1223"/>
      <c r="F154" s="1223"/>
      <c r="G154" s="1223"/>
      <c r="H154" s="1223"/>
      <c r="I154" s="1223"/>
      <c r="J154" s="1223"/>
      <c r="K154" s="1223"/>
      <c r="L154" s="1223"/>
      <c r="M154" s="1223"/>
      <c r="N154" s="1223"/>
      <c r="O154" s="1223"/>
      <c r="P154" s="1223"/>
      <c r="Q154" s="1223"/>
      <c r="R154" s="1223"/>
      <c r="S154" s="1223"/>
      <c r="T154" s="1223"/>
      <c r="U154" s="1223"/>
      <c r="V154" s="1223"/>
      <c r="W154" s="1223"/>
      <c r="X154" s="1223"/>
      <c r="Y154" s="1223"/>
      <c r="Z154" s="1223"/>
      <c r="AA154" s="1223"/>
      <c r="AB154" s="1223"/>
      <c r="AC154" s="1223"/>
      <c r="AD154" s="1223"/>
      <c r="AE154" s="1223"/>
      <c r="AF154" s="1223"/>
      <c r="AG154" s="1223"/>
      <c r="AH154" s="1223"/>
      <c r="AI154" s="1223"/>
      <c r="AJ154" s="1223"/>
      <c r="AK154" s="1223"/>
      <c r="AL154" s="1223"/>
      <c r="AM154" s="1223"/>
      <c r="AN154" s="1223"/>
      <c r="AO154" s="1223"/>
      <c r="AP154" s="1223"/>
      <c r="AQ154" s="1223"/>
      <c r="AR154" s="1223"/>
      <c r="AS154" s="1223"/>
      <c r="AT154" s="1223"/>
      <c r="AU154" s="1223"/>
      <c r="AV154" s="1223"/>
      <c r="AW154" s="1223"/>
      <c r="AX154" s="1223"/>
      <c r="AY154" s="1223"/>
      <c r="AZ154" s="1223"/>
      <c r="BA154" s="1223"/>
      <c r="BB154" s="1223"/>
      <c r="BC154" s="1223"/>
    </row>
    <row r="155" spans="1:55" x14ac:dyDescent="0.25">
      <c r="A155" s="1223"/>
      <c r="B155" s="1223"/>
      <c r="C155" s="1223"/>
      <c r="D155" s="1223"/>
      <c r="E155" s="1223"/>
      <c r="F155" s="1223"/>
      <c r="G155" s="1223"/>
      <c r="H155" s="1223"/>
      <c r="I155" s="1223"/>
      <c r="J155" s="1223"/>
      <c r="K155" s="1223"/>
      <c r="L155" s="1223"/>
      <c r="M155" s="1223"/>
      <c r="N155" s="1223"/>
      <c r="O155" s="1223"/>
      <c r="P155" s="1223"/>
      <c r="Q155" s="1223"/>
      <c r="R155" s="1223"/>
      <c r="S155" s="1223"/>
      <c r="T155" s="1223"/>
      <c r="U155" s="1223"/>
      <c r="V155" s="1223"/>
      <c r="W155" s="1223"/>
      <c r="X155" s="1223"/>
      <c r="Y155" s="1223"/>
      <c r="Z155" s="1223"/>
      <c r="AA155" s="1223"/>
      <c r="AB155" s="1223"/>
      <c r="AC155" s="1223"/>
      <c r="AD155" s="1223"/>
      <c r="AE155" s="1223"/>
      <c r="AF155" s="1223"/>
      <c r="AG155" s="1223"/>
      <c r="AH155" s="1223"/>
      <c r="AI155" s="1223"/>
      <c r="AJ155" s="1223"/>
      <c r="AK155" s="1223"/>
      <c r="AL155" s="1223"/>
      <c r="AM155" s="1223"/>
      <c r="AN155" s="1223"/>
      <c r="AO155" s="1223"/>
      <c r="AP155" s="1223"/>
      <c r="AQ155" s="1223"/>
      <c r="AR155" s="1223"/>
      <c r="AS155" s="1223"/>
      <c r="AT155" s="1223"/>
      <c r="AU155" s="1223"/>
      <c r="AV155" s="1223"/>
      <c r="AW155" s="1223"/>
      <c r="AX155" s="1223"/>
      <c r="AY155" s="1223"/>
      <c r="AZ155" s="1223"/>
      <c r="BA155" s="1223"/>
      <c r="BB155" s="1223"/>
      <c r="BC155" s="1223"/>
    </row>
    <row r="156" spans="1:55" x14ac:dyDescent="0.25">
      <c r="A156" s="1223"/>
      <c r="B156" s="1223"/>
      <c r="C156" s="1223"/>
      <c r="D156" s="1223"/>
      <c r="E156" s="1223"/>
      <c r="F156" s="1223"/>
      <c r="G156" s="1223"/>
      <c r="H156" s="1223"/>
      <c r="I156" s="1223"/>
      <c r="J156" s="1223"/>
      <c r="K156" s="1223"/>
      <c r="L156" s="1223"/>
      <c r="M156" s="1223"/>
      <c r="N156" s="1223"/>
      <c r="O156" s="1223"/>
      <c r="P156" s="1223"/>
      <c r="Q156" s="1223"/>
      <c r="R156" s="1223"/>
      <c r="S156" s="1223"/>
      <c r="T156" s="1223"/>
      <c r="U156" s="1223"/>
      <c r="V156" s="1223"/>
      <c r="W156" s="1223"/>
      <c r="X156" s="1223"/>
      <c r="Y156" s="1223"/>
      <c r="Z156" s="1223"/>
      <c r="AA156" s="1223"/>
      <c r="AB156" s="1223"/>
      <c r="AC156" s="1223"/>
      <c r="AD156" s="1223"/>
      <c r="AE156" s="1223"/>
      <c r="AF156" s="1223"/>
      <c r="AG156" s="1223"/>
      <c r="AH156" s="1223"/>
      <c r="AI156" s="1223"/>
      <c r="AJ156" s="1223"/>
      <c r="AK156" s="1223"/>
      <c r="AL156" s="1223"/>
      <c r="AM156" s="1223"/>
      <c r="AN156" s="1223"/>
      <c r="AO156" s="1223"/>
      <c r="AP156" s="1223"/>
      <c r="AQ156" s="1223"/>
      <c r="AR156" s="1223"/>
      <c r="AS156" s="1223"/>
      <c r="AT156" s="1223"/>
      <c r="AU156" s="1223"/>
      <c r="AV156" s="1223"/>
      <c r="AW156" s="1223"/>
      <c r="AX156" s="1223"/>
      <c r="AY156" s="1223"/>
      <c r="AZ156" s="1223"/>
      <c r="BA156" s="1223"/>
      <c r="BB156" s="1223"/>
      <c r="BC156" s="1223"/>
    </row>
    <row r="157" spans="1:55" x14ac:dyDescent="0.25">
      <c r="A157" s="1223"/>
      <c r="B157" s="1223"/>
      <c r="C157" s="1223"/>
      <c r="D157" s="1223"/>
      <c r="E157" s="1223"/>
      <c r="F157" s="1223"/>
      <c r="G157" s="1223"/>
      <c r="H157" s="1223"/>
      <c r="I157" s="1223"/>
      <c r="J157" s="1223"/>
      <c r="K157" s="1223"/>
      <c r="L157" s="1223"/>
      <c r="M157" s="1223"/>
      <c r="N157" s="1223"/>
      <c r="O157" s="1223"/>
      <c r="P157" s="1223"/>
      <c r="Q157" s="1223"/>
      <c r="R157" s="1223"/>
      <c r="S157" s="1223"/>
      <c r="T157" s="1223"/>
      <c r="U157" s="1223"/>
      <c r="V157" s="1223"/>
      <c r="W157" s="1223"/>
      <c r="X157" s="1223"/>
      <c r="Y157" s="1223"/>
      <c r="Z157" s="1223"/>
      <c r="AA157" s="1223"/>
      <c r="AB157" s="1223"/>
      <c r="AC157" s="1223"/>
      <c r="AD157" s="1223"/>
      <c r="AE157" s="1223"/>
      <c r="AF157" s="1223"/>
      <c r="AG157" s="1223"/>
      <c r="AH157" s="1223"/>
      <c r="AI157" s="1223"/>
      <c r="AJ157" s="1223"/>
      <c r="AK157" s="1223"/>
      <c r="AL157" s="1223"/>
      <c r="AM157" s="1223"/>
      <c r="AN157" s="1223"/>
      <c r="AO157" s="1223"/>
      <c r="AP157" s="1223"/>
      <c r="AQ157" s="1223"/>
      <c r="AR157" s="1223"/>
      <c r="AS157" s="1223"/>
      <c r="AT157" s="1223"/>
      <c r="AU157" s="1223"/>
      <c r="AV157" s="1223"/>
      <c r="AW157" s="1223"/>
      <c r="AX157" s="1223"/>
      <c r="AY157" s="1223"/>
      <c r="AZ157" s="1223"/>
      <c r="BA157" s="1223"/>
      <c r="BB157" s="1223"/>
      <c r="BC157" s="1223"/>
    </row>
    <row r="158" spans="1:55" x14ac:dyDescent="0.25">
      <c r="A158" s="1223"/>
      <c r="B158" s="1223"/>
      <c r="C158" s="1223"/>
      <c r="D158" s="1223"/>
      <c r="E158" s="1223"/>
      <c r="F158" s="1223"/>
      <c r="G158" s="1223"/>
      <c r="H158" s="1223"/>
      <c r="I158" s="1223"/>
      <c r="J158" s="1223"/>
      <c r="K158" s="1223"/>
      <c r="L158" s="1223"/>
      <c r="M158" s="1223"/>
      <c r="N158" s="1223"/>
      <c r="O158" s="1223"/>
      <c r="P158" s="1223"/>
      <c r="Q158" s="1223"/>
      <c r="R158" s="1223"/>
      <c r="S158" s="1223"/>
      <c r="T158" s="1223"/>
      <c r="U158" s="1223"/>
      <c r="V158" s="1223"/>
      <c r="W158" s="1223"/>
      <c r="X158" s="1223"/>
      <c r="Y158" s="1223"/>
      <c r="Z158" s="1223"/>
      <c r="AA158" s="1223"/>
      <c r="AB158" s="1223"/>
      <c r="AC158" s="1223"/>
      <c r="AD158" s="1223"/>
      <c r="AE158" s="1223"/>
      <c r="AF158" s="1223"/>
      <c r="AG158" s="1223"/>
      <c r="AH158" s="1223"/>
      <c r="AI158" s="1223"/>
      <c r="AJ158" s="1223"/>
      <c r="AK158" s="1223"/>
      <c r="AL158" s="1223"/>
      <c r="AM158" s="1223"/>
      <c r="AN158" s="1223"/>
      <c r="AO158" s="1223"/>
      <c r="AP158" s="1223"/>
      <c r="AQ158" s="1223"/>
      <c r="AR158" s="1223"/>
      <c r="AS158" s="1223"/>
      <c r="AT158" s="1223"/>
      <c r="AU158" s="1223"/>
      <c r="AV158" s="1223"/>
      <c r="AW158" s="1223"/>
      <c r="AX158" s="1223"/>
      <c r="AY158" s="1223"/>
      <c r="AZ158" s="1223"/>
      <c r="BA158" s="1223"/>
      <c r="BB158" s="1223"/>
      <c r="BC158" s="1223"/>
    </row>
    <row r="159" spans="1:55" x14ac:dyDescent="0.25">
      <c r="A159" s="1223"/>
      <c r="B159" s="1223"/>
      <c r="C159" s="1223"/>
      <c r="D159" s="1223"/>
      <c r="E159" s="1223"/>
      <c r="F159" s="1223"/>
      <c r="G159" s="1223"/>
      <c r="H159" s="1223"/>
      <c r="I159" s="1223"/>
      <c r="J159" s="1223"/>
      <c r="K159" s="1223"/>
      <c r="L159" s="1223"/>
      <c r="M159" s="1223"/>
      <c r="N159" s="1223"/>
      <c r="O159" s="1223"/>
      <c r="P159" s="1223"/>
      <c r="Q159" s="1223"/>
      <c r="R159" s="1223"/>
      <c r="S159" s="1223"/>
      <c r="T159" s="1223"/>
      <c r="U159" s="1223"/>
      <c r="V159" s="1223"/>
      <c r="W159" s="1223"/>
      <c r="X159" s="1223"/>
      <c r="Y159" s="1223"/>
      <c r="Z159" s="1223"/>
      <c r="AA159" s="1223"/>
      <c r="AB159" s="1223"/>
      <c r="AC159" s="1223"/>
      <c r="AD159" s="1223"/>
      <c r="AE159" s="1223"/>
      <c r="AF159" s="1223"/>
      <c r="AG159" s="1223"/>
      <c r="AH159" s="1223"/>
      <c r="AI159" s="1223"/>
      <c r="AJ159" s="1223"/>
      <c r="AK159" s="1223"/>
      <c r="AL159" s="1223"/>
      <c r="AM159" s="1223"/>
      <c r="AN159" s="1223"/>
      <c r="AO159" s="1223"/>
      <c r="AP159" s="1223"/>
      <c r="AQ159" s="1223"/>
      <c r="AR159" s="1223"/>
      <c r="AS159" s="1223"/>
      <c r="AT159" s="1223"/>
      <c r="AU159" s="1223"/>
      <c r="AV159" s="1223"/>
      <c r="AW159" s="1223"/>
      <c r="AX159" s="1223"/>
      <c r="AY159" s="1223"/>
      <c r="AZ159" s="1223"/>
      <c r="BA159" s="1223"/>
      <c r="BB159" s="1223"/>
      <c r="BC159" s="1223"/>
    </row>
    <row r="160" spans="1:55" x14ac:dyDescent="0.25">
      <c r="A160" s="1223"/>
      <c r="B160" s="1223"/>
      <c r="C160" s="1223"/>
      <c r="D160" s="1223"/>
      <c r="E160" s="1223"/>
      <c r="F160" s="1223"/>
      <c r="G160" s="1223"/>
      <c r="H160" s="1223"/>
      <c r="I160" s="1223"/>
      <c r="J160" s="1223"/>
      <c r="K160" s="1223"/>
      <c r="L160" s="1223"/>
      <c r="M160" s="1223"/>
      <c r="N160" s="1223"/>
      <c r="O160" s="1223"/>
      <c r="P160" s="1223"/>
      <c r="Q160" s="1223"/>
      <c r="R160" s="1223"/>
      <c r="S160" s="1223"/>
      <c r="T160" s="1223"/>
      <c r="U160" s="1223"/>
      <c r="V160" s="1223"/>
      <c r="W160" s="1223"/>
      <c r="X160" s="1223"/>
      <c r="Y160" s="1223"/>
      <c r="Z160" s="1223"/>
      <c r="AA160" s="1223"/>
      <c r="AB160" s="1223"/>
      <c r="AC160" s="1223"/>
      <c r="AD160" s="1223"/>
      <c r="AE160" s="1223"/>
      <c r="AF160" s="1223"/>
      <c r="AG160" s="1223"/>
      <c r="AH160" s="1223"/>
      <c r="AI160" s="1223"/>
      <c r="AJ160" s="1223"/>
      <c r="AK160" s="1223"/>
      <c r="AL160" s="1223"/>
      <c r="AM160" s="1223"/>
      <c r="AN160" s="1223"/>
      <c r="AO160" s="1223"/>
      <c r="AP160" s="1223"/>
      <c r="AQ160" s="1223"/>
      <c r="AR160" s="1223"/>
      <c r="AS160" s="1223"/>
      <c r="AT160" s="1223"/>
      <c r="AU160" s="1223"/>
      <c r="AV160" s="1223"/>
      <c r="AW160" s="1223"/>
      <c r="AX160" s="1223"/>
      <c r="AY160" s="1223"/>
      <c r="AZ160" s="1223"/>
      <c r="BA160" s="1223"/>
      <c r="BB160" s="1223"/>
      <c r="BC160" s="1223"/>
    </row>
    <row r="161" spans="1:55" x14ac:dyDescent="0.25">
      <c r="A161" s="1223"/>
      <c r="B161" s="1223"/>
      <c r="C161" s="1223"/>
      <c r="D161" s="1223"/>
      <c r="E161" s="1223"/>
      <c r="F161" s="1223"/>
      <c r="G161" s="1223"/>
      <c r="H161" s="1223"/>
      <c r="I161" s="1223"/>
      <c r="J161" s="1223"/>
      <c r="K161" s="1223"/>
      <c r="L161" s="1223"/>
      <c r="M161" s="1223"/>
      <c r="N161" s="1223"/>
      <c r="O161" s="1223"/>
      <c r="P161" s="1223"/>
      <c r="Q161" s="1223"/>
      <c r="R161" s="1223"/>
      <c r="S161" s="1223"/>
      <c r="T161" s="1223"/>
      <c r="U161" s="1223"/>
      <c r="V161" s="1223"/>
      <c r="W161" s="1223"/>
      <c r="X161" s="1223"/>
      <c r="Y161" s="1223"/>
      <c r="Z161" s="1223"/>
      <c r="AA161" s="1223"/>
      <c r="AB161" s="1223"/>
      <c r="AC161" s="1223"/>
      <c r="AD161" s="1223"/>
      <c r="AE161" s="1223"/>
      <c r="AF161" s="1223"/>
      <c r="AG161" s="1223"/>
      <c r="AH161" s="1223"/>
      <c r="AI161" s="1223"/>
      <c r="AJ161" s="1223"/>
      <c r="AK161" s="1223"/>
      <c r="AL161" s="1223"/>
      <c r="AM161" s="1223"/>
      <c r="AN161" s="1223"/>
      <c r="AO161" s="1223"/>
      <c r="AP161" s="1223"/>
      <c r="AQ161" s="1223"/>
      <c r="AR161" s="1223"/>
      <c r="AS161" s="1223"/>
      <c r="AT161" s="1223"/>
      <c r="AU161" s="1223"/>
      <c r="AV161" s="1223"/>
      <c r="AW161" s="1223"/>
      <c r="AX161" s="1223"/>
      <c r="AY161" s="1223"/>
      <c r="AZ161" s="1223"/>
      <c r="BA161" s="1223"/>
      <c r="BB161" s="1223"/>
      <c r="BC161" s="1223"/>
    </row>
    <row r="162" spans="1:55" x14ac:dyDescent="0.25">
      <c r="A162" s="1223"/>
      <c r="B162" s="1223"/>
      <c r="C162" s="1223"/>
      <c r="D162" s="1223"/>
      <c r="E162" s="1223"/>
      <c r="F162" s="1223"/>
      <c r="G162" s="1223"/>
      <c r="H162" s="1223"/>
      <c r="I162" s="1223"/>
      <c r="J162" s="1223"/>
      <c r="K162" s="1223"/>
      <c r="L162" s="1223"/>
      <c r="M162" s="1223"/>
      <c r="N162" s="1223"/>
      <c r="O162" s="1223"/>
      <c r="P162" s="1223"/>
      <c r="Q162" s="1223"/>
      <c r="R162" s="1223"/>
      <c r="S162" s="1223"/>
      <c r="T162" s="1223"/>
      <c r="U162" s="1223"/>
      <c r="V162" s="1223"/>
      <c r="W162" s="1223"/>
      <c r="X162" s="1223"/>
      <c r="Y162" s="1223"/>
      <c r="Z162" s="1223"/>
      <c r="AA162" s="1223"/>
      <c r="AB162" s="1223"/>
      <c r="AC162" s="1223"/>
      <c r="AD162" s="1223"/>
      <c r="AE162" s="1223"/>
      <c r="AF162" s="1223"/>
      <c r="AG162" s="1223"/>
      <c r="AH162" s="1223"/>
      <c r="AI162" s="1223"/>
      <c r="AJ162" s="1223"/>
      <c r="AK162" s="1223"/>
      <c r="AL162" s="1223"/>
      <c r="AM162" s="1223"/>
      <c r="AN162" s="1223"/>
      <c r="AO162" s="1223"/>
      <c r="AP162" s="1223"/>
      <c r="AQ162" s="1223"/>
      <c r="AR162" s="1223"/>
      <c r="AS162" s="1223"/>
      <c r="AT162" s="1223"/>
      <c r="AU162" s="1223"/>
      <c r="AV162" s="1223"/>
      <c r="AW162" s="1223"/>
      <c r="AX162" s="1223"/>
      <c r="AY162" s="1223"/>
      <c r="AZ162" s="1223"/>
      <c r="BA162" s="1223"/>
      <c r="BB162" s="1223"/>
      <c r="BC162" s="1223"/>
    </row>
    <row r="163" spans="1:55" x14ac:dyDescent="0.25">
      <c r="A163" s="1223"/>
      <c r="B163" s="1223"/>
      <c r="C163" s="1223"/>
      <c r="D163" s="1223"/>
      <c r="E163" s="1223"/>
      <c r="F163" s="1223"/>
      <c r="G163" s="1223"/>
      <c r="H163" s="1223"/>
      <c r="I163" s="1223"/>
      <c r="J163" s="1223"/>
      <c r="K163" s="1223"/>
      <c r="L163" s="1223"/>
      <c r="M163" s="1223"/>
      <c r="N163" s="1223"/>
      <c r="O163" s="1223"/>
      <c r="P163" s="1223"/>
      <c r="Q163" s="1223"/>
      <c r="R163" s="1223"/>
      <c r="S163" s="1223"/>
      <c r="T163" s="1223"/>
      <c r="U163" s="1223"/>
      <c r="V163" s="1223"/>
      <c r="W163" s="1223"/>
      <c r="X163" s="1223"/>
      <c r="Y163" s="1223"/>
      <c r="Z163" s="1223"/>
      <c r="AA163" s="1223"/>
      <c r="AB163" s="1223"/>
      <c r="AC163" s="1223"/>
      <c r="AD163" s="1223"/>
      <c r="AE163" s="1223"/>
      <c r="AF163" s="1223"/>
      <c r="AG163" s="1223"/>
      <c r="AH163" s="1223"/>
      <c r="AI163" s="1223"/>
      <c r="AJ163" s="1223"/>
      <c r="AK163" s="1223"/>
      <c r="AL163" s="1223"/>
      <c r="AM163" s="1223"/>
      <c r="AN163" s="1223"/>
      <c r="AO163" s="1223"/>
      <c r="AP163" s="1223"/>
      <c r="AQ163" s="1223"/>
      <c r="AR163" s="1223"/>
      <c r="AS163" s="1223"/>
      <c r="AT163" s="1223"/>
      <c r="AU163" s="1223"/>
      <c r="AV163" s="1223"/>
      <c r="AW163" s="1223"/>
      <c r="AX163" s="1223"/>
      <c r="AY163" s="1223"/>
      <c r="AZ163" s="1223"/>
      <c r="BA163" s="1223"/>
      <c r="BB163" s="1223"/>
      <c r="BC163" s="1223"/>
    </row>
    <row r="164" spans="1:55" x14ac:dyDescent="0.25">
      <c r="A164" s="1223"/>
      <c r="B164" s="1223"/>
      <c r="C164" s="1223"/>
      <c r="D164" s="1223"/>
      <c r="E164" s="1223"/>
      <c r="F164" s="1223"/>
      <c r="G164" s="1223"/>
      <c r="H164" s="1223"/>
      <c r="I164" s="1223"/>
      <c r="J164" s="1223"/>
      <c r="K164" s="1223"/>
      <c r="L164" s="1223"/>
      <c r="M164" s="1223"/>
      <c r="N164" s="1223"/>
      <c r="O164" s="1223"/>
      <c r="P164" s="1223"/>
      <c r="Q164" s="1223"/>
      <c r="R164" s="1223"/>
      <c r="S164" s="1223"/>
      <c r="T164" s="1223"/>
      <c r="U164" s="1223"/>
      <c r="V164" s="1223"/>
      <c r="W164" s="1223"/>
      <c r="X164" s="1223"/>
      <c r="Y164" s="1223"/>
      <c r="Z164" s="1223"/>
      <c r="AA164" s="1223"/>
      <c r="AB164" s="1223"/>
      <c r="AC164" s="1223"/>
      <c r="AD164" s="1223"/>
      <c r="AE164" s="1223"/>
      <c r="AF164" s="1223"/>
      <c r="AG164" s="1223"/>
      <c r="AH164" s="1223"/>
      <c r="AI164" s="1223"/>
      <c r="AJ164" s="1223"/>
      <c r="AK164" s="1223"/>
      <c r="AL164" s="1223"/>
      <c r="AM164" s="1223"/>
      <c r="AN164" s="1223"/>
      <c r="AO164" s="1223"/>
      <c r="AP164" s="1223"/>
      <c r="AQ164" s="1223"/>
      <c r="AR164" s="1223"/>
      <c r="AS164" s="1223"/>
      <c r="AT164" s="1223"/>
      <c r="AU164" s="1223"/>
      <c r="AV164" s="1223"/>
      <c r="AW164" s="1223"/>
      <c r="AX164" s="1223"/>
      <c r="AY164" s="1223"/>
      <c r="AZ164" s="1223"/>
      <c r="BA164" s="1223"/>
      <c r="BB164" s="1223"/>
      <c r="BC164" s="1223"/>
    </row>
    <row r="165" spans="1:55" x14ac:dyDescent="0.25">
      <c r="A165" s="1223"/>
      <c r="B165" s="1223"/>
      <c r="C165" s="1223"/>
      <c r="D165" s="1223"/>
      <c r="E165" s="1223"/>
      <c r="F165" s="1223"/>
      <c r="G165" s="1223"/>
      <c r="H165" s="1223"/>
      <c r="I165" s="1223"/>
      <c r="J165" s="1223"/>
      <c r="K165" s="1223"/>
      <c r="L165" s="1223"/>
      <c r="M165" s="1223"/>
      <c r="N165" s="1223"/>
      <c r="O165" s="1223"/>
      <c r="P165" s="1223"/>
      <c r="Q165" s="1223"/>
      <c r="R165" s="1223"/>
      <c r="S165" s="1223"/>
      <c r="T165" s="1223"/>
      <c r="U165" s="1223"/>
      <c r="V165" s="1223"/>
      <c r="W165" s="1223"/>
      <c r="X165" s="1223"/>
      <c r="Y165" s="1223"/>
      <c r="Z165" s="1223"/>
      <c r="AA165" s="1223"/>
      <c r="AB165" s="1223"/>
      <c r="AC165" s="1223"/>
      <c r="AD165" s="1223"/>
      <c r="AE165" s="1223"/>
      <c r="AF165" s="1223"/>
      <c r="AG165" s="1223"/>
      <c r="AH165" s="1223"/>
      <c r="AI165" s="1223"/>
      <c r="AJ165" s="1223"/>
      <c r="AK165" s="1223"/>
      <c r="AL165" s="1223"/>
      <c r="AM165" s="1223"/>
      <c r="AN165" s="1223"/>
      <c r="AO165" s="1223"/>
      <c r="AP165" s="1223"/>
      <c r="AQ165" s="1223"/>
      <c r="AR165" s="1223"/>
      <c r="AS165" s="1223"/>
      <c r="AT165" s="1223"/>
      <c r="AU165" s="1223"/>
      <c r="AV165" s="1223"/>
      <c r="AW165" s="1223"/>
      <c r="AX165" s="1223"/>
      <c r="AY165" s="1223"/>
      <c r="AZ165" s="1223"/>
      <c r="BA165" s="1223"/>
      <c r="BB165" s="1223"/>
      <c r="BC165" s="1223"/>
    </row>
    <row r="166" spans="1:55" x14ac:dyDescent="0.25">
      <c r="A166" s="1223"/>
      <c r="B166" s="1223"/>
      <c r="C166" s="1223"/>
      <c r="D166" s="1223"/>
      <c r="E166" s="1223"/>
      <c r="F166" s="1223"/>
      <c r="G166" s="1223"/>
      <c r="H166" s="1223"/>
      <c r="I166" s="1223"/>
      <c r="J166" s="1223"/>
      <c r="K166" s="1223"/>
      <c r="L166" s="1223"/>
      <c r="M166" s="1223"/>
      <c r="N166" s="1223"/>
      <c r="O166" s="1223"/>
      <c r="P166" s="1223"/>
      <c r="Q166" s="1223"/>
      <c r="R166" s="1223"/>
      <c r="S166" s="1223"/>
      <c r="T166" s="1223"/>
      <c r="U166" s="1223"/>
      <c r="V166" s="1223"/>
      <c r="W166" s="1223"/>
      <c r="X166" s="1223"/>
      <c r="Y166" s="1223"/>
      <c r="Z166" s="1223"/>
      <c r="AA166" s="1223"/>
      <c r="AB166" s="1223"/>
      <c r="AC166" s="1223"/>
      <c r="AD166" s="1223"/>
      <c r="AE166" s="1223"/>
      <c r="AF166" s="1223"/>
      <c r="AG166" s="1223"/>
      <c r="AH166" s="1223"/>
      <c r="AI166" s="1223"/>
      <c r="AJ166" s="1223"/>
      <c r="AK166" s="1223"/>
      <c r="AL166" s="1223"/>
      <c r="AM166" s="1223"/>
      <c r="AN166" s="1223"/>
      <c r="AO166" s="1223"/>
      <c r="AP166" s="1223"/>
      <c r="AQ166" s="1223"/>
      <c r="AR166" s="1223"/>
      <c r="AS166" s="1223"/>
      <c r="AT166" s="1223"/>
      <c r="AU166" s="1223"/>
      <c r="AV166" s="1223"/>
      <c r="AW166" s="1223"/>
      <c r="AX166" s="1223"/>
      <c r="AY166" s="1223"/>
      <c r="AZ166" s="1223"/>
      <c r="BA166" s="1223"/>
      <c r="BB166" s="1223"/>
      <c r="BC166" s="1223"/>
    </row>
    <row r="167" spans="1:55" x14ac:dyDescent="0.25">
      <c r="A167" s="1223"/>
      <c r="B167" s="1223"/>
      <c r="C167" s="1223"/>
      <c r="D167" s="1223"/>
      <c r="E167" s="1223"/>
      <c r="F167" s="1223"/>
      <c r="G167" s="1223"/>
      <c r="H167" s="1223"/>
      <c r="I167" s="1223"/>
      <c r="J167" s="1223"/>
      <c r="K167" s="1223"/>
      <c r="L167" s="1223"/>
      <c r="M167" s="1223"/>
      <c r="N167" s="1223"/>
      <c r="O167" s="1223"/>
      <c r="P167" s="1223"/>
      <c r="Q167" s="1223"/>
      <c r="R167" s="1223"/>
      <c r="S167" s="1223"/>
      <c r="T167" s="1223"/>
      <c r="U167" s="1223"/>
      <c r="V167" s="1223"/>
      <c r="W167" s="1223"/>
      <c r="X167" s="1223"/>
      <c r="Y167" s="1223"/>
      <c r="Z167" s="1223"/>
      <c r="AA167" s="1223"/>
      <c r="AB167" s="1223"/>
      <c r="AC167" s="1223"/>
      <c r="AD167" s="1223"/>
      <c r="AE167" s="1223"/>
      <c r="AF167" s="1223"/>
      <c r="AG167" s="1223"/>
      <c r="AH167" s="1223"/>
      <c r="AI167" s="1223"/>
      <c r="AJ167" s="1223"/>
      <c r="AK167" s="1223"/>
      <c r="AL167" s="1223"/>
      <c r="AM167" s="1223"/>
      <c r="AN167" s="1223"/>
      <c r="AO167" s="1223"/>
      <c r="AP167" s="1223"/>
      <c r="AQ167" s="1223"/>
      <c r="AR167" s="1223"/>
      <c r="AS167" s="1223"/>
      <c r="AT167" s="1223"/>
      <c r="AU167" s="1223"/>
      <c r="AV167" s="1223"/>
      <c r="AW167" s="1223"/>
      <c r="AX167" s="1223"/>
      <c r="AY167" s="1223"/>
      <c r="AZ167" s="1223"/>
      <c r="BA167" s="1223"/>
      <c r="BB167" s="1223"/>
      <c r="BC167" s="1223"/>
    </row>
    <row r="168" spans="1:55" x14ac:dyDescent="0.25">
      <c r="A168" s="1223"/>
      <c r="B168" s="1223"/>
      <c r="C168" s="1223"/>
      <c r="D168" s="1223"/>
      <c r="E168" s="1223"/>
      <c r="F168" s="1223"/>
      <c r="G168" s="1223"/>
      <c r="H168" s="1223"/>
      <c r="I168" s="1223"/>
      <c r="J168" s="1223"/>
      <c r="K168" s="1223"/>
      <c r="L168" s="1223"/>
      <c r="M168" s="1223"/>
      <c r="N168" s="1223"/>
      <c r="O168" s="1223"/>
      <c r="P168" s="1223"/>
      <c r="Q168" s="1223"/>
      <c r="R168" s="1223"/>
      <c r="S168" s="1223"/>
      <c r="T168" s="1223"/>
      <c r="U168" s="1223"/>
      <c r="V168" s="1223"/>
      <c r="W168" s="1223"/>
      <c r="X168" s="1223"/>
      <c r="Y168" s="1223"/>
      <c r="Z168" s="1223"/>
      <c r="AA168" s="1223"/>
      <c r="AB168" s="1223"/>
      <c r="AC168" s="1223"/>
      <c r="AD168" s="1223"/>
      <c r="AE168" s="1223"/>
      <c r="AF168" s="1223"/>
      <c r="AG168" s="1223"/>
      <c r="AH168" s="1223"/>
      <c r="AI168" s="1223"/>
      <c r="AJ168" s="1223"/>
      <c r="AK168" s="1223"/>
      <c r="AL168" s="1223"/>
      <c r="AM168" s="1223"/>
      <c r="AN168" s="1223"/>
      <c r="AO168" s="1223"/>
      <c r="AP168" s="1223"/>
      <c r="AQ168" s="1223"/>
      <c r="AR168" s="1223"/>
      <c r="AS168" s="1223"/>
      <c r="AT168" s="1223"/>
      <c r="AU168" s="1223"/>
      <c r="AV168" s="1223"/>
      <c r="AW168" s="1223"/>
      <c r="AX168" s="1223"/>
      <c r="AY168" s="1223"/>
      <c r="AZ168" s="1223"/>
      <c r="BA168" s="1223"/>
      <c r="BB168" s="1223"/>
      <c r="BC168" s="1223"/>
    </row>
    <row r="169" spans="1:55" x14ac:dyDescent="0.25">
      <c r="A169" s="1223"/>
      <c r="B169" s="1223"/>
      <c r="C169" s="1223"/>
      <c r="D169" s="1223"/>
      <c r="E169" s="1223"/>
      <c r="F169" s="1223"/>
      <c r="G169" s="1223"/>
      <c r="H169" s="1223"/>
      <c r="I169" s="1223"/>
      <c r="J169" s="1223"/>
      <c r="K169" s="1223"/>
      <c r="L169" s="1223"/>
      <c r="M169" s="1223"/>
      <c r="N169" s="1223"/>
      <c r="O169" s="1223"/>
      <c r="P169" s="1223"/>
      <c r="Q169" s="1223"/>
      <c r="R169" s="1223"/>
      <c r="S169" s="1223"/>
      <c r="T169" s="1223"/>
      <c r="U169" s="1223"/>
      <c r="V169" s="1223"/>
      <c r="W169" s="1223"/>
      <c r="X169" s="1223"/>
      <c r="Y169" s="1223"/>
      <c r="Z169" s="1223"/>
      <c r="AA169" s="1223"/>
      <c r="AB169" s="1223"/>
      <c r="AC169" s="1223"/>
      <c r="AD169" s="1223"/>
      <c r="AE169" s="1223"/>
      <c r="AF169" s="1223"/>
      <c r="AG169" s="1223"/>
      <c r="AH169" s="1223"/>
      <c r="AI169" s="1223"/>
      <c r="AJ169" s="1223"/>
      <c r="AK169" s="1223"/>
      <c r="AL169" s="1223"/>
      <c r="AM169" s="1223"/>
      <c r="AN169" s="1223"/>
      <c r="AO169" s="1223"/>
      <c r="AP169" s="1223"/>
      <c r="AQ169" s="1223"/>
      <c r="AR169" s="1223"/>
      <c r="AS169" s="1223"/>
      <c r="AT169" s="1223"/>
      <c r="AU169" s="1223"/>
      <c r="AV169" s="1223"/>
      <c r="AW169" s="1223"/>
      <c r="AX169" s="1223"/>
      <c r="AY169" s="1223"/>
      <c r="AZ169" s="1223"/>
      <c r="BA169" s="1223"/>
      <c r="BB169" s="1223"/>
      <c r="BC169" s="1223"/>
    </row>
    <row r="170" spans="1:55" x14ac:dyDescent="0.25">
      <c r="A170" s="1223"/>
      <c r="B170" s="1223"/>
      <c r="C170" s="1223"/>
      <c r="D170" s="1223"/>
      <c r="E170" s="1223"/>
      <c r="F170" s="1223"/>
      <c r="G170" s="1223"/>
      <c r="H170" s="1223"/>
      <c r="I170" s="1223"/>
      <c r="J170" s="1223"/>
      <c r="K170" s="1223"/>
      <c r="L170" s="1223"/>
      <c r="M170" s="1223"/>
      <c r="N170" s="1223"/>
      <c r="O170" s="1223"/>
      <c r="P170" s="1223"/>
      <c r="Q170" s="1223"/>
      <c r="R170" s="1223"/>
      <c r="S170" s="1223"/>
      <c r="T170" s="1223"/>
      <c r="U170" s="1223"/>
      <c r="V170" s="1223"/>
      <c r="W170" s="1223"/>
      <c r="X170" s="1223"/>
      <c r="Y170" s="1223"/>
      <c r="Z170" s="1223"/>
      <c r="AA170" s="1223"/>
      <c r="AB170" s="1223"/>
      <c r="AC170" s="1223"/>
      <c r="AD170" s="1223"/>
      <c r="AE170" s="1223"/>
      <c r="AF170" s="1223"/>
      <c r="AG170" s="1223"/>
      <c r="AH170" s="1223"/>
      <c r="AI170" s="1223"/>
      <c r="AJ170" s="1223"/>
      <c r="AK170" s="1223"/>
      <c r="AL170" s="1223"/>
      <c r="AM170" s="1223"/>
      <c r="AN170" s="1223"/>
      <c r="AO170" s="1223"/>
      <c r="AP170" s="1223"/>
      <c r="AQ170" s="1223"/>
      <c r="AR170" s="1223"/>
      <c r="AS170" s="1223"/>
      <c r="AT170" s="1223"/>
      <c r="AU170" s="1223"/>
      <c r="AV170" s="1223"/>
      <c r="AW170" s="1223"/>
      <c r="AX170" s="1223"/>
      <c r="AY170" s="1223"/>
      <c r="AZ170" s="1223"/>
      <c r="BA170" s="1223"/>
      <c r="BB170" s="1223"/>
      <c r="BC170" s="1223"/>
    </row>
    <row r="171" spans="1:55" x14ac:dyDescent="0.25">
      <c r="A171" s="1223"/>
      <c r="B171" s="1223"/>
      <c r="C171" s="1223"/>
      <c r="D171" s="1223"/>
      <c r="E171" s="1223"/>
      <c r="F171" s="1223"/>
      <c r="G171" s="1223"/>
      <c r="H171" s="1223"/>
      <c r="I171" s="1223"/>
      <c r="J171" s="1223"/>
      <c r="K171" s="1223"/>
      <c r="L171" s="1223"/>
      <c r="M171" s="1223"/>
      <c r="N171" s="1223"/>
      <c r="O171" s="1223"/>
      <c r="P171" s="1223"/>
      <c r="Q171" s="1223"/>
      <c r="R171" s="1223"/>
      <c r="S171" s="1223"/>
      <c r="T171" s="1223"/>
      <c r="U171" s="1223"/>
      <c r="V171" s="1223"/>
      <c r="W171" s="1223"/>
      <c r="X171" s="1223"/>
      <c r="Y171" s="1223"/>
      <c r="Z171" s="1223"/>
      <c r="AA171" s="1223"/>
      <c r="AB171" s="1223"/>
      <c r="AC171" s="1223"/>
      <c r="AD171" s="1223"/>
      <c r="AE171" s="1223"/>
      <c r="AF171" s="1223"/>
      <c r="AG171" s="1223"/>
      <c r="AH171" s="1223"/>
      <c r="AI171" s="1223"/>
      <c r="AJ171" s="1223"/>
      <c r="AK171" s="1223"/>
      <c r="AL171" s="1223"/>
      <c r="AM171" s="1223"/>
      <c r="AN171" s="1223"/>
      <c r="AO171" s="1223"/>
      <c r="AP171" s="1223"/>
      <c r="AQ171" s="1223"/>
      <c r="AR171" s="1223"/>
      <c r="AS171" s="1223"/>
      <c r="AT171" s="1223"/>
      <c r="AU171" s="1223"/>
      <c r="AV171" s="1223"/>
      <c r="AW171" s="1223"/>
      <c r="AX171" s="1223"/>
      <c r="AY171" s="1223"/>
      <c r="AZ171" s="1223"/>
      <c r="BA171" s="1223"/>
      <c r="BB171" s="1223"/>
      <c r="BC171" s="1223"/>
    </row>
    <row r="172" spans="1:55" x14ac:dyDescent="0.25">
      <c r="A172" s="1223"/>
      <c r="B172" s="1223"/>
      <c r="C172" s="1223"/>
      <c r="D172" s="1223"/>
      <c r="E172" s="1223"/>
      <c r="F172" s="1223"/>
      <c r="G172" s="1223"/>
      <c r="H172" s="1223"/>
      <c r="I172" s="1223"/>
      <c r="J172" s="1223"/>
      <c r="K172" s="1223"/>
      <c r="L172" s="1223"/>
      <c r="M172" s="1223"/>
      <c r="N172" s="1223"/>
      <c r="O172" s="1223"/>
      <c r="P172" s="1223"/>
      <c r="Q172" s="1223"/>
      <c r="R172" s="1223"/>
      <c r="S172" s="1223"/>
      <c r="T172" s="1223"/>
      <c r="U172" s="1223"/>
      <c r="V172" s="1223"/>
      <c r="W172" s="1223"/>
      <c r="X172" s="1223"/>
      <c r="Y172" s="1223"/>
      <c r="Z172" s="1223"/>
      <c r="AA172" s="1223"/>
      <c r="AB172" s="1223"/>
      <c r="AC172" s="1223"/>
      <c r="AD172" s="1223"/>
      <c r="AE172" s="1223"/>
      <c r="AF172" s="1223"/>
      <c r="AG172" s="1223"/>
      <c r="AH172" s="1223"/>
      <c r="AI172" s="1223"/>
      <c r="AJ172" s="1223"/>
      <c r="AK172" s="1223"/>
      <c r="AL172" s="1223"/>
      <c r="AM172" s="1223"/>
      <c r="AN172" s="1223"/>
      <c r="AO172" s="1223"/>
      <c r="AP172" s="1223"/>
      <c r="AQ172" s="1223"/>
      <c r="AR172" s="1223"/>
      <c r="AS172" s="1223"/>
      <c r="AT172" s="1223"/>
      <c r="AU172" s="1223"/>
      <c r="AV172" s="1223"/>
      <c r="AW172" s="1223"/>
      <c r="AX172" s="1223"/>
      <c r="AY172" s="1223"/>
      <c r="AZ172" s="1223"/>
      <c r="BA172" s="1223"/>
      <c r="BB172" s="1223"/>
      <c r="BC172" s="1223"/>
    </row>
    <row r="173" spans="1:55" x14ac:dyDescent="0.25">
      <c r="A173" s="1223"/>
      <c r="B173" s="1223"/>
      <c r="C173" s="1223"/>
      <c r="D173" s="1223"/>
      <c r="E173" s="1223"/>
      <c r="F173" s="1223"/>
      <c r="G173" s="1223"/>
      <c r="H173" s="1223"/>
      <c r="I173" s="1223"/>
      <c r="J173" s="1223"/>
      <c r="K173" s="1223"/>
      <c r="L173" s="1223"/>
      <c r="M173" s="1223"/>
      <c r="N173" s="1223"/>
      <c r="O173" s="1223"/>
      <c r="P173" s="1223"/>
      <c r="Q173" s="1223"/>
      <c r="R173" s="1223"/>
      <c r="S173" s="1223"/>
      <c r="T173" s="1223"/>
      <c r="U173" s="1223"/>
      <c r="V173" s="1223"/>
      <c r="W173" s="1223"/>
      <c r="X173" s="1223"/>
      <c r="Y173" s="1223"/>
      <c r="Z173" s="1223"/>
      <c r="AA173" s="1223"/>
      <c r="AB173" s="1223"/>
      <c r="AC173" s="1223"/>
      <c r="AD173" s="1223"/>
      <c r="AE173" s="1223"/>
      <c r="AF173" s="1223"/>
      <c r="AG173" s="1223"/>
      <c r="AH173" s="1223"/>
      <c r="AI173" s="1223"/>
      <c r="AJ173" s="1223"/>
      <c r="AK173" s="1223"/>
      <c r="AL173" s="1223"/>
      <c r="AM173" s="1223"/>
      <c r="AN173" s="1223"/>
      <c r="AO173" s="1223"/>
      <c r="AP173" s="1223"/>
      <c r="AQ173" s="1223"/>
      <c r="AR173" s="1223"/>
      <c r="AS173" s="1223"/>
      <c r="AT173" s="1223"/>
      <c r="AU173" s="1223"/>
      <c r="AV173" s="1223"/>
      <c r="AW173" s="1223"/>
      <c r="AX173" s="1223"/>
      <c r="AY173" s="1223"/>
      <c r="AZ173" s="1223"/>
      <c r="BA173" s="1223"/>
      <c r="BB173" s="1223"/>
      <c r="BC173" s="1223"/>
    </row>
    <row r="174" spans="1:55" x14ac:dyDescent="0.25">
      <c r="A174" s="1223"/>
      <c r="B174" s="1223"/>
      <c r="C174" s="1223"/>
      <c r="D174" s="1223"/>
      <c r="E174" s="1223"/>
      <c r="F174" s="1223"/>
      <c r="G174" s="1223"/>
      <c r="H174" s="1223"/>
      <c r="I174" s="1223"/>
      <c r="J174" s="1223"/>
      <c r="K174" s="1223"/>
      <c r="L174" s="1223"/>
      <c r="M174" s="1223"/>
      <c r="N174" s="1223"/>
      <c r="O174" s="1223"/>
      <c r="P174" s="1223"/>
      <c r="Q174" s="1223"/>
      <c r="R174" s="1223"/>
      <c r="S174" s="1223"/>
      <c r="T174" s="1223"/>
      <c r="U174" s="1223"/>
      <c r="V174" s="1223"/>
      <c r="W174" s="1223"/>
      <c r="X174" s="1223"/>
      <c r="Y174" s="1223"/>
      <c r="Z174" s="1223"/>
      <c r="AA174" s="1223"/>
      <c r="AB174" s="1223"/>
      <c r="AC174" s="1223"/>
      <c r="AD174" s="1223"/>
      <c r="AE174" s="1223"/>
      <c r="AF174" s="1223"/>
      <c r="AG174" s="1223"/>
      <c r="AH174" s="1223"/>
      <c r="AI174" s="1223"/>
      <c r="AJ174" s="1223"/>
      <c r="AK174" s="1223"/>
      <c r="AL174" s="1223"/>
      <c r="AM174" s="1223"/>
      <c r="AN174" s="1223"/>
      <c r="AO174" s="1223"/>
      <c r="AP174" s="1223"/>
      <c r="AQ174" s="1223"/>
      <c r="AR174" s="1223"/>
      <c r="AS174" s="1223"/>
      <c r="AT174" s="1223"/>
      <c r="AU174" s="1223"/>
      <c r="AV174" s="1223"/>
      <c r="AW174" s="1223"/>
      <c r="AX174" s="1223"/>
      <c r="AY174" s="1223"/>
      <c r="AZ174" s="1223"/>
      <c r="BA174" s="1223"/>
      <c r="BB174" s="1223"/>
      <c r="BC174" s="1223"/>
    </row>
    <row r="175" spans="1:55" x14ac:dyDescent="0.25">
      <c r="A175" s="1223"/>
      <c r="B175" s="1223"/>
      <c r="C175" s="1223"/>
      <c r="D175" s="1223"/>
      <c r="E175" s="1223"/>
      <c r="F175" s="1223"/>
      <c r="G175" s="1223"/>
      <c r="H175" s="1223"/>
      <c r="I175" s="1223"/>
      <c r="J175" s="1223"/>
      <c r="K175" s="1223"/>
      <c r="L175" s="1223"/>
      <c r="M175" s="1223"/>
      <c r="N175" s="1223"/>
      <c r="O175" s="1223"/>
      <c r="P175" s="1223"/>
      <c r="Q175" s="1223"/>
      <c r="R175" s="1223"/>
      <c r="S175" s="1223"/>
      <c r="T175" s="1223"/>
      <c r="U175" s="1223"/>
      <c r="V175" s="1223"/>
      <c r="W175" s="1223"/>
      <c r="X175" s="1223"/>
      <c r="Y175" s="1223"/>
      <c r="Z175" s="1223"/>
      <c r="AA175" s="1223"/>
      <c r="AB175" s="1223"/>
      <c r="AC175" s="1223"/>
      <c r="AD175" s="1223"/>
      <c r="AE175" s="1223"/>
      <c r="AF175" s="1223"/>
      <c r="AG175" s="1223"/>
      <c r="AH175" s="1223"/>
      <c r="AI175" s="1223"/>
      <c r="AJ175" s="1223"/>
      <c r="AK175" s="1223"/>
      <c r="AL175" s="1223"/>
      <c r="AM175" s="1223"/>
      <c r="AN175" s="1223"/>
      <c r="AO175" s="1223"/>
      <c r="AP175" s="1223"/>
      <c r="AQ175" s="1223"/>
      <c r="AR175" s="1223"/>
      <c r="AS175" s="1223"/>
      <c r="AT175" s="1223"/>
      <c r="AU175" s="1223"/>
      <c r="AV175" s="1223"/>
      <c r="AW175" s="1223"/>
      <c r="AX175" s="1223"/>
      <c r="AY175" s="1223"/>
      <c r="AZ175" s="1223"/>
      <c r="BA175" s="1223"/>
      <c r="BB175" s="1223"/>
      <c r="BC175" s="1223"/>
    </row>
    <row r="176" spans="1:55" x14ac:dyDescent="0.25">
      <c r="A176" s="1223"/>
      <c r="B176" s="1223"/>
      <c r="C176" s="1223"/>
      <c r="D176" s="1223"/>
      <c r="E176" s="1223"/>
      <c r="F176" s="1223"/>
      <c r="G176" s="1223"/>
      <c r="H176" s="1223"/>
      <c r="I176" s="1223"/>
      <c r="J176" s="1223"/>
      <c r="K176" s="1223"/>
      <c r="L176" s="1223"/>
      <c r="M176" s="1223"/>
      <c r="N176" s="1223"/>
      <c r="O176" s="1223"/>
      <c r="P176" s="1223"/>
      <c r="Q176" s="1223"/>
      <c r="R176" s="1223"/>
      <c r="S176" s="1223"/>
      <c r="T176" s="1223"/>
      <c r="U176" s="1223"/>
      <c r="V176" s="1223"/>
      <c r="W176" s="1223"/>
      <c r="X176" s="1223"/>
      <c r="Y176" s="1223"/>
      <c r="Z176" s="1223"/>
      <c r="AA176" s="1223"/>
      <c r="AB176" s="1223"/>
      <c r="AC176" s="1223"/>
      <c r="AD176" s="1223"/>
      <c r="AE176" s="1223"/>
      <c r="AF176" s="1223"/>
      <c r="AG176" s="1223"/>
      <c r="AH176" s="1223"/>
      <c r="AI176" s="1223"/>
      <c r="AJ176" s="1223"/>
      <c r="AK176" s="1223"/>
      <c r="AL176" s="1223"/>
      <c r="AM176" s="1223"/>
      <c r="AN176" s="1223"/>
      <c r="AO176" s="1223"/>
      <c r="AP176" s="1223"/>
      <c r="AQ176" s="1223"/>
      <c r="AR176" s="1223"/>
      <c r="AS176" s="1223"/>
      <c r="AT176" s="1223"/>
      <c r="AU176" s="1223"/>
      <c r="AV176" s="1223"/>
      <c r="AW176" s="1223"/>
      <c r="AX176" s="1223"/>
      <c r="AY176" s="1223"/>
      <c r="AZ176" s="1223"/>
      <c r="BA176" s="1223"/>
      <c r="BB176" s="1223"/>
      <c r="BC176" s="1223"/>
    </row>
    <row r="177" spans="1:55" x14ac:dyDescent="0.25">
      <c r="A177" s="1223"/>
      <c r="B177" s="1223"/>
      <c r="C177" s="1223"/>
      <c r="D177" s="1223"/>
      <c r="E177" s="1223"/>
      <c r="F177" s="1223"/>
      <c r="G177" s="1223"/>
      <c r="H177" s="1223"/>
      <c r="I177" s="1223"/>
      <c r="J177" s="1223"/>
      <c r="K177" s="1223"/>
      <c r="L177" s="1223"/>
      <c r="M177" s="1223"/>
      <c r="N177" s="1223"/>
      <c r="O177" s="1223"/>
      <c r="P177" s="1223"/>
      <c r="Q177" s="1223"/>
      <c r="R177" s="1223"/>
      <c r="S177" s="1223"/>
      <c r="T177" s="1223"/>
      <c r="U177" s="1223"/>
      <c r="V177" s="1223"/>
      <c r="W177" s="1223"/>
      <c r="X177" s="1223"/>
      <c r="Y177" s="1223"/>
      <c r="Z177" s="1223"/>
      <c r="AA177" s="1223"/>
      <c r="AB177" s="1223"/>
      <c r="AC177" s="1223"/>
      <c r="AD177" s="1223"/>
      <c r="AE177" s="1223"/>
      <c r="AF177" s="1223"/>
      <c r="AG177" s="1223"/>
      <c r="AH177" s="1223"/>
      <c r="AI177" s="1223"/>
      <c r="AJ177" s="1223"/>
      <c r="AK177" s="1223"/>
      <c r="AL177" s="1223"/>
      <c r="AM177" s="1223"/>
      <c r="AN177" s="1223"/>
      <c r="AO177" s="1223"/>
      <c r="AP177" s="1223"/>
      <c r="AQ177" s="1223"/>
      <c r="AR177" s="1223"/>
      <c r="AS177" s="1223"/>
      <c r="AT177" s="1223"/>
      <c r="AU177" s="1223"/>
      <c r="AV177" s="1223"/>
      <c r="AW177" s="1223"/>
      <c r="AX177" s="1223"/>
      <c r="AY177" s="1223"/>
      <c r="AZ177" s="1223"/>
      <c r="BA177" s="1223"/>
      <c r="BB177" s="1223"/>
      <c r="BC177" s="1223"/>
    </row>
    <row r="178" spans="1:55" x14ac:dyDescent="0.25">
      <c r="A178" s="1223"/>
      <c r="B178" s="1223"/>
      <c r="C178" s="1223"/>
      <c r="D178" s="1223"/>
      <c r="E178" s="1223"/>
      <c r="F178" s="1223"/>
      <c r="G178" s="1223"/>
      <c r="H178" s="1223"/>
      <c r="I178" s="1223"/>
      <c r="J178" s="1223"/>
      <c r="K178" s="1223"/>
      <c r="L178" s="1223"/>
      <c r="M178" s="1223"/>
      <c r="N178" s="1223"/>
      <c r="O178" s="1223"/>
      <c r="P178" s="1223"/>
      <c r="Q178" s="1223"/>
      <c r="R178" s="1223"/>
      <c r="S178" s="1223"/>
      <c r="T178" s="1223"/>
      <c r="U178" s="1223"/>
      <c r="V178" s="1223"/>
      <c r="W178" s="1223"/>
      <c r="X178" s="1223"/>
      <c r="Y178" s="1223"/>
      <c r="Z178" s="1223"/>
      <c r="AA178" s="1223"/>
      <c r="AB178" s="1223"/>
      <c r="AC178" s="1223"/>
      <c r="AD178" s="1223"/>
      <c r="AE178" s="1223"/>
      <c r="AF178" s="1223"/>
      <c r="AG178" s="1223"/>
      <c r="AH178" s="1223"/>
      <c r="AI178" s="1223"/>
      <c r="AJ178" s="1223"/>
      <c r="AK178" s="1223"/>
      <c r="AL178" s="1223"/>
      <c r="AM178" s="1223"/>
      <c r="AN178" s="1223"/>
      <c r="AO178" s="1223"/>
      <c r="AP178" s="1223"/>
      <c r="AQ178" s="1223"/>
      <c r="AR178" s="1223"/>
      <c r="AS178" s="1223"/>
      <c r="AT178" s="1223"/>
      <c r="AU178" s="1223"/>
      <c r="AV178" s="1223"/>
      <c r="AW178" s="1223"/>
      <c r="AX178" s="1223"/>
      <c r="AY178" s="1223"/>
      <c r="AZ178" s="1223"/>
      <c r="BA178" s="1223"/>
      <c r="BB178" s="1223"/>
      <c r="BC178" s="1223"/>
    </row>
    <row r="179" spans="1:55" x14ac:dyDescent="0.25">
      <c r="A179" s="1223"/>
      <c r="B179" s="1223"/>
      <c r="C179" s="1223"/>
      <c r="D179" s="1223"/>
      <c r="E179" s="1223"/>
      <c r="F179" s="1223"/>
      <c r="G179" s="1223"/>
      <c r="H179" s="1223"/>
      <c r="I179" s="1223"/>
      <c r="J179" s="1223"/>
      <c r="K179" s="1223"/>
      <c r="L179" s="1223"/>
      <c r="M179" s="1223"/>
      <c r="N179" s="1223"/>
      <c r="O179" s="1223"/>
      <c r="P179" s="1223"/>
      <c r="Q179" s="1223"/>
      <c r="R179" s="1223"/>
      <c r="S179" s="1223"/>
      <c r="T179" s="1223"/>
      <c r="U179" s="1223"/>
      <c r="V179" s="1223"/>
      <c r="W179" s="1223"/>
      <c r="X179" s="1223"/>
      <c r="Y179" s="1223"/>
      <c r="Z179" s="1223"/>
      <c r="AA179" s="1223"/>
      <c r="AB179" s="1223"/>
      <c r="AC179" s="1223"/>
      <c r="AD179" s="1223"/>
      <c r="AE179" s="1223"/>
      <c r="AF179" s="1223"/>
      <c r="AG179" s="1223"/>
      <c r="AH179" s="1223"/>
      <c r="AI179" s="1223"/>
      <c r="AJ179" s="1223"/>
      <c r="AK179" s="1223"/>
      <c r="AL179" s="1223"/>
      <c r="AM179" s="1223"/>
      <c r="AN179" s="1223"/>
      <c r="AO179" s="1223"/>
      <c r="AP179" s="1223"/>
      <c r="AQ179" s="1223"/>
      <c r="AR179" s="1223"/>
      <c r="AS179" s="1223"/>
      <c r="AT179" s="1223"/>
      <c r="AU179" s="1223"/>
      <c r="AV179" s="1223"/>
      <c r="AW179" s="1223"/>
      <c r="AX179" s="1223"/>
      <c r="AY179" s="1223"/>
      <c r="AZ179" s="1223"/>
      <c r="BA179" s="1223"/>
      <c r="BB179" s="1223"/>
      <c r="BC179" s="1223"/>
    </row>
    <row r="180" spans="1:55" x14ac:dyDescent="0.25">
      <c r="A180" s="1223"/>
      <c r="B180" s="1223"/>
      <c r="C180" s="1223"/>
      <c r="D180" s="1223"/>
      <c r="E180" s="1223"/>
      <c r="F180" s="1223"/>
      <c r="G180" s="1223"/>
      <c r="H180" s="1223"/>
      <c r="I180" s="1223"/>
      <c r="J180" s="1223"/>
      <c r="K180" s="1223"/>
      <c r="L180" s="1223"/>
      <c r="M180" s="1223"/>
      <c r="N180" s="1223"/>
      <c r="O180" s="1223"/>
      <c r="P180" s="1223"/>
      <c r="Q180" s="1223"/>
      <c r="R180" s="1223"/>
      <c r="S180" s="1223"/>
      <c r="T180" s="1223"/>
      <c r="U180" s="1223"/>
      <c r="V180" s="1223"/>
      <c r="W180" s="1223"/>
      <c r="X180" s="1223"/>
      <c r="Y180" s="1223"/>
      <c r="Z180" s="1223"/>
      <c r="AA180" s="1223"/>
      <c r="AB180" s="1223"/>
      <c r="AC180" s="1223"/>
      <c r="AD180" s="1223"/>
      <c r="AE180" s="1223"/>
      <c r="AF180" s="1223"/>
      <c r="AG180" s="1223"/>
      <c r="AH180" s="1223"/>
      <c r="AI180" s="1223"/>
      <c r="AJ180" s="1223"/>
      <c r="AK180" s="1223"/>
      <c r="AL180" s="1223"/>
      <c r="AM180" s="1223"/>
      <c r="AN180" s="1223"/>
      <c r="AO180" s="1223"/>
      <c r="AP180" s="1223"/>
      <c r="AQ180" s="1223"/>
      <c r="AR180" s="1223"/>
      <c r="AS180" s="1223"/>
      <c r="AT180" s="1223"/>
      <c r="AU180" s="1223"/>
      <c r="AV180" s="1223"/>
      <c r="AW180" s="1223"/>
      <c r="AX180" s="1223"/>
      <c r="AY180" s="1223"/>
      <c r="AZ180" s="1223"/>
      <c r="BA180" s="1223"/>
      <c r="BB180" s="1223"/>
      <c r="BC180" s="1223"/>
    </row>
    <row r="181" spans="1:55" x14ac:dyDescent="0.25">
      <c r="A181" s="1223"/>
      <c r="B181" s="1223"/>
      <c r="C181" s="1223"/>
      <c r="D181" s="1223"/>
      <c r="E181" s="1223"/>
      <c r="F181" s="1223"/>
      <c r="G181" s="1223"/>
      <c r="H181" s="1223"/>
      <c r="I181" s="1223"/>
      <c r="J181" s="1223"/>
      <c r="K181" s="1223"/>
      <c r="L181" s="1223"/>
      <c r="M181" s="1223"/>
      <c r="N181" s="1223"/>
      <c r="O181" s="1223"/>
      <c r="P181" s="1223"/>
      <c r="Q181" s="1223"/>
      <c r="R181" s="1223"/>
      <c r="S181" s="1223"/>
      <c r="T181" s="1223"/>
      <c r="U181" s="1223"/>
      <c r="V181" s="1223"/>
      <c r="W181" s="1223"/>
      <c r="X181" s="1223"/>
      <c r="Y181" s="1223"/>
      <c r="Z181" s="1223"/>
      <c r="AA181" s="1223"/>
      <c r="AB181" s="1223"/>
      <c r="AC181" s="1223"/>
      <c r="AD181" s="1223"/>
      <c r="AE181" s="1223"/>
      <c r="AF181" s="1223"/>
      <c r="AG181" s="1223"/>
      <c r="AH181" s="1223"/>
      <c r="AI181" s="1223"/>
      <c r="AJ181" s="1223"/>
      <c r="AK181" s="1223"/>
      <c r="AL181" s="1223"/>
      <c r="AM181" s="1223"/>
      <c r="AN181" s="1223"/>
      <c r="AO181" s="1223"/>
      <c r="AP181" s="1223"/>
      <c r="AQ181" s="1223"/>
      <c r="AR181" s="1223"/>
      <c r="AS181" s="1223"/>
      <c r="AT181" s="1223"/>
      <c r="AU181" s="1223"/>
      <c r="AV181" s="1223"/>
      <c r="AW181" s="1223"/>
      <c r="AX181" s="1223"/>
      <c r="AY181" s="1223"/>
      <c r="AZ181" s="1223"/>
      <c r="BA181" s="1223"/>
      <c r="BB181" s="1223"/>
      <c r="BC181" s="1223"/>
    </row>
    <row r="182" spans="1:55" x14ac:dyDescent="0.25">
      <c r="A182" s="1223"/>
      <c r="B182" s="1223"/>
      <c r="C182" s="1223"/>
      <c r="D182" s="1223"/>
      <c r="E182" s="1223"/>
      <c r="F182" s="1223"/>
      <c r="G182" s="1223"/>
      <c r="H182" s="1223"/>
      <c r="I182" s="1223"/>
      <c r="J182" s="1223"/>
      <c r="K182" s="1223"/>
      <c r="L182" s="1223"/>
      <c r="M182" s="1223"/>
      <c r="N182" s="1223"/>
      <c r="O182" s="1223"/>
      <c r="P182" s="1223"/>
      <c r="Q182" s="1223"/>
      <c r="R182" s="1223"/>
      <c r="S182" s="1223"/>
      <c r="T182" s="1223"/>
      <c r="U182" s="1223"/>
      <c r="V182" s="1223"/>
      <c r="W182" s="1223"/>
      <c r="X182" s="1223"/>
      <c r="Y182" s="1223"/>
      <c r="Z182" s="1223"/>
      <c r="AA182" s="1223"/>
      <c r="AB182" s="1223"/>
      <c r="AC182" s="1223"/>
      <c r="AD182" s="1223"/>
      <c r="AE182" s="1223"/>
      <c r="AF182" s="1223"/>
      <c r="AG182" s="1223"/>
      <c r="AH182" s="1223"/>
      <c r="AI182" s="1223"/>
      <c r="AJ182" s="1223"/>
      <c r="AK182" s="1223"/>
      <c r="AL182" s="1223"/>
      <c r="AM182" s="1223"/>
      <c r="AN182" s="1223"/>
      <c r="AO182" s="1223"/>
      <c r="AP182" s="1223"/>
      <c r="AQ182" s="1223"/>
      <c r="AR182" s="1223"/>
      <c r="AS182" s="1223"/>
      <c r="AT182" s="1223"/>
      <c r="AU182" s="1223"/>
      <c r="AV182" s="1223"/>
      <c r="AW182" s="1223"/>
      <c r="AX182" s="1223"/>
      <c r="AY182" s="1223"/>
      <c r="AZ182" s="1223"/>
      <c r="BA182" s="1223"/>
      <c r="BB182" s="1223"/>
      <c r="BC182" s="1223"/>
    </row>
    <row r="183" spans="1:55" x14ac:dyDescent="0.25">
      <c r="A183" s="1223"/>
      <c r="B183" s="1223"/>
      <c r="C183" s="1223"/>
      <c r="D183" s="1223"/>
      <c r="E183" s="1223"/>
      <c r="F183" s="1223"/>
      <c r="G183" s="1223"/>
      <c r="H183" s="1223"/>
      <c r="I183" s="1223"/>
      <c r="J183" s="1223"/>
      <c r="K183" s="1223"/>
      <c r="L183" s="1223"/>
      <c r="M183" s="1223"/>
      <c r="N183" s="1223"/>
      <c r="O183" s="1223"/>
      <c r="P183" s="1223"/>
      <c r="Q183" s="1223"/>
      <c r="R183" s="1223"/>
      <c r="S183" s="1223"/>
      <c r="T183" s="1223"/>
      <c r="U183" s="1223"/>
      <c r="V183" s="1223"/>
      <c r="W183" s="1223"/>
      <c r="X183" s="1223"/>
      <c r="Y183" s="1223"/>
      <c r="Z183" s="1223"/>
      <c r="AA183" s="1223"/>
      <c r="AB183" s="1223"/>
      <c r="AC183" s="1223"/>
      <c r="AD183" s="1223"/>
      <c r="AE183" s="1223"/>
      <c r="AF183" s="1223"/>
      <c r="AG183" s="1223"/>
      <c r="AH183" s="1223"/>
      <c r="AI183" s="1223"/>
      <c r="AJ183" s="1223"/>
      <c r="AK183" s="1223"/>
      <c r="AL183" s="1223"/>
      <c r="AM183" s="1223"/>
      <c r="AN183" s="1223"/>
      <c r="AO183" s="1223"/>
      <c r="AP183" s="1223"/>
      <c r="AQ183" s="1223"/>
      <c r="AR183" s="1223"/>
      <c r="AS183" s="1223"/>
      <c r="AT183" s="1223"/>
      <c r="AU183" s="1223"/>
      <c r="AV183" s="1223"/>
      <c r="AW183" s="1223"/>
      <c r="AX183" s="1223"/>
      <c r="AY183" s="1223"/>
      <c r="AZ183" s="1223"/>
      <c r="BA183" s="1223"/>
      <c r="BB183" s="1223"/>
      <c r="BC183" s="1223"/>
    </row>
    <row r="184" spans="1:55" x14ac:dyDescent="0.25">
      <c r="A184" s="1223"/>
      <c r="B184" s="1223"/>
      <c r="C184" s="1223"/>
      <c r="D184" s="1223"/>
      <c r="E184" s="1223"/>
      <c r="F184" s="1223"/>
      <c r="G184" s="1223"/>
      <c r="H184" s="1223"/>
      <c r="I184" s="1223"/>
      <c r="J184" s="1223"/>
      <c r="K184" s="1223"/>
      <c r="L184" s="1223"/>
      <c r="M184" s="1223"/>
      <c r="N184" s="1223"/>
      <c r="O184" s="1223"/>
      <c r="P184" s="1223"/>
      <c r="Q184" s="1223"/>
      <c r="R184" s="1223"/>
      <c r="S184" s="1223"/>
      <c r="T184" s="1223"/>
      <c r="U184" s="1223"/>
      <c r="V184" s="1223"/>
      <c r="W184" s="1223"/>
      <c r="X184" s="1223"/>
      <c r="Y184" s="1223"/>
      <c r="Z184" s="1223"/>
      <c r="AA184" s="1223"/>
      <c r="AB184" s="1223"/>
      <c r="AC184" s="1223"/>
      <c r="AD184" s="1223"/>
      <c r="AE184" s="1223"/>
      <c r="AF184" s="1223"/>
      <c r="AG184" s="1223"/>
      <c r="AH184" s="1223"/>
      <c r="AI184" s="1223"/>
      <c r="AJ184" s="1223"/>
      <c r="AK184" s="1223"/>
      <c r="AL184" s="1223"/>
      <c r="AM184" s="1223"/>
      <c r="AN184" s="1223"/>
      <c r="AO184" s="1223"/>
      <c r="AP184" s="1223"/>
      <c r="AQ184" s="1223"/>
      <c r="AR184" s="1223"/>
      <c r="AS184" s="1223"/>
      <c r="AT184" s="1223"/>
      <c r="AU184" s="1223"/>
      <c r="AV184" s="1223"/>
      <c r="AW184" s="1223"/>
      <c r="AX184" s="1223"/>
      <c r="AY184" s="1223"/>
      <c r="AZ184" s="1223"/>
      <c r="BA184" s="1223"/>
      <c r="BB184" s="1223"/>
      <c r="BC184" s="1223"/>
    </row>
    <row r="185" spans="1:55" x14ac:dyDescent="0.25">
      <c r="A185" s="1223"/>
      <c r="B185" s="1223"/>
      <c r="C185" s="1223"/>
      <c r="D185" s="1223"/>
      <c r="E185" s="1223"/>
      <c r="F185" s="1223"/>
      <c r="G185" s="1223"/>
      <c r="H185" s="1223"/>
      <c r="I185" s="1223"/>
      <c r="J185" s="1223"/>
      <c r="K185" s="1223"/>
      <c r="L185" s="1223"/>
      <c r="M185" s="1223"/>
      <c r="N185" s="1223"/>
      <c r="O185" s="1223"/>
      <c r="P185" s="1223"/>
      <c r="Q185" s="1223"/>
      <c r="R185" s="1223"/>
      <c r="S185" s="1223"/>
      <c r="T185" s="1223"/>
      <c r="U185" s="1223"/>
      <c r="V185" s="1223"/>
      <c r="W185" s="1223"/>
      <c r="X185" s="1223"/>
      <c r="Y185" s="1223"/>
      <c r="Z185" s="1223"/>
      <c r="AA185" s="1223"/>
      <c r="AB185" s="1223"/>
      <c r="AC185" s="1223"/>
      <c r="AD185" s="1223"/>
      <c r="AE185" s="1223"/>
      <c r="AF185" s="1223"/>
      <c r="AG185" s="1223"/>
      <c r="AH185" s="1223"/>
      <c r="AI185" s="1223"/>
      <c r="AJ185" s="1223"/>
      <c r="AK185" s="1223"/>
      <c r="AL185" s="1223"/>
      <c r="AM185" s="1223"/>
      <c r="AN185" s="1223"/>
      <c r="AO185" s="1223"/>
      <c r="AP185" s="1223"/>
      <c r="AQ185" s="1223"/>
      <c r="AR185" s="1223"/>
      <c r="AS185" s="1223"/>
      <c r="AT185" s="1223"/>
      <c r="AU185" s="1223"/>
      <c r="AV185" s="1223"/>
      <c r="AW185" s="1223"/>
      <c r="AX185" s="1223"/>
      <c r="AY185" s="1223"/>
      <c r="AZ185" s="1223"/>
      <c r="BA185" s="1223"/>
      <c r="BB185" s="1223"/>
      <c r="BC185" s="1223"/>
    </row>
    <row r="186" spans="1:55" x14ac:dyDescent="0.25">
      <c r="A186" s="1223"/>
      <c r="B186" s="1223"/>
      <c r="C186" s="1223"/>
      <c r="D186" s="1223"/>
      <c r="E186" s="1223"/>
      <c r="F186" s="1223"/>
      <c r="G186" s="1223"/>
      <c r="H186" s="1223"/>
      <c r="I186" s="1223"/>
      <c r="J186" s="1223"/>
      <c r="K186" s="1223"/>
      <c r="L186" s="1223"/>
      <c r="M186" s="1223"/>
      <c r="N186" s="1223"/>
      <c r="O186" s="1223"/>
      <c r="P186" s="1223"/>
      <c r="Q186" s="1223"/>
      <c r="R186" s="1223"/>
      <c r="S186" s="1223"/>
      <c r="T186" s="1223"/>
      <c r="U186" s="1223"/>
      <c r="V186" s="1223"/>
      <c r="W186" s="1223"/>
      <c r="X186" s="1223"/>
      <c r="Y186" s="1223"/>
      <c r="Z186" s="1223"/>
      <c r="AA186" s="1223"/>
      <c r="AB186" s="1223"/>
      <c r="AC186" s="1223"/>
      <c r="AD186" s="1223"/>
      <c r="AE186" s="1223"/>
      <c r="AF186" s="1223"/>
      <c r="AG186" s="1223"/>
      <c r="AH186" s="1223"/>
      <c r="AI186" s="1223"/>
      <c r="AJ186" s="1223"/>
      <c r="AK186" s="1223"/>
      <c r="AL186" s="1223"/>
      <c r="AM186" s="1223"/>
      <c r="AN186" s="1223"/>
      <c r="AO186" s="1223"/>
      <c r="AP186" s="1223"/>
      <c r="AQ186" s="1223"/>
      <c r="AR186" s="1223"/>
      <c r="AS186" s="1223"/>
      <c r="AT186" s="1223"/>
      <c r="AU186" s="1223"/>
      <c r="AV186" s="1223"/>
      <c r="AW186" s="1223"/>
      <c r="AX186" s="1223"/>
      <c r="AY186" s="1223"/>
      <c r="AZ186" s="1223"/>
      <c r="BA186" s="1223"/>
      <c r="BB186" s="1223"/>
      <c r="BC186" s="1223"/>
    </row>
    <row r="187" spans="1:55" x14ac:dyDescent="0.25">
      <c r="A187" s="1223"/>
      <c r="B187" s="1223"/>
      <c r="C187" s="1223"/>
      <c r="D187" s="1223"/>
      <c r="E187" s="1223"/>
      <c r="F187" s="1223"/>
      <c r="G187" s="1223"/>
      <c r="H187" s="1223"/>
      <c r="I187" s="1223"/>
      <c r="J187" s="1223"/>
      <c r="K187" s="1223"/>
      <c r="L187" s="1223"/>
      <c r="M187" s="1223"/>
      <c r="N187" s="1223"/>
      <c r="O187" s="1223"/>
      <c r="P187" s="1223"/>
      <c r="Q187" s="1223"/>
      <c r="R187" s="1223"/>
      <c r="S187" s="1223"/>
      <c r="T187" s="1223"/>
      <c r="U187" s="1223"/>
      <c r="V187" s="1223"/>
      <c r="W187" s="1223"/>
      <c r="X187" s="1223"/>
      <c r="Y187" s="1223"/>
      <c r="Z187" s="1223"/>
      <c r="AA187" s="1223"/>
      <c r="AB187" s="1223"/>
      <c r="AC187" s="1223"/>
      <c r="AD187" s="1223"/>
      <c r="AE187" s="1223"/>
      <c r="AF187" s="1223"/>
      <c r="AG187" s="1223"/>
      <c r="AH187" s="1223"/>
      <c r="AI187" s="1223"/>
      <c r="AJ187" s="1223"/>
      <c r="AK187" s="1223"/>
      <c r="AL187" s="1223"/>
      <c r="AM187" s="1223"/>
      <c r="AN187" s="1223"/>
      <c r="AO187" s="1223"/>
      <c r="AP187" s="1223"/>
      <c r="AQ187" s="1223"/>
      <c r="AR187" s="1223"/>
      <c r="AS187" s="1223"/>
      <c r="AT187" s="1223"/>
      <c r="AU187" s="1223"/>
      <c r="AV187" s="1223"/>
      <c r="AW187" s="1223"/>
      <c r="AX187" s="1223"/>
      <c r="AY187" s="1223"/>
      <c r="AZ187" s="1223"/>
      <c r="BA187" s="1223"/>
      <c r="BB187" s="1223"/>
      <c r="BC187" s="1223"/>
    </row>
    <row r="188" spans="1:55" x14ac:dyDescent="0.25">
      <c r="A188" s="1223"/>
      <c r="B188" s="1223"/>
      <c r="C188" s="1223"/>
      <c r="D188" s="1223"/>
      <c r="E188" s="1223"/>
      <c r="F188" s="1223"/>
      <c r="G188" s="1223"/>
      <c r="H188" s="1223"/>
      <c r="I188" s="1223"/>
      <c r="J188" s="1223"/>
      <c r="K188" s="1223"/>
      <c r="L188" s="1223"/>
      <c r="M188" s="1223"/>
      <c r="N188" s="1223"/>
      <c r="O188" s="1223"/>
      <c r="P188" s="1223"/>
      <c r="Q188" s="1223"/>
      <c r="R188" s="1223"/>
      <c r="S188" s="1223"/>
      <c r="T188" s="1223"/>
      <c r="U188" s="1223"/>
      <c r="V188" s="1223"/>
      <c r="W188" s="1223"/>
      <c r="X188" s="1223"/>
      <c r="Y188" s="1223"/>
      <c r="Z188" s="1223"/>
      <c r="AA188" s="1223"/>
      <c r="AB188" s="1223"/>
      <c r="AC188" s="1223"/>
      <c r="AD188" s="1223"/>
      <c r="AE188" s="1223"/>
      <c r="AF188" s="1223"/>
      <c r="AG188" s="1223"/>
      <c r="AH188" s="1223"/>
      <c r="AI188" s="1223"/>
      <c r="AJ188" s="1223"/>
      <c r="AK188" s="1223"/>
      <c r="AL188" s="1223"/>
      <c r="AM188" s="1223"/>
      <c r="AN188" s="1223"/>
      <c r="AO188" s="1223"/>
      <c r="AP188" s="1223"/>
      <c r="AQ188" s="1223"/>
      <c r="AR188" s="1223"/>
      <c r="AS188" s="1223"/>
      <c r="AT188" s="1223"/>
      <c r="AU188" s="1223"/>
      <c r="AV188" s="1223"/>
      <c r="AW188" s="1223"/>
      <c r="AX188" s="1223"/>
      <c r="AY188" s="1223"/>
      <c r="AZ188" s="1223"/>
      <c r="BA188" s="1223"/>
      <c r="BB188" s="1223"/>
      <c r="BC188" s="1223"/>
    </row>
    <row r="189" spans="1:55" x14ac:dyDescent="0.25">
      <c r="A189" s="1223"/>
      <c r="B189" s="1223"/>
      <c r="C189" s="1223"/>
      <c r="D189" s="1223"/>
      <c r="E189" s="1223"/>
      <c r="F189" s="1223"/>
      <c r="G189" s="1223"/>
      <c r="H189" s="1223"/>
      <c r="I189" s="1223"/>
      <c r="J189" s="1223"/>
      <c r="K189" s="1223"/>
      <c r="L189" s="1223"/>
      <c r="M189" s="1223"/>
      <c r="N189" s="1223"/>
      <c r="O189" s="1223"/>
      <c r="P189" s="1223"/>
      <c r="Q189" s="1223"/>
      <c r="R189" s="1223"/>
      <c r="S189" s="1223"/>
      <c r="T189" s="1223"/>
      <c r="U189" s="1223"/>
      <c r="V189" s="1223"/>
      <c r="W189" s="1223"/>
      <c r="X189" s="1223"/>
      <c r="Y189" s="1223"/>
      <c r="Z189" s="1223"/>
      <c r="AA189" s="1223"/>
      <c r="AB189" s="1223"/>
      <c r="AC189" s="1223"/>
      <c r="AD189" s="1223"/>
      <c r="AE189" s="1223"/>
      <c r="AF189" s="1223"/>
      <c r="AG189" s="1223"/>
      <c r="AH189" s="1223"/>
      <c r="AI189" s="1223"/>
      <c r="AJ189" s="1223"/>
      <c r="AK189" s="1223"/>
      <c r="AL189" s="1223"/>
      <c r="AM189" s="1223"/>
      <c r="AN189" s="1223"/>
      <c r="AO189" s="1223"/>
      <c r="AP189" s="1223"/>
      <c r="AQ189" s="1223"/>
      <c r="AR189" s="1223"/>
      <c r="AS189" s="1223"/>
      <c r="AT189" s="1223"/>
      <c r="AU189" s="1223"/>
      <c r="AV189" s="1223"/>
      <c r="AW189" s="1223"/>
      <c r="AX189" s="1223"/>
      <c r="AY189" s="1223"/>
      <c r="AZ189" s="1223"/>
      <c r="BA189" s="1223"/>
      <c r="BB189" s="1223"/>
      <c r="BC189" s="1223"/>
    </row>
    <row r="190" spans="1:55" x14ac:dyDescent="0.25">
      <c r="A190" s="1223"/>
      <c r="B190" s="1223"/>
      <c r="C190" s="1223"/>
      <c r="D190" s="1223"/>
      <c r="E190" s="1223"/>
      <c r="F190" s="1223"/>
      <c r="G190" s="1223"/>
      <c r="H190" s="1223"/>
      <c r="I190" s="1223"/>
      <c r="J190" s="1223"/>
      <c r="K190" s="1223"/>
      <c r="L190" s="1223"/>
      <c r="M190" s="1223"/>
      <c r="N190" s="1223"/>
      <c r="O190" s="1223"/>
      <c r="P190" s="1223"/>
      <c r="Q190" s="1223"/>
      <c r="R190" s="1223"/>
      <c r="S190" s="1223"/>
      <c r="T190" s="1223"/>
      <c r="U190" s="1223"/>
      <c r="V190" s="1223"/>
      <c r="W190" s="1223"/>
      <c r="X190" s="1223"/>
      <c r="Y190" s="1223"/>
      <c r="Z190" s="1223"/>
      <c r="AA190" s="1223"/>
      <c r="AB190" s="1223"/>
      <c r="AC190" s="1223"/>
      <c r="AD190" s="1223"/>
      <c r="AE190" s="1223"/>
      <c r="AF190" s="1223"/>
      <c r="AG190" s="1223"/>
      <c r="AH190" s="1223"/>
      <c r="AI190" s="1223"/>
      <c r="AJ190" s="1223"/>
      <c r="AK190" s="1223"/>
      <c r="AL190" s="1223"/>
      <c r="AM190" s="1223"/>
      <c r="AN190" s="1223"/>
      <c r="AO190" s="1223"/>
      <c r="AP190" s="1223"/>
      <c r="AQ190" s="1223"/>
      <c r="AR190" s="1223"/>
      <c r="AS190" s="1223"/>
      <c r="AT190" s="1223"/>
      <c r="AU190" s="1223"/>
      <c r="AV190" s="1223"/>
      <c r="AW190" s="1223"/>
      <c r="AX190" s="1223"/>
      <c r="AY190" s="1223"/>
      <c r="AZ190" s="1223"/>
      <c r="BA190" s="1223"/>
      <c r="BB190" s="1223"/>
      <c r="BC190" s="1223"/>
    </row>
    <row r="191" spans="1:55" x14ac:dyDescent="0.25">
      <c r="A191" s="1223"/>
      <c r="B191" s="1223"/>
      <c r="C191" s="1223"/>
      <c r="D191" s="1223"/>
      <c r="E191" s="1223"/>
      <c r="F191" s="1223"/>
      <c r="G191" s="1223"/>
      <c r="H191" s="1223"/>
      <c r="I191" s="1223"/>
      <c r="J191" s="1223"/>
      <c r="K191" s="1223"/>
      <c r="L191" s="1223"/>
      <c r="M191" s="1223"/>
      <c r="N191" s="1223"/>
      <c r="O191" s="1223"/>
      <c r="P191" s="1223"/>
      <c r="Q191" s="1223"/>
      <c r="R191" s="1223"/>
      <c r="S191" s="1223"/>
      <c r="T191" s="1223"/>
      <c r="U191" s="1223"/>
      <c r="V191" s="1223"/>
      <c r="W191" s="1223"/>
      <c r="X191" s="1223"/>
      <c r="Y191" s="1223"/>
      <c r="Z191" s="1223"/>
      <c r="AA191" s="1223"/>
      <c r="AB191" s="1223"/>
      <c r="AC191" s="1223"/>
      <c r="AD191" s="1223"/>
      <c r="AE191" s="1223"/>
      <c r="AF191" s="1223"/>
      <c r="AG191" s="1223"/>
      <c r="AH191" s="1223"/>
      <c r="AI191" s="1223"/>
      <c r="AJ191" s="1223"/>
      <c r="AK191" s="1223"/>
      <c r="AL191" s="1223"/>
      <c r="AM191" s="1223"/>
      <c r="AN191" s="1223"/>
      <c r="AO191" s="1223"/>
      <c r="AP191" s="1223"/>
      <c r="AQ191" s="1223"/>
      <c r="AR191" s="1223"/>
      <c r="AS191" s="1223"/>
      <c r="AT191" s="1223"/>
      <c r="AU191" s="1223"/>
      <c r="AV191" s="1223"/>
      <c r="AW191" s="1223"/>
      <c r="AX191" s="1223"/>
      <c r="AY191" s="1223"/>
      <c r="AZ191" s="1223"/>
      <c r="BA191" s="1223"/>
      <c r="BB191" s="1223"/>
      <c r="BC191" s="1223"/>
    </row>
    <row r="192" spans="1:55" x14ac:dyDescent="0.25">
      <c r="A192" s="1223"/>
      <c r="B192" s="1223"/>
      <c r="C192" s="1223"/>
      <c r="D192" s="1223"/>
      <c r="E192" s="1223"/>
      <c r="F192" s="1223"/>
      <c r="G192" s="1223"/>
      <c r="H192" s="1223"/>
      <c r="I192" s="1223"/>
      <c r="J192" s="1223"/>
      <c r="K192" s="1223"/>
      <c r="L192" s="1223"/>
      <c r="M192" s="1223"/>
      <c r="N192" s="1223"/>
      <c r="O192" s="1223"/>
      <c r="P192" s="1223"/>
      <c r="Q192" s="1223"/>
      <c r="R192" s="1223"/>
      <c r="S192" s="1223"/>
      <c r="T192" s="1223"/>
      <c r="U192" s="1223"/>
      <c r="V192" s="1223"/>
      <c r="W192" s="1223"/>
      <c r="X192" s="1223"/>
      <c r="Y192" s="1223"/>
      <c r="Z192" s="1223"/>
      <c r="AA192" s="1223"/>
      <c r="AB192" s="1223"/>
      <c r="AC192" s="1223"/>
      <c r="AD192" s="1223"/>
      <c r="AE192" s="1223"/>
      <c r="AF192" s="1223"/>
      <c r="AG192" s="1223"/>
      <c r="AH192" s="1223"/>
      <c r="AI192" s="1223"/>
      <c r="AJ192" s="1223"/>
      <c r="AK192" s="1223"/>
      <c r="AL192" s="1223"/>
      <c r="AM192" s="1223"/>
      <c r="AN192" s="1223"/>
      <c r="AO192" s="1223"/>
      <c r="AP192" s="1223"/>
      <c r="AQ192" s="1223"/>
      <c r="AR192" s="1223"/>
      <c r="AS192" s="1223"/>
      <c r="AT192" s="1223"/>
      <c r="AU192" s="1223"/>
      <c r="AV192" s="1223"/>
      <c r="AW192" s="1223"/>
      <c r="AX192" s="1223"/>
      <c r="AY192" s="1223"/>
      <c r="AZ192" s="1223"/>
      <c r="BA192" s="1223"/>
      <c r="BB192" s="1223"/>
      <c r="BC192" s="1223"/>
    </row>
    <row r="193" spans="1:55" x14ac:dyDescent="0.25">
      <c r="A193" s="1223"/>
      <c r="B193" s="1223"/>
      <c r="C193" s="1223"/>
      <c r="D193" s="1223"/>
      <c r="E193" s="1223"/>
      <c r="F193" s="1223"/>
      <c r="G193" s="1223"/>
      <c r="H193" s="1223"/>
      <c r="I193" s="1223"/>
      <c r="J193" s="1223"/>
      <c r="K193" s="1223"/>
      <c r="L193" s="1223"/>
      <c r="M193" s="1223"/>
      <c r="N193" s="1223"/>
      <c r="O193" s="1223"/>
      <c r="P193" s="1223"/>
      <c r="Q193" s="1223"/>
      <c r="R193" s="1223"/>
      <c r="S193" s="1223"/>
      <c r="T193" s="1223"/>
      <c r="U193" s="1223"/>
      <c r="V193" s="1223"/>
      <c r="W193" s="1223"/>
      <c r="X193" s="1223"/>
      <c r="Y193" s="1223"/>
      <c r="Z193" s="1223"/>
      <c r="AA193" s="1223"/>
      <c r="AB193" s="1223"/>
      <c r="AC193" s="1223"/>
      <c r="AD193" s="1223"/>
      <c r="AE193" s="1223"/>
      <c r="AF193" s="1223"/>
      <c r="AG193" s="1223"/>
      <c r="AH193" s="1223"/>
      <c r="AI193" s="1223"/>
      <c r="AJ193" s="1223"/>
      <c r="AK193" s="1223"/>
      <c r="AL193" s="1223"/>
      <c r="AM193" s="1223"/>
      <c r="AN193" s="1223"/>
      <c r="AO193" s="1223"/>
      <c r="AP193" s="1223"/>
      <c r="AQ193" s="1223"/>
      <c r="AR193" s="1223"/>
      <c r="AS193" s="1223"/>
      <c r="AT193" s="1223"/>
      <c r="AU193" s="1223"/>
      <c r="AV193" s="1223"/>
      <c r="AW193" s="1223"/>
      <c r="AX193" s="1223"/>
      <c r="AY193" s="1223"/>
      <c r="AZ193" s="1223"/>
      <c r="BA193" s="1223"/>
      <c r="BB193" s="1223"/>
      <c r="BC193" s="1223"/>
    </row>
    <row r="194" spans="1:55" x14ac:dyDescent="0.25">
      <c r="A194" s="1223"/>
      <c r="B194" s="1223"/>
      <c r="C194" s="1223"/>
      <c r="D194" s="1223"/>
      <c r="E194" s="1223"/>
      <c r="F194" s="1223"/>
      <c r="G194" s="1223"/>
      <c r="H194" s="1223"/>
      <c r="I194" s="1223"/>
      <c r="J194" s="1223"/>
      <c r="K194" s="1223"/>
      <c r="L194" s="1223"/>
      <c r="M194" s="1223"/>
      <c r="N194" s="1223"/>
      <c r="O194" s="1223"/>
      <c r="P194" s="1223"/>
      <c r="Q194" s="1223"/>
      <c r="R194" s="1223"/>
      <c r="S194" s="1223"/>
      <c r="T194" s="1223"/>
      <c r="U194" s="1223"/>
      <c r="V194" s="1223"/>
      <c r="W194" s="1223"/>
      <c r="X194" s="1223"/>
      <c r="Y194" s="1223"/>
      <c r="Z194" s="1223"/>
      <c r="AA194" s="1223"/>
      <c r="AB194" s="1223"/>
      <c r="AC194" s="1223"/>
      <c r="AD194" s="1223"/>
      <c r="AE194" s="1223"/>
      <c r="AF194" s="1223"/>
      <c r="AG194" s="1223"/>
      <c r="AH194" s="1223"/>
      <c r="AI194" s="1223"/>
      <c r="AJ194" s="1223"/>
      <c r="AK194" s="1223"/>
      <c r="AL194" s="1223"/>
      <c r="AM194" s="1223"/>
      <c r="AN194" s="1223"/>
      <c r="AO194" s="1223"/>
      <c r="AP194" s="1223"/>
      <c r="AQ194" s="1223"/>
      <c r="AR194" s="1223"/>
      <c r="AS194" s="1223"/>
      <c r="AT194" s="1223"/>
      <c r="AU194" s="1223"/>
      <c r="AV194" s="1223"/>
      <c r="AW194" s="1223"/>
      <c r="AX194" s="1223"/>
      <c r="AY194" s="1223"/>
      <c r="AZ194" s="1223"/>
      <c r="BA194" s="1223"/>
      <c r="BB194" s="1223"/>
      <c r="BC194" s="1223"/>
    </row>
    <row r="195" spans="1:55" x14ac:dyDescent="0.25">
      <c r="A195" s="1223"/>
      <c r="B195" s="1223"/>
      <c r="C195" s="1223"/>
      <c r="D195" s="1223"/>
      <c r="E195" s="1223"/>
      <c r="F195" s="1223"/>
      <c r="G195" s="1223"/>
      <c r="H195" s="1223"/>
      <c r="I195" s="1223"/>
      <c r="J195" s="1223"/>
      <c r="K195" s="1223"/>
      <c r="L195" s="1223"/>
      <c r="M195" s="1223"/>
      <c r="N195" s="1223"/>
      <c r="O195" s="1223"/>
      <c r="P195" s="1223"/>
      <c r="Q195" s="1223"/>
      <c r="R195" s="1223"/>
      <c r="S195" s="1223"/>
      <c r="T195" s="1223"/>
      <c r="U195" s="1223"/>
      <c r="V195" s="1223"/>
      <c r="W195" s="1223"/>
      <c r="X195" s="1223"/>
      <c r="Y195" s="1223"/>
      <c r="Z195" s="1223"/>
      <c r="AA195" s="1223"/>
      <c r="AB195" s="1223"/>
      <c r="AC195" s="1223"/>
      <c r="AD195" s="1223"/>
      <c r="AE195" s="1223"/>
      <c r="AF195" s="1223"/>
      <c r="AG195" s="1223"/>
      <c r="AH195" s="1223"/>
      <c r="AI195" s="1223"/>
      <c r="AJ195" s="1223"/>
      <c r="AK195" s="1223"/>
      <c r="AL195" s="1223"/>
      <c r="AM195" s="1223"/>
      <c r="AN195" s="1223"/>
      <c r="AO195" s="1223"/>
      <c r="AP195" s="1223"/>
      <c r="AQ195" s="1223"/>
      <c r="AR195" s="1223"/>
      <c r="AS195" s="1223"/>
      <c r="AT195" s="1223"/>
      <c r="AU195" s="1223"/>
      <c r="AV195" s="1223"/>
      <c r="AW195" s="1223"/>
      <c r="AX195" s="1223"/>
      <c r="AY195" s="1223"/>
      <c r="AZ195" s="1223"/>
      <c r="BA195" s="1223"/>
      <c r="BB195" s="1223"/>
      <c r="BC195" s="1223"/>
    </row>
    <row r="196" spans="1:55" x14ac:dyDescent="0.25">
      <c r="A196" s="1223"/>
      <c r="B196" s="1223"/>
      <c r="C196" s="1223"/>
      <c r="D196" s="1223"/>
      <c r="E196" s="1223"/>
      <c r="F196" s="1223"/>
      <c r="G196" s="1223"/>
      <c r="H196" s="1223"/>
      <c r="I196" s="1223"/>
      <c r="J196" s="1223"/>
      <c r="K196" s="1223"/>
      <c r="L196" s="1223"/>
      <c r="M196" s="1223"/>
      <c r="N196" s="1223"/>
      <c r="O196" s="1223"/>
      <c r="P196" s="1223"/>
      <c r="Q196" s="1223"/>
      <c r="R196" s="1223"/>
      <c r="S196" s="1223"/>
      <c r="T196" s="1223"/>
      <c r="U196" s="1223"/>
      <c r="V196" s="1223"/>
      <c r="W196" s="1223"/>
      <c r="X196" s="1223"/>
      <c r="Y196" s="1223"/>
      <c r="Z196" s="1223"/>
      <c r="AA196" s="1223"/>
      <c r="AB196" s="1223"/>
      <c r="AC196" s="1223"/>
      <c r="AD196" s="1223"/>
      <c r="AE196" s="1223"/>
      <c r="AF196" s="1223"/>
      <c r="AG196" s="1223"/>
      <c r="AH196" s="1223"/>
      <c r="AI196" s="1223"/>
      <c r="AJ196" s="1223"/>
      <c r="AK196" s="1223"/>
      <c r="AL196" s="1223"/>
      <c r="AM196" s="1223"/>
      <c r="AN196" s="1223"/>
      <c r="AO196" s="1223"/>
      <c r="AP196" s="1223"/>
      <c r="AQ196" s="1223"/>
      <c r="AR196" s="1223"/>
      <c r="AS196" s="1223"/>
      <c r="AT196" s="1223"/>
      <c r="AU196" s="1223"/>
      <c r="AV196" s="1223"/>
      <c r="AW196" s="1223"/>
      <c r="AX196" s="1223"/>
      <c r="AY196" s="1223"/>
      <c r="AZ196" s="1223"/>
      <c r="BA196" s="1223"/>
      <c r="BB196" s="1223"/>
      <c r="BC196" s="1223"/>
    </row>
    <row r="197" spans="1:55" x14ac:dyDescent="0.25">
      <c r="A197" s="1223"/>
      <c r="B197" s="1223"/>
      <c r="C197" s="1223"/>
      <c r="D197" s="1223"/>
      <c r="E197" s="1223"/>
      <c r="F197" s="1223"/>
      <c r="G197" s="1223"/>
      <c r="H197" s="1223"/>
      <c r="I197" s="1223"/>
      <c r="J197" s="1223"/>
      <c r="K197" s="1223"/>
      <c r="L197" s="1223"/>
      <c r="M197" s="1223"/>
      <c r="N197" s="1223"/>
      <c r="O197" s="1223"/>
      <c r="P197" s="1223"/>
      <c r="Q197" s="1223"/>
      <c r="R197" s="1223"/>
      <c r="S197" s="1223"/>
      <c r="T197" s="1223"/>
      <c r="U197" s="1223"/>
      <c r="V197" s="1223"/>
      <c r="W197" s="1223"/>
      <c r="X197" s="1223"/>
      <c r="Y197" s="1223"/>
      <c r="Z197" s="1223"/>
      <c r="AA197" s="1223"/>
      <c r="AB197" s="1223"/>
      <c r="AC197" s="1223"/>
      <c r="AD197" s="1223"/>
      <c r="AE197" s="1223"/>
      <c r="AF197" s="1223"/>
      <c r="AG197" s="1223"/>
      <c r="AH197" s="1223"/>
      <c r="AI197" s="1223"/>
      <c r="AJ197" s="1223"/>
      <c r="AK197" s="1223"/>
      <c r="AL197" s="1223"/>
      <c r="AM197" s="1223"/>
      <c r="AN197" s="1223"/>
      <c r="AO197" s="1223"/>
      <c r="AP197" s="1223"/>
      <c r="AQ197" s="1223"/>
      <c r="AR197" s="1223"/>
      <c r="AS197" s="1223"/>
      <c r="AT197" s="1223"/>
      <c r="AU197" s="1223"/>
      <c r="AV197" s="1223"/>
      <c r="AW197" s="1223"/>
      <c r="AX197" s="1223"/>
      <c r="AY197" s="1223"/>
      <c r="AZ197" s="1223"/>
      <c r="BA197" s="1223"/>
      <c r="BB197" s="1223"/>
      <c r="BC197" s="1223"/>
    </row>
    <row r="198" spans="1:55" x14ac:dyDescent="0.25">
      <c r="A198" s="1223"/>
      <c r="B198" s="1223"/>
      <c r="C198" s="1223"/>
      <c r="D198" s="1223"/>
      <c r="E198" s="1223"/>
      <c r="F198" s="1223"/>
      <c r="G198" s="1223"/>
      <c r="H198" s="1223"/>
      <c r="I198" s="1223"/>
      <c r="J198" s="1223"/>
      <c r="K198" s="1223"/>
      <c r="L198" s="1223"/>
      <c r="M198" s="1223"/>
      <c r="N198" s="1223"/>
      <c r="O198" s="1223"/>
      <c r="P198" s="1223"/>
      <c r="Q198" s="1223"/>
      <c r="R198" s="1223"/>
      <c r="S198" s="1223"/>
      <c r="T198" s="1223"/>
      <c r="U198" s="1223"/>
      <c r="V198" s="1223"/>
      <c r="W198" s="1223"/>
      <c r="X198" s="1223"/>
      <c r="Y198" s="1223"/>
      <c r="Z198" s="1223"/>
      <c r="AA198" s="1223"/>
      <c r="AB198" s="1223"/>
      <c r="AC198" s="1223"/>
      <c r="AD198" s="1223"/>
      <c r="AE198" s="1223"/>
      <c r="AF198" s="1223"/>
      <c r="AG198" s="1223"/>
      <c r="AH198" s="1223"/>
      <c r="AI198" s="1223"/>
      <c r="AJ198" s="1223"/>
      <c r="AK198" s="1223"/>
      <c r="AL198" s="1223"/>
      <c r="AM198" s="1223"/>
      <c r="AN198" s="1223"/>
      <c r="AO198" s="1223"/>
      <c r="AP198" s="1223"/>
      <c r="AQ198" s="1223"/>
      <c r="AR198" s="1223"/>
      <c r="AS198" s="1223"/>
      <c r="AT198" s="1223"/>
      <c r="AU198" s="1223"/>
      <c r="AV198" s="1223"/>
      <c r="AW198" s="1223"/>
      <c r="AX198" s="1223"/>
      <c r="AY198" s="1223"/>
      <c r="AZ198" s="1223"/>
      <c r="BA198" s="1223"/>
      <c r="BB198" s="1223"/>
      <c r="BC198" s="1223"/>
    </row>
    <row r="199" spans="1:55" x14ac:dyDescent="0.25">
      <c r="A199" s="1223"/>
      <c r="B199" s="1223"/>
      <c r="C199" s="1223"/>
      <c r="D199" s="1223"/>
      <c r="E199" s="1223"/>
      <c r="F199" s="1223"/>
      <c r="G199" s="1223"/>
      <c r="H199" s="1223"/>
      <c r="I199" s="1223"/>
      <c r="J199" s="1223"/>
      <c r="K199" s="1223"/>
      <c r="L199" s="1223"/>
      <c r="M199" s="1223"/>
      <c r="N199" s="1223"/>
      <c r="O199" s="1223"/>
      <c r="P199" s="1223"/>
      <c r="Q199" s="1223"/>
      <c r="R199" s="1223"/>
      <c r="S199" s="1223"/>
      <c r="T199" s="1223"/>
      <c r="U199" s="1223"/>
      <c r="V199" s="1223"/>
      <c r="W199" s="1223"/>
      <c r="X199" s="1223"/>
      <c r="Y199" s="1223"/>
      <c r="Z199" s="1223"/>
      <c r="AA199" s="1223"/>
      <c r="AB199" s="1223"/>
      <c r="AC199" s="1223"/>
      <c r="AD199" s="1223"/>
      <c r="AE199" s="1223"/>
      <c r="AF199" s="1223"/>
      <c r="AG199" s="1223"/>
      <c r="AH199" s="1223"/>
      <c r="AI199" s="1223"/>
      <c r="AJ199" s="1223"/>
      <c r="AK199" s="1223"/>
      <c r="AL199" s="1223"/>
      <c r="AM199" s="1223"/>
      <c r="AN199" s="1223"/>
      <c r="AO199" s="1223"/>
      <c r="AP199" s="1223"/>
      <c r="AQ199" s="1223"/>
      <c r="AR199" s="1223"/>
      <c r="AS199" s="1223"/>
      <c r="AT199" s="1223"/>
      <c r="AU199" s="1223"/>
      <c r="AV199" s="1223"/>
      <c r="AW199" s="1223"/>
      <c r="AX199" s="1223"/>
      <c r="AY199" s="1223"/>
      <c r="AZ199" s="1223"/>
      <c r="BA199" s="1223"/>
      <c r="BB199" s="1223"/>
      <c r="BC199" s="1223"/>
    </row>
    <row r="200" spans="1:55" x14ac:dyDescent="0.25">
      <c r="A200" s="1223"/>
      <c r="B200" s="1223"/>
      <c r="C200" s="1223"/>
      <c r="D200" s="1223"/>
      <c r="E200" s="1223"/>
      <c r="F200" s="1223"/>
      <c r="G200" s="1223"/>
      <c r="H200" s="1223"/>
      <c r="I200" s="1223"/>
      <c r="J200" s="1223"/>
      <c r="K200" s="1223"/>
      <c r="L200" s="1223"/>
      <c r="M200" s="1223"/>
      <c r="N200" s="1223"/>
      <c r="O200" s="1223"/>
      <c r="P200" s="1223"/>
      <c r="Q200" s="1223"/>
      <c r="R200" s="1223"/>
      <c r="S200" s="1223"/>
      <c r="T200" s="1223"/>
      <c r="U200" s="1223"/>
      <c r="V200" s="1223"/>
      <c r="W200" s="1223"/>
      <c r="X200" s="1223"/>
      <c r="Y200" s="1223"/>
      <c r="Z200" s="1223"/>
      <c r="AA200" s="1223"/>
      <c r="AB200" s="1223"/>
      <c r="AC200" s="1223"/>
      <c r="AD200" s="1223"/>
      <c r="AE200" s="1223"/>
      <c r="AF200" s="1223"/>
      <c r="AG200" s="1223"/>
      <c r="AH200" s="1223"/>
      <c r="AI200" s="1223"/>
      <c r="AJ200" s="1223"/>
      <c r="AK200" s="1223"/>
      <c r="AL200" s="1223"/>
      <c r="AM200" s="1223"/>
      <c r="AN200" s="1223"/>
      <c r="AO200" s="1223"/>
      <c r="AP200" s="1223"/>
      <c r="AQ200" s="1223"/>
      <c r="AR200" s="1223"/>
      <c r="AS200" s="1223"/>
      <c r="AT200" s="1223"/>
      <c r="AU200" s="1223"/>
      <c r="AV200" s="1223"/>
      <c r="AW200" s="1223"/>
      <c r="AX200" s="1223"/>
      <c r="AY200" s="1223"/>
      <c r="AZ200" s="1223"/>
      <c r="BA200" s="1223"/>
      <c r="BB200" s="1223"/>
      <c r="BC200" s="1223"/>
    </row>
  </sheetData>
  <sheetProtection algorithmName="SHA-512" hashValue="vUMM31RkrGLqwSpW9T++bWt9Hk2TEzR1ML6MCRWR8E3NYP91FSTfLxc0aPQQ/UZc10Q9K1JCGRsAO9x86SQTCw==" saltValue="6hwEZrM1E7hJqXN3BU3ERg==" spinCount="100000" sheet="1" objects="1" scenarios="1"/>
  <protectedRanges>
    <protectedRange sqref="B15:B16 D17 B35 B32 B52:B53 B63:B64 B78 B87 D87:D88" name="Range1"/>
  </protectedRanges>
  <dataValidations count="1">
    <dataValidation type="list" allowBlank="1" showInputMessage="1" showErrorMessage="1" sqref="B26" xr:uid="{00000000-0002-0000-3D00-000000000000}">
      <formula1>"Mr, Mrs, Ms"</formula1>
    </dataValidation>
  </dataValidations>
  <pageMargins left="0.7" right="0.7" top="0.75" bottom="0.75" header="0.3" footer="0.3"/>
  <pageSetup paperSize="9" orientation="portrait" horizontalDpi="1200" verticalDpi="1200" r:id="rId1"/>
  <headerFooter>
    <oddFooter>&amp;C&amp;1#&amp;"Calibri"&amp;10&amp;K000000 For internal use only</oddFooter>
  </headerFooter>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5"/>
  <dimension ref="A1:XFD52"/>
  <sheetViews>
    <sheetView showGridLines="0" zoomScale="90" zoomScaleNormal="90" workbookViewId="0">
      <selection activeCell="D6" sqref="D6"/>
    </sheetView>
  </sheetViews>
  <sheetFormatPr defaultColWidth="1.5703125" defaultRowHeight="15" customHeight="1" zeroHeight="1" x14ac:dyDescent="0.25"/>
  <cols>
    <col min="1" max="1" width="30.28515625" style="355" bestFit="1" customWidth="1"/>
    <col min="2" max="2" width="9.42578125" style="355" bestFit="1" customWidth="1"/>
    <col min="3" max="3" width="8.7109375" style="355" bestFit="1" customWidth="1"/>
    <col min="4" max="4" width="44.42578125" style="355" customWidth="1"/>
    <col min="5" max="5" width="39.7109375" style="355" customWidth="1"/>
    <col min="6" max="8" width="15" style="355" bestFit="1" customWidth="1"/>
    <col min="9" max="9" width="15" style="355" customWidth="1"/>
    <col min="10" max="13" width="15" style="355" hidden="1" customWidth="1"/>
    <col min="14" max="14" width="15.5703125" style="355" customWidth="1"/>
    <col min="15" max="15" width="12.140625" style="355" customWidth="1"/>
    <col min="16" max="24" width="8.140625" style="355" customWidth="1"/>
    <col min="25" max="25" width="9.140625" style="355" customWidth="1"/>
    <col min="26" max="16384" width="1.5703125" style="355"/>
  </cols>
  <sheetData>
    <row r="1" spans="1:25 16384:16384" ht="76.5" customHeight="1" x14ac:dyDescent="0.25">
      <c r="A1" s="2972"/>
      <c r="B1" s="2974" t="s">
        <v>2253</v>
      </c>
      <c r="C1" s="2974"/>
      <c r="D1" s="356" t="s">
        <v>835</v>
      </c>
      <c r="E1" s="356" t="s">
        <v>836</v>
      </c>
      <c r="F1" s="357" t="s">
        <v>837</v>
      </c>
      <c r="G1" s="357" t="s">
        <v>838</v>
      </c>
      <c r="H1" s="357" t="s">
        <v>839</v>
      </c>
      <c r="I1" s="358" t="s">
        <v>2254</v>
      </c>
      <c r="J1" s="357" t="s">
        <v>2255</v>
      </c>
      <c r="K1" s="357" t="s">
        <v>2256</v>
      </c>
      <c r="L1" s="357" t="s">
        <v>2257</v>
      </c>
      <c r="M1" s="357" t="s">
        <v>2258</v>
      </c>
      <c r="N1" s="2976" t="s">
        <v>26</v>
      </c>
    </row>
    <row r="2" spans="1:25 16384:16384" x14ac:dyDescent="0.25">
      <c r="A2" s="2973"/>
      <c r="B2" s="2975"/>
      <c r="C2" s="2975"/>
      <c r="D2" s="359">
        <v>1</v>
      </c>
      <c r="E2" s="359">
        <v>1</v>
      </c>
      <c r="F2" s="359">
        <v>1</v>
      </c>
      <c r="G2" s="359">
        <v>1</v>
      </c>
      <c r="H2" s="359">
        <v>1</v>
      </c>
      <c r="I2" s="359">
        <v>1</v>
      </c>
      <c r="J2" s="359">
        <v>1</v>
      </c>
      <c r="K2" s="359">
        <v>1</v>
      </c>
      <c r="L2" s="359">
        <v>1</v>
      </c>
      <c r="M2" s="359">
        <v>1</v>
      </c>
      <c r="N2" s="2977"/>
    </row>
    <row r="3" spans="1:25 16384:16384" ht="15.75" thickBot="1" x14ac:dyDescent="0.3">
      <c r="A3" s="2979" t="s">
        <v>2259</v>
      </c>
      <c r="B3" s="2980" t="s">
        <v>1336</v>
      </c>
      <c r="C3" s="360" t="s">
        <v>2260</v>
      </c>
      <c r="D3" s="361"/>
      <c r="E3" s="362"/>
      <c r="F3" s="362"/>
      <c r="G3" s="362"/>
      <c r="H3" s="362"/>
      <c r="I3" s="362"/>
      <c r="J3" s="362"/>
      <c r="K3" s="362"/>
      <c r="L3" s="362"/>
      <c r="M3" s="362"/>
      <c r="N3" s="2978"/>
    </row>
    <row r="4" spans="1:25 16384:16384" ht="52.5" customHeight="1" thickTop="1" x14ac:dyDescent="0.25">
      <c r="A4" s="2979"/>
      <c r="B4" s="2981"/>
      <c r="C4" s="363" t="s">
        <v>2261</v>
      </c>
      <c r="D4" s="364"/>
      <c r="E4" s="364"/>
      <c r="F4" s="364"/>
      <c r="G4" s="364"/>
      <c r="H4" s="364"/>
      <c r="I4" s="364"/>
      <c r="J4" s="364"/>
      <c r="K4" s="364"/>
      <c r="L4" s="364"/>
      <c r="M4" s="364"/>
      <c r="N4" s="365">
        <f t="shared" ref="N4:N14" si="0">SUM(D4:M4)</f>
        <v>0</v>
      </c>
    </row>
    <row r="5" spans="1:25 16384:16384" x14ac:dyDescent="0.25">
      <c r="A5" s="366" t="s">
        <v>2262</v>
      </c>
      <c r="B5" s="367" t="s">
        <v>2263</v>
      </c>
      <c r="C5" s="367" t="s">
        <v>1552</v>
      </c>
      <c r="D5" s="368"/>
      <c r="E5" s="2982"/>
      <c r="F5" s="2983"/>
      <c r="G5" s="2983"/>
      <c r="H5" s="2983"/>
      <c r="I5" s="2983"/>
      <c r="J5" s="2983"/>
      <c r="K5" s="2983"/>
      <c r="L5" s="2983"/>
      <c r="M5" s="2984"/>
      <c r="N5" s="369">
        <f t="shared" si="0"/>
        <v>0</v>
      </c>
    </row>
    <row r="6" spans="1:25 16384:16384" x14ac:dyDescent="0.25">
      <c r="A6" s="366" t="s">
        <v>2264</v>
      </c>
      <c r="B6" s="370" t="s">
        <v>2263</v>
      </c>
      <c r="C6" s="367" t="s">
        <v>1552</v>
      </c>
      <c r="D6" s="368"/>
      <c r="E6" s="368"/>
      <c r="F6" s="2954"/>
      <c r="G6" s="2955"/>
      <c r="H6" s="2955"/>
      <c r="I6" s="2955"/>
      <c r="J6" s="2955"/>
      <c r="K6" s="2955"/>
      <c r="L6" s="2955"/>
      <c r="M6" s="2955"/>
      <c r="N6" s="369">
        <f t="shared" ref="N6:N11" si="1">SUM(D6:M6)</f>
        <v>0</v>
      </c>
      <c r="XFD6" s="371"/>
    </row>
    <row r="7" spans="1:25 16384:16384" x14ac:dyDescent="0.25">
      <c r="A7" s="366" t="s">
        <v>2265</v>
      </c>
      <c r="B7" s="370" t="s">
        <v>2263</v>
      </c>
      <c r="C7" s="367" t="s">
        <v>1552</v>
      </c>
      <c r="D7" s="368"/>
      <c r="E7" s="368"/>
      <c r="F7" s="368"/>
      <c r="G7" s="2954"/>
      <c r="H7" s="2955"/>
      <c r="I7" s="2955"/>
      <c r="J7" s="2955"/>
      <c r="K7" s="2955"/>
      <c r="L7" s="2955"/>
      <c r="M7" s="2955"/>
      <c r="N7" s="369">
        <f t="shared" si="1"/>
        <v>0</v>
      </c>
    </row>
    <row r="8" spans="1:25 16384:16384" x14ac:dyDescent="0.25">
      <c r="A8" s="366" t="s">
        <v>2266</v>
      </c>
      <c r="B8" s="370" t="s">
        <v>2263</v>
      </c>
      <c r="C8" s="367" t="s">
        <v>1552</v>
      </c>
      <c r="D8" s="368"/>
      <c r="E8" s="368"/>
      <c r="F8" s="368"/>
      <c r="G8" s="368"/>
      <c r="H8" s="2954"/>
      <c r="I8" s="2955"/>
      <c r="J8" s="2955"/>
      <c r="K8" s="2955"/>
      <c r="L8" s="2955"/>
      <c r="M8" s="2955"/>
      <c r="N8" s="369">
        <f t="shared" si="1"/>
        <v>0</v>
      </c>
    </row>
    <row r="9" spans="1:25 16384:16384" x14ac:dyDescent="0.25">
      <c r="A9" s="366" t="s">
        <v>2267</v>
      </c>
      <c r="B9" s="370" t="s">
        <v>2263</v>
      </c>
      <c r="C9" s="367" t="s">
        <v>1552</v>
      </c>
      <c r="D9" s="368"/>
      <c r="E9" s="368"/>
      <c r="F9" s="368"/>
      <c r="G9" s="368"/>
      <c r="H9" s="368"/>
      <c r="I9" s="2954"/>
      <c r="J9" s="2955"/>
      <c r="K9" s="2955"/>
      <c r="L9" s="2955"/>
      <c r="M9" s="2955"/>
      <c r="N9" s="369">
        <f t="shared" si="1"/>
        <v>0</v>
      </c>
    </row>
    <row r="10" spans="1:25 16384:16384" x14ac:dyDescent="0.25">
      <c r="A10" s="366" t="s">
        <v>2268</v>
      </c>
      <c r="B10" s="370" t="s">
        <v>2263</v>
      </c>
      <c r="C10" s="367" t="s">
        <v>1552</v>
      </c>
      <c r="D10" s="368"/>
      <c r="E10" s="372"/>
      <c r="F10" s="372"/>
      <c r="G10" s="372"/>
      <c r="H10" s="368"/>
      <c r="I10" s="368"/>
      <c r="J10" s="2954"/>
      <c r="K10" s="2955"/>
      <c r="L10" s="2955"/>
      <c r="M10" s="2955"/>
      <c r="N10" s="369">
        <f t="shared" si="1"/>
        <v>0</v>
      </c>
    </row>
    <row r="11" spans="1:25 16384:16384" hidden="1" x14ac:dyDescent="0.25">
      <c r="A11" s="366" t="s">
        <v>2269</v>
      </c>
      <c r="B11" s="370" t="s">
        <v>2263</v>
      </c>
      <c r="C11" s="367" t="s">
        <v>1552</v>
      </c>
      <c r="D11" s="368"/>
      <c r="E11" s="372"/>
      <c r="F11" s="372"/>
      <c r="G11" s="372"/>
      <c r="H11" s="368"/>
      <c r="I11" s="368"/>
      <c r="J11" s="368"/>
      <c r="K11" s="2954"/>
      <c r="L11" s="2955"/>
      <c r="M11" s="2955"/>
      <c r="N11" s="369">
        <f t="shared" si="1"/>
        <v>0</v>
      </c>
    </row>
    <row r="12" spans="1:25 16384:16384" hidden="1" x14ac:dyDescent="0.25">
      <c r="A12" s="366" t="s">
        <v>2270</v>
      </c>
      <c r="B12" s="370" t="s">
        <v>2263</v>
      </c>
      <c r="C12" s="367" t="s">
        <v>1552</v>
      </c>
      <c r="D12" s="368"/>
      <c r="E12" s="372"/>
      <c r="F12" s="372"/>
      <c r="G12" s="372"/>
      <c r="H12" s="368"/>
      <c r="I12" s="373"/>
      <c r="J12" s="368"/>
      <c r="K12" s="368"/>
      <c r="L12" s="2954"/>
      <c r="M12" s="2955"/>
      <c r="N12" s="369">
        <f>SUM(D12:M12)</f>
        <v>0</v>
      </c>
    </row>
    <row r="13" spans="1:25 16384:16384" hidden="1" x14ac:dyDescent="0.25">
      <c r="A13" s="366" t="s">
        <v>2271</v>
      </c>
      <c r="B13" s="370" t="s">
        <v>2263</v>
      </c>
      <c r="C13" s="367" t="s">
        <v>1552</v>
      </c>
      <c r="D13" s="368"/>
      <c r="E13" s="372"/>
      <c r="F13" s="372"/>
      <c r="G13" s="372"/>
      <c r="H13" s="368"/>
      <c r="I13" s="373"/>
      <c r="J13" s="368"/>
      <c r="K13" s="368"/>
      <c r="L13" s="368"/>
      <c r="M13" s="374"/>
      <c r="N13" s="369">
        <f t="shared" si="0"/>
        <v>0</v>
      </c>
    </row>
    <row r="14" spans="1:25 16384:16384" ht="16.5" hidden="1" customHeight="1" x14ac:dyDescent="0.25">
      <c r="A14" s="366" t="s">
        <v>2272</v>
      </c>
      <c r="B14" s="370" t="s">
        <v>2263</v>
      </c>
      <c r="C14" s="367" t="s">
        <v>1552</v>
      </c>
      <c r="D14" s="372"/>
      <c r="E14" s="372"/>
      <c r="F14" s="372"/>
      <c r="G14" s="372"/>
      <c r="H14" s="372"/>
      <c r="I14" s="368"/>
      <c r="J14" s="368"/>
      <c r="K14" s="368"/>
      <c r="L14" s="368"/>
      <c r="M14" s="368"/>
      <c r="N14" s="369">
        <f t="shared" si="0"/>
        <v>0</v>
      </c>
      <c r="O14" s="347"/>
    </row>
    <row r="15" spans="1:25 16384:16384" x14ac:dyDescent="0.25">
      <c r="A15" s="2956" t="s">
        <v>2273</v>
      </c>
      <c r="B15" s="2957"/>
      <c r="C15" s="2957"/>
      <c r="D15" s="375">
        <f>(D4*D2)-SUM(D5:D14)</f>
        <v>0</v>
      </c>
      <c r="E15" s="375">
        <f>(E4*E2)-SUM(E6:E14)</f>
        <v>0</v>
      </c>
      <c r="F15" s="375">
        <f>(F4*F2)-SUM(F7:F14)</f>
        <v>0</v>
      </c>
      <c r="G15" s="375">
        <f>(G4*G2)-SUM(G8:G14)</f>
        <v>0</v>
      </c>
      <c r="H15" s="375">
        <f>(H4*H2)-SUM(H9:H14)</f>
        <v>0</v>
      </c>
      <c r="I15" s="375">
        <f>(I4*I2)-SUM(I10:I14)</f>
        <v>0</v>
      </c>
      <c r="J15" s="375">
        <f>(J4*J2)-SUM(J11:J14)</f>
        <v>0</v>
      </c>
      <c r="K15" s="375">
        <f>(K4*K2)-SUM(K12:K14)</f>
        <v>0</v>
      </c>
      <c r="L15" s="375">
        <f>(L4*L2)-SUM(L13:L14)</f>
        <v>0</v>
      </c>
      <c r="M15" s="375">
        <f>(M4*M2)-SUM(M14)</f>
        <v>0</v>
      </c>
      <c r="N15" s="376">
        <f>SUM(D15:M15)</f>
        <v>0</v>
      </c>
      <c r="O15" s="347"/>
      <c r="P15" s="377" t="s">
        <v>835</v>
      </c>
      <c r="Q15" s="377" t="s">
        <v>836</v>
      </c>
      <c r="R15" s="377" t="s">
        <v>837</v>
      </c>
      <c r="S15" s="377" t="s">
        <v>838</v>
      </c>
      <c r="T15" s="377" t="s">
        <v>839</v>
      </c>
      <c r="U15" s="377" t="s">
        <v>2254</v>
      </c>
      <c r="V15" s="377" t="s">
        <v>2255</v>
      </c>
      <c r="W15" s="377" t="s">
        <v>2256</v>
      </c>
      <c r="X15" s="377" t="s">
        <v>2257</v>
      </c>
      <c r="Y15" s="377" t="s">
        <v>2258</v>
      </c>
    </row>
    <row r="16" spans="1:25 16384:16384" hidden="1" x14ac:dyDescent="0.25">
      <c r="A16" s="2958">
        <f>A20</f>
        <v>100016303690019</v>
      </c>
      <c r="B16" s="2959"/>
      <c r="C16" s="2959"/>
      <c r="D16" s="378" t="e">
        <f>IF(D20="No","0",D15*($N$20/$O$16))</f>
        <v>#DIV/0!</v>
      </c>
      <c r="E16" s="378" t="e">
        <f t="shared" ref="E16:M16" si="2">IF(E20="No","0",E15*($N$20/$O$16))</f>
        <v>#DIV/0!</v>
      </c>
      <c r="F16" s="378" t="e">
        <f t="shared" si="2"/>
        <v>#DIV/0!</v>
      </c>
      <c r="G16" s="378" t="e">
        <f t="shared" si="2"/>
        <v>#DIV/0!</v>
      </c>
      <c r="H16" s="378" t="e">
        <f>IF(H20="No","0",H15*($N$20/$O$16))</f>
        <v>#DIV/0!</v>
      </c>
      <c r="I16" s="378" t="e">
        <f t="shared" si="2"/>
        <v>#DIV/0!</v>
      </c>
      <c r="J16" s="378" t="e">
        <f t="shared" si="2"/>
        <v>#DIV/0!</v>
      </c>
      <c r="K16" s="378" t="e">
        <f t="shared" si="2"/>
        <v>#DIV/0!</v>
      </c>
      <c r="L16" s="378" t="e">
        <f t="shared" si="2"/>
        <v>#DIV/0!</v>
      </c>
      <c r="M16" s="378" t="e">
        <f t="shared" si="2"/>
        <v>#DIV/0!</v>
      </c>
      <c r="N16" s="379" t="e">
        <f>SUM(D16:M16)</f>
        <v>#DIV/0!</v>
      </c>
      <c r="O16" s="355">
        <f>SUMIF(D20:M20,"Yes",D15:M15)</f>
        <v>0</v>
      </c>
      <c r="P16" s="380" t="e">
        <f>D15-D16</f>
        <v>#DIV/0!</v>
      </c>
      <c r="Q16" s="380" t="e">
        <f>E15-E16</f>
        <v>#DIV/0!</v>
      </c>
      <c r="R16" s="380" t="e">
        <f>F15-F16</f>
        <v>#DIV/0!</v>
      </c>
      <c r="S16" s="380" t="e">
        <f>G15-G16</f>
        <v>#DIV/0!</v>
      </c>
      <c r="T16" s="380" t="e">
        <f>H15-H16</f>
        <v>#DIV/0!</v>
      </c>
      <c r="U16" s="380" t="e">
        <f>I15-I16</f>
        <v>#DIV/0!</v>
      </c>
      <c r="V16" s="380" t="e">
        <f>J15-J16</f>
        <v>#DIV/0!</v>
      </c>
      <c r="W16" s="380" t="e">
        <f>K15-K16</f>
        <v>#DIV/0!</v>
      </c>
      <c r="X16" s="380" t="e">
        <f>L15-L16</f>
        <v>#DIV/0!</v>
      </c>
      <c r="Y16" s="380" t="e">
        <f>M15-M16</f>
        <v>#DIV/0!</v>
      </c>
    </row>
    <row r="17" spans="1:25" hidden="1" x14ac:dyDescent="0.25">
      <c r="A17" s="2958">
        <f>A21</f>
        <v>0</v>
      </c>
      <c r="B17" s="2959"/>
      <c r="C17" s="2959"/>
      <c r="D17" s="378" t="e">
        <f>IF(D21="No","0",P16*($N$21/$O$17))</f>
        <v>#DIV/0!</v>
      </c>
      <c r="E17" s="378" t="e">
        <f>IF(E21="No","0",Q16*($N$21/$O$17))</f>
        <v>#DIV/0!</v>
      </c>
      <c r="F17" s="378" t="e">
        <f t="shared" ref="F17:M17" si="3">IF(F21="No","0",R16*($N$21/$O$17))</f>
        <v>#DIV/0!</v>
      </c>
      <c r="G17" s="378" t="e">
        <f t="shared" si="3"/>
        <v>#DIV/0!</v>
      </c>
      <c r="H17" s="378" t="e">
        <f>IF(H21="No","0",T16*($N$21/$O$17))</f>
        <v>#DIV/0!</v>
      </c>
      <c r="I17" s="378" t="e">
        <f t="shared" si="3"/>
        <v>#DIV/0!</v>
      </c>
      <c r="J17" s="378" t="e">
        <f t="shared" si="3"/>
        <v>#DIV/0!</v>
      </c>
      <c r="K17" s="378" t="e">
        <f t="shared" si="3"/>
        <v>#DIV/0!</v>
      </c>
      <c r="L17" s="378" t="e">
        <f t="shared" si="3"/>
        <v>#DIV/0!</v>
      </c>
      <c r="M17" s="378" t="e">
        <f t="shared" si="3"/>
        <v>#DIV/0!</v>
      </c>
      <c r="N17" s="379" t="e">
        <f>SUM(D17:M17)</f>
        <v>#DIV/0!</v>
      </c>
      <c r="O17" s="355" t="e">
        <f>SUMIF(D21:M21,"Yes",P16:Y16)+0.000000000000000001</f>
        <v>#DIV/0!</v>
      </c>
      <c r="P17" s="380" t="e">
        <f>P16-D17</f>
        <v>#DIV/0!</v>
      </c>
      <c r="Q17" s="380" t="e">
        <f t="shared" ref="Q17:Y18" si="4">Q16-E17</f>
        <v>#DIV/0!</v>
      </c>
      <c r="R17" s="380" t="e">
        <f t="shared" si="4"/>
        <v>#DIV/0!</v>
      </c>
      <c r="S17" s="380" t="e">
        <f t="shared" si="4"/>
        <v>#DIV/0!</v>
      </c>
      <c r="T17" s="380" t="e">
        <f t="shared" si="4"/>
        <v>#DIV/0!</v>
      </c>
      <c r="U17" s="380" t="e">
        <f t="shared" si="4"/>
        <v>#DIV/0!</v>
      </c>
      <c r="V17" s="380" t="e">
        <f t="shared" si="4"/>
        <v>#DIV/0!</v>
      </c>
      <c r="W17" s="380" t="e">
        <f t="shared" si="4"/>
        <v>#DIV/0!</v>
      </c>
      <c r="X17" s="380" t="e">
        <f t="shared" si="4"/>
        <v>#DIV/0!</v>
      </c>
      <c r="Y17" s="380" t="e">
        <f t="shared" si="4"/>
        <v>#DIV/0!</v>
      </c>
    </row>
    <row r="18" spans="1:25" hidden="1" x14ac:dyDescent="0.25">
      <c r="A18" s="2960" t="str">
        <f>A22</f>
        <v>Magnus Facilty 03 (A/c detail)</v>
      </c>
      <c r="B18" s="2961"/>
      <c r="C18" s="2962"/>
      <c r="D18" s="378" t="e">
        <f>IF(D22="No","0",P17*($N$22/$O$18))</f>
        <v>#DIV/0!</v>
      </c>
      <c r="E18" s="378" t="e">
        <f>IF(E22="No","0",Q17*($N$22/$O$18))</f>
        <v>#DIV/0!</v>
      </c>
      <c r="F18" s="378" t="e">
        <f t="shared" ref="F18:M18" si="5">IF(F22="No","0",R17*($N$22/$O$18))</f>
        <v>#DIV/0!</v>
      </c>
      <c r="G18" s="378" t="e">
        <f t="shared" si="5"/>
        <v>#DIV/0!</v>
      </c>
      <c r="H18" s="378" t="e">
        <f t="shared" si="5"/>
        <v>#DIV/0!</v>
      </c>
      <c r="I18" s="378" t="e">
        <f t="shared" si="5"/>
        <v>#DIV/0!</v>
      </c>
      <c r="J18" s="378" t="e">
        <f t="shared" si="5"/>
        <v>#DIV/0!</v>
      </c>
      <c r="K18" s="378" t="e">
        <f t="shared" si="5"/>
        <v>#DIV/0!</v>
      </c>
      <c r="L18" s="378" t="e">
        <f t="shared" si="5"/>
        <v>#DIV/0!</v>
      </c>
      <c r="M18" s="378" t="e">
        <f t="shared" si="5"/>
        <v>#DIV/0!</v>
      </c>
      <c r="N18" s="379" t="e">
        <f t="shared" ref="N18:N19" si="6">SUM(D18:M18)</f>
        <v>#DIV/0!</v>
      </c>
      <c r="O18" s="355" t="e">
        <f>SUMIF(D22:M22,"Yes",P17:Y17)+0.000000000000000001</f>
        <v>#DIV/0!</v>
      </c>
      <c r="P18" s="380" t="e">
        <f>P17-D18</f>
        <v>#DIV/0!</v>
      </c>
      <c r="Q18" s="380" t="e">
        <f>Q17-E18</f>
        <v>#DIV/0!</v>
      </c>
      <c r="R18" s="380" t="e">
        <f>R17-F18</f>
        <v>#DIV/0!</v>
      </c>
      <c r="S18" s="380" t="e">
        <f t="shared" si="4"/>
        <v>#DIV/0!</v>
      </c>
      <c r="T18" s="380" t="e">
        <f t="shared" si="4"/>
        <v>#DIV/0!</v>
      </c>
      <c r="U18" s="380" t="e">
        <f t="shared" si="4"/>
        <v>#DIV/0!</v>
      </c>
      <c r="V18" s="380" t="e">
        <f t="shared" si="4"/>
        <v>#DIV/0!</v>
      </c>
      <c r="W18" s="380" t="e">
        <f t="shared" si="4"/>
        <v>#DIV/0!</v>
      </c>
      <c r="X18" s="380" t="e">
        <f t="shared" si="4"/>
        <v>#DIV/0!</v>
      </c>
      <c r="Y18" s="380" t="e">
        <f t="shared" si="4"/>
        <v>#DIV/0!</v>
      </c>
    </row>
    <row r="19" spans="1:25" ht="15.75" hidden="1" customHeight="1" x14ac:dyDescent="0.25">
      <c r="A19" s="2960" t="str">
        <f>A23</f>
        <v>Magnus Facilty 04 (A/c detail)</v>
      </c>
      <c r="B19" s="2961"/>
      <c r="C19" s="2962"/>
      <c r="D19" s="378" t="e">
        <f t="shared" ref="D19:M19" si="7">IF(D23="No","0",P18*($N$23/$O$19))</f>
        <v>#DIV/0!</v>
      </c>
      <c r="E19" s="378" t="e">
        <f t="shared" si="7"/>
        <v>#DIV/0!</v>
      </c>
      <c r="F19" s="378" t="e">
        <f t="shared" si="7"/>
        <v>#DIV/0!</v>
      </c>
      <c r="G19" s="378" t="e">
        <f t="shared" si="7"/>
        <v>#DIV/0!</v>
      </c>
      <c r="H19" s="378" t="e">
        <f t="shared" si="7"/>
        <v>#DIV/0!</v>
      </c>
      <c r="I19" s="378" t="e">
        <f t="shared" si="7"/>
        <v>#DIV/0!</v>
      </c>
      <c r="J19" s="378" t="e">
        <f t="shared" si="7"/>
        <v>#DIV/0!</v>
      </c>
      <c r="K19" s="378" t="e">
        <f t="shared" si="7"/>
        <v>#DIV/0!</v>
      </c>
      <c r="L19" s="378" t="e">
        <f t="shared" si="7"/>
        <v>#DIV/0!</v>
      </c>
      <c r="M19" s="378" t="e">
        <f t="shared" si="7"/>
        <v>#DIV/0!</v>
      </c>
      <c r="N19" s="379" t="e">
        <f t="shared" si="6"/>
        <v>#DIV/0!</v>
      </c>
      <c r="O19" s="355" t="e">
        <f>SUMIF(D23:M23,"Yes",P18:Y18)+0.000000000000000001</f>
        <v>#DIV/0!</v>
      </c>
    </row>
    <row r="20" spans="1:25" ht="15.75" thickBot="1" x14ac:dyDescent="0.3">
      <c r="A20" s="381">
        <v>100016303690019</v>
      </c>
      <c r="B20" s="381" t="s">
        <v>2263</v>
      </c>
      <c r="C20" s="2963" t="s">
        <v>2275</v>
      </c>
      <c r="D20" s="382" t="s">
        <v>1347</v>
      </c>
      <c r="E20" s="382" t="s">
        <v>1347</v>
      </c>
      <c r="F20" s="382" t="s">
        <v>1347</v>
      </c>
      <c r="G20" s="382" t="s">
        <v>1347</v>
      </c>
      <c r="H20" s="382" t="s">
        <v>1347</v>
      </c>
      <c r="I20" s="382" t="s">
        <v>1347</v>
      </c>
      <c r="J20" s="382" t="s">
        <v>1347</v>
      </c>
      <c r="K20" s="382" t="s">
        <v>1347</v>
      </c>
      <c r="L20" s="382" t="s">
        <v>1347</v>
      </c>
      <c r="M20" s="382" t="s">
        <v>1347</v>
      </c>
      <c r="N20" s="383">
        <v>0</v>
      </c>
    </row>
    <row r="21" spans="1:25" ht="16.5" thickTop="1" thickBot="1" x14ac:dyDescent="0.3">
      <c r="A21" s="381"/>
      <c r="B21" s="384" t="s">
        <v>2274</v>
      </c>
      <c r="C21" s="2963"/>
      <c r="D21" s="382" t="s">
        <v>1347</v>
      </c>
      <c r="E21" s="382" t="s">
        <v>1347</v>
      </c>
      <c r="F21" s="382" t="s">
        <v>1347</v>
      </c>
      <c r="G21" s="382" t="s">
        <v>1347</v>
      </c>
      <c r="H21" s="382" t="s">
        <v>1347</v>
      </c>
      <c r="I21" s="382" t="s">
        <v>1347</v>
      </c>
      <c r="J21" s="382" t="s">
        <v>1347</v>
      </c>
      <c r="K21" s="382" t="s">
        <v>1347</v>
      </c>
      <c r="L21" s="382" t="s">
        <v>1347</v>
      </c>
      <c r="M21" s="382" t="s">
        <v>1347</v>
      </c>
      <c r="N21" s="383"/>
    </row>
    <row r="22" spans="1:25" ht="16.5" hidden="1" thickTop="1" thickBot="1" x14ac:dyDescent="0.3">
      <c r="A22" s="381" t="s">
        <v>2276</v>
      </c>
      <c r="B22" s="384" t="s">
        <v>2274</v>
      </c>
      <c r="C22" s="2963"/>
      <c r="D22" s="382" t="s">
        <v>1347</v>
      </c>
      <c r="E22" s="382" t="s">
        <v>1347</v>
      </c>
      <c r="F22" s="382" t="s">
        <v>1347</v>
      </c>
      <c r="G22" s="382" t="s">
        <v>1347</v>
      </c>
      <c r="H22" s="382" t="s">
        <v>1347</v>
      </c>
      <c r="I22" s="382" t="s">
        <v>1347</v>
      </c>
      <c r="J22" s="382" t="s">
        <v>1347</v>
      </c>
      <c r="K22" s="382" t="s">
        <v>1347</v>
      </c>
      <c r="L22" s="382" t="s">
        <v>1347</v>
      </c>
      <c r="M22" s="382" t="s">
        <v>1347</v>
      </c>
      <c r="N22" s="383"/>
    </row>
    <row r="23" spans="1:25" ht="16.5" hidden="1" thickTop="1" thickBot="1" x14ac:dyDescent="0.3">
      <c r="A23" s="381" t="s">
        <v>2277</v>
      </c>
      <c r="B23" s="384" t="s">
        <v>2274</v>
      </c>
      <c r="C23" s="2963"/>
      <c r="D23" s="382" t="s">
        <v>1347</v>
      </c>
      <c r="E23" s="382" t="s">
        <v>1347</v>
      </c>
      <c r="F23" s="382" t="s">
        <v>1347</v>
      </c>
      <c r="G23" s="382" t="s">
        <v>1347</v>
      </c>
      <c r="H23" s="382" t="s">
        <v>1347</v>
      </c>
      <c r="I23" s="382" t="s">
        <v>1347</v>
      </c>
      <c r="J23" s="382" t="s">
        <v>1347</v>
      </c>
      <c r="K23" s="382" t="s">
        <v>1347</v>
      </c>
      <c r="L23" s="382" t="s">
        <v>1347</v>
      </c>
      <c r="M23" s="382" t="s">
        <v>1347</v>
      </c>
      <c r="N23" s="383"/>
    </row>
    <row r="24" spans="1:25" ht="16.5" thickTop="1" thickBot="1" x14ac:dyDescent="0.3">
      <c r="A24" s="2964" t="s">
        <v>2278</v>
      </c>
      <c r="B24" s="2965"/>
      <c r="C24" s="2966"/>
      <c r="D24" s="385" t="e">
        <f>IF(D2="","-",IF(SUM(D5:D14,D16,D17,D18,D19)/D4&gt;D2,"Not Okay","Okay"))</f>
        <v>#DIV/0!</v>
      </c>
      <c r="E24" s="385" t="e">
        <f>IF(E2="","-",IF(SUM(E6:E14,E16,E17,E18,E19)/E4&gt;E2,"Not Okay","Okay"))</f>
        <v>#DIV/0!</v>
      </c>
      <c r="F24" s="385" t="e">
        <f>IF(F2="","-",IF(SUM(F7:F14,F16,F17,F18,F19)/F4&gt;F2,"Not Okay","Okay"))</f>
        <v>#DIV/0!</v>
      </c>
      <c r="G24" s="385" t="e">
        <f>IF(G2="","-",IF(SUM(G8:G14,G16,G17,G18,G19)/G4&gt;G2,"Not Okay","Okay"))</f>
        <v>#DIV/0!</v>
      </c>
      <c r="H24" s="385" t="e">
        <f>IF(H2="","-",IF(SUM(H9:H14,H16,H17,H18,H19)/H4&gt;H2,"Not Okay","Okay"))</f>
        <v>#DIV/0!</v>
      </c>
      <c r="I24" s="385" t="e">
        <f>IF(I2="","-",IF(SUM(I10:I14,I16,I17,I18,I19)/I4&gt;I2,"Not Okay","Okay"))</f>
        <v>#DIV/0!</v>
      </c>
      <c r="J24" s="385" t="e">
        <f>IF(J2="","-",IF(SUM(J11:J14,J16,J17,J18,J19)/J4&gt;J2,"Not Okay","Okay"))</f>
        <v>#DIV/0!</v>
      </c>
      <c r="K24" s="385" t="e">
        <f>IF(K2="","-",IF(SUM(K12:K14,K16,K17,K18,K19)/K4&gt;K2,"Not Okay","Okay"))</f>
        <v>#DIV/0!</v>
      </c>
      <c r="L24" s="385" t="e">
        <f>IF(L2="","-",IF(SUM(L13:L14,L16,L17,L18,L19)/L4&gt;L2,"Not Okay","Okay"))</f>
        <v>#DIV/0!</v>
      </c>
      <c r="M24" s="385" t="e">
        <f>IF(M2="","-",IF(SUM(M14,M16,M17,M18,M19)/M4&gt;M2,"Not Okay","Okay"))</f>
        <v>#DIV/0!</v>
      </c>
      <c r="N24" s="386"/>
    </row>
    <row r="25" spans="1:25" ht="15.75" thickBot="1" x14ac:dyDescent="0.3">
      <c r="A25" s="2967" t="s">
        <v>1886</v>
      </c>
      <c r="B25" s="2968"/>
      <c r="C25" s="2969"/>
      <c r="D25" s="387" t="e">
        <f>SUM(D5:D14,D16,D17,D18,D19)</f>
        <v>#DIV/0!</v>
      </c>
      <c r="E25" s="387" t="e">
        <f>SUM(E6:E14,E16,E17,E18,E19)</f>
        <v>#DIV/0!</v>
      </c>
      <c r="F25" s="387" t="e">
        <f>SUM(F7:F14,F16,F17,F18,F19)</f>
        <v>#DIV/0!</v>
      </c>
      <c r="G25" s="387" t="e">
        <f>SUM(G8:G14,G16,G17,G18,G19)</f>
        <v>#DIV/0!</v>
      </c>
      <c r="H25" s="387" t="e">
        <f>SUM(H9:H14,H16,H17,H18,H19)</f>
        <v>#DIV/0!</v>
      </c>
      <c r="I25" s="387" t="e">
        <f>SUM(I10:I14,I16,I17,I18,I19)</f>
        <v>#DIV/0!</v>
      </c>
      <c r="J25" s="387" t="e">
        <f>SUM(J11:J14,J16,J17,J18,J19)</f>
        <v>#DIV/0!</v>
      </c>
      <c r="K25" s="387" t="e">
        <f>SUM(K12:K14,K16,K17,K18,K19)</f>
        <v>#DIV/0!</v>
      </c>
      <c r="L25" s="387" t="e">
        <f>SUM(L13:L14,L16,L17,L18,L19)</f>
        <v>#DIV/0!</v>
      </c>
      <c r="M25" s="387" t="e">
        <f>SUM(M14,M16,M17,M18,M19)</f>
        <v>#DIV/0!</v>
      </c>
      <c r="N25" s="388">
        <f>SUM(N5:N14)+SUM(N20:N23)</f>
        <v>0</v>
      </c>
    </row>
    <row r="26" spans="1:25" x14ac:dyDescent="0.25">
      <c r="A26" s="2941" t="s">
        <v>2279</v>
      </c>
      <c r="B26" s="2942"/>
      <c r="C26" s="2942"/>
      <c r="D26" s="389" t="e">
        <f t="shared" ref="D26:N26" si="8">D25/D4</f>
        <v>#DIV/0!</v>
      </c>
      <c r="E26" s="389" t="e">
        <f t="shared" si="8"/>
        <v>#DIV/0!</v>
      </c>
      <c r="F26" s="389" t="e">
        <f t="shared" si="8"/>
        <v>#DIV/0!</v>
      </c>
      <c r="G26" s="389" t="e">
        <f t="shared" si="8"/>
        <v>#DIV/0!</v>
      </c>
      <c r="H26" s="389" t="e">
        <f t="shared" si="8"/>
        <v>#DIV/0!</v>
      </c>
      <c r="I26" s="389" t="e">
        <f t="shared" si="8"/>
        <v>#DIV/0!</v>
      </c>
      <c r="J26" s="389" t="e">
        <f t="shared" si="8"/>
        <v>#DIV/0!</v>
      </c>
      <c r="K26" s="389" t="e">
        <f t="shared" si="8"/>
        <v>#DIV/0!</v>
      </c>
      <c r="L26" s="389" t="e">
        <f t="shared" si="8"/>
        <v>#DIV/0!</v>
      </c>
      <c r="M26" s="389" t="e">
        <f t="shared" si="8"/>
        <v>#DIV/0!</v>
      </c>
      <c r="N26" s="390" t="e">
        <f t="shared" si="8"/>
        <v>#DIV/0!</v>
      </c>
    </row>
    <row r="27" spans="1:25" x14ac:dyDescent="0.25">
      <c r="A27" s="2970" t="s">
        <v>2280</v>
      </c>
      <c r="B27" s="2971"/>
      <c r="C27" s="2971"/>
      <c r="D27" s="391" t="e">
        <f>IF(SUMIF(C5:C14,"Yes",D5:D19)=D25,"-",(D4-(IF($C$5="Yes",D5/75%,0)+IF($C$6="Yes",D6/75%,0)+IF($C$7="Yes",D7/75%,0)+IF($C$8="Yes",D8/75%,0)+IF($C$9="Yes",D9/75%,0)+IF($C$10="Yes",D10/75%,0)+IF($C$11="Yes",D11/75%,0)+IF($C$12="Yes",D12/75%,0)+IF($C$13="Yes",D13/75%,0)+IF($C$14="Yes",D14/75%,0))))</f>
        <v>#DIV/0!</v>
      </c>
      <c r="E27" s="391" t="e">
        <f>IF(SUMIF(C6:C14,"Yes",E6:E19)=E25,"-",(E4-(IF($C$6="Yes",E6/75%,0)+IF($C$7="Yes",E7/75%,0)+IF($C$8="Yes",E8/75%,0)+IF($C$9="Yes",E9/75%,0)+IF($C$10="Yes",E10/75%,0)+IF($C$11="Yes",E11/75%,0)+IF($C$12="Yes",E12/75%,0)+IF($C$13="Yes",E13/75%,0)+IF($C$14="Yes",E14/75%,0))))</f>
        <v>#DIV/0!</v>
      </c>
      <c r="F27" s="391" t="e">
        <f>IF(SUMIF(C7:C14,"Yes",F7:F19)=F25,"-",(F4-(IF($C$7="Yes",F7/75%,0)+IF($C$8="Yes",F8/75%,0)+IF($C$9="Yes",F9/75%,0)+IF($C$10="Yes",F10/75%,0)+IF($C$11="Yes",F11/75%,0)+IF($C$12="Yes",F12/75%,0)+IF($C$13="Yes",F13/75%,0)+IF($C$14="Yes",F14/75%,0))))</f>
        <v>#DIV/0!</v>
      </c>
      <c r="G27" s="391" t="e">
        <f>IF(SUMIF(C8:C14,"Yes",G8:G19)=G25,"-",(G4-(IF($C$8="Yes",G8/75%,0)+IF($C$9="Yes",G9/75%,0)+IF($C$10="Yes",G10/75%,0)+IF($C$11="Yes",G11/75%,0)+IF($C$12="Yes",G12/75%,0)+IF($C$13="Yes",G13/75%,0)+IF($C$14="Yes",G14/75%,0))))</f>
        <v>#DIV/0!</v>
      </c>
      <c r="H27" s="391" t="e">
        <f>IF(SUMIF(C9:C14,"Yes",H9:H19)=H25,"-",(H4-(IF($C$9="Yes",H9/75%,0)+IF($C$10="Yes",H10/75%,0)+IF($C$11="Yes",H11/75%,0)+IF($C$12="Yes",H12/75%,0)+IF($C$13="Yes",H13/75%,0)+IF($C$14="Yes",H14/75%,0))))</f>
        <v>#DIV/0!</v>
      </c>
      <c r="I27" s="391" t="e">
        <f>IF(SUMIF(C10:C14,"Yes",I10:I19)=I25,"-",(I4-(IF($C$10="Yes",I10/75%,0)+IF($C$11="Yes",I11/75%,0)+IF($C$12="Yes",I12/75%,0)+IF($C$13="Yes",I13/75%,0)+IF($C$14="Yes",I14/75%,0))))</f>
        <v>#DIV/0!</v>
      </c>
      <c r="J27" s="391" t="e">
        <f>IF(SUMIF(C11:C14,"Yes",J11:J19)=J25,"-",(J4-(IF($C$11="Yes",J11/75%,0)+IF($C$12="Yes",J12/75%,0)+IF($C$13="Yes",J13/75%,0)+IF($C$14="Yes",J14/75%,0))))</f>
        <v>#DIV/0!</v>
      </c>
      <c r="K27" s="391" t="e">
        <f>IF(SUMIF(C12:C14,"Yes",K12:K19)=K25,"-",(K4-(IF($C$12="Yes",K12/75%,0)+IF($C$13="Yes",K13/75%,0)+IF($C$14="Yes",K14/75%,0))))</f>
        <v>#DIV/0!</v>
      </c>
      <c r="L27" s="391" t="e">
        <f>IF(SUMIF(C13:C14,"Yes",L13:L19)=L25,"-",(L4-(IF($C$13="Yes",L13/75%,0)+IF($C$14="Yes",L14/75%,0))))</f>
        <v>#DIV/0!</v>
      </c>
      <c r="M27" s="391" t="e">
        <f>IF(SUMIF(C14,"Yes",M14:M19)=M25,"-",(M4-(IF($C$14="Yes",M14/75%,0))))</f>
        <v>#DIV/0!</v>
      </c>
      <c r="N27" s="392" t="e">
        <f>SUM(D27:M27)</f>
        <v>#DIV/0!</v>
      </c>
    </row>
    <row r="28" spans="1:25" ht="15.75" thickBot="1" x14ac:dyDescent="0.3">
      <c r="A28" s="2952" t="s">
        <v>2281</v>
      </c>
      <c r="B28" s="2953"/>
      <c r="C28" s="2953"/>
      <c r="D28" s="393" t="e">
        <f>IF(SUMIF(C5:C14,"Yes",D5:D19)=D25,"-",(D25-(IF($C$5="Yes",D5,0)+IF($C$6="Yes",D6,0)+IF($C$7="Yes",D7,0)+IF($C$8="Yes",D8,0)+IF($C$9="Yes",D9,0)+IF($C$10="Yes",D10,0)+IF($C$11="Yes",D11,0)+IF($C$12="Yes",D12,0)+IF($C$13="Yes",D13,0)+IF($C$14="Yes",D14,0))))</f>
        <v>#DIV/0!</v>
      </c>
      <c r="E28" s="393" t="e">
        <f>IF(SUMIF(C6:C14,"Yes",E6:E19)=E25,"-",(E25-(IF($C$6="Yes",E6,0)+IF($C$7="Yes",E7,0)+IF($C$8="Yes",E8,0)+IF($C$9="Yes",E9,0)+IF($C$10="Yes",E10,0)+IF($C$11="Yes",E11,0)+IF($C$12="Yes",E12,0)+IF($C$13="Yes",E13,0)+IF($C$14="Yes",E14,0))))</f>
        <v>#DIV/0!</v>
      </c>
      <c r="F28" s="393" t="e">
        <f>IF(SUMIF(C7:C14,"Yes",F7:F19)=F25,"-",(F25-(IF($C$7="Yes",F7,0)+IF($C$8="Yes",F8,0)+IF($C$9="Yes",F9,0)+IF($C$10="Yes",F10,0)+IF($C$11="Yes",F11,0)+IF($C$12="Yes",F12,0)+IF($C$13="Yes",F13,0)+IF($C$14="Yes",F14,0))))</f>
        <v>#DIV/0!</v>
      </c>
      <c r="G28" s="393" t="e">
        <f>IF(SUMIF(C8:C14,"Yes",G8:G19)=G25,"-",(G25-(IF($C$8="Yes",G8,0)+IF($C$9="Yes",G9,0)+IF($C$10="Yes",G10,0)+IF($C$11="Yes",G11,0)+IF($C$12="Yes",G12,0)+IF($C$13="Yes",G13,0)+IF($C$14="Yes",G14,0))))</f>
        <v>#DIV/0!</v>
      </c>
      <c r="H28" s="393" t="e">
        <f>IF(SUMIF(C9:C14,"Yes",H9:H19)=H25,"-",(H25-(IF($C$9="Yes",H9,0)+IF($C$10="Yes",H10,0)+IF($C$11="Yes",H11,0)+IF($C$12="Yes",H12,0)+IF($C$13="Yes",H13,0)+IF($C$14="Yes",H14,0))))</f>
        <v>#DIV/0!</v>
      </c>
      <c r="I28" s="393" t="e">
        <f>IF(SUMIF(C10:C14,"Yes",I10:I19)=I25,"-",(I25-(IF($C$10="Yes",I10,0)+IF($C$11="Yes",I11,0)+IF($C$12="Yes",I12,0)+IF($C$13="Yes",I13,0)+IF($C$14="Yes",I14,0))))</f>
        <v>#DIV/0!</v>
      </c>
      <c r="J28" s="393" t="e">
        <f>IF(SUMIF(C11:C14,"Yes",J11:J19)=J25,"-",(J25-(IF($C$11="Yes",J11,0)+IF($C$12="Yes",J12,0)+IF($C$13="Yes",J13,0)+IF($C$14="Yes",J14,0))))</f>
        <v>#DIV/0!</v>
      </c>
      <c r="K28" s="393" t="e">
        <f>IF(SUMIF(C12:C14,"Yes",K12:K19)=K25,"-",(K25-(IF($C$12="Yes",K12,0)+IF($C$13="Yes",K13,0)+IF($C$14="Yes",K14,0))))</f>
        <v>#DIV/0!</v>
      </c>
      <c r="L28" s="393" t="e">
        <f>IF(SUMIF(C13:C14,"Yes",L13:L19)=L25,"-",(L25-(IF($C$13="Yes",L13,0)+IF($C$14="Yes",L14,0))))</f>
        <v>#DIV/0!</v>
      </c>
      <c r="M28" s="393" t="e">
        <f>IF(SUMIF(C14,"Yes",M14:M19)=M25,"-",(M25-(IF($C$14="Yes",M14,0))))</f>
        <v>#DIV/0!</v>
      </c>
      <c r="N28" s="394" t="e">
        <f>SUM(D28:M28)</f>
        <v>#DIV/0!</v>
      </c>
    </row>
    <row r="29" spans="1:25" s="397" customFormat="1" ht="16.5" thickBot="1" x14ac:dyDescent="0.3">
      <c r="A29" s="2941" t="s">
        <v>2282</v>
      </c>
      <c r="B29" s="2942"/>
      <c r="C29" s="2942"/>
      <c r="D29" s="395" t="e">
        <f>D28/D27</f>
        <v>#DIV/0!</v>
      </c>
      <c r="E29" s="395" t="e">
        <f>E28/E27</f>
        <v>#DIV/0!</v>
      </c>
      <c r="F29" s="395" t="e">
        <f>F28/F27</f>
        <v>#DIV/0!</v>
      </c>
      <c r="G29" s="395" t="e">
        <f t="shared" ref="G29:M29" si="9">G28/G27</f>
        <v>#DIV/0!</v>
      </c>
      <c r="H29" s="395" t="e">
        <f t="shared" si="9"/>
        <v>#DIV/0!</v>
      </c>
      <c r="I29" s="395" t="e">
        <f t="shared" si="9"/>
        <v>#DIV/0!</v>
      </c>
      <c r="J29" s="395" t="e">
        <f t="shared" si="9"/>
        <v>#DIV/0!</v>
      </c>
      <c r="K29" s="395" t="e">
        <f t="shared" si="9"/>
        <v>#DIV/0!</v>
      </c>
      <c r="L29" s="395" t="e">
        <f t="shared" si="9"/>
        <v>#DIV/0!</v>
      </c>
      <c r="M29" s="395" t="e">
        <f t="shared" si="9"/>
        <v>#DIV/0!</v>
      </c>
      <c r="N29" s="396"/>
    </row>
    <row r="30" spans="1:25" x14ac:dyDescent="0.25">
      <c r="A30" s="2943" t="s">
        <v>2283</v>
      </c>
      <c r="B30" s="2944"/>
      <c r="C30" s="2945"/>
      <c r="D30" s="398" t="str">
        <f t="shared" ref="D30:M30" si="10">D1</f>
        <v>Prop 1</v>
      </c>
      <c r="E30" s="398" t="str">
        <f t="shared" si="10"/>
        <v>Prop 2</v>
      </c>
      <c r="F30" s="398" t="str">
        <f t="shared" si="10"/>
        <v>Prop 3</v>
      </c>
      <c r="G30" s="398" t="str">
        <f t="shared" si="10"/>
        <v>Prop 4</v>
      </c>
      <c r="H30" s="398" t="str">
        <f t="shared" si="10"/>
        <v>Prop 5</v>
      </c>
      <c r="I30" s="398" t="str">
        <f t="shared" si="10"/>
        <v>Prop 6</v>
      </c>
      <c r="J30" s="398" t="str">
        <f t="shared" si="10"/>
        <v>Prop 7</v>
      </c>
      <c r="K30" s="398" t="str">
        <f t="shared" si="10"/>
        <v>Prop 8</v>
      </c>
      <c r="L30" s="398" t="str">
        <f t="shared" si="10"/>
        <v>Prop 9</v>
      </c>
      <c r="M30" s="398" t="str">
        <f t="shared" si="10"/>
        <v>Prop 10</v>
      </c>
      <c r="N30" s="2946"/>
    </row>
    <row r="31" spans="1:25" x14ac:dyDescent="0.25">
      <c r="A31" s="2935" t="str">
        <f t="shared" ref="A31:A40" si="11">A5</f>
        <v>Fac 01 (Mention A/c No./ LOS ID)</v>
      </c>
      <c r="B31" s="2936"/>
      <c r="C31" s="2936"/>
      <c r="D31" s="399" t="str">
        <f>IF(D5="","-",IF(SUMIF(C5:C14,"Yes",D5:D19)=D25,D5/D26,IF(C5="Yes",D5/75%,D5/($D$28/$D$27))))</f>
        <v>-</v>
      </c>
      <c r="E31" s="2949"/>
      <c r="F31" s="2950"/>
      <c r="G31" s="2950"/>
      <c r="H31" s="2950"/>
      <c r="I31" s="2950"/>
      <c r="J31" s="2950"/>
      <c r="K31" s="2950"/>
      <c r="L31" s="2950"/>
      <c r="M31" s="2951"/>
      <c r="N31" s="2947"/>
    </row>
    <row r="32" spans="1:25" x14ac:dyDescent="0.25">
      <c r="A32" s="2935" t="str">
        <f t="shared" si="11"/>
        <v>Fac 02 (Mention A/c No./ LOS ID)</v>
      </c>
      <c r="B32" s="2936"/>
      <c r="C32" s="2936"/>
      <c r="D32" s="399" t="str">
        <f>IF(D6="","-",IF(SUMIF(C5:C14,"Yes",D5:D19)=D25,D6/D26,IF(C6="Yes",D6/75%,D6/($D$28/$D$27))))</f>
        <v>-</v>
      </c>
      <c r="E32" s="400" t="str">
        <f>IF(E6="","-",IF(SUMIF(C6:C14,"Yes",E6:E19)=E25,E6/E26,IF(C6="Yes",E6/75%,E6/($E$28/$E$27))))</f>
        <v>-</v>
      </c>
      <c r="F32" s="2939"/>
      <c r="G32" s="2939"/>
      <c r="H32" s="2939"/>
      <c r="I32" s="2939"/>
      <c r="J32" s="2939"/>
      <c r="K32" s="2939"/>
      <c r="L32" s="2939"/>
      <c r="M32" s="2940"/>
      <c r="N32" s="2947"/>
    </row>
    <row r="33" spans="1:14" x14ac:dyDescent="0.25">
      <c r="A33" s="2935" t="str">
        <f t="shared" si="11"/>
        <v>Fac 03 (Mention A/c No./ LOS ID)</v>
      </c>
      <c r="B33" s="2936"/>
      <c r="C33" s="2936"/>
      <c r="D33" s="399" t="str">
        <f>IF(D7="","-",IF(SUMIF(C5:C14,"Yes",D5:D19)=D25,D7/D26,IF(C7="Yes",D7/75%,D7/($D$28/$D$27))))</f>
        <v>-</v>
      </c>
      <c r="E33" s="399" t="str">
        <f>IF(E7="","-",IF(SUMIF(C6:C14,"Yes",E6:E19)=E25,E7/E26,IF(C7="Yes",E7/75%,E7/($E$28/$E$27))))</f>
        <v>-</v>
      </c>
      <c r="F33" s="400" t="str">
        <f>IF(F7="","-",IF(SUMIF(C7:C14,"Yes",F7:F19)=F25,F7/F26,IF(C7="Yes",F7/75%,F7/($F$28/$F$27))))</f>
        <v>-</v>
      </c>
      <c r="G33" s="2939"/>
      <c r="H33" s="2939"/>
      <c r="I33" s="2939"/>
      <c r="J33" s="2939"/>
      <c r="K33" s="2939"/>
      <c r="L33" s="2939"/>
      <c r="M33" s="2940"/>
      <c r="N33" s="2947"/>
    </row>
    <row r="34" spans="1:14" x14ac:dyDescent="0.25">
      <c r="A34" s="2935" t="str">
        <f t="shared" si="11"/>
        <v>Fac 04 (Mention A/c No./ LOS ID)</v>
      </c>
      <c r="B34" s="2936"/>
      <c r="C34" s="2936"/>
      <c r="D34" s="399" t="str">
        <f>IF(D8="","-",IF(SUMIF(C5:C14,"Yes",D5:D19)=D25,D8/D26,IF(C8="Yes",D8/75%,D8/($D$28/$D$27))))</f>
        <v>-</v>
      </c>
      <c r="E34" s="399" t="str">
        <f>IF(E8="","-",IF(SUMIF(C6:C14,"Yes",E6:E19)=E25,E8/E26,IF(C8="Yes",E8/75%,E8/($E$28/$E$27))))</f>
        <v>-</v>
      </c>
      <c r="F34" s="399" t="str">
        <f>IF(F8="","-",IF(SUMIF(C7:C14,"Yes",F7:F19)=F25,F8/F26,IF(C8="Yes",F8/75%,F8/($F$28/$F$27))))</f>
        <v>-</v>
      </c>
      <c r="G34" s="400" t="str">
        <f>IF(G8="","-",IF(SUMIF(C8:C14,"Yes",G8:G19)=G25,G8/G26,IF(C8="Yes",G8/75%,G8/(G$28/G$27))))</f>
        <v>-</v>
      </c>
      <c r="H34" s="2939"/>
      <c r="I34" s="2939"/>
      <c r="J34" s="2939"/>
      <c r="K34" s="2939"/>
      <c r="L34" s="2939"/>
      <c r="M34" s="2940"/>
      <c r="N34" s="2947"/>
    </row>
    <row r="35" spans="1:14" x14ac:dyDescent="0.25">
      <c r="A35" s="2935" t="str">
        <f t="shared" si="11"/>
        <v>Fac 05 (Mention A/c No./ LOS ID)</v>
      </c>
      <c r="B35" s="2936"/>
      <c r="C35" s="2936"/>
      <c r="D35" s="399" t="str">
        <f>IF(D9="","-",IF(SUMIF(C5:C14,"Yes",D5:D19)=D25,D9/D26,IF(C9="Yes",D9/75%,D9/($D$28/$D$27))))</f>
        <v>-</v>
      </c>
      <c r="E35" s="399" t="str">
        <f>IF(E9="","-",IF(SUMIF(C6:C14,"Yes",E6:E19)=E25,E9/E26,IF(C9="Yes",E9/75%,E9/($E$28/$E$27))))</f>
        <v>-</v>
      </c>
      <c r="F35" s="399" t="str">
        <f>IF(F9="","-",IF(SUMIF(C7:C14,"Yes",F7:F19)=F25,F9/F26,IF(C9="Yes",F9/75%,F9/($F$28/$F$27))))</f>
        <v>-</v>
      </c>
      <c r="G35" s="399" t="str">
        <f>IF(G9="","-",IF(SUMIF(C8:C14,"Yes",G8:G19)=G25,G9/G26,IF(G9="","-",IF(C9="Yes",G9/75%,G9/(G$28/G$27)))))</f>
        <v>-</v>
      </c>
      <c r="H35" s="400" t="str">
        <f>IF(H9="","-",IF(SUMIF(C9:C14,"Yes",H9:H19)=H25,H9/H26,IF($C9="Yes",H9/75%,H9/(H$28/H$27))))</f>
        <v>-</v>
      </c>
      <c r="I35" s="2939"/>
      <c r="J35" s="2939"/>
      <c r="K35" s="2939"/>
      <c r="L35" s="2939"/>
      <c r="M35" s="2940"/>
      <c r="N35" s="2947"/>
    </row>
    <row r="36" spans="1:14" x14ac:dyDescent="0.25">
      <c r="A36" s="2935" t="str">
        <f t="shared" si="11"/>
        <v>Fac 06 (Mention A/c No./ LOS ID)</v>
      </c>
      <c r="B36" s="2936"/>
      <c r="C36" s="2936"/>
      <c r="D36" s="399" t="str">
        <f>IF(D10="","-",IF(SUMIF(C5:C14,"Yes",D5:D19)=D25,D10/D26,IF(C10="Yes",D10/75%,D10/($D$28/$D$27))))</f>
        <v>-</v>
      </c>
      <c r="E36" s="399" t="str">
        <f>IF(E10="","-",IF(SUMIF(C6:C14,"Yes",E6:E19)=E25,E10/E26,IF(C10="Yes",E10/75%,E10/($E$28/$E$27))))</f>
        <v>-</v>
      </c>
      <c r="F36" s="399" t="str">
        <f>IF(F10="","-",IF(SUMIF(C7:C14,"Yes",F7:F19)=F25,F10/F26,IF(C10="Yes",F10/75%,F10/($F$28/$F$27))))</f>
        <v>-</v>
      </c>
      <c r="G36" s="399" t="str">
        <f>IF(G10="","-",IF(SUMIF(C8:C14,"Yes",G8:G19)=G25,G10/G26,IF(C10="Yes",G10/75%,G10/(G$28/G$27))))</f>
        <v>-</v>
      </c>
      <c r="H36" s="399" t="str">
        <f>IF(H10="","-",IF(SUMIF(C9:C14,"Yes",H9:H19)=H25,H10/H26,IF($C10="Yes",H10/75%,H10/(H$28/H$27))))</f>
        <v>-</v>
      </c>
      <c r="I36" s="400" t="str">
        <f>IF(I10="","-",IF(SUMIF(C10:C14,"Yes",I10:I19)=I25,I10/I26,IF($C10="Yes",I10/75%,I10/(I$28/I$27))))</f>
        <v>-</v>
      </c>
      <c r="J36" s="2939"/>
      <c r="K36" s="2939"/>
      <c r="L36" s="2939"/>
      <c r="M36" s="2940"/>
      <c r="N36" s="2947"/>
    </row>
    <row r="37" spans="1:14" hidden="1" x14ac:dyDescent="0.25">
      <c r="A37" s="2935" t="str">
        <f t="shared" si="11"/>
        <v>Fac 07 (Mention A/c No./ LOS ID)</v>
      </c>
      <c r="B37" s="2936"/>
      <c r="C37" s="2936"/>
      <c r="D37" s="399" t="str">
        <f>IF(D11="","-",IF(SUMIF(C5:C14,"Yes",D5:D19)=D25,D11/D26,IF(C11="Yes",D11/75%,D11/($D$28/$D$27))))</f>
        <v>-</v>
      </c>
      <c r="E37" s="399" t="str">
        <f>IF(E11="","-",IF(SUMIF(C6:C14,"Yes",E6:E19)=E25,E11/E26,IF(C11="Yes",E11/75%,E11/($E$28/$E$27))))</f>
        <v>-</v>
      </c>
      <c r="F37" s="399" t="str">
        <f>IF(F11="","-",IF(SUMIF(C7:C14,"Yes",F7:F19)=F25,F11/F26,IF(C11="Yes",F11/75%,F11/($F$28/$F$27))))</f>
        <v>-</v>
      </c>
      <c r="G37" s="399" t="str">
        <f>IF(G11="","-",IF(SUMIF(C8:C14,"Yes",G8:G19)=G25,G11/G26,IF(C11="Yes",G11/75%,G11/(G$28/G$27))))</f>
        <v>-</v>
      </c>
      <c r="H37" s="399" t="str">
        <f>IF(H11="","-",IF(SUMIF(C9:C14,"Yes",H9:H19)=H25,H11/H26,IF($C11="Yes",H11/75%,H11/(H$28/H$27))))</f>
        <v>-</v>
      </c>
      <c r="I37" s="399" t="str">
        <f>IF(I11="","-",IF(SUMIF(C10:C14,"Yes",I10:I19)=I25,I11/I26,IF($C11="Yes",I11/75%,I11/(I$28/I$27))))</f>
        <v>-</v>
      </c>
      <c r="J37" s="400" t="str">
        <f>IF(J11="","-",IF(SUMIF(C11:C14,"Yes",J11:J19)=J25,J11/J26,IF($C11="Yes",J11/75%,J11/(J$28/J$27))))</f>
        <v>-</v>
      </c>
      <c r="K37" s="2939"/>
      <c r="L37" s="2939"/>
      <c r="M37" s="2940"/>
      <c r="N37" s="2947"/>
    </row>
    <row r="38" spans="1:14" hidden="1" x14ac:dyDescent="0.25">
      <c r="A38" s="2935" t="str">
        <f t="shared" si="11"/>
        <v>Fac 08 (Mention A/c No./ LOS ID)</v>
      </c>
      <c r="B38" s="2936"/>
      <c r="C38" s="2936"/>
      <c r="D38" s="399" t="str">
        <f>IF(D12="","-",IF(SUMIF(C5:C14,"Yes",D5:D19)=D25,D12/D26,IF(C12="Yes",D12/75%,D12/($D$28/$D$27))))</f>
        <v>-</v>
      </c>
      <c r="E38" s="399" t="str">
        <f>IF(E12="","-",IF(SUMIF(C6:C14,"Yes",E6:E19)=E25,E12/E26,IF(C12="Yes",E12/75%,E12/($E$28/$E$27))))</f>
        <v>-</v>
      </c>
      <c r="F38" s="399" t="str">
        <f>IF(F12="","-",IF(SUMIF(C7:C14,"Yes",F7:F19)=F25,F12/F26,IF(C12="Yes",F12/75%,F12/($F$28/$F$27))))</f>
        <v>-</v>
      </c>
      <c r="G38" s="399" t="str">
        <f>IF(G12="","-",IF(SUMIF(C8:C14,"Yes",G8:G19)=G25,G12/G26,IF(C12="Yes",G12/75%,G12/(G$28/G$27))))</f>
        <v>-</v>
      </c>
      <c r="H38" s="399" t="str">
        <f>IF(H12="","-",IF(SUMIF(C9:C14,"Yes",H9:H19)=H25,H12/H26,IF($C12="Yes",H12/75%,H12/(H$28/H$27))))</f>
        <v>-</v>
      </c>
      <c r="I38" s="399" t="str">
        <f>IF(I12="","-",IF(SUMIF(C10:C14,"Yes",I10:I19)=I25,I12/I26,IF($C12="Yes",I12/75%,I12/(I$28/I$27))))</f>
        <v>-</v>
      </c>
      <c r="J38" s="399" t="str">
        <f>IF(J12="","-",IF(SUMIF(C11:C14,"Yes",J11:J19)=J25,J12/J26,IF($C12="Yes",J12/75%,J12/(J$28/J$27))))</f>
        <v>-</v>
      </c>
      <c r="K38" s="400" t="str">
        <f>IF(K12="","-",IF(SUMIF(C12:C14,"Yes",K12:K19)=K25,K12/K26,IF($C12="Yes",K12/75%,K12/(K$28/K$27))))</f>
        <v>-</v>
      </c>
      <c r="L38" s="2939"/>
      <c r="M38" s="2940"/>
      <c r="N38" s="2947"/>
    </row>
    <row r="39" spans="1:14" hidden="1" x14ac:dyDescent="0.25">
      <c r="A39" s="2935" t="str">
        <f t="shared" si="11"/>
        <v>Fac 09 (Mention A/c No./ LOS ID)</v>
      </c>
      <c r="B39" s="2936"/>
      <c r="C39" s="2936"/>
      <c r="D39" s="399" t="str">
        <f>IF(D13="","-",IF(SUMIF(C5:C14,"Yes",D5:D19)=D25,D13/D26,IF(C13="Yes",D13/75%,D13/($D$28/$D$27))))</f>
        <v>-</v>
      </c>
      <c r="E39" s="399" t="str">
        <f>IF(E13="","-",IF(SUMIF(C6:C14,"Yes",E6:E19)=E25,E13/E26,IF(C13="Yes",E13/75%,E13/($E$28/$E$27))))</f>
        <v>-</v>
      </c>
      <c r="F39" s="399" t="str">
        <f>IF(F13="","-",IF(SUMIF(C7:C14,"Yes",F7:F19)=F25,F13/F26,IF(C13="Yes",F13/75%,F13/($F$28/$F$27))))</f>
        <v>-</v>
      </c>
      <c r="G39" s="399" t="str">
        <f>IF(G13="","-",IF(SUMIF(C8:C14,"Yes",G8:G19)=G25,G13/G26,IF(C13="Yes",G13/75%,G13/(G$28/G$27))))</f>
        <v>-</v>
      </c>
      <c r="H39" s="399" t="str">
        <f>IF(H13="","-",IF(SUMIF(C9:C14,"Yes",H9:H19)=H25,H13/H26,IF($C13="Yes",H13/75%,H13/(H$28/H$27))))</f>
        <v>-</v>
      </c>
      <c r="I39" s="399" t="str">
        <f>IF(I13="","-",IF(SUMIF(C10:C14,"Yes",I10:I19)=I25,I13/I26,IF($C13="Yes",I13/75%,I13/(I$28/I$27))))</f>
        <v>-</v>
      </c>
      <c r="J39" s="399" t="str">
        <f>IF(J13="","-",IF(SUMIF(C11:C14,"Yes",J11:J19)=J25,J13/J26,IF($C13="Yes",J13/75%,J13/(J$28/J$27))))</f>
        <v>-</v>
      </c>
      <c r="K39" s="399" t="str">
        <f>IF(K13="","-",IF(SUMIF(C12:C14,"Yes",K12:K19)=K25,K13/K26,IF($C13="Yes",K13/75%,K13/(K$28/K$27))))</f>
        <v>-</v>
      </c>
      <c r="L39" s="400" t="str">
        <f>IF(L13="","-",IF(SUMIF(C13:C14,"Yes",L13:L19)=L25,L13/L26,IF($C13="Yes",L13/75%,L13/(L$28/L$27))))</f>
        <v>-</v>
      </c>
      <c r="M39" s="401"/>
      <c r="N39" s="2947"/>
    </row>
    <row r="40" spans="1:14" hidden="1" x14ac:dyDescent="0.25">
      <c r="A40" s="2935" t="str">
        <f t="shared" si="11"/>
        <v>Fac 10 (Mention A/c No./ LOS ID)</v>
      </c>
      <c r="B40" s="2936"/>
      <c r="C40" s="2936"/>
      <c r="D40" s="399" t="str">
        <f>IF(D14="","-",IF(SUMIF(C5:C14,"Yes",D5:D19)=D25,D14/D26,IF(C14="Yes",D14/75%,D14/($D$28/$D$27))))</f>
        <v>-</v>
      </c>
      <c r="E40" s="399" t="str">
        <f>IF(E14="","-",IF(SUMIF(C6:C14,"Yes",E6:E19)=E25,E14/E26,IF(C14="Yes",E14/75%,E14/($E$28/$E$27))))</f>
        <v>-</v>
      </c>
      <c r="F40" s="399" t="str">
        <f>IF(F14="","-",IF(SUMIF(C7:C14,"Yes",F7:F19)=F25,F14/F26,IF(C14="Yes",F14/75%,F14/($F$28/$F$27))))</f>
        <v>-</v>
      </c>
      <c r="G40" s="399" t="str">
        <f>IF(G14="","-",IF(SUMIF(C8:C14,"Yes",G8:G19)=G25,G14/G26,IF(C14="Yes",G14/75%,G14/(G$28/G$27))))</f>
        <v>-</v>
      </c>
      <c r="H40" s="399" t="str">
        <f>IF(H14="","-",IF(SUMIF(C9:C14,"Yes",H9:H19)=H25,H14/H26,IF($C14="Yes",H14/75%,H14/(H$28/H$27))))</f>
        <v>-</v>
      </c>
      <c r="I40" s="399" t="str">
        <f>IF(I14="","-",IF(SUMIF(C10:C14,"Yes",I10:I19)=I25,I14/I26,IF($C14="Yes",I14/75%,I14/(I$28/I$27))))</f>
        <v>-</v>
      </c>
      <c r="J40" s="399" t="str">
        <f>IF(J14="","-",IF(SUMIF(C11:C14,"Yes",J11:J19)=J25,J14/J26,IF($C14="Yes",J14/75%,J14/(J$28/J$27))))</f>
        <v>-</v>
      </c>
      <c r="K40" s="399" t="str">
        <f>IF(K14="","-",IF(SUMIF(C12:C14,"Yes",K12:K19)=K25,K14/K26,IF($C14="Yes",K14/75%,K14/(K$28/K$27))))</f>
        <v>-</v>
      </c>
      <c r="L40" s="399" t="str">
        <f>IF(L14="","-",IF(SUMIF(C13:C14,"Yes",L13:L19)=L25,L14/L26,IF($C14="Yes",L14/75%,L14/(L$28/L$27))))</f>
        <v>-</v>
      </c>
      <c r="M40" s="400" t="str">
        <f>IF(M14="","-",IF(SUMIF(C14,"Yes",M14:M19)=M25,M14/M26,IF($C14="Yes",M14/75%,M14/(M$28/M$27))))</f>
        <v>-</v>
      </c>
      <c r="N40" s="2947"/>
    </row>
    <row r="41" spans="1:14" x14ac:dyDescent="0.25">
      <c r="A41" s="2935">
        <f>A20</f>
        <v>100016303690019</v>
      </c>
      <c r="B41" s="2936"/>
      <c r="C41" s="2936"/>
      <c r="D41" s="402" t="e">
        <f>IF(D16="","-",D16/($D$28/$D$27))</f>
        <v>#DIV/0!</v>
      </c>
      <c r="E41" s="402" t="e">
        <f>IF(E16="","-",E16/($E$28/$E$27))</f>
        <v>#DIV/0!</v>
      </c>
      <c r="F41" s="402" t="e">
        <f t="shared" ref="F41:M44" si="12">IF(F16="","-",F16/(F$28/F$27))</f>
        <v>#DIV/0!</v>
      </c>
      <c r="G41" s="402" t="e">
        <f t="shared" si="12"/>
        <v>#DIV/0!</v>
      </c>
      <c r="H41" s="402" t="e">
        <f t="shared" si="12"/>
        <v>#DIV/0!</v>
      </c>
      <c r="I41" s="402" t="e">
        <f t="shared" si="12"/>
        <v>#DIV/0!</v>
      </c>
      <c r="J41" s="402" t="e">
        <f t="shared" si="12"/>
        <v>#DIV/0!</v>
      </c>
      <c r="K41" s="402" t="e">
        <f t="shared" si="12"/>
        <v>#DIV/0!</v>
      </c>
      <c r="L41" s="402" t="e">
        <f t="shared" si="12"/>
        <v>#DIV/0!</v>
      </c>
      <c r="M41" s="402" t="e">
        <f t="shared" si="12"/>
        <v>#DIV/0!</v>
      </c>
      <c r="N41" s="2947"/>
    </row>
    <row r="42" spans="1:14" x14ac:dyDescent="0.25">
      <c r="A42" s="2935">
        <f>A21</f>
        <v>0</v>
      </c>
      <c r="B42" s="2936"/>
      <c r="C42" s="2936"/>
      <c r="D42" s="402" t="e">
        <f>IF(D17="","-",D17/($D$28/$D$27))</f>
        <v>#DIV/0!</v>
      </c>
      <c r="E42" s="402" t="e">
        <f>IF(E17="","-",E17/($E$28/$E$27))</f>
        <v>#DIV/0!</v>
      </c>
      <c r="F42" s="402" t="e">
        <f>IF(F17="","-",F17/($F$28/$F$27))</f>
        <v>#DIV/0!</v>
      </c>
      <c r="G42" s="402" t="e">
        <f t="shared" si="12"/>
        <v>#DIV/0!</v>
      </c>
      <c r="H42" s="402" t="e">
        <f t="shared" si="12"/>
        <v>#DIV/0!</v>
      </c>
      <c r="I42" s="402" t="e">
        <f t="shared" si="12"/>
        <v>#DIV/0!</v>
      </c>
      <c r="J42" s="402" t="e">
        <f t="shared" si="12"/>
        <v>#DIV/0!</v>
      </c>
      <c r="K42" s="402" t="e">
        <f t="shared" si="12"/>
        <v>#DIV/0!</v>
      </c>
      <c r="L42" s="402" t="e">
        <f t="shared" si="12"/>
        <v>#DIV/0!</v>
      </c>
      <c r="M42" s="402" t="e">
        <f t="shared" si="12"/>
        <v>#DIV/0!</v>
      </c>
      <c r="N42" s="2947"/>
    </row>
    <row r="43" spans="1:14" hidden="1" x14ac:dyDescent="0.25">
      <c r="A43" s="2935" t="str">
        <f>A22</f>
        <v>Magnus Facilty 03 (A/c detail)</v>
      </c>
      <c r="B43" s="2936"/>
      <c r="C43" s="2936"/>
      <c r="D43" s="402" t="e">
        <f>IF(D18="","-",D18/($D$28/$D$27))</f>
        <v>#DIV/0!</v>
      </c>
      <c r="E43" s="402" t="e">
        <f>IF(E18="","-",E18/($E$28/$E$27))</f>
        <v>#DIV/0!</v>
      </c>
      <c r="F43" s="402" t="e">
        <f>IF(F18="","-",F18/($F$28/$F$27))</f>
        <v>#DIV/0!</v>
      </c>
      <c r="G43" s="402" t="e">
        <f t="shared" si="12"/>
        <v>#DIV/0!</v>
      </c>
      <c r="H43" s="402" t="e">
        <f t="shared" si="12"/>
        <v>#DIV/0!</v>
      </c>
      <c r="I43" s="402" t="e">
        <f t="shared" si="12"/>
        <v>#DIV/0!</v>
      </c>
      <c r="J43" s="402" t="e">
        <f t="shared" si="12"/>
        <v>#DIV/0!</v>
      </c>
      <c r="K43" s="402" t="e">
        <f t="shared" si="12"/>
        <v>#DIV/0!</v>
      </c>
      <c r="L43" s="402" t="e">
        <f t="shared" si="12"/>
        <v>#DIV/0!</v>
      </c>
      <c r="M43" s="402" t="e">
        <f t="shared" si="12"/>
        <v>#DIV/0!</v>
      </c>
      <c r="N43" s="2947"/>
    </row>
    <row r="44" spans="1:14" hidden="1" x14ac:dyDescent="0.25">
      <c r="A44" s="2935" t="str">
        <f>A23</f>
        <v>Magnus Facilty 04 (A/c detail)</v>
      </c>
      <c r="B44" s="2936"/>
      <c r="C44" s="2936"/>
      <c r="D44" s="402" t="e">
        <f>IF(D19="","-",D19/($D$28/$D$27))</f>
        <v>#DIV/0!</v>
      </c>
      <c r="E44" s="402" t="e">
        <f>IF(E19="","-",E19/($E$28/$E$27))</f>
        <v>#DIV/0!</v>
      </c>
      <c r="F44" s="402" t="e">
        <f>IF(F19="","-",F19/($F$28/$F$27))</f>
        <v>#DIV/0!</v>
      </c>
      <c r="G44" s="402" t="e">
        <f t="shared" si="12"/>
        <v>#DIV/0!</v>
      </c>
      <c r="H44" s="402" t="e">
        <f t="shared" si="12"/>
        <v>#DIV/0!</v>
      </c>
      <c r="I44" s="402" t="e">
        <f t="shared" si="12"/>
        <v>#DIV/0!</v>
      </c>
      <c r="J44" s="402" t="e">
        <f t="shared" si="12"/>
        <v>#DIV/0!</v>
      </c>
      <c r="K44" s="402" t="e">
        <f t="shared" si="12"/>
        <v>#DIV/0!</v>
      </c>
      <c r="L44" s="402" t="e">
        <f t="shared" si="12"/>
        <v>#DIV/0!</v>
      </c>
      <c r="M44" s="402" t="e">
        <f t="shared" si="12"/>
        <v>#DIV/0!</v>
      </c>
      <c r="N44" s="2948"/>
    </row>
    <row r="45" spans="1:14" ht="15.75" thickBot="1" x14ac:dyDescent="0.3">
      <c r="A45" s="2937" t="s">
        <v>1341</v>
      </c>
      <c r="B45" s="2938"/>
      <c r="C45" s="2938"/>
      <c r="D45" s="403" t="e">
        <f>SUM(D31:D44)</f>
        <v>#DIV/0!</v>
      </c>
      <c r="E45" s="403" t="e">
        <f>SUM(E32:E44)</f>
        <v>#DIV/0!</v>
      </c>
      <c r="F45" s="403" t="e">
        <f>SUM(F33:F44)</f>
        <v>#DIV/0!</v>
      </c>
      <c r="G45" s="403" t="e">
        <f>SUM(G34:G44)</f>
        <v>#DIV/0!</v>
      </c>
      <c r="H45" s="403" t="e">
        <f>SUM(H35:H44)</f>
        <v>#DIV/0!</v>
      </c>
      <c r="I45" s="403" t="e">
        <f>SUM(I36:I44)</f>
        <v>#DIV/0!</v>
      </c>
      <c r="J45" s="403" t="e">
        <f>SUM(J37:J44)</f>
        <v>#DIV/0!</v>
      </c>
      <c r="K45" s="403" t="e">
        <f>SUM(K38:K44)</f>
        <v>#DIV/0!</v>
      </c>
      <c r="L45" s="403" t="e">
        <f>SUM(L39:L44)</f>
        <v>#DIV/0!</v>
      </c>
      <c r="M45" s="403" t="e">
        <f>SUM(M40:M44)</f>
        <v>#DIV/0!</v>
      </c>
      <c r="N45" s="404" t="e">
        <f>SUM(D45:M45)</f>
        <v>#DIV/0!</v>
      </c>
    </row>
    <row r="46" spans="1:14" x14ac:dyDescent="0.25"/>
    <row r="47" spans="1:14" ht="21" x14ac:dyDescent="0.25">
      <c r="A47" s="2933" t="s">
        <v>2284</v>
      </c>
      <c r="B47" s="2933"/>
      <c r="C47" s="2933"/>
      <c r="D47" s="2934" t="s">
        <v>2584</v>
      </c>
      <c r="E47" s="2934"/>
      <c r="F47" s="2934"/>
      <c r="G47" s="2934"/>
      <c r="H47" s="2934"/>
      <c r="I47" s="2934"/>
      <c r="J47" s="2934"/>
      <c r="K47" s="2934"/>
      <c r="L47" s="2934"/>
      <c r="M47" s="2934"/>
      <c r="N47" s="2934"/>
    </row>
    <row r="49" spans="6:6" hidden="1" x14ac:dyDescent="0.25">
      <c r="F49" s="405"/>
    </row>
    <row r="50" spans="6:6" hidden="1" x14ac:dyDescent="0.25">
      <c r="F50" s="405"/>
    </row>
    <row r="51" spans="6:6" x14ac:dyDescent="0.25"/>
    <row r="52" spans="6:6" x14ac:dyDescent="0.25"/>
  </sheetData>
  <sheetProtection algorithmName="SHA-512" hashValue="Yddei9htKIqq6JjnC2pW8M9NQH0y+Ovjjg3lhWcGb6SyZQ9+zQqDQO9NxnUFrD83kKV6Z/cifmpAFzLEddaKqw==" saltValue="eIMjNpkiFbzPAnzfKx7orA==" spinCount="100000" sheet="1" objects="1" scenarios="1" formatColumns="0" formatRows="0"/>
  <protectedRanges>
    <protectedRange sqref="A1:A2" name="Range3"/>
    <protectedRange sqref="A5:D14 E6:E14 F7:F14 G8:G14 H9:H14 I10:I14 J11:J14 K12:K14 L13:L14 M14 A20:B23 D20:N23 D1:M4" name="Range1"/>
    <protectedRange sqref="D47:N47" name="Range2"/>
    <protectedRange sqref="N20:N23" name="Range4"/>
  </protectedRanges>
  <mergeCells count="52">
    <mergeCell ref="K11:M11"/>
    <mergeCell ref="A1:A2"/>
    <mergeCell ref="B1:C2"/>
    <mergeCell ref="N1:N3"/>
    <mergeCell ref="A3:A4"/>
    <mergeCell ref="B3:B4"/>
    <mergeCell ref="E5:M5"/>
    <mergeCell ref="F6:M6"/>
    <mergeCell ref="G7:M7"/>
    <mergeCell ref="H8:M8"/>
    <mergeCell ref="I9:M9"/>
    <mergeCell ref="J10:M10"/>
    <mergeCell ref="A28:C28"/>
    <mergeCell ref="L12:M12"/>
    <mergeCell ref="A15:C15"/>
    <mergeCell ref="A16:C16"/>
    <mergeCell ref="A17:C17"/>
    <mergeCell ref="A18:C18"/>
    <mergeCell ref="A19:C19"/>
    <mergeCell ref="C20:C23"/>
    <mergeCell ref="A24:C24"/>
    <mergeCell ref="A25:C25"/>
    <mergeCell ref="A26:C26"/>
    <mergeCell ref="A27:C27"/>
    <mergeCell ref="A29:C29"/>
    <mergeCell ref="A30:C30"/>
    <mergeCell ref="N30:N44"/>
    <mergeCell ref="A31:C31"/>
    <mergeCell ref="E31:M31"/>
    <mergeCell ref="A32:C32"/>
    <mergeCell ref="F32:M32"/>
    <mergeCell ref="A33:C33"/>
    <mergeCell ref="G33:M33"/>
    <mergeCell ref="A34:C34"/>
    <mergeCell ref="A42:C42"/>
    <mergeCell ref="H34:M34"/>
    <mergeCell ref="A35:C35"/>
    <mergeCell ref="I35:M35"/>
    <mergeCell ref="A36:C36"/>
    <mergeCell ref="J36:M36"/>
    <mergeCell ref="A37:C37"/>
    <mergeCell ref="K37:M37"/>
    <mergeCell ref="A38:C38"/>
    <mergeCell ref="L38:M38"/>
    <mergeCell ref="A39:C39"/>
    <mergeCell ref="A47:C47"/>
    <mergeCell ref="D47:N47"/>
    <mergeCell ref="A40:C40"/>
    <mergeCell ref="A41:C41"/>
    <mergeCell ref="A43:C43"/>
    <mergeCell ref="A44:C44"/>
    <mergeCell ref="A45:C45"/>
  </mergeCells>
  <conditionalFormatting sqref="D45">
    <cfRule type="cellIs" dxfId="82" priority="41" operator="notEqual">
      <formula>$D$4</formula>
    </cfRule>
    <cfRule type="cellIs" dxfId="81" priority="50" operator="equal">
      <formula>$D$4</formula>
    </cfRule>
  </conditionalFormatting>
  <conditionalFormatting sqref="E45">
    <cfRule type="cellIs" dxfId="80" priority="40" operator="notEqual">
      <formula>E4</formula>
    </cfRule>
    <cfRule type="cellIs" dxfId="79" priority="49" operator="equal">
      <formula>$E$4</formula>
    </cfRule>
  </conditionalFormatting>
  <conditionalFormatting sqref="F45">
    <cfRule type="cellIs" dxfId="78" priority="39" operator="notEqual">
      <formula>F4</formula>
    </cfRule>
    <cfRule type="cellIs" dxfId="77" priority="48" operator="equal">
      <formula>$F$4</formula>
    </cfRule>
  </conditionalFormatting>
  <conditionalFormatting sqref="H45">
    <cfRule type="cellIs" dxfId="76" priority="38" operator="notEqual">
      <formula>H4</formula>
    </cfRule>
    <cfRule type="cellIs" dxfId="75" priority="47" operator="equal">
      <formula>$H$4</formula>
    </cfRule>
  </conditionalFormatting>
  <conditionalFormatting sqref="I45">
    <cfRule type="cellIs" dxfId="74" priority="37" operator="notEqual">
      <formula>I4</formula>
    </cfRule>
    <cfRule type="cellIs" dxfId="73" priority="46" operator="equal">
      <formula>$I$4</formula>
    </cfRule>
  </conditionalFormatting>
  <conditionalFormatting sqref="J45">
    <cfRule type="cellIs" dxfId="72" priority="36" operator="notEqual">
      <formula>J4</formula>
    </cfRule>
    <cfRule type="cellIs" dxfId="71" priority="45" operator="equal">
      <formula>$J$4</formula>
    </cfRule>
  </conditionalFormatting>
  <conditionalFormatting sqref="K45">
    <cfRule type="cellIs" dxfId="70" priority="35" operator="notEqual">
      <formula>K4</formula>
    </cfRule>
    <cfRule type="cellIs" dxfId="69" priority="44" operator="equal">
      <formula>$K$4</formula>
    </cfRule>
  </conditionalFormatting>
  <conditionalFormatting sqref="L45">
    <cfRule type="cellIs" dxfId="68" priority="34" operator="notEqual">
      <formula>L4</formula>
    </cfRule>
    <cfRule type="cellIs" dxfId="67" priority="43" operator="equal">
      <formula>$L$4</formula>
    </cfRule>
  </conditionalFormatting>
  <conditionalFormatting sqref="M45">
    <cfRule type="cellIs" dxfId="66" priority="33" operator="notEqual">
      <formula>M4</formula>
    </cfRule>
    <cfRule type="cellIs" dxfId="65" priority="42" operator="equal">
      <formula>$M$4</formula>
    </cfRule>
  </conditionalFormatting>
  <conditionalFormatting sqref="D24">
    <cfRule type="cellIs" dxfId="64" priority="32" operator="equal">
      <formula>"Not Okay"</formula>
    </cfRule>
  </conditionalFormatting>
  <conditionalFormatting sqref="N45">
    <cfRule type="cellIs" dxfId="63" priority="28" operator="notEqual">
      <formula>$N$4</formula>
    </cfRule>
    <cfRule type="cellIs" dxfId="62" priority="29" operator="equal">
      <formula>$N$4</formula>
    </cfRule>
    <cfRule type="cellIs" dxfId="61" priority="30" operator="notEqual">
      <formula>N4</formula>
    </cfRule>
    <cfRule type="cellIs" dxfId="60" priority="31" operator="equal">
      <formula>$M$4</formula>
    </cfRule>
  </conditionalFormatting>
  <conditionalFormatting sqref="G45">
    <cfRule type="cellIs" dxfId="59" priority="26" operator="equal">
      <formula>$G$4</formula>
    </cfRule>
    <cfRule type="cellIs" dxfId="58" priority="27" operator="notEqual">
      <formula>G4</formula>
    </cfRule>
  </conditionalFormatting>
  <conditionalFormatting sqref="C5:C14">
    <cfRule type="cellIs" dxfId="57" priority="25" operator="equal">
      <formula>"Yes"</formula>
    </cfRule>
  </conditionalFormatting>
  <conditionalFormatting sqref="C6:C14">
    <cfRule type="cellIs" dxfId="56" priority="24" operator="equal">
      <formula>"Yes"</formula>
    </cfRule>
  </conditionalFormatting>
  <conditionalFormatting sqref="E24">
    <cfRule type="cellIs" dxfId="55" priority="23" operator="equal">
      <formula>"Not Okay"</formula>
    </cfRule>
  </conditionalFormatting>
  <conditionalFormatting sqref="F24">
    <cfRule type="cellIs" dxfId="54" priority="22" operator="equal">
      <formula>"Not Okay"</formula>
    </cfRule>
  </conditionalFormatting>
  <conditionalFormatting sqref="G24">
    <cfRule type="cellIs" dxfId="53" priority="21" operator="equal">
      <formula>"Not Okay"</formula>
    </cfRule>
  </conditionalFormatting>
  <conditionalFormatting sqref="H24">
    <cfRule type="cellIs" dxfId="52" priority="20" operator="equal">
      <formula>"Not Okay"</formula>
    </cfRule>
  </conditionalFormatting>
  <conditionalFormatting sqref="I24">
    <cfRule type="cellIs" dxfId="51" priority="19" operator="equal">
      <formula>"Not Okay"</formula>
    </cfRule>
  </conditionalFormatting>
  <conditionalFormatting sqref="J24">
    <cfRule type="cellIs" dxfId="50" priority="18" operator="equal">
      <formula>"Not Okay"</formula>
    </cfRule>
  </conditionalFormatting>
  <conditionalFormatting sqref="K24">
    <cfRule type="cellIs" dxfId="49" priority="17" operator="equal">
      <formula>"Not Okay"</formula>
    </cfRule>
  </conditionalFormatting>
  <conditionalFormatting sqref="L24">
    <cfRule type="cellIs" dxfId="48" priority="16" operator="equal">
      <formula>"Not Okay"</formula>
    </cfRule>
  </conditionalFormatting>
  <conditionalFormatting sqref="M24">
    <cfRule type="cellIs" dxfId="47" priority="15" operator="equal">
      <formula>"Not Okay"</formula>
    </cfRule>
  </conditionalFormatting>
  <conditionalFormatting sqref="D31">
    <cfRule type="cellIs" dxfId="46" priority="14" operator="lessThan">
      <formula>0</formula>
    </cfRule>
  </conditionalFormatting>
  <conditionalFormatting sqref="D32:D40">
    <cfRule type="cellIs" dxfId="45" priority="13" operator="lessThan">
      <formula>0</formula>
    </cfRule>
  </conditionalFormatting>
  <conditionalFormatting sqref="E32:E40">
    <cfRule type="cellIs" dxfId="44" priority="12" operator="lessThan">
      <formula>0</formula>
    </cfRule>
  </conditionalFormatting>
  <conditionalFormatting sqref="F33:F40">
    <cfRule type="cellIs" dxfId="43" priority="11" operator="lessThan">
      <formula>0</formula>
    </cfRule>
  </conditionalFormatting>
  <conditionalFormatting sqref="G34:G40">
    <cfRule type="cellIs" dxfId="42" priority="10" operator="lessThan">
      <formula>0</formula>
    </cfRule>
  </conditionalFormatting>
  <conditionalFormatting sqref="H35:H40">
    <cfRule type="cellIs" dxfId="41" priority="9" operator="lessThan">
      <formula>0</formula>
    </cfRule>
  </conditionalFormatting>
  <conditionalFormatting sqref="I36:I40">
    <cfRule type="cellIs" dxfId="40" priority="8" operator="lessThan">
      <formula>0</formula>
    </cfRule>
  </conditionalFormatting>
  <conditionalFormatting sqref="J37:J40">
    <cfRule type="cellIs" dxfId="39" priority="7" operator="lessThan">
      <formula>0</formula>
    </cfRule>
  </conditionalFormatting>
  <conditionalFormatting sqref="K38:K40">
    <cfRule type="cellIs" dxfId="38" priority="6" operator="lessThan">
      <formula>0</formula>
    </cfRule>
  </conditionalFormatting>
  <conditionalFormatting sqref="L39:L40">
    <cfRule type="cellIs" dxfId="37" priority="5" operator="lessThan">
      <formula>0</formula>
    </cfRule>
  </conditionalFormatting>
  <conditionalFormatting sqref="M40">
    <cfRule type="cellIs" dxfId="36" priority="4" operator="lessThan">
      <formula>0</formula>
    </cfRule>
  </conditionalFormatting>
  <conditionalFormatting sqref="D41">
    <cfRule type="cellIs" dxfId="35" priority="3" operator="lessThan">
      <formula>0</formula>
    </cfRule>
  </conditionalFormatting>
  <conditionalFormatting sqref="D42:D44">
    <cfRule type="cellIs" dxfId="34" priority="2" operator="lessThan">
      <formula>0</formula>
    </cfRule>
  </conditionalFormatting>
  <conditionalFormatting sqref="E41:M44">
    <cfRule type="cellIs" dxfId="33" priority="1" operator="lessThan">
      <formula>0</formula>
    </cfRule>
  </conditionalFormatting>
  <dataValidations count="2">
    <dataValidation type="list" allowBlank="1" showInputMessage="1" showErrorMessage="1" sqref="C5:C14 D20:M23" xr:uid="{00000000-0002-0000-3E00-000000000000}">
      <formula1>"Yes, No"</formula1>
    </dataValidation>
    <dataValidation type="list" allowBlank="1" showInputMessage="1" showErrorMessage="1" sqref="B5:B14 B20:B23" xr:uid="{00000000-0002-0000-3E00-000001000000}">
      <formula1>"Existing, Proposed"</formula1>
    </dataValidation>
  </dataValidations>
  <pageMargins left="0.7" right="0.7" top="0.75" bottom="0.75" header="0.3" footer="0.3"/>
  <pageSetup paperSize="9" scale="61" orientation="landscape" r:id="rId1"/>
  <headerFooter>
    <oddFooter>&amp;C&amp;1#&amp;"Calibri"&amp;10&amp;K000000 For internal use only</oddFooter>
  </headerFooter>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72B16-1929-47DC-B9B0-ECF7AEE87226}">
  <sheetPr codeName="Sheet60">
    <pageSetUpPr fitToPage="1"/>
  </sheetPr>
  <dimension ref="A1:E30"/>
  <sheetViews>
    <sheetView zoomScale="90" zoomScaleNormal="90" workbookViewId="0">
      <selection activeCell="C12" sqref="C12"/>
    </sheetView>
  </sheetViews>
  <sheetFormatPr defaultColWidth="9.140625" defaultRowHeight="15" x14ac:dyDescent="0.25"/>
  <cols>
    <col min="1" max="1" width="6.28515625" style="785" customWidth="1"/>
    <col min="2" max="2" width="91.140625" style="785" customWidth="1"/>
    <col min="3" max="3" width="47.140625" style="785" customWidth="1"/>
    <col min="4" max="16384" width="9.140625" style="785"/>
  </cols>
  <sheetData>
    <row r="1" spans="1:5" ht="15.75" thickBot="1" x14ac:dyDescent="0.3">
      <c r="A1" s="2986" t="s">
        <v>3426</v>
      </c>
      <c r="B1" s="2986"/>
      <c r="C1" s="2986"/>
    </row>
    <row r="2" spans="1:5" ht="15.75" thickBot="1" x14ac:dyDescent="0.3">
      <c r="A2" s="786" t="s">
        <v>1544</v>
      </c>
      <c r="B2" s="787" t="s">
        <v>2068</v>
      </c>
      <c r="C2" s="788" t="s">
        <v>2069</v>
      </c>
    </row>
    <row r="3" spans="1:5" x14ac:dyDescent="0.25">
      <c r="A3" s="789">
        <v>1</v>
      </c>
      <c r="B3" s="790" t="s">
        <v>2675</v>
      </c>
      <c r="C3" s="791"/>
      <c r="E3" s="792"/>
    </row>
    <row r="4" spans="1:5" x14ac:dyDescent="0.25">
      <c r="A4" s="793">
        <v>2</v>
      </c>
      <c r="B4" s="794" t="s">
        <v>2676</v>
      </c>
      <c r="C4" s="795"/>
      <c r="E4" s="792"/>
    </row>
    <row r="5" spans="1:5" ht="30" x14ac:dyDescent="0.25">
      <c r="A5" s="793">
        <v>3</v>
      </c>
      <c r="B5" s="796" t="s">
        <v>2677</v>
      </c>
      <c r="C5" s="795"/>
      <c r="E5" s="792"/>
    </row>
    <row r="6" spans="1:5" x14ac:dyDescent="0.25">
      <c r="A6" s="793">
        <v>4</v>
      </c>
      <c r="B6" s="796" t="s">
        <v>2678</v>
      </c>
      <c r="C6" s="795"/>
      <c r="E6" s="792"/>
    </row>
    <row r="7" spans="1:5" x14ac:dyDescent="0.25">
      <c r="A7" s="793">
        <v>5</v>
      </c>
      <c r="B7" s="794" t="s">
        <v>2679</v>
      </c>
      <c r="C7" s="797"/>
      <c r="E7" s="792"/>
    </row>
    <row r="8" spans="1:5" x14ac:dyDescent="0.25">
      <c r="A8" s="793">
        <v>6</v>
      </c>
      <c r="B8" s="794" t="s">
        <v>2680</v>
      </c>
      <c r="C8" s="798"/>
    </row>
    <row r="9" spans="1:5" x14ac:dyDescent="0.25">
      <c r="A9" s="793">
        <v>7</v>
      </c>
      <c r="B9" s="794" t="s">
        <v>2681</v>
      </c>
      <c r="C9" s="798"/>
    </row>
    <row r="10" spans="1:5" x14ac:dyDescent="0.25">
      <c r="A10" s="793">
        <v>8</v>
      </c>
      <c r="B10" s="794" t="s">
        <v>2682</v>
      </c>
      <c r="C10" s="797"/>
    </row>
    <row r="11" spans="1:5" x14ac:dyDescent="0.25">
      <c r="A11" s="793">
        <v>9</v>
      </c>
      <c r="B11" s="794" t="s">
        <v>2683</v>
      </c>
      <c r="C11" s="797"/>
    </row>
    <row r="12" spans="1:5" ht="30" x14ac:dyDescent="0.25">
      <c r="A12" s="793">
        <v>10</v>
      </c>
      <c r="B12" s="796" t="s">
        <v>2684</v>
      </c>
      <c r="C12" s="799"/>
    </row>
    <row r="13" spans="1:5" x14ac:dyDescent="0.25">
      <c r="A13" s="793">
        <v>11</v>
      </c>
      <c r="B13" s="794" t="s">
        <v>631</v>
      </c>
      <c r="C13" s="800" t="str">
        <f>IF(OR(C3="",C4="",C5="",C6="",C7="",C8="",C9="",C10="",C11="",C12=""),"Please input details in point 1,2,3,4,5,6,7, 8 &amp; 9",IF(AND(C3="HL Topup for home repair",OR(C7="NCR",C7="Ludhiana",C7="Kolkata",C7="Ahmedabad",C7="Surat",C7="Pune",C7="Mumbai",C7="Kolkata",C7="Aurangabad",C7="Bangalore",C7="Chennai",C7="Muradabad"),C4&lt;=500000,C8="Yes",C9="Resident Indian",C10="Yes",C11="Yes",C12="Yes"),"PSL Qualified",IF(AND(C3="HL Topup for home repair",OR(C7="Kolhapur",C7="Salem",C7="Vellore"),C4&lt;=200000,C8="Yes",C9="Resident Indian",C10="Yes",C11="Yes",C12="Yes"),"PSL Qualified",IF(AND(C3="HL fresh",OR(C7="Kolhapur",C7="Salem",C7="Vellore"),C4&lt;=2500000,C8="Yes",C10="Yes",C11="Yes",C12="Yes",C6="Yes",C9="Resident Indian"),"PSL Qualified",IF(AND(C3="HL fresh",OR(C7="NCR",C7="Ludhiana",C7="Kolkata",C7="Ahmedabad",C7="Surat",C7="Pune",C7="Mumbai",C7="Kolkata",C7="Aurangabad",C7="Bangalore",C7="Chennai",C7="Muradabad"),C4&lt;=3500000,C6="Yes",C8="Yes",C10="Yes",C11="Yes",C12="Yes",C9="Resident Indian"),"PSL Qualified",IF(AND(C3="HL BT",OR(C7="Kolhapur",C7="Salem",C7="Vellore"),C4&lt;=2500000,C5="Yes",C6="Yes",C8="Yes",C10="Yes",C11="Yes",C12="Yes",C9="Resident Indian"),"PSL Qualified",IF(AND(C3="HL BT",OR(C7="NCR",C7="Ludhiana",C7="Kolkata",C7="Ahmedabad",C7="Surat",C7="Pune",C7="Mumbai",C7="Kolkata",C7="Aurangabad",C7="Bangalore",C7="Chennai",C7="Muradabad"),C5="Yes",C4&lt;=3500000,C6="Yes",C8="Yes",C10="Yes",C11="Yes",C12="Yes",C9="Resident Indian"),"PSL Qualified","PSL Non Qualified")))))))</f>
        <v>Please input details in point 1,2,3,4,5,6,7, 8 &amp; 9</v>
      </c>
    </row>
    <row r="14" spans="1:5" ht="15.75" thickBot="1" x14ac:dyDescent="0.3">
      <c r="A14" s="801">
        <v>12</v>
      </c>
      <c r="B14" s="802" t="s">
        <v>2685</v>
      </c>
      <c r="C14" s="801" t="str">
        <f>IF(C13="PSL Qualified","'0017",IF(C13="PSL Non Qualified","0044",""))</f>
        <v/>
      </c>
    </row>
    <row r="15" spans="1:5" x14ac:dyDescent="0.25">
      <c r="A15" s="803"/>
      <c r="B15" s="785" t="s">
        <v>2088</v>
      </c>
      <c r="C15" s="803"/>
    </row>
    <row r="16" spans="1:5" x14ac:dyDescent="0.25">
      <c r="A16" s="803"/>
      <c r="B16" s="2987"/>
      <c r="C16" s="2987"/>
    </row>
    <row r="17" spans="1:3" x14ac:dyDescent="0.25">
      <c r="A17" s="803"/>
      <c r="B17" s="2987"/>
      <c r="C17" s="2987"/>
    </row>
    <row r="18" spans="1:3" x14ac:dyDescent="0.25">
      <c r="A18" s="803"/>
      <c r="B18" s="804" t="s">
        <v>2090</v>
      </c>
    </row>
    <row r="19" spans="1:3" x14ac:dyDescent="0.25">
      <c r="A19" s="803" t="s">
        <v>578</v>
      </c>
      <c r="B19" s="2985" t="s">
        <v>2686</v>
      </c>
      <c r="C19" s="2985"/>
    </row>
    <row r="20" spans="1:3" x14ac:dyDescent="0.25">
      <c r="A20" s="803" t="s">
        <v>585</v>
      </c>
      <c r="B20" s="2988" t="s">
        <v>2687</v>
      </c>
      <c r="C20" s="2988"/>
    </row>
    <row r="21" spans="1:3" x14ac:dyDescent="0.25">
      <c r="A21" s="805" t="s">
        <v>589</v>
      </c>
      <c r="B21" s="2985" t="s">
        <v>2688</v>
      </c>
      <c r="C21" s="2985"/>
    </row>
    <row r="22" spans="1:3" x14ac:dyDescent="0.25">
      <c r="A22" s="805" t="s">
        <v>2689</v>
      </c>
      <c r="B22" s="2985" t="s">
        <v>2690</v>
      </c>
      <c r="C22" s="2985"/>
    </row>
    <row r="23" spans="1:3" ht="29.1" customHeight="1" x14ac:dyDescent="0.25">
      <c r="A23" s="805" t="s">
        <v>2691</v>
      </c>
      <c r="B23" s="2985" t="s">
        <v>2692</v>
      </c>
      <c r="C23" s="2985"/>
    </row>
    <row r="24" spans="1:3" x14ac:dyDescent="0.25">
      <c r="B24" s="806"/>
      <c r="C24" s="806"/>
    </row>
    <row r="25" spans="1:3" x14ac:dyDescent="0.25">
      <c r="B25" s="806"/>
      <c r="C25" s="806"/>
    </row>
    <row r="26" spans="1:3" x14ac:dyDescent="0.25">
      <c r="B26" s="806"/>
      <c r="C26" s="806"/>
    </row>
    <row r="28" spans="1:3" x14ac:dyDescent="0.25">
      <c r="B28" s="785" t="s">
        <v>2099</v>
      </c>
      <c r="C28" s="785" t="s">
        <v>2099</v>
      </c>
    </row>
    <row r="30" spans="1:3" x14ac:dyDescent="0.25">
      <c r="B30" s="785" t="s">
        <v>2100</v>
      </c>
      <c r="C30" s="785" t="s">
        <v>2101</v>
      </c>
    </row>
  </sheetData>
  <sheetProtection algorithmName="SHA-512" hashValue="wcm2IktPDYoeR3tgYXjxwyHB+R0y0Cki7+iNUxpEqvl7b/wRfPyEI3M0pjGkcDx3yJA8mhn3XHp/2hENhX87Rg==" saltValue="/HzR1o8eW1CJl65dDPSwpA==" spinCount="100000" sheet="1" objects="1" scenarios="1" selectLockedCells="1"/>
  <protectedRanges>
    <protectedRange sqref="B30:C30" name="Range1"/>
    <protectedRange sqref="C8:C12" name="Range1_1"/>
  </protectedRanges>
  <mergeCells count="7">
    <mergeCell ref="B23:C23"/>
    <mergeCell ref="A1:C1"/>
    <mergeCell ref="B16:C17"/>
    <mergeCell ref="B19:C19"/>
    <mergeCell ref="B20:C20"/>
    <mergeCell ref="B21:C21"/>
    <mergeCell ref="B22:C22"/>
  </mergeCells>
  <conditionalFormatting sqref="C13">
    <cfRule type="cellIs" dxfId="32" priority="1" operator="equal">
      <formula>"PSL Non Qualified"</formula>
    </cfRule>
    <cfRule type="cellIs" dxfId="31" priority="2" operator="equal">
      <formula>"PSL Qualified"</formula>
    </cfRule>
  </conditionalFormatting>
  <dataValidations count="4">
    <dataValidation type="list" allowBlank="1" showInputMessage="1" showErrorMessage="1" sqref="C9" xr:uid="{3133433F-9BD4-438E-99DA-1D56B503D1B4}">
      <formula1>"Resident Indian,NRI,PIO/OCI,Foreign National"</formula1>
    </dataValidation>
    <dataValidation type="list" allowBlank="1" showInputMessage="1" showErrorMessage="1" sqref="C3" xr:uid="{F8A9E7DD-A00D-4929-AEE6-A8DFBB2AF447}">
      <formula1>"HL fresh,HL BT,HL Topup for home repair,HL Topup for other purpose"</formula1>
    </dataValidation>
    <dataValidation type="list" allowBlank="1" showInputMessage="1" showErrorMessage="1" sqref="C5:C6 C8 C10:C12" xr:uid="{213D835B-F4A4-43A4-81AE-BEEBAE8BAA2C}">
      <formula1>"Yes,No"</formula1>
    </dataValidation>
    <dataValidation type="list" allowBlank="1" showInputMessage="1" showErrorMessage="1" sqref="C7" xr:uid="{1DB04D20-944F-40BB-9CDF-12932BDBE80A}">
      <formula1>"Ludhiana,NCR,Kolkata,Ahmedabad,Surat,Pune,Mumbai,Kolhapur,Aurangabad,Bangalore,Chennai,Salem,Vellore,Muradabad"</formula1>
    </dataValidation>
  </dataValidations>
  <pageMargins left="0.70866141732283472" right="0.70866141732283472" top="0.19685039370078741" bottom="0.35433070866141736" header="0.15748031496062992" footer="0.15748031496062992"/>
  <pageSetup paperSize="9" scale="90" orientation="landscape" r:id="rId1"/>
  <headerFooter>
    <oddFooter>&amp;C&amp;"Calibri"&amp;11&amp;K000000&amp;"Calibri"&amp;11&amp;K000000&amp;"Calibri"&amp;11&amp;K000000&amp;"Calibri"&amp;11&amp;K000000&amp;"Calibri"&amp;11&amp;K000000&amp;"Calibri"&amp;11&amp;K000000&amp;"Calibri"&amp;11&amp;K000000&amp;"arial unicode ms,Regular"For internal use only</oddFooter>
    <evenFooter>&amp;C&amp;"arial unicode ms,Regular"For internal use only</evenFooter>
    <firstFooter>&amp;C&amp;"arial unicode ms,Regular"For internal use only</first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BD14E-E75F-43AC-8787-72CCFACDB1EC}">
  <sheetPr codeName="Sheet66">
    <pageSetUpPr fitToPage="1"/>
  </sheetPr>
  <dimension ref="A1:AF52"/>
  <sheetViews>
    <sheetView showGridLines="0" zoomScale="85" zoomScaleNormal="85" workbookViewId="0">
      <selection sqref="A1:F1"/>
    </sheetView>
  </sheetViews>
  <sheetFormatPr defaultColWidth="0" defaultRowHeight="15" x14ac:dyDescent="0.25"/>
  <cols>
    <col min="1" max="1" width="9.5703125" style="785" bestFit="1" customWidth="1"/>
    <col min="2" max="2" width="22.42578125" style="785" customWidth="1"/>
    <col min="3" max="3" width="55.140625" style="785" customWidth="1"/>
    <col min="4" max="4" width="20.140625" style="785" customWidth="1"/>
    <col min="5" max="5" width="31.85546875" style="785" customWidth="1"/>
    <col min="6" max="6" width="51.140625" style="785" customWidth="1"/>
    <col min="7" max="8" width="9.140625" style="785" customWidth="1"/>
    <col min="9" max="9" width="9.140625" style="785" hidden="1" customWidth="1"/>
    <col min="10" max="10" width="3.140625" style="785" hidden="1" customWidth="1"/>
    <col min="11" max="11" width="33.28515625" style="785" hidden="1" customWidth="1"/>
    <col min="12" max="12" width="12.7109375" style="785" hidden="1" customWidth="1"/>
    <col min="13" max="13" width="6.7109375" style="785" hidden="1" customWidth="1"/>
    <col min="14" max="14" width="8.7109375" style="785" hidden="1" customWidth="1"/>
    <col min="15" max="15" width="11.42578125" style="785" hidden="1" customWidth="1"/>
    <col min="16" max="16" width="11.5703125" style="785" hidden="1" customWidth="1"/>
    <col min="17" max="17" width="12.5703125" style="785" hidden="1" customWidth="1"/>
    <col min="18" max="18" width="9" style="785" hidden="1" customWidth="1"/>
    <col min="19" max="19" width="33.28515625" style="785" hidden="1" customWidth="1"/>
    <col min="20" max="21" width="2.140625" style="785" hidden="1" customWidth="1"/>
    <col min="22" max="22" width="5.140625" style="785" hidden="1" customWidth="1"/>
    <col min="23" max="23" width="33.28515625" style="785" hidden="1" customWidth="1"/>
    <col min="24" max="24" width="12.5703125" style="785" hidden="1" customWidth="1"/>
    <col min="25" max="26" width="2.140625" style="785" hidden="1" customWidth="1"/>
    <col min="27" max="30" width="5.140625" style="785" hidden="1" customWidth="1"/>
    <col min="31" max="31" width="8.42578125" style="785" hidden="1" customWidth="1"/>
    <col min="32" max="32" width="6.140625" style="785" hidden="1" customWidth="1"/>
    <col min="33" max="16384" width="5.140625" style="785" hidden="1"/>
  </cols>
  <sheetData>
    <row r="1" spans="1:31" ht="20.100000000000001" customHeight="1" x14ac:dyDescent="0.25">
      <c r="A1" s="3004" t="s">
        <v>3427</v>
      </c>
      <c r="B1" s="3004"/>
      <c r="C1" s="3004"/>
      <c r="D1" s="3004"/>
      <c r="E1" s="3004"/>
      <c r="F1" s="3004"/>
    </row>
    <row r="2" spans="1:31" ht="20.100000000000001" customHeight="1" x14ac:dyDescent="0.25">
      <c r="A2" s="807" t="s">
        <v>498</v>
      </c>
      <c r="B2" s="808" t="s">
        <v>2693</v>
      </c>
      <c r="C2" s="808" t="s">
        <v>2065</v>
      </c>
      <c r="D2" s="808" t="s">
        <v>2066</v>
      </c>
      <c r="E2" s="808" t="s">
        <v>1073</v>
      </c>
      <c r="F2" s="808" t="s">
        <v>2067</v>
      </c>
    </row>
    <row r="3" spans="1:31" ht="20.100000000000001" customHeight="1" x14ac:dyDescent="0.25">
      <c r="A3" s="809"/>
      <c r="B3" s="810"/>
      <c r="C3" s="811"/>
      <c r="D3" s="811"/>
      <c r="E3" s="812"/>
      <c r="F3" s="813"/>
    </row>
    <row r="4" spans="1:31" ht="20.100000000000001" customHeight="1" x14ac:dyDescent="0.25">
      <c r="A4" s="814"/>
      <c r="F4" s="815"/>
    </row>
    <row r="5" spans="1:31" ht="20.100000000000001" customHeight="1" x14ac:dyDescent="0.25">
      <c r="A5" s="808" t="s">
        <v>1544</v>
      </c>
      <c r="B5" s="3005" t="s">
        <v>2068</v>
      </c>
      <c r="C5" s="3005"/>
      <c r="D5" s="3005"/>
      <c r="E5" s="3005"/>
      <c r="F5" s="808" t="s">
        <v>2069</v>
      </c>
    </row>
    <row r="6" spans="1:31" ht="20.100000000000001" customHeight="1" x14ac:dyDescent="0.25">
      <c r="A6" s="816">
        <v>1</v>
      </c>
      <c r="B6" s="3002" t="s">
        <v>2070</v>
      </c>
      <c r="C6" s="3002"/>
      <c r="D6" s="3002"/>
      <c r="E6" s="3002"/>
      <c r="F6" s="817"/>
    </row>
    <row r="7" spans="1:31" ht="20.100000000000001" customHeight="1" x14ac:dyDescent="0.25">
      <c r="A7" s="816">
        <v>2</v>
      </c>
      <c r="B7" s="3003" t="s">
        <v>2071</v>
      </c>
      <c r="C7" s="3003"/>
      <c r="D7" s="3003"/>
      <c r="E7" s="3003"/>
      <c r="F7" s="817"/>
      <c r="J7" s="803" t="s">
        <v>476</v>
      </c>
      <c r="K7" s="803" t="s">
        <v>2072</v>
      </c>
      <c r="L7" s="803" t="s">
        <v>2073</v>
      </c>
      <c r="M7" s="785" t="s">
        <v>2074</v>
      </c>
    </row>
    <row r="8" spans="1:31" ht="20.100000000000001" customHeight="1" x14ac:dyDescent="0.25">
      <c r="A8" s="818" t="s">
        <v>2075</v>
      </c>
      <c r="B8" s="3003" t="s">
        <v>3428</v>
      </c>
      <c r="C8" s="3003"/>
      <c r="D8" s="3003"/>
      <c r="E8" s="3003"/>
      <c r="F8" s="817"/>
      <c r="J8" s="803">
        <v>1</v>
      </c>
      <c r="K8" s="785" t="s">
        <v>2694</v>
      </c>
      <c r="L8" s="803" t="s">
        <v>1347</v>
      </c>
      <c r="M8" s="819" t="s">
        <v>2704</v>
      </c>
      <c r="R8" s="819" t="s">
        <v>2695</v>
      </c>
      <c r="S8" s="785" t="s">
        <v>2694</v>
      </c>
      <c r="V8" s="820" t="s">
        <v>3429</v>
      </c>
      <c r="W8" s="785" t="s">
        <v>2694</v>
      </c>
      <c r="Y8" s="785">
        <v>1</v>
      </c>
      <c r="Z8" s="785" t="e">
        <f>VLOOKUP(F12,$V$8:$Y$46,4,0)</f>
        <v>#N/A</v>
      </c>
      <c r="AA8" s="821" t="s">
        <v>2717</v>
      </c>
      <c r="AB8" s="821">
        <v>1</v>
      </c>
      <c r="AC8" s="821" t="s">
        <v>2717</v>
      </c>
      <c r="AD8" s="785" t="e">
        <f>VLOOKUP(F12,V8:AA46,6,0)</f>
        <v>#N/A</v>
      </c>
      <c r="AE8" s="785" t="e">
        <f>VLOOKUP(AD8,AA8:AB46,2,0)</f>
        <v>#N/A</v>
      </c>
    </row>
    <row r="9" spans="1:31" ht="20.100000000000001" customHeight="1" x14ac:dyDescent="0.25">
      <c r="A9" s="818" t="s">
        <v>2076</v>
      </c>
      <c r="B9" s="3002" t="s">
        <v>3430</v>
      </c>
      <c r="C9" s="3002"/>
      <c r="D9" s="3002"/>
      <c r="E9" s="3002"/>
      <c r="F9" s="817" t="s">
        <v>1347</v>
      </c>
      <c r="J9" s="803"/>
      <c r="L9" s="803"/>
      <c r="M9" s="819"/>
      <c r="R9" s="819" t="s">
        <v>2696</v>
      </c>
      <c r="S9" s="785" t="s">
        <v>2077</v>
      </c>
      <c r="V9" s="820" t="s">
        <v>3431</v>
      </c>
      <c r="W9" s="785" t="s">
        <v>2694</v>
      </c>
      <c r="Y9" s="785">
        <v>1</v>
      </c>
      <c r="AA9" s="821" t="s">
        <v>2717</v>
      </c>
      <c r="AB9" s="821">
        <v>1</v>
      </c>
      <c r="AC9" s="821" t="s">
        <v>2717</v>
      </c>
      <c r="AD9" s="785" t="e">
        <f>VLOOKUP(F24,V8:AA46,6,0)</f>
        <v>#N/A</v>
      </c>
      <c r="AE9" s="785" t="e">
        <f>VLOOKUP(AD9,AA8:AB46,2,0)</f>
        <v>#N/A</v>
      </c>
    </row>
    <row r="10" spans="1:31" ht="20.100000000000001" customHeight="1" x14ac:dyDescent="0.25">
      <c r="A10" s="816">
        <v>3</v>
      </c>
      <c r="B10" s="3003" t="s">
        <v>3432</v>
      </c>
      <c r="C10" s="3003"/>
      <c r="D10" s="3003"/>
      <c r="E10" s="3003"/>
      <c r="F10" s="822"/>
      <c r="J10" s="803">
        <v>3</v>
      </c>
      <c r="K10" s="785" t="s">
        <v>2077</v>
      </c>
      <c r="L10" s="803" t="s">
        <v>1347</v>
      </c>
      <c r="M10" s="819" t="s">
        <v>2705</v>
      </c>
      <c r="R10" s="819" t="s">
        <v>2697</v>
      </c>
      <c r="S10" s="785" t="s">
        <v>2078</v>
      </c>
      <c r="V10" s="820" t="s">
        <v>3433</v>
      </c>
      <c r="W10" s="785" t="s">
        <v>2077</v>
      </c>
      <c r="Y10" s="785">
        <v>1</v>
      </c>
      <c r="AA10" s="821" t="s">
        <v>2721</v>
      </c>
      <c r="AB10" s="821">
        <v>2</v>
      </c>
      <c r="AC10" s="821" t="s">
        <v>2721</v>
      </c>
      <c r="AE10" s="785" t="e">
        <f>IF(AND(AE8=0,AE9&gt;1),"NMSME",IF(AE8=AE9,"N",IF(AE9&gt;AE8,"I","D")))</f>
        <v>#N/A</v>
      </c>
    </row>
    <row r="11" spans="1:31" ht="20.100000000000001" customHeight="1" x14ac:dyDescent="0.25">
      <c r="A11" s="816">
        <v>4</v>
      </c>
      <c r="B11" s="3003" t="s">
        <v>3434</v>
      </c>
      <c r="C11" s="3003"/>
      <c r="D11" s="3003"/>
      <c r="E11" s="3003"/>
      <c r="F11" s="823"/>
      <c r="J11" s="803">
        <v>4</v>
      </c>
      <c r="K11" s="785" t="s">
        <v>2078</v>
      </c>
      <c r="L11" s="803" t="s">
        <v>1347</v>
      </c>
      <c r="M11" s="819" t="s">
        <v>2706</v>
      </c>
      <c r="R11" s="819" t="s">
        <v>2699</v>
      </c>
      <c r="S11" s="785" t="s">
        <v>2698</v>
      </c>
      <c r="V11" s="820" t="s">
        <v>3435</v>
      </c>
      <c r="W11" s="785" t="s">
        <v>2698</v>
      </c>
      <c r="Y11" s="785">
        <v>1</v>
      </c>
      <c r="AA11" s="821" t="s">
        <v>2717</v>
      </c>
      <c r="AB11" s="821">
        <v>1</v>
      </c>
      <c r="AC11" s="821" t="s">
        <v>2717</v>
      </c>
    </row>
    <row r="12" spans="1:31" ht="20.100000000000001" customHeight="1" x14ac:dyDescent="0.25">
      <c r="A12" s="816">
        <v>5</v>
      </c>
      <c r="B12" s="3003" t="s">
        <v>3436</v>
      </c>
      <c r="C12" s="3003"/>
      <c r="D12" s="3003"/>
      <c r="E12" s="3003"/>
      <c r="F12" s="817"/>
      <c r="J12" s="803">
        <v>5</v>
      </c>
      <c r="K12" s="785" t="s">
        <v>2698</v>
      </c>
      <c r="L12" s="803" t="s">
        <v>1347</v>
      </c>
      <c r="M12" s="819" t="s">
        <v>2708</v>
      </c>
      <c r="R12" s="819" t="s">
        <v>2702</v>
      </c>
      <c r="S12" s="785" t="s">
        <v>2080</v>
      </c>
      <c r="V12" s="820" t="s">
        <v>3437</v>
      </c>
      <c r="W12" s="785" t="s">
        <v>2698</v>
      </c>
      <c r="Y12" s="785">
        <v>1</v>
      </c>
      <c r="AA12" s="821" t="s">
        <v>2717</v>
      </c>
      <c r="AB12" s="821">
        <v>1</v>
      </c>
      <c r="AC12" s="821" t="s">
        <v>2717</v>
      </c>
    </row>
    <row r="13" spans="1:31" ht="20.100000000000001" customHeight="1" x14ac:dyDescent="0.25">
      <c r="A13" s="816">
        <v>6</v>
      </c>
      <c r="B13" s="3003" t="s">
        <v>3438</v>
      </c>
      <c r="C13" s="3003"/>
      <c r="D13" s="3003"/>
      <c r="E13" s="3003"/>
      <c r="F13" s="824" t="str">
        <f>IF(F12="","",VLOOKUP(F12,$V$8:$W$46,2,0))</f>
        <v/>
      </c>
      <c r="J13" s="803"/>
      <c r="L13" s="803"/>
      <c r="M13" s="819"/>
      <c r="R13" s="819" t="s">
        <v>2703</v>
      </c>
      <c r="S13" s="785" t="s">
        <v>2081</v>
      </c>
      <c r="V13" s="820" t="s">
        <v>3439</v>
      </c>
      <c r="W13" s="785" t="s">
        <v>2080</v>
      </c>
      <c r="Y13" s="785">
        <v>1</v>
      </c>
      <c r="AA13" s="821" t="s">
        <v>2721</v>
      </c>
      <c r="AB13" s="821">
        <v>2</v>
      </c>
      <c r="AC13" s="821" t="s">
        <v>2721</v>
      </c>
    </row>
    <row r="14" spans="1:31" ht="20.100000000000001" customHeight="1" x14ac:dyDescent="0.25">
      <c r="A14" s="816">
        <v>3</v>
      </c>
      <c r="B14" s="3002" t="s">
        <v>3440</v>
      </c>
      <c r="C14" s="3002"/>
      <c r="D14" s="3002"/>
      <c r="E14" s="3002"/>
      <c r="F14" s="825"/>
      <c r="J14" s="803">
        <v>7</v>
      </c>
      <c r="K14" s="785" t="s">
        <v>2080</v>
      </c>
      <c r="L14" s="803" t="s">
        <v>1347</v>
      </c>
      <c r="M14" s="819" t="s">
        <v>2709</v>
      </c>
      <c r="R14" s="819" t="s">
        <v>2082</v>
      </c>
      <c r="S14" s="785" t="s">
        <v>355</v>
      </c>
      <c r="V14" s="820" t="s">
        <v>3441</v>
      </c>
      <c r="W14" s="785" t="s">
        <v>2078</v>
      </c>
      <c r="Y14" s="785">
        <v>1</v>
      </c>
      <c r="AA14" s="821" t="s">
        <v>2724</v>
      </c>
      <c r="AB14" s="821">
        <v>3</v>
      </c>
      <c r="AC14" s="821" t="s">
        <v>2724</v>
      </c>
    </row>
    <row r="15" spans="1:31" ht="20.100000000000001" customHeight="1" x14ac:dyDescent="0.25">
      <c r="A15" s="816">
        <v>4</v>
      </c>
      <c r="B15" s="3002" t="s">
        <v>2700</v>
      </c>
      <c r="C15" s="3002"/>
      <c r="D15" s="3002"/>
      <c r="E15" s="3002"/>
      <c r="F15" s="816"/>
      <c r="J15" s="803">
        <v>8</v>
      </c>
      <c r="K15" s="785" t="s">
        <v>2081</v>
      </c>
      <c r="L15" s="803" t="s">
        <v>1347</v>
      </c>
      <c r="M15" s="819" t="s">
        <v>2710</v>
      </c>
      <c r="R15" s="819" t="s">
        <v>2085</v>
      </c>
      <c r="S15" s="785" t="s">
        <v>2084</v>
      </c>
      <c r="V15" s="820" t="s">
        <v>3442</v>
      </c>
      <c r="W15" s="785" t="s">
        <v>2081</v>
      </c>
      <c r="Y15" s="785">
        <v>1</v>
      </c>
      <c r="AA15" s="821" t="s">
        <v>2724</v>
      </c>
      <c r="AB15" s="821">
        <v>3</v>
      </c>
      <c r="AC15" s="821" t="s">
        <v>2724</v>
      </c>
    </row>
    <row r="16" spans="1:31" ht="25.5" x14ac:dyDescent="0.25">
      <c r="A16" s="816" t="s">
        <v>476</v>
      </c>
      <c r="B16" s="2999" t="s">
        <v>2079</v>
      </c>
      <c r="C16" s="2999"/>
      <c r="D16" s="2999"/>
      <c r="E16" s="826" t="s">
        <v>3443</v>
      </c>
      <c r="F16" s="816"/>
      <c r="J16" s="803">
        <v>9</v>
      </c>
      <c r="K16" s="785" t="s">
        <v>355</v>
      </c>
      <c r="L16" s="803" t="s">
        <v>1552</v>
      </c>
      <c r="M16" s="819" t="s">
        <v>2082</v>
      </c>
      <c r="R16" s="819" t="s">
        <v>2087</v>
      </c>
      <c r="S16" s="785" t="s">
        <v>461</v>
      </c>
      <c r="V16" s="820" t="s">
        <v>3444</v>
      </c>
      <c r="W16" s="785" t="s">
        <v>209</v>
      </c>
      <c r="Y16" s="785">
        <v>2</v>
      </c>
      <c r="AA16" s="821" t="s">
        <v>3445</v>
      </c>
      <c r="AB16" s="821">
        <v>0</v>
      </c>
      <c r="AC16" s="821" t="s">
        <v>3445</v>
      </c>
    </row>
    <row r="17" spans="1:29" ht="20.100000000000001" customHeight="1" x14ac:dyDescent="0.25">
      <c r="A17" s="818" t="s">
        <v>2075</v>
      </c>
      <c r="B17" s="3000"/>
      <c r="C17" s="3000"/>
      <c r="D17" s="3000"/>
      <c r="E17" s="827"/>
      <c r="F17" s="816"/>
      <c r="J17" s="803">
        <v>10</v>
      </c>
      <c r="K17" s="785" t="s">
        <v>2084</v>
      </c>
      <c r="L17" s="803" t="s">
        <v>1552</v>
      </c>
      <c r="M17" s="819" t="s">
        <v>2085</v>
      </c>
      <c r="O17" s="785" t="s">
        <v>671</v>
      </c>
      <c r="P17" s="785" t="str">
        <f>IF(OR(F6="",F7="",AND(F7="Fresh facility",F8=""),AND(F7="Takeover",F9=""),F14=""),"Input Complete data",IF(OR(F6="Wholesale Trade",F6="Retail Trade",F6="Salaried",F6="Non Salaried Individual",F19="",U36=4,AND(F7="Fresh facility",F8="Anyother purpose"),AND(F7="Takeover",F9="No"),AND(F6="Service",U36=4),F14="Declaration by client in application form"),"Non PSL","PSL case"))</f>
        <v>Input Complete data</v>
      </c>
      <c r="R17" s="819" t="s">
        <v>2704</v>
      </c>
      <c r="S17" s="785" t="s">
        <v>2694</v>
      </c>
      <c r="V17" s="820" t="s">
        <v>3446</v>
      </c>
      <c r="W17" s="785" t="s">
        <v>209</v>
      </c>
      <c r="Y17" s="785">
        <v>2</v>
      </c>
      <c r="AA17" s="821" t="s">
        <v>3445</v>
      </c>
      <c r="AB17" s="821">
        <v>0</v>
      </c>
      <c r="AC17" s="821" t="s">
        <v>3445</v>
      </c>
    </row>
    <row r="18" spans="1:29" ht="20.100000000000001" customHeight="1" x14ac:dyDescent="0.25">
      <c r="A18" s="818" t="s">
        <v>2076</v>
      </c>
      <c r="B18" s="3000"/>
      <c r="C18" s="3000"/>
      <c r="D18" s="3000"/>
      <c r="E18" s="827"/>
      <c r="F18" s="816"/>
      <c r="J18" s="803">
        <v>11</v>
      </c>
      <c r="K18" s="785" t="s">
        <v>461</v>
      </c>
      <c r="L18" s="803" t="s">
        <v>1552</v>
      </c>
      <c r="M18" s="819" t="s">
        <v>2087</v>
      </c>
      <c r="O18" s="785" t="s">
        <v>2097</v>
      </c>
      <c r="P18" s="785" t="str">
        <f>IF(OR(F6="",F7="",AND(F7="Fresh facility",F8=""),AND(F7="Takeover",F9=""),F14=""),"Input Complete data",IF(OR(F6="Wholesale Trade",F6="Retail Trade",F6="Salaried",F6="Non Salaried Individual",SUM(F20:F21)=0,U36=4,AND(F7="Fresh facility",F8="Anyother purpose"),AND(F7="Takeover",F9="No"),AND(F6="Service",U36=4),F14="Declaration by client in application form"),"Non PSL","PSL case"))</f>
        <v>Input Complete data</v>
      </c>
      <c r="R18" s="819"/>
      <c r="V18" s="820" t="s">
        <v>3447</v>
      </c>
      <c r="W18" s="785" t="s">
        <v>2694</v>
      </c>
      <c r="Y18" s="785">
        <v>1</v>
      </c>
      <c r="AA18" s="821" t="s">
        <v>2717</v>
      </c>
      <c r="AB18" s="821">
        <v>1</v>
      </c>
      <c r="AC18" s="821" t="s">
        <v>2717</v>
      </c>
    </row>
    <row r="19" spans="1:29" ht="20.100000000000001" customHeight="1" x14ac:dyDescent="0.25">
      <c r="A19" s="818" t="s">
        <v>2083</v>
      </c>
      <c r="B19" s="3000"/>
      <c r="C19" s="3000"/>
      <c r="D19" s="3000"/>
      <c r="E19" s="827"/>
      <c r="F19" s="828" t="str">
        <f>IF(SUM(E17:E20)=0,"",SUM(E17:E20))</f>
        <v/>
      </c>
      <c r="J19" s="803">
        <v>12</v>
      </c>
      <c r="K19" s="785" t="s">
        <v>2694</v>
      </c>
      <c r="L19" s="803" t="s">
        <v>1552</v>
      </c>
      <c r="M19" s="819" t="s">
        <v>2704</v>
      </c>
      <c r="R19" s="819" t="s">
        <v>2705</v>
      </c>
      <c r="S19" s="785" t="s">
        <v>2077</v>
      </c>
      <c r="V19" s="820" t="s">
        <v>3448</v>
      </c>
      <c r="W19" s="785" t="s">
        <v>2694</v>
      </c>
      <c r="Y19" s="785">
        <v>1</v>
      </c>
      <c r="AA19" s="821" t="s">
        <v>2717</v>
      </c>
      <c r="AB19" s="821">
        <v>1</v>
      </c>
      <c r="AC19" s="821" t="s">
        <v>2717</v>
      </c>
    </row>
    <row r="20" spans="1:29" ht="20.100000000000001" customHeight="1" x14ac:dyDescent="0.25">
      <c r="A20" s="818" t="s">
        <v>2086</v>
      </c>
      <c r="B20" s="3000"/>
      <c r="C20" s="3000"/>
      <c r="D20" s="3000"/>
      <c r="E20" s="827"/>
      <c r="F20" s="829">
        <f>SUM(E17:E20)</f>
        <v>0</v>
      </c>
      <c r="J20" s="803"/>
      <c r="L20" s="803"/>
      <c r="M20" s="819"/>
      <c r="R20" s="819" t="s">
        <v>2706</v>
      </c>
      <c r="S20" s="785" t="s">
        <v>2078</v>
      </c>
      <c r="V20" s="820" t="s">
        <v>3449</v>
      </c>
      <c r="W20" s="785" t="s">
        <v>2077</v>
      </c>
      <c r="Y20" s="785">
        <v>1</v>
      </c>
      <c r="AA20" s="821" t="s">
        <v>2721</v>
      </c>
      <c r="AB20" s="821">
        <v>2</v>
      </c>
      <c r="AC20" s="821" t="s">
        <v>2721</v>
      </c>
    </row>
    <row r="21" spans="1:29" ht="20.100000000000001" customHeight="1" x14ac:dyDescent="0.25">
      <c r="A21" s="816">
        <v>5</v>
      </c>
      <c r="B21" s="3001" t="s">
        <v>2701</v>
      </c>
      <c r="C21" s="3001"/>
      <c r="D21" s="3001"/>
      <c r="E21" s="3001"/>
      <c r="F21" s="830"/>
      <c r="J21" s="803">
        <v>14</v>
      </c>
      <c r="K21" s="785" t="s">
        <v>2077</v>
      </c>
      <c r="L21" s="803" t="s">
        <v>1552</v>
      </c>
      <c r="M21" s="819" t="s">
        <v>2705</v>
      </c>
      <c r="R21" s="819" t="s">
        <v>2707</v>
      </c>
      <c r="S21" s="785" t="s">
        <v>2089</v>
      </c>
      <c r="V21" s="820" t="s">
        <v>3450</v>
      </c>
      <c r="W21" s="785" t="s">
        <v>2078</v>
      </c>
      <c r="Y21" s="785">
        <v>1</v>
      </c>
      <c r="AA21" s="821" t="s">
        <v>2724</v>
      </c>
      <c r="AB21" s="821">
        <v>3</v>
      </c>
      <c r="AC21" s="821" t="s">
        <v>2724</v>
      </c>
    </row>
    <row r="22" spans="1:29" ht="20.100000000000001" customHeight="1" x14ac:dyDescent="0.25">
      <c r="A22" s="816">
        <v>6</v>
      </c>
      <c r="B22" s="3002" t="s">
        <v>3451</v>
      </c>
      <c r="C22" s="3002"/>
      <c r="D22" s="3002"/>
      <c r="E22" s="3002"/>
      <c r="F22" s="831" t="str">
        <f>IF(OR(F6="Salaried",F6="Wholesale Trade",F6="Retail Trade",F6="Non Salaried Individual"),F6,IF(OR(F14="CA certificate",F14="Financial"),IF(F6="Manufacturing",K35,IF(F6="Service",K36,)),"Input Complete data"))</f>
        <v>Input Complete data</v>
      </c>
      <c r="J22" s="803">
        <v>15</v>
      </c>
      <c r="K22" s="785" t="s">
        <v>2078</v>
      </c>
      <c r="L22" s="803" t="s">
        <v>1552</v>
      </c>
      <c r="M22" s="819" t="s">
        <v>2706</v>
      </c>
      <c r="R22" s="819" t="s">
        <v>2708</v>
      </c>
      <c r="S22" s="785" t="s">
        <v>2698</v>
      </c>
      <c r="V22" s="820" t="s">
        <v>3452</v>
      </c>
      <c r="W22" s="785" t="s">
        <v>2089</v>
      </c>
      <c r="Y22" s="785">
        <v>2</v>
      </c>
      <c r="AA22" s="821" t="s">
        <v>3445</v>
      </c>
      <c r="AB22" s="821">
        <v>0</v>
      </c>
      <c r="AC22" s="821" t="s">
        <v>3445</v>
      </c>
    </row>
    <row r="23" spans="1:29" s="833" customFormat="1" ht="20.100000000000001" customHeight="1" x14ac:dyDescent="0.25">
      <c r="A23" s="816">
        <v>7</v>
      </c>
      <c r="B23" s="3003" t="s">
        <v>3453</v>
      </c>
      <c r="C23" s="3003"/>
      <c r="D23" s="3003"/>
      <c r="E23" s="3003"/>
      <c r="F23" s="832" t="str">
        <f>IF(F6="Service",P18,P17)</f>
        <v>Input Complete data</v>
      </c>
      <c r="J23" s="834"/>
      <c r="L23" s="834"/>
      <c r="M23" s="819"/>
      <c r="R23" s="819" t="s">
        <v>2709</v>
      </c>
      <c r="S23" s="833" t="s">
        <v>2080</v>
      </c>
      <c r="V23" s="820" t="s">
        <v>3454</v>
      </c>
      <c r="W23" s="785" t="s">
        <v>2698</v>
      </c>
      <c r="Y23" s="785">
        <v>1</v>
      </c>
      <c r="AA23" s="821" t="s">
        <v>2717</v>
      </c>
      <c r="AB23" s="821">
        <v>1</v>
      </c>
      <c r="AC23" s="821" t="s">
        <v>2717</v>
      </c>
    </row>
    <row r="24" spans="1:29" s="833" customFormat="1" ht="20.100000000000001" customHeight="1" x14ac:dyDescent="0.25">
      <c r="A24" s="816">
        <v>8</v>
      </c>
      <c r="B24" s="3003" t="s">
        <v>2685</v>
      </c>
      <c r="C24" s="3003"/>
      <c r="D24" s="3003"/>
      <c r="E24" s="3003"/>
      <c r="F24" s="832" t="str">
        <f>IF(OR(F23="Input Complete data",F22="Update original cost in calculator"),"Input Complete data",IF(F23="Non PSL",VLOOKUP(F22,K16:M33,3,0),IF(F23="PSL case",VLOOKUP(F22,K8:M15,3,0),"No Code")))</f>
        <v>Input Complete data</v>
      </c>
      <c r="J24" s="834"/>
      <c r="L24" s="834"/>
      <c r="M24" s="819"/>
      <c r="R24" s="819" t="s">
        <v>2710</v>
      </c>
      <c r="S24" s="833" t="s">
        <v>2081</v>
      </c>
      <c r="V24" s="820" t="s">
        <v>3455</v>
      </c>
      <c r="W24" s="785" t="s">
        <v>2698</v>
      </c>
      <c r="Y24" s="785">
        <v>1</v>
      </c>
      <c r="AA24" s="821" t="s">
        <v>2717</v>
      </c>
      <c r="AB24" s="821">
        <v>1</v>
      </c>
      <c r="AC24" s="821" t="s">
        <v>2717</v>
      </c>
    </row>
    <row r="25" spans="1:29" ht="20.100000000000001" customHeight="1" x14ac:dyDescent="0.25">
      <c r="A25" s="816">
        <v>9</v>
      </c>
      <c r="B25" s="2998" t="s">
        <v>3456</v>
      </c>
      <c r="C25" s="2998"/>
      <c r="D25" s="2998"/>
      <c r="E25" s="2998"/>
      <c r="F25" s="835" t="str">
        <f>IF(F12="","",IF(AE10="NMSME","New to MSME",IF(AE10="I","Upgrade",IF(AE10="D","Downgrade","No Change"))))</f>
        <v/>
      </c>
      <c r="J25" s="803">
        <v>16</v>
      </c>
      <c r="K25" s="785" t="s">
        <v>2089</v>
      </c>
      <c r="L25" s="803" t="s">
        <v>1552</v>
      </c>
      <c r="M25" s="819" t="s">
        <v>2707</v>
      </c>
      <c r="R25" s="819" t="s">
        <v>2711</v>
      </c>
      <c r="S25" s="785" t="s">
        <v>2092</v>
      </c>
      <c r="V25" s="820" t="s">
        <v>3457</v>
      </c>
      <c r="W25" s="785" t="s">
        <v>2080</v>
      </c>
      <c r="Y25" s="785">
        <v>1</v>
      </c>
      <c r="AA25" s="821" t="s">
        <v>2721</v>
      </c>
      <c r="AB25" s="821">
        <v>2</v>
      </c>
      <c r="AC25" s="821" t="s">
        <v>2721</v>
      </c>
    </row>
    <row r="26" spans="1:29" ht="20.100000000000001" customHeight="1" x14ac:dyDescent="0.25">
      <c r="A26" s="816">
        <v>10</v>
      </c>
      <c r="B26" s="2998" t="s">
        <v>3458</v>
      </c>
      <c r="C26" s="2998"/>
      <c r="D26" s="2998"/>
      <c r="E26" s="2998"/>
      <c r="F26" s="836" t="str">
        <f ca="1">IF(F25="","",IF(F25="No Change","",IF(Z8=2,TODAY(),IF(F25="Downgrade",P47,Q47))))</f>
        <v/>
      </c>
      <c r="J26" s="803">
        <v>17</v>
      </c>
      <c r="K26" s="785" t="s">
        <v>2698</v>
      </c>
      <c r="L26" s="803" t="s">
        <v>1552</v>
      </c>
      <c r="M26" s="819" t="s">
        <v>2708</v>
      </c>
      <c r="R26" s="819" t="s">
        <v>2714</v>
      </c>
      <c r="S26" s="785" t="s">
        <v>2713</v>
      </c>
      <c r="V26" s="837" t="s">
        <v>3459</v>
      </c>
      <c r="W26" s="785" t="s">
        <v>2081</v>
      </c>
      <c r="Y26" s="785">
        <v>1</v>
      </c>
      <c r="AA26" s="821" t="s">
        <v>2724</v>
      </c>
      <c r="AB26" s="821">
        <v>3</v>
      </c>
      <c r="AC26" s="821" t="s">
        <v>2724</v>
      </c>
    </row>
    <row r="27" spans="1:29" ht="20.100000000000001" customHeight="1" x14ac:dyDescent="0.25">
      <c r="A27" s="816">
        <v>11</v>
      </c>
      <c r="B27" s="2998" t="s">
        <v>3460</v>
      </c>
      <c r="C27" s="2998"/>
      <c r="D27" s="2998"/>
      <c r="E27" s="2998"/>
      <c r="F27" s="836"/>
      <c r="J27" s="803"/>
      <c r="L27" s="803"/>
      <c r="M27" s="819"/>
      <c r="R27" s="819"/>
      <c r="V27" s="837" t="s">
        <v>3461</v>
      </c>
      <c r="W27" s="785" t="s">
        <v>2092</v>
      </c>
      <c r="Y27" s="785">
        <v>2</v>
      </c>
      <c r="AA27" s="821" t="s">
        <v>3445</v>
      </c>
      <c r="AB27" s="821">
        <v>0</v>
      </c>
      <c r="AC27" s="821" t="s">
        <v>3445</v>
      </c>
    </row>
    <row r="28" spans="1:29" ht="16.5" customHeight="1" x14ac:dyDescent="0.25">
      <c r="A28" s="2989"/>
      <c r="B28" s="2989"/>
      <c r="C28" s="2989"/>
      <c r="D28" s="2989"/>
      <c r="E28" s="2989"/>
      <c r="F28" s="2989"/>
      <c r="J28" s="803"/>
      <c r="L28" s="803"/>
      <c r="M28" s="819"/>
      <c r="R28" s="819"/>
      <c r="V28" s="838" t="s">
        <v>2082</v>
      </c>
      <c r="W28" s="785" t="s">
        <v>355</v>
      </c>
      <c r="Y28" s="785">
        <v>2</v>
      </c>
      <c r="AA28" s="821" t="s">
        <v>3445</v>
      </c>
      <c r="AB28" s="821">
        <v>0</v>
      </c>
      <c r="AC28" s="821" t="s">
        <v>3445</v>
      </c>
    </row>
    <row r="29" spans="1:29" x14ac:dyDescent="0.25">
      <c r="A29" s="839"/>
      <c r="B29" s="840" t="s">
        <v>2088</v>
      </c>
      <c r="C29" s="841"/>
      <c r="D29" s="841"/>
      <c r="E29" s="841"/>
      <c r="F29" s="805"/>
      <c r="J29" s="803"/>
      <c r="L29" s="803"/>
      <c r="M29" s="819"/>
      <c r="V29" s="838" t="s">
        <v>2085</v>
      </c>
      <c r="W29" s="785" t="s">
        <v>2084</v>
      </c>
      <c r="Y29" s="785">
        <v>2</v>
      </c>
      <c r="AA29" s="821" t="s">
        <v>3445</v>
      </c>
      <c r="AB29" s="821">
        <v>0</v>
      </c>
      <c r="AC29" s="821" t="s">
        <v>3445</v>
      </c>
    </row>
    <row r="30" spans="1:29" x14ac:dyDescent="0.25">
      <c r="A30" s="805"/>
      <c r="B30" s="2991"/>
      <c r="C30" s="2992"/>
      <c r="D30" s="2992"/>
      <c r="E30" s="2992"/>
      <c r="F30" s="2993"/>
      <c r="J30" s="803">
        <v>19</v>
      </c>
      <c r="K30" s="785" t="s">
        <v>2080</v>
      </c>
      <c r="L30" s="803" t="s">
        <v>1552</v>
      </c>
      <c r="M30" s="819" t="s">
        <v>2709</v>
      </c>
      <c r="R30" s="785" t="s">
        <v>697</v>
      </c>
      <c r="V30" s="838" t="s">
        <v>2087</v>
      </c>
      <c r="W30" s="785" t="s">
        <v>461</v>
      </c>
      <c r="Y30" s="785">
        <v>2</v>
      </c>
      <c r="AA30" s="821" t="s">
        <v>3445</v>
      </c>
      <c r="AB30" s="821">
        <v>0</v>
      </c>
      <c r="AC30" s="821" t="s">
        <v>3445</v>
      </c>
    </row>
    <row r="31" spans="1:29" x14ac:dyDescent="0.25">
      <c r="A31" s="805"/>
      <c r="B31" s="2994"/>
      <c r="C31" s="2995"/>
      <c r="D31" s="2995"/>
      <c r="E31" s="2995"/>
      <c r="F31" s="2996"/>
      <c r="J31" s="803">
        <v>20</v>
      </c>
      <c r="K31" s="785" t="s">
        <v>2081</v>
      </c>
      <c r="L31" s="803" t="s">
        <v>1552</v>
      </c>
      <c r="M31" s="819" t="s">
        <v>2710</v>
      </c>
      <c r="R31" s="842">
        <f>F21</f>
        <v>0</v>
      </c>
      <c r="S31" s="785">
        <f>IF(AND(Q36&gt;=0)*Q36&lt;=10000000,1,IF(AND(Q36&gt;=10000000)*Q36&lt;=100000000,2,IF(AND(Q36&gt;=100000000)*Q36&lt;=500000000,3,4)))</f>
        <v>1</v>
      </c>
      <c r="V31" s="837" t="s">
        <v>3462</v>
      </c>
      <c r="W31" s="785" t="s">
        <v>3463</v>
      </c>
      <c r="Y31" s="785">
        <v>2</v>
      </c>
      <c r="AA31" s="821" t="s">
        <v>3445</v>
      </c>
      <c r="AB31" s="821">
        <v>0</v>
      </c>
      <c r="AC31" s="821" t="s">
        <v>3445</v>
      </c>
    </row>
    <row r="32" spans="1:29" x14ac:dyDescent="0.25">
      <c r="A32" s="805"/>
      <c r="B32" s="840" t="s">
        <v>2090</v>
      </c>
      <c r="C32" s="841"/>
      <c r="D32" s="840"/>
      <c r="E32" s="840"/>
      <c r="F32" s="841"/>
      <c r="J32" s="803">
        <v>21</v>
      </c>
      <c r="K32" s="785" t="s">
        <v>2092</v>
      </c>
      <c r="L32" s="803" t="s">
        <v>1552</v>
      </c>
      <c r="M32" s="819" t="s">
        <v>2711</v>
      </c>
      <c r="V32" s="838" t="s">
        <v>2714</v>
      </c>
      <c r="W32" s="785" t="s">
        <v>2713</v>
      </c>
      <c r="Y32" s="785">
        <v>2</v>
      </c>
      <c r="AA32" s="821" t="s">
        <v>3445</v>
      </c>
      <c r="AB32" s="821">
        <v>0</v>
      </c>
      <c r="AC32" s="821" t="s">
        <v>3445</v>
      </c>
    </row>
    <row r="33" spans="1:29" ht="14.45" customHeight="1" x14ac:dyDescent="0.25">
      <c r="A33" s="841"/>
      <c r="B33" s="841" t="s">
        <v>3464</v>
      </c>
      <c r="C33" s="841"/>
      <c r="D33" s="840"/>
      <c r="E33" s="840"/>
      <c r="F33" s="841"/>
      <c r="J33" s="803">
        <v>22</v>
      </c>
      <c r="K33" s="785" t="s">
        <v>2713</v>
      </c>
      <c r="L33" s="803" t="s">
        <v>1552</v>
      </c>
      <c r="M33" s="819" t="s">
        <v>2714</v>
      </c>
      <c r="V33" s="838" t="s">
        <v>2695</v>
      </c>
      <c r="W33" s="785" t="s">
        <v>2694</v>
      </c>
      <c r="Y33" s="785">
        <v>1</v>
      </c>
      <c r="AA33" s="821" t="s">
        <v>2717</v>
      </c>
      <c r="AB33" s="821">
        <v>1</v>
      </c>
      <c r="AC33" s="821" t="s">
        <v>3445</v>
      </c>
    </row>
    <row r="34" spans="1:29" ht="15" customHeight="1" x14ac:dyDescent="0.25">
      <c r="A34" s="805">
        <v>1</v>
      </c>
      <c r="B34" s="2997" t="s">
        <v>2091</v>
      </c>
      <c r="C34" s="2997"/>
      <c r="D34" s="2997"/>
      <c r="E34" s="2997"/>
      <c r="F34" s="2997"/>
      <c r="V34" s="838" t="s">
        <v>2696</v>
      </c>
      <c r="W34" s="785" t="s">
        <v>2077</v>
      </c>
      <c r="Y34" s="785">
        <v>1</v>
      </c>
      <c r="AA34" s="821" t="s">
        <v>2721</v>
      </c>
      <c r="AB34" s="821">
        <v>2</v>
      </c>
      <c r="AC34" s="821" t="s">
        <v>2721</v>
      </c>
    </row>
    <row r="35" spans="1:29" ht="15" customHeight="1" x14ac:dyDescent="0.25">
      <c r="A35" s="805">
        <v>2</v>
      </c>
      <c r="B35" s="2990" t="s">
        <v>2712</v>
      </c>
      <c r="C35" s="2990"/>
      <c r="D35" s="2990"/>
      <c r="E35" s="2990"/>
      <c r="F35" s="2990"/>
      <c r="K35" s="843" t="b">
        <f>IF(F6="Manufacturing",IF((Q36+R31)=0,"Update Investment/Turnover in calculator",IF(U36=1,"Manufacturing Micro Enterprise",IF(U36=2,"Manufacturing Small Enterprise",IF(U36=3,"Manufacturing Medium Enterprise","Manufacturing Large Enterprise")))))</f>
        <v>0</v>
      </c>
      <c r="L35" s="785" t="s">
        <v>2096</v>
      </c>
      <c r="O35" s="785" t="s">
        <v>2715</v>
      </c>
      <c r="P35" s="785" t="s">
        <v>2716</v>
      </c>
      <c r="Q35" s="785" t="s">
        <v>2715</v>
      </c>
      <c r="V35" s="838" t="s">
        <v>2697</v>
      </c>
      <c r="W35" s="785" t="s">
        <v>2078</v>
      </c>
      <c r="Y35" s="785">
        <v>1</v>
      </c>
      <c r="AA35" s="821" t="s">
        <v>2724</v>
      </c>
      <c r="AB35" s="821">
        <v>3</v>
      </c>
      <c r="AC35" s="821" t="s">
        <v>2724</v>
      </c>
    </row>
    <row r="36" spans="1:29" x14ac:dyDescent="0.25">
      <c r="A36" s="805">
        <v>3</v>
      </c>
      <c r="B36" s="2997" t="s">
        <v>2093</v>
      </c>
      <c r="C36" s="2997"/>
      <c r="D36" s="2997"/>
      <c r="E36" s="2997"/>
      <c r="F36" s="2997"/>
      <c r="K36" s="844" t="b">
        <f>IF(F6="Service",IF(U36=1,"Service Micro Enterprise",IF(U36=2,"Service Small Enterprise",IF(U36=3,"Service Medium Enterprise","Service Large Enterprise"))))</f>
        <v>0</v>
      </c>
      <c r="L36" s="785" t="s">
        <v>2097</v>
      </c>
      <c r="N36" s="785" t="s">
        <v>2717</v>
      </c>
      <c r="O36" s="785" t="s">
        <v>2718</v>
      </c>
      <c r="P36" s="785" t="s">
        <v>2719</v>
      </c>
      <c r="Q36" s="845">
        <f>F20</f>
        <v>0</v>
      </c>
      <c r="S36" s="785">
        <f>IF(AND(Q36&gt;=0)*Q36&lt;=10000000,1,IF(AND(Q36&gt;=10000000)*Q36&lt;=100000000,2,IF(AND(Q36&gt;=100000000)*Q36&lt;=500000000,3,4)))</f>
        <v>1</v>
      </c>
      <c r="T36" s="785">
        <f>IF(AND(R31&gt;=0)*R31&lt;=50000000,1,IF(AND(R31&gt;=50000000)*R31&lt;=500000000,2,IF(AND(R31&gt;=500000000)*R31&lt;=2500000000,3,4)))</f>
        <v>1</v>
      </c>
      <c r="U36" s="785">
        <f>IF(S31=T36,MIN(S36:T36),MAX(S36:T36))</f>
        <v>1</v>
      </c>
      <c r="V36" s="838" t="s">
        <v>2699</v>
      </c>
      <c r="W36" s="785" t="s">
        <v>2698</v>
      </c>
      <c r="X36" s="846">
        <f>Q36+R31</f>
        <v>0</v>
      </c>
      <c r="Y36" s="785">
        <v>1</v>
      </c>
      <c r="AA36" s="821" t="s">
        <v>2717</v>
      </c>
      <c r="AB36" s="821">
        <v>1</v>
      </c>
      <c r="AC36" s="821" t="s">
        <v>2717</v>
      </c>
    </row>
    <row r="37" spans="1:29" x14ac:dyDescent="0.25">
      <c r="A37" s="805">
        <v>4</v>
      </c>
      <c r="B37" s="2990" t="s">
        <v>2094</v>
      </c>
      <c r="C37" s="2990"/>
      <c r="D37" s="2990"/>
      <c r="E37" s="2990"/>
      <c r="F37" s="2990"/>
      <c r="N37" s="785" t="s">
        <v>2721</v>
      </c>
      <c r="O37" s="785" t="s">
        <v>2722</v>
      </c>
      <c r="P37" s="785" t="s">
        <v>2723</v>
      </c>
      <c r="V37" s="838" t="s">
        <v>2702</v>
      </c>
      <c r="W37" s="785" t="s">
        <v>2080</v>
      </c>
      <c r="Y37" s="785">
        <v>1</v>
      </c>
      <c r="AA37" s="821" t="s">
        <v>2721</v>
      </c>
      <c r="AB37" s="821">
        <v>2</v>
      </c>
      <c r="AC37" s="821" t="s">
        <v>2721</v>
      </c>
    </row>
    <row r="38" spans="1:29" x14ac:dyDescent="0.25">
      <c r="A38" s="805">
        <v>5</v>
      </c>
      <c r="B38" s="841" t="s">
        <v>2095</v>
      </c>
      <c r="C38" s="841"/>
      <c r="D38" s="841"/>
      <c r="E38" s="841"/>
      <c r="F38" s="841"/>
      <c r="N38" s="785" t="s">
        <v>2724</v>
      </c>
      <c r="O38" s="785" t="s">
        <v>2723</v>
      </c>
      <c r="P38" s="785" t="s">
        <v>2725</v>
      </c>
      <c r="V38" s="838" t="s">
        <v>2703</v>
      </c>
      <c r="W38" s="785" t="s">
        <v>2081</v>
      </c>
      <c r="Y38" s="785">
        <v>1</v>
      </c>
      <c r="AA38" s="821" t="s">
        <v>2724</v>
      </c>
      <c r="AB38" s="821">
        <v>3</v>
      </c>
      <c r="AC38" s="821" t="s">
        <v>2724</v>
      </c>
    </row>
    <row r="39" spans="1:29" x14ac:dyDescent="0.25">
      <c r="A39" s="805">
        <v>6</v>
      </c>
      <c r="B39" s="841" t="s">
        <v>2720</v>
      </c>
      <c r="C39" s="841"/>
      <c r="D39" s="841"/>
      <c r="E39" s="841"/>
      <c r="F39" s="841"/>
      <c r="V39" s="838" t="s">
        <v>2704</v>
      </c>
      <c r="W39" s="785" t="s">
        <v>2694</v>
      </c>
      <c r="Y39" s="785">
        <v>1</v>
      </c>
      <c r="AA39" s="821" t="s">
        <v>2717</v>
      </c>
      <c r="AB39" s="821">
        <v>1</v>
      </c>
      <c r="AC39" s="821" t="s">
        <v>2717</v>
      </c>
    </row>
    <row r="40" spans="1:29" x14ac:dyDescent="0.25">
      <c r="A40" s="805">
        <v>7</v>
      </c>
      <c r="B40" s="841" t="s">
        <v>2098</v>
      </c>
      <c r="C40" s="841"/>
      <c r="D40" s="841"/>
      <c r="E40" s="841"/>
      <c r="F40" s="841"/>
      <c r="V40" s="838" t="s">
        <v>2705</v>
      </c>
      <c r="W40" s="785" t="s">
        <v>2077</v>
      </c>
      <c r="Y40" s="785">
        <v>1</v>
      </c>
      <c r="AA40" s="821" t="s">
        <v>2721</v>
      </c>
      <c r="AB40" s="821">
        <v>2</v>
      </c>
      <c r="AC40" s="821" t="s">
        <v>2721</v>
      </c>
    </row>
    <row r="41" spans="1:29" x14ac:dyDescent="0.25">
      <c r="A41" s="2989">
        <v>8</v>
      </c>
      <c r="B41" s="2990" t="s">
        <v>2726</v>
      </c>
      <c r="C41" s="2990"/>
      <c r="D41" s="2990"/>
      <c r="E41" s="2990"/>
      <c r="F41" s="2990"/>
      <c r="K41" s="847" t="s">
        <v>3465</v>
      </c>
      <c r="L41" s="785">
        <v>1</v>
      </c>
      <c r="M41" s="847" t="s">
        <v>3465</v>
      </c>
      <c r="O41" s="785" t="str">
        <f>TEXT(F11,"MMM")</f>
        <v>Jan</v>
      </c>
      <c r="P41" s="785">
        <f>VLOOKUP(O41,K41:L52,2,0)</f>
        <v>10</v>
      </c>
      <c r="R41" s="785">
        <f>YEAR(F11)</f>
        <v>1900</v>
      </c>
      <c r="V41" s="838" t="s">
        <v>2706</v>
      </c>
      <c r="W41" s="785" t="s">
        <v>2078</v>
      </c>
      <c r="Y41" s="785">
        <v>1</v>
      </c>
      <c r="AA41" s="821" t="s">
        <v>2724</v>
      </c>
      <c r="AB41" s="821">
        <v>3</v>
      </c>
      <c r="AC41" s="821" t="s">
        <v>2724</v>
      </c>
    </row>
    <row r="42" spans="1:29" x14ac:dyDescent="0.25">
      <c r="A42" s="2989"/>
      <c r="B42" s="2990"/>
      <c r="C42" s="2990"/>
      <c r="D42" s="2990"/>
      <c r="E42" s="2990"/>
      <c r="F42" s="2990"/>
      <c r="K42" s="785" t="s">
        <v>3466</v>
      </c>
      <c r="L42" s="785">
        <v>2</v>
      </c>
      <c r="M42" s="785" t="s">
        <v>3466</v>
      </c>
      <c r="O42" s="785" t="s">
        <v>3467</v>
      </c>
      <c r="P42" s="785">
        <v>12</v>
      </c>
      <c r="V42" s="838" t="s">
        <v>2708</v>
      </c>
      <c r="W42" s="785" t="s">
        <v>2698</v>
      </c>
      <c r="Y42" s="785">
        <v>1</v>
      </c>
      <c r="AA42" s="821" t="s">
        <v>2717</v>
      </c>
      <c r="AB42" s="821">
        <v>1</v>
      </c>
      <c r="AC42" s="821" t="s">
        <v>2717</v>
      </c>
    </row>
    <row r="43" spans="1:29" x14ac:dyDescent="0.25">
      <c r="A43" s="805">
        <v>9</v>
      </c>
      <c r="B43" s="2990" t="s">
        <v>2727</v>
      </c>
      <c r="C43" s="2990"/>
      <c r="D43" s="2990"/>
      <c r="E43" s="2990"/>
      <c r="F43" s="2990"/>
      <c r="K43" s="847" t="s">
        <v>3468</v>
      </c>
      <c r="L43" s="785">
        <v>3</v>
      </c>
      <c r="M43" s="847" t="s">
        <v>3468</v>
      </c>
      <c r="V43" s="838" t="s">
        <v>2709</v>
      </c>
      <c r="W43" s="785" t="s">
        <v>2080</v>
      </c>
      <c r="Y43" s="785">
        <v>1</v>
      </c>
      <c r="AA43" s="821" t="s">
        <v>2721</v>
      </c>
      <c r="AB43" s="821">
        <v>2</v>
      </c>
      <c r="AC43" s="821" t="s">
        <v>2721</v>
      </c>
    </row>
    <row r="44" spans="1:29" x14ac:dyDescent="0.25">
      <c r="A44" s="841"/>
      <c r="B44" s="841"/>
      <c r="C44" s="841"/>
      <c r="D44" s="841"/>
      <c r="E44" s="841"/>
      <c r="F44" s="841"/>
      <c r="K44" s="785" t="s">
        <v>3469</v>
      </c>
      <c r="L44" s="785">
        <v>4</v>
      </c>
      <c r="M44" s="785" t="s">
        <v>3469</v>
      </c>
      <c r="O44" s="785" t="s">
        <v>3470</v>
      </c>
      <c r="P44" s="785">
        <f>P42-P41</f>
        <v>2</v>
      </c>
      <c r="V44" s="838" t="s">
        <v>2710</v>
      </c>
      <c r="W44" s="785" t="s">
        <v>2081</v>
      </c>
      <c r="Y44" s="785">
        <v>1</v>
      </c>
      <c r="AA44" s="821" t="s">
        <v>2724</v>
      </c>
      <c r="AB44" s="821">
        <v>3</v>
      </c>
      <c r="AC44" s="821" t="s">
        <v>2724</v>
      </c>
    </row>
    <row r="45" spans="1:29" x14ac:dyDescent="0.25">
      <c r="A45" s="841"/>
      <c r="B45" s="841"/>
      <c r="C45" s="841"/>
      <c r="D45" s="841"/>
      <c r="E45" s="841"/>
      <c r="F45" s="841"/>
      <c r="K45" s="847" t="s">
        <v>3471</v>
      </c>
      <c r="L45" s="785">
        <v>5</v>
      </c>
      <c r="M45" s="847" t="s">
        <v>3471</v>
      </c>
      <c r="P45" s="785">
        <f>IF(P44&lt;=3,R41+1,R41+2)</f>
        <v>1901</v>
      </c>
      <c r="Q45" s="785">
        <f>P45-1</f>
        <v>1900</v>
      </c>
      <c r="V45" s="838" t="s">
        <v>2711</v>
      </c>
      <c r="W45" s="785" t="s">
        <v>2092</v>
      </c>
      <c r="Y45" s="785">
        <v>2</v>
      </c>
      <c r="AA45" s="821" t="s">
        <v>3445</v>
      </c>
      <c r="AB45" s="821">
        <v>0</v>
      </c>
      <c r="AC45" s="821" t="s">
        <v>3445</v>
      </c>
    </row>
    <row r="46" spans="1:29" x14ac:dyDescent="0.25">
      <c r="A46" s="841"/>
      <c r="B46" s="841" t="s">
        <v>2099</v>
      </c>
      <c r="C46" s="841"/>
      <c r="D46" s="841"/>
      <c r="E46" s="841"/>
      <c r="F46" s="841" t="s">
        <v>2099</v>
      </c>
      <c r="K46" s="785" t="s">
        <v>3472</v>
      </c>
      <c r="L46" s="785">
        <v>6</v>
      </c>
      <c r="M46" s="785" t="s">
        <v>3472</v>
      </c>
      <c r="P46" s="848" t="s">
        <v>3473</v>
      </c>
      <c r="V46" s="838" t="s">
        <v>2707</v>
      </c>
      <c r="W46" s="785" t="s">
        <v>2089</v>
      </c>
      <c r="Y46" s="785">
        <v>2</v>
      </c>
      <c r="AA46" s="821" t="s">
        <v>3445</v>
      </c>
      <c r="AB46" s="821">
        <v>0</v>
      </c>
      <c r="AC46" s="821" t="s">
        <v>3445</v>
      </c>
    </row>
    <row r="47" spans="1:29" x14ac:dyDescent="0.25">
      <c r="A47" s="841"/>
      <c r="B47" s="841" t="s">
        <v>2100</v>
      </c>
      <c r="C47" s="841"/>
      <c r="D47" s="841"/>
      <c r="E47" s="841"/>
      <c r="F47" s="841" t="s">
        <v>2101</v>
      </c>
      <c r="K47" s="847" t="s">
        <v>3474</v>
      </c>
      <c r="L47" s="785">
        <v>7</v>
      </c>
      <c r="M47" s="847" t="s">
        <v>3474</v>
      </c>
      <c r="P47" s="785" t="str">
        <f>P46&amp;P45</f>
        <v>01-Apr-1901</v>
      </c>
      <c r="Q47" s="785" t="str">
        <f>P46&amp;Q45</f>
        <v>01-Apr-1900</v>
      </c>
    </row>
    <row r="48" spans="1:29" x14ac:dyDescent="0.25">
      <c r="A48" s="841"/>
      <c r="B48" s="841"/>
      <c r="C48" s="841"/>
      <c r="D48" s="841"/>
      <c r="E48" s="841"/>
      <c r="F48" s="841"/>
      <c r="K48" s="847" t="s">
        <v>3475</v>
      </c>
      <c r="L48" s="785">
        <v>8</v>
      </c>
      <c r="M48" s="847" t="s">
        <v>3475</v>
      </c>
    </row>
    <row r="49" spans="1:13" x14ac:dyDescent="0.25">
      <c r="A49" s="841"/>
      <c r="B49" s="841"/>
      <c r="C49" s="841"/>
      <c r="D49" s="841"/>
      <c r="E49" s="841"/>
      <c r="F49" s="841"/>
      <c r="K49" s="785" t="s">
        <v>3476</v>
      </c>
      <c r="L49" s="785">
        <v>9</v>
      </c>
      <c r="M49" s="785" t="s">
        <v>3476</v>
      </c>
    </row>
    <row r="50" spans="1:13" x14ac:dyDescent="0.25">
      <c r="K50" s="847" t="s">
        <v>3477</v>
      </c>
      <c r="L50" s="785">
        <v>10</v>
      </c>
      <c r="M50" s="847" t="s">
        <v>3477</v>
      </c>
    </row>
    <row r="51" spans="1:13" x14ac:dyDescent="0.25">
      <c r="K51" s="847" t="s">
        <v>3478</v>
      </c>
      <c r="L51" s="785">
        <v>11</v>
      </c>
      <c r="M51" s="847" t="s">
        <v>3478</v>
      </c>
    </row>
    <row r="52" spans="1:13" x14ac:dyDescent="0.25">
      <c r="K52" s="785" t="s">
        <v>3467</v>
      </c>
      <c r="L52" s="785">
        <v>12</v>
      </c>
      <c r="M52" s="785" t="s">
        <v>3467</v>
      </c>
    </row>
  </sheetData>
  <sheetProtection algorithmName="SHA-512" hashValue="boGoSoxfEFMye67hia4higHasdWcIi3xak59D+FtiidMFYkJNAPEybJL2V0QHtVPaOX5iWDmO+I+nnq0W+ACtQ==" saltValue="GH8sLdFnIqzbZCEfGM6UJA==" spinCount="100000" sheet="1" objects="1" scenarios="1"/>
  <protectedRanges>
    <protectedRange sqref="A3:F3 F6:F12 F14 F21 B30 B17:E20" name="Range1"/>
  </protectedRanges>
  <dataConsolidate/>
  <mergeCells count="33">
    <mergeCell ref="B15:E15"/>
    <mergeCell ref="A1:F1"/>
    <mergeCell ref="B5:E5"/>
    <mergeCell ref="B6:E6"/>
    <mergeCell ref="B7:E7"/>
    <mergeCell ref="B8:E8"/>
    <mergeCell ref="B9:E9"/>
    <mergeCell ref="B10:E10"/>
    <mergeCell ref="B11:E11"/>
    <mergeCell ref="B12:E12"/>
    <mergeCell ref="B13:E13"/>
    <mergeCell ref="B14:E14"/>
    <mergeCell ref="B27:E27"/>
    <mergeCell ref="B16:D16"/>
    <mergeCell ref="B17:D17"/>
    <mergeCell ref="B18:D18"/>
    <mergeCell ref="B19:D19"/>
    <mergeCell ref="B20:D20"/>
    <mergeCell ref="B21:E21"/>
    <mergeCell ref="B22:E22"/>
    <mergeCell ref="B23:E23"/>
    <mergeCell ref="B24:E24"/>
    <mergeCell ref="B25:E25"/>
    <mergeCell ref="B26:E26"/>
    <mergeCell ref="A41:A42"/>
    <mergeCell ref="B41:F42"/>
    <mergeCell ref="B43:F43"/>
    <mergeCell ref="A28:F28"/>
    <mergeCell ref="B30:F31"/>
    <mergeCell ref="B34:F34"/>
    <mergeCell ref="B35:F35"/>
    <mergeCell ref="B36:F36"/>
    <mergeCell ref="B37:F37"/>
  </mergeCells>
  <conditionalFormatting sqref="F8">
    <cfRule type="expression" dxfId="30" priority="2">
      <formula>$F$7&lt;&gt;"Fresh facility"</formula>
    </cfRule>
  </conditionalFormatting>
  <conditionalFormatting sqref="F9">
    <cfRule type="expression" dxfId="29" priority="1">
      <formula>$F$7&lt;&gt;"Takeover"</formula>
    </cfRule>
  </conditionalFormatting>
  <dataValidations count="8">
    <dataValidation type="list" allowBlank="1" showInputMessage="1" showErrorMessage="1" sqref="F27" xr:uid="{DCE219DF-15CA-47A3-8B94-AEAD5BCD4CBB}">
      <formula1>"Yes, No"</formula1>
    </dataValidation>
    <dataValidation type="list" allowBlank="1" showInputMessage="1" showErrorMessage="1" sqref="F12" xr:uid="{076105F6-4BFB-4174-8531-FDD30865DE94}">
      <formula1>$V$8:$V$46</formula1>
    </dataValidation>
    <dataValidation type="list" allowBlank="1" showInputMessage="1" showErrorMessage="1" sqref="F14" xr:uid="{2BAB6B97-E778-443F-9083-009933BE790C}">
      <formula1>"Financial,CA certificate"</formula1>
    </dataValidation>
    <dataValidation type="decimal" operator="greaterThan" allowBlank="1" showInputMessage="1" showErrorMessage="1" error="Please input only value" sqref="F15:F18" xr:uid="{CB79E9C5-6F42-4DF3-8EB3-9B78B998D2CA}">
      <formula1>0</formula1>
    </dataValidation>
    <dataValidation type="list" allowBlank="1" showInputMessage="1" showErrorMessage="1" sqref="F8" xr:uid="{E08C3F68-79CA-4881-A60A-28C40808749A}">
      <formula1>"For business,Anyother purpose"</formula1>
    </dataValidation>
    <dataValidation type="list" allowBlank="1" showInputMessage="1" showErrorMessage="1" sqref="F7" xr:uid="{4EF5E843-3E5F-4EDF-B484-6546BD093B74}">
      <formula1>"Takeover,Fresh facility"</formula1>
    </dataValidation>
    <dataValidation type="list" allowBlank="1" showInputMessage="1" showErrorMessage="1" sqref="F9:F10" xr:uid="{5A5C0030-DDE2-4EB1-B61C-9ADE685C8A22}">
      <formula1>"Yes,No"</formula1>
    </dataValidation>
    <dataValidation type="list" allowBlank="1" showInputMessage="1" showErrorMessage="1" sqref="F6" xr:uid="{CEA8D430-B55E-40A6-91BA-C4BC6D365A95}">
      <formula1>"Salaried,Service, Manufacturing, Wholesale Trade, Retail Trade, Non Salaried Individual"</formula1>
    </dataValidation>
  </dataValidations>
  <pageMargins left="0.7" right="0.7" top="0.75" bottom="0.75" header="0.3" footer="0.3"/>
  <pageSetup paperSize="9" scale="55" orientation="landscape" horizontalDpi="4294967295" verticalDpi="4294967295" r:id="rId1"/>
  <headerFooter>
    <oddFooter>&amp;C&amp;"Calibri"&amp;11&amp;K000000&amp;"Calibri"&amp;11&amp;K000000&amp;"Calibri"&amp;11&amp;K000000&amp;"Calibri"&amp;11&amp;K000000&amp;"Calibri"&amp;11&amp;K000000&amp;"Calibri"&amp;11&amp;K000000&amp;"arial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8"/>
  <dimension ref="A1:BC200"/>
  <sheetViews>
    <sheetView workbookViewId="0">
      <selection sqref="A1:C1"/>
    </sheetView>
  </sheetViews>
  <sheetFormatPr defaultColWidth="9.140625" defaultRowHeight="15" x14ac:dyDescent="0.25"/>
  <cols>
    <col min="1" max="1" width="78.85546875" style="348" customWidth="1"/>
    <col min="2" max="2" width="8.5703125" style="348" bestFit="1" customWidth="1"/>
    <col min="3" max="16384" width="9.140625" style="348"/>
  </cols>
  <sheetData>
    <row r="1" spans="1:55" ht="15.75" x14ac:dyDescent="0.25">
      <c r="A1" s="3008" t="s">
        <v>2585</v>
      </c>
      <c r="B1" s="3008"/>
      <c r="C1" s="3008"/>
      <c r="D1" s="1223"/>
      <c r="E1" s="1223"/>
      <c r="F1" s="1223"/>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c r="AD1" s="1223"/>
      <c r="AE1" s="1223"/>
      <c r="AF1" s="1223"/>
      <c r="AG1" s="1223"/>
      <c r="AH1" s="1223"/>
      <c r="AI1" s="1223"/>
      <c r="AJ1" s="1223"/>
      <c r="AK1" s="1223"/>
      <c r="AL1" s="1223"/>
      <c r="AM1" s="1223"/>
      <c r="AN1" s="1223"/>
      <c r="AO1" s="1223"/>
      <c r="AP1" s="1223"/>
      <c r="AQ1" s="1223"/>
      <c r="AR1" s="1223"/>
      <c r="AS1" s="1223"/>
      <c r="AT1" s="1223"/>
      <c r="AU1" s="1223"/>
      <c r="AV1" s="1223"/>
      <c r="AW1" s="1223"/>
      <c r="AX1" s="1223"/>
      <c r="AY1" s="1223"/>
      <c r="AZ1" s="1223"/>
      <c r="BA1" s="1223"/>
      <c r="BB1" s="1223"/>
      <c r="BC1" s="1223"/>
    </row>
    <row r="2" spans="1:55" x14ac:dyDescent="0.25">
      <c r="A2" s="1270" t="s">
        <v>2285</v>
      </c>
      <c r="B2" s="3009"/>
      <c r="C2" s="3010"/>
      <c r="D2" s="1223"/>
      <c r="E2" s="1223"/>
      <c r="F2" s="1223"/>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1223"/>
      <c r="AO2" s="1223"/>
      <c r="AP2" s="1223"/>
      <c r="AQ2" s="1223"/>
      <c r="AR2" s="1223"/>
      <c r="AS2" s="1223"/>
      <c r="AT2" s="1223"/>
      <c r="AU2" s="1223"/>
      <c r="AV2" s="1223"/>
      <c r="AW2" s="1223"/>
      <c r="AX2" s="1223"/>
      <c r="AY2" s="1223"/>
      <c r="AZ2" s="1223"/>
      <c r="BA2" s="1223"/>
      <c r="BB2" s="1223"/>
      <c r="BC2" s="1223"/>
    </row>
    <row r="3" spans="1:55" x14ac:dyDescent="0.25">
      <c r="A3" s="1270" t="s">
        <v>2286</v>
      </c>
      <c r="B3" s="3010"/>
      <c r="C3" s="3010"/>
      <c r="D3" s="1223"/>
      <c r="E3" s="1223"/>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1223"/>
      <c r="AO3" s="1223"/>
      <c r="AP3" s="1223"/>
      <c r="AQ3" s="1223"/>
      <c r="AR3" s="1223"/>
      <c r="AS3" s="1223"/>
      <c r="AT3" s="1223"/>
      <c r="AU3" s="1223"/>
      <c r="AV3" s="1223"/>
      <c r="AW3" s="1223"/>
      <c r="AX3" s="1223"/>
      <c r="AY3" s="1223"/>
      <c r="AZ3" s="1223"/>
      <c r="BA3" s="1223"/>
      <c r="BB3" s="1223"/>
      <c r="BC3" s="1223"/>
    </row>
    <row r="4" spans="1:55" x14ac:dyDescent="0.25">
      <c r="A4" s="1270" t="s">
        <v>2287</v>
      </c>
      <c r="B4" s="3010"/>
      <c r="C4" s="3010"/>
      <c r="D4" s="1223"/>
      <c r="E4" s="1223"/>
      <c r="F4" s="1223"/>
      <c r="G4" s="1223"/>
      <c r="H4" s="1223"/>
      <c r="I4" s="1223"/>
      <c r="J4" s="1223"/>
      <c r="K4" s="1223"/>
      <c r="L4" s="1223"/>
      <c r="M4" s="1223"/>
      <c r="N4" s="1223"/>
      <c r="O4" s="1223"/>
      <c r="P4" s="1223"/>
      <c r="Q4" s="1223"/>
      <c r="R4" s="1223"/>
      <c r="S4" s="1223"/>
      <c r="T4" s="1223"/>
      <c r="U4" s="1223"/>
      <c r="V4" s="1223"/>
      <c r="W4" s="1223"/>
      <c r="X4" s="1223"/>
      <c r="Y4" s="1223"/>
      <c r="Z4" s="1223"/>
      <c r="AA4" s="1223"/>
      <c r="AB4" s="1223"/>
      <c r="AC4" s="1223"/>
      <c r="AD4" s="1223"/>
      <c r="AE4" s="1223"/>
      <c r="AF4" s="1223"/>
      <c r="AG4" s="1223"/>
      <c r="AH4" s="1223"/>
      <c r="AI4" s="1223"/>
      <c r="AJ4" s="1223"/>
      <c r="AK4" s="1223"/>
      <c r="AL4" s="1223"/>
      <c r="AM4" s="1223"/>
      <c r="AN4" s="1223"/>
      <c r="AO4" s="1223"/>
      <c r="AP4" s="1223"/>
      <c r="AQ4" s="1223"/>
      <c r="AR4" s="1223"/>
      <c r="AS4" s="1223"/>
      <c r="AT4" s="1223"/>
      <c r="AU4" s="1223"/>
      <c r="AV4" s="1223"/>
      <c r="AW4" s="1223"/>
      <c r="AX4" s="1223"/>
      <c r="AY4" s="1223"/>
      <c r="AZ4" s="1223"/>
      <c r="BA4" s="1223"/>
      <c r="BB4" s="1223"/>
      <c r="BC4" s="1223"/>
    </row>
    <row r="5" spans="1:55" x14ac:dyDescent="0.25">
      <c r="A5" s="1270" t="s">
        <v>2066</v>
      </c>
      <c r="B5" s="3010"/>
      <c r="C5" s="3010"/>
      <c r="D5" s="1223"/>
      <c r="E5" s="1223"/>
      <c r="F5" s="1223"/>
      <c r="G5" s="1223"/>
      <c r="H5" s="1223"/>
      <c r="I5" s="1223"/>
      <c r="J5" s="1223"/>
      <c r="K5" s="1223"/>
      <c r="L5" s="1223"/>
      <c r="M5" s="1223"/>
      <c r="N5" s="1223"/>
      <c r="O5" s="1223"/>
      <c r="P5" s="1223"/>
      <c r="Q5" s="1223"/>
      <c r="R5" s="1223"/>
      <c r="S5" s="1223"/>
      <c r="T5" s="1223"/>
      <c r="U5" s="1223"/>
      <c r="V5" s="1223"/>
      <c r="W5" s="1223"/>
      <c r="X5" s="1223"/>
      <c r="Y5" s="1223"/>
      <c r="Z5" s="1223"/>
      <c r="AA5" s="1223"/>
      <c r="AB5" s="1223"/>
      <c r="AC5" s="1223"/>
      <c r="AD5" s="1223"/>
      <c r="AE5" s="1223"/>
      <c r="AF5" s="1223"/>
      <c r="AG5" s="1223"/>
      <c r="AH5" s="1223"/>
      <c r="AI5" s="1223"/>
      <c r="AJ5" s="1223"/>
      <c r="AK5" s="1223"/>
      <c r="AL5" s="1223"/>
      <c r="AM5" s="1223"/>
      <c r="AN5" s="1223"/>
      <c r="AO5" s="1223"/>
      <c r="AP5" s="1223"/>
      <c r="AQ5" s="1223"/>
      <c r="AR5" s="1223"/>
      <c r="AS5" s="1223"/>
      <c r="AT5" s="1223"/>
      <c r="AU5" s="1223"/>
      <c r="AV5" s="1223"/>
      <c r="AW5" s="1223"/>
      <c r="AX5" s="1223"/>
      <c r="AY5" s="1223"/>
      <c r="AZ5" s="1223"/>
      <c r="BA5" s="1223"/>
      <c r="BB5" s="1223"/>
      <c r="BC5" s="1223"/>
    </row>
    <row r="6" spans="1:55" x14ac:dyDescent="0.25">
      <c r="A6" s="1271" t="s">
        <v>2288</v>
      </c>
      <c r="B6" s="1272" t="s">
        <v>1336</v>
      </c>
      <c r="C6" s="1273" t="s">
        <v>504</v>
      </c>
      <c r="D6" s="1223"/>
      <c r="E6" s="1223"/>
      <c r="F6" s="1223"/>
      <c r="G6" s="1223"/>
      <c r="H6" s="1223"/>
      <c r="I6" s="1223"/>
      <c r="J6" s="1223"/>
      <c r="K6" s="1223"/>
      <c r="L6" s="1223"/>
      <c r="M6" s="1223"/>
      <c r="N6" s="1223"/>
      <c r="O6" s="1223"/>
      <c r="P6" s="1223"/>
      <c r="Q6" s="1223"/>
      <c r="R6" s="1223"/>
      <c r="S6" s="1223"/>
      <c r="T6" s="1223"/>
      <c r="U6" s="1223"/>
      <c r="V6" s="1223"/>
      <c r="W6" s="1223"/>
      <c r="X6" s="1223"/>
      <c r="Y6" s="1223"/>
      <c r="Z6" s="1223"/>
      <c r="AA6" s="1223"/>
      <c r="AB6" s="1223"/>
      <c r="AC6" s="1223"/>
      <c r="AD6" s="1223"/>
      <c r="AE6" s="1223"/>
      <c r="AF6" s="1223"/>
      <c r="AG6" s="1223"/>
      <c r="AH6" s="1223"/>
      <c r="AI6" s="1223"/>
      <c r="AJ6" s="1223"/>
      <c r="AK6" s="1223"/>
      <c r="AL6" s="1223"/>
      <c r="AM6" s="1223"/>
      <c r="AN6" s="1223"/>
      <c r="AO6" s="1223"/>
      <c r="AP6" s="1223"/>
      <c r="AQ6" s="1223"/>
      <c r="AR6" s="1223"/>
      <c r="AS6" s="1223"/>
      <c r="AT6" s="1223"/>
      <c r="AU6" s="1223"/>
      <c r="AV6" s="1223"/>
      <c r="AW6" s="1223"/>
      <c r="AX6" s="1223"/>
      <c r="AY6" s="1223"/>
      <c r="AZ6" s="1223"/>
      <c r="BA6" s="1223"/>
      <c r="BB6" s="1223"/>
      <c r="BC6" s="1223"/>
    </row>
    <row r="7" spans="1:55" x14ac:dyDescent="0.25">
      <c r="A7" s="3006" t="s">
        <v>2289</v>
      </c>
      <c r="B7" s="3006"/>
      <c r="C7" s="3006"/>
      <c r="D7" s="1223"/>
      <c r="E7" s="1223"/>
      <c r="F7" s="1223"/>
      <c r="G7" s="1223"/>
      <c r="H7" s="1223"/>
      <c r="I7" s="1223"/>
      <c r="J7" s="1223"/>
      <c r="K7" s="1223"/>
      <c r="L7" s="1223"/>
      <c r="M7" s="1223"/>
      <c r="N7" s="1223"/>
      <c r="O7" s="1223"/>
      <c r="P7" s="1223"/>
      <c r="Q7" s="1223"/>
      <c r="R7" s="1223"/>
      <c r="S7" s="1223"/>
      <c r="T7" s="1223"/>
      <c r="U7" s="1223"/>
      <c r="V7" s="1223"/>
      <c r="W7" s="1223"/>
      <c r="X7" s="1223"/>
      <c r="Y7" s="1223"/>
      <c r="Z7" s="1223"/>
      <c r="AA7" s="1223"/>
      <c r="AB7" s="1223"/>
      <c r="AC7" s="1223"/>
      <c r="AD7" s="1223"/>
      <c r="AE7" s="1223"/>
      <c r="AF7" s="1223"/>
      <c r="AG7" s="1223"/>
      <c r="AH7" s="1223"/>
      <c r="AI7" s="1223"/>
      <c r="AJ7" s="1223"/>
      <c r="AK7" s="1223"/>
      <c r="AL7" s="1223"/>
      <c r="AM7" s="1223"/>
      <c r="AN7" s="1223"/>
      <c r="AO7" s="1223"/>
      <c r="AP7" s="1223"/>
      <c r="AQ7" s="1223"/>
      <c r="AR7" s="1223"/>
      <c r="AS7" s="1223"/>
      <c r="AT7" s="1223"/>
      <c r="AU7" s="1223"/>
      <c r="AV7" s="1223"/>
      <c r="AW7" s="1223"/>
      <c r="AX7" s="1223"/>
      <c r="AY7" s="1223"/>
      <c r="AZ7" s="1223"/>
      <c r="BA7" s="1223"/>
      <c r="BB7" s="1223"/>
      <c r="BC7" s="1223"/>
    </row>
    <row r="8" spans="1:55" x14ac:dyDescent="0.25">
      <c r="A8" s="1274" t="s">
        <v>487</v>
      </c>
      <c r="B8" s="349" t="s">
        <v>1347</v>
      </c>
      <c r="C8" s="351"/>
      <c r="D8" s="1223"/>
      <c r="E8" s="1223"/>
      <c r="F8" s="1223"/>
      <c r="G8" s="1223"/>
      <c r="H8" s="1223"/>
      <c r="I8" s="1223"/>
      <c r="J8" s="1223"/>
      <c r="K8" s="1223"/>
      <c r="L8" s="1223"/>
      <c r="M8" s="1223"/>
      <c r="N8" s="1223"/>
      <c r="O8" s="1223"/>
      <c r="P8" s="1223"/>
      <c r="Q8" s="1223"/>
      <c r="R8" s="1223"/>
      <c r="S8" s="1223"/>
      <c r="T8" s="1223"/>
      <c r="U8" s="1223"/>
      <c r="V8" s="1223"/>
      <c r="W8" s="1223"/>
      <c r="X8" s="1223"/>
      <c r="Y8" s="1223"/>
      <c r="Z8" s="1223"/>
      <c r="AA8" s="1223"/>
      <c r="AB8" s="1223"/>
      <c r="AC8" s="1223"/>
      <c r="AD8" s="1223"/>
      <c r="AE8" s="1223"/>
      <c r="AF8" s="1223"/>
      <c r="AG8" s="1223"/>
      <c r="AH8" s="1223"/>
      <c r="AI8" s="1223"/>
      <c r="AJ8" s="1223"/>
      <c r="AK8" s="1223"/>
      <c r="AL8" s="1223"/>
      <c r="AM8" s="1223"/>
      <c r="AN8" s="1223"/>
      <c r="AO8" s="1223"/>
      <c r="AP8" s="1223"/>
      <c r="AQ8" s="1223"/>
      <c r="AR8" s="1223"/>
      <c r="AS8" s="1223"/>
      <c r="AT8" s="1223"/>
      <c r="AU8" s="1223"/>
      <c r="AV8" s="1223"/>
      <c r="AW8" s="1223"/>
      <c r="AX8" s="1223"/>
      <c r="AY8" s="1223"/>
      <c r="AZ8" s="1223"/>
      <c r="BA8" s="1223"/>
      <c r="BB8" s="1223"/>
      <c r="BC8" s="1223"/>
    </row>
    <row r="9" spans="1:55" x14ac:dyDescent="0.25">
      <c r="A9" s="1274" t="s">
        <v>488</v>
      </c>
      <c r="B9" s="349" t="s">
        <v>1347</v>
      </c>
      <c r="C9" s="351"/>
      <c r="D9" s="1223"/>
      <c r="E9" s="1223"/>
      <c r="F9" s="1223"/>
      <c r="G9" s="1223"/>
      <c r="H9" s="1223"/>
      <c r="I9" s="1223"/>
      <c r="J9" s="1223"/>
      <c r="K9" s="1223"/>
      <c r="L9" s="1223"/>
      <c r="M9" s="1223"/>
      <c r="N9" s="1223"/>
      <c r="O9" s="1223"/>
      <c r="P9" s="1223"/>
      <c r="Q9" s="1223"/>
      <c r="R9" s="1223"/>
      <c r="S9" s="1223"/>
      <c r="T9" s="1223"/>
      <c r="U9" s="1223"/>
      <c r="V9" s="1223"/>
      <c r="W9" s="1223"/>
      <c r="X9" s="1223"/>
      <c r="Y9" s="1223"/>
      <c r="Z9" s="1223"/>
      <c r="AA9" s="1223"/>
      <c r="AB9" s="1223"/>
      <c r="AC9" s="1223"/>
      <c r="AD9" s="1223"/>
      <c r="AE9" s="1223"/>
      <c r="AF9" s="1223"/>
      <c r="AG9" s="1223"/>
      <c r="AH9" s="1223"/>
      <c r="AI9" s="1223"/>
      <c r="AJ9" s="1223"/>
      <c r="AK9" s="1223"/>
      <c r="AL9" s="1223"/>
      <c r="AM9" s="1223"/>
      <c r="AN9" s="1223"/>
      <c r="AO9" s="1223"/>
      <c r="AP9" s="1223"/>
      <c r="AQ9" s="1223"/>
      <c r="AR9" s="1223"/>
      <c r="AS9" s="1223"/>
      <c r="AT9" s="1223"/>
      <c r="AU9" s="1223"/>
      <c r="AV9" s="1223"/>
      <c r="AW9" s="1223"/>
      <c r="AX9" s="1223"/>
      <c r="AY9" s="1223"/>
      <c r="AZ9" s="1223"/>
      <c r="BA9" s="1223"/>
      <c r="BB9" s="1223"/>
      <c r="BC9" s="1223"/>
    </row>
    <row r="10" spans="1:55" x14ac:dyDescent="0.25">
      <c r="A10" s="352" t="s">
        <v>711</v>
      </c>
      <c r="B10" s="349" t="s">
        <v>609</v>
      </c>
      <c r="C10" s="351"/>
      <c r="D10" s="1223"/>
      <c r="E10" s="1223"/>
      <c r="F10" s="1223"/>
      <c r="G10" s="1223"/>
      <c r="H10" s="1223"/>
      <c r="I10" s="1223"/>
      <c r="J10" s="1223"/>
      <c r="K10" s="1223"/>
      <c r="L10" s="1223"/>
      <c r="M10" s="1223"/>
      <c r="N10" s="1223"/>
      <c r="O10" s="1223"/>
      <c r="P10" s="1223"/>
      <c r="Q10" s="1223"/>
      <c r="R10" s="1223"/>
      <c r="S10" s="1223"/>
      <c r="T10" s="1223"/>
      <c r="U10" s="1223"/>
      <c r="V10" s="1223"/>
      <c r="W10" s="1223"/>
      <c r="X10" s="1223"/>
      <c r="Y10" s="1223"/>
      <c r="Z10" s="1223"/>
      <c r="AA10" s="1223"/>
      <c r="AB10" s="1223"/>
      <c r="AC10" s="1223"/>
      <c r="AD10" s="1223"/>
      <c r="AE10" s="1223"/>
      <c r="AF10" s="1223"/>
      <c r="AG10" s="1223"/>
      <c r="AH10" s="1223"/>
      <c r="AI10" s="1223"/>
      <c r="AJ10" s="1223"/>
      <c r="AK10" s="1223"/>
      <c r="AL10" s="1223"/>
      <c r="AM10" s="1223"/>
      <c r="AN10" s="1223"/>
      <c r="AO10" s="1223"/>
      <c r="AP10" s="1223"/>
      <c r="AQ10" s="1223"/>
      <c r="AR10" s="1223"/>
      <c r="AS10" s="1223"/>
      <c r="AT10" s="1223"/>
      <c r="AU10" s="1223"/>
      <c r="AV10" s="1223"/>
      <c r="AW10" s="1223"/>
      <c r="AX10" s="1223"/>
      <c r="AY10" s="1223"/>
      <c r="AZ10" s="1223"/>
      <c r="BA10" s="1223"/>
      <c r="BB10" s="1223"/>
      <c r="BC10" s="1223"/>
    </row>
    <row r="11" spans="1:55" x14ac:dyDescent="0.25">
      <c r="A11" s="1274" t="s">
        <v>2290</v>
      </c>
      <c r="B11" s="349" t="s">
        <v>609</v>
      </c>
      <c r="C11" s="351"/>
      <c r="D11" s="1223"/>
      <c r="E11" s="1223"/>
      <c r="F11" s="1223"/>
      <c r="G11" s="1223"/>
      <c r="H11" s="1223"/>
      <c r="I11" s="1223"/>
      <c r="J11" s="1223"/>
      <c r="K11" s="1223"/>
      <c r="L11" s="1223"/>
      <c r="M11" s="1223"/>
      <c r="N11" s="1223"/>
      <c r="O11" s="1223"/>
      <c r="P11" s="1223"/>
      <c r="Q11" s="1223"/>
      <c r="R11" s="1223"/>
      <c r="S11" s="1223"/>
      <c r="T11" s="1223"/>
      <c r="U11" s="1223"/>
      <c r="V11" s="1223"/>
      <c r="W11" s="1223"/>
      <c r="X11" s="1223"/>
      <c r="Y11" s="1223"/>
      <c r="Z11" s="1223"/>
      <c r="AA11" s="1223"/>
      <c r="AB11" s="1223"/>
      <c r="AC11" s="1223"/>
      <c r="AD11" s="1223"/>
      <c r="AE11" s="1223"/>
      <c r="AF11" s="1223"/>
      <c r="AG11" s="1223"/>
      <c r="AH11" s="1223"/>
      <c r="AI11" s="1223"/>
      <c r="AJ11" s="1223"/>
      <c r="AK11" s="1223"/>
      <c r="AL11" s="1223"/>
      <c r="AM11" s="1223"/>
      <c r="AN11" s="1223"/>
      <c r="AO11" s="1223"/>
      <c r="AP11" s="1223"/>
      <c r="AQ11" s="1223"/>
      <c r="AR11" s="1223"/>
      <c r="AS11" s="1223"/>
      <c r="AT11" s="1223"/>
      <c r="AU11" s="1223"/>
      <c r="AV11" s="1223"/>
      <c r="AW11" s="1223"/>
      <c r="AX11" s="1223"/>
      <c r="AY11" s="1223"/>
      <c r="AZ11" s="1223"/>
      <c r="BA11" s="1223"/>
      <c r="BB11" s="1223"/>
      <c r="BC11" s="1223"/>
    </row>
    <row r="12" spans="1:55" x14ac:dyDescent="0.25">
      <c r="A12" s="1274" t="s">
        <v>2291</v>
      </c>
      <c r="B12" s="349" t="s">
        <v>1347</v>
      </c>
      <c r="C12" s="351"/>
      <c r="D12" s="1223"/>
      <c r="E12" s="1223"/>
      <c r="F12" s="1223"/>
      <c r="G12" s="1223"/>
      <c r="H12" s="1223"/>
      <c r="I12" s="1223"/>
      <c r="J12" s="1223"/>
      <c r="K12" s="1223"/>
      <c r="L12" s="1223"/>
      <c r="M12" s="1223"/>
      <c r="N12" s="1223"/>
      <c r="O12" s="1223"/>
      <c r="P12" s="1223"/>
      <c r="Q12" s="1223"/>
      <c r="R12" s="1223"/>
      <c r="S12" s="1223"/>
      <c r="T12" s="1223"/>
      <c r="U12" s="1223"/>
      <c r="V12" s="1223"/>
      <c r="W12" s="1223"/>
      <c r="X12" s="1223"/>
      <c r="Y12" s="1223"/>
      <c r="Z12" s="1223"/>
      <c r="AA12" s="1223"/>
      <c r="AB12" s="1223"/>
      <c r="AC12" s="1223"/>
      <c r="AD12" s="1223"/>
      <c r="AE12" s="1223"/>
      <c r="AF12" s="1223"/>
      <c r="AG12" s="1223"/>
      <c r="AH12" s="1223"/>
      <c r="AI12" s="1223"/>
      <c r="AJ12" s="1223"/>
      <c r="AK12" s="1223"/>
      <c r="AL12" s="1223"/>
      <c r="AM12" s="1223"/>
      <c r="AN12" s="1223"/>
      <c r="AO12" s="1223"/>
      <c r="AP12" s="1223"/>
      <c r="AQ12" s="1223"/>
      <c r="AR12" s="1223"/>
      <c r="AS12" s="1223"/>
      <c r="AT12" s="1223"/>
      <c r="AU12" s="1223"/>
      <c r="AV12" s="1223"/>
      <c r="AW12" s="1223"/>
      <c r="AX12" s="1223"/>
      <c r="AY12" s="1223"/>
      <c r="AZ12" s="1223"/>
      <c r="BA12" s="1223"/>
      <c r="BB12" s="1223"/>
      <c r="BC12" s="1223"/>
    </row>
    <row r="13" spans="1:55" x14ac:dyDescent="0.25">
      <c r="A13" s="352" t="s">
        <v>712</v>
      </c>
      <c r="B13" s="349" t="s">
        <v>1347</v>
      </c>
      <c r="C13" s="351"/>
      <c r="D13" s="1223"/>
      <c r="E13" s="1223"/>
      <c r="F13" s="1223"/>
      <c r="G13" s="1223"/>
      <c r="H13" s="1223"/>
      <c r="I13" s="1223"/>
      <c r="J13" s="1223"/>
      <c r="K13" s="1223"/>
      <c r="L13" s="1223"/>
      <c r="M13" s="1223"/>
      <c r="N13" s="1223"/>
      <c r="O13" s="1223"/>
      <c r="P13" s="1223"/>
      <c r="Q13" s="1223"/>
      <c r="R13" s="1223"/>
      <c r="S13" s="1223"/>
      <c r="T13" s="1223"/>
      <c r="U13" s="1223"/>
      <c r="V13" s="1223"/>
      <c r="W13" s="1223"/>
      <c r="X13" s="1223"/>
      <c r="Y13" s="1223"/>
      <c r="Z13" s="1223"/>
      <c r="AA13" s="1223"/>
      <c r="AB13" s="1223"/>
      <c r="AC13" s="1223"/>
      <c r="AD13" s="1223"/>
      <c r="AE13" s="1223"/>
      <c r="AF13" s="1223"/>
      <c r="AG13" s="1223"/>
      <c r="AH13" s="1223"/>
      <c r="AI13" s="1223"/>
      <c r="AJ13" s="1223"/>
      <c r="AK13" s="1223"/>
      <c r="AL13" s="1223"/>
      <c r="AM13" s="1223"/>
      <c r="AN13" s="1223"/>
      <c r="AO13" s="1223"/>
      <c r="AP13" s="1223"/>
      <c r="AQ13" s="1223"/>
      <c r="AR13" s="1223"/>
      <c r="AS13" s="1223"/>
      <c r="AT13" s="1223"/>
      <c r="AU13" s="1223"/>
      <c r="AV13" s="1223"/>
      <c r="AW13" s="1223"/>
      <c r="AX13" s="1223"/>
      <c r="AY13" s="1223"/>
      <c r="AZ13" s="1223"/>
      <c r="BA13" s="1223"/>
      <c r="BB13" s="1223"/>
      <c r="BC13" s="1223"/>
    </row>
    <row r="14" spans="1:55" x14ac:dyDescent="0.25">
      <c r="A14" s="1274" t="s">
        <v>2292</v>
      </c>
      <c r="B14" s="349" t="s">
        <v>1347</v>
      </c>
      <c r="C14" s="351"/>
      <c r="D14" s="1223"/>
      <c r="E14" s="1223"/>
      <c r="F14" s="1223"/>
      <c r="G14" s="1223"/>
      <c r="H14" s="1223"/>
      <c r="I14" s="1223"/>
      <c r="J14" s="1223"/>
      <c r="K14" s="1223"/>
      <c r="L14" s="1223"/>
      <c r="M14" s="1223"/>
      <c r="N14" s="1223"/>
      <c r="O14" s="1223"/>
      <c r="P14" s="1223"/>
      <c r="Q14" s="1223"/>
      <c r="R14" s="1223"/>
      <c r="S14" s="1223"/>
      <c r="T14" s="1223"/>
      <c r="U14" s="1223"/>
      <c r="V14" s="1223"/>
      <c r="W14" s="1223"/>
      <c r="X14" s="1223"/>
      <c r="Y14" s="1223"/>
      <c r="Z14" s="1223"/>
      <c r="AA14" s="1223"/>
      <c r="AB14" s="1223"/>
      <c r="AC14" s="1223"/>
      <c r="AD14" s="1223"/>
      <c r="AE14" s="1223"/>
      <c r="AF14" s="1223"/>
      <c r="AG14" s="1223"/>
      <c r="AH14" s="1223"/>
      <c r="AI14" s="1223"/>
      <c r="AJ14" s="1223"/>
      <c r="AK14" s="1223"/>
      <c r="AL14" s="1223"/>
      <c r="AM14" s="1223"/>
      <c r="AN14" s="1223"/>
      <c r="AO14" s="1223"/>
      <c r="AP14" s="1223"/>
      <c r="AQ14" s="1223"/>
      <c r="AR14" s="1223"/>
      <c r="AS14" s="1223"/>
      <c r="AT14" s="1223"/>
      <c r="AU14" s="1223"/>
      <c r="AV14" s="1223"/>
      <c r="AW14" s="1223"/>
      <c r="AX14" s="1223"/>
      <c r="AY14" s="1223"/>
      <c r="AZ14" s="1223"/>
      <c r="BA14" s="1223"/>
      <c r="BB14" s="1223"/>
      <c r="BC14" s="1223"/>
    </row>
    <row r="15" spans="1:55" x14ac:dyDescent="0.25">
      <c r="A15" s="1274" t="s">
        <v>490</v>
      </c>
      <c r="B15" s="349" t="s">
        <v>1347</v>
      </c>
      <c r="C15" s="351"/>
      <c r="D15" s="1223"/>
      <c r="E15" s="1223"/>
      <c r="F15" s="1223"/>
      <c r="G15" s="1223"/>
      <c r="H15" s="1223"/>
      <c r="I15" s="1223"/>
      <c r="J15" s="1223"/>
      <c r="K15" s="1223"/>
      <c r="L15" s="1223"/>
      <c r="M15" s="1223"/>
      <c r="N15" s="1223"/>
      <c r="O15" s="1223"/>
      <c r="P15" s="1223"/>
      <c r="Q15" s="1223"/>
      <c r="R15" s="1223"/>
      <c r="S15" s="1223"/>
      <c r="T15" s="1223"/>
      <c r="U15" s="1223"/>
      <c r="V15" s="1223"/>
      <c r="W15" s="1223"/>
      <c r="X15" s="1223"/>
      <c r="Y15" s="1223"/>
      <c r="Z15" s="1223"/>
      <c r="AA15" s="1223"/>
      <c r="AB15" s="1223"/>
      <c r="AC15" s="1223"/>
      <c r="AD15" s="1223"/>
      <c r="AE15" s="1223"/>
      <c r="AF15" s="1223"/>
      <c r="AG15" s="1223"/>
      <c r="AH15" s="1223"/>
      <c r="AI15" s="1223"/>
      <c r="AJ15" s="1223"/>
      <c r="AK15" s="1223"/>
      <c r="AL15" s="1223"/>
      <c r="AM15" s="1223"/>
      <c r="AN15" s="1223"/>
      <c r="AO15" s="1223"/>
      <c r="AP15" s="1223"/>
      <c r="AQ15" s="1223"/>
      <c r="AR15" s="1223"/>
      <c r="AS15" s="1223"/>
      <c r="AT15" s="1223"/>
      <c r="AU15" s="1223"/>
      <c r="AV15" s="1223"/>
      <c r="AW15" s="1223"/>
      <c r="AX15" s="1223"/>
      <c r="AY15" s="1223"/>
      <c r="AZ15" s="1223"/>
      <c r="BA15" s="1223"/>
      <c r="BB15" s="1223"/>
      <c r="BC15" s="1223"/>
    </row>
    <row r="16" spans="1:55" x14ac:dyDescent="0.25">
      <c r="A16" s="1274" t="s">
        <v>2293</v>
      </c>
      <c r="B16" s="349" t="s">
        <v>1347</v>
      </c>
      <c r="C16" s="351"/>
      <c r="D16" s="1223"/>
      <c r="E16" s="1223"/>
      <c r="F16" s="1223"/>
      <c r="G16" s="1223"/>
      <c r="H16" s="1223"/>
      <c r="I16" s="1223"/>
      <c r="J16" s="1223"/>
      <c r="K16" s="1223"/>
      <c r="L16" s="1223"/>
      <c r="M16" s="1223"/>
      <c r="N16" s="1223"/>
      <c r="O16" s="1223"/>
      <c r="P16" s="1223"/>
      <c r="Q16" s="1223"/>
      <c r="R16" s="1223"/>
      <c r="S16" s="1223"/>
      <c r="T16" s="1223"/>
      <c r="U16" s="1223"/>
      <c r="V16" s="1223"/>
      <c r="W16" s="1223"/>
      <c r="X16" s="1223"/>
      <c r="Y16" s="1223"/>
      <c r="Z16" s="1223"/>
      <c r="AA16" s="1223"/>
      <c r="AB16" s="1223"/>
      <c r="AC16" s="1223"/>
      <c r="AD16" s="1223"/>
      <c r="AE16" s="1223"/>
      <c r="AF16" s="1223"/>
      <c r="AG16" s="1223"/>
      <c r="AH16" s="1223"/>
      <c r="AI16" s="1223"/>
      <c r="AJ16" s="1223"/>
      <c r="AK16" s="1223"/>
      <c r="AL16" s="1223"/>
      <c r="AM16" s="1223"/>
      <c r="AN16" s="1223"/>
      <c r="AO16" s="1223"/>
      <c r="AP16" s="1223"/>
      <c r="AQ16" s="1223"/>
      <c r="AR16" s="1223"/>
      <c r="AS16" s="1223"/>
      <c r="AT16" s="1223"/>
      <c r="AU16" s="1223"/>
      <c r="AV16" s="1223"/>
      <c r="AW16" s="1223"/>
      <c r="AX16" s="1223"/>
      <c r="AY16" s="1223"/>
      <c r="AZ16" s="1223"/>
      <c r="BA16" s="1223"/>
      <c r="BB16" s="1223"/>
      <c r="BC16" s="1223"/>
    </row>
    <row r="17" spans="1:55" x14ac:dyDescent="0.25">
      <c r="A17" s="1274" t="s">
        <v>678</v>
      </c>
      <c r="B17" s="349" t="s">
        <v>1347</v>
      </c>
      <c r="C17" s="351"/>
      <c r="D17" s="1223"/>
      <c r="E17" s="1223"/>
      <c r="F17" s="1223"/>
      <c r="G17" s="1223"/>
      <c r="H17" s="1223"/>
      <c r="I17" s="1223"/>
      <c r="J17" s="1223"/>
      <c r="K17" s="1223"/>
      <c r="L17" s="1223"/>
      <c r="M17" s="1223"/>
      <c r="N17" s="1223"/>
      <c r="O17" s="1223"/>
      <c r="P17" s="1223"/>
      <c r="Q17" s="1223"/>
      <c r="R17" s="1223"/>
      <c r="S17" s="1223"/>
      <c r="T17" s="1223"/>
      <c r="U17" s="1223"/>
      <c r="V17" s="1223"/>
      <c r="W17" s="1223"/>
      <c r="X17" s="1223"/>
      <c r="Y17" s="1223"/>
      <c r="Z17" s="1223"/>
      <c r="AA17" s="1223"/>
      <c r="AB17" s="1223"/>
      <c r="AC17" s="1223"/>
      <c r="AD17" s="1223"/>
      <c r="AE17" s="1223"/>
      <c r="AF17" s="1223"/>
      <c r="AG17" s="1223"/>
      <c r="AH17" s="1223"/>
      <c r="AI17" s="1223"/>
      <c r="AJ17" s="1223"/>
      <c r="AK17" s="1223"/>
      <c r="AL17" s="1223"/>
      <c r="AM17" s="1223"/>
      <c r="AN17" s="1223"/>
      <c r="AO17" s="1223"/>
      <c r="AP17" s="1223"/>
      <c r="AQ17" s="1223"/>
      <c r="AR17" s="1223"/>
      <c r="AS17" s="1223"/>
      <c r="AT17" s="1223"/>
      <c r="AU17" s="1223"/>
      <c r="AV17" s="1223"/>
      <c r="AW17" s="1223"/>
      <c r="AX17" s="1223"/>
      <c r="AY17" s="1223"/>
      <c r="AZ17" s="1223"/>
      <c r="BA17" s="1223"/>
      <c r="BB17" s="1223"/>
      <c r="BC17" s="1223"/>
    </row>
    <row r="18" spans="1:55" x14ac:dyDescent="0.25">
      <c r="A18" s="1274" t="s">
        <v>502</v>
      </c>
      <c r="B18" s="349" t="s">
        <v>1347</v>
      </c>
      <c r="C18" s="351"/>
      <c r="D18" s="1223"/>
      <c r="E18" s="1223"/>
      <c r="F18" s="1223"/>
      <c r="G18" s="1223"/>
      <c r="H18" s="1223"/>
      <c r="I18" s="1223"/>
      <c r="J18" s="1223"/>
      <c r="K18" s="1223"/>
      <c r="L18" s="1223"/>
      <c r="M18" s="1223"/>
      <c r="N18" s="1223"/>
      <c r="O18" s="1223"/>
      <c r="P18" s="1223"/>
      <c r="Q18" s="1223"/>
      <c r="R18" s="1223"/>
      <c r="S18" s="1223"/>
      <c r="T18" s="1223"/>
      <c r="U18" s="1223"/>
      <c r="V18" s="1223"/>
      <c r="W18" s="1223"/>
      <c r="X18" s="1223"/>
      <c r="Y18" s="1223"/>
      <c r="Z18" s="1223"/>
      <c r="AA18" s="1223"/>
      <c r="AB18" s="1223"/>
      <c r="AC18" s="1223"/>
      <c r="AD18" s="1223"/>
      <c r="AE18" s="1223"/>
      <c r="AF18" s="1223"/>
      <c r="AG18" s="1223"/>
      <c r="AH18" s="1223"/>
      <c r="AI18" s="1223"/>
      <c r="AJ18" s="1223"/>
      <c r="AK18" s="1223"/>
      <c r="AL18" s="1223"/>
      <c r="AM18" s="1223"/>
      <c r="AN18" s="1223"/>
      <c r="AO18" s="1223"/>
      <c r="AP18" s="1223"/>
      <c r="AQ18" s="1223"/>
      <c r="AR18" s="1223"/>
      <c r="AS18" s="1223"/>
      <c r="AT18" s="1223"/>
      <c r="AU18" s="1223"/>
      <c r="AV18" s="1223"/>
      <c r="AW18" s="1223"/>
      <c r="AX18" s="1223"/>
      <c r="AY18" s="1223"/>
      <c r="AZ18" s="1223"/>
      <c r="BA18" s="1223"/>
      <c r="BB18" s="1223"/>
      <c r="BC18" s="1223"/>
    </row>
    <row r="19" spans="1:55" x14ac:dyDescent="0.25">
      <c r="A19" s="1274" t="s">
        <v>491</v>
      </c>
      <c r="B19" s="349" t="s">
        <v>1347</v>
      </c>
      <c r="C19" s="351"/>
      <c r="D19" s="1223"/>
      <c r="E19" s="1223"/>
      <c r="F19" s="1223"/>
      <c r="G19" s="1223"/>
      <c r="H19" s="1223"/>
      <c r="I19" s="1223"/>
      <c r="J19" s="1223"/>
      <c r="K19" s="1223"/>
      <c r="L19" s="1223"/>
      <c r="M19" s="1223"/>
      <c r="N19" s="1223"/>
      <c r="O19" s="1223"/>
      <c r="P19" s="1223"/>
      <c r="Q19" s="1223"/>
      <c r="R19" s="1223"/>
      <c r="S19" s="1223"/>
      <c r="T19" s="1223"/>
      <c r="U19" s="1223"/>
      <c r="V19" s="1223"/>
      <c r="W19" s="1223"/>
      <c r="X19" s="1223"/>
      <c r="Y19" s="1223"/>
      <c r="Z19" s="1223"/>
      <c r="AA19" s="1223"/>
      <c r="AB19" s="1223"/>
      <c r="AC19" s="1223"/>
      <c r="AD19" s="1223"/>
      <c r="AE19" s="1223"/>
      <c r="AF19" s="1223"/>
      <c r="AG19" s="1223"/>
      <c r="AH19" s="1223"/>
      <c r="AI19" s="1223"/>
      <c r="AJ19" s="1223"/>
      <c r="AK19" s="1223"/>
      <c r="AL19" s="1223"/>
      <c r="AM19" s="1223"/>
      <c r="AN19" s="1223"/>
      <c r="AO19" s="1223"/>
      <c r="AP19" s="1223"/>
      <c r="AQ19" s="1223"/>
      <c r="AR19" s="1223"/>
      <c r="AS19" s="1223"/>
      <c r="AT19" s="1223"/>
      <c r="AU19" s="1223"/>
      <c r="AV19" s="1223"/>
      <c r="AW19" s="1223"/>
      <c r="AX19" s="1223"/>
      <c r="AY19" s="1223"/>
      <c r="AZ19" s="1223"/>
      <c r="BA19" s="1223"/>
      <c r="BB19" s="1223"/>
      <c r="BC19" s="1223"/>
    </row>
    <row r="20" spans="1:55" x14ac:dyDescent="0.25">
      <c r="A20" s="352" t="s">
        <v>2294</v>
      </c>
      <c r="B20" s="349" t="s">
        <v>1347</v>
      </c>
      <c r="C20" s="351"/>
      <c r="D20" s="1223"/>
      <c r="E20" s="1223"/>
      <c r="F20" s="1223"/>
      <c r="G20" s="1223"/>
      <c r="H20" s="1223"/>
      <c r="I20" s="1223"/>
      <c r="J20" s="1223"/>
      <c r="K20" s="1223"/>
      <c r="L20" s="1223"/>
      <c r="M20" s="1223"/>
      <c r="N20" s="1223"/>
      <c r="O20" s="1223"/>
      <c r="P20" s="1223"/>
      <c r="Q20" s="1223"/>
      <c r="R20" s="1223"/>
      <c r="S20" s="1223"/>
      <c r="T20" s="1223"/>
      <c r="U20" s="1223"/>
      <c r="V20" s="1223"/>
      <c r="W20" s="1223"/>
      <c r="X20" s="1223"/>
      <c r="Y20" s="1223"/>
      <c r="Z20" s="1223"/>
      <c r="AA20" s="1223"/>
      <c r="AB20" s="1223"/>
      <c r="AC20" s="1223"/>
      <c r="AD20" s="1223"/>
      <c r="AE20" s="1223"/>
      <c r="AF20" s="1223"/>
      <c r="AG20" s="1223"/>
      <c r="AH20" s="1223"/>
      <c r="AI20" s="1223"/>
      <c r="AJ20" s="1223"/>
      <c r="AK20" s="1223"/>
      <c r="AL20" s="1223"/>
      <c r="AM20" s="1223"/>
      <c r="AN20" s="1223"/>
      <c r="AO20" s="1223"/>
      <c r="AP20" s="1223"/>
      <c r="AQ20" s="1223"/>
      <c r="AR20" s="1223"/>
      <c r="AS20" s="1223"/>
      <c r="AT20" s="1223"/>
      <c r="AU20" s="1223"/>
      <c r="AV20" s="1223"/>
      <c r="AW20" s="1223"/>
      <c r="AX20" s="1223"/>
      <c r="AY20" s="1223"/>
      <c r="AZ20" s="1223"/>
      <c r="BA20" s="1223"/>
      <c r="BB20" s="1223"/>
      <c r="BC20" s="1223"/>
    </row>
    <row r="21" spans="1:55" x14ac:dyDescent="0.25">
      <c r="A21" s="1274" t="s">
        <v>2295</v>
      </c>
      <c r="B21" s="349" t="s">
        <v>1347</v>
      </c>
      <c r="C21" s="351"/>
      <c r="D21" s="1223"/>
      <c r="E21" s="1223"/>
      <c r="F21" s="1223"/>
      <c r="G21" s="1223"/>
      <c r="H21" s="1223"/>
      <c r="I21" s="1223"/>
      <c r="J21" s="1223"/>
      <c r="K21" s="1223"/>
      <c r="L21" s="1223"/>
      <c r="M21" s="1223"/>
      <c r="N21" s="1223"/>
      <c r="O21" s="1223"/>
      <c r="P21" s="1223"/>
      <c r="Q21" s="1223"/>
      <c r="R21" s="1223"/>
      <c r="S21" s="1223"/>
      <c r="T21" s="1223"/>
      <c r="U21" s="1223"/>
      <c r="V21" s="1223"/>
      <c r="W21" s="1223"/>
      <c r="X21" s="1223"/>
      <c r="Y21" s="1223"/>
      <c r="Z21" s="1223"/>
      <c r="AA21" s="1223"/>
      <c r="AB21" s="1223"/>
      <c r="AC21" s="1223"/>
      <c r="AD21" s="1223"/>
      <c r="AE21" s="1223"/>
      <c r="AF21" s="1223"/>
      <c r="AG21" s="1223"/>
      <c r="AH21" s="1223"/>
      <c r="AI21" s="1223"/>
      <c r="AJ21" s="1223"/>
      <c r="AK21" s="1223"/>
      <c r="AL21" s="1223"/>
      <c r="AM21" s="1223"/>
      <c r="AN21" s="1223"/>
      <c r="AO21" s="1223"/>
      <c r="AP21" s="1223"/>
      <c r="AQ21" s="1223"/>
      <c r="AR21" s="1223"/>
      <c r="AS21" s="1223"/>
      <c r="AT21" s="1223"/>
      <c r="AU21" s="1223"/>
      <c r="AV21" s="1223"/>
      <c r="AW21" s="1223"/>
      <c r="AX21" s="1223"/>
      <c r="AY21" s="1223"/>
      <c r="AZ21" s="1223"/>
      <c r="BA21" s="1223"/>
      <c r="BB21" s="1223"/>
      <c r="BC21" s="1223"/>
    </row>
    <row r="22" spans="1:55" x14ac:dyDescent="0.25">
      <c r="A22" s="352" t="s">
        <v>489</v>
      </c>
      <c r="B22" s="349" t="s">
        <v>1347</v>
      </c>
      <c r="C22" s="351"/>
      <c r="D22" s="1223"/>
      <c r="E22" s="1223"/>
      <c r="F22" s="1223"/>
      <c r="G22" s="1223"/>
      <c r="H22" s="1223"/>
      <c r="I22" s="1223"/>
      <c r="J22" s="1223"/>
      <c r="K22" s="1223"/>
      <c r="L22" s="1223"/>
      <c r="M22" s="1223"/>
      <c r="N22" s="1223"/>
      <c r="O22" s="1223"/>
      <c r="P22" s="1223"/>
      <c r="Q22" s="1223"/>
      <c r="R22" s="1223"/>
      <c r="S22" s="1223"/>
      <c r="T22" s="1223"/>
      <c r="U22" s="1223"/>
      <c r="V22" s="1223"/>
      <c r="W22" s="1223"/>
      <c r="X22" s="1223"/>
      <c r="Y22" s="1223"/>
      <c r="Z22" s="1223"/>
      <c r="AA22" s="1223"/>
      <c r="AB22" s="1223"/>
      <c r="AC22" s="1223"/>
      <c r="AD22" s="1223"/>
      <c r="AE22" s="1223"/>
      <c r="AF22" s="1223"/>
      <c r="AG22" s="1223"/>
      <c r="AH22" s="1223"/>
      <c r="AI22" s="1223"/>
      <c r="AJ22" s="1223"/>
      <c r="AK22" s="1223"/>
      <c r="AL22" s="1223"/>
      <c r="AM22" s="1223"/>
      <c r="AN22" s="1223"/>
      <c r="AO22" s="1223"/>
      <c r="AP22" s="1223"/>
      <c r="AQ22" s="1223"/>
      <c r="AR22" s="1223"/>
      <c r="AS22" s="1223"/>
      <c r="AT22" s="1223"/>
      <c r="AU22" s="1223"/>
      <c r="AV22" s="1223"/>
      <c r="AW22" s="1223"/>
      <c r="AX22" s="1223"/>
      <c r="AY22" s="1223"/>
      <c r="AZ22" s="1223"/>
      <c r="BA22" s="1223"/>
      <c r="BB22" s="1223"/>
      <c r="BC22" s="1223"/>
    </row>
    <row r="23" spans="1:55" x14ac:dyDescent="0.25">
      <c r="A23" s="3006" t="s">
        <v>2296</v>
      </c>
      <c r="B23" s="3006"/>
      <c r="C23" s="3006"/>
      <c r="D23" s="1223"/>
      <c r="E23" s="1223"/>
      <c r="F23" s="1223"/>
      <c r="G23" s="1223"/>
      <c r="H23" s="1223"/>
      <c r="I23" s="1223"/>
      <c r="J23" s="1223"/>
      <c r="K23" s="1223"/>
      <c r="L23" s="1223"/>
      <c r="M23" s="1223"/>
      <c r="N23" s="1223"/>
      <c r="O23" s="1223"/>
      <c r="P23" s="1223"/>
      <c r="Q23" s="1223"/>
      <c r="R23" s="1223"/>
      <c r="S23" s="1223"/>
      <c r="T23" s="1223"/>
      <c r="U23" s="1223"/>
      <c r="V23" s="1223"/>
      <c r="W23" s="1223"/>
      <c r="X23" s="1223"/>
      <c r="Y23" s="1223"/>
      <c r="Z23" s="1223"/>
      <c r="AA23" s="1223"/>
      <c r="AB23" s="1223"/>
      <c r="AC23" s="1223"/>
      <c r="AD23" s="1223"/>
      <c r="AE23" s="1223"/>
      <c r="AF23" s="1223"/>
      <c r="AG23" s="1223"/>
      <c r="AH23" s="1223"/>
      <c r="AI23" s="1223"/>
      <c r="AJ23" s="1223"/>
      <c r="AK23" s="1223"/>
      <c r="AL23" s="1223"/>
      <c r="AM23" s="1223"/>
      <c r="AN23" s="1223"/>
      <c r="AO23" s="1223"/>
      <c r="AP23" s="1223"/>
      <c r="AQ23" s="1223"/>
      <c r="AR23" s="1223"/>
      <c r="AS23" s="1223"/>
      <c r="AT23" s="1223"/>
      <c r="AU23" s="1223"/>
      <c r="AV23" s="1223"/>
      <c r="AW23" s="1223"/>
      <c r="AX23" s="1223"/>
      <c r="AY23" s="1223"/>
      <c r="AZ23" s="1223"/>
      <c r="BA23" s="1223"/>
      <c r="BB23" s="1223"/>
      <c r="BC23" s="1223"/>
    </row>
    <row r="24" spans="1:55" x14ac:dyDescent="0.25">
      <c r="A24" s="1274" t="s">
        <v>2297</v>
      </c>
      <c r="B24" s="350" t="s">
        <v>609</v>
      </c>
      <c r="C24" s="351"/>
      <c r="D24" s="1223"/>
      <c r="E24" s="1223"/>
      <c r="F24" s="1223"/>
      <c r="G24" s="1223"/>
      <c r="H24" s="1223"/>
      <c r="I24" s="1223"/>
      <c r="J24" s="1223"/>
      <c r="K24" s="1223"/>
      <c r="L24" s="1223"/>
      <c r="M24" s="1223"/>
      <c r="N24" s="1223"/>
      <c r="O24" s="1223"/>
      <c r="P24" s="1223"/>
      <c r="Q24" s="1223"/>
      <c r="R24" s="1223"/>
      <c r="S24" s="1223"/>
      <c r="T24" s="1223"/>
      <c r="U24" s="1223"/>
      <c r="V24" s="1223"/>
      <c r="W24" s="1223"/>
      <c r="X24" s="1223"/>
      <c r="Y24" s="1223"/>
      <c r="Z24" s="1223"/>
      <c r="AA24" s="1223"/>
      <c r="AB24" s="1223"/>
      <c r="AC24" s="1223"/>
      <c r="AD24" s="1223"/>
      <c r="AE24" s="1223"/>
      <c r="AF24" s="1223"/>
      <c r="AG24" s="1223"/>
      <c r="AH24" s="1223"/>
      <c r="AI24" s="1223"/>
      <c r="AJ24" s="1223"/>
      <c r="AK24" s="1223"/>
      <c r="AL24" s="1223"/>
      <c r="AM24" s="1223"/>
      <c r="AN24" s="1223"/>
      <c r="AO24" s="1223"/>
      <c r="AP24" s="1223"/>
      <c r="AQ24" s="1223"/>
      <c r="AR24" s="1223"/>
      <c r="AS24" s="1223"/>
      <c r="AT24" s="1223"/>
      <c r="AU24" s="1223"/>
      <c r="AV24" s="1223"/>
      <c r="AW24" s="1223"/>
      <c r="AX24" s="1223"/>
      <c r="AY24" s="1223"/>
      <c r="AZ24" s="1223"/>
      <c r="BA24" s="1223"/>
      <c r="BB24" s="1223"/>
      <c r="BC24" s="1223"/>
    </row>
    <row r="25" spans="1:55" x14ac:dyDescent="0.25">
      <c r="A25" s="1274" t="s">
        <v>2298</v>
      </c>
      <c r="B25" s="350" t="s">
        <v>609</v>
      </c>
      <c r="C25" s="351"/>
      <c r="D25" s="1223"/>
      <c r="E25" s="1223"/>
      <c r="F25" s="1223"/>
      <c r="G25" s="1223"/>
      <c r="H25" s="1223"/>
      <c r="I25" s="1223"/>
      <c r="J25" s="1223"/>
      <c r="K25" s="1223"/>
      <c r="L25" s="1223"/>
      <c r="M25" s="1223"/>
      <c r="N25" s="1223"/>
      <c r="O25" s="1223"/>
      <c r="P25" s="1223"/>
      <c r="Q25" s="1223"/>
      <c r="R25" s="1223"/>
      <c r="S25" s="1223"/>
      <c r="T25" s="1223"/>
      <c r="U25" s="1223"/>
      <c r="V25" s="1223"/>
      <c r="W25" s="1223"/>
      <c r="X25" s="1223"/>
      <c r="Y25" s="1223"/>
      <c r="Z25" s="1223"/>
      <c r="AA25" s="1223"/>
      <c r="AB25" s="1223"/>
      <c r="AC25" s="1223"/>
      <c r="AD25" s="1223"/>
      <c r="AE25" s="1223"/>
      <c r="AF25" s="1223"/>
      <c r="AG25" s="1223"/>
      <c r="AH25" s="1223"/>
      <c r="AI25" s="1223"/>
      <c r="AJ25" s="1223"/>
      <c r="AK25" s="1223"/>
      <c r="AL25" s="1223"/>
      <c r="AM25" s="1223"/>
      <c r="AN25" s="1223"/>
      <c r="AO25" s="1223"/>
      <c r="AP25" s="1223"/>
      <c r="AQ25" s="1223"/>
      <c r="AR25" s="1223"/>
      <c r="AS25" s="1223"/>
      <c r="AT25" s="1223"/>
      <c r="AU25" s="1223"/>
      <c r="AV25" s="1223"/>
      <c r="AW25" s="1223"/>
      <c r="AX25" s="1223"/>
      <c r="AY25" s="1223"/>
      <c r="AZ25" s="1223"/>
      <c r="BA25" s="1223"/>
      <c r="BB25" s="1223"/>
      <c r="BC25" s="1223"/>
    </row>
    <row r="26" spans="1:55" x14ac:dyDescent="0.25">
      <c r="A26" s="1274" t="s">
        <v>2299</v>
      </c>
      <c r="B26" s="350" t="s">
        <v>609</v>
      </c>
      <c r="C26" s="351"/>
      <c r="D26" s="1223"/>
      <c r="E26" s="1223"/>
      <c r="F26" s="1223"/>
      <c r="G26" s="1223"/>
      <c r="H26" s="1223"/>
      <c r="I26" s="1223"/>
      <c r="J26" s="1223"/>
      <c r="K26" s="1223"/>
      <c r="L26" s="1223"/>
      <c r="M26" s="1223"/>
      <c r="N26" s="1223"/>
      <c r="O26" s="1223"/>
      <c r="P26" s="1223"/>
      <c r="Q26" s="1223"/>
      <c r="R26" s="1223"/>
      <c r="S26" s="1223"/>
      <c r="T26" s="1223"/>
      <c r="U26" s="1223"/>
      <c r="V26" s="1223"/>
      <c r="W26" s="1223"/>
      <c r="X26" s="1223"/>
      <c r="Y26" s="1223"/>
      <c r="Z26" s="1223"/>
      <c r="AA26" s="1223"/>
      <c r="AB26" s="1223"/>
      <c r="AC26" s="1223"/>
      <c r="AD26" s="1223"/>
      <c r="AE26" s="1223"/>
      <c r="AF26" s="1223"/>
      <c r="AG26" s="1223"/>
      <c r="AH26" s="1223"/>
      <c r="AI26" s="1223"/>
      <c r="AJ26" s="1223"/>
      <c r="AK26" s="1223"/>
      <c r="AL26" s="1223"/>
      <c r="AM26" s="1223"/>
      <c r="AN26" s="1223"/>
      <c r="AO26" s="1223"/>
      <c r="AP26" s="1223"/>
      <c r="AQ26" s="1223"/>
      <c r="AR26" s="1223"/>
      <c r="AS26" s="1223"/>
      <c r="AT26" s="1223"/>
      <c r="AU26" s="1223"/>
      <c r="AV26" s="1223"/>
      <c r="AW26" s="1223"/>
      <c r="AX26" s="1223"/>
      <c r="AY26" s="1223"/>
      <c r="AZ26" s="1223"/>
      <c r="BA26" s="1223"/>
      <c r="BB26" s="1223"/>
      <c r="BC26" s="1223"/>
    </row>
    <row r="27" spans="1:55" x14ac:dyDescent="0.25">
      <c r="A27" s="1274" t="s">
        <v>2300</v>
      </c>
      <c r="B27" s="350" t="s">
        <v>609</v>
      </c>
      <c r="C27" s="351"/>
      <c r="D27" s="1223"/>
      <c r="E27" s="1223"/>
      <c r="F27" s="1223"/>
      <c r="G27" s="1223"/>
      <c r="H27" s="1223"/>
      <c r="I27" s="1223"/>
      <c r="J27" s="1223"/>
      <c r="K27" s="1223"/>
      <c r="L27" s="1223"/>
      <c r="M27" s="1223"/>
      <c r="N27" s="1223"/>
      <c r="O27" s="1223"/>
      <c r="P27" s="1223"/>
      <c r="Q27" s="1223"/>
      <c r="R27" s="1223"/>
      <c r="S27" s="1223"/>
      <c r="T27" s="1223"/>
      <c r="U27" s="1223"/>
      <c r="V27" s="1223"/>
      <c r="W27" s="1223"/>
      <c r="X27" s="1223"/>
      <c r="Y27" s="1223"/>
      <c r="Z27" s="1223"/>
      <c r="AA27" s="1223"/>
      <c r="AB27" s="1223"/>
      <c r="AC27" s="1223"/>
      <c r="AD27" s="1223"/>
      <c r="AE27" s="1223"/>
      <c r="AF27" s="1223"/>
      <c r="AG27" s="1223"/>
      <c r="AH27" s="1223"/>
      <c r="AI27" s="1223"/>
      <c r="AJ27" s="1223"/>
      <c r="AK27" s="1223"/>
      <c r="AL27" s="1223"/>
      <c r="AM27" s="1223"/>
      <c r="AN27" s="1223"/>
      <c r="AO27" s="1223"/>
      <c r="AP27" s="1223"/>
      <c r="AQ27" s="1223"/>
      <c r="AR27" s="1223"/>
      <c r="AS27" s="1223"/>
      <c r="AT27" s="1223"/>
      <c r="AU27" s="1223"/>
      <c r="AV27" s="1223"/>
      <c r="AW27" s="1223"/>
      <c r="AX27" s="1223"/>
      <c r="AY27" s="1223"/>
      <c r="AZ27" s="1223"/>
      <c r="BA27" s="1223"/>
      <c r="BB27" s="1223"/>
      <c r="BC27" s="1223"/>
    </row>
    <row r="28" spans="1:55" x14ac:dyDescent="0.25">
      <c r="A28" s="1274" t="s">
        <v>2301</v>
      </c>
      <c r="B28" s="350" t="s">
        <v>609</v>
      </c>
      <c r="C28" s="351"/>
      <c r="D28" s="1223"/>
      <c r="E28" s="1223"/>
      <c r="F28" s="1223"/>
      <c r="G28" s="1223"/>
      <c r="H28" s="1223"/>
      <c r="I28" s="1223"/>
      <c r="J28" s="1223"/>
      <c r="K28" s="1223"/>
      <c r="L28" s="1223"/>
      <c r="M28" s="1223"/>
      <c r="N28" s="1223"/>
      <c r="O28" s="1223"/>
      <c r="P28" s="1223"/>
      <c r="Q28" s="1223"/>
      <c r="R28" s="1223"/>
      <c r="S28" s="1223"/>
      <c r="T28" s="1223"/>
      <c r="U28" s="1223"/>
      <c r="V28" s="1223"/>
      <c r="W28" s="1223"/>
      <c r="X28" s="1223"/>
      <c r="Y28" s="1223"/>
      <c r="Z28" s="1223"/>
      <c r="AA28" s="1223"/>
      <c r="AB28" s="1223"/>
      <c r="AC28" s="1223"/>
      <c r="AD28" s="1223"/>
      <c r="AE28" s="1223"/>
      <c r="AF28" s="1223"/>
      <c r="AG28" s="1223"/>
      <c r="AH28" s="1223"/>
      <c r="AI28" s="1223"/>
      <c r="AJ28" s="1223"/>
      <c r="AK28" s="1223"/>
      <c r="AL28" s="1223"/>
      <c r="AM28" s="1223"/>
      <c r="AN28" s="1223"/>
      <c r="AO28" s="1223"/>
      <c r="AP28" s="1223"/>
      <c r="AQ28" s="1223"/>
      <c r="AR28" s="1223"/>
      <c r="AS28" s="1223"/>
      <c r="AT28" s="1223"/>
      <c r="AU28" s="1223"/>
      <c r="AV28" s="1223"/>
      <c r="AW28" s="1223"/>
      <c r="AX28" s="1223"/>
      <c r="AY28" s="1223"/>
      <c r="AZ28" s="1223"/>
      <c r="BA28" s="1223"/>
      <c r="BB28" s="1223"/>
      <c r="BC28" s="1223"/>
    </row>
    <row r="29" spans="1:55" x14ac:dyDescent="0.25">
      <c r="A29" s="1274" t="s">
        <v>2302</v>
      </c>
      <c r="B29" s="350" t="s">
        <v>609</v>
      </c>
      <c r="C29" s="351"/>
      <c r="D29" s="1223"/>
      <c r="E29" s="1223"/>
      <c r="F29" s="1223"/>
      <c r="G29" s="1223"/>
      <c r="H29" s="1223"/>
      <c r="I29" s="1223"/>
      <c r="J29" s="1223"/>
      <c r="K29" s="1223"/>
      <c r="L29" s="1223"/>
      <c r="M29" s="1223"/>
      <c r="N29" s="1223"/>
      <c r="O29" s="1223"/>
      <c r="P29" s="1223"/>
      <c r="Q29" s="1223"/>
      <c r="R29" s="1223"/>
      <c r="S29" s="1223"/>
      <c r="T29" s="1223"/>
      <c r="U29" s="1223"/>
      <c r="V29" s="1223"/>
      <c r="W29" s="1223"/>
      <c r="X29" s="1223"/>
      <c r="Y29" s="1223"/>
      <c r="Z29" s="1223"/>
      <c r="AA29" s="1223"/>
      <c r="AB29" s="1223"/>
      <c r="AC29" s="1223"/>
      <c r="AD29" s="1223"/>
      <c r="AE29" s="1223"/>
      <c r="AF29" s="1223"/>
      <c r="AG29" s="1223"/>
      <c r="AH29" s="1223"/>
      <c r="AI29" s="1223"/>
      <c r="AJ29" s="1223"/>
      <c r="AK29" s="1223"/>
      <c r="AL29" s="1223"/>
      <c r="AM29" s="1223"/>
      <c r="AN29" s="1223"/>
      <c r="AO29" s="1223"/>
      <c r="AP29" s="1223"/>
      <c r="AQ29" s="1223"/>
      <c r="AR29" s="1223"/>
      <c r="AS29" s="1223"/>
      <c r="AT29" s="1223"/>
      <c r="AU29" s="1223"/>
      <c r="AV29" s="1223"/>
      <c r="AW29" s="1223"/>
      <c r="AX29" s="1223"/>
      <c r="AY29" s="1223"/>
      <c r="AZ29" s="1223"/>
      <c r="BA29" s="1223"/>
      <c r="BB29" s="1223"/>
      <c r="BC29" s="1223"/>
    </row>
    <row r="30" spans="1:55" x14ac:dyDescent="0.25">
      <c r="A30" s="1274" t="s">
        <v>2303</v>
      </c>
      <c r="B30" s="350" t="s">
        <v>1347</v>
      </c>
      <c r="C30" s="351"/>
      <c r="D30" s="1223"/>
      <c r="E30" s="1223"/>
      <c r="F30" s="1223"/>
      <c r="G30" s="1223"/>
      <c r="H30" s="1223"/>
      <c r="I30" s="1223"/>
      <c r="J30" s="1223"/>
      <c r="K30" s="1223"/>
      <c r="L30" s="1223"/>
      <c r="M30" s="1223"/>
      <c r="N30" s="1223"/>
      <c r="O30" s="1223"/>
      <c r="P30" s="1223"/>
      <c r="Q30" s="1223"/>
      <c r="R30" s="1223"/>
      <c r="S30" s="1223"/>
      <c r="T30" s="1223"/>
      <c r="U30" s="1223"/>
      <c r="V30" s="1223"/>
      <c r="W30" s="1223"/>
      <c r="X30" s="1223"/>
      <c r="Y30" s="1223"/>
      <c r="Z30" s="1223"/>
      <c r="AA30" s="1223"/>
      <c r="AB30" s="1223"/>
      <c r="AC30" s="1223"/>
      <c r="AD30" s="1223"/>
      <c r="AE30" s="1223"/>
      <c r="AF30" s="1223"/>
      <c r="AG30" s="1223"/>
      <c r="AH30" s="1223"/>
      <c r="AI30" s="1223"/>
      <c r="AJ30" s="1223"/>
      <c r="AK30" s="1223"/>
      <c r="AL30" s="1223"/>
      <c r="AM30" s="1223"/>
      <c r="AN30" s="1223"/>
      <c r="AO30" s="1223"/>
      <c r="AP30" s="1223"/>
      <c r="AQ30" s="1223"/>
      <c r="AR30" s="1223"/>
      <c r="AS30" s="1223"/>
      <c r="AT30" s="1223"/>
      <c r="AU30" s="1223"/>
      <c r="AV30" s="1223"/>
      <c r="AW30" s="1223"/>
      <c r="AX30" s="1223"/>
      <c r="AY30" s="1223"/>
      <c r="AZ30" s="1223"/>
      <c r="BA30" s="1223"/>
      <c r="BB30" s="1223"/>
      <c r="BC30" s="1223"/>
    </row>
    <row r="31" spans="1:55" x14ac:dyDescent="0.25">
      <c r="A31" s="1274" t="s">
        <v>2304</v>
      </c>
      <c r="B31" s="350" t="s">
        <v>1347</v>
      </c>
      <c r="C31" s="351"/>
      <c r="D31" s="1223"/>
      <c r="E31" s="1223"/>
      <c r="F31" s="1223"/>
      <c r="G31" s="1223"/>
      <c r="H31" s="1223"/>
      <c r="I31" s="1223"/>
      <c r="J31" s="1223"/>
      <c r="K31" s="1223"/>
      <c r="L31" s="1223"/>
      <c r="M31" s="1223"/>
      <c r="N31" s="1223"/>
      <c r="O31" s="1223"/>
      <c r="P31" s="1223"/>
      <c r="Q31" s="1223"/>
      <c r="R31" s="1223"/>
      <c r="S31" s="1223"/>
      <c r="T31" s="1223"/>
      <c r="U31" s="1223"/>
      <c r="V31" s="1223"/>
      <c r="W31" s="1223"/>
      <c r="X31" s="1223"/>
      <c r="Y31" s="1223"/>
      <c r="Z31" s="1223"/>
      <c r="AA31" s="1223"/>
      <c r="AB31" s="1223"/>
      <c r="AC31" s="1223"/>
      <c r="AD31" s="1223"/>
      <c r="AE31" s="1223"/>
      <c r="AF31" s="1223"/>
      <c r="AG31" s="1223"/>
      <c r="AH31" s="1223"/>
      <c r="AI31" s="1223"/>
      <c r="AJ31" s="1223"/>
      <c r="AK31" s="1223"/>
      <c r="AL31" s="1223"/>
      <c r="AM31" s="1223"/>
      <c r="AN31" s="1223"/>
      <c r="AO31" s="1223"/>
      <c r="AP31" s="1223"/>
      <c r="AQ31" s="1223"/>
      <c r="AR31" s="1223"/>
      <c r="AS31" s="1223"/>
      <c r="AT31" s="1223"/>
      <c r="AU31" s="1223"/>
      <c r="AV31" s="1223"/>
      <c r="AW31" s="1223"/>
      <c r="AX31" s="1223"/>
      <c r="AY31" s="1223"/>
      <c r="AZ31" s="1223"/>
      <c r="BA31" s="1223"/>
      <c r="BB31" s="1223"/>
      <c r="BC31" s="1223"/>
    </row>
    <row r="32" spans="1:55" x14ac:dyDescent="0.25">
      <c r="A32" s="1274" t="s">
        <v>2305</v>
      </c>
      <c r="B32" s="350" t="s">
        <v>1347</v>
      </c>
      <c r="C32" s="351"/>
      <c r="D32" s="1223"/>
      <c r="E32" s="1223"/>
      <c r="F32" s="1223"/>
      <c r="G32" s="1223"/>
      <c r="H32" s="1223"/>
      <c r="I32" s="1223"/>
      <c r="J32" s="1223"/>
      <c r="K32" s="1223"/>
      <c r="L32" s="1223"/>
      <c r="M32" s="1223"/>
      <c r="N32" s="1223"/>
      <c r="O32" s="1223"/>
      <c r="P32" s="1223"/>
      <c r="Q32" s="1223"/>
      <c r="R32" s="1223"/>
      <c r="S32" s="1223"/>
      <c r="T32" s="1223"/>
      <c r="U32" s="1223"/>
      <c r="V32" s="1223"/>
      <c r="W32" s="1223"/>
      <c r="X32" s="1223"/>
      <c r="Y32" s="1223"/>
      <c r="Z32" s="1223"/>
      <c r="AA32" s="1223"/>
      <c r="AB32" s="1223"/>
      <c r="AC32" s="1223"/>
      <c r="AD32" s="1223"/>
      <c r="AE32" s="1223"/>
      <c r="AF32" s="1223"/>
      <c r="AG32" s="1223"/>
      <c r="AH32" s="1223"/>
      <c r="AI32" s="1223"/>
      <c r="AJ32" s="1223"/>
      <c r="AK32" s="1223"/>
      <c r="AL32" s="1223"/>
      <c r="AM32" s="1223"/>
      <c r="AN32" s="1223"/>
      <c r="AO32" s="1223"/>
      <c r="AP32" s="1223"/>
      <c r="AQ32" s="1223"/>
      <c r="AR32" s="1223"/>
      <c r="AS32" s="1223"/>
      <c r="AT32" s="1223"/>
      <c r="AU32" s="1223"/>
      <c r="AV32" s="1223"/>
      <c r="AW32" s="1223"/>
      <c r="AX32" s="1223"/>
      <c r="AY32" s="1223"/>
      <c r="AZ32" s="1223"/>
      <c r="BA32" s="1223"/>
      <c r="BB32" s="1223"/>
      <c r="BC32" s="1223"/>
    </row>
    <row r="33" spans="1:55" x14ac:dyDescent="0.25">
      <c r="A33" s="1274" t="s">
        <v>2306</v>
      </c>
      <c r="B33" s="350" t="s">
        <v>1347</v>
      </c>
      <c r="C33" s="351"/>
      <c r="D33" s="1223"/>
      <c r="E33" s="1223"/>
      <c r="F33" s="1223"/>
      <c r="G33" s="1223"/>
      <c r="H33" s="1223"/>
      <c r="I33" s="1223"/>
      <c r="J33" s="1223"/>
      <c r="K33" s="1223"/>
      <c r="L33" s="1223"/>
      <c r="M33" s="1223"/>
      <c r="N33" s="1223"/>
      <c r="O33" s="1223"/>
      <c r="P33" s="1223"/>
      <c r="Q33" s="1223"/>
      <c r="R33" s="1223"/>
      <c r="S33" s="1223"/>
      <c r="T33" s="1223"/>
      <c r="U33" s="1223"/>
      <c r="V33" s="1223"/>
      <c r="W33" s="1223"/>
      <c r="X33" s="1223"/>
      <c r="Y33" s="1223"/>
      <c r="Z33" s="1223"/>
      <c r="AA33" s="1223"/>
      <c r="AB33" s="1223"/>
      <c r="AC33" s="1223"/>
      <c r="AD33" s="1223"/>
      <c r="AE33" s="1223"/>
      <c r="AF33" s="1223"/>
      <c r="AG33" s="1223"/>
      <c r="AH33" s="1223"/>
      <c r="AI33" s="1223"/>
      <c r="AJ33" s="1223"/>
      <c r="AK33" s="1223"/>
      <c r="AL33" s="1223"/>
      <c r="AM33" s="1223"/>
      <c r="AN33" s="1223"/>
      <c r="AO33" s="1223"/>
      <c r="AP33" s="1223"/>
      <c r="AQ33" s="1223"/>
      <c r="AR33" s="1223"/>
      <c r="AS33" s="1223"/>
      <c r="AT33" s="1223"/>
      <c r="AU33" s="1223"/>
      <c r="AV33" s="1223"/>
      <c r="AW33" s="1223"/>
      <c r="AX33" s="1223"/>
      <c r="AY33" s="1223"/>
      <c r="AZ33" s="1223"/>
      <c r="BA33" s="1223"/>
      <c r="BB33" s="1223"/>
      <c r="BC33" s="1223"/>
    </row>
    <row r="34" spans="1:55" x14ac:dyDescent="0.25">
      <c r="A34" s="1274" t="s">
        <v>2307</v>
      </c>
      <c r="B34" s="350" t="s">
        <v>1347</v>
      </c>
      <c r="C34" s="351"/>
      <c r="D34" s="1223"/>
      <c r="E34" s="1223"/>
      <c r="F34" s="1223"/>
      <c r="G34" s="1223"/>
      <c r="H34" s="1223"/>
      <c r="I34" s="1223"/>
      <c r="J34" s="1223"/>
      <c r="K34" s="1223"/>
      <c r="L34" s="1223"/>
      <c r="M34" s="1223"/>
      <c r="N34" s="1223"/>
      <c r="O34" s="1223"/>
      <c r="P34" s="1223"/>
      <c r="Q34" s="1223"/>
      <c r="R34" s="1223"/>
      <c r="S34" s="1223"/>
      <c r="T34" s="1223"/>
      <c r="U34" s="1223"/>
      <c r="V34" s="1223"/>
      <c r="W34" s="1223"/>
      <c r="X34" s="1223"/>
      <c r="Y34" s="1223"/>
      <c r="Z34" s="1223"/>
      <c r="AA34" s="1223"/>
      <c r="AB34" s="1223"/>
      <c r="AC34" s="1223"/>
      <c r="AD34" s="1223"/>
      <c r="AE34" s="1223"/>
      <c r="AF34" s="1223"/>
      <c r="AG34" s="1223"/>
      <c r="AH34" s="1223"/>
      <c r="AI34" s="1223"/>
      <c r="AJ34" s="1223"/>
      <c r="AK34" s="1223"/>
      <c r="AL34" s="1223"/>
      <c r="AM34" s="1223"/>
      <c r="AN34" s="1223"/>
      <c r="AO34" s="1223"/>
      <c r="AP34" s="1223"/>
      <c r="AQ34" s="1223"/>
      <c r="AR34" s="1223"/>
      <c r="AS34" s="1223"/>
      <c r="AT34" s="1223"/>
      <c r="AU34" s="1223"/>
      <c r="AV34" s="1223"/>
      <c r="AW34" s="1223"/>
      <c r="AX34" s="1223"/>
      <c r="AY34" s="1223"/>
      <c r="AZ34" s="1223"/>
      <c r="BA34" s="1223"/>
      <c r="BB34" s="1223"/>
      <c r="BC34" s="1223"/>
    </row>
    <row r="35" spans="1:55" x14ac:dyDescent="0.25">
      <c r="A35" s="1274" t="s">
        <v>2308</v>
      </c>
      <c r="B35" s="350" t="s">
        <v>1347</v>
      </c>
      <c r="C35" s="351"/>
      <c r="D35" s="1223"/>
      <c r="E35" s="1223"/>
      <c r="F35" s="1223"/>
      <c r="G35" s="1223"/>
      <c r="H35" s="1223"/>
      <c r="I35" s="1223"/>
      <c r="J35" s="1223"/>
      <c r="K35" s="1223"/>
      <c r="L35" s="1223"/>
      <c r="M35" s="1223"/>
      <c r="N35" s="1223"/>
      <c r="O35" s="1223"/>
      <c r="P35" s="1223"/>
      <c r="Q35" s="1223"/>
      <c r="R35" s="1223"/>
      <c r="S35" s="1223"/>
      <c r="T35" s="1223"/>
      <c r="U35" s="1223"/>
      <c r="V35" s="1223"/>
      <c r="W35" s="1223"/>
      <c r="X35" s="1223"/>
      <c r="Y35" s="1223"/>
      <c r="Z35" s="1223"/>
      <c r="AA35" s="1223"/>
      <c r="AB35" s="1223"/>
      <c r="AC35" s="1223"/>
      <c r="AD35" s="1223"/>
      <c r="AE35" s="1223"/>
      <c r="AF35" s="1223"/>
      <c r="AG35" s="1223"/>
      <c r="AH35" s="1223"/>
      <c r="AI35" s="1223"/>
      <c r="AJ35" s="1223"/>
      <c r="AK35" s="1223"/>
      <c r="AL35" s="1223"/>
      <c r="AM35" s="1223"/>
      <c r="AN35" s="1223"/>
      <c r="AO35" s="1223"/>
      <c r="AP35" s="1223"/>
      <c r="AQ35" s="1223"/>
      <c r="AR35" s="1223"/>
      <c r="AS35" s="1223"/>
      <c r="AT35" s="1223"/>
      <c r="AU35" s="1223"/>
      <c r="AV35" s="1223"/>
      <c r="AW35" s="1223"/>
      <c r="AX35" s="1223"/>
      <c r="AY35" s="1223"/>
      <c r="AZ35" s="1223"/>
      <c r="BA35" s="1223"/>
      <c r="BB35" s="1223"/>
      <c r="BC35" s="1223"/>
    </row>
    <row r="36" spans="1:55" x14ac:dyDescent="0.25">
      <c r="A36" s="1274" t="s">
        <v>3248</v>
      </c>
      <c r="B36" s="350" t="s">
        <v>1347</v>
      </c>
      <c r="C36" s="351"/>
      <c r="D36" s="1223"/>
      <c r="E36" s="1223"/>
      <c r="F36" s="1223"/>
      <c r="G36" s="1223"/>
      <c r="H36" s="1223"/>
      <c r="I36" s="1223"/>
      <c r="J36" s="1223"/>
      <c r="K36" s="1223"/>
      <c r="L36" s="1223"/>
      <c r="M36" s="1223"/>
      <c r="N36" s="1223"/>
      <c r="O36" s="1223"/>
      <c r="P36" s="1223"/>
      <c r="Q36" s="1223"/>
      <c r="R36" s="1223"/>
      <c r="S36" s="1223"/>
      <c r="T36" s="1223"/>
      <c r="U36" s="1223"/>
      <c r="V36" s="1223"/>
      <c r="W36" s="1223"/>
      <c r="X36" s="1223"/>
      <c r="Y36" s="1223"/>
      <c r="Z36" s="1223"/>
      <c r="AA36" s="1223"/>
      <c r="AB36" s="1223"/>
      <c r="AC36" s="1223"/>
      <c r="AD36" s="1223"/>
      <c r="AE36" s="1223"/>
      <c r="AF36" s="1223"/>
      <c r="AG36" s="1223"/>
      <c r="AH36" s="1223"/>
      <c r="AI36" s="1223"/>
      <c r="AJ36" s="1223"/>
      <c r="AK36" s="1223"/>
      <c r="AL36" s="1223"/>
      <c r="AM36" s="1223"/>
      <c r="AN36" s="1223"/>
      <c r="AO36" s="1223"/>
      <c r="AP36" s="1223"/>
      <c r="AQ36" s="1223"/>
      <c r="AR36" s="1223"/>
      <c r="AS36" s="1223"/>
      <c r="AT36" s="1223"/>
      <c r="AU36" s="1223"/>
      <c r="AV36" s="1223"/>
      <c r="AW36" s="1223"/>
      <c r="AX36" s="1223"/>
      <c r="AY36" s="1223"/>
      <c r="AZ36" s="1223"/>
      <c r="BA36" s="1223"/>
      <c r="BB36" s="1223"/>
      <c r="BC36" s="1223"/>
    </row>
    <row r="37" spans="1:55" x14ac:dyDescent="0.25">
      <c r="A37" s="1274" t="s">
        <v>2309</v>
      </c>
      <c r="B37" s="350" t="s">
        <v>1347</v>
      </c>
      <c r="C37" s="351"/>
      <c r="D37" s="1223"/>
      <c r="E37" s="1223"/>
      <c r="F37" s="1223"/>
      <c r="G37" s="1223"/>
      <c r="H37" s="1223"/>
      <c r="I37" s="1223"/>
      <c r="J37" s="1223"/>
      <c r="K37" s="1223"/>
      <c r="L37" s="1223"/>
      <c r="M37" s="1223"/>
      <c r="N37" s="1223"/>
      <c r="O37" s="1223"/>
      <c r="P37" s="1223"/>
      <c r="Q37" s="1223"/>
      <c r="R37" s="1223"/>
      <c r="S37" s="1223"/>
      <c r="T37" s="1223"/>
      <c r="U37" s="1223"/>
      <c r="V37" s="1223"/>
      <c r="W37" s="1223"/>
      <c r="X37" s="1223"/>
      <c r="Y37" s="1223"/>
      <c r="Z37" s="1223"/>
      <c r="AA37" s="1223"/>
      <c r="AB37" s="1223"/>
      <c r="AC37" s="1223"/>
      <c r="AD37" s="1223"/>
      <c r="AE37" s="1223"/>
      <c r="AF37" s="1223"/>
      <c r="AG37" s="1223"/>
      <c r="AH37" s="1223"/>
      <c r="AI37" s="1223"/>
      <c r="AJ37" s="1223"/>
      <c r="AK37" s="1223"/>
      <c r="AL37" s="1223"/>
      <c r="AM37" s="1223"/>
      <c r="AN37" s="1223"/>
      <c r="AO37" s="1223"/>
      <c r="AP37" s="1223"/>
      <c r="AQ37" s="1223"/>
      <c r="AR37" s="1223"/>
      <c r="AS37" s="1223"/>
      <c r="AT37" s="1223"/>
      <c r="AU37" s="1223"/>
      <c r="AV37" s="1223"/>
      <c r="AW37" s="1223"/>
      <c r="AX37" s="1223"/>
      <c r="AY37" s="1223"/>
      <c r="AZ37" s="1223"/>
      <c r="BA37" s="1223"/>
      <c r="BB37" s="1223"/>
      <c r="BC37" s="1223"/>
    </row>
    <row r="38" spans="1:55" x14ac:dyDescent="0.25">
      <c r="A38" s="1274" t="s">
        <v>2310</v>
      </c>
      <c r="B38" s="350" t="s">
        <v>1347</v>
      </c>
      <c r="C38" s="351"/>
      <c r="D38" s="1223"/>
      <c r="E38" s="1223"/>
      <c r="F38" s="1223"/>
      <c r="G38" s="1223"/>
      <c r="H38" s="1223"/>
      <c r="I38" s="1223"/>
      <c r="J38" s="1223"/>
      <c r="K38" s="1223"/>
      <c r="L38" s="1223"/>
      <c r="M38" s="1223"/>
      <c r="N38" s="1223"/>
      <c r="O38" s="1223"/>
      <c r="P38" s="1223"/>
      <c r="Q38" s="1223"/>
      <c r="R38" s="1223"/>
      <c r="S38" s="1223"/>
      <c r="T38" s="1223"/>
      <c r="U38" s="1223"/>
      <c r="V38" s="1223"/>
      <c r="W38" s="1223"/>
      <c r="X38" s="1223"/>
      <c r="Y38" s="1223"/>
      <c r="Z38" s="1223"/>
      <c r="AA38" s="1223"/>
      <c r="AB38" s="1223"/>
      <c r="AC38" s="1223"/>
      <c r="AD38" s="1223"/>
      <c r="AE38" s="1223"/>
      <c r="AF38" s="1223"/>
      <c r="AG38" s="1223"/>
      <c r="AH38" s="1223"/>
      <c r="AI38" s="1223"/>
      <c r="AJ38" s="1223"/>
      <c r="AK38" s="1223"/>
      <c r="AL38" s="1223"/>
      <c r="AM38" s="1223"/>
      <c r="AN38" s="1223"/>
      <c r="AO38" s="1223"/>
      <c r="AP38" s="1223"/>
      <c r="AQ38" s="1223"/>
      <c r="AR38" s="1223"/>
      <c r="AS38" s="1223"/>
      <c r="AT38" s="1223"/>
      <c r="AU38" s="1223"/>
      <c r="AV38" s="1223"/>
      <c r="AW38" s="1223"/>
      <c r="AX38" s="1223"/>
      <c r="AY38" s="1223"/>
      <c r="AZ38" s="1223"/>
      <c r="BA38" s="1223"/>
      <c r="BB38" s="1223"/>
      <c r="BC38" s="1223"/>
    </row>
    <row r="39" spans="1:55" x14ac:dyDescent="0.25">
      <c r="A39" s="1274" t="s">
        <v>709</v>
      </c>
      <c r="B39" s="350" t="s">
        <v>1347</v>
      </c>
      <c r="C39" s="351"/>
      <c r="D39" s="1223"/>
      <c r="E39" s="1223"/>
      <c r="F39" s="1223"/>
      <c r="G39" s="1223"/>
      <c r="H39" s="1223"/>
      <c r="I39" s="1223"/>
      <c r="J39" s="1223"/>
      <c r="K39" s="1223"/>
      <c r="L39" s="1223"/>
      <c r="M39" s="1223"/>
      <c r="N39" s="1223"/>
      <c r="O39" s="1223"/>
      <c r="P39" s="1223"/>
      <c r="Q39" s="1223"/>
      <c r="R39" s="1223"/>
      <c r="S39" s="1223"/>
      <c r="T39" s="1223"/>
      <c r="U39" s="1223"/>
      <c r="V39" s="1223"/>
      <c r="W39" s="1223"/>
      <c r="X39" s="1223"/>
      <c r="Y39" s="1223"/>
      <c r="Z39" s="1223"/>
      <c r="AA39" s="1223"/>
      <c r="AB39" s="1223"/>
      <c r="AC39" s="1223"/>
      <c r="AD39" s="1223"/>
      <c r="AE39" s="1223"/>
      <c r="AF39" s="1223"/>
      <c r="AG39" s="1223"/>
      <c r="AH39" s="1223"/>
      <c r="AI39" s="1223"/>
      <c r="AJ39" s="1223"/>
      <c r="AK39" s="1223"/>
      <c r="AL39" s="1223"/>
      <c r="AM39" s="1223"/>
      <c r="AN39" s="1223"/>
      <c r="AO39" s="1223"/>
      <c r="AP39" s="1223"/>
      <c r="AQ39" s="1223"/>
      <c r="AR39" s="1223"/>
      <c r="AS39" s="1223"/>
      <c r="AT39" s="1223"/>
      <c r="AU39" s="1223"/>
      <c r="AV39" s="1223"/>
      <c r="AW39" s="1223"/>
      <c r="AX39" s="1223"/>
      <c r="AY39" s="1223"/>
      <c r="AZ39" s="1223"/>
      <c r="BA39" s="1223"/>
      <c r="BB39" s="1223"/>
      <c r="BC39" s="1223"/>
    </row>
    <row r="40" spans="1:55" x14ac:dyDescent="0.25">
      <c r="A40" s="1274" t="s">
        <v>2311</v>
      </c>
      <c r="B40" s="350" t="s">
        <v>1347</v>
      </c>
      <c r="C40" s="351"/>
      <c r="D40" s="1223"/>
      <c r="E40" s="1223"/>
      <c r="F40" s="1223"/>
      <c r="G40" s="1223"/>
      <c r="H40" s="1223"/>
      <c r="I40" s="1223"/>
      <c r="J40" s="1223"/>
      <c r="K40" s="1223"/>
      <c r="L40" s="1223"/>
      <c r="M40" s="1223"/>
      <c r="N40" s="1223"/>
      <c r="O40" s="1223"/>
      <c r="P40" s="1223"/>
      <c r="Q40" s="1223"/>
      <c r="R40" s="1223"/>
      <c r="S40" s="1223"/>
      <c r="T40" s="1223"/>
      <c r="U40" s="1223"/>
      <c r="V40" s="1223"/>
      <c r="W40" s="1223"/>
      <c r="X40" s="1223"/>
      <c r="Y40" s="1223"/>
      <c r="Z40" s="1223"/>
      <c r="AA40" s="1223"/>
      <c r="AB40" s="1223"/>
      <c r="AC40" s="1223"/>
      <c r="AD40" s="1223"/>
      <c r="AE40" s="1223"/>
      <c r="AF40" s="1223"/>
      <c r="AG40" s="1223"/>
      <c r="AH40" s="1223"/>
      <c r="AI40" s="1223"/>
      <c r="AJ40" s="1223"/>
      <c r="AK40" s="1223"/>
      <c r="AL40" s="1223"/>
      <c r="AM40" s="1223"/>
      <c r="AN40" s="1223"/>
      <c r="AO40" s="1223"/>
      <c r="AP40" s="1223"/>
      <c r="AQ40" s="1223"/>
      <c r="AR40" s="1223"/>
      <c r="AS40" s="1223"/>
      <c r="AT40" s="1223"/>
      <c r="AU40" s="1223"/>
      <c r="AV40" s="1223"/>
      <c r="AW40" s="1223"/>
      <c r="AX40" s="1223"/>
      <c r="AY40" s="1223"/>
      <c r="AZ40" s="1223"/>
      <c r="BA40" s="1223"/>
      <c r="BB40" s="1223"/>
      <c r="BC40" s="1223"/>
    </row>
    <row r="41" spans="1:55" x14ac:dyDescent="0.25">
      <c r="A41" s="1274" t="s">
        <v>2312</v>
      </c>
      <c r="B41" s="350" t="s">
        <v>1347</v>
      </c>
      <c r="C41" s="351"/>
      <c r="D41" s="1223"/>
      <c r="E41" s="1223"/>
      <c r="F41" s="1223"/>
      <c r="G41" s="1223"/>
      <c r="H41" s="1223"/>
      <c r="I41" s="1223"/>
      <c r="J41" s="1223"/>
      <c r="K41" s="1223"/>
      <c r="L41" s="1223"/>
      <c r="M41" s="1223"/>
      <c r="N41" s="1223"/>
      <c r="O41" s="1223"/>
      <c r="P41" s="1223"/>
      <c r="Q41" s="1223"/>
      <c r="R41" s="1223"/>
      <c r="S41" s="1223"/>
      <c r="T41" s="1223"/>
      <c r="U41" s="1223"/>
      <c r="V41" s="1223"/>
      <c r="W41" s="1223"/>
      <c r="X41" s="1223"/>
      <c r="Y41" s="1223"/>
      <c r="Z41" s="1223"/>
      <c r="AA41" s="1223"/>
      <c r="AB41" s="1223"/>
      <c r="AC41" s="1223"/>
      <c r="AD41" s="1223"/>
      <c r="AE41" s="1223"/>
      <c r="AF41" s="1223"/>
      <c r="AG41" s="1223"/>
      <c r="AH41" s="1223"/>
      <c r="AI41" s="1223"/>
      <c r="AJ41" s="1223"/>
      <c r="AK41" s="1223"/>
      <c r="AL41" s="1223"/>
      <c r="AM41" s="1223"/>
      <c r="AN41" s="1223"/>
      <c r="AO41" s="1223"/>
      <c r="AP41" s="1223"/>
      <c r="AQ41" s="1223"/>
      <c r="AR41" s="1223"/>
      <c r="AS41" s="1223"/>
      <c r="AT41" s="1223"/>
      <c r="AU41" s="1223"/>
      <c r="AV41" s="1223"/>
      <c r="AW41" s="1223"/>
      <c r="AX41" s="1223"/>
      <c r="AY41" s="1223"/>
      <c r="AZ41" s="1223"/>
      <c r="BA41" s="1223"/>
      <c r="BB41" s="1223"/>
      <c r="BC41" s="1223"/>
    </row>
    <row r="42" spans="1:55" x14ac:dyDescent="0.25">
      <c r="A42" s="1274" t="s">
        <v>2313</v>
      </c>
      <c r="B42" s="350" t="s">
        <v>1347</v>
      </c>
      <c r="C42" s="351"/>
      <c r="D42" s="1223"/>
      <c r="E42" s="1223"/>
      <c r="F42" s="1223"/>
      <c r="G42" s="1223"/>
      <c r="H42" s="1223"/>
      <c r="I42" s="1223"/>
      <c r="J42" s="1223"/>
      <c r="K42" s="1223"/>
      <c r="L42" s="1223"/>
      <c r="M42" s="1223"/>
      <c r="N42" s="1223"/>
      <c r="O42" s="1223"/>
      <c r="P42" s="1223"/>
      <c r="Q42" s="1223"/>
      <c r="R42" s="1223"/>
      <c r="S42" s="1223"/>
      <c r="T42" s="1223"/>
      <c r="U42" s="1223"/>
      <c r="V42" s="1223"/>
      <c r="W42" s="1223"/>
      <c r="X42" s="1223"/>
      <c r="Y42" s="1223"/>
      <c r="Z42" s="1223"/>
      <c r="AA42" s="1223"/>
      <c r="AB42" s="1223"/>
      <c r="AC42" s="1223"/>
      <c r="AD42" s="1223"/>
      <c r="AE42" s="1223"/>
      <c r="AF42" s="1223"/>
      <c r="AG42" s="1223"/>
      <c r="AH42" s="1223"/>
      <c r="AI42" s="1223"/>
      <c r="AJ42" s="1223"/>
      <c r="AK42" s="1223"/>
      <c r="AL42" s="1223"/>
      <c r="AM42" s="1223"/>
      <c r="AN42" s="1223"/>
      <c r="AO42" s="1223"/>
      <c r="AP42" s="1223"/>
      <c r="AQ42" s="1223"/>
      <c r="AR42" s="1223"/>
      <c r="AS42" s="1223"/>
      <c r="AT42" s="1223"/>
      <c r="AU42" s="1223"/>
      <c r="AV42" s="1223"/>
      <c r="AW42" s="1223"/>
      <c r="AX42" s="1223"/>
      <c r="AY42" s="1223"/>
      <c r="AZ42" s="1223"/>
      <c r="BA42" s="1223"/>
      <c r="BB42" s="1223"/>
      <c r="BC42" s="1223"/>
    </row>
    <row r="43" spans="1:55" x14ac:dyDescent="0.25">
      <c r="A43" s="1274" t="s">
        <v>710</v>
      </c>
      <c r="B43" s="350" t="s">
        <v>1347</v>
      </c>
      <c r="C43" s="351"/>
      <c r="D43" s="1223"/>
      <c r="E43" s="1223"/>
      <c r="F43" s="1223"/>
      <c r="G43" s="1223"/>
      <c r="H43" s="1223"/>
      <c r="I43" s="1223"/>
      <c r="J43" s="1223"/>
      <c r="K43" s="1223"/>
      <c r="L43" s="1223"/>
      <c r="M43" s="1223"/>
      <c r="N43" s="1223"/>
      <c r="O43" s="1223"/>
      <c r="P43" s="1223"/>
      <c r="Q43" s="1223"/>
      <c r="R43" s="1223"/>
      <c r="S43" s="1223"/>
      <c r="T43" s="1223"/>
      <c r="U43" s="1223"/>
      <c r="V43" s="1223"/>
      <c r="W43" s="1223"/>
      <c r="X43" s="1223"/>
      <c r="Y43" s="1223"/>
      <c r="Z43" s="1223"/>
      <c r="AA43" s="1223"/>
      <c r="AB43" s="1223"/>
      <c r="AC43" s="1223"/>
      <c r="AD43" s="1223"/>
      <c r="AE43" s="1223"/>
      <c r="AF43" s="1223"/>
      <c r="AG43" s="1223"/>
      <c r="AH43" s="1223"/>
      <c r="AI43" s="1223"/>
      <c r="AJ43" s="1223"/>
      <c r="AK43" s="1223"/>
      <c r="AL43" s="1223"/>
      <c r="AM43" s="1223"/>
      <c r="AN43" s="1223"/>
      <c r="AO43" s="1223"/>
      <c r="AP43" s="1223"/>
      <c r="AQ43" s="1223"/>
      <c r="AR43" s="1223"/>
      <c r="AS43" s="1223"/>
      <c r="AT43" s="1223"/>
      <c r="AU43" s="1223"/>
      <c r="AV43" s="1223"/>
      <c r="AW43" s="1223"/>
      <c r="AX43" s="1223"/>
      <c r="AY43" s="1223"/>
      <c r="AZ43" s="1223"/>
      <c r="BA43" s="1223"/>
      <c r="BB43" s="1223"/>
      <c r="BC43" s="1223"/>
    </row>
    <row r="44" spans="1:55" x14ac:dyDescent="0.25">
      <c r="A44" s="1274" t="s">
        <v>708</v>
      </c>
      <c r="B44" s="350" t="s">
        <v>1347</v>
      </c>
      <c r="C44" s="351"/>
      <c r="D44" s="1223"/>
      <c r="E44" s="1223"/>
      <c r="F44" s="1223"/>
      <c r="G44" s="1223"/>
      <c r="H44" s="1223"/>
      <c r="I44" s="1223"/>
      <c r="J44" s="1223"/>
      <c r="K44" s="1223"/>
      <c r="L44" s="1223"/>
      <c r="M44" s="1223"/>
      <c r="N44" s="1223"/>
      <c r="O44" s="1223"/>
      <c r="P44" s="1223"/>
      <c r="Q44" s="1223"/>
      <c r="R44" s="1223"/>
      <c r="S44" s="1223"/>
      <c r="T44" s="1223"/>
      <c r="U44" s="1223"/>
      <c r="V44" s="1223"/>
      <c r="W44" s="1223"/>
      <c r="X44" s="1223"/>
      <c r="Y44" s="1223"/>
      <c r="Z44" s="1223"/>
      <c r="AA44" s="1223"/>
      <c r="AB44" s="1223"/>
      <c r="AC44" s="1223"/>
      <c r="AD44" s="1223"/>
      <c r="AE44" s="1223"/>
      <c r="AF44" s="1223"/>
      <c r="AG44" s="1223"/>
      <c r="AH44" s="1223"/>
      <c r="AI44" s="1223"/>
      <c r="AJ44" s="1223"/>
      <c r="AK44" s="1223"/>
      <c r="AL44" s="1223"/>
      <c r="AM44" s="1223"/>
      <c r="AN44" s="1223"/>
      <c r="AO44" s="1223"/>
      <c r="AP44" s="1223"/>
      <c r="AQ44" s="1223"/>
      <c r="AR44" s="1223"/>
      <c r="AS44" s="1223"/>
      <c r="AT44" s="1223"/>
      <c r="AU44" s="1223"/>
      <c r="AV44" s="1223"/>
      <c r="AW44" s="1223"/>
      <c r="AX44" s="1223"/>
      <c r="AY44" s="1223"/>
      <c r="AZ44" s="1223"/>
      <c r="BA44" s="1223"/>
      <c r="BB44" s="1223"/>
      <c r="BC44" s="1223"/>
    </row>
    <row r="45" spans="1:55" x14ac:dyDescent="0.25">
      <c r="A45" s="1274" t="s">
        <v>2314</v>
      </c>
      <c r="B45" s="350" t="s">
        <v>1347</v>
      </c>
      <c r="C45" s="351"/>
      <c r="D45" s="1223"/>
      <c r="E45" s="1223"/>
      <c r="F45" s="1223"/>
      <c r="G45" s="1223"/>
      <c r="H45" s="1223"/>
      <c r="I45" s="1223"/>
      <c r="J45" s="1223"/>
      <c r="K45" s="1223"/>
      <c r="L45" s="1223"/>
      <c r="M45" s="1223"/>
      <c r="N45" s="1223"/>
      <c r="O45" s="1223"/>
      <c r="P45" s="1223"/>
      <c r="Q45" s="1223"/>
      <c r="R45" s="1223"/>
      <c r="S45" s="1223"/>
      <c r="T45" s="1223"/>
      <c r="U45" s="1223"/>
      <c r="V45" s="1223"/>
      <c r="W45" s="1223"/>
      <c r="X45" s="1223"/>
      <c r="Y45" s="1223"/>
      <c r="Z45" s="1223"/>
      <c r="AA45" s="1223"/>
      <c r="AB45" s="1223"/>
      <c r="AC45" s="1223"/>
      <c r="AD45" s="1223"/>
      <c r="AE45" s="1223"/>
      <c r="AF45" s="1223"/>
      <c r="AG45" s="1223"/>
      <c r="AH45" s="1223"/>
      <c r="AI45" s="1223"/>
      <c r="AJ45" s="1223"/>
      <c r="AK45" s="1223"/>
      <c r="AL45" s="1223"/>
      <c r="AM45" s="1223"/>
      <c r="AN45" s="1223"/>
      <c r="AO45" s="1223"/>
      <c r="AP45" s="1223"/>
      <c r="AQ45" s="1223"/>
      <c r="AR45" s="1223"/>
      <c r="AS45" s="1223"/>
      <c r="AT45" s="1223"/>
      <c r="AU45" s="1223"/>
      <c r="AV45" s="1223"/>
      <c r="AW45" s="1223"/>
      <c r="AX45" s="1223"/>
      <c r="AY45" s="1223"/>
      <c r="AZ45" s="1223"/>
      <c r="BA45" s="1223"/>
      <c r="BB45" s="1223"/>
      <c r="BC45" s="1223"/>
    </row>
    <row r="46" spans="1:55" x14ac:dyDescent="0.25">
      <c r="A46" s="3006" t="s">
        <v>2315</v>
      </c>
      <c r="B46" s="3006"/>
      <c r="C46" s="3006"/>
      <c r="D46" s="1223"/>
      <c r="E46" s="1223"/>
      <c r="F46" s="1223"/>
      <c r="G46" s="1223"/>
      <c r="H46" s="1223"/>
      <c r="I46" s="1223"/>
      <c r="J46" s="1223"/>
      <c r="K46" s="1223"/>
      <c r="L46" s="1223"/>
      <c r="M46" s="1223"/>
      <c r="N46" s="1223"/>
      <c r="O46" s="1223"/>
      <c r="P46" s="1223"/>
      <c r="Q46" s="1223"/>
      <c r="R46" s="1223"/>
      <c r="S46" s="1223"/>
      <c r="T46" s="1223"/>
      <c r="U46" s="1223"/>
      <c r="V46" s="1223"/>
      <c r="W46" s="1223"/>
      <c r="X46" s="1223"/>
      <c r="Y46" s="1223"/>
      <c r="Z46" s="1223"/>
      <c r="AA46" s="1223"/>
      <c r="AB46" s="1223"/>
      <c r="AC46" s="1223"/>
      <c r="AD46" s="1223"/>
      <c r="AE46" s="1223"/>
      <c r="AF46" s="1223"/>
      <c r="AG46" s="1223"/>
      <c r="AH46" s="1223"/>
      <c r="AI46" s="1223"/>
      <c r="AJ46" s="1223"/>
      <c r="AK46" s="1223"/>
      <c r="AL46" s="1223"/>
      <c r="AM46" s="1223"/>
      <c r="AN46" s="1223"/>
      <c r="AO46" s="1223"/>
      <c r="AP46" s="1223"/>
      <c r="AQ46" s="1223"/>
      <c r="AR46" s="1223"/>
      <c r="AS46" s="1223"/>
      <c r="AT46" s="1223"/>
      <c r="AU46" s="1223"/>
      <c r="AV46" s="1223"/>
      <c r="AW46" s="1223"/>
      <c r="AX46" s="1223"/>
      <c r="AY46" s="1223"/>
      <c r="AZ46" s="1223"/>
      <c r="BA46" s="1223"/>
      <c r="BB46" s="1223"/>
      <c r="BC46" s="1223"/>
    </row>
    <row r="47" spans="1:55" x14ac:dyDescent="0.25">
      <c r="A47" s="1270" t="s">
        <v>2316</v>
      </c>
      <c r="B47" s="349" t="s">
        <v>1347</v>
      </c>
      <c r="C47" s="351"/>
      <c r="D47" s="1223"/>
      <c r="E47" s="1223"/>
      <c r="F47" s="1223"/>
      <c r="G47" s="1223"/>
      <c r="H47" s="1223"/>
      <c r="I47" s="1223"/>
      <c r="J47" s="1223"/>
      <c r="K47" s="1223"/>
      <c r="L47" s="1223"/>
      <c r="M47" s="1223"/>
      <c r="N47" s="1223"/>
      <c r="O47" s="1223"/>
      <c r="P47" s="1223"/>
      <c r="Q47" s="1223"/>
      <c r="R47" s="1223"/>
      <c r="S47" s="1223"/>
      <c r="T47" s="1223"/>
      <c r="U47" s="1223"/>
      <c r="V47" s="1223"/>
      <c r="W47" s="1223"/>
      <c r="X47" s="1223"/>
      <c r="Y47" s="1223"/>
      <c r="Z47" s="1223"/>
      <c r="AA47" s="1223"/>
      <c r="AB47" s="1223"/>
      <c r="AC47" s="1223"/>
      <c r="AD47" s="1223"/>
      <c r="AE47" s="1223"/>
      <c r="AF47" s="1223"/>
      <c r="AG47" s="1223"/>
      <c r="AH47" s="1223"/>
      <c r="AI47" s="1223"/>
      <c r="AJ47" s="1223"/>
      <c r="AK47" s="1223"/>
      <c r="AL47" s="1223"/>
      <c r="AM47" s="1223"/>
      <c r="AN47" s="1223"/>
      <c r="AO47" s="1223"/>
      <c r="AP47" s="1223"/>
      <c r="AQ47" s="1223"/>
      <c r="AR47" s="1223"/>
      <c r="AS47" s="1223"/>
      <c r="AT47" s="1223"/>
      <c r="AU47" s="1223"/>
      <c r="AV47" s="1223"/>
      <c r="AW47" s="1223"/>
      <c r="AX47" s="1223"/>
      <c r="AY47" s="1223"/>
      <c r="AZ47" s="1223"/>
      <c r="BA47" s="1223"/>
      <c r="BB47" s="1223"/>
      <c r="BC47" s="1223"/>
    </row>
    <row r="48" spans="1:55" x14ac:dyDescent="0.25">
      <c r="A48" s="1270" t="s">
        <v>2317</v>
      </c>
      <c r="B48" s="349" t="s">
        <v>1347</v>
      </c>
      <c r="C48" s="351"/>
      <c r="D48" s="1223"/>
      <c r="E48" s="1223"/>
      <c r="F48" s="1223"/>
      <c r="G48" s="1223"/>
      <c r="H48" s="1223"/>
      <c r="I48" s="1223"/>
      <c r="J48" s="1223"/>
      <c r="K48" s="1223"/>
      <c r="L48" s="1223"/>
      <c r="M48" s="1223"/>
      <c r="N48" s="1223"/>
      <c r="O48" s="1223"/>
      <c r="P48" s="1223"/>
      <c r="Q48" s="1223"/>
      <c r="R48" s="1223"/>
      <c r="S48" s="1223"/>
      <c r="T48" s="1223"/>
      <c r="U48" s="1223"/>
      <c r="V48" s="1223"/>
      <c r="W48" s="1223"/>
      <c r="X48" s="1223"/>
      <c r="Y48" s="1223"/>
      <c r="Z48" s="1223"/>
      <c r="AA48" s="1223"/>
      <c r="AB48" s="1223"/>
      <c r="AC48" s="1223"/>
      <c r="AD48" s="1223"/>
      <c r="AE48" s="1223"/>
      <c r="AF48" s="1223"/>
      <c r="AG48" s="1223"/>
      <c r="AH48" s="1223"/>
      <c r="AI48" s="1223"/>
      <c r="AJ48" s="1223"/>
      <c r="AK48" s="1223"/>
      <c r="AL48" s="1223"/>
      <c r="AM48" s="1223"/>
      <c r="AN48" s="1223"/>
      <c r="AO48" s="1223"/>
      <c r="AP48" s="1223"/>
      <c r="AQ48" s="1223"/>
      <c r="AR48" s="1223"/>
      <c r="AS48" s="1223"/>
      <c r="AT48" s="1223"/>
      <c r="AU48" s="1223"/>
      <c r="AV48" s="1223"/>
      <c r="AW48" s="1223"/>
      <c r="AX48" s="1223"/>
      <c r="AY48" s="1223"/>
      <c r="AZ48" s="1223"/>
      <c r="BA48" s="1223"/>
      <c r="BB48" s="1223"/>
      <c r="BC48" s="1223"/>
    </row>
    <row r="49" spans="1:55" x14ac:dyDescent="0.25">
      <c r="A49" s="1270" t="s">
        <v>2318</v>
      </c>
      <c r="B49" s="349" t="s">
        <v>1347</v>
      </c>
      <c r="C49" s="351"/>
      <c r="D49" s="1223"/>
      <c r="E49" s="1223"/>
      <c r="F49" s="1223"/>
      <c r="G49" s="1223"/>
      <c r="H49" s="1223"/>
      <c r="I49" s="1223"/>
      <c r="J49" s="1223"/>
      <c r="K49" s="1223"/>
      <c r="L49" s="1223"/>
      <c r="M49" s="1223"/>
      <c r="N49" s="1223"/>
      <c r="O49" s="1223"/>
      <c r="P49" s="1223"/>
      <c r="Q49" s="1223"/>
      <c r="R49" s="1223"/>
      <c r="S49" s="1223"/>
      <c r="T49" s="1223"/>
      <c r="U49" s="1223"/>
      <c r="V49" s="1223"/>
      <c r="W49" s="1223"/>
      <c r="X49" s="1223"/>
      <c r="Y49" s="1223"/>
      <c r="Z49" s="1223"/>
      <c r="AA49" s="1223"/>
      <c r="AB49" s="1223"/>
      <c r="AC49" s="1223"/>
      <c r="AD49" s="1223"/>
      <c r="AE49" s="1223"/>
      <c r="AF49" s="1223"/>
      <c r="AG49" s="1223"/>
      <c r="AH49" s="1223"/>
      <c r="AI49" s="1223"/>
      <c r="AJ49" s="1223"/>
      <c r="AK49" s="1223"/>
      <c r="AL49" s="1223"/>
      <c r="AM49" s="1223"/>
      <c r="AN49" s="1223"/>
      <c r="AO49" s="1223"/>
      <c r="AP49" s="1223"/>
      <c r="AQ49" s="1223"/>
      <c r="AR49" s="1223"/>
      <c r="AS49" s="1223"/>
      <c r="AT49" s="1223"/>
      <c r="AU49" s="1223"/>
      <c r="AV49" s="1223"/>
      <c r="AW49" s="1223"/>
      <c r="AX49" s="1223"/>
      <c r="AY49" s="1223"/>
      <c r="AZ49" s="1223"/>
      <c r="BA49" s="1223"/>
      <c r="BB49" s="1223"/>
      <c r="BC49" s="1223"/>
    </row>
    <row r="50" spans="1:55" x14ac:dyDescent="0.25">
      <c r="A50" s="1270" t="s">
        <v>2319</v>
      </c>
      <c r="B50" s="349" t="s">
        <v>609</v>
      </c>
      <c r="C50" s="351"/>
      <c r="D50" s="1223"/>
      <c r="E50" s="1223"/>
      <c r="F50" s="1223"/>
      <c r="G50" s="1223"/>
      <c r="H50" s="1223"/>
      <c r="I50" s="1223"/>
      <c r="J50" s="1223"/>
      <c r="K50" s="1223"/>
      <c r="L50" s="1223"/>
      <c r="M50" s="1223"/>
      <c r="N50" s="1223"/>
      <c r="O50" s="1223"/>
      <c r="P50" s="1223"/>
      <c r="Q50" s="1223"/>
      <c r="R50" s="1223"/>
      <c r="S50" s="1223"/>
      <c r="T50" s="1223"/>
      <c r="U50" s="1223"/>
      <c r="V50" s="1223"/>
      <c r="W50" s="1223"/>
      <c r="X50" s="1223"/>
      <c r="Y50" s="1223"/>
      <c r="Z50" s="1223"/>
      <c r="AA50" s="1223"/>
      <c r="AB50" s="1223"/>
      <c r="AC50" s="1223"/>
      <c r="AD50" s="1223"/>
      <c r="AE50" s="1223"/>
      <c r="AF50" s="1223"/>
      <c r="AG50" s="1223"/>
      <c r="AH50" s="1223"/>
      <c r="AI50" s="1223"/>
      <c r="AJ50" s="1223"/>
      <c r="AK50" s="1223"/>
      <c r="AL50" s="1223"/>
      <c r="AM50" s="1223"/>
      <c r="AN50" s="1223"/>
      <c r="AO50" s="1223"/>
      <c r="AP50" s="1223"/>
      <c r="AQ50" s="1223"/>
      <c r="AR50" s="1223"/>
      <c r="AS50" s="1223"/>
      <c r="AT50" s="1223"/>
      <c r="AU50" s="1223"/>
      <c r="AV50" s="1223"/>
      <c r="AW50" s="1223"/>
      <c r="AX50" s="1223"/>
      <c r="AY50" s="1223"/>
      <c r="AZ50" s="1223"/>
      <c r="BA50" s="1223"/>
      <c r="BB50" s="1223"/>
      <c r="BC50" s="1223"/>
    </row>
    <row r="51" spans="1:55" x14ac:dyDescent="0.25">
      <c r="A51" s="1270" t="s">
        <v>2320</v>
      </c>
      <c r="B51" s="349" t="s">
        <v>1347</v>
      </c>
      <c r="C51" s="351"/>
      <c r="D51" s="1223"/>
      <c r="E51" s="1223"/>
      <c r="F51" s="1223"/>
      <c r="G51" s="1223"/>
      <c r="H51" s="1223"/>
      <c r="I51" s="1223"/>
      <c r="J51" s="1223"/>
      <c r="K51" s="1223"/>
      <c r="L51" s="1223"/>
      <c r="M51" s="1223"/>
      <c r="N51" s="1223"/>
      <c r="O51" s="1223"/>
      <c r="P51" s="1223"/>
      <c r="Q51" s="1223"/>
      <c r="R51" s="1223"/>
      <c r="S51" s="1223"/>
      <c r="T51" s="1223"/>
      <c r="U51" s="1223"/>
      <c r="V51" s="1223"/>
      <c r="W51" s="1223"/>
      <c r="X51" s="1223"/>
      <c r="Y51" s="1223"/>
      <c r="Z51" s="1223"/>
      <c r="AA51" s="1223"/>
      <c r="AB51" s="1223"/>
      <c r="AC51" s="1223"/>
      <c r="AD51" s="1223"/>
      <c r="AE51" s="1223"/>
      <c r="AF51" s="1223"/>
      <c r="AG51" s="1223"/>
      <c r="AH51" s="1223"/>
      <c r="AI51" s="1223"/>
      <c r="AJ51" s="1223"/>
      <c r="AK51" s="1223"/>
      <c r="AL51" s="1223"/>
      <c r="AM51" s="1223"/>
      <c r="AN51" s="1223"/>
      <c r="AO51" s="1223"/>
      <c r="AP51" s="1223"/>
      <c r="AQ51" s="1223"/>
      <c r="AR51" s="1223"/>
      <c r="AS51" s="1223"/>
      <c r="AT51" s="1223"/>
      <c r="AU51" s="1223"/>
      <c r="AV51" s="1223"/>
      <c r="AW51" s="1223"/>
      <c r="AX51" s="1223"/>
      <c r="AY51" s="1223"/>
      <c r="AZ51" s="1223"/>
      <c r="BA51" s="1223"/>
      <c r="BB51" s="1223"/>
      <c r="BC51" s="1223"/>
    </row>
    <row r="52" spans="1:55" x14ac:dyDescent="0.25">
      <c r="A52" s="1270" t="s">
        <v>2321</v>
      </c>
      <c r="B52" s="349" t="s">
        <v>1347</v>
      </c>
      <c r="C52" s="351"/>
      <c r="D52" s="1223"/>
      <c r="E52" s="1223"/>
      <c r="F52" s="1223"/>
      <c r="G52" s="1223"/>
      <c r="H52" s="1223"/>
      <c r="I52" s="1223"/>
      <c r="J52" s="1223"/>
      <c r="K52" s="1223"/>
      <c r="L52" s="1223"/>
      <c r="M52" s="1223"/>
      <c r="N52" s="1223"/>
      <c r="O52" s="1223"/>
      <c r="P52" s="1223"/>
      <c r="Q52" s="1223"/>
      <c r="R52" s="1223"/>
      <c r="S52" s="1223"/>
      <c r="T52" s="1223"/>
      <c r="U52" s="1223"/>
      <c r="V52" s="1223"/>
      <c r="W52" s="1223"/>
      <c r="X52" s="1223"/>
      <c r="Y52" s="1223"/>
      <c r="Z52" s="1223"/>
      <c r="AA52" s="1223"/>
      <c r="AB52" s="1223"/>
      <c r="AC52" s="1223"/>
      <c r="AD52" s="1223"/>
      <c r="AE52" s="1223"/>
      <c r="AF52" s="1223"/>
      <c r="AG52" s="1223"/>
      <c r="AH52" s="1223"/>
      <c r="AI52" s="1223"/>
      <c r="AJ52" s="1223"/>
      <c r="AK52" s="1223"/>
      <c r="AL52" s="1223"/>
      <c r="AM52" s="1223"/>
      <c r="AN52" s="1223"/>
      <c r="AO52" s="1223"/>
      <c r="AP52" s="1223"/>
      <c r="AQ52" s="1223"/>
      <c r="AR52" s="1223"/>
      <c r="AS52" s="1223"/>
      <c r="AT52" s="1223"/>
      <c r="AU52" s="1223"/>
      <c r="AV52" s="1223"/>
      <c r="AW52" s="1223"/>
      <c r="AX52" s="1223"/>
      <c r="AY52" s="1223"/>
      <c r="AZ52" s="1223"/>
      <c r="BA52" s="1223"/>
      <c r="BB52" s="1223"/>
      <c r="BC52" s="1223"/>
    </row>
    <row r="53" spans="1:55" x14ac:dyDescent="0.25">
      <c r="A53" s="1270" t="s">
        <v>2322</v>
      </c>
      <c r="B53" s="349" t="s">
        <v>609</v>
      </c>
      <c r="C53" s="351"/>
      <c r="D53" s="1223"/>
      <c r="E53" s="1223"/>
      <c r="F53" s="1223"/>
      <c r="G53" s="1223"/>
      <c r="H53" s="1223"/>
      <c r="I53" s="1223"/>
      <c r="J53" s="1223"/>
      <c r="K53" s="1223"/>
      <c r="L53" s="1223"/>
      <c r="M53" s="1223"/>
      <c r="N53" s="1223"/>
      <c r="O53" s="1223"/>
      <c r="P53" s="1223"/>
      <c r="Q53" s="1223"/>
      <c r="R53" s="1223"/>
      <c r="S53" s="1223"/>
      <c r="T53" s="1223"/>
      <c r="U53" s="1223"/>
      <c r="V53" s="1223"/>
      <c r="W53" s="1223"/>
      <c r="X53" s="1223"/>
      <c r="Y53" s="1223"/>
      <c r="Z53" s="1223"/>
      <c r="AA53" s="1223"/>
      <c r="AB53" s="1223"/>
      <c r="AC53" s="1223"/>
      <c r="AD53" s="1223"/>
      <c r="AE53" s="1223"/>
      <c r="AF53" s="1223"/>
      <c r="AG53" s="1223"/>
      <c r="AH53" s="1223"/>
      <c r="AI53" s="1223"/>
      <c r="AJ53" s="1223"/>
      <c r="AK53" s="1223"/>
      <c r="AL53" s="1223"/>
      <c r="AM53" s="1223"/>
      <c r="AN53" s="1223"/>
      <c r="AO53" s="1223"/>
      <c r="AP53" s="1223"/>
      <c r="AQ53" s="1223"/>
      <c r="AR53" s="1223"/>
      <c r="AS53" s="1223"/>
      <c r="AT53" s="1223"/>
      <c r="AU53" s="1223"/>
      <c r="AV53" s="1223"/>
      <c r="AW53" s="1223"/>
      <c r="AX53" s="1223"/>
      <c r="AY53" s="1223"/>
      <c r="AZ53" s="1223"/>
      <c r="BA53" s="1223"/>
      <c r="BB53" s="1223"/>
      <c r="BC53" s="1223"/>
    </row>
    <row r="54" spans="1:55" x14ac:dyDescent="0.25">
      <c r="A54" s="1270" t="s">
        <v>2323</v>
      </c>
      <c r="B54" s="349" t="s">
        <v>1347</v>
      </c>
      <c r="C54" s="351"/>
      <c r="D54" s="1223"/>
      <c r="E54" s="1223"/>
      <c r="F54" s="1223"/>
      <c r="G54" s="1223"/>
      <c r="H54" s="1223"/>
      <c r="I54" s="1223"/>
      <c r="J54" s="1223"/>
      <c r="K54" s="1223"/>
      <c r="L54" s="1223"/>
      <c r="M54" s="1223"/>
      <c r="N54" s="1223"/>
      <c r="O54" s="1223"/>
      <c r="P54" s="1223"/>
      <c r="Q54" s="1223"/>
      <c r="R54" s="1223"/>
      <c r="S54" s="1223"/>
      <c r="T54" s="1223"/>
      <c r="U54" s="1223"/>
      <c r="V54" s="1223"/>
      <c r="W54" s="1223"/>
      <c r="X54" s="1223"/>
      <c r="Y54" s="1223"/>
      <c r="Z54" s="1223"/>
      <c r="AA54" s="1223"/>
      <c r="AB54" s="1223"/>
      <c r="AC54" s="1223"/>
      <c r="AD54" s="1223"/>
      <c r="AE54" s="1223"/>
      <c r="AF54" s="1223"/>
      <c r="AG54" s="1223"/>
      <c r="AH54" s="1223"/>
      <c r="AI54" s="1223"/>
      <c r="AJ54" s="1223"/>
      <c r="AK54" s="1223"/>
      <c r="AL54" s="1223"/>
      <c r="AM54" s="1223"/>
      <c r="AN54" s="1223"/>
      <c r="AO54" s="1223"/>
      <c r="AP54" s="1223"/>
      <c r="AQ54" s="1223"/>
      <c r="AR54" s="1223"/>
      <c r="AS54" s="1223"/>
      <c r="AT54" s="1223"/>
      <c r="AU54" s="1223"/>
      <c r="AV54" s="1223"/>
      <c r="AW54" s="1223"/>
      <c r="AX54" s="1223"/>
      <c r="AY54" s="1223"/>
      <c r="AZ54" s="1223"/>
      <c r="BA54" s="1223"/>
      <c r="BB54" s="1223"/>
      <c r="BC54" s="1223"/>
    </row>
    <row r="55" spans="1:55" x14ac:dyDescent="0.25">
      <c r="A55" s="1270" t="s">
        <v>2324</v>
      </c>
      <c r="B55" s="349" t="s">
        <v>1347</v>
      </c>
      <c r="C55" s="351"/>
      <c r="D55" s="1223"/>
      <c r="E55" s="1223"/>
      <c r="F55" s="1223"/>
      <c r="G55" s="1223"/>
      <c r="H55" s="1223"/>
      <c r="I55" s="1223"/>
      <c r="J55" s="1223"/>
      <c r="K55" s="1223"/>
      <c r="L55" s="1223"/>
      <c r="M55" s="1223"/>
      <c r="N55" s="1223"/>
      <c r="O55" s="1223"/>
      <c r="P55" s="1223"/>
      <c r="Q55" s="1223"/>
      <c r="R55" s="1223"/>
      <c r="S55" s="1223"/>
      <c r="T55" s="1223"/>
      <c r="U55" s="1223"/>
      <c r="V55" s="1223"/>
      <c r="W55" s="1223"/>
      <c r="X55" s="1223"/>
      <c r="Y55" s="1223"/>
      <c r="Z55" s="1223"/>
      <c r="AA55" s="1223"/>
      <c r="AB55" s="1223"/>
      <c r="AC55" s="1223"/>
      <c r="AD55" s="1223"/>
      <c r="AE55" s="1223"/>
      <c r="AF55" s="1223"/>
      <c r="AG55" s="1223"/>
      <c r="AH55" s="1223"/>
      <c r="AI55" s="1223"/>
      <c r="AJ55" s="1223"/>
      <c r="AK55" s="1223"/>
      <c r="AL55" s="1223"/>
      <c r="AM55" s="1223"/>
      <c r="AN55" s="1223"/>
      <c r="AO55" s="1223"/>
      <c r="AP55" s="1223"/>
      <c r="AQ55" s="1223"/>
      <c r="AR55" s="1223"/>
      <c r="AS55" s="1223"/>
      <c r="AT55" s="1223"/>
      <c r="AU55" s="1223"/>
      <c r="AV55" s="1223"/>
      <c r="AW55" s="1223"/>
      <c r="AX55" s="1223"/>
      <c r="AY55" s="1223"/>
      <c r="AZ55" s="1223"/>
      <c r="BA55" s="1223"/>
      <c r="BB55" s="1223"/>
      <c r="BC55" s="1223"/>
    </row>
    <row r="56" spans="1:55" x14ac:dyDescent="0.25">
      <c r="A56" s="1270" t="s">
        <v>2325</v>
      </c>
      <c r="B56" s="349" t="s">
        <v>609</v>
      </c>
      <c r="C56" s="351"/>
      <c r="D56" s="1223"/>
      <c r="E56" s="1223"/>
      <c r="F56" s="1223"/>
      <c r="G56" s="1223"/>
      <c r="H56" s="1223"/>
      <c r="I56" s="1223"/>
      <c r="J56" s="1223"/>
      <c r="K56" s="1223"/>
      <c r="L56" s="1223"/>
      <c r="M56" s="1223"/>
      <c r="N56" s="1223"/>
      <c r="O56" s="1223"/>
      <c r="P56" s="1223"/>
      <c r="Q56" s="1223"/>
      <c r="R56" s="1223"/>
      <c r="S56" s="1223"/>
      <c r="T56" s="1223"/>
      <c r="U56" s="1223"/>
      <c r="V56" s="1223"/>
      <c r="W56" s="1223"/>
      <c r="X56" s="1223"/>
      <c r="Y56" s="1223"/>
      <c r="Z56" s="1223"/>
      <c r="AA56" s="1223"/>
      <c r="AB56" s="1223"/>
      <c r="AC56" s="1223"/>
      <c r="AD56" s="1223"/>
      <c r="AE56" s="1223"/>
      <c r="AF56" s="1223"/>
      <c r="AG56" s="1223"/>
      <c r="AH56" s="1223"/>
      <c r="AI56" s="1223"/>
      <c r="AJ56" s="1223"/>
      <c r="AK56" s="1223"/>
      <c r="AL56" s="1223"/>
      <c r="AM56" s="1223"/>
      <c r="AN56" s="1223"/>
      <c r="AO56" s="1223"/>
      <c r="AP56" s="1223"/>
      <c r="AQ56" s="1223"/>
      <c r="AR56" s="1223"/>
      <c r="AS56" s="1223"/>
      <c r="AT56" s="1223"/>
      <c r="AU56" s="1223"/>
      <c r="AV56" s="1223"/>
      <c r="AW56" s="1223"/>
      <c r="AX56" s="1223"/>
      <c r="AY56" s="1223"/>
      <c r="AZ56" s="1223"/>
      <c r="BA56" s="1223"/>
      <c r="BB56" s="1223"/>
      <c r="BC56" s="1223"/>
    </row>
    <row r="57" spans="1:55" x14ac:dyDescent="0.25">
      <c r="A57" s="1270" t="s">
        <v>2326</v>
      </c>
      <c r="B57" s="349" t="s">
        <v>1347</v>
      </c>
      <c r="C57" s="351"/>
      <c r="D57" s="1223"/>
      <c r="E57" s="1223"/>
      <c r="F57" s="1223"/>
      <c r="G57" s="1223"/>
      <c r="H57" s="1223"/>
      <c r="I57" s="1223"/>
      <c r="J57" s="1223"/>
      <c r="K57" s="1223"/>
      <c r="L57" s="1223"/>
      <c r="M57" s="1223"/>
      <c r="N57" s="1223"/>
      <c r="O57" s="1223"/>
      <c r="P57" s="1223"/>
      <c r="Q57" s="1223"/>
      <c r="R57" s="1223"/>
      <c r="S57" s="1223"/>
      <c r="T57" s="1223"/>
      <c r="U57" s="1223"/>
      <c r="V57" s="1223"/>
      <c r="W57" s="1223"/>
      <c r="X57" s="1223"/>
      <c r="Y57" s="1223"/>
      <c r="Z57" s="1223"/>
      <c r="AA57" s="1223"/>
      <c r="AB57" s="1223"/>
      <c r="AC57" s="1223"/>
      <c r="AD57" s="1223"/>
      <c r="AE57" s="1223"/>
      <c r="AF57" s="1223"/>
      <c r="AG57" s="1223"/>
      <c r="AH57" s="1223"/>
      <c r="AI57" s="1223"/>
      <c r="AJ57" s="1223"/>
      <c r="AK57" s="1223"/>
      <c r="AL57" s="1223"/>
      <c r="AM57" s="1223"/>
      <c r="AN57" s="1223"/>
      <c r="AO57" s="1223"/>
      <c r="AP57" s="1223"/>
      <c r="AQ57" s="1223"/>
      <c r="AR57" s="1223"/>
      <c r="AS57" s="1223"/>
      <c r="AT57" s="1223"/>
      <c r="AU57" s="1223"/>
      <c r="AV57" s="1223"/>
      <c r="AW57" s="1223"/>
      <c r="AX57" s="1223"/>
      <c r="AY57" s="1223"/>
      <c r="AZ57" s="1223"/>
      <c r="BA57" s="1223"/>
      <c r="BB57" s="1223"/>
      <c r="BC57" s="1223"/>
    </row>
    <row r="58" spans="1:55" x14ac:dyDescent="0.25">
      <c r="A58" s="1270" t="s">
        <v>2327</v>
      </c>
      <c r="B58" s="349" t="s">
        <v>1347</v>
      </c>
      <c r="C58" s="351"/>
      <c r="D58" s="1223"/>
      <c r="E58" s="1223"/>
      <c r="F58" s="1223"/>
      <c r="G58" s="1223"/>
      <c r="H58" s="1223"/>
      <c r="I58" s="1223"/>
      <c r="J58" s="1223"/>
      <c r="K58" s="1223"/>
      <c r="L58" s="1223"/>
      <c r="M58" s="1223"/>
      <c r="N58" s="1223"/>
      <c r="O58" s="1223"/>
      <c r="P58" s="1223"/>
      <c r="Q58" s="1223"/>
      <c r="R58" s="1223"/>
      <c r="S58" s="1223"/>
      <c r="T58" s="1223"/>
      <c r="U58" s="1223"/>
      <c r="V58" s="1223"/>
      <c r="W58" s="1223"/>
      <c r="X58" s="1223"/>
      <c r="Y58" s="1223"/>
      <c r="Z58" s="1223"/>
      <c r="AA58" s="1223"/>
      <c r="AB58" s="1223"/>
      <c r="AC58" s="1223"/>
      <c r="AD58" s="1223"/>
      <c r="AE58" s="1223"/>
      <c r="AF58" s="1223"/>
      <c r="AG58" s="1223"/>
      <c r="AH58" s="1223"/>
      <c r="AI58" s="1223"/>
      <c r="AJ58" s="1223"/>
      <c r="AK58" s="1223"/>
      <c r="AL58" s="1223"/>
      <c r="AM58" s="1223"/>
      <c r="AN58" s="1223"/>
      <c r="AO58" s="1223"/>
      <c r="AP58" s="1223"/>
      <c r="AQ58" s="1223"/>
      <c r="AR58" s="1223"/>
      <c r="AS58" s="1223"/>
      <c r="AT58" s="1223"/>
      <c r="AU58" s="1223"/>
      <c r="AV58" s="1223"/>
      <c r="AW58" s="1223"/>
      <c r="AX58" s="1223"/>
      <c r="AY58" s="1223"/>
      <c r="AZ58" s="1223"/>
      <c r="BA58" s="1223"/>
      <c r="BB58" s="1223"/>
      <c r="BC58" s="1223"/>
    </row>
    <row r="59" spans="1:55" x14ac:dyDescent="0.25">
      <c r="A59" s="1270" t="s">
        <v>2328</v>
      </c>
      <c r="B59" s="349" t="s">
        <v>1347</v>
      </c>
      <c r="C59" s="351"/>
      <c r="D59" s="1223"/>
      <c r="E59" s="1223"/>
      <c r="F59" s="1223"/>
      <c r="G59" s="1223"/>
      <c r="H59" s="1223"/>
      <c r="I59" s="1223"/>
      <c r="J59" s="1223"/>
      <c r="K59" s="1223"/>
      <c r="L59" s="1223"/>
      <c r="M59" s="1223"/>
      <c r="N59" s="1223"/>
      <c r="O59" s="1223"/>
      <c r="P59" s="1223"/>
      <c r="Q59" s="1223"/>
      <c r="R59" s="1223"/>
      <c r="S59" s="1223"/>
      <c r="T59" s="1223"/>
      <c r="U59" s="1223"/>
      <c r="V59" s="1223"/>
      <c r="W59" s="1223"/>
      <c r="X59" s="1223"/>
      <c r="Y59" s="1223"/>
      <c r="Z59" s="1223"/>
      <c r="AA59" s="1223"/>
      <c r="AB59" s="1223"/>
      <c r="AC59" s="1223"/>
      <c r="AD59" s="1223"/>
      <c r="AE59" s="1223"/>
      <c r="AF59" s="1223"/>
      <c r="AG59" s="1223"/>
      <c r="AH59" s="1223"/>
      <c r="AI59" s="1223"/>
      <c r="AJ59" s="1223"/>
      <c r="AK59" s="1223"/>
      <c r="AL59" s="1223"/>
      <c r="AM59" s="1223"/>
      <c r="AN59" s="1223"/>
      <c r="AO59" s="1223"/>
      <c r="AP59" s="1223"/>
      <c r="AQ59" s="1223"/>
      <c r="AR59" s="1223"/>
      <c r="AS59" s="1223"/>
      <c r="AT59" s="1223"/>
      <c r="AU59" s="1223"/>
      <c r="AV59" s="1223"/>
      <c r="AW59" s="1223"/>
      <c r="AX59" s="1223"/>
      <c r="AY59" s="1223"/>
      <c r="AZ59" s="1223"/>
      <c r="BA59" s="1223"/>
      <c r="BB59" s="1223"/>
      <c r="BC59" s="1223"/>
    </row>
    <row r="60" spans="1:55" x14ac:dyDescent="0.25">
      <c r="A60" s="1270" t="s">
        <v>2329</v>
      </c>
      <c r="B60" s="349" t="s">
        <v>1347</v>
      </c>
      <c r="C60" s="351"/>
      <c r="D60" s="1223"/>
      <c r="E60" s="1223"/>
      <c r="F60" s="1223"/>
      <c r="G60" s="1223"/>
      <c r="H60" s="1223"/>
      <c r="I60" s="1223"/>
      <c r="J60" s="1223"/>
      <c r="K60" s="1223"/>
      <c r="L60" s="1223"/>
      <c r="M60" s="1223"/>
      <c r="N60" s="1223"/>
      <c r="O60" s="1223"/>
      <c r="P60" s="1223"/>
      <c r="Q60" s="1223"/>
      <c r="R60" s="1223"/>
      <c r="S60" s="1223"/>
      <c r="T60" s="1223"/>
      <c r="U60" s="1223"/>
      <c r="V60" s="1223"/>
      <c r="W60" s="1223"/>
      <c r="X60" s="1223"/>
      <c r="Y60" s="1223"/>
      <c r="Z60" s="1223"/>
      <c r="AA60" s="1223"/>
      <c r="AB60" s="1223"/>
      <c r="AC60" s="1223"/>
      <c r="AD60" s="1223"/>
      <c r="AE60" s="1223"/>
      <c r="AF60" s="1223"/>
      <c r="AG60" s="1223"/>
      <c r="AH60" s="1223"/>
      <c r="AI60" s="1223"/>
      <c r="AJ60" s="1223"/>
      <c r="AK60" s="1223"/>
      <c r="AL60" s="1223"/>
      <c r="AM60" s="1223"/>
      <c r="AN60" s="1223"/>
      <c r="AO60" s="1223"/>
      <c r="AP60" s="1223"/>
      <c r="AQ60" s="1223"/>
      <c r="AR60" s="1223"/>
      <c r="AS60" s="1223"/>
      <c r="AT60" s="1223"/>
      <c r="AU60" s="1223"/>
      <c r="AV60" s="1223"/>
      <c r="AW60" s="1223"/>
      <c r="AX60" s="1223"/>
      <c r="AY60" s="1223"/>
      <c r="AZ60" s="1223"/>
      <c r="BA60" s="1223"/>
      <c r="BB60" s="1223"/>
      <c r="BC60" s="1223"/>
    </row>
    <row r="61" spans="1:55" x14ac:dyDescent="0.25">
      <c r="A61" s="3006" t="s">
        <v>2330</v>
      </c>
      <c r="B61" s="3006"/>
      <c r="C61" s="3006"/>
      <c r="D61" s="1223"/>
      <c r="E61" s="1223"/>
      <c r="F61" s="1223"/>
      <c r="G61" s="1223"/>
      <c r="H61" s="1223"/>
      <c r="I61" s="1223"/>
      <c r="J61" s="1223"/>
      <c r="K61" s="1223"/>
      <c r="L61" s="1223"/>
      <c r="M61" s="1223"/>
      <c r="N61" s="1223"/>
      <c r="O61" s="1223"/>
      <c r="P61" s="1223"/>
      <c r="Q61" s="1223"/>
      <c r="R61" s="1223"/>
      <c r="S61" s="1223"/>
      <c r="T61" s="1223"/>
      <c r="U61" s="1223"/>
      <c r="V61" s="1223"/>
      <c r="W61" s="1223"/>
      <c r="X61" s="1223"/>
      <c r="Y61" s="1223"/>
      <c r="Z61" s="1223"/>
      <c r="AA61" s="1223"/>
      <c r="AB61" s="1223"/>
      <c r="AC61" s="1223"/>
      <c r="AD61" s="1223"/>
      <c r="AE61" s="1223"/>
      <c r="AF61" s="1223"/>
      <c r="AG61" s="1223"/>
      <c r="AH61" s="1223"/>
      <c r="AI61" s="1223"/>
      <c r="AJ61" s="1223"/>
      <c r="AK61" s="1223"/>
      <c r="AL61" s="1223"/>
      <c r="AM61" s="1223"/>
      <c r="AN61" s="1223"/>
      <c r="AO61" s="1223"/>
      <c r="AP61" s="1223"/>
      <c r="AQ61" s="1223"/>
      <c r="AR61" s="1223"/>
      <c r="AS61" s="1223"/>
      <c r="AT61" s="1223"/>
      <c r="AU61" s="1223"/>
      <c r="AV61" s="1223"/>
      <c r="AW61" s="1223"/>
      <c r="AX61" s="1223"/>
      <c r="AY61" s="1223"/>
      <c r="AZ61" s="1223"/>
      <c r="BA61" s="1223"/>
      <c r="BB61" s="1223"/>
      <c r="BC61" s="1223"/>
    </row>
    <row r="62" spans="1:55" x14ac:dyDescent="0.25">
      <c r="A62" s="1270" t="s">
        <v>2331</v>
      </c>
      <c r="B62" s="349" t="s">
        <v>1347</v>
      </c>
      <c r="C62" s="351"/>
      <c r="D62" s="1223"/>
      <c r="E62" s="1223"/>
      <c r="F62" s="1223"/>
      <c r="G62" s="1223"/>
      <c r="H62" s="1223"/>
      <c r="I62" s="1223"/>
      <c r="J62" s="1223"/>
      <c r="K62" s="1223"/>
      <c r="L62" s="1223"/>
      <c r="M62" s="1223"/>
      <c r="N62" s="1223"/>
      <c r="O62" s="1223"/>
      <c r="P62" s="1223"/>
      <c r="Q62" s="1223"/>
      <c r="R62" s="1223"/>
      <c r="S62" s="1223"/>
      <c r="T62" s="1223"/>
      <c r="U62" s="1223"/>
      <c r="V62" s="1223"/>
      <c r="W62" s="1223"/>
      <c r="X62" s="1223"/>
      <c r="Y62" s="1223"/>
      <c r="Z62" s="1223"/>
      <c r="AA62" s="1223"/>
      <c r="AB62" s="1223"/>
      <c r="AC62" s="1223"/>
      <c r="AD62" s="1223"/>
      <c r="AE62" s="1223"/>
      <c r="AF62" s="1223"/>
      <c r="AG62" s="1223"/>
      <c r="AH62" s="1223"/>
      <c r="AI62" s="1223"/>
      <c r="AJ62" s="1223"/>
      <c r="AK62" s="1223"/>
      <c r="AL62" s="1223"/>
      <c r="AM62" s="1223"/>
      <c r="AN62" s="1223"/>
      <c r="AO62" s="1223"/>
      <c r="AP62" s="1223"/>
      <c r="AQ62" s="1223"/>
      <c r="AR62" s="1223"/>
      <c r="AS62" s="1223"/>
      <c r="AT62" s="1223"/>
      <c r="AU62" s="1223"/>
      <c r="AV62" s="1223"/>
      <c r="AW62" s="1223"/>
      <c r="AX62" s="1223"/>
      <c r="AY62" s="1223"/>
      <c r="AZ62" s="1223"/>
      <c r="BA62" s="1223"/>
      <c r="BB62" s="1223"/>
      <c r="BC62" s="1223"/>
    </row>
    <row r="63" spans="1:55" x14ac:dyDescent="0.25">
      <c r="A63" s="1270" t="s">
        <v>2332</v>
      </c>
      <c r="B63" s="349" t="s">
        <v>1347</v>
      </c>
      <c r="C63" s="351"/>
      <c r="D63" s="1223"/>
      <c r="E63" s="1223"/>
      <c r="F63" s="1223"/>
      <c r="G63" s="1223"/>
      <c r="H63" s="1223"/>
      <c r="I63" s="1223"/>
      <c r="J63" s="1223"/>
      <c r="K63" s="1223"/>
      <c r="L63" s="1223"/>
      <c r="M63" s="1223"/>
      <c r="N63" s="1223"/>
      <c r="O63" s="1223"/>
      <c r="P63" s="1223"/>
      <c r="Q63" s="1223"/>
      <c r="R63" s="1223"/>
      <c r="S63" s="1223"/>
      <c r="T63" s="1223"/>
      <c r="U63" s="1223"/>
      <c r="V63" s="1223"/>
      <c r="W63" s="1223"/>
      <c r="X63" s="1223"/>
      <c r="Y63" s="1223"/>
      <c r="Z63" s="1223"/>
      <c r="AA63" s="1223"/>
      <c r="AB63" s="1223"/>
      <c r="AC63" s="1223"/>
      <c r="AD63" s="1223"/>
      <c r="AE63" s="1223"/>
      <c r="AF63" s="1223"/>
      <c r="AG63" s="1223"/>
      <c r="AH63" s="1223"/>
      <c r="AI63" s="1223"/>
      <c r="AJ63" s="1223"/>
      <c r="AK63" s="1223"/>
      <c r="AL63" s="1223"/>
      <c r="AM63" s="1223"/>
      <c r="AN63" s="1223"/>
      <c r="AO63" s="1223"/>
      <c r="AP63" s="1223"/>
      <c r="AQ63" s="1223"/>
      <c r="AR63" s="1223"/>
      <c r="AS63" s="1223"/>
      <c r="AT63" s="1223"/>
      <c r="AU63" s="1223"/>
      <c r="AV63" s="1223"/>
      <c r="AW63" s="1223"/>
      <c r="AX63" s="1223"/>
      <c r="AY63" s="1223"/>
      <c r="AZ63" s="1223"/>
      <c r="BA63" s="1223"/>
      <c r="BB63" s="1223"/>
      <c r="BC63" s="1223"/>
    </row>
    <row r="64" spans="1:55" x14ac:dyDescent="0.25">
      <c r="A64" s="1270" t="s">
        <v>2333</v>
      </c>
      <c r="B64" s="349" t="s">
        <v>1347</v>
      </c>
      <c r="C64" s="351"/>
      <c r="D64" s="1223"/>
      <c r="E64" s="1223"/>
      <c r="F64" s="1223"/>
      <c r="G64" s="1223"/>
      <c r="H64" s="1223"/>
      <c r="I64" s="1223"/>
      <c r="J64" s="1223"/>
      <c r="K64" s="1223"/>
      <c r="L64" s="1223"/>
      <c r="M64" s="1223"/>
      <c r="N64" s="1223"/>
      <c r="O64" s="1223"/>
      <c r="P64" s="1223"/>
      <c r="Q64" s="1223"/>
      <c r="R64" s="1223"/>
      <c r="S64" s="1223"/>
      <c r="T64" s="1223"/>
      <c r="U64" s="1223"/>
      <c r="V64" s="1223"/>
      <c r="W64" s="1223"/>
      <c r="X64" s="1223"/>
      <c r="Y64" s="1223"/>
      <c r="Z64" s="1223"/>
      <c r="AA64" s="1223"/>
      <c r="AB64" s="1223"/>
      <c r="AC64" s="1223"/>
      <c r="AD64" s="1223"/>
      <c r="AE64" s="1223"/>
      <c r="AF64" s="1223"/>
      <c r="AG64" s="1223"/>
      <c r="AH64" s="1223"/>
      <c r="AI64" s="1223"/>
      <c r="AJ64" s="1223"/>
      <c r="AK64" s="1223"/>
      <c r="AL64" s="1223"/>
      <c r="AM64" s="1223"/>
      <c r="AN64" s="1223"/>
      <c r="AO64" s="1223"/>
      <c r="AP64" s="1223"/>
      <c r="AQ64" s="1223"/>
      <c r="AR64" s="1223"/>
      <c r="AS64" s="1223"/>
      <c r="AT64" s="1223"/>
      <c r="AU64" s="1223"/>
      <c r="AV64" s="1223"/>
      <c r="AW64" s="1223"/>
      <c r="AX64" s="1223"/>
      <c r="AY64" s="1223"/>
      <c r="AZ64" s="1223"/>
      <c r="BA64" s="1223"/>
      <c r="BB64" s="1223"/>
      <c r="BC64" s="1223"/>
    </row>
    <row r="65" spans="1:55" x14ac:dyDescent="0.25">
      <c r="A65" s="1270" t="s">
        <v>2334</v>
      </c>
      <c r="B65" s="349" t="s">
        <v>1347</v>
      </c>
      <c r="C65" s="351"/>
      <c r="D65" s="1223"/>
      <c r="E65" s="1223"/>
      <c r="F65" s="1223"/>
      <c r="G65" s="1223"/>
      <c r="H65" s="1223"/>
      <c r="I65" s="1223"/>
      <c r="J65" s="1223"/>
      <c r="K65" s="1223"/>
      <c r="L65" s="1223"/>
      <c r="M65" s="1223"/>
      <c r="N65" s="1223"/>
      <c r="O65" s="1223"/>
      <c r="P65" s="1223"/>
      <c r="Q65" s="1223"/>
      <c r="R65" s="1223"/>
      <c r="S65" s="1223"/>
      <c r="T65" s="1223"/>
      <c r="U65" s="1223"/>
      <c r="V65" s="1223"/>
      <c r="W65" s="1223"/>
      <c r="X65" s="1223"/>
      <c r="Y65" s="1223"/>
      <c r="Z65" s="1223"/>
      <c r="AA65" s="1223"/>
      <c r="AB65" s="1223"/>
      <c r="AC65" s="1223"/>
      <c r="AD65" s="1223"/>
      <c r="AE65" s="1223"/>
      <c r="AF65" s="1223"/>
      <c r="AG65" s="1223"/>
      <c r="AH65" s="1223"/>
      <c r="AI65" s="1223"/>
      <c r="AJ65" s="1223"/>
      <c r="AK65" s="1223"/>
      <c r="AL65" s="1223"/>
      <c r="AM65" s="1223"/>
      <c r="AN65" s="1223"/>
      <c r="AO65" s="1223"/>
      <c r="AP65" s="1223"/>
      <c r="AQ65" s="1223"/>
      <c r="AR65" s="1223"/>
      <c r="AS65" s="1223"/>
      <c r="AT65" s="1223"/>
      <c r="AU65" s="1223"/>
      <c r="AV65" s="1223"/>
      <c r="AW65" s="1223"/>
      <c r="AX65" s="1223"/>
      <c r="AY65" s="1223"/>
      <c r="AZ65" s="1223"/>
      <c r="BA65" s="1223"/>
      <c r="BB65" s="1223"/>
      <c r="BC65" s="1223"/>
    </row>
    <row r="66" spans="1:55" x14ac:dyDescent="0.25">
      <c r="A66" s="1270" t="s">
        <v>2335</v>
      </c>
      <c r="B66" s="349" t="s">
        <v>1347</v>
      </c>
      <c r="C66" s="351"/>
      <c r="D66" s="1223"/>
      <c r="E66" s="1223"/>
      <c r="F66" s="1223"/>
      <c r="G66" s="1223"/>
      <c r="H66" s="1223"/>
      <c r="I66" s="1223"/>
      <c r="J66" s="1223"/>
      <c r="K66" s="1223"/>
      <c r="L66" s="1223"/>
      <c r="M66" s="1223"/>
      <c r="N66" s="1223"/>
      <c r="O66" s="1223"/>
      <c r="P66" s="1223"/>
      <c r="Q66" s="1223"/>
      <c r="R66" s="1223"/>
      <c r="S66" s="1223"/>
      <c r="T66" s="1223"/>
      <c r="U66" s="1223"/>
      <c r="V66" s="1223"/>
      <c r="W66" s="1223"/>
      <c r="X66" s="1223"/>
      <c r="Y66" s="1223"/>
      <c r="Z66" s="1223"/>
      <c r="AA66" s="1223"/>
      <c r="AB66" s="1223"/>
      <c r="AC66" s="1223"/>
      <c r="AD66" s="1223"/>
      <c r="AE66" s="1223"/>
      <c r="AF66" s="1223"/>
      <c r="AG66" s="1223"/>
      <c r="AH66" s="1223"/>
      <c r="AI66" s="1223"/>
      <c r="AJ66" s="1223"/>
      <c r="AK66" s="1223"/>
      <c r="AL66" s="1223"/>
      <c r="AM66" s="1223"/>
      <c r="AN66" s="1223"/>
      <c r="AO66" s="1223"/>
      <c r="AP66" s="1223"/>
      <c r="AQ66" s="1223"/>
      <c r="AR66" s="1223"/>
      <c r="AS66" s="1223"/>
      <c r="AT66" s="1223"/>
      <c r="AU66" s="1223"/>
      <c r="AV66" s="1223"/>
      <c r="AW66" s="1223"/>
      <c r="AX66" s="1223"/>
      <c r="AY66" s="1223"/>
      <c r="AZ66" s="1223"/>
      <c r="BA66" s="1223"/>
      <c r="BB66" s="1223"/>
      <c r="BC66" s="1223"/>
    </row>
    <row r="67" spans="1:55" x14ac:dyDescent="0.25">
      <c r="A67" s="1270" t="s">
        <v>2586</v>
      </c>
      <c r="B67" s="349" t="s">
        <v>1347</v>
      </c>
      <c r="C67" s="351"/>
      <c r="D67" s="1223"/>
      <c r="E67" s="1223"/>
      <c r="F67" s="1223"/>
      <c r="G67" s="1223"/>
      <c r="H67" s="1223"/>
      <c r="I67" s="1223"/>
      <c r="J67" s="1223"/>
      <c r="K67" s="1223"/>
      <c r="L67" s="1223"/>
      <c r="M67" s="1223"/>
      <c r="N67" s="1223"/>
      <c r="O67" s="1223"/>
      <c r="P67" s="1223"/>
      <c r="Q67" s="1223"/>
      <c r="R67" s="1223"/>
      <c r="S67" s="1223"/>
      <c r="T67" s="1223"/>
      <c r="U67" s="1223"/>
      <c r="V67" s="1223"/>
      <c r="W67" s="1223"/>
      <c r="X67" s="1223"/>
      <c r="Y67" s="1223"/>
      <c r="Z67" s="1223"/>
      <c r="AA67" s="1223"/>
      <c r="AB67" s="1223"/>
      <c r="AC67" s="1223"/>
      <c r="AD67" s="1223"/>
      <c r="AE67" s="1223"/>
      <c r="AF67" s="1223"/>
      <c r="AG67" s="1223"/>
      <c r="AH67" s="1223"/>
      <c r="AI67" s="1223"/>
      <c r="AJ67" s="1223"/>
      <c r="AK67" s="1223"/>
      <c r="AL67" s="1223"/>
      <c r="AM67" s="1223"/>
      <c r="AN67" s="1223"/>
      <c r="AO67" s="1223"/>
      <c r="AP67" s="1223"/>
      <c r="AQ67" s="1223"/>
      <c r="AR67" s="1223"/>
      <c r="AS67" s="1223"/>
      <c r="AT67" s="1223"/>
      <c r="AU67" s="1223"/>
      <c r="AV67" s="1223"/>
      <c r="AW67" s="1223"/>
      <c r="AX67" s="1223"/>
      <c r="AY67" s="1223"/>
      <c r="AZ67" s="1223"/>
      <c r="BA67" s="1223"/>
      <c r="BB67" s="1223"/>
      <c r="BC67" s="1223"/>
    </row>
    <row r="68" spans="1:55" ht="30" x14ac:dyDescent="0.25">
      <c r="A68" s="1270" t="s">
        <v>1087</v>
      </c>
      <c r="B68" s="349" t="s">
        <v>1347</v>
      </c>
      <c r="C68" s="351"/>
      <c r="D68" s="1223"/>
      <c r="E68" s="1223"/>
      <c r="F68" s="1223"/>
      <c r="G68" s="1223"/>
      <c r="H68" s="1223"/>
      <c r="I68" s="1223"/>
      <c r="J68" s="1223"/>
      <c r="K68" s="1223"/>
      <c r="L68" s="1223"/>
      <c r="M68" s="1223"/>
      <c r="N68" s="1223"/>
      <c r="O68" s="1223"/>
      <c r="P68" s="1223"/>
      <c r="Q68" s="1223"/>
      <c r="R68" s="1223"/>
      <c r="S68" s="1223"/>
      <c r="T68" s="1223"/>
      <c r="U68" s="1223"/>
      <c r="V68" s="1223"/>
      <c r="W68" s="1223"/>
      <c r="X68" s="1223"/>
      <c r="Y68" s="1223"/>
      <c r="Z68" s="1223"/>
      <c r="AA68" s="1223"/>
      <c r="AB68" s="1223"/>
      <c r="AC68" s="1223"/>
      <c r="AD68" s="1223"/>
      <c r="AE68" s="1223"/>
      <c r="AF68" s="1223"/>
      <c r="AG68" s="1223"/>
      <c r="AH68" s="1223"/>
      <c r="AI68" s="1223"/>
      <c r="AJ68" s="1223"/>
      <c r="AK68" s="1223"/>
      <c r="AL68" s="1223"/>
      <c r="AM68" s="1223"/>
      <c r="AN68" s="1223"/>
      <c r="AO68" s="1223"/>
      <c r="AP68" s="1223"/>
      <c r="AQ68" s="1223"/>
      <c r="AR68" s="1223"/>
      <c r="AS68" s="1223"/>
      <c r="AT68" s="1223"/>
      <c r="AU68" s="1223"/>
      <c r="AV68" s="1223"/>
      <c r="AW68" s="1223"/>
      <c r="AX68" s="1223"/>
      <c r="AY68" s="1223"/>
      <c r="AZ68" s="1223"/>
      <c r="BA68" s="1223"/>
      <c r="BB68" s="1223"/>
      <c r="BC68" s="1223"/>
    </row>
    <row r="69" spans="1:55" x14ac:dyDescent="0.25">
      <c r="A69" s="1270" t="s">
        <v>2336</v>
      </c>
      <c r="B69" s="349" t="s">
        <v>1347</v>
      </c>
      <c r="C69" s="351"/>
      <c r="D69" s="1223"/>
      <c r="E69" s="1223"/>
      <c r="F69" s="1223"/>
      <c r="G69" s="1223"/>
      <c r="H69" s="1223"/>
      <c r="I69" s="1223"/>
      <c r="J69" s="1223"/>
      <c r="K69" s="1223"/>
      <c r="L69" s="1223"/>
      <c r="M69" s="1223"/>
      <c r="N69" s="1223"/>
      <c r="O69" s="1223"/>
      <c r="P69" s="1223"/>
      <c r="Q69" s="1223"/>
      <c r="R69" s="1223"/>
      <c r="S69" s="1223"/>
      <c r="T69" s="1223"/>
      <c r="U69" s="1223"/>
      <c r="V69" s="1223"/>
      <c r="W69" s="1223"/>
      <c r="X69" s="1223"/>
      <c r="Y69" s="1223"/>
      <c r="Z69" s="1223"/>
      <c r="AA69" s="1223"/>
      <c r="AB69" s="1223"/>
      <c r="AC69" s="1223"/>
      <c r="AD69" s="1223"/>
      <c r="AE69" s="1223"/>
      <c r="AF69" s="1223"/>
      <c r="AG69" s="1223"/>
      <c r="AH69" s="1223"/>
      <c r="AI69" s="1223"/>
      <c r="AJ69" s="1223"/>
      <c r="AK69" s="1223"/>
      <c r="AL69" s="1223"/>
      <c r="AM69" s="1223"/>
      <c r="AN69" s="1223"/>
      <c r="AO69" s="1223"/>
      <c r="AP69" s="1223"/>
      <c r="AQ69" s="1223"/>
      <c r="AR69" s="1223"/>
      <c r="AS69" s="1223"/>
      <c r="AT69" s="1223"/>
      <c r="AU69" s="1223"/>
      <c r="AV69" s="1223"/>
      <c r="AW69" s="1223"/>
      <c r="AX69" s="1223"/>
      <c r="AY69" s="1223"/>
      <c r="AZ69" s="1223"/>
      <c r="BA69" s="1223"/>
      <c r="BB69" s="1223"/>
      <c r="BC69" s="1223"/>
    </row>
    <row r="70" spans="1:55" x14ac:dyDescent="0.25">
      <c r="A70" s="1270" t="s">
        <v>2337</v>
      </c>
      <c r="B70" s="349" t="s">
        <v>1347</v>
      </c>
      <c r="C70" s="351"/>
      <c r="D70" s="1223"/>
      <c r="E70" s="1223"/>
      <c r="F70" s="1223"/>
      <c r="G70" s="1223"/>
      <c r="H70" s="1223"/>
      <c r="I70" s="1223"/>
      <c r="J70" s="1223"/>
      <c r="K70" s="1223"/>
      <c r="L70" s="1223"/>
      <c r="M70" s="1223"/>
      <c r="N70" s="1223"/>
      <c r="O70" s="1223"/>
      <c r="P70" s="1223"/>
      <c r="Q70" s="1223"/>
      <c r="R70" s="1223"/>
      <c r="S70" s="1223"/>
      <c r="T70" s="1223"/>
      <c r="U70" s="1223"/>
      <c r="V70" s="1223"/>
      <c r="W70" s="1223"/>
      <c r="X70" s="1223"/>
      <c r="Y70" s="1223"/>
      <c r="Z70" s="1223"/>
      <c r="AA70" s="1223"/>
      <c r="AB70" s="1223"/>
      <c r="AC70" s="1223"/>
      <c r="AD70" s="1223"/>
      <c r="AE70" s="1223"/>
      <c r="AF70" s="1223"/>
      <c r="AG70" s="1223"/>
      <c r="AH70" s="1223"/>
      <c r="AI70" s="1223"/>
      <c r="AJ70" s="1223"/>
      <c r="AK70" s="1223"/>
      <c r="AL70" s="1223"/>
      <c r="AM70" s="1223"/>
      <c r="AN70" s="1223"/>
      <c r="AO70" s="1223"/>
      <c r="AP70" s="1223"/>
      <c r="AQ70" s="1223"/>
      <c r="AR70" s="1223"/>
      <c r="AS70" s="1223"/>
      <c r="AT70" s="1223"/>
      <c r="AU70" s="1223"/>
      <c r="AV70" s="1223"/>
      <c r="AW70" s="1223"/>
      <c r="AX70" s="1223"/>
      <c r="AY70" s="1223"/>
      <c r="AZ70" s="1223"/>
      <c r="BA70" s="1223"/>
      <c r="BB70" s="1223"/>
      <c r="BC70" s="1223"/>
    </row>
    <row r="71" spans="1:55" x14ac:dyDescent="0.25">
      <c r="A71" s="1270" t="s">
        <v>2338</v>
      </c>
      <c r="B71" s="349" t="s">
        <v>1347</v>
      </c>
      <c r="C71" s="351"/>
      <c r="D71" s="1223"/>
      <c r="E71" s="1223"/>
      <c r="F71" s="1223"/>
      <c r="G71" s="1223"/>
      <c r="H71" s="1223"/>
      <c r="I71" s="1223"/>
      <c r="J71" s="1223"/>
      <c r="K71" s="1223"/>
      <c r="L71" s="1223"/>
      <c r="M71" s="1223"/>
      <c r="N71" s="1223"/>
      <c r="O71" s="1223"/>
      <c r="P71" s="1223"/>
      <c r="Q71" s="1223"/>
      <c r="R71" s="1223"/>
      <c r="S71" s="1223"/>
      <c r="T71" s="1223"/>
      <c r="U71" s="1223"/>
      <c r="V71" s="1223"/>
      <c r="W71" s="1223"/>
      <c r="X71" s="1223"/>
      <c r="Y71" s="1223"/>
      <c r="Z71" s="1223"/>
      <c r="AA71" s="1223"/>
      <c r="AB71" s="1223"/>
      <c r="AC71" s="1223"/>
      <c r="AD71" s="1223"/>
      <c r="AE71" s="1223"/>
      <c r="AF71" s="1223"/>
      <c r="AG71" s="1223"/>
      <c r="AH71" s="1223"/>
      <c r="AI71" s="1223"/>
      <c r="AJ71" s="1223"/>
      <c r="AK71" s="1223"/>
      <c r="AL71" s="1223"/>
      <c r="AM71" s="1223"/>
      <c r="AN71" s="1223"/>
      <c r="AO71" s="1223"/>
      <c r="AP71" s="1223"/>
      <c r="AQ71" s="1223"/>
      <c r="AR71" s="1223"/>
      <c r="AS71" s="1223"/>
      <c r="AT71" s="1223"/>
      <c r="AU71" s="1223"/>
      <c r="AV71" s="1223"/>
      <c r="AW71" s="1223"/>
      <c r="AX71" s="1223"/>
      <c r="AY71" s="1223"/>
      <c r="AZ71" s="1223"/>
      <c r="BA71" s="1223"/>
      <c r="BB71" s="1223"/>
      <c r="BC71" s="1223"/>
    </row>
    <row r="72" spans="1:55" x14ac:dyDescent="0.25">
      <c r="A72" s="1270" t="s">
        <v>2339</v>
      </c>
      <c r="B72" s="349" t="s">
        <v>609</v>
      </c>
      <c r="C72" s="351"/>
      <c r="D72" s="1223"/>
      <c r="E72" s="1223"/>
      <c r="F72" s="1223"/>
      <c r="G72" s="1223"/>
      <c r="H72" s="1223"/>
      <c r="I72" s="1223"/>
      <c r="J72" s="1223"/>
      <c r="K72" s="1223"/>
      <c r="L72" s="1223"/>
      <c r="M72" s="1223"/>
      <c r="N72" s="1223"/>
      <c r="O72" s="1223"/>
      <c r="P72" s="1223"/>
      <c r="Q72" s="1223"/>
      <c r="R72" s="1223"/>
      <c r="S72" s="1223"/>
      <c r="T72" s="1223"/>
      <c r="U72" s="1223"/>
      <c r="V72" s="1223"/>
      <c r="W72" s="1223"/>
      <c r="X72" s="1223"/>
      <c r="Y72" s="1223"/>
      <c r="Z72" s="1223"/>
      <c r="AA72" s="1223"/>
      <c r="AB72" s="1223"/>
      <c r="AC72" s="1223"/>
      <c r="AD72" s="1223"/>
      <c r="AE72" s="1223"/>
      <c r="AF72" s="1223"/>
      <c r="AG72" s="1223"/>
      <c r="AH72" s="1223"/>
      <c r="AI72" s="1223"/>
      <c r="AJ72" s="1223"/>
      <c r="AK72" s="1223"/>
      <c r="AL72" s="1223"/>
      <c r="AM72" s="1223"/>
      <c r="AN72" s="1223"/>
      <c r="AO72" s="1223"/>
      <c r="AP72" s="1223"/>
      <c r="AQ72" s="1223"/>
      <c r="AR72" s="1223"/>
      <c r="AS72" s="1223"/>
      <c r="AT72" s="1223"/>
      <c r="AU72" s="1223"/>
      <c r="AV72" s="1223"/>
      <c r="AW72" s="1223"/>
      <c r="AX72" s="1223"/>
      <c r="AY72" s="1223"/>
      <c r="AZ72" s="1223"/>
      <c r="BA72" s="1223"/>
      <c r="BB72" s="1223"/>
      <c r="BC72" s="1223"/>
    </row>
    <row r="73" spans="1:55" x14ac:dyDescent="0.25">
      <c r="A73" s="1270" t="s">
        <v>2340</v>
      </c>
      <c r="B73" s="349" t="s">
        <v>1347</v>
      </c>
      <c r="C73" s="351"/>
      <c r="D73" s="1223"/>
      <c r="E73" s="1223"/>
      <c r="F73" s="1223"/>
      <c r="G73" s="1223"/>
      <c r="H73" s="1223"/>
      <c r="I73" s="1223"/>
      <c r="J73" s="1223"/>
      <c r="K73" s="1223"/>
      <c r="L73" s="1223"/>
      <c r="M73" s="1223"/>
      <c r="N73" s="1223"/>
      <c r="O73" s="1223"/>
      <c r="P73" s="1223"/>
      <c r="Q73" s="1223"/>
      <c r="R73" s="1223"/>
      <c r="S73" s="1223"/>
      <c r="T73" s="1223"/>
      <c r="U73" s="1223"/>
      <c r="V73" s="1223"/>
      <c r="W73" s="1223"/>
      <c r="X73" s="1223"/>
      <c r="Y73" s="1223"/>
      <c r="Z73" s="1223"/>
      <c r="AA73" s="1223"/>
      <c r="AB73" s="1223"/>
      <c r="AC73" s="1223"/>
      <c r="AD73" s="1223"/>
      <c r="AE73" s="1223"/>
      <c r="AF73" s="1223"/>
      <c r="AG73" s="1223"/>
      <c r="AH73" s="1223"/>
      <c r="AI73" s="1223"/>
      <c r="AJ73" s="1223"/>
      <c r="AK73" s="1223"/>
      <c r="AL73" s="1223"/>
      <c r="AM73" s="1223"/>
      <c r="AN73" s="1223"/>
      <c r="AO73" s="1223"/>
      <c r="AP73" s="1223"/>
      <c r="AQ73" s="1223"/>
      <c r="AR73" s="1223"/>
      <c r="AS73" s="1223"/>
      <c r="AT73" s="1223"/>
      <c r="AU73" s="1223"/>
      <c r="AV73" s="1223"/>
      <c r="AW73" s="1223"/>
      <c r="AX73" s="1223"/>
      <c r="AY73" s="1223"/>
      <c r="AZ73" s="1223"/>
      <c r="BA73" s="1223"/>
      <c r="BB73" s="1223"/>
      <c r="BC73" s="1223"/>
    </row>
    <row r="74" spans="1:55" x14ac:dyDescent="0.25">
      <c r="A74" s="1270" t="s">
        <v>2341</v>
      </c>
      <c r="B74" s="349" t="s">
        <v>609</v>
      </c>
      <c r="C74" s="351"/>
      <c r="D74" s="1223"/>
      <c r="E74" s="1223"/>
      <c r="F74" s="1223"/>
      <c r="G74" s="1223"/>
      <c r="H74" s="1223"/>
      <c r="I74" s="1223"/>
      <c r="J74" s="1223"/>
      <c r="K74" s="1223"/>
      <c r="L74" s="1223"/>
      <c r="M74" s="1223"/>
      <c r="N74" s="1223"/>
      <c r="O74" s="1223"/>
      <c r="P74" s="1223"/>
      <c r="Q74" s="1223"/>
      <c r="R74" s="1223"/>
      <c r="S74" s="1223"/>
      <c r="T74" s="1223"/>
      <c r="U74" s="1223"/>
      <c r="V74" s="1223"/>
      <c r="W74" s="1223"/>
      <c r="X74" s="1223"/>
      <c r="Y74" s="1223"/>
      <c r="Z74" s="1223"/>
      <c r="AA74" s="1223"/>
      <c r="AB74" s="1223"/>
      <c r="AC74" s="1223"/>
      <c r="AD74" s="1223"/>
      <c r="AE74" s="1223"/>
      <c r="AF74" s="1223"/>
      <c r="AG74" s="1223"/>
      <c r="AH74" s="1223"/>
      <c r="AI74" s="1223"/>
      <c r="AJ74" s="1223"/>
      <c r="AK74" s="1223"/>
      <c r="AL74" s="1223"/>
      <c r="AM74" s="1223"/>
      <c r="AN74" s="1223"/>
      <c r="AO74" s="1223"/>
      <c r="AP74" s="1223"/>
      <c r="AQ74" s="1223"/>
      <c r="AR74" s="1223"/>
      <c r="AS74" s="1223"/>
      <c r="AT74" s="1223"/>
      <c r="AU74" s="1223"/>
      <c r="AV74" s="1223"/>
      <c r="AW74" s="1223"/>
      <c r="AX74" s="1223"/>
      <c r="AY74" s="1223"/>
      <c r="AZ74" s="1223"/>
      <c r="BA74" s="1223"/>
      <c r="BB74" s="1223"/>
      <c r="BC74" s="1223"/>
    </row>
    <row r="75" spans="1:55" x14ac:dyDescent="0.25">
      <c r="A75" s="1270" t="s">
        <v>2342</v>
      </c>
      <c r="B75" s="349" t="s">
        <v>1347</v>
      </c>
      <c r="C75" s="351"/>
      <c r="D75" s="1223"/>
      <c r="E75" s="1223"/>
      <c r="F75" s="1223"/>
      <c r="G75" s="1223"/>
      <c r="H75" s="1223"/>
      <c r="I75" s="1223"/>
      <c r="J75" s="1223"/>
      <c r="K75" s="1223"/>
      <c r="L75" s="1223"/>
      <c r="M75" s="1223"/>
      <c r="N75" s="1223"/>
      <c r="O75" s="1223"/>
      <c r="P75" s="1223"/>
      <c r="Q75" s="1223"/>
      <c r="R75" s="1223"/>
      <c r="S75" s="1223"/>
      <c r="T75" s="1223"/>
      <c r="U75" s="1223"/>
      <c r="V75" s="1223"/>
      <c r="W75" s="1223"/>
      <c r="X75" s="1223"/>
      <c r="Y75" s="1223"/>
      <c r="Z75" s="1223"/>
      <c r="AA75" s="1223"/>
      <c r="AB75" s="1223"/>
      <c r="AC75" s="1223"/>
      <c r="AD75" s="1223"/>
      <c r="AE75" s="1223"/>
      <c r="AF75" s="1223"/>
      <c r="AG75" s="1223"/>
      <c r="AH75" s="1223"/>
      <c r="AI75" s="1223"/>
      <c r="AJ75" s="1223"/>
      <c r="AK75" s="1223"/>
      <c r="AL75" s="1223"/>
      <c r="AM75" s="1223"/>
      <c r="AN75" s="1223"/>
      <c r="AO75" s="1223"/>
      <c r="AP75" s="1223"/>
      <c r="AQ75" s="1223"/>
      <c r="AR75" s="1223"/>
      <c r="AS75" s="1223"/>
      <c r="AT75" s="1223"/>
      <c r="AU75" s="1223"/>
      <c r="AV75" s="1223"/>
      <c r="AW75" s="1223"/>
      <c r="AX75" s="1223"/>
      <c r="AY75" s="1223"/>
      <c r="AZ75" s="1223"/>
      <c r="BA75" s="1223"/>
      <c r="BB75" s="1223"/>
      <c r="BC75" s="1223"/>
    </row>
    <row r="76" spans="1:55" ht="30" x14ac:dyDescent="0.25">
      <c r="A76" s="1270" t="s">
        <v>2587</v>
      </c>
      <c r="B76" s="349" t="s">
        <v>1347</v>
      </c>
      <c r="C76" s="351"/>
      <c r="D76" s="1223"/>
      <c r="E76" s="1223"/>
      <c r="F76" s="1223"/>
      <c r="G76" s="1223"/>
      <c r="H76" s="1223"/>
      <c r="I76" s="1223"/>
      <c r="J76" s="1223"/>
      <c r="K76" s="1223"/>
      <c r="L76" s="1223"/>
      <c r="M76" s="1223"/>
      <c r="N76" s="1223"/>
      <c r="O76" s="1223"/>
      <c r="P76" s="1223"/>
      <c r="Q76" s="1223"/>
      <c r="R76" s="1223"/>
      <c r="S76" s="1223"/>
      <c r="T76" s="1223"/>
      <c r="U76" s="1223"/>
      <c r="V76" s="1223"/>
      <c r="W76" s="1223"/>
      <c r="X76" s="1223"/>
      <c r="Y76" s="1223"/>
      <c r="Z76" s="1223"/>
      <c r="AA76" s="1223"/>
      <c r="AB76" s="1223"/>
      <c r="AC76" s="1223"/>
      <c r="AD76" s="1223"/>
      <c r="AE76" s="1223"/>
      <c r="AF76" s="1223"/>
      <c r="AG76" s="1223"/>
      <c r="AH76" s="1223"/>
      <c r="AI76" s="1223"/>
      <c r="AJ76" s="1223"/>
      <c r="AK76" s="1223"/>
      <c r="AL76" s="1223"/>
      <c r="AM76" s="1223"/>
      <c r="AN76" s="1223"/>
      <c r="AO76" s="1223"/>
      <c r="AP76" s="1223"/>
      <c r="AQ76" s="1223"/>
      <c r="AR76" s="1223"/>
      <c r="AS76" s="1223"/>
      <c r="AT76" s="1223"/>
      <c r="AU76" s="1223"/>
      <c r="AV76" s="1223"/>
      <c r="AW76" s="1223"/>
      <c r="AX76" s="1223"/>
      <c r="AY76" s="1223"/>
      <c r="AZ76" s="1223"/>
      <c r="BA76" s="1223"/>
      <c r="BB76" s="1223"/>
      <c r="BC76" s="1223"/>
    </row>
    <row r="77" spans="1:55" x14ac:dyDescent="0.25">
      <c r="A77" s="1270" t="s">
        <v>713</v>
      </c>
      <c r="B77" s="349" t="s">
        <v>1347</v>
      </c>
      <c r="C77" s="351"/>
      <c r="D77" s="1223"/>
      <c r="E77" s="1223"/>
      <c r="F77" s="1223"/>
      <c r="G77" s="1223"/>
      <c r="H77" s="1223"/>
      <c r="I77" s="1223"/>
      <c r="J77" s="1223"/>
      <c r="K77" s="1223"/>
      <c r="L77" s="1223"/>
      <c r="M77" s="1223"/>
      <c r="N77" s="1223"/>
      <c r="O77" s="1223"/>
      <c r="P77" s="1223"/>
      <c r="Q77" s="1223"/>
      <c r="R77" s="1223"/>
      <c r="S77" s="1223"/>
      <c r="T77" s="1223"/>
      <c r="U77" s="1223"/>
      <c r="V77" s="1223"/>
      <c r="W77" s="1223"/>
      <c r="X77" s="1223"/>
      <c r="Y77" s="1223"/>
      <c r="Z77" s="1223"/>
      <c r="AA77" s="1223"/>
      <c r="AB77" s="1223"/>
      <c r="AC77" s="1223"/>
      <c r="AD77" s="1223"/>
      <c r="AE77" s="1223"/>
      <c r="AF77" s="1223"/>
      <c r="AG77" s="1223"/>
      <c r="AH77" s="1223"/>
      <c r="AI77" s="1223"/>
      <c r="AJ77" s="1223"/>
      <c r="AK77" s="1223"/>
      <c r="AL77" s="1223"/>
      <c r="AM77" s="1223"/>
      <c r="AN77" s="1223"/>
      <c r="AO77" s="1223"/>
      <c r="AP77" s="1223"/>
      <c r="AQ77" s="1223"/>
      <c r="AR77" s="1223"/>
      <c r="AS77" s="1223"/>
      <c r="AT77" s="1223"/>
      <c r="AU77" s="1223"/>
      <c r="AV77" s="1223"/>
      <c r="AW77" s="1223"/>
      <c r="AX77" s="1223"/>
      <c r="AY77" s="1223"/>
      <c r="AZ77" s="1223"/>
      <c r="BA77" s="1223"/>
      <c r="BB77" s="1223"/>
      <c r="BC77" s="1223"/>
    </row>
    <row r="78" spans="1:55" x14ac:dyDescent="0.25">
      <c r="A78" s="1270" t="s">
        <v>2343</v>
      </c>
      <c r="B78" s="349" t="s">
        <v>609</v>
      </c>
      <c r="C78" s="351"/>
      <c r="D78" s="1223"/>
      <c r="E78" s="1223"/>
      <c r="F78" s="1223"/>
      <c r="G78" s="1223"/>
      <c r="H78" s="1223"/>
      <c r="I78" s="1223"/>
      <c r="J78" s="1223"/>
      <c r="K78" s="1223"/>
      <c r="L78" s="1223"/>
      <c r="M78" s="1223"/>
      <c r="N78" s="1223"/>
      <c r="O78" s="1223"/>
      <c r="P78" s="1223"/>
      <c r="Q78" s="1223"/>
      <c r="R78" s="1223"/>
      <c r="S78" s="1223"/>
      <c r="T78" s="1223"/>
      <c r="U78" s="1223"/>
      <c r="V78" s="1223"/>
      <c r="W78" s="1223"/>
      <c r="X78" s="1223"/>
      <c r="Y78" s="1223"/>
      <c r="Z78" s="1223"/>
      <c r="AA78" s="1223"/>
      <c r="AB78" s="1223"/>
      <c r="AC78" s="1223"/>
      <c r="AD78" s="1223"/>
      <c r="AE78" s="1223"/>
      <c r="AF78" s="1223"/>
      <c r="AG78" s="1223"/>
      <c r="AH78" s="1223"/>
      <c r="AI78" s="1223"/>
      <c r="AJ78" s="1223"/>
      <c r="AK78" s="1223"/>
      <c r="AL78" s="1223"/>
      <c r="AM78" s="1223"/>
      <c r="AN78" s="1223"/>
      <c r="AO78" s="1223"/>
      <c r="AP78" s="1223"/>
      <c r="AQ78" s="1223"/>
      <c r="AR78" s="1223"/>
      <c r="AS78" s="1223"/>
      <c r="AT78" s="1223"/>
      <c r="AU78" s="1223"/>
      <c r="AV78" s="1223"/>
      <c r="AW78" s="1223"/>
      <c r="AX78" s="1223"/>
      <c r="AY78" s="1223"/>
      <c r="AZ78" s="1223"/>
      <c r="BA78" s="1223"/>
      <c r="BB78" s="1223"/>
      <c r="BC78" s="1223"/>
    </row>
    <row r="79" spans="1:55" x14ac:dyDescent="0.25">
      <c r="A79" s="1270" t="s">
        <v>2344</v>
      </c>
      <c r="B79" s="349" t="s">
        <v>609</v>
      </c>
      <c r="C79" s="351"/>
      <c r="D79" s="1223"/>
      <c r="E79" s="1223"/>
      <c r="F79" s="1223"/>
      <c r="G79" s="1223"/>
      <c r="H79" s="1223"/>
      <c r="I79" s="1223"/>
      <c r="J79" s="1223"/>
      <c r="K79" s="1223"/>
      <c r="L79" s="1223"/>
      <c r="M79" s="1223"/>
      <c r="N79" s="1223"/>
      <c r="O79" s="1223"/>
      <c r="P79" s="1223"/>
      <c r="Q79" s="1223"/>
      <c r="R79" s="1223"/>
      <c r="S79" s="1223"/>
      <c r="T79" s="1223"/>
      <c r="U79" s="1223"/>
      <c r="V79" s="1223"/>
      <c r="W79" s="1223"/>
      <c r="X79" s="1223"/>
      <c r="Y79" s="1223"/>
      <c r="Z79" s="1223"/>
      <c r="AA79" s="1223"/>
      <c r="AB79" s="1223"/>
      <c r="AC79" s="1223"/>
      <c r="AD79" s="1223"/>
      <c r="AE79" s="1223"/>
      <c r="AF79" s="1223"/>
      <c r="AG79" s="1223"/>
      <c r="AH79" s="1223"/>
      <c r="AI79" s="1223"/>
      <c r="AJ79" s="1223"/>
      <c r="AK79" s="1223"/>
      <c r="AL79" s="1223"/>
      <c r="AM79" s="1223"/>
      <c r="AN79" s="1223"/>
      <c r="AO79" s="1223"/>
      <c r="AP79" s="1223"/>
      <c r="AQ79" s="1223"/>
      <c r="AR79" s="1223"/>
      <c r="AS79" s="1223"/>
      <c r="AT79" s="1223"/>
      <c r="AU79" s="1223"/>
      <c r="AV79" s="1223"/>
      <c r="AW79" s="1223"/>
      <c r="AX79" s="1223"/>
      <c r="AY79" s="1223"/>
      <c r="AZ79" s="1223"/>
      <c r="BA79" s="1223"/>
      <c r="BB79" s="1223"/>
      <c r="BC79" s="1223"/>
    </row>
    <row r="80" spans="1:55" x14ac:dyDescent="0.25">
      <c r="A80" s="1270" t="s">
        <v>2345</v>
      </c>
      <c r="B80" s="349" t="s">
        <v>1347</v>
      </c>
      <c r="C80" s="351"/>
      <c r="D80" s="1223"/>
      <c r="E80" s="1223"/>
      <c r="F80" s="1223"/>
      <c r="G80" s="1223"/>
      <c r="H80" s="1223"/>
      <c r="I80" s="1223"/>
      <c r="J80" s="1223"/>
      <c r="K80" s="1223"/>
      <c r="L80" s="1223"/>
      <c r="M80" s="1223"/>
      <c r="N80" s="1223"/>
      <c r="O80" s="1223"/>
      <c r="P80" s="1223"/>
      <c r="Q80" s="1223"/>
      <c r="R80" s="1223"/>
      <c r="S80" s="1223"/>
      <c r="T80" s="1223"/>
      <c r="U80" s="1223"/>
      <c r="V80" s="1223"/>
      <c r="W80" s="1223"/>
      <c r="X80" s="1223"/>
      <c r="Y80" s="1223"/>
      <c r="Z80" s="1223"/>
      <c r="AA80" s="1223"/>
      <c r="AB80" s="1223"/>
      <c r="AC80" s="1223"/>
      <c r="AD80" s="1223"/>
      <c r="AE80" s="1223"/>
      <c r="AF80" s="1223"/>
      <c r="AG80" s="1223"/>
      <c r="AH80" s="1223"/>
      <c r="AI80" s="1223"/>
      <c r="AJ80" s="1223"/>
      <c r="AK80" s="1223"/>
      <c r="AL80" s="1223"/>
      <c r="AM80" s="1223"/>
      <c r="AN80" s="1223"/>
      <c r="AO80" s="1223"/>
      <c r="AP80" s="1223"/>
      <c r="AQ80" s="1223"/>
      <c r="AR80" s="1223"/>
      <c r="AS80" s="1223"/>
      <c r="AT80" s="1223"/>
      <c r="AU80" s="1223"/>
      <c r="AV80" s="1223"/>
      <c r="AW80" s="1223"/>
      <c r="AX80" s="1223"/>
      <c r="AY80" s="1223"/>
      <c r="AZ80" s="1223"/>
      <c r="BA80" s="1223"/>
      <c r="BB80" s="1223"/>
      <c r="BC80" s="1223"/>
    </row>
    <row r="81" spans="1:55" x14ac:dyDescent="0.25">
      <c r="A81" s="1270" t="s">
        <v>2346</v>
      </c>
      <c r="B81" s="349" t="s">
        <v>1347</v>
      </c>
      <c r="C81" s="351"/>
      <c r="D81" s="1223"/>
      <c r="E81" s="1223"/>
      <c r="F81" s="1223"/>
      <c r="G81" s="1223"/>
      <c r="H81" s="1223"/>
      <c r="I81" s="1223"/>
      <c r="J81" s="1223"/>
      <c r="K81" s="1223"/>
      <c r="L81" s="1223"/>
      <c r="M81" s="1223"/>
      <c r="N81" s="1223"/>
      <c r="O81" s="1223"/>
      <c r="P81" s="1223"/>
      <c r="Q81" s="1223"/>
      <c r="R81" s="1223"/>
      <c r="S81" s="1223"/>
      <c r="T81" s="1223"/>
      <c r="U81" s="1223"/>
      <c r="V81" s="1223"/>
      <c r="W81" s="1223"/>
      <c r="X81" s="1223"/>
      <c r="Y81" s="1223"/>
      <c r="Z81" s="1223"/>
      <c r="AA81" s="1223"/>
      <c r="AB81" s="1223"/>
      <c r="AC81" s="1223"/>
      <c r="AD81" s="1223"/>
      <c r="AE81" s="1223"/>
      <c r="AF81" s="1223"/>
      <c r="AG81" s="1223"/>
      <c r="AH81" s="1223"/>
      <c r="AI81" s="1223"/>
      <c r="AJ81" s="1223"/>
      <c r="AK81" s="1223"/>
      <c r="AL81" s="1223"/>
      <c r="AM81" s="1223"/>
      <c r="AN81" s="1223"/>
      <c r="AO81" s="1223"/>
      <c r="AP81" s="1223"/>
      <c r="AQ81" s="1223"/>
      <c r="AR81" s="1223"/>
      <c r="AS81" s="1223"/>
      <c r="AT81" s="1223"/>
      <c r="AU81" s="1223"/>
      <c r="AV81" s="1223"/>
      <c r="AW81" s="1223"/>
      <c r="AX81" s="1223"/>
      <c r="AY81" s="1223"/>
      <c r="AZ81" s="1223"/>
      <c r="BA81" s="1223"/>
      <c r="BB81" s="1223"/>
      <c r="BC81" s="1223"/>
    </row>
    <row r="82" spans="1:55" x14ac:dyDescent="0.25">
      <c r="A82" s="1270" t="s">
        <v>2347</v>
      </c>
      <c r="B82" s="349" t="s">
        <v>1347</v>
      </c>
      <c r="C82" s="351"/>
      <c r="D82" s="1223"/>
      <c r="E82" s="1223"/>
      <c r="F82" s="1223"/>
      <c r="G82" s="1223"/>
      <c r="H82" s="1223"/>
      <c r="I82" s="1223"/>
      <c r="J82" s="1223"/>
      <c r="K82" s="1223"/>
      <c r="L82" s="1223"/>
      <c r="M82" s="1223"/>
      <c r="N82" s="1223"/>
      <c r="O82" s="1223"/>
      <c r="P82" s="1223"/>
      <c r="Q82" s="1223"/>
      <c r="R82" s="1223"/>
      <c r="S82" s="1223"/>
      <c r="T82" s="1223"/>
      <c r="U82" s="1223"/>
      <c r="V82" s="1223"/>
      <c r="W82" s="1223"/>
      <c r="X82" s="1223"/>
      <c r="Y82" s="1223"/>
      <c r="Z82" s="1223"/>
      <c r="AA82" s="1223"/>
      <c r="AB82" s="1223"/>
      <c r="AC82" s="1223"/>
      <c r="AD82" s="1223"/>
      <c r="AE82" s="1223"/>
      <c r="AF82" s="1223"/>
      <c r="AG82" s="1223"/>
      <c r="AH82" s="1223"/>
      <c r="AI82" s="1223"/>
      <c r="AJ82" s="1223"/>
      <c r="AK82" s="1223"/>
      <c r="AL82" s="1223"/>
      <c r="AM82" s="1223"/>
      <c r="AN82" s="1223"/>
      <c r="AO82" s="1223"/>
      <c r="AP82" s="1223"/>
      <c r="AQ82" s="1223"/>
      <c r="AR82" s="1223"/>
      <c r="AS82" s="1223"/>
      <c r="AT82" s="1223"/>
      <c r="AU82" s="1223"/>
      <c r="AV82" s="1223"/>
      <c r="AW82" s="1223"/>
      <c r="AX82" s="1223"/>
      <c r="AY82" s="1223"/>
      <c r="AZ82" s="1223"/>
      <c r="BA82" s="1223"/>
      <c r="BB82" s="1223"/>
      <c r="BC82" s="1223"/>
    </row>
    <row r="83" spans="1:55" x14ac:dyDescent="0.25">
      <c r="A83" s="1270" t="s">
        <v>2348</v>
      </c>
      <c r="B83" s="349" t="s">
        <v>609</v>
      </c>
      <c r="C83" s="351"/>
      <c r="D83" s="1223"/>
      <c r="E83" s="1223"/>
      <c r="F83" s="1223"/>
      <c r="G83" s="1223"/>
      <c r="H83" s="1223"/>
      <c r="I83" s="1223"/>
      <c r="J83" s="1223"/>
      <c r="K83" s="1223"/>
      <c r="L83" s="1223"/>
      <c r="M83" s="1223"/>
      <c r="N83" s="1223"/>
      <c r="O83" s="1223"/>
      <c r="P83" s="1223"/>
      <c r="Q83" s="1223"/>
      <c r="R83" s="1223"/>
      <c r="S83" s="1223"/>
      <c r="T83" s="1223"/>
      <c r="U83" s="1223"/>
      <c r="V83" s="1223"/>
      <c r="W83" s="1223"/>
      <c r="X83" s="1223"/>
      <c r="Y83" s="1223"/>
      <c r="Z83" s="1223"/>
      <c r="AA83" s="1223"/>
      <c r="AB83" s="1223"/>
      <c r="AC83" s="1223"/>
      <c r="AD83" s="1223"/>
      <c r="AE83" s="1223"/>
      <c r="AF83" s="1223"/>
      <c r="AG83" s="1223"/>
      <c r="AH83" s="1223"/>
      <c r="AI83" s="1223"/>
      <c r="AJ83" s="1223"/>
      <c r="AK83" s="1223"/>
      <c r="AL83" s="1223"/>
      <c r="AM83" s="1223"/>
      <c r="AN83" s="1223"/>
      <c r="AO83" s="1223"/>
      <c r="AP83" s="1223"/>
      <c r="AQ83" s="1223"/>
      <c r="AR83" s="1223"/>
      <c r="AS83" s="1223"/>
      <c r="AT83" s="1223"/>
      <c r="AU83" s="1223"/>
      <c r="AV83" s="1223"/>
      <c r="AW83" s="1223"/>
      <c r="AX83" s="1223"/>
      <c r="AY83" s="1223"/>
      <c r="AZ83" s="1223"/>
      <c r="BA83" s="1223"/>
      <c r="BB83" s="1223"/>
      <c r="BC83" s="1223"/>
    </row>
    <row r="84" spans="1:55" x14ac:dyDescent="0.25">
      <c r="A84" s="1270" t="s">
        <v>2349</v>
      </c>
      <c r="B84" s="349" t="s">
        <v>1347</v>
      </c>
      <c r="C84" s="351"/>
      <c r="D84" s="1223"/>
      <c r="E84" s="1223"/>
      <c r="F84" s="1223"/>
      <c r="G84" s="1223"/>
      <c r="H84" s="1223"/>
      <c r="I84" s="1223"/>
      <c r="J84" s="1223"/>
      <c r="K84" s="1223"/>
      <c r="L84" s="1223"/>
      <c r="M84" s="1223"/>
      <c r="N84" s="1223"/>
      <c r="O84" s="1223"/>
      <c r="P84" s="1223"/>
      <c r="Q84" s="1223"/>
      <c r="R84" s="1223"/>
      <c r="S84" s="1223"/>
      <c r="T84" s="1223"/>
      <c r="U84" s="1223"/>
      <c r="V84" s="1223"/>
      <c r="W84" s="1223"/>
      <c r="X84" s="1223"/>
      <c r="Y84" s="1223"/>
      <c r="Z84" s="1223"/>
      <c r="AA84" s="1223"/>
      <c r="AB84" s="1223"/>
      <c r="AC84" s="1223"/>
      <c r="AD84" s="1223"/>
      <c r="AE84" s="1223"/>
      <c r="AF84" s="1223"/>
      <c r="AG84" s="1223"/>
      <c r="AH84" s="1223"/>
      <c r="AI84" s="1223"/>
      <c r="AJ84" s="1223"/>
      <c r="AK84" s="1223"/>
      <c r="AL84" s="1223"/>
      <c r="AM84" s="1223"/>
      <c r="AN84" s="1223"/>
      <c r="AO84" s="1223"/>
      <c r="AP84" s="1223"/>
      <c r="AQ84" s="1223"/>
      <c r="AR84" s="1223"/>
      <c r="AS84" s="1223"/>
      <c r="AT84" s="1223"/>
      <c r="AU84" s="1223"/>
      <c r="AV84" s="1223"/>
      <c r="AW84" s="1223"/>
      <c r="AX84" s="1223"/>
      <c r="AY84" s="1223"/>
      <c r="AZ84" s="1223"/>
      <c r="BA84" s="1223"/>
      <c r="BB84" s="1223"/>
      <c r="BC84" s="1223"/>
    </row>
    <row r="85" spans="1:55" x14ac:dyDescent="0.25">
      <c r="A85" s="1270" t="s">
        <v>2350</v>
      </c>
      <c r="B85" s="349" t="s">
        <v>1347</v>
      </c>
      <c r="C85" s="351"/>
      <c r="D85" s="1223"/>
      <c r="E85" s="1223"/>
      <c r="F85" s="1223"/>
      <c r="G85" s="1223"/>
      <c r="H85" s="1223"/>
      <c r="I85" s="1223"/>
      <c r="J85" s="1223"/>
      <c r="K85" s="1223"/>
      <c r="L85" s="1223"/>
      <c r="M85" s="1223"/>
      <c r="N85" s="1223"/>
      <c r="O85" s="1223"/>
      <c r="P85" s="1223"/>
      <c r="Q85" s="1223"/>
      <c r="R85" s="1223"/>
      <c r="S85" s="1223"/>
      <c r="T85" s="1223"/>
      <c r="U85" s="1223"/>
      <c r="V85" s="1223"/>
      <c r="W85" s="1223"/>
      <c r="X85" s="1223"/>
      <c r="Y85" s="1223"/>
      <c r="Z85" s="1223"/>
      <c r="AA85" s="1223"/>
      <c r="AB85" s="1223"/>
      <c r="AC85" s="1223"/>
      <c r="AD85" s="1223"/>
      <c r="AE85" s="1223"/>
      <c r="AF85" s="1223"/>
      <c r="AG85" s="1223"/>
      <c r="AH85" s="1223"/>
      <c r="AI85" s="1223"/>
      <c r="AJ85" s="1223"/>
      <c r="AK85" s="1223"/>
      <c r="AL85" s="1223"/>
      <c r="AM85" s="1223"/>
      <c r="AN85" s="1223"/>
      <c r="AO85" s="1223"/>
      <c r="AP85" s="1223"/>
      <c r="AQ85" s="1223"/>
      <c r="AR85" s="1223"/>
      <c r="AS85" s="1223"/>
      <c r="AT85" s="1223"/>
      <c r="AU85" s="1223"/>
      <c r="AV85" s="1223"/>
      <c r="AW85" s="1223"/>
      <c r="AX85" s="1223"/>
      <c r="AY85" s="1223"/>
      <c r="AZ85" s="1223"/>
      <c r="BA85" s="1223"/>
      <c r="BB85" s="1223"/>
      <c r="BC85" s="1223"/>
    </row>
    <row r="86" spans="1:55" x14ac:dyDescent="0.25">
      <c r="A86" s="1270" t="s">
        <v>2351</v>
      </c>
      <c r="B86" s="349" t="s">
        <v>609</v>
      </c>
      <c r="C86" s="351"/>
      <c r="D86" s="1223"/>
      <c r="E86" s="1223"/>
      <c r="F86" s="1223"/>
      <c r="G86" s="1223"/>
      <c r="H86" s="1223"/>
      <c r="I86" s="1223"/>
      <c r="J86" s="1223"/>
      <c r="K86" s="1223"/>
      <c r="L86" s="1223"/>
      <c r="M86" s="1223"/>
      <c r="N86" s="1223"/>
      <c r="O86" s="1223"/>
      <c r="P86" s="1223"/>
      <c r="Q86" s="1223"/>
      <c r="R86" s="1223"/>
      <c r="S86" s="1223"/>
      <c r="T86" s="1223"/>
      <c r="U86" s="1223"/>
      <c r="V86" s="1223"/>
      <c r="W86" s="1223"/>
      <c r="X86" s="1223"/>
      <c r="Y86" s="1223"/>
      <c r="Z86" s="1223"/>
      <c r="AA86" s="1223"/>
      <c r="AB86" s="1223"/>
      <c r="AC86" s="1223"/>
      <c r="AD86" s="1223"/>
      <c r="AE86" s="1223"/>
      <c r="AF86" s="1223"/>
      <c r="AG86" s="1223"/>
      <c r="AH86" s="1223"/>
      <c r="AI86" s="1223"/>
      <c r="AJ86" s="1223"/>
      <c r="AK86" s="1223"/>
      <c r="AL86" s="1223"/>
      <c r="AM86" s="1223"/>
      <c r="AN86" s="1223"/>
      <c r="AO86" s="1223"/>
      <c r="AP86" s="1223"/>
      <c r="AQ86" s="1223"/>
      <c r="AR86" s="1223"/>
      <c r="AS86" s="1223"/>
      <c r="AT86" s="1223"/>
      <c r="AU86" s="1223"/>
      <c r="AV86" s="1223"/>
      <c r="AW86" s="1223"/>
      <c r="AX86" s="1223"/>
      <c r="AY86" s="1223"/>
      <c r="AZ86" s="1223"/>
      <c r="BA86" s="1223"/>
      <c r="BB86" s="1223"/>
      <c r="BC86" s="1223"/>
    </row>
    <row r="87" spans="1:55" x14ac:dyDescent="0.25">
      <c r="A87" s="3006" t="s">
        <v>2352</v>
      </c>
      <c r="B87" s="3006"/>
      <c r="C87" s="3006"/>
      <c r="D87" s="1223"/>
      <c r="E87" s="1223"/>
      <c r="F87" s="1223"/>
      <c r="G87" s="1223"/>
      <c r="H87" s="1223"/>
      <c r="I87" s="1223"/>
      <c r="J87" s="1223"/>
      <c r="K87" s="1223"/>
      <c r="L87" s="1223"/>
      <c r="M87" s="1223"/>
      <c r="N87" s="1223"/>
      <c r="O87" s="1223"/>
      <c r="P87" s="1223"/>
      <c r="Q87" s="1223"/>
      <c r="R87" s="1223"/>
      <c r="S87" s="1223"/>
      <c r="T87" s="1223"/>
      <c r="U87" s="1223"/>
      <c r="V87" s="1223"/>
      <c r="W87" s="1223"/>
      <c r="X87" s="1223"/>
      <c r="Y87" s="1223"/>
      <c r="Z87" s="1223"/>
      <c r="AA87" s="1223"/>
      <c r="AB87" s="1223"/>
      <c r="AC87" s="1223"/>
      <c r="AD87" s="1223"/>
      <c r="AE87" s="1223"/>
      <c r="AF87" s="1223"/>
      <c r="AG87" s="1223"/>
      <c r="AH87" s="1223"/>
      <c r="AI87" s="1223"/>
      <c r="AJ87" s="1223"/>
      <c r="AK87" s="1223"/>
      <c r="AL87" s="1223"/>
      <c r="AM87" s="1223"/>
      <c r="AN87" s="1223"/>
      <c r="AO87" s="1223"/>
      <c r="AP87" s="1223"/>
      <c r="AQ87" s="1223"/>
      <c r="AR87" s="1223"/>
      <c r="AS87" s="1223"/>
      <c r="AT87" s="1223"/>
      <c r="AU87" s="1223"/>
      <c r="AV87" s="1223"/>
      <c r="AW87" s="1223"/>
      <c r="AX87" s="1223"/>
      <c r="AY87" s="1223"/>
      <c r="AZ87" s="1223"/>
      <c r="BA87" s="1223"/>
      <c r="BB87" s="1223"/>
      <c r="BC87" s="1223"/>
    </row>
    <row r="88" spans="1:55" x14ac:dyDescent="0.25">
      <c r="A88" s="1270" t="s">
        <v>726</v>
      </c>
      <c r="B88" s="349" t="s">
        <v>609</v>
      </c>
      <c r="C88" s="351"/>
      <c r="D88" s="1223"/>
      <c r="E88" s="1223"/>
      <c r="F88" s="1223"/>
      <c r="G88" s="1223"/>
      <c r="H88" s="1223"/>
      <c r="I88" s="1223"/>
      <c r="J88" s="1223"/>
      <c r="K88" s="1223"/>
      <c r="L88" s="1223"/>
      <c r="M88" s="1223"/>
      <c r="N88" s="1223"/>
      <c r="O88" s="1223"/>
      <c r="P88" s="1223"/>
      <c r="Q88" s="1223"/>
      <c r="R88" s="1223"/>
      <c r="S88" s="1223"/>
      <c r="T88" s="1223"/>
      <c r="U88" s="1223"/>
      <c r="V88" s="1223"/>
      <c r="W88" s="1223"/>
      <c r="X88" s="1223"/>
      <c r="Y88" s="1223"/>
      <c r="Z88" s="1223"/>
      <c r="AA88" s="1223"/>
      <c r="AB88" s="1223"/>
      <c r="AC88" s="1223"/>
      <c r="AD88" s="1223"/>
      <c r="AE88" s="1223"/>
      <c r="AF88" s="1223"/>
      <c r="AG88" s="1223"/>
      <c r="AH88" s="1223"/>
      <c r="AI88" s="1223"/>
      <c r="AJ88" s="1223"/>
      <c r="AK88" s="1223"/>
      <c r="AL88" s="1223"/>
      <c r="AM88" s="1223"/>
      <c r="AN88" s="1223"/>
      <c r="AO88" s="1223"/>
      <c r="AP88" s="1223"/>
      <c r="AQ88" s="1223"/>
      <c r="AR88" s="1223"/>
      <c r="AS88" s="1223"/>
      <c r="AT88" s="1223"/>
      <c r="AU88" s="1223"/>
      <c r="AV88" s="1223"/>
      <c r="AW88" s="1223"/>
      <c r="AX88" s="1223"/>
      <c r="AY88" s="1223"/>
      <c r="AZ88" s="1223"/>
      <c r="BA88" s="1223"/>
      <c r="BB88" s="1223"/>
      <c r="BC88" s="1223"/>
    </row>
    <row r="89" spans="1:55" x14ac:dyDescent="0.25">
      <c r="A89" s="1270" t="s">
        <v>727</v>
      </c>
      <c r="B89" s="349" t="s">
        <v>609</v>
      </c>
      <c r="C89" s="351"/>
      <c r="D89" s="1223"/>
      <c r="E89" s="1223"/>
      <c r="F89" s="1223"/>
      <c r="G89" s="1223"/>
      <c r="H89" s="1223"/>
      <c r="I89" s="1223"/>
      <c r="J89" s="1223"/>
      <c r="K89" s="1223"/>
      <c r="L89" s="1223"/>
      <c r="M89" s="1223"/>
      <c r="N89" s="1223"/>
      <c r="O89" s="1223"/>
      <c r="P89" s="1223"/>
      <c r="Q89" s="1223"/>
      <c r="R89" s="1223"/>
      <c r="S89" s="1223"/>
      <c r="T89" s="1223"/>
      <c r="U89" s="1223"/>
      <c r="V89" s="1223"/>
      <c r="W89" s="1223"/>
      <c r="X89" s="1223"/>
      <c r="Y89" s="1223"/>
      <c r="Z89" s="1223"/>
      <c r="AA89" s="1223"/>
      <c r="AB89" s="1223"/>
      <c r="AC89" s="1223"/>
      <c r="AD89" s="1223"/>
      <c r="AE89" s="1223"/>
      <c r="AF89" s="1223"/>
      <c r="AG89" s="1223"/>
      <c r="AH89" s="1223"/>
      <c r="AI89" s="1223"/>
      <c r="AJ89" s="1223"/>
      <c r="AK89" s="1223"/>
      <c r="AL89" s="1223"/>
      <c r="AM89" s="1223"/>
      <c r="AN89" s="1223"/>
      <c r="AO89" s="1223"/>
      <c r="AP89" s="1223"/>
      <c r="AQ89" s="1223"/>
      <c r="AR89" s="1223"/>
      <c r="AS89" s="1223"/>
      <c r="AT89" s="1223"/>
      <c r="AU89" s="1223"/>
      <c r="AV89" s="1223"/>
      <c r="AW89" s="1223"/>
      <c r="AX89" s="1223"/>
      <c r="AY89" s="1223"/>
      <c r="AZ89" s="1223"/>
      <c r="BA89" s="1223"/>
      <c r="BB89" s="1223"/>
      <c r="BC89" s="1223"/>
    </row>
    <row r="90" spans="1:55" x14ac:dyDescent="0.25">
      <c r="A90" s="1223"/>
      <c r="B90" s="1223"/>
      <c r="C90" s="1223"/>
      <c r="D90" s="1223"/>
      <c r="E90" s="1223"/>
      <c r="F90" s="1223"/>
      <c r="G90" s="1223"/>
      <c r="H90" s="1223"/>
      <c r="I90" s="1223"/>
      <c r="J90" s="1223"/>
      <c r="K90" s="1223"/>
      <c r="L90" s="1223"/>
      <c r="M90" s="1223"/>
      <c r="N90" s="1223"/>
      <c r="O90" s="1223"/>
      <c r="P90" s="1223"/>
      <c r="Q90" s="1223"/>
      <c r="R90" s="1223"/>
      <c r="S90" s="1223"/>
      <c r="T90" s="1223"/>
      <c r="U90" s="1223"/>
      <c r="V90" s="1223"/>
      <c r="W90" s="1223"/>
      <c r="X90" s="1223"/>
      <c r="Y90" s="1223"/>
      <c r="Z90" s="1223"/>
      <c r="AA90" s="1223"/>
      <c r="AB90" s="1223"/>
      <c r="AC90" s="1223"/>
      <c r="AD90" s="1223"/>
      <c r="AE90" s="1223"/>
      <c r="AF90" s="1223"/>
      <c r="AG90" s="1223"/>
      <c r="AH90" s="1223"/>
      <c r="AI90" s="1223"/>
      <c r="AJ90" s="1223"/>
      <c r="AK90" s="1223"/>
      <c r="AL90" s="1223"/>
      <c r="AM90" s="1223"/>
      <c r="AN90" s="1223"/>
      <c r="AO90" s="1223"/>
      <c r="AP90" s="1223"/>
      <c r="AQ90" s="1223"/>
      <c r="AR90" s="1223"/>
      <c r="AS90" s="1223"/>
      <c r="AT90" s="1223"/>
      <c r="AU90" s="1223"/>
      <c r="AV90" s="1223"/>
      <c r="AW90" s="1223"/>
      <c r="AX90" s="1223"/>
      <c r="AY90" s="1223"/>
      <c r="AZ90" s="1223"/>
      <c r="BA90" s="1223"/>
      <c r="BB90" s="1223"/>
      <c r="BC90" s="1223"/>
    </row>
    <row r="91" spans="1:55" x14ac:dyDescent="0.25">
      <c r="A91" s="1223"/>
      <c r="B91" s="1223"/>
      <c r="C91" s="1223"/>
      <c r="D91" s="1223"/>
      <c r="E91" s="1223"/>
      <c r="F91" s="1223"/>
      <c r="G91" s="1223"/>
      <c r="H91" s="1223"/>
      <c r="I91" s="1223"/>
      <c r="J91" s="1223"/>
      <c r="K91" s="1223"/>
      <c r="L91" s="1223"/>
      <c r="M91" s="1223"/>
      <c r="N91" s="1223"/>
      <c r="O91" s="1223"/>
      <c r="P91" s="1223"/>
      <c r="Q91" s="1223"/>
      <c r="R91" s="1223"/>
      <c r="S91" s="1223"/>
      <c r="T91" s="1223"/>
      <c r="U91" s="1223"/>
      <c r="V91" s="1223"/>
      <c r="W91" s="1223"/>
      <c r="X91" s="1223"/>
      <c r="Y91" s="1223"/>
      <c r="Z91" s="1223"/>
      <c r="AA91" s="1223"/>
      <c r="AB91" s="1223"/>
      <c r="AC91" s="1223"/>
      <c r="AD91" s="1223"/>
      <c r="AE91" s="1223"/>
      <c r="AF91" s="1223"/>
      <c r="AG91" s="1223"/>
      <c r="AH91" s="1223"/>
      <c r="AI91" s="1223"/>
      <c r="AJ91" s="1223"/>
      <c r="AK91" s="1223"/>
      <c r="AL91" s="1223"/>
      <c r="AM91" s="1223"/>
      <c r="AN91" s="1223"/>
      <c r="AO91" s="1223"/>
      <c r="AP91" s="1223"/>
      <c r="AQ91" s="1223"/>
      <c r="AR91" s="1223"/>
      <c r="AS91" s="1223"/>
      <c r="AT91" s="1223"/>
      <c r="AU91" s="1223"/>
      <c r="AV91" s="1223"/>
      <c r="AW91" s="1223"/>
      <c r="AX91" s="1223"/>
      <c r="AY91" s="1223"/>
      <c r="AZ91" s="1223"/>
      <c r="BA91" s="1223"/>
      <c r="BB91" s="1223"/>
      <c r="BC91" s="1223"/>
    </row>
    <row r="92" spans="1:55" x14ac:dyDescent="0.25">
      <c r="A92" s="1223"/>
      <c r="B92" s="1223"/>
      <c r="C92" s="1223"/>
      <c r="D92" s="1223"/>
      <c r="E92" s="1223"/>
      <c r="F92" s="1223"/>
      <c r="G92" s="1223"/>
      <c r="H92" s="1223"/>
      <c r="I92" s="1223"/>
      <c r="J92" s="1223"/>
      <c r="K92" s="1223"/>
      <c r="L92" s="1223"/>
      <c r="M92" s="1223"/>
      <c r="N92" s="1223"/>
      <c r="O92" s="1223"/>
      <c r="P92" s="1223"/>
      <c r="Q92" s="1223"/>
      <c r="R92" s="1223"/>
      <c r="S92" s="1223"/>
      <c r="T92" s="1223"/>
      <c r="U92" s="1223"/>
      <c r="V92" s="1223"/>
      <c r="W92" s="1223"/>
      <c r="X92" s="1223"/>
      <c r="Y92" s="1223"/>
      <c r="Z92" s="1223"/>
      <c r="AA92" s="1223"/>
      <c r="AB92" s="1223"/>
      <c r="AC92" s="1223"/>
      <c r="AD92" s="1223"/>
      <c r="AE92" s="1223"/>
      <c r="AF92" s="1223"/>
      <c r="AG92" s="1223"/>
      <c r="AH92" s="1223"/>
      <c r="AI92" s="1223"/>
      <c r="AJ92" s="1223"/>
      <c r="AK92" s="1223"/>
      <c r="AL92" s="1223"/>
      <c r="AM92" s="1223"/>
      <c r="AN92" s="1223"/>
      <c r="AO92" s="1223"/>
      <c r="AP92" s="1223"/>
      <c r="AQ92" s="1223"/>
      <c r="AR92" s="1223"/>
      <c r="AS92" s="1223"/>
      <c r="AT92" s="1223"/>
      <c r="AU92" s="1223"/>
      <c r="AV92" s="1223"/>
      <c r="AW92" s="1223"/>
      <c r="AX92" s="1223"/>
      <c r="AY92" s="1223"/>
      <c r="AZ92" s="1223"/>
      <c r="BA92" s="1223"/>
      <c r="BB92" s="1223"/>
      <c r="BC92" s="1223"/>
    </row>
    <row r="93" spans="1:55" x14ac:dyDescent="0.25">
      <c r="A93" s="1223"/>
      <c r="B93" s="1223"/>
      <c r="C93" s="1223"/>
      <c r="D93" s="1223"/>
      <c r="E93" s="1223"/>
      <c r="F93" s="1223"/>
      <c r="G93" s="1223"/>
      <c r="H93" s="1223"/>
      <c r="I93" s="1223"/>
      <c r="J93" s="1223"/>
      <c r="K93" s="1223"/>
      <c r="L93" s="1223"/>
      <c r="M93" s="1223"/>
      <c r="N93" s="1223"/>
      <c r="O93" s="1223"/>
      <c r="P93" s="1223"/>
      <c r="Q93" s="1223"/>
      <c r="R93" s="1223"/>
      <c r="S93" s="1223"/>
      <c r="T93" s="1223"/>
      <c r="U93" s="1223"/>
      <c r="V93" s="1223"/>
      <c r="W93" s="1223"/>
      <c r="X93" s="1223"/>
      <c r="Y93" s="1223"/>
      <c r="Z93" s="1223"/>
      <c r="AA93" s="1223"/>
      <c r="AB93" s="1223"/>
      <c r="AC93" s="1223"/>
      <c r="AD93" s="1223"/>
      <c r="AE93" s="1223"/>
      <c r="AF93" s="1223"/>
      <c r="AG93" s="1223"/>
      <c r="AH93" s="1223"/>
      <c r="AI93" s="1223"/>
      <c r="AJ93" s="1223"/>
      <c r="AK93" s="1223"/>
      <c r="AL93" s="1223"/>
      <c r="AM93" s="1223"/>
      <c r="AN93" s="1223"/>
      <c r="AO93" s="1223"/>
      <c r="AP93" s="1223"/>
      <c r="AQ93" s="1223"/>
      <c r="AR93" s="1223"/>
      <c r="AS93" s="1223"/>
      <c r="AT93" s="1223"/>
      <c r="AU93" s="1223"/>
      <c r="AV93" s="1223"/>
      <c r="AW93" s="1223"/>
      <c r="AX93" s="1223"/>
      <c r="AY93" s="1223"/>
      <c r="AZ93" s="1223"/>
      <c r="BA93" s="1223"/>
      <c r="BB93" s="1223"/>
      <c r="BC93" s="1223"/>
    </row>
    <row r="94" spans="1:55" x14ac:dyDescent="0.25">
      <c r="A94" s="3007" t="s">
        <v>2353</v>
      </c>
      <c r="B94" s="3007"/>
      <c r="C94" s="3007"/>
      <c r="D94" s="1223"/>
      <c r="E94" s="1223"/>
      <c r="F94" s="1223"/>
      <c r="G94" s="1223"/>
      <c r="H94" s="1223"/>
      <c r="I94" s="1223"/>
      <c r="J94" s="1223"/>
      <c r="K94" s="1223"/>
      <c r="L94" s="1223"/>
      <c r="M94" s="1223"/>
      <c r="N94" s="1223"/>
      <c r="O94" s="1223"/>
      <c r="P94" s="1223"/>
      <c r="Q94" s="1223"/>
      <c r="R94" s="1223"/>
      <c r="S94" s="1223"/>
      <c r="T94" s="1223"/>
      <c r="U94" s="1223"/>
      <c r="V94" s="1223"/>
      <c r="W94" s="1223"/>
      <c r="X94" s="1223"/>
      <c r="Y94" s="1223"/>
      <c r="Z94" s="1223"/>
      <c r="AA94" s="1223"/>
      <c r="AB94" s="1223"/>
      <c r="AC94" s="1223"/>
      <c r="AD94" s="1223"/>
      <c r="AE94" s="1223"/>
      <c r="AF94" s="1223"/>
      <c r="AG94" s="1223"/>
      <c r="AH94" s="1223"/>
      <c r="AI94" s="1223"/>
      <c r="AJ94" s="1223"/>
      <c r="AK94" s="1223"/>
      <c r="AL94" s="1223"/>
      <c r="AM94" s="1223"/>
      <c r="AN94" s="1223"/>
      <c r="AO94" s="1223"/>
      <c r="AP94" s="1223"/>
      <c r="AQ94" s="1223"/>
      <c r="AR94" s="1223"/>
      <c r="AS94" s="1223"/>
      <c r="AT94" s="1223"/>
      <c r="AU94" s="1223"/>
      <c r="AV94" s="1223"/>
      <c r="AW94" s="1223"/>
      <c r="AX94" s="1223"/>
      <c r="AY94" s="1223"/>
      <c r="AZ94" s="1223"/>
      <c r="BA94" s="1223"/>
      <c r="BB94" s="1223"/>
      <c r="BC94" s="1223"/>
    </row>
    <row r="95" spans="1:55" x14ac:dyDescent="0.25">
      <c r="A95" s="1223" t="s">
        <v>2354</v>
      </c>
      <c r="B95" s="1223" t="s">
        <v>2355</v>
      </c>
      <c r="C95" s="1223"/>
      <c r="D95" s="1223"/>
      <c r="E95" s="1223"/>
      <c r="F95" s="1223"/>
      <c r="G95" s="1223"/>
      <c r="H95" s="1223"/>
      <c r="I95" s="1223"/>
      <c r="J95" s="1223"/>
      <c r="K95" s="1223"/>
      <c r="L95" s="1223"/>
      <c r="M95" s="1223"/>
      <c r="N95" s="1223"/>
      <c r="O95" s="1223"/>
      <c r="P95" s="1223"/>
      <c r="Q95" s="1223"/>
      <c r="R95" s="1223"/>
      <c r="S95" s="1223"/>
      <c r="T95" s="1223"/>
      <c r="U95" s="1223"/>
      <c r="V95" s="1223"/>
      <c r="W95" s="1223"/>
      <c r="X95" s="1223"/>
      <c r="Y95" s="1223"/>
      <c r="Z95" s="1223"/>
      <c r="AA95" s="1223"/>
      <c r="AB95" s="1223"/>
      <c r="AC95" s="1223"/>
      <c r="AD95" s="1223"/>
      <c r="AE95" s="1223"/>
      <c r="AF95" s="1223"/>
      <c r="AG95" s="1223"/>
      <c r="AH95" s="1223"/>
      <c r="AI95" s="1223"/>
      <c r="AJ95" s="1223"/>
      <c r="AK95" s="1223"/>
      <c r="AL95" s="1223"/>
      <c r="AM95" s="1223"/>
      <c r="AN95" s="1223"/>
      <c r="AO95" s="1223"/>
      <c r="AP95" s="1223"/>
      <c r="AQ95" s="1223"/>
      <c r="AR95" s="1223"/>
      <c r="AS95" s="1223"/>
      <c r="AT95" s="1223"/>
      <c r="AU95" s="1223"/>
      <c r="AV95" s="1223"/>
      <c r="AW95" s="1223"/>
      <c r="AX95" s="1223"/>
      <c r="AY95" s="1223"/>
      <c r="AZ95" s="1223"/>
      <c r="BA95" s="1223"/>
      <c r="BB95" s="1223"/>
      <c r="BC95" s="1223"/>
    </row>
    <row r="96" spans="1:55" x14ac:dyDescent="0.25">
      <c r="A96" s="1223"/>
      <c r="B96" s="1223"/>
      <c r="C96" s="1223"/>
      <c r="D96" s="1223"/>
      <c r="E96" s="1223"/>
      <c r="F96" s="1223"/>
      <c r="G96" s="1223"/>
      <c r="H96" s="1223"/>
      <c r="I96" s="1223"/>
      <c r="J96" s="1223"/>
      <c r="K96" s="1223"/>
      <c r="L96" s="1223"/>
      <c r="M96" s="1223"/>
      <c r="N96" s="1223"/>
      <c r="O96" s="1223"/>
      <c r="P96" s="1223"/>
      <c r="Q96" s="1223"/>
      <c r="R96" s="1223"/>
      <c r="S96" s="1223"/>
      <c r="T96" s="1223"/>
      <c r="U96" s="1223"/>
      <c r="V96" s="1223"/>
      <c r="W96" s="1223"/>
      <c r="X96" s="1223"/>
      <c r="Y96" s="1223"/>
      <c r="Z96" s="1223"/>
      <c r="AA96" s="1223"/>
      <c r="AB96" s="1223"/>
      <c r="AC96" s="1223"/>
      <c r="AD96" s="1223"/>
      <c r="AE96" s="1223"/>
      <c r="AF96" s="1223"/>
      <c r="AG96" s="1223"/>
      <c r="AH96" s="1223"/>
      <c r="AI96" s="1223"/>
      <c r="AJ96" s="1223"/>
      <c r="AK96" s="1223"/>
      <c r="AL96" s="1223"/>
      <c r="AM96" s="1223"/>
      <c r="AN96" s="1223"/>
      <c r="AO96" s="1223"/>
      <c r="AP96" s="1223"/>
      <c r="AQ96" s="1223"/>
      <c r="AR96" s="1223"/>
      <c r="AS96" s="1223"/>
      <c r="AT96" s="1223"/>
      <c r="AU96" s="1223"/>
      <c r="AV96" s="1223"/>
      <c r="AW96" s="1223"/>
      <c r="AX96" s="1223"/>
      <c r="AY96" s="1223"/>
      <c r="AZ96" s="1223"/>
      <c r="BA96" s="1223"/>
      <c r="BB96" s="1223"/>
      <c r="BC96" s="1223"/>
    </row>
    <row r="97" spans="1:55" x14ac:dyDescent="0.25">
      <c r="A97" s="1223"/>
      <c r="B97" s="1223"/>
      <c r="C97" s="1223"/>
      <c r="D97" s="1223"/>
      <c r="E97" s="1223"/>
      <c r="F97" s="1223"/>
      <c r="G97" s="1223"/>
      <c r="H97" s="1223"/>
      <c r="I97" s="1223"/>
      <c r="J97" s="1223"/>
      <c r="K97" s="1223"/>
      <c r="L97" s="1223"/>
      <c r="M97" s="1223"/>
      <c r="N97" s="1223"/>
      <c r="O97" s="1223"/>
      <c r="P97" s="1223"/>
      <c r="Q97" s="1223"/>
      <c r="R97" s="1223"/>
      <c r="S97" s="1223"/>
      <c r="T97" s="1223"/>
      <c r="U97" s="1223"/>
      <c r="V97" s="1223"/>
      <c r="W97" s="1223"/>
      <c r="X97" s="1223"/>
      <c r="Y97" s="1223"/>
      <c r="Z97" s="1223"/>
      <c r="AA97" s="1223"/>
      <c r="AB97" s="1223"/>
      <c r="AC97" s="1223"/>
      <c r="AD97" s="1223"/>
      <c r="AE97" s="1223"/>
      <c r="AF97" s="1223"/>
      <c r="AG97" s="1223"/>
      <c r="AH97" s="1223"/>
      <c r="AI97" s="1223"/>
      <c r="AJ97" s="1223"/>
      <c r="AK97" s="1223"/>
      <c r="AL97" s="1223"/>
      <c r="AM97" s="1223"/>
      <c r="AN97" s="1223"/>
      <c r="AO97" s="1223"/>
      <c r="AP97" s="1223"/>
      <c r="AQ97" s="1223"/>
      <c r="AR97" s="1223"/>
      <c r="AS97" s="1223"/>
      <c r="AT97" s="1223"/>
      <c r="AU97" s="1223"/>
      <c r="AV97" s="1223"/>
      <c r="AW97" s="1223"/>
      <c r="AX97" s="1223"/>
      <c r="AY97" s="1223"/>
      <c r="AZ97" s="1223"/>
      <c r="BA97" s="1223"/>
      <c r="BB97" s="1223"/>
      <c r="BC97" s="1223"/>
    </row>
    <row r="98" spans="1:55" x14ac:dyDescent="0.25">
      <c r="A98" s="1223"/>
      <c r="B98" s="1223"/>
      <c r="C98" s="1223"/>
      <c r="D98" s="1223"/>
      <c r="E98" s="1223"/>
      <c r="F98" s="1223"/>
      <c r="G98" s="1223"/>
      <c r="H98" s="1223"/>
      <c r="I98" s="1223"/>
      <c r="J98" s="1223"/>
      <c r="K98" s="1223"/>
      <c r="L98" s="1223"/>
      <c r="M98" s="1223"/>
      <c r="N98" s="1223"/>
      <c r="O98" s="1223"/>
      <c r="P98" s="1223"/>
      <c r="Q98" s="1223"/>
      <c r="R98" s="1223"/>
      <c r="S98" s="1223"/>
      <c r="T98" s="1223"/>
      <c r="U98" s="1223"/>
      <c r="V98" s="1223"/>
      <c r="W98" s="1223"/>
      <c r="X98" s="1223"/>
      <c r="Y98" s="1223"/>
      <c r="Z98" s="1223"/>
      <c r="AA98" s="1223"/>
      <c r="AB98" s="1223"/>
      <c r="AC98" s="1223"/>
      <c r="AD98" s="1223"/>
      <c r="AE98" s="1223"/>
      <c r="AF98" s="1223"/>
      <c r="AG98" s="1223"/>
      <c r="AH98" s="1223"/>
      <c r="AI98" s="1223"/>
      <c r="AJ98" s="1223"/>
      <c r="AK98" s="1223"/>
      <c r="AL98" s="1223"/>
      <c r="AM98" s="1223"/>
      <c r="AN98" s="1223"/>
      <c r="AO98" s="1223"/>
      <c r="AP98" s="1223"/>
      <c r="AQ98" s="1223"/>
      <c r="AR98" s="1223"/>
      <c r="AS98" s="1223"/>
      <c r="AT98" s="1223"/>
      <c r="AU98" s="1223"/>
      <c r="AV98" s="1223"/>
      <c r="AW98" s="1223"/>
      <c r="AX98" s="1223"/>
      <c r="AY98" s="1223"/>
      <c r="AZ98" s="1223"/>
      <c r="BA98" s="1223"/>
      <c r="BB98" s="1223"/>
      <c r="BC98" s="1223"/>
    </row>
    <row r="99" spans="1:55" x14ac:dyDescent="0.25">
      <c r="A99" s="1223"/>
      <c r="B99" s="1223"/>
      <c r="C99" s="1223"/>
      <c r="D99" s="1223"/>
      <c r="E99" s="1223"/>
      <c r="F99" s="1223"/>
      <c r="G99" s="1223"/>
      <c r="H99" s="1223"/>
      <c r="I99" s="1223"/>
      <c r="J99" s="1223"/>
      <c r="K99" s="1223"/>
      <c r="L99" s="1223"/>
      <c r="M99" s="1223"/>
      <c r="N99" s="1223"/>
      <c r="O99" s="1223"/>
      <c r="P99" s="1223"/>
      <c r="Q99" s="1223"/>
      <c r="R99" s="1223"/>
      <c r="S99" s="1223"/>
      <c r="T99" s="1223"/>
      <c r="U99" s="1223"/>
      <c r="V99" s="1223"/>
      <c r="W99" s="1223"/>
      <c r="X99" s="1223"/>
      <c r="Y99" s="1223"/>
      <c r="Z99" s="1223"/>
      <c r="AA99" s="1223"/>
      <c r="AB99" s="1223"/>
      <c r="AC99" s="1223"/>
      <c r="AD99" s="1223"/>
      <c r="AE99" s="1223"/>
      <c r="AF99" s="1223"/>
      <c r="AG99" s="1223"/>
      <c r="AH99" s="1223"/>
      <c r="AI99" s="1223"/>
      <c r="AJ99" s="1223"/>
      <c r="AK99" s="1223"/>
      <c r="AL99" s="1223"/>
      <c r="AM99" s="1223"/>
      <c r="AN99" s="1223"/>
      <c r="AO99" s="1223"/>
      <c r="AP99" s="1223"/>
      <c r="AQ99" s="1223"/>
      <c r="AR99" s="1223"/>
      <c r="AS99" s="1223"/>
      <c r="AT99" s="1223"/>
      <c r="AU99" s="1223"/>
      <c r="AV99" s="1223"/>
      <c r="AW99" s="1223"/>
      <c r="AX99" s="1223"/>
      <c r="AY99" s="1223"/>
      <c r="AZ99" s="1223"/>
      <c r="BA99" s="1223"/>
      <c r="BB99" s="1223"/>
      <c r="BC99" s="1223"/>
    </row>
    <row r="100" spans="1:55" x14ac:dyDescent="0.25">
      <c r="A100" s="1223"/>
      <c r="B100" s="1223"/>
      <c r="C100" s="1223"/>
      <c r="D100" s="1223"/>
      <c r="E100" s="1223"/>
      <c r="F100" s="1223"/>
      <c r="G100" s="1223"/>
      <c r="H100" s="1223"/>
      <c r="I100" s="1223"/>
      <c r="J100" s="1223"/>
      <c r="K100" s="1223"/>
      <c r="L100" s="1223"/>
      <c r="M100" s="1223"/>
      <c r="N100" s="1223"/>
      <c r="O100" s="1223"/>
      <c r="P100" s="1223"/>
      <c r="Q100" s="1223"/>
      <c r="R100" s="1223"/>
      <c r="S100" s="1223"/>
      <c r="T100" s="1223"/>
      <c r="U100" s="1223"/>
      <c r="V100" s="1223"/>
      <c r="W100" s="1223"/>
      <c r="X100" s="1223"/>
      <c r="Y100" s="1223"/>
      <c r="Z100" s="1223"/>
      <c r="AA100" s="1223"/>
      <c r="AB100" s="1223"/>
      <c r="AC100" s="1223"/>
      <c r="AD100" s="1223"/>
      <c r="AE100" s="1223"/>
      <c r="AF100" s="1223"/>
      <c r="AG100" s="1223"/>
      <c r="AH100" s="1223"/>
      <c r="AI100" s="1223"/>
      <c r="AJ100" s="1223"/>
      <c r="AK100" s="1223"/>
      <c r="AL100" s="1223"/>
      <c r="AM100" s="1223"/>
      <c r="AN100" s="1223"/>
      <c r="AO100" s="1223"/>
      <c r="AP100" s="1223"/>
      <c r="AQ100" s="1223"/>
      <c r="AR100" s="1223"/>
      <c r="AS100" s="1223"/>
      <c r="AT100" s="1223"/>
      <c r="AU100" s="1223"/>
      <c r="AV100" s="1223"/>
      <c r="AW100" s="1223"/>
      <c r="AX100" s="1223"/>
      <c r="AY100" s="1223"/>
      <c r="AZ100" s="1223"/>
      <c r="BA100" s="1223"/>
      <c r="BB100" s="1223"/>
      <c r="BC100" s="1223"/>
    </row>
    <row r="101" spans="1:55" x14ac:dyDescent="0.25">
      <c r="A101" s="1223"/>
      <c r="B101" s="1223"/>
      <c r="C101" s="1223"/>
      <c r="D101" s="1223"/>
      <c r="E101" s="1223"/>
      <c r="F101" s="1223"/>
      <c r="G101" s="1223"/>
      <c r="H101" s="1223"/>
      <c r="I101" s="1223"/>
      <c r="J101" s="1223"/>
      <c r="K101" s="1223"/>
      <c r="L101" s="1223"/>
      <c r="M101" s="1223"/>
      <c r="N101" s="1223"/>
      <c r="O101" s="1223"/>
      <c r="P101" s="1223"/>
      <c r="Q101" s="1223"/>
      <c r="R101" s="1223"/>
      <c r="S101" s="1223"/>
      <c r="T101" s="1223"/>
      <c r="U101" s="1223"/>
      <c r="V101" s="1223"/>
      <c r="W101" s="1223"/>
      <c r="X101" s="1223"/>
      <c r="Y101" s="1223"/>
      <c r="Z101" s="1223"/>
      <c r="AA101" s="1223"/>
      <c r="AB101" s="1223"/>
      <c r="AC101" s="1223"/>
      <c r="AD101" s="1223"/>
      <c r="AE101" s="1223"/>
      <c r="AF101" s="1223"/>
      <c r="AG101" s="1223"/>
      <c r="AH101" s="1223"/>
      <c r="AI101" s="1223"/>
      <c r="AJ101" s="1223"/>
      <c r="AK101" s="1223"/>
      <c r="AL101" s="1223"/>
      <c r="AM101" s="1223"/>
      <c r="AN101" s="1223"/>
      <c r="AO101" s="1223"/>
      <c r="AP101" s="1223"/>
      <c r="AQ101" s="1223"/>
      <c r="AR101" s="1223"/>
      <c r="AS101" s="1223"/>
      <c r="AT101" s="1223"/>
      <c r="AU101" s="1223"/>
      <c r="AV101" s="1223"/>
      <c r="AW101" s="1223"/>
      <c r="AX101" s="1223"/>
      <c r="AY101" s="1223"/>
      <c r="AZ101" s="1223"/>
      <c r="BA101" s="1223"/>
      <c r="BB101" s="1223"/>
      <c r="BC101" s="1223"/>
    </row>
    <row r="102" spans="1:55" x14ac:dyDescent="0.25">
      <c r="A102" s="1223"/>
      <c r="B102" s="1223"/>
      <c r="C102" s="1223"/>
      <c r="D102" s="1223"/>
      <c r="E102" s="1223"/>
      <c r="F102" s="1223"/>
      <c r="G102" s="1223"/>
      <c r="H102" s="1223"/>
      <c r="I102" s="1223"/>
      <c r="J102" s="1223"/>
      <c r="K102" s="1223"/>
      <c r="L102" s="1223"/>
      <c r="M102" s="1223"/>
      <c r="N102" s="1223"/>
      <c r="O102" s="1223"/>
      <c r="P102" s="1223"/>
      <c r="Q102" s="1223"/>
      <c r="R102" s="1223"/>
      <c r="S102" s="1223"/>
      <c r="T102" s="1223"/>
      <c r="U102" s="1223"/>
      <c r="V102" s="1223"/>
      <c r="W102" s="1223"/>
      <c r="X102" s="1223"/>
      <c r="Y102" s="1223"/>
      <c r="Z102" s="1223"/>
      <c r="AA102" s="1223"/>
      <c r="AB102" s="1223"/>
      <c r="AC102" s="1223"/>
      <c r="AD102" s="1223"/>
      <c r="AE102" s="1223"/>
      <c r="AF102" s="1223"/>
      <c r="AG102" s="1223"/>
      <c r="AH102" s="1223"/>
      <c r="AI102" s="1223"/>
      <c r="AJ102" s="1223"/>
      <c r="AK102" s="1223"/>
      <c r="AL102" s="1223"/>
      <c r="AM102" s="1223"/>
      <c r="AN102" s="1223"/>
      <c r="AO102" s="1223"/>
      <c r="AP102" s="1223"/>
      <c r="AQ102" s="1223"/>
      <c r="AR102" s="1223"/>
      <c r="AS102" s="1223"/>
      <c r="AT102" s="1223"/>
      <c r="AU102" s="1223"/>
      <c r="AV102" s="1223"/>
      <c r="AW102" s="1223"/>
      <c r="AX102" s="1223"/>
      <c r="AY102" s="1223"/>
      <c r="AZ102" s="1223"/>
      <c r="BA102" s="1223"/>
      <c r="BB102" s="1223"/>
      <c r="BC102" s="1223"/>
    </row>
    <row r="103" spans="1:55" x14ac:dyDescent="0.25">
      <c r="A103" s="1223"/>
      <c r="B103" s="1223"/>
      <c r="C103" s="1223"/>
      <c r="D103" s="1223"/>
      <c r="E103" s="1223"/>
      <c r="F103" s="1223"/>
      <c r="G103" s="1223"/>
      <c r="H103" s="1223"/>
      <c r="I103" s="1223"/>
      <c r="J103" s="1223"/>
      <c r="K103" s="1223"/>
      <c r="L103" s="1223"/>
      <c r="M103" s="1223"/>
      <c r="N103" s="1223"/>
      <c r="O103" s="1223"/>
      <c r="P103" s="1223"/>
      <c r="Q103" s="1223"/>
      <c r="R103" s="1223"/>
      <c r="S103" s="1223"/>
      <c r="T103" s="1223"/>
      <c r="U103" s="1223"/>
      <c r="V103" s="1223"/>
      <c r="W103" s="1223"/>
      <c r="X103" s="1223"/>
      <c r="Y103" s="1223"/>
      <c r="Z103" s="1223"/>
      <c r="AA103" s="1223"/>
      <c r="AB103" s="1223"/>
      <c r="AC103" s="1223"/>
      <c r="AD103" s="1223"/>
      <c r="AE103" s="1223"/>
      <c r="AF103" s="1223"/>
      <c r="AG103" s="1223"/>
      <c r="AH103" s="1223"/>
      <c r="AI103" s="1223"/>
      <c r="AJ103" s="1223"/>
      <c r="AK103" s="1223"/>
      <c r="AL103" s="1223"/>
      <c r="AM103" s="1223"/>
      <c r="AN103" s="1223"/>
      <c r="AO103" s="1223"/>
      <c r="AP103" s="1223"/>
      <c r="AQ103" s="1223"/>
      <c r="AR103" s="1223"/>
      <c r="AS103" s="1223"/>
      <c r="AT103" s="1223"/>
      <c r="AU103" s="1223"/>
      <c r="AV103" s="1223"/>
      <c r="AW103" s="1223"/>
      <c r="AX103" s="1223"/>
      <c r="AY103" s="1223"/>
      <c r="AZ103" s="1223"/>
      <c r="BA103" s="1223"/>
      <c r="BB103" s="1223"/>
      <c r="BC103" s="1223"/>
    </row>
    <row r="104" spans="1:55" x14ac:dyDescent="0.25">
      <c r="A104" s="1223"/>
      <c r="B104" s="1223"/>
      <c r="C104" s="1223"/>
      <c r="D104" s="1223"/>
      <c r="E104" s="1223"/>
      <c r="F104" s="1223"/>
      <c r="G104" s="1223"/>
      <c r="H104" s="1223"/>
      <c r="I104" s="1223"/>
      <c r="J104" s="1223"/>
      <c r="K104" s="1223"/>
      <c r="L104" s="1223"/>
      <c r="M104" s="1223"/>
      <c r="N104" s="1223"/>
      <c r="O104" s="1223"/>
      <c r="P104" s="1223"/>
      <c r="Q104" s="1223"/>
      <c r="R104" s="1223"/>
      <c r="S104" s="1223"/>
      <c r="T104" s="1223"/>
      <c r="U104" s="1223"/>
      <c r="V104" s="1223"/>
      <c r="W104" s="1223"/>
      <c r="X104" s="1223"/>
      <c r="Y104" s="1223"/>
      <c r="Z104" s="1223"/>
      <c r="AA104" s="1223"/>
      <c r="AB104" s="1223"/>
      <c r="AC104" s="1223"/>
      <c r="AD104" s="1223"/>
      <c r="AE104" s="1223"/>
      <c r="AF104" s="1223"/>
      <c r="AG104" s="1223"/>
      <c r="AH104" s="1223"/>
      <c r="AI104" s="1223"/>
      <c r="AJ104" s="1223"/>
      <c r="AK104" s="1223"/>
      <c r="AL104" s="1223"/>
      <c r="AM104" s="1223"/>
      <c r="AN104" s="1223"/>
      <c r="AO104" s="1223"/>
      <c r="AP104" s="1223"/>
      <c r="AQ104" s="1223"/>
      <c r="AR104" s="1223"/>
      <c r="AS104" s="1223"/>
      <c r="AT104" s="1223"/>
      <c r="AU104" s="1223"/>
      <c r="AV104" s="1223"/>
      <c r="AW104" s="1223"/>
      <c r="AX104" s="1223"/>
      <c r="AY104" s="1223"/>
      <c r="AZ104" s="1223"/>
      <c r="BA104" s="1223"/>
      <c r="BB104" s="1223"/>
      <c r="BC104" s="1223"/>
    </row>
    <row r="105" spans="1:55" x14ac:dyDescent="0.25">
      <c r="A105" s="1223"/>
      <c r="B105" s="1223"/>
      <c r="C105" s="1223"/>
      <c r="D105" s="1223"/>
      <c r="E105" s="1223"/>
      <c r="F105" s="1223"/>
      <c r="G105" s="1223"/>
      <c r="H105" s="1223"/>
      <c r="I105" s="1223"/>
      <c r="J105" s="1223"/>
      <c r="K105" s="1223"/>
      <c r="L105" s="1223"/>
      <c r="M105" s="1223"/>
      <c r="N105" s="1223"/>
      <c r="O105" s="1223"/>
      <c r="P105" s="1223"/>
      <c r="Q105" s="1223"/>
      <c r="R105" s="1223"/>
      <c r="S105" s="1223"/>
      <c r="T105" s="1223"/>
      <c r="U105" s="1223"/>
      <c r="V105" s="1223"/>
      <c r="W105" s="1223"/>
      <c r="X105" s="1223"/>
      <c r="Y105" s="1223"/>
      <c r="Z105" s="1223"/>
      <c r="AA105" s="1223"/>
      <c r="AB105" s="1223"/>
      <c r="AC105" s="1223"/>
      <c r="AD105" s="1223"/>
      <c r="AE105" s="1223"/>
      <c r="AF105" s="1223"/>
      <c r="AG105" s="1223"/>
      <c r="AH105" s="1223"/>
      <c r="AI105" s="1223"/>
      <c r="AJ105" s="1223"/>
      <c r="AK105" s="1223"/>
      <c r="AL105" s="1223"/>
      <c r="AM105" s="1223"/>
      <c r="AN105" s="1223"/>
      <c r="AO105" s="1223"/>
      <c r="AP105" s="1223"/>
      <c r="AQ105" s="1223"/>
      <c r="AR105" s="1223"/>
      <c r="AS105" s="1223"/>
      <c r="AT105" s="1223"/>
      <c r="AU105" s="1223"/>
      <c r="AV105" s="1223"/>
      <c r="AW105" s="1223"/>
      <c r="AX105" s="1223"/>
      <c r="AY105" s="1223"/>
      <c r="AZ105" s="1223"/>
      <c r="BA105" s="1223"/>
      <c r="BB105" s="1223"/>
      <c r="BC105" s="1223"/>
    </row>
    <row r="106" spans="1:55" x14ac:dyDescent="0.25">
      <c r="A106" s="1223"/>
      <c r="B106" s="1223"/>
      <c r="C106" s="1223"/>
      <c r="D106" s="1223"/>
      <c r="E106" s="1223"/>
      <c r="F106" s="1223"/>
      <c r="G106" s="1223"/>
      <c r="H106" s="1223"/>
      <c r="I106" s="1223"/>
      <c r="J106" s="1223"/>
      <c r="K106" s="1223"/>
      <c r="L106" s="1223"/>
      <c r="M106" s="1223"/>
      <c r="N106" s="1223"/>
      <c r="O106" s="1223"/>
      <c r="P106" s="1223"/>
      <c r="Q106" s="1223"/>
      <c r="R106" s="1223"/>
      <c r="S106" s="1223"/>
      <c r="T106" s="1223"/>
      <c r="U106" s="1223"/>
      <c r="V106" s="1223"/>
      <c r="W106" s="1223"/>
      <c r="X106" s="1223"/>
      <c r="Y106" s="1223"/>
      <c r="Z106" s="1223"/>
      <c r="AA106" s="1223"/>
      <c r="AB106" s="1223"/>
      <c r="AC106" s="1223"/>
      <c r="AD106" s="1223"/>
      <c r="AE106" s="1223"/>
      <c r="AF106" s="1223"/>
      <c r="AG106" s="1223"/>
      <c r="AH106" s="1223"/>
      <c r="AI106" s="1223"/>
      <c r="AJ106" s="1223"/>
      <c r="AK106" s="1223"/>
      <c r="AL106" s="1223"/>
      <c r="AM106" s="1223"/>
      <c r="AN106" s="1223"/>
      <c r="AO106" s="1223"/>
      <c r="AP106" s="1223"/>
      <c r="AQ106" s="1223"/>
      <c r="AR106" s="1223"/>
      <c r="AS106" s="1223"/>
      <c r="AT106" s="1223"/>
      <c r="AU106" s="1223"/>
      <c r="AV106" s="1223"/>
      <c r="AW106" s="1223"/>
      <c r="AX106" s="1223"/>
      <c r="AY106" s="1223"/>
      <c r="AZ106" s="1223"/>
      <c r="BA106" s="1223"/>
      <c r="BB106" s="1223"/>
      <c r="BC106" s="1223"/>
    </row>
    <row r="107" spans="1:55" x14ac:dyDescent="0.25">
      <c r="A107" s="1223"/>
      <c r="B107" s="1223"/>
      <c r="C107" s="1223"/>
      <c r="D107" s="1223"/>
      <c r="E107" s="1223"/>
      <c r="F107" s="1223"/>
      <c r="G107" s="1223"/>
      <c r="H107" s="1223"/>
      <c r="I107" s="1223"/>
      <c r="J107" s="1223"/>
      <c r="K107" s="1223"/>
      <c r="L107" s="1223"/>
      <c r="M107" s="1223"/>
      <c r="N107" s="1223"/>
      <c r="O107" s="1223"/>
      <c r="P107" s="1223"/>
      <c r="Q107" s="1223"/>
      <c r="R107" s="1223"/>
      <c r="S107" s="1223"/>
      <c r="T107" s="1223"/>
      <c r="U107" s="1223"/>
      <c r="V107" s="1223"/>
      <c r="W107" s="1223"/>
      <c r="X107" s="1223"/>
      <c r="Y107" s="1223"/>
      <c r="Z107" s="1223"/>
      <c r="AA107" s="1223"/>
      <c r="AB107" s="1223"/>
      <c r="AC107" s="1223"/>
      <c r="AD107" s="1223"/>
      <c r="AE107" s="1223"/>
      <c r="AF107" s="1223"/>
      <c r="AG107" s="1223"/>
      <c r="AH107" s="1223"/>
      <c r="AI107" s="1223"/>
      <c r="AJ107" s="1223"/>
      <c r="AK107" s="1223"/>
      <c r="AL107" s="1223"/>
      <c r="AM107" s="1223"/>
      <c r="AN107" s="1223"/>
      <c r="AO107" s="1223"/>
      <c r="AP107" s="1223"/>
      <c r="AQ107" s="1223"/>
      <c r="AR107" s="1223"/>
      <c r="AS107" s="1223"/>
      <c r="AT107" s="1223"/>
      <c r="AU107" s="1223"/>
      <c r="AV107" s="1223"/>
      <c r="AW107" s="1223"/>
      <c r="AX107" s="1223"/>
      <c r="AY107" s="1223"/>
      <c r="AZ107" s="1223"/>
      <c r="BA107" s="1223"/>
      <c r="BB107" s="1223"/>
      <c r="BC107" s="1223"/>
    </row>
    <row r="108" spans="1:55" x14ac:dyDescent="0.25">
      <c r="A108" s="1223"/>
      <c r="B108" s="1223"/>
      <c r="C108" s="1223"/>
      <c r="D108" s="1223"/>
      <c r="E108" s="1223"/>
      <c r="F108" s="1223"/>
      <c r="G108" s="1223"/>
      <c r="H108" s="1223"/>
      <c r="I108" s="1223"/>
      <c r="J108" s="1223"/>
      <c r="K108" s="1223"/>
      <c r="L108" s="1223"/>
      <c r="M108" s="1223"/>
      <c r="N108" s="1223"/>
      <c r="O108" s="1223"/>
      <c r="P108" s="1223"/>
      <c r="Q108" s="1223"/>
      <c r="R108" s="1223"/>
      <c r="S108" s="1223"/>
      <c r="T108" s="1223"/>
      <c r="U108" s="1223"/>
      <c r="V108" s="1223"/>
      <c r="W108" s="1223"/>
      <c r="X108" s="1223"/>
      <c r="Y108" s="1223"/>
      <c r="Z108" s="1223"/>
      <c r="AA108" s="1223"/>
      <c r="AB108" s="1223"/>
      <c r="AC108" s="1223"/>
      <c r="AD108" s="1223"/>
      <c r="AE108" s="1223"/>
      <c r="AF108" s="1223"/>
      <c r="AG108" s="1223"/>
      <c r="AH108" s="1223"/>
      <c r="AI108" s="1223"/>
      <c r="AJ108" s="1223"/>
      <c r="AK108" s="1223"/>
      <c r="AL108" s="1223"/>
      <c r="AM108" s="1223"/>
      <c r="AN108" s="1223"/>
      <c r="AO108" s="1223"/>
      <c r="AP108" s="1223"/>
      <c r="AQ108" s="1223"/>
      <c r="AR108" s="1223"/>
      <c r="AS108" s="1223"/>
      <c r="AT108" s="1223"/>
      <c r="AU108" s="1223"/>
      <c r="AV108" s="1223"/>
      <c r="AW108" s="1223"/>
      <c r="AX108" s="1223"/>
      <c r="AY108" s="1223"/>
      <c r="AZ108" s="1223"/>
      <c r="BA108" s="1223"/>
      <c r="BB108" s="1223"/>
      <c r="BC108" s="1223"/>
    </row>
    <row r="109" spans="1:55" x14ac:dyDescent="0.25">
      <c r="A109" s="1223"/>
      <c r="B109" s="1223"/>
      <c r="C109" s="1223"/>
      <c r="D109" s="1223"/>
      <c r="E109" s="1223"/>
      <c r="F109" s="1223"/>
      <c r="G109" s="1223"/>
      <c r="H109" s="1223"/>
      <c r="I109" s="1223"/>
      <c r="J109" s="1223"/>
      <c r="K109" s="1223"/>
      <c r="L109" s="1223"/>
      <c r="M109" s="1223"/>
      <c r="N109" s="1223"/>
      <c r="O109" s="1223"/>
      <c r="P109" s="1223"/>
      <c r="Q109" s="1223"/>
      <c r="R109" s="1223"/>
      <c r="S109" s="1223"/>
      <c r="T109" s="1223"/>
      <c r="U109" s="1223"/>
      <c r="V109" s="1223"/>
      <c r="W109" s="1223"/>
      <c r="X109" s="1223"/>
      <c r="Y109" s="1223"/>
      <c r="Z109" s="1223"/>
      <c r="AA109" s="1223"/>
      <c r="AB109" s="1223"/>
      <c r="AC109" s="1223"/>
      <c r="AD109" s="1223"/>
      <c r="AE109" s="1223"/>
      <c r="AF109" s="1223"/>
      <c r="AG109" s="1223"/>
      <c r="AH109" s="1223"/>
      <c r="AI109" s="1223"/>
      <c r="AJ109" s="1223"/>
      <c r="AK109" s="1223"/>
      <c r="AL109" s="1223"/>
      <c r="AM109" s="1223"/>
      <c r="AN109" s="1223"/>
      <c r="AO109" s="1223"/>
      <c r="AP109" s="1223"/>
      <c r="AQ109" s="1223"/>
      <c r="AR109" s="1223"/>
      <c r="AS109" s="1223"/>
      <c r="AT109" s="1223"/>
      <c r="AU109" s="1223"/>
      <c r="AV109" s="1223"/>
      <c r="AW109" s="1223"/>
      <c r="AX109" s="1223"/>
      <c r="AY109" s="1223"/>
      <c r="AZ109" s="1223"/>
      <c r="BA109" s="1223"/>
      <c r="BB109" s="1223"/>
      <c r="BC109" s="1223"/>
    </row>
    <row r="110" spans="1:55" x14ac:dyDescent="0.25">
      <c r="A110" s="1223"/>
      <c r="B110" s="1223"/>
      <c r="C110" s="1223"/>
      <c r="D110" s="1223"/>
      <c r="E110" s="1223"/>
      <c r="F110" s="1223"/>
      <c r="G110" s="1223"/>
      <c r="H110" s="1223"/>
      <c r="I110" s="1223"/>
      <c r="J110" s="1223"/>
      <c r="K110" s="1223"/>
      <c r="L110" s="1223"/>
      <c r="M110" s="1223"/>
      <c r="N110" s="1223"/>
      <c r="O110" s="1223"/>
      <c r="P110" s="1223"/>
      <c r="Q110" s="1223"/>
      <c r="R110" s="1223"/>
      <c r="S110" s="1223"/>
      <c r="T110" s="1223"/>
      <c r="U110" s="1223"/>
      <c r="V110" s="1223"/>
      <c r="W110" s="1223"/>
      <c r="X110" s="1223"/>
      <c r="Y110" s="1223"/>
      <c r="Z110" s="1223"/>
      <c r="AA110" s="1223"/>
      <c r="AB110" s="1223"/>
      <c r="AC110" s="1223"/>
      <c r="AD110" s="1223"/>
      <c r="AE110" s="1223"/>
      <c r="AF110" s="1223"/>
      <c r="AG110" s="1223"/>
      <c r="AH110" s="1223"/>
      <c r="AI110" s="1223"/>
      <c r="AJ110" s="1223"/>
      <c r="AK110" s="1223"/>
      <c r="AL110" s="1223"/>
      <c r="AM110" s="1223"/>
      <c r="AN110" s="1223"/>
      <c r="AO110" s="1223"/>
      <c r="AP110" s="1223"/>
      <c r="AQ110" s="1223"/>
      <c r="AR110" s="1223"/>
      <c r="AS110" s="1223"/>
      <c r="AT110" s="1223"/>
      <c r="AU110" s="1223"/>
      <c r="AV110" s="1223"/>
      <c r="AW110" s="1223"/>
      <c r="AX110" s="1223"/>
      <c r="AY110" s="1223"/>
      <c r="AZ110" s="1223"/>
      <c r="BA110" s="1223"/>
      <c r="BB110" s="1223"/>
      <c r="BC110" s="1223"/>
    </row>
    <row r="111" spans="1:55" x14ac:dyDescent="0.25">
      <c r="A111" s="1223"/>
      <c r="B111" s="1223"/>
      <c r="C111" s="1223"/>
      <c r="D111" s="1223"/>
      <c r="E111" s="1223"/>
      <c r="F111" s="1223"/>
      <c r="G111" s="1223"/>
      <c r="H111" s="1223"/>
      <c r="I111" s="1223"/>
      <c r="J111" s="1223"/>
      <c r="K111" s="1223"/>
      <c r="L111" s="1223"/>
      <c r="M111" s="1223"/>
      <c r="N111" s="1223"/>
      <c r="O111" s="1223"/>
      <c r="P111" s="1223"/>
      <c r="Q111" s="1223"/>
      <c r="R111" s="1223"/>
      <c r="S111" s="1223"/>
      <c r="T111" s="1223"/>
      <c r="U111" s="1223"/>
      <c r="V111" s="1223"/>
      <c r="W111" s="1223"/>
      <c r="X111" s="1223"/>
      <c r="Y111" s="1223"/>
      <c r="Z111" s="1223"/>
      <c r="AA111" s="1223"/>
      <c r="AB111" s="1223"/>
      <c r="AC111" s="1223"/>
      <c r="AD111" s="1223"/>
      <c r="AE111" s="1223"/>
      <c r="AF111" s="1223"/>
      <c r="AG111" s="1223"/>
      <c r="AH111" s="1223"/>
      <c r="AI111" s="1223"/>
      <c r="AJ111" s="1223"/>
      <c r="AK111" s="1223"/>
      <c r="AL111" s="1223"/>
      <c r="AM111" s="1223"/>
      <c r="AN111" s="1223"/>
      <c r="AO111" s="1223"/>
      <c r="AP111" s="1223"/>
      <c r="AQ111" s="1223"/>
      <c r="AR111" s="1223"/>
      <c r="AS111" s="1223"/>
      <c r="AT111" s="1223"/>
      <c r="AU111" s="1223"/>
      <c r="AV111" s="1223"/>
      <c r="AW111" s="1223"/>
      <c r="AX111" s="1223"/>
      <c r="AY111" s="1223"/>
      <c r="AZ111" s="1223"/>
      <c r="BA111" s="1223"/>
      <c r="BB111" s="1223"/>
      <c r="BC111" s="1223"/>
    </row>
    <row r="112" spans="1:55" x14ac:dyDescent="0.25">
      <c r="A112" s="1223"/>
      <c r="B112" s="1223"/>
      <c r="C112" s="1223"/>
      <c r="D112" s="1223"/>
      <c r="E112" s="1223"/>
      <c r="F112" s="1223"/>
      <c r="G112" s="1223"/>
      <c r="H112" s="1223"/>
      <c r="I112" s="1223"/>
      <c r="J112" s="1223"/>
      <c r="K112" s="1223"/>
      <c r="L112" s="1223"/>
      <c r="M112" s="1223"/>
      <c r="N112" s="1223"/>
      <c r="O112" s="1223"/>
      <c r="P112" s="1223"/>
      <c r="Q112" s="1223"/>
      <c r="R112" s="1223"/>
      <c r="S112" s="1223"/>
      <c r="T112" s="1223"/>
      <c r="U112" s="1223"/>
      <c r="V112" s="1223"/>
      <c r="W112" s="1223"/>
      <c r="X112" s="1223"/>
      <c r="Y112" s="1223"/>
      <c r="Z112" s="1223"/>
      <c r="AA112" s="1223"/>
      <c r="AB112" s="1223"/>
      <c r="AC112" s="1223"/>
      <c r="AD112" s="1223"/>
      <c r="AE112" s="1223"/>
      <c r="AF112" s="1223"/>
      <c r="AG112" s="1223"/>
      <c r="AH112" s="1223"/>
      <c r="AI112" s="1223"/>
      <c r="AJ112" s="1223"/>
      <c r="AK112" s="1223"/>
      <c r="AL112" s="1223"/>
      <c r="AM112" s="1223"/>
      <c r="AN112" s="1223"/>
      <c r="AO112" s="1223"/>
      <c r="AP112" s="1223"/>
      <c r="AQ112" s="1223"/>
      <c r="AR112" s="1223"/>
      <c r="AS112" s="1223"/>
      <c r="AT112" s="1223"/>
      <c r="AU112" s="1223"/>
      <c r="AV112" s="1223"/>
      <c r="AW112" s="1223"/>
      <c r="AX112" s="1223"/>
      <c r="AY112" s="1223"/>
      <c r="AZ112" s="1223"/>
      <c r="BA112" s="1223"/>
      <c r="BB112" s="1223"/>
      <c r="BC112" s="1223"/>
    </row>
    <row r="113" spans="1:55" x14ac:dyDescent="0.25">
      <c r="A113" s="1223"/>
      <c r="B113" s="1223"/>
      <c r="C113" s="1223"/>
      <c r="D113" s="1223"/>
      <c r="E113" s="1223"/>
      <c r="F113" s="1223"/>
      <c r="G113" s="1223"/>
      <c r="H113" s="1223"/>
      <c r="I113" s="1223"/>
      <c r="J113" s="1223"/>
      <c r="K113" s="1223"/>
      <c r="L113" s="1223"/>
      <c r="M113" s="1223"/>
      <c r="N113" s="1223"/>
      <c r="O113" s="1223"/>
      <c r="P113" s="1223"/>
      <c r="Q113" s="1223"/>
      <c r="R113" s="1223"/>
      <c r="S113" s="1223"/>
      <c r="T113" s="1223"/>
      <c r="U113" s="1223"/>
      <c r="V113" s="1223"/>
      <c r="W113" s="1223"/>
      <c r="X113" s="1223"/>
      <c r="Y113" s="1223"/>
      <c r="Z113" s="1223"/>
      <c r="AA113" s="1223"/>
      <c r="AB113" s="1223"/>
      <c r="AC113" s="1223"/>
      <c r="AD113" s="1223"/>
      <c r="AE113" s="1223"/>
      <c r="AF113" s="1223"/>
      <c r="AG113" s="1223"/>
      <c r="AH113" s="1223"/>
      <c r="AI113" s="1223"/>
      <c r="AJ113" s="1223"/>
      <c r="AK113" s="1223"/>
      <c r="AL113" s="1223"/>
      <c r="AM113" s="1223"/>
      <c r="AN113" s="1223"/>
      <c r="AO113" s="1223"/>
      <c r="AP113" s="1223"/>
      <c r="AQ113" s="1223"/>
      <c r="AR113" s="1223"/>
      <c r="AS113" s="1223"/>
      <c r="AT113" s="1223"/>
      <c r="AU113" s="1223"/>
      <c r="AV113" s="1223"/>
      <c r="AW113" s="1223"/>
      <c r="AX113" s="1223"/>
      <c r="AY113" s="1223"/>
      <c r="AZ113" s="1223"/>
      <c r="BA113" s="1223"/>
      <c r="BB113" s="1223"/>
      <c r="BC113" s="1223"/>
    </row>
    <row r="114" spans="1:55" x14ac:dyDescent="0.25">
      <c r="A114" s="1223"/>
      <c r="B114" s="1223"/>
      <c r="C114" s="1223"/>
      <c r="D114" s="1223"/>
      <c r="E114" s="1223"/>
      <c r="F114" s="1223"/>
      <c r="G114" s="1223"/>
      <c r="H114" s="1223"/>
      <c r="I114" s="1223"/>
      <c r="J114" s="1223"/>
      <c r="K114" s="1223"/>
      <c r="L114" s="1223"/>
      <c r="M114" s="1223"/>
      <c r="N114" s="1223"/>
      <c r="O114" s="1223"/>
      <c r="P114" s="1223"/>
      <c r="Q114" s="1223"/>
      <c r="R114" s="1223"/>
      <c r="S114" s="1223"/>
      <c r="T114" s="1223"/>
      <c r="U114" s="1223"/>
      <c r="V114" s="1223"/>
      <c r="W114" s="1223"/>
      <c r="X114" s="1223"/>
      <c r="Y114" s="1223"/>
      <c r="Z114" s="1223"/>
      <c r="AA114" s="1223"/>
      <c r="AB114" s="1223"/>
      <c r="AC114" s="1223"/>
      <c r="AD114" s="1223"/>
      <c r="AE114" s="1223"/>
      <c r="AF114" s="1223"/>
      <c r="AG114" s="1223"/>
      <c r="AH114" s="1223"/>
      <c r="AI114" s="1223"/>
      <c r="AJ114" s="1223"/>
      <c r="AK114" s="1223"/>
      <c r="AL114" s="1223"/>
      <c r="AM114" s="1223"/>
      <c r="AN114" s="1223"/>
      <c r="AO114" s="1223"/>
      <c r="AP114" s="1223"/>
      <c r="AQ114" s="1223"/>
      <c r="AR114" s="1223"/>
      <c r="AS114" s="1223"/>
      <c r="AT114" s="1223"/>
      <c r="AU114" s="1223"/>
      <c r="AV114" s="1223"/>
      <c r="AW114" s="1223"/>
      <c r="AX114" s="1223"/>
      <c r="AY114" s="1223"/>
      <c r="AZ114" s="1223"/>
      <c r="BA114" s="1223"/>
      <c r="BB114" s="1223"/>
      <c r="BC114" s="1223"/>
    </row>
    <row r="115" spans="1:55" x14ac:dyDescent="0.25">
      <c r="A115" s="1223"/>
      <c r="B115" s="1223"/>
      <c r="C115" s="1223"/>
      <c r="D115" s="1223"/>
      <c r="E115" s="1223"/>
      <c r="F115" s="1223"/>
      <c r="G115" s="1223"/>
      <c r="H115" s="1223"/>
      <c r="I115" s="1223"/>
      <c r="J115" s="1223"/>
      <c r="K115" s="1223"/>
      <c r="L115" s="1223"/>
      <c r="M115" s="1223"/>
      <c r="N115" s="1223"/>
      <c r="O115" s="1223"/>
      <c r="P115" s="1223"/>
      <c r="Q115" s="1223"/>
      <c r="R115" s="1223"/>
      <c r="S115" s="1223"/>
      <c r="T115" s="1223"/>
      <c r="U115" s="1223"/>
      <c r="V115" s="1223"/>
      <c r="W115" s="1223"/>
      <c r="X115" s="1223"/>
      <c r="Y115" s="1223"/>
      <c r="Z115" s="1223"/>
      <c r="AA115" s="1223"/>
      <c r="AB115" s="1223"/>
      <c r="AC115" s="1223"/>
      <c r="AD115" s="1223"/>
      <c r="AE115" s="1223"/>
      <c r="AF115" s="1223"/>
      <c r="AG115" s="1223"/>
      <c r="AH115" s="1223"/>
      <c r="AI115" s="1223"/>
      <c r="AJ115" s="1223"/>
      <c r="AK115" s="1223"/>
      <c r="AL115" s="1223"/>
      <c r="AM115" s="1223"/>
      <c r="AN115" s="1223"/>
      <c r="AO115" s="1223"/>
      <c r="AP115" s="1223"/>
      <c r="AQ115" s="1223"/>
      <c r="AR115" s="1223"/>
      <c r="AS115" s="1223"/>
      <c r="AT115" s="1223"/>
      <c r="AU115" s="1223"/>
      <c r="AV115" s="1223"/>
      <c r="AW115" s="1223"/>
      <c r="AX115" s="1223"/>
      <c r="AY115" s="1223"/>
      <c r="AZ115" s="1223"/>
      <c r="BA115" s="1223"/>
      <c r="BB115" s="1223"/>
      <c r="BC115" s="1223"/>
    </row>
    <row r="116" spans="1:55" x14ac:dyDescent="0.25">
      <c r="A116" s="1223"/>
      <c r="B116" s="1223"/>
      <c r="C116" s="1223"/>
      <c r="D116" s="1223"/>
      <c r="E116" s="1223"/>
      <c r="F116" s="1223"/>
      <c r="G116" s="1223"/>
      <c r="H116" s="1223"/>
      <c r="I116" s="1223"/>
      <c r="J116" s="1223"/>
      <c r="K116" s="1223"/>
      <c r="L116" s="1223"/>
      <c r="M116" s="1223"/>
      <c r="N116" s="1223"/>
      <c r="O116" s="1223"/>
      <c r="P116" s="1223"/>
      <c r="Q116" s="1223"/>
      <c r="R116" s="1223"/>
      <c r="S116" s="1223"/>
      <c r="T116" s="1223"/>
      <c r="U116" s="1223"/>
      <c r="V116" s="1223"/>
      <c r="W116" s="1223"/>
      <c r="X116" s="1223"/>
      <c r="Y116" s="1223"/>
      <c r="Z116" s="1223"/>
      <c r="AA116" s="1223"/>
      <c r="AB116" s="1223"/>
      <c r="AC116" s="1223"/>
      <c r="AD116" s="1223"/>
      <c r="AE116" s="1223"/>
      <c r="AF116" s="1223"/>
      <c r="AG116" s="1223"/>
      <c r="AH116" s="1223"/>
      <c r="AI116" s="1223"/>
      <c r="AJ116" s="1223"/>
      <c r="AK116" s="1223"/>
      <c r="AL116" s="1223"/>
      <c r="AM116" s="1223"/>
      <c r="AN116" s="1223"/>
      <c r="AO116" s="1223"/>
      <c r="AP116" s="1223"/>
      <c r="AQ116" s="1223"/>
      <c r="AR116" s="1223"/>
      <c r="AS116" s="1223"/>
      <c r="AT116" s="1223"/>
      <c r="AU116" s="1223"/>
      <c r="AV116" s="1223"/>
      <c r="AW116" s="1223"/>
      <c r="AX116" s="1223"/>
      <c r="AY116" s="1223"/>
      <c r="AZ116" s="1223"/>
      <c r="BA116" s="1223"/>
      <c r="BB116" s="1223"/>
      <c r="BC116" s="1223"/>
    </row>
    <row r="117" spans="1:55" x14ac:dyDescent="0.25">
      <c r="A117" s="1223"/>
      <c r="B117" s="1223"/>
      <c r="C117" s="1223"/>
      <c r="D117" s="1223"/>
      <c r="E117" s="1223"/>
      <c r="F117" s="1223"/>
      <c r="G117" s="1223"/>
      <c r="H117" s="1223"/>
      <c r="I117" s="1223"/>
      <c r="J117" s="1223"/>
      <c r="K117" s="1223"/>
      <c r="L117" s="1223"/>
      <c r="M117" s="1223"/>
      <c r="N117" s="1223"/>
      <c r="O117" s="1223"/>
      <c r="P117" s="1223"/>
      <c r="Q117" s="1223"/>
      <c r="R117" s="1223"/>
      <c r="S117" s="1223"/>
      <c r="T117" s="1223"/>
      <c r="U117" s="1223"/>
      <c r="V117" s="1223"/>
      <c r="W117" s="1223"/>
      <c r="X117" s="1223"/>
      <c r="Y117" s="1223"/>
      <c r="Z117" s="1223"/>
      <c r="AA117" s="1223"/>
      <c r="AB117" s="1223"/>
      <c r="AC117" s="1223"/>
      <c r="AD117" s="1223"/>
      <c r="AE117" s="1223"/>
      <c r="AF117" s="1223"/>
      <c r="AG117" s="1223"/>
      <c r="AH117" s="1223"/>
      <c r="AI117" s="1223"/>
      <c r="AJ117" s="1223"/>
      <c r="AK117" s="1223"/>
      <c r="AL117" s="1223"/>
      <c r="AM117" s="1223"/>
      <c r="AN117" s="1223"/>
      <c r="AO117" s="1223"/>
      <c r="AP117" s="1223"/>
      <c r="AQ117" s="1223"/>
      <c r="AR117" s="1223"/>
      <c r="AS117" s="1223"/>
      <c r="AT117" s="1223"/>
      <c r="AU117" s="1223"/>
      <c r="AV117" s="1223"/>
      <c r="AW117" s="1223"/>
      <c r="AX117" s="1223"/>
      <c r="AY117" s="1223"/>
      <c r="AZ117" s="1223"/>
      <c r="BA117" s="1223"/>
      <c r="BB117" s="1223"/>
      <c r="BC117" s="1223"/>
    </row>
    <row r="118" spans="1:55" x14ac:dyDescent="0.25">
      <c r="A118" s="1223"/>
      <c r="B118" s="1223"/>
      <c r="C118" s="1223"/>
      <c r="D118" s="1223"/>
      <c r="E118" s="1223"/>
      <c r="F118" s="1223"/>
      <c r="G118" s="1223"/>
      <c r="H118" s="1223"/>
      <c r="I118" s="1223"/>
      <c r="J118" s="1223"/>
      <c r="K118" s="1223"/>
      <c r="L118" s="1223"/>
      <c r="M118" s="1223"/>
      <c r="N118" s="1223"/>
      <c r="O118" s="1223"/>
      <c r="P118" s="1223"/>
      <c r="Q118" s="1223"/>
      <c r="R118" s="1223"/>
      <c r="S118" s="1223"/>
      <c r="T118" s="1223"/>
      <c r="U118" s="1223"/>
      <c r="V118" s="1223"/>
      <c r="W118" s="1223"/>
      <c r="X118" s="1223"/>
      <c r="Y118" s="1223"/>
      <c r="Z118" s="1223"/>
      <c r="AA118" s="1223"/>
      <c r="AB118" s="1223"/>
      <c r="AC118" s="1223"/>
      <c r="AD118" s="1223"/>
      <c r="AE118" s="1223"/>
      <c r="AF118" s="1223"/>
      <c r="AG118" s="1223"/>
      <c r="AH118" s="1223"/>
      <c r="AI118" s="1223"/>
      <c r="AJ118" s="1223"/>
      <c r="AK118" s="1223"/>
      <c r="AL118" s="1223"/>
      <c r="AM118" s="1223"/>
      <c r="AN118" s="1223"/>
      <c r="AO118" s="1223"/>
      <c r="AP118" s="1223"/>
      <c r="AQ118" s="1223"/>
      <c r="AR118" s="1223"/>
      <c r="AS118" s="1223"/>
      <c r="AT118" s="1223"/>
      <c r="AU118" s="1223"/>
      <c r="AV118" s="1223"/>
      <c r="AW118" s="1223"/>
      <c r="AX118" s="1223"/>
      <c r="AY118" s="1223"/>
      <c r="AZ118" s="1223"/>
      <c r="BA118" s="1223"/>
      <c r="BB118" s="1223"/>
      <c r="BC118" s="1223"/>
    </row>
    <row r="119" spans="1:55" x14ac:dyDescent="0.25">
      <c r="A119" s="1223"/>
      <c r="B119" s="1223"/>
      <c r="C119" s="1223"/>
      <c r="D119" s="1223"/>
      <c r="E119" s="1223"/>
      <c r="F119" s="1223"/>
      <c r="G119" s="1223"/>
      <c r="H119" s="1223"/>
      <c r="I119" s="1223"/>
      <c r="J119" s="1223"/>
      <c r="K119" s="1223"/>
      <c r="L119" s="1223"/>
      <c r="M119" s="1223"/>
      <c r="N119" s="1223"/>
      <c r="O119" s="1223"/>
      <c r="P119" s="1223"/>
      <c r="Q119" s="1223"/>
      <c r="R119" s="1223"/>
      <c r="S119" s="1223"/>
      <c r="T119" s="1223"/>
      <c r="U119" s="1223"/>
      <c r="V119" s="1223"/>
      <c r="W119" s="1223"/>
      <c r="X119" s="1223"/>
      <c r="Y119" s="1223"/>
      <c r="Z119" s="1223"/>
      <c r="AA119" s="1223"/>
      <c r="AB119" s="1223"/>
      <c r="AC119" s="1223"/>
      <c r="AD119" s="1223"/>
      <c r="AE119" s="1223"/>
      <c r="AF119" s="1223"/>
      <c r="AG119" s="1223"/>
      <c r="AH119" s="1223"/>
      <c r="AI119" s="1223"/>
      <c r="AJ119" s="1223"/>
      <c r="AK119" s="1223"/>
      <c r="AL119" s="1223"/>
      <c r="AM119" s="1223"/>
      <c r="AN119" s="1223"/>
      <c r="AO119" s="1223"/>
      <c r="AP119" s="1223"/>
      <c r="AQ119" s="1223"/>
      <c r="AR119" s="1223"/>
      <c r="AS119" s="1223"/>
      <c r="AT119" s="1223"/>
      <c r="AU119" s="1223"/>
      <c r="AV119" s="1223"/>
      <c r="AW119" s="1223"/>
      <c r="AX119" s="1223"/>
      <c r="AY119" s="1223"/>
      <c r="AZ119" s="1223"/>
      <c r="BA119" s="1223"/>
      <c r="BB119" s="1223"/>
      <c r="BC119" s="1223"/>
    </row>
    <row r="120" spans="1:55" x14ac:dyDescent="0.25">
      <c r="A120" s="1223"/>
      <c r="B120" s="1223"/>
      <c r="C120" s="1223"/>
      <c r="D120" s="1223"/>
      <c r="E120" s="1223"/>
      <c r="F120" s="1223"/>
      <c r="G120" s="1223"/>
      <c r="H120" s="1223"/>
      <c r="I120" s="1223"/>
      <c r="J120" s="1223"/>
      <c r="K120" s="1223"/>
      <c r="L120" s="1223"/>
      <c r="M120" s="1223"/>
      <c r="N120" s="1223"/>
      <c r="O120" s="1223"/>
      <c r="P120" s="1223"/>
      <c r="Q120" s="1223"/>
      <c r="R120" s="1223"/>
      <c r="S120" s="1223"/>
      <c r="T120" s="1223"/>
      <c r="U120" s="1223"/>
      <c r="V120" s="1223"/>
      <c r="W120" s="1223"/>
      <c r="X120" s="1223"/>
      <c r="Y120" s="1223"/>
      <c r="Z120" s="1223"/>
      <c r="AA120" s="1223"/>
      <c r="AB120" s="1223"/>
      <c r="AC120" s="1223"/>
      <c r="AD120" s="1223"/>
      <c r="AE120" s="1223"/>
      <c r="AF120" s="1223"/>
      <c r="AG120" s="1223"/>
      <c r="AH120" s="1223"/>
      <c r="AI120" s="1223"/>
      <c r="AJ120" s="1223"/>
      <c r="AK120" s="1223"/>
      <c r="AL120" s="1223"/>
      <c r="AM120" s="1223"/>
      <c r="AN120" s="1223"/>
      <c r="AO120" s="1223"/>
      <c r="AP120" s="1223"/>
      <c r="AQ120" s="1223"/>
      <c r="AR120" s="1223"/>
      <c r="AS120" s="1223"/>
      <c r="AT120" s="1223"/>
      <c r="AU120" s="1223"/>
      <c r="AV120" s="1223"/>
      <c r="AW120" s="1223"/>
      <c r="AX120" s="1223"/>
      <c r="AY120" s="1223"/>
      <c r="AZ120" s="1223"/>
      <c r="BA120" s="1223"/>
      <c r="BB120" s="1223"/>
      <c r="BC120" s="1223"/>
    </row>
    <row r="121" spans="1:55" x14ac:dyDescent="0.25">
      <c r="A121" s="1223"/>
      <c r="B121" s="1223"/>
      <c r="C121" s="1223"/>
      <c r="D121" s="1223"/>
      <c r="E121" s="1223"/>
      <c r="F121" s="1223"/>
      <c r="G121" s="1223"/>
      <c r="H121" s="1223"/>
      <c r="I121" s="1223"/>
      <c r="J121" s="1223"/>
      <c r="K121" s="1223"/>
      <c r="L121" s="1223"/>
      <c r="M121" s="1223"/>
      <c r="N121" s="1223"/>
      <c r="O121" s="1223"/>
      <c r="P121" s="1223"/>
      <c r="Q121" s="1223"/>
      <c r="R121" s="1223"/>
      <c r="S121" s="1223"/>
      <c r="T121" s="1223"/>
      <c r="U121" s="1223"/>
      <c r="V121" s="1223"/>
      <c r="W121" s="1223"/>
      <c r="X121" s="1223"/>
      <c r="Y121" s="1223"/>
      <c r="Z121" s="1223"/>
      <c r="AA121" s="1223"/>
      <c r="AB121" s="1223"/>
      <c r="AC121" s="1223"/>
      <c r="AD121" s="1223"/>
      <c r="AE121" s="1223"/>
      <c r="AF121" s="1223"/>
      <c r="AG121" s="1223"/>
      <c r="AH121" s="1223"/>
      <c r="AI121" s="1223"/>
      <c r="AJ121" s="1223"/>
      <c r="AK121" s="1223"/>
      <c r="AL121" s="1223"/>
      <c r="AM121" s="1223"/>
      <c r="AN121" s="1223"/>
      <c r="AO121" s="1223"/>
      <c r="AP121" s="1223"/>
      <c r="AQ121" s="1223"/>
      <c r="AR121" s="1223"/>
      <c r="AS121" s="1223"/>
      <c r="AT121" s="1223"/>
      <c r="AU121" s="1223"/>
      <c r="AV121" s="1223"/>
      <c r="AW121" s="1223"/>
      <c r="AX121" s="1223"/>
      <c r="AY121" s="1223"/>
      <c r="AZ121" s="1223"/>
      <c r="BA121" s="1223"/>
      <c r="BB121" s="1223"/>
      <c r="BC121" s="1223"/>
    </row>
    <row r="122" spans="1:55" x14ac:dyDescent="0.25">
      <c r="A122" s="1223"/>
      <c r="B122" s="1223"/>
      <c r="C122" s="1223"/>
      <c r="D122" s="1223"/>
      <c r="E122" s="1223"/>
      <c r="F122" s="1223"/>
      <c r="G122" s="1223"/>
      <c r="H122" s="1223"/>
      <c r="I122" s="1223"/>
      <c r="J122" s="1223"/>
      <c r="K122" s="1223"/>
      <c r="L122" s="1223"/>
      <c r="M122" s="1223"/>
      <c r="N122" s="1223"/>
      <c r="O122" s="1223"/>
      <c r="P122" s="1223"/>
      <c r="Q122" s="1223"/>
      <c r="R122" s="1223"/>
      <c r="S122" s="1223"/>
      <c r="T122" s="1223"/>
      <c r="U122" s="1223"/>
      <c r="V122" s="1223"/>
      <c r="W122" s="1223"/>
      <c r="X122" s="1223"/>
      <c r="Y122" s="1223"/>
      <c r="Z122" s="1223"/>
      <c r="AA122" s="1223"/>
      <c r="AB122" s="1223"/>
      <c r="AC122" s="1223"/>
      <c r="AD122" s="1223"/>
      <c r="AE122" s="1223"/>
      <c r="AF122" s="1223"/>
      <c r="AG122" s="1223"/>
      <c r="AH122" s="1223"/>
      <c r="AI122" s="1223"/>
      <c r="AJ122" s="1223"/>
      <c r="AK122" s="1223"/>
      <c r="AL122" s="1223"/>
      <c r="AM122" s="1223"/>
      <c r="AN122" s="1223"/>
      <c r="AO122" s="1223"/>
      <c r="AP122" s="1223"/>
      <c r="AQ122" s="1223"/>
      <c r="AR122" s="1223"/>
      <c r="AS122" s="1223"/>
      <c r="AT122" s="1223"/>
      <c r="AU122" s="1223"/>
      <c r="AV122" s="1223"/>
      <c r="AW122" s="1223"/>
      <c r="AX122" s="1223"/>
      <c r="AY122" s="1223"/>
      <c r="AZ122" s="1223"/>
      <c r="BA122" s="1223"/>
      <c r="BB122" s="1223"/>
      <c r="BC122" s="1223"/>
    </row>
    <row r="123" spans="1:55" x14ac:dyDescent="0.25">
      <c r="A123" s="1223"/>
      <c r="B123" s="1223"/>
      <c r="C123" s="1223"/>
      <c r="D123" s="1223"/>
      <c r="E123" s="1223"/>
      <c r="F123" s="1223"/>
      <c r="G123" s="1223"/>
      <c r="H123" s="1223"/>
      <c r="I123" s="1223"/>
      <c r="J123" s="1223"/>
      <c r="K123" s="1223"/>
      <c r="L123" s="1223"/>
      <c r="M123" s="1223"/>
      <c r="N123" s="1223"/>
      <c r="O123" s="1223"/>
      <c r="P123" s="1223"/>
      <c r="Q123" s="1223"/>
      <c r="R123" s="1223"/>
      <c r="S123" s="1223"/>
      <c r="T123" s="1223"/>
      <c r="U123" s="1223"/>
      <c r="V123" s="1223"/>
      <c r="W123" s="1223"/>
      <c r="X123" s="1223"/>
      <c r="Y123" s="1223"/>
      <c r="Z123" s="1223"/>
      <c r="AA123" s="1223"/>
      <c r="AB123" s="1223"/>
      <c r="AC123" s="1223"/>
      <c r="AD123" s="1223"/>
      <c r="AE123" s="1223"/>
      <c r="AF123" s="1223"/>
      <c r="AG123" s="1223"/>
      <c r="AH123" s="1223"/>
      <c r="AI123" s="1223"/>
      <c r="AJ123" s="1223"/>
      <c r="AK123" s="1223"/>
      <c r="AL123" s="1223"/>
      <c r="AM123" s="1223"/>
      <c r="AN123" s="1223"/>
      <c r="AO123" s="1223"/>
      <c r="AP123" s="1223"/>
      <c r="AQ123" s="1223"/>
      <c r="AR123" s="1223"/>
      <c r="AS123" s="1223"/>
      <c r="AT123" s="1223"/>
      <c r="AU123" s="1223"/>
      <c r="AV123" s="1223"/>
      <c r="AW123" s="1223"/>
      <c r="AX123" s="1223"/>
      <c r="AY123" s="1223"/>
      <c r="AZ123" s="1223"/>
      <c r="BA123" s="1223"/>
      <c r="BB123" s="1223"/>
      <c r="BC123" s="1223"/>
    </row>
    <row r="124" spans="1:55" x14ac:dyDescent="0.25">
      <c r="A124" s="1223"/>
      <c r="B124" s="1223"/>
      <c r="C124" s="1223"/>
      <c r="D124" s="1223"/>
      <c r="E124" s="1223"/>
      <c r="F124" s="1223"/>
      <c r="G124" s="1223"/>
      <c r="H124" s="1223"/>
      <c r="I124" s="1223"/>
      <c r="J124" s="1223"/>
      <c r="K124" s="1223"/>
      <c r="L124" s="1223"/>
      <c r="M124" s="1223"/>
      <c r="N124" s="1223"/>
      <c r="O124" s="1223"/>
      <c r="P124" s="1223"/>
      <c r="Q124" s="1223"/>
      <c r="R124" s="1223"/>
      <c r="S124" s="1223"/>
      <c r="T124" s="1223"/>
      <c r="U124" s="1223"/>
      <c r="V124" s="1223"/>
      <c r="W124" s="1223"/>
      <c r="X124" s="1223"/>
      <c r="Y124" s="1223"/>
      <c r="Z124" s="1223"/>
      <c r="AA124" s="1223"/>
      <c r="AB124" s="1223"/>
      <c r="AC124" s="1223"/>
      <c r="AD124" s="1223"/>
      <c r="AE124" s="1223"/>
      <c r="AF124" s="1223"/>
      <c r="AG124" s="1223"/>
      <c r="AH124" s="1223"/>
      <c r="AI124" s="1223"/>
      <c r="AJ124" s="1223"/>
      <c r="AK124" s="1223"/>
      <c r="AL124" s="1223"/>
      <c r="AM124" s="1223"/>
      <c r="AN124" s="1223"/>
      <c r="AO124" s="1223"/>
      <c r="AP124" s="1223"/>
      <c r="AQ124" s="1223"/>
      <c r="AR124" s="1223"/>
      <c r="AS124" s="1223"/>
      <c r="AT124" s="1223"/>
      <c r="AU124" s="1223"/>
      <c r="AV124" s="1223"/>
      <c r="AW124" s="1223"/>
      <c r="AX124" s="1223"/>
      <c r="AY124" s="1223"/>
      <c r="AZ124" s="1223"/>
      <c r="BA124" s="1223"/>
      <c r="BB124" s="1223"/>
      <c r="BC124" s="1223"/>
    </row>
    <row r="125" spans="1:55" x14ac:dyDescent="0.25">
      <c r="A125" s="1223"/>
      <c r="B125" s="1223"/>
      <c r="C125" s="1223"/>
      <c r="D125" s="1223"/>
      <c r="E125" s="1223"/>
      <c r="F125" s="1223"/>
      <c r="G125" s="1223"/>
      <c r="H125" s="1223"/>
      <c r="I125" s="1223"/>
      <c r="J125" s="1223"/>
      <c r="K125" s="1223"/>
      <c r="L125" s="1223"/>
      <c r="M125" s="1223"/>
      <c r="N125" s="1223"/>
      <c r="O125" s="1223"/>
      <c r="P125" s="1223"/>
      <c r="Q125" s="1223"/>
      <c r="R125" s="1223"/>
      <c r="S125" s="1223"/>
      <c r="T125" s="1223"/>
      <c r="U125" s="1223"/>
      <c r="V125" s="1223"/>
      <c r="W125" s="1223"/>
      <c r="X125" s="1223"/>
      <c r="Y125" s="1223"/>
      <c r="Z125" s="1223"/>
      <c r="AA125" s="1223"/>
      <c r="AB125" s="1223"/>
      <c r="AC125" s="1223"/>
      <c r="AD125" s="1223"/>
      <c r="AE125" s="1223"/>
      <c r="AF125" s="1223"/>
      <c r="AG125" s="1223"/>
      <c r="AH125" s="1223"/>
      <c r="AI125" s="1223"/>
      <c r="AJ125" s="1223"/>
      <c r="AK125" s="1223"/>
      <c r="AL125" s="1223"/>
      <c r="AM125" s="1223"/>
      <c r="AN125" s="1223"/>
      <c r="AO125" s="1223"/>
      <c r="AP125" s="1223"/>
      <c r="AQ125" s="1223"/>
      <c r="AR125" s="1223"/>
      <c r="AS125" s="1223"/>
      <c r="AT125" s="1223"/>
      <c r="AU125" s="1223"/>
      <c r="AV125" s="1223"/>
      <c r="AW125" s="1223"/>
      <c r="AX125" s="1223"/>
      <c r="AY125" s="1223"/>
      <c r="AZ125" s="1223"/>
      <c r="BA125" s="1223"/>
      <c r="BB125" s="1223"/>
      <c r="BC125" s="1223"/>
    </row>
    <row r="126" spans="1:55" x14ac:dyDescent="0.25">
      <c r="A126" s="1223"/>
      <c r="B126" s="1223"/>
      <c r="C126" s="1223"/>
      <c r="D126" s="1223"/>
      <c r="E126" s="1223"/>
      <c r="F126" s="1223"/>
      <c r="G126" s="1223"/>
      <c r="H126" s="1223"/>
      <c r="I126" s="1223"/>
      <c r="J126" s="1223"/>
      <c r="K126" s="1223"/>
      <c r="L126" s="1223"/>
      <c r="M126" s="1223"/>
      <c r="N126" s="1223"/>
      <c r="O126" s="1223"/>
      <c r="P126" s="1223"/>
      <c r="Q126" s="1223"/>
      <c r="R126" s="1223"/>
      <c r="S126" s="1223"/>
      <c r="T126" s="1223"/>
      <c r="U126" s="1223"/>
      <c r="V126" s="1223"/>
      <c r="W126" s="1223"/>
      <c r="X126" s="1223"/>
      <c r="Y126" s="1223"/>
      <c r="Z126" s="1223"/>
      <c r="AA126" s="1223"/>
      <c r="AB126" s="1223"/>
      <c r="AC126" s="1223"/>
      <c r="AD126" s="1223"/>
      <c r="AE126" s="1223"/>
      <c r="AF126" s="1223"/>
      <c r="AG126" s="1223"/>
      <c r="AH126" s="1223"/>
      <c r="AI126" s="1223"/>
      <c r="AJ126" s="1223"/>
      <c r="AK126" s="1223"/>
      <c r="AL126" s="1223"/>
      <c r="AM126" s="1223"/>
      <c r="AN126" s="1223"/>
      <c r="AO126" s="1223"/>
      <c r="AP126" s="1223"/>
      <c r="AQ126" s="1223"/>
      <c r="AR126" s="1223"/>
      <c r="AS126" s="1223"/>
      <c r="AT126" s="1223"/>
      <c r="AU126" s="1223"/>
      <c r="AV126" s="1223"/>
      <c r="AW126" s="1223"/>
      <c r="AX126" s="1223"/>
      <c r="AY126" s="1223"/>
      <c r="AZ126" s="1223"/>
      <c r="BA126" s="1223"/>
      <c r="BB126" s="1223"/>
      <c r="BC126" s="1223"/>
    </row>
    <row r="127" spans="1:55" x14ac:dyDescent="0.25">
      <c r="A127" s="1223"/>
      <c r="B127" s="1223"/>
      <c r="C127" s="1223"/>
      <c r="D127" s="1223"/>
      <c r="E127" s="1223"/>
      <c r="F127" s="1223"/>
      <c r="G127" s="1223"/>
      <c r="H127" s="1223"/>
      <c r="I127" s="1223"/>
      <c r="J127" s="1223"/>
      <c r="K127" s="1223"/>
      <c r="L127" s="1223"/>
      <c r="M127" s="1223"/>
      <c r="N127" s="1223"/>
      <c r="O127" s="1223"/>
      <c r="P127" s="1223"/>
      <c r="Q127" s="1223"/>
      <c r="R127" s="1223"/>
      <c r="S127" s="1223"/>
      <c r="T127" s="1223"/>
      <c r="U127" s="1223"/>
      <c r="V127" s="1223"/>
      <c r="W127" s="1223"/>
      <c r="X127" s="1223"/>
      <c r="Y127" s="1223"/>
      <c r="Z127" s="1223"/>
      <c r="AA127" s="1223"/>
      <c r="AB127" s="1223"/>
      <c r="AC127" s="1223"/>
      <c r="AD127" s="1223"/>
      <c r="AE127" s="1223"/>
      <c r="AF127" s="1223"/>
      <c r="AG127" s="1223"/>
      <c r="AH127" s="1223"/>
      <c r="AI127" s="1223"/>
      <c r="AJ127" s="1223"/>
      <c r="AK127" s="1223"/>
      <c r="AL127" s="1223"/>
      <c r="AM127" s="1223"/>
      <c r="AN127" s="1223"/>
      <c r="AO127" s="1223"/>
      <c r="AP127" s="1223"/>
      <c r="AQ127" s="1223"/>
      <c r="AR127" s="1223"/>
      <c r="AS127" s="1223"/>
      <c r="AT127" s="1223"/>
      <c r="AU127" s="1223"/>
      <c r="AV127" s="1223"/>
      <c r="AW127" s="1223"/>
      <c r="AX127" s="1223"/>
      <c r="AY127" s="1223"/>
      <c r="AZ127" s="1223"/>
      <c r="BA127" s="1223"/>
      <c r="BB127" s="1223"/>
      <c r="BC127" s="1223"/>
    </row>
    <row r="128" spans="1:55" x14ac:dyDescent="0.25">
      <c r="A128" s="1223"/>
      <c r="B128" s="1223"/>
      <c r="C128" s="1223"/>
      <c r="D128" s="1223"/>
      <c r="E128" s="1223"/>
      <c r="F128" s="1223"/>
      <c r="G128" s="1223"/>
      <c r="H128" s="1223"/>
      <c r="I128" s="1223"/>
      <c r="J128" s="1223"/>
      <c r="K128" s="1223"/>
      <c r="L128" s="1223"/>
      <c r="M128" s="1223"/>
      <c r="N128" s="1223"/>
      <c r="O128" s="1223"/>
      <c r="P128" s="1223"/>
      <c r="Q128" s="1223"/>
      <c r="R128" s="1223"/>
      <c r="S128" s="1223"/>
      <c r="T128" s="1223"/>
      <c r="U128" s="1223"/>
      <c r="V128" s="1223"/>
      <c r="W128" s="1223"/>
      <c r="X128" s="1223"/>
      <c r="Y128" s="1223"/>
      <c r="Z128" s="1223"/>
      <c r="AA128" s="1223"/>
      <c r="AB128" s="1223"/>
      <c r="AC128" s="1223"/>
      <c r="AD128" s="1223"/>
      <c r="AE128" s="1223"/>
      <c r="AF128" s="1223"/>
      <c r="AG128" s="1223"/>
      <c r="AH128" s="1223"/>
      <c r="AI128" s="1223"/>
      <c r="AJ128" s="1223"/>
      <c r="AK128" s="1223"/>
      <c r="AL128" s="1223"/>
      <c r="AM128" s="1223"/>
      <c r="AN128" s="1223"/>
      <c r="AO128" s="1223"/>
      <c r="AP128" s="1223"/>
      <c r="AQ128" s="1223"/>
      <c r="AR128" s="1223"/>
      <c r="AS128" s="1223"/>
      <c r="AT128" s="1223"/>
      <c r="AU128" s="1223"/>
      <c r="AV128" s="1223"/>
      <c r="AW128" s="1223"/>
      <c r="AX128" s="1223"/>
      <c r="AY128" s="1223"/>
      <c r="AZ128" s="1223"/>
      <c r="BA128" s="1223"/>
      <c r="BB128" s="1223"/>
      <c r="BC128" s="1223"/>
    </row>
    <row r="129" spans="1:55" x14ac:dyDescent="0.25">
      <c r="A129" s="1223"/>
      <c r="B129" s="1223"/>
      <c r="C129" s="1223"/>
      <c r="D129" s="1223"/>
      <c r="E129" s="1223"/>
      <c r="F129" s="1223"/>
      <c r="G129" s="1223"/>
      <c r="H129" s="1223"/>
      <c r="I129" s="1223"/>
      <c r="J129" s="1223"/>
      <c r="K129" s="1223"/>
      <c r="L129" s="1223"/>
      <c r="M129" s="1223"/>
      <c r="N129" s="1223"/>
      <c r="O129" s="1223"/>
      <c r="P129" s="1223"/>
      <c r="Q129" s="1223"/>
      <c r="R129" s="1223"/>
      <c r="S129" s="1223"/>
      <c r="T129" s="1223"/>
      <c r="U129" s="1223"/>
      <c r="V129" s="1223"/>
      <c r="W129" s="1223"/>
      <c r="X129" s="1223"/>
      <c r="Y129" s="1223"/>
      <c r="Z129" s="1223"/>
      <c r="AA129" s="1223"/>
      <c r="AB129" s="1223"/>
      <c r="AC129" s="1223"/>
      <c r="AD129" s="1223"/>
      <c r="AE129" s="1223"/>
      <c r="AF129" s="1223"/>
      <c r="AG129" s="1223"/>
      <c r="AH129" s="1223"/>
      <c r="AI129" s="1223"/>
      <c r="AJ129" s="1223"/>
      <c r="AK129" s="1223"/>
      <c r="AL129" s="1223"/>
      <c r="AM129" s="1223"/>
      <c r="AN129" s="1223"/>
      <c r="AO129" s="1223"/>
      <c r="AP129" s="1223"/>
      <c r="AQ129" s="1223"/>
      <c r="AR129" s="1223"/>
      <c r="AS129" s="1223"/>
      <c r="AT129" s="1223"/>
      <c r="AU129" s="1223"/>
      <c r="AV129" s="1223"/>
      <c r="AW129" s="1223"/>
      <c r="AX129" s="1223"/>
      <c r="AY129" s="1223"/>
      <c r="AZ129" s="1223"/>
      <c r="BA129" s="1223"/>
      <c r="BB129" s="1223"/>
      <c r="BC129" s="1223"/>
    </row>
    <row r="130" spans="1:55" x14ac:dyDescent="0.25">
      <c r="A130" s="1223"/>
      <c r="B130" s="1223"/>
      <c r="C130" s="1223"/>
      <c r="D130" s="1223"/>
      <c r="E130" s="1223"/>
      <c r="F130" s="1223"/>
      <c r="G130" s="1223"/>
      <c r="H130" s="1223"/>
      <c r="I130" s="1223"/>
      <c r="J130" s="1223"/>
      <c r="K130" s="1223"/>
      <c r="L130" s="1223"/>
      <c r="M130" s="1223"/>
      <c r="N130" s="1223"/>
      <c r="O130" s="1223"/>
      <c r="P130" s="1223"/>
      <c r="Q130" s="1223"/>
      <c r="R130" s="1223"/>
      <c r="S130" s="1223"/>
      <c r="T130" s="1223"/>
      <c r="U130" s="1223"/>
      <c r="V130" s="1223"/>
      <c r="W130" s="1223"/>
      <c r="X130" s="1223"/>
      <c r="Y130" s="1223"/>
      <c r="Z130" s="1223"/>
      <c r="AA130" s="1223"/>
      <c r="AB130" s="1223"/>
      <c r="AC130" s="1223"/>
      <c r="AD130" s="1223"/>
      <c r="AE130" s="1223"/>
      <c r="AF130" s="1223"/>
      <c r="AG130" s="1223"/>
      <c r="AH130" s="1223"/>
      <c r="AI130" s="1223"/>
      <c r="AJ130" s="1223"/>
      <c r="AK130" s="1223"/>
      <c r="AL130" s="1223"/>
      <c r="AM130" s="1223"/>
      <c r="AN130" s="1223"/>
      <c r="AO130" s="1223"/>
      <c r="AP130" s="1223"/>
      <c r="AQ130" s="1223"/>
      <c r="AR130" s="1223"/>
      <c r="AS130" s="1223"/>
      <c r="AT130" s="1223"/>
      <c r="AU130" s="1223"/>
      <c r="AV130" s="1223"/>
      <c r="AW130" s="1223"/>
      <c r="AX130" s="1223"/>
      <c r="AY130" s="1223"/>
      <c r="AZ130" s="1223"/>
      <c r="BA130" s="1223"/>
      <c r="BB130" s="1223"/>
      <c r="BC130" s="1223"/>
    </row>
    <row r="131" spans="1:55" x14ac:dyDescent="0.25">
      <c r="A131" s="1223"/>
      <c r="B131" s="1223"/>
      <c r="C131" s="1223"/>
      <c r="D131" s="1223"/>
      <c r="E131" s="1223"/>
      <c r="F131" s="1223"/>
      <c r="G131" s="1223"/>
      <c r="H131" s="1223"/>
      <c r="I131" s="1223"/>
      <c r="J131" s="1223"/>
      <c r="K131" s="1223"/>
      <c r="L131" s="1223"/>
      <c r="M131" s="1223"/>
      <c r="N131" s="1223"/>
      <c r="O131" s="1223"/>
      <c r="P131" s="1223"/>
      <c r="Q131" s="1223"/>
      <c r="R131" s="1223"/>
      <c r="S131" s="1223"/>
      <c r="T131" s="1223"/>
      <c r="U131" s="1223"/>
      <c r="V131" s="1223"/>
      <c r="W131" s="1223"/>
      <c r="X131" s="1223"/>
      <c r="Y131" s="1223"/>
      <c r="Z131" s="1223"/>
      <c r="AA131" s="1223"/>
      <c r="AB131" s="1223"/>
      <c r="AC131" s="1223"/>
      <c r="AD131" s="1223"/>
      <c r="AE131" s="1223"/>
      <c r="AF131" s="1223"/>
      <c r="AG131" s="1223"/>
      <c r="AH131" s="1223"/>
      <c r="AI131" s="1223"/>
      <c r="AJ131" s="1223"/>
      <c r="AK131" s="1223"/>
      <c r="AL131" s="1223"/>
      <c r="AM131" s="1223"/>
      <c r="AN131" s="1223"/>
      <c r="AO131" s="1223"/>
      <c r="AP131" s="1223"/>
      <c r="AQ131" s="1223"/>
      <c r="AR131" s="1223"/>
      <c r="AS131" s="1223"/>
      <c r="AT131" s="1223"/>
      <c r="AU131" s="1223"/>
      <c r="AV131" s="1223"/>
      <c r="AW131" s="1223"/>
      <c r="AX131" s="1223"/>
      <c r="AY131" s="1223"/>
      <c r="AZ131" s="1223"/>
      <c r="BA131" s="1223"/>
      <c r="BB131" s="1223"/>
      <c r="BC131" s="1223"/>
    </row>
    <row r="132" spans="1:55" x14ac:dyDescent="0.25">
      <c r="A132" s="1223"/>
      <c r="B132" s="1223"/>
      <c r="C132" s="1223"/>
      <c r="D132" s="1223"/>
      <c r="E132" s="1223"/>
      <c r="F132" s="1223"/>
      <c r="G132" s="1223"/>
      <c r="H132" s="1223"/>
      <c r="I132" s="1223"/>
      <c r="J132" s="1223"/>
      <c r="K132" s="1223"/>
      <c r="L132" s="1223"/>
      <c r="M132" s="1223"/>
      <c r="N132" s="1223"/>
      <c r="O132" s="1223"/>
      <c r="P132" s="1223"/>
      <c r="Q132" s="1223"/>
      <c r="R132" s="1223"/>
      <c r="S132" s="1223"/>
      <c r="T132" s="1223"/>
      <c r="U132" s="1223"/>
      <c r="V132" s="1223"/>
      <c r="W132" s="1223"/>
      <c r="X132" s="1223"/>
      <c r="Y132" s="1223"/>
      <c r="Z132" s="1223"/>
      <c r="AA132" s="1223"/>
      <c r="AB132" s="1223"/>
      <c r="AC132" s="1223"/>
      <c r="AD132" s="1223"/>
      <c r="AE132" s="1223"/>
      <c r="AF132" s="1223"/>
      <c r="AG132" s="1223"/>
      <c r="AH132" s="1223"/>
      <c r="AI132" s="1223"/>
      <c r="AJ132" s="1223"/>
      <c r="AK132" s="1223"/>
      <c r="AL132" s="1223"/>
      <c r="AM132" s="1223"/>
      <c r="AN132" s="1223"/>
      <c r="AO132" s="1223"/>
      <c r="AP132" s="1223"/>
      <c r="AQ132" s="1223"/>
      <c r="AR132" s="1223"/>
      <c r="AS132" s="1223"/>
      <c r="AT132" s="1223"/>
      <c r="AU132" s="1223"/>
      <c r="AV132" s="1223"/>
      <c r="AW132" s="1223"/>
      <c r="AX132" s="1223"/>
      <c r="AY132" s="1223"/>
      <c r="AZ132" s="1223"/>
      <c r="BA132" s="1223"/>
      <c r="BB132" s="1223"/>
      <c r="BC132" s="1223"/>
    </row>
    <row r="133" spans="1:55" x14ac:dyDescent="0.25">
      <c r="A133" s="1223"/>
      <c r="B133" s="1223"/>
      <c r="C133" s="1223"/>
      <c r="D133" s="1223"/>
      <c r="E133" s="1223"/>
      <c r="F133" s="1223"/>
      <c r="G133" s="1223"/>
      <c r="H133" s="1223"/>
      <c r="I133" s="1223"/>
      <c r="J133" s="1223"/>
      <c r="K133" s="1223"/>
      <c r="L133" s="1223"/>
      <c r="M133" s="1223"/>
      <c r="N133" s="1223"/>
      <c r="O133" s="1223"/>
      <c r="P133" s="1223"/>
      <c r="Q133" s="1223"/>
      <c r="R133" s="1223"/>
      <c r="S133" s="1223"/>
      <c r="T133" s="1223"/>
      <c r="U133" s="1223"/>
      <c r="V133" s="1223"/>
      <c r="W133" s="1223"/>
      <c r="X133" s="1223"/>
      <c r="Y133" s="1223"/>
      <c r="Z133" s="1223"/>
      <c r="AA133" s="1223"/>
      <c r="AB133" s="1223"/>
      <c r="AC133" s="1223"/>
      <c r="AD133" s="1223"/>
      <c r="AE133" s="1223"/>
      <c r="AF133" s="1223"/>
      <c r="AG133" s="1223"/>
      <c r="AH133" s="1223"/>
      <c r="AI133" s="1223"/>
      <c r="AJ133" s="1223"/>
      <c r="AK133" s="1223"/>
      <c r="AL133" s="1223"/>
      <c r="AM133" s="1223"/>
      <c r="AN133" s="1223"/>
      <c r="AO133" s="1223"/>
      <c r="AP133" s="1223"/>
      <c r="AQ133" s="1223"/>
      <c r="AR133" s="1223"/>
      <c r="AS133" s="1223"/>
      <c r="AT133" s="1223"/>
      <c r="AU133" s="1223"/>
      <c r="AV133" s="1223"/>
      <c r="AW133" s="1223"/>
      <c r="AX133" s="1223"/>
      <c r="AY133" s="1223"/>
      <c r="AZ133" s="1223"/>
      <c r="BA133" s="1223"/>
      <c r="BB133" s="1223"/>
      <c r="BC133" s="1223"/>
    </row>
    <row r="134" spans="1:55" x14ac:dyDescent="0.25">
      <c r="A134" s="1223"/>
      <c r="B134" s="1223"/>
      <c r="C134" s="1223"/>
      <c r="D134" s="1223"/>
      <c r="E134" s="1223"/>
      <c r="F134" s="1223"/>
      <c r="G134" s="1223"/>
      <c r="H134" s="1223"/>
      <c r="I134" s="1223"/>
      <c r="J134" s="1223"/>
      <c r="K134" s="1223"/>
      <c r="L134" s="1223"/>
      <c r="M134" s="1223"/>
      <c r="N134" s="1223"/>
      <c r="O134" s="1223"/>
      <c r="P134" s="1223"/>
      <c r="Q134" s="1223"/>
      <c r="R134" s="1223"/>
      <c r="S134" s="1223"/>
      <c r="T134" s="1223"/>
      <c r="U134" s="1223"/>
      <c r="V134" s="1223"/>
      <c r="W134" s="1223"/>
      <c r="X134" s="1223"/>
      <c r="Y134" s="1223"/>
      <c r="Z134" s="1223"/>
      <c r="AA134" s="1223"/>
      <c r="AB134" s="1223"/>
      <c r="AC134" s="1223"/>
      <c r="AD134" s="1223"/>
      <c r="AE134" s="1223"/>
      <c r="AF134" s="1223"/>
      <c r="AG134" s="1223"/>
      <c r="AH134" s="1223"/>
      <c r="AI134" s="1223"/>
      <c r="AJ134" s="1223"/>
      <c r="AK134" s="1223"/>
      <c r="AL134" s="1223"/>
      <c r="AM134" s="1223"/>
      <c r="AN134" s="1223"/>
      <c r="AO134" s="1223"/>
      <c r="AP134" s="1223"/>
      <c r="AQ134" s="1223"/>
      <c r="AR134" s="1223"/>
      <c r="AS134" s="1223"/>
      <c r="AT134" s="1223"/>
      <c r="AU134" s="1223"/>
      <c r="AV134" s="1223"/>
      <c r="AW134" s="1223"/>
      <c r="AX134" s="1223"/>
      <c r="AY134" s="1223"/>
      <c r="AZ134" s="1223"/>
      <c r="BA134" s="1223"/>
      <c r="BB134" s="1223"/>
      <c r="BC134" s="1223"/>
    </row>
    <row r="135" spans="1:55" x14ac:dyDescent="0.25">
      <c r="A135" s="1223"/>
      <c r="B135" s="1223"/>
      <c r="C135" s="1223"/>
      <c r="D135" s="1223"/>
      <c r="E135" s="1223"/>
      <c r="F135" s="1223"/>
      <c r="G135" s="1223"/>
      <c r="H135" s="1223"/>
      <c r="I135" s="1223"/>
      <c r="J135" s="1223"/>
      <c r="K135" s="1223"/>
      <c r="L135" s="1223"/>
      <c r="M135" s="1223"/>
      <c r="N135" s="1223"/>
      <c r="O135" s="1223"/>
      <c r="P135" s="1223"/>
      <c r="Q135" s="1223"/>
      <c r="R135" s="1223"/>
      <c r="S135" s="1223"/>
      <c r="T135" s="1223"/>
      <c r="U135" s="1223"/>
      <c r="V135" s="1223"/>
      <c r="W135" s="1223"/>
      <c r="X135" s="1223"/>
      <c r="Y135" s="1223"/>
      <c r="Z135" s="1223"/>
      <c r="AA135" s="1223"/>
      <c r="AB135" s="1223"/>
      <c r="AC135" s="1223"/>
      <c r="AD135" s="1223"/>
      <c r="AE135" s="1223"/>
      <c r="AF135" s="1223"/>
      <c r="AG135" s="1223"/>
      <c r="AH135" s="1223"/>
      <c r="AI135" s="1223"/>
      <c r="AJ135" s="1223"/>
      <c r="AK135" s="1223"/>
      <c r="AL135" s="1223"/>
      <c r="AM135" s="1223"/>
      <c r="AN135" s="1223"/>
      <c r="AO135" s="1223"/>
      <c r="AP135" s="1223"/>
      <c r="AQ135" s="1223"/>
      <c r="AR135" s="1223"/>
      <c r="AS135" s="1223"/>
      <c r="AT135" s="1223"/>
      <c r="AU135" s="1223"/>
      <c r="AV135" s="1223"/>
      <c r="AW135" s="1223"/>
      <c r="AX135" s="1223"/>
      <c r="AY135" s="1223"/>
      <c r="AZ135" s="1223"/>
      <c r="BA135" s="1223"/>
      <c r="BB135" s="1223"/>
      <c r="BC135" s="1223"/>
    </row>
    <row r="136" spans="1:55" x14ac:dyDescent="0.25">
      <c r="A136" s="1223"/>
      <c r="B136" s="1223"/>
      <c r="C136" s="1223"/>
      <c r="D136" s="1223"/>
      <c r="E136" s="1223"/>
      <c r="F136" s="1223"/>
      <c r="G136" s="1223"/>
      <c r="H136" s="1223"/>
      <c r="I136" s="1223"/>
      <c r="J136" s="1223"/>
      <c r="K136" s="1223"/>
      <c r="L136" s="1223"/>
      <c r="M136" s="1223"/>
      <c r="N136" s="1223"/>
      <c r="O136" s="1223"/>
      <c r="P136" s="1223"/>
      <c r="Q136" s="1223"/>
      <c r="R136" s="1223"/>
      <c r="S136" s="1223"/>
      <c r="T136" s="1223"/>
      <c r="U136" s="1223"/>
      <c r="V136" s="1223"/>
      <c r="W136" s="1223"/>
      <c r="X136" s="1223"/>
      <c r="Y136" s="1223"/>
      <c r="Z136" s="1223"/>
      <c r="AA136" s="1223"/>
      <c r="AB136" s="1223"/>
      <c r="AC136" s="1223"/>
      <c r="AD136" s="1223"/>
      <c r="AE136" s="1223"/>
      <c r="AF136" s="1223"/>
      <c r="AG136" s="1223"/>
      <c r="AH136" s="1223"/>
      <c r="AI136" s="1223"/>
      <c r="AJ136" s="1223"/>
      <c r="AK136" s="1223"/>
      <c r="AL136" s="1223"/>
      <c r="AM136" s="1223"/>
      <c r="AN136" s="1223"/>
      <c r="AO136" s="1223"/>
      <c r="AP136" s="1223"/>
      <c r="AQ136" s="1223"/>
      <c r="AR136" s="1223"/>
      <c r="AS136" s="1223"/>
      <c r="AT136" s="1223"/>
      <c r="AU136" s="1223"/>
      <c r="AV136" s="1223"/>
      <c r="AW136" s="1223"/>
      <c r="AX136" s="1223"/>
      <c r="AY136" s="1223"/>
      <c r="AZ136" s="1223"/>
      <c r="BA136" s="1223"/>
      <c r="BB136" s="1223"/>
      <c r="BC136" s="1223"/>
    </row>
    <row r="137" spans="1:55" x14ac:dyDescent="0.25">
      <c r="A137" s="1223"/>
      <c r="B137" s="1223"/>
      <c r="C137" s="1223"/>
      <c r="D137" s="1223"/>
      <c r="E137" s="1223"/>
      <c r="F137" s="1223"/>
      <c r="G137" s="1223"/>
      <c r="H137" s="1223"/>
      <c r="I137" s="1223"/>
      <c r="J137" s="1223"/>
      <c r="K137" s="1223"/>
      <c r="L137" s="1223"/>
      <c r="M137" s="1223"/>
      <c r="N137" s="1223"/>
      <c r="O137" s="1223"/>
      <c r="P137" s="1223"/>
      <c r="Q137" s="1223"/>
      <c r="R137" s="1223"/>
      <c r="S137" s="1223"/>
      <c r="T137" s="1223"/>
      <c r="U137" s="1223"/>
      <c r="V137" s="1223"/>
      <c r="W137" s="1223"/>
      <c r="X137" s="1223"/>
      <c r="Y137" s="1223"/>
      <c r="Z137" s="1223"/>
      <c r="AA137" s="1223"/>
      <c r="AB137" s="1223"/>
      <c r="AC137" s="1223"/>
      <c r="AD137" s="1223"/>
      <c r="AE137" s="1223"/>
      <c r="AF137" s="1223"/>
      <c r="AG137" s="1223"/>
      <c r="AH137" s="1223"/>
      <c r="AI137" s="1223"/>
      <c r="AJ137" s="1223"/>
      <c r="AK137" s="1223"/>
      <c r="AL137" s="1223"/>
      <c r="AM137" s="1223"/>
      <c r="AN137" s="1223"/>
      <c r="AO137" s="1223"/>
      <c r="AP137" s="1223"/>
      <c r="AQ137" s="1223"/>
      <c r="AR137" s="1223"/>
      <c r="AS137" s="1223"/>
      <c r="AT137" s="1223"/>
      <c r="AU137" s="1223"/>
      <c r="AV137" s="1223"/>
      <c r="AW137" s="1223"/>
      <c r="AX137" s="1223"/>
      <c r="AY137" s="1223"/>
      <c r="AZ137" s="1223"/>
      <c r="BA137" s="1223"/>
      <c r="BB137" s="1223"/>
      <c r="BC137" s="1223"/>
    </row>
    <row r="138" spans="1:55" x14ac:dyDescent="0.25">
      <c r="A138" s="1223"/>
      <c r="B138" s="1223"/>
      <c r="C138" s="1223"/>
      <c r="D138" s="1223"/>
      <c r="E138" s="1223"/>
      <c r="F138" s="1223"/>
      <c r="G138" s="1223"/>
      <c r="H138" s="1223"/>
      <c r="I138" s="1223"/>
      <c r="J138" s="1223"/>
      <c r="K138" s="1223"/>
      <c r="L138" s="1223"/>
      <c r="M138" s="1223"/>
      <c r="N138" s="1223"/>
      <c r="O138" s="1223"/>
      <c r="P138" s="1223"/>
      <c r="Q138" s="1223"/>
      <c r="R138" s="1223"/>
      <c r="S138" s="1223"/>
      <c r="T138" s="1223"/>
      <c r="U138" s="1223"/>
      <c r="V138" s="1223"/>
      <c r="W138" s="1223"/>
      <c r="X138" s="1223"/>
      <c r="Y138" s="1223"/>
      <c r="Z138" s="1223"/>
      <c r="AA138" s="1223"/>
      <c r="AB138" s="1223"/>
      <c r="AC138" s="1223"/>
      <c r="AD138" s="1223"/>
      <c r="AE138" s="1223"/>
      <c r="AF138" s="1223"/>
      <c r="AG138" s="1223"/>
      <c r="AH138" s="1223"/>
      <c r="AI138" s="1223"/>
      <c r="AJ138" s="1223"/>
      <c r="AK138" s="1223"/>
      <c r="AL138" s="1223"/>
      <c r="AM138" s="1223"/>
      <c r="AN138" s="1223"/>
      <c r="AO138" s="1223"/>
      <c r="AP138" s="1223"/>
      <c r="AQ138" s="1223"/>
      <c r="AR138" s="1223"/>
      <c r="AS138" s="1223"/>
      <c r="AT138" s="1223"/>
      <c r="AU138" s="1223"/>
      <c r="AV138" s="1223"/>
      <c r="AW138" s="1223"/>
      <c r="AX138" s="1223"/>
      <c r="AY138" s="1223"/>
      <c r="AZ138" s="1223"/>
      <c r="BA138" s="1223"/>
      <c r="BB138" s="1223"/>
      <c r="BC138" s="1223"/>
    </row>
    <row r="139" spans="1:55" x14ac:dyDescent="0.25">
      <c r="A139" s="1223"/>
      <c r="B139" s="1223"/>
      <c r="C139" s="1223"/>
      <c r="D139" s="1223"/>
      <c r="E139" s="1223"/>
      <c r="F139" s="1223"/>
      <c r="G139" s="1223"/>
      <c r="H139" s="1223"/>
      <c r="I139" s="1223"/>
      <c r="J139" s="1223"/>
      <c r="K139" s="1223"/>
      <c r="L139" s="1223"/>
      <c r="M139" s="1223"/>
      <c r="N139" s="1223"/>
      <c r="O139" s="1223"/>
      <c r="P139" s="1223"/>
      <c r="Q139" s="1223"/>
      <c r="R139" s="1223"/>
      <c r="S139" s="1223"/>
      <c r="T139" s="1223"/>
      <c r="U139" s="1223"/>
      <c r="V139" s="1223"/>
      <c r="W139" s="1223"/>
      <c r="X139" s="1223"/>
      <c r="Y139" s="1223"/>
      <c r="Z139" s="1223"/>
      <c r="AA139" s="1223"/>
      <c r="AB139" s="1223"/>
      <c r="AC139" s="1223"/>
      <c r="AD139" s="1223"/>
      <c r="AE139" s="1223"/>
      <c r="AF139" s="1223"/>
      <c r="AG139" s="1223"/>
      <c r="AH139" s="1223"/>
      <c r="AI139" s="1223"/>
      <c r="AJ139" s="1223"/>
      <c r="AK139" s="1223"/>
      <c r="AL139" s="1223"/>
      <c r="AM139" s="1223"/>
      <c r="AN139" s="1223"/>
      <c r="AO139" s="1223"/>
      <c r="AP139" s="1223"/>
      <c r="AQ139" s="1223"/>
      <c r="AR139" s="1223"/>
      <c r="AS139" s="1223"/>
      <c r="AT139" s="1223"/>
      <c r="AU139" s="1223"/>
      <c r="AV139" s="1223"/>
      <c r="AW139" s="1223"/>
      <c r="AX139" s="1223"/>
      <c r="AY139" s="1223"/>
      <c r="AZ139" s="1223"/>
      <c r="BA139" s="1223"/>
      <c r="BB139" s="1223"/>
      <c r="BC139" s="1223"/>
    </row>
    <row r="140" spans="1:55" x14ac:dyDescent="0.25">
      <c r="A140" s="1223"/>
      <c r="B140" s="1223"/>
      <c r="C140" s="1223"/>
      <c r="D140" s="1223"/>
      <c r="E140" s="1223"/>
      <c r="F140" s="1223"/>
      <c r="G140" s="1223"/>
      <c r="H140" s="1223"/>
      <c r="I140" s="1223"/>
      <c r="J140" s="1223"/>
      <c r="K140" s="1223"/>
      <c r="L140" s="1223"/>
      <c r="M140" s="1223"/>
      <c r="N140" s="1223"/>
      <c r="O140" s="1223"/>
      <c r="P140" s="1223"/>
      <c r="Q140" s="1223"/>
      <c r="R140" s="1223"/>
      <c r="S140" s="1223"/>
      <c r="T140" s="1223"/>
      <c r="U140" s="1223"/>
      <c r="V140" s="1223"/>
      <c r="W140" s="1223"/>
      <c r="X140" s="1223"/>
      <c r="Y140" s="1223"/>
      <c r="Z140" s="1223"/>
      <c r="AA140" s="1223"/>
      <c r="AB140" s="1223"/>
      <c r="AC140" s="1223"/>
      <c r="AD140" s="1223"/>
      <c r="AE140" s="1223"/>
      <c r="AF140" s="1223"/>
      <c r="AG140" s="1223"/>
      <c r="AH140" s="1223"/>
      <c r="AI140" s="1223"/>
      <c r="AJ140" s="1223"/>
      <c r="AK140" s="1223"/>
      <c r="AL140" s="1223"/>
      <c r="AM140" s="1223"/>
      <c r="AN140" s="1223"/>
      <c r="AO140" s="1223"/>
      <c r="AP140" s="1223"/>
      <c r="AQ140" s="1223"/>
      <c r="AR140" s="1223"/>
      <c r="AS140" s="1223"/>
      <c r="AT140" s="1223"/>
      <c r="AU140" s="1223"/>
      <c r="AV140" s="1223"/>
      <c r="AW140" s="1223"/>
      <c r="AX140" s="1223"/>
      <c r="AY140" s="1223"/>
      <c r="AZ140" s="1223"/>
      <c r="BA140" s="1223"/>
      <c r="BB140" s="1223"/>
      <c r="BC140" s="1223"/>
    </row>
    <row r="141" spans="1:55" x14ac:dyDescent="0.25">
      <c r="A141" s="1223"/>
      <c r="B141" s="1223"/>
      <c r="C141" s="1223"/>
      <c r="D141" s="1223"/>
      <c r="E141" s="1223"/>
      <c r="F141" s="1223"/>
      <c r="G141" s="1223"/>
      <c r="H141" s="1223"/>
      <c r="I141" s="1223"/>
      <c r="J141" s="1223"/>
      <c r="K141" s="1223"/>
      <c r="L141" s="1223"/>
      <c r="M141" s="1223"/>
      <c r="N141" s="1223"/>
      <c r="O141" s="1223"/>
      <c r="P141" s="1223"/>
      <c r="Q141" s="1223"/>
      <c r="R141" s="1223"/>
      <c r="S141" s="1223"/>
      <c r="T141" s="1223"/>
      <c r="U141" s="1223"/>
      <c r="V141" s="1223"/>
      <c r="W141" s="1223"/>
      <c r="X141" s="1223"/>
      <c r="Y141" s="1223"/>
      <c r="Z141" s="1223"/>
      <c r="AA141" s="1223"/>
      <c r="AB141" s="1223"/>
      <c r="AC141" s="1223"/>
      <c r="AD141" s="1223"/>
      <c r="AE141" s="1223"/>
      <c r="AF141" s="1223"/>
      <c r="AG141" s="1223"/>
      <c r="AH141" s="1223"/>
      <c r="AI141" s="1223"/>
      <c r="AJ141" s="1223"/>
      <c r="AK141" s="1223"/>
      <c r="AL141" s="1223"/>
      <c r="AM141" s="1223"/>
      <c r="AN141" s="1223"/>
      <c r="AO141" s="1223"/>
      <c r="AP141" s="1223"/>
      <c r="AQ141" s="1223"/>
      <c r="AR141" s="1223"/>
      <c r="AS141" s="1223"/>
      <c r="AT141" s="1223"/>
      <c r="AU141" s="1223"/>
      <c r="AV141" s="1223"/>
      <c r="AW141" s="1223"/>
      <c r="AX141" s="1223"/>
      <c r="AY141" s="1223"/>
      <c r="AZ141" s="1223"/>
      <c r="BA141" s="1223"/>
      <c r="BB141" s="1223"/>
      <c r="BC141" s="1223"/>
    </row>
    <row r="142" spans="1:55" x14ac:dyDescent="0.25">
      <c r="A142" s="1223"/>
      <c r="B142" s="1223"/>
      <c r="C142" s="1223"/>
      <c r="D142" s="1223"/>
      <c r="E142" s="1223"/>
      <c r="F142" s="1223"/>
      <c r="G142" s="1223"/>
      <c r="H142" s="1223"/>
      <c r="I142" s="1223"/>
      <c r="J142" s="1223"/>
      <c r="K142" s="1223"/>
      <c r="L142" s="1223"/>
      <c r="M142" s="1223"/>
      <c r="N142" s="1223"/>
      <c r="O142" s="1223"/>
      <c r="P142" s="1223"/>
      <c r="Q142" s="1223"/>
      <c r="R142" s="1223"/>
      <c r="S142" s="1223"/>
      <c r="T142" s="1223"/>
      <c r="U142" s="1223"/>
      <c r="V142" s="1223"/>
      <c r="W142" s="1223"/>
      <c r="X142" s="1223"/>
      <c r="Y142" s="1223"/>
      <c r="Z142" s="1223"/>
      <c r="AA142" s="1223"/>
      <c r="AB142" s="1223"/>
      <c r="AC142" s="1223"/>
      <c r="AD142" s="1223"/>
      <c r="AE142" s="1223"/>
      <c r="AF142" s="1223"/>
      <c r="AG142" s="1223"/>
      <c r="AH142" s="1223"/>
      <c r="AI142" s="1223"/>
      <c r="AJ142" s="1223"/>
      <c r="AK142" s="1223"/>
      <c r="AL142" s="1223"/>
      <c r="AM142" s="1223"/>
      <c r="AN142" s="1223"/>
      <c r="AO142" s="1223"/>
      <c r="AP142" s="1223"/>
      <c r="AQ142" s="1223"/>
      <c r="AR142" s="1223"/>
      <c r="AS142" s="1223"/>
      <c r="AT142" s="1223"/>
      <c r="AU142" s="1223"/>
      <c r="AV142" s="1223"/>
      <c r="AW142" s="1223"/>
      <c r="AX142" s="1223"/>
      <c r="AY142" s="1223"/>
      <c r="AZ142" s="1223"/>
      <c r="BA142" s="1223"/>
      <c r="BB142" s="1223"/>
      <c r="BC142" s="1223"/>
    </row>
    <row r="143" spans="1:55" x14ac:dyDescent="0.25">
      <c r="A143" s="1223"/>
      <c r="B143" s="1223"/>
      <c r="C143" s="1223"/>
      <c r="D143" s="1223"/>
      <c r="E143" s="1223"/>
      <c r="F143" s="1223"/>
      <c r="G143" s="1223"/>
      <c r="H143" s="1223"/>
      <c r="I143" s="1223"/>
      <c r="J143" s="1223"/>
      <c r="K143" s="1223"/>
      <c r="L143" s="1223"/>
      <c r="M143" s="1223"/>
      <c r="N143" s="1223"/>
      <c r="O143" s="1223"/>
      <c r="P143" s="1223"/>
      <c r="Q143" s="1223"/>
      <c r="R143" s="1223"/>
      <c r="S143" s="1223"/>
      <c r="T143" s="1223"/>
      <c r="U143" s="1223"/>
      <c r="V143" s="1223"/>
      <c r="W143" s="1223"/>
      <c r="X143" s="1223"/>
      <c r="Y143" s="1223"/>
      <c r="Z143" s="1223"/>
      <c r="AA143" s="1223"/>
      <c r="AB143" s="1223"/>
      <c r="AC143" s="1223"/>
      <c r="AD143" s="1223"/>
      <c r="AE143" s="1223"/>
      <c r="AF143" s="1223"/>
      <c r="AG143" s="1223"/>
      <c r="AH143" s="1223"/>
      <c r="AI143" s="1223"/>
      <c r="AJ143" s="1223"/>
      <c r="AK143" s="1223"/>
      <c r="AL143" s="1223"/>
      <c r="AM143" s="1223"/>
      <c r="AN143" s="1223"/>
      <c r="AO143" s="1223"/>
      <c r="AP143" s="1223"/>
      <c r="AQ143" s="1223"/>
      <c r="AR143" s="1223"/>
      <c r="AS143" s="1223"/>
      <c r="AT143" s="1223"/>
      <c r="AU143" s="1223"/>
      <c r="AV143" s="1223"/>
      <c r="AW143" s="1223"/>
      <c r="AX143" s="1223"/>
      <c r="AY143" s="1223"/>
      <c r="AZ143" s="1223"/>
      <c r="BA143" s="1223"/>
      <c r="BB143" s="1223"/>
      <c r="BC143" s="1223"/>
    </row>
    <row r="144" spans="1:55" x14ac:dyDescent="0.25">
      <c r="A144" s="1223"/>
      <c r="B144" s="1223"/>
      <c r="C144" s="1223"/>
      <c r="D144" s="1223"/>
      <c r="E144" s="1223"/>
      <c r="F144" s="1223"/>
      <c r="G144" s="1223"/>
      <c r="H144" s="1223"/>
      <c r="I144" s="1223"/>
      <c r="J144" s="1223"/>
      <c r="K144" s="1223"/>
      <c r="L144" s="1223"/>
      <c r="M144" s="1223"/>
      <c r="N144" s="1223"/>
      <c r="O144" s="1223"/>
      <c r="P144" s="1223"/>
      <c r="Q144" s="1223"/>
      <c r="R144" s="1223"/>
      <c r="S144" s="1223"/>
      <c r="T144" s="1223"/>
      <c r="U144" s="1223"/>
      <c r="V144" s="1223"/>
      <c r="W144" s="1223"/>
      <c r="X144" s="1223"/>
      <c r="Y144" s="1223"/>
      <c r="Z144" s="1223"/>
      <c r="AA144" s="1223"/>
      <c r="AB144" s="1223"/>
      <c r="AC144" s="1223"/>
      <c r="AD144" s="1223"/>
      <c r="AE144" s="1223"/>
      <c r="AF144" s="1223"/>
      <c r="AG144" s="1223"/>
      <c r="AH144" s="1223"/>
      <c r="AI144" s="1223"/>
      <c r="AJ144" s="1223"/>
      <c r="AK144" s="1223"/>
      <c r="AL144" s="1223"/>
      <c r="AM144" s="1223"/>
      <c r="AN144" s="1223"/>
      <c r="AO144" s="1223"/>
      <c r="AP144" s="1223"/>
      <c r="AQ144" s="1223"/>
      <c r="AR144" s="1223"/>
      <c r="AS144" s="1223"/>
      <c r="AT144" s="1223"/>
      <c r="AU144" s="1223"/>
      <c r="AV144" s="1223"/>
      <c r="AW144" s="1223"/>
      <c r="AX144" s="1223"/>
      <c r="AY144" s="1223"/>
      <c r="AZ144" s="1223"/>
      <c r="BA144" s="1223"/>
      <c r="BB144" s="1223"/>
      <c r="BC144" s="1223"/>
    </row>
    <row r="145" spans="1:55" x14ac:dyDescent="0.25">
      <c r="A145" s="1223"/>
      <c r="B145" s="1223"/>
      <c r="C145" s="1223"/>
      <c r="D145" s="1223"/>
      <c r="E145" s="1223"/>
      <c r="F145" s="1223"/>
      <c r="G145" s="1223"/>
      <c r="H145" s="1223"/>
      <c r="I145" s="1223"/>
      <c r="J145" s="1223"/>
      <c r="K145" s="1223"/>
      <c r="L145" s="1223"/>
      <c r="M145" s="1223"/>
      <c r="N145" s="1223"/>
      <c r="O145" s="1223"/>
      <c r="P145" s="1223"/>
      <c r="Q145" s="1223"/>
      <c r="R145" s="1223"/>
      <c r="S145" s="1223"/>
      <c r="T145" s="1223"/>
      <c r="U145" s="1223"/>
      <c r="V145" s="1223"/>
      <c r="W145" s="1223"/>
      <c r="X145" s="1223"/>
      <c r="Y145" s="1223"/>
      <c r="Z145" s="1223"/>
      <c r="AA145" s="1223"/>
      <c r="AB145" s="1223"/>
      <c r="AC145" s="1223"/>
      <c r="AD145" s="1223"/>
      <c r="AE145" s="1223"/>
      <c r="AF145" s="1223"/>
      <c r="AG145" s="1223"/>
      <c r="AH145" s="1223"/>
      <c r="AI145" s="1223"/>
      <c r="AJ145" s="1223"/>
      <c r="AK145" s="1223"/>
      <c r="AL145" s="1223"/>
      <c r="AM145" s="1223"/>
      <c r="AN145" s="1223"/>
      <c r="AO145" s="1223"/>
      <c r="AP145" s="1223"/>
      <c r="AQ145" s="1223"/>
      <c r="AR145" s="1223"/>
      <c r="AS145" s="1223"/>
      <c r="AT145" s="1223"/>
      <c r="AU145" s="1223"/>
      <c r="AV145" s="1223"/>
      <c r="AW145" s="1223"/>
      <c r="AX145" s="1223"/>
      <c r="AY145" s="1223"/>
      <c r="AZ145" s="1223"/>
      <c r="BA145" s="1223"/>
      <c r="BB145" s="1223"/>
      <c r="BC145" s="1223"/>
    </row>
    <row r="146" spans="1:55" x14ac:dyDescent="0.25">
      <c r="A146" s="1223"/>
      <c r="B146" s="1223"/>
      <c r="C146" s="1223"/>
      <c r="D146" s="1223"/>
      <c r="E146" s="1223"/>
      <c r="F146" s="1223"/>
      <c r="G146" s="1223"/>
      <c r="H146" s="1223"/>
      <c r="I146" s="1223"/>
      <c r="J146" s="1223"/>
      <c r="K146" s="1223"/>
      <c r="L146" s="1223"/>
      <c r="M146" s="1223"/>
      <c r="N146" s="1223"/>
      <c r="O146" s="1223"/>
      <c r="P146" s="1223"/>
      <c r="Q146" s="1223"/>
      <c r="R146" s="1223"/>
      <c r="S146" s="1223"/>
      <c r="T146" s="1223"/>
      <c r="U146" s="1223"/>
      <c r="V146" s="1223"/>
      <c r="W146" s="1223"/>
      <c r="X146" s="1223"/>
      <c r="Y146" s="1223"/>
      <c r="Z146" s="1223"/>
      <c r="AA146" s="1223"/>
      <c r="AB146" s="1223"/>
      <c r="AC146" s="1223"/>
      <c r="AD146" s="1223"/>
      <c r="AE146" s="1223"/>
      <c r="AF146" s="1223"/>
      <c r="AG146" s="1223"/>
      <c r="AH146" s="1223"/>
      <c r="AI146" s="1223"/>
      <c r="AJ146" s="1223"/>
      <c r="AK146" s="1223"/>
      <c r="AL146" s="1223"/>
      <c r="AM146" s="1223"/>
      <c r="AN146" s="1223"/>
      <c r="AO146" s="1223"/>
      <c r="AP146" s="1223"/>
      <c r="AQ146" s="1223"/>
      <c r="AR146" s="1223"/>
      <c r="AS146" s="1223"/>
      <c r="AT146" s="1223"/>
      <c r="AU146" s="1223"/>
      <c r="AV146" s="1223"/>
      <c r="AW146" s="1223"/>
      <c r="AX146" s="1223"/>
      <c r="AY146" s="1223"/>
      <c r="AZ146" s="1223"/>
      <c r="BA146" s="1223"/>
      <c r="BB146" s="1223"/>
      <c r="BC146" s="1223"/>
    </row>
    <row r="147" spans="1:55" x14ac:dyDescent="0.25">
      <c r="A147" s="1223"/>
      <c r="B147" s="1223"/>
      <c r="C147" s="1223"/>
      <c r="D147" s="1223"/>
      <c r="E147" s="1223"/>
      <c r="F147" s="1223"/>
      <c r="G147" s="1223"/>
      <c r="H147" s="1223"/>
      <c r="I147" s="1223"/>
      <c r="J147" s="1223"/>
      <c r="K147" s="1223"/>
      <c r="L147" s="1223"/>
      <c r="M147" s="1223"/>
      <c r="N147" s="1223"/>
      <c r="O147" s="1223"/>
      <c r="P147" s="1223"/>
      <c r="Q147" s="1223"/>
      <c r="R147" s="1223"/>
      <c r="S147" s="1223"/>
      <c r="T147" s="1223"/>
      <c r="U147" s="1223"/>
      <c r="V147" s="1223"/>
      <c r="W147" s="1223"/>
      <c r="X147" s="1223"/>
      <c r="Y147" s="1223"/>
      <c r="Z147" s="1223"/>
      <c r="AA147" s="1223"/>
      <c r="AB147" s="1223"/>
      <c r="AC147" s="1223"/>
      <c r="AD147" s="1223"/>
      <c r="AE147" s="1223"/>
      <c r="AF147" s="1223"/>
      <c r="AG147" s="1223"/>
      <c r="AH147" s="1223"/>
      <c r="AI147" s="1223"/>
      <c r="AJ147" s="1223"/>
      <c r="AK147" s="1223"/>
      <c r="AL147" s="1223"/>
      <c r="AM147" s="1223"/>
      <c r="AN147" s="1223"/>
      <c r="AO147" s="1223"/>
      <c r="AP147" s="1223"/>
      <c r="AQ147" s="1223"/>
      <c r="AR147" s="1223"/>
      <c r="AS147" s="1223"/>
      <c r="AT147" s="1223"/>
      <c r="AU147" s="1223"/>
      <c r="AV147" s="1223"/>
      <c r="AW147" s="1223"/>
      <c r="AX147" s="1223"/>
      <c r="AY147" s="1223"/>
      <c r="AZ147" s="1223"/>
      <c r="BA147" s="1223"/>
      <c r="BB147" s="1223"/>
      <c r="BC147" s="1223"/>
    </row>
    <row r="148" spans="1:55" x14ac:dyDescent="0.25">
      <c r="A148" s="1223"/>
      <c r="B148" s="1223"/>
      <c r="C148" s="1223"/>
      <c r="D148" s="1223"/>
      <c r="E148" s="1223"/>
      <c r="F148" s="1223"/>
      <c r="G148" s="1223"/>
      <c r="H148" s="1223"/>
      <c r="I148" s="1223"/>
      <c r="J148" s="1223"/>
      <c r="K148" s="1223"/>
      <c r="L148" s="1223"/>
      <c r="M148" s="1223"/>
      <c r="N148" s="1223"/>
      <c r="O148" s="1223"/>
      <c r="P148" s="1223"/>
      <c r="Q148" s="1223"/>
      <c r="R148" s="1223"/>
      <c r="S148" s="1223"/>
      <c r="T148" s="1223"/>
      <c r="U148" s="1223"/>
      <c r="V148" s="1223"/>
      <c r="W148" s="1223"/>
      <c r="X148" s="1223"/>
      <c r="Y148" s="1223"/>
      <c r="Z148" s="1223"/>
      <c r="AA148" s="1223"/>
      <c r="AB148" s="1223"/>
      <c r="AC148" s="1223"/>
      <c r="AD148" s="1223"/>
      <c r="AE148" s="1223"/>
      <c r="AF148" s="1223"/>
      <c r="AG148" s="1223"/>
      <c r="AH148" s="1223"/>
      <c r="AI148" s="1223"/>
      <c r="AJ148" s="1223"/>
      <c r="AK148" s="1223"/>
      <c r="AL148" s="1223"/>
      <c r="AM148" s="1223"/>
      <c r="AN148" s="1223"/>
      <c r="AO148" s="1223"/>
      <c r="AP148" s="1223"/>
      <c r="AQ148" s="1223"/>
      <c r="AR148" s="1223"/>
      <c r="AS148" s="1223"/>
      <c r="AT148" s="1223"/>
      <c r="AU148" s="1223"/>
      <c r="AV148" s="1223"/>
      <c r="AW148" s="1223"/>
      <c r="AX148" s="1223"/>
      <c r="AY148" s="1223"/>
      <c r="AZ148" s="1223"/>
      <c r="BA148" s="1223"/>
      <c r="BB148" s="1223"/>
      <c r="BC148" s="1223"/>
    </row>
    <row r="149" spans="1:55" x14ac:dyDescent="0.25">
      <c r="A149" s="1223"/>
      <c r="B149" s="1223"/>
      <c r="C149" s="1223"/>
      <c r="D149" s="1223"/>
      <c r="E149" s="1223"/>
      <c r="F149" s="1223"/>
      <c r="G149" s="1223"/>
      <c r="H149" s="1223"/>
      <c r="I149" s="1223"/>
      <c r="J149" s="1223"/>
      <c r="K149" s="1223"/>
      <c r="L149" s="1223"/>
      <c r="M149" s="1223"/>
      <c r="N149" s="1223"/>
      <c r="O149" s="1223"/>
      <c r="P149" s="1223"/>
      <c r="Q149" s="1223"/>
      <c r="R149" s="1223"/>
      <c r="S149" s="1223"/>
      <c r="T149" s="1223"/>
      <c r="U149" s="1223"/>
      <c r="V149" s="1223"/>
      <c r="W149" s="1223"/>
      <c r="X149" s="1223"/>
      <c r="Y149" s="1223"/>
      <c r="Z149" s="1223"/>
      <c r="AA149" s="1223"/>
      <c r="AB149" s="1223"/>
      <c r="AC149" s="1223"/>
      <c r="AD149" s="1223"/>
      <c r="AE149" s="1223"/>
      <c r="AF149" s="1223"/>
      <c r="AG149" s="1223"/>
      <c r="AH149" s="1223"/>
      <c r="AI149" s="1223"/>
      <c r="AJ149" s="1223"/>
      <c r="AK149" s="1223"/>
      <c r="AL149" s="1223"/>
      <c r="AM149" s="1223"/>
      <c r="AN149" s="1223"/>
      <c r="AO149" s="1223"/>
      <c r="AP149" s="1223"/>
      <c r="AQ149" s="1223"/>
      <c r="AR149" s="1223"/>
      <c r="AS149" s="1223"/>
      <c r="AT149" s="1223"/>
      <c r="AU149" s="1223"/>
      <c r="AV149" s="1223"/>
      <c r="AW149" s="1223"/>
      <c r="AX149" s="1223"/>
      <c r="AY149" s="1223"/>
      <c r="AZ149" s="1223"/>
      <c r="BA149" s="1223"/>
      <c r="BB149" s="1223"/>
      <c r="BC149" s="1223"/>
    </row>
    <row r="150" spans="1:55" x14ac:dyDescent="0.25">
      <c r="A150" s="1223"/>
      <c r="B150" s="1223"/>
      <c r="C150" s="1223"/>
      <c r="D150" s="1223"/>
      <c r="E150" s="1223"/>
      <c r="F150" s="1223"/>
      <c r="G150" s="1223"/>
      <c r="H150" s="1223"/>
      <c r="I150" s="1223"/>
      <c r="J150" s="1223"/>
      <c r="K150" s="1223"/>
      <c r="L150" s="1223"/>
      <c r="M150" s="1223"/>
      <c r="N150" s="1223"/>
      <c r="O150" s="1223"/>
      <c r="P150" s="1223"/>
      <c r="Q150" s="1223"/>
      <c r="R150" s="1223"/>
      <c r="S150" s="1223"/>
      <c r="T150" s="1223"/>
      <c r="U150" s="1223"/>
      <c r="V150" s="1223"/>
      <c r="W150" s="1223"/>
      <c r="X150" s="1223"/>
      <c r="Y150" s="1223"/>
      <c r="Z150" s="1223"/>
      <c r="AA150" s="1223"/>
      <c r="AB150" s="1223"/>
      <c r="AC150" s="1223"/>
      <c r="AD150" s="1223"/>
      <c r="AE150" s="1223"/>
      <c r="AF150" s="1223"/>
      <c r="AG150" s="1223"/>
      <c r="AH150" s="1223"/>
      <c r="AI150" s="1223"/>
      <c r="AJ150" s="1223"/>
      <c r="AK150" s="1223"/>
      <c r="AL150" s="1223"/>
      <c r="AM150" s="1223"/>
      <c r="AN150" s="1223"/>
      <c r="AO150" s="1223"/>
      <c r="AP150" s="1223"/>
      <c r="AQ150" s="1223"/>
      <c r="AR150" s="1223"/>
      <c r="AS150" s="1223"/>
      <c r="AT150" s="1223"/>
      <c r="AU150" s="1223"/>
      <c r="AV150" s="1223"/>
      <c r="AW150" s="1223"/>
      <c r="AX150" s="1223"/>
      <c r="AY150" s="1223"/>
      <c r="AZ150" s="1223"/>
      <c r="BA150" s="1223"/>
      <c r="BB150" s="1223"/>
      <c r="BC150" s="1223"/>
    </row>
    <row r="151" spans="1:55" x14ac:dyDescent="0.25">
      <c r="A151" s="1223"/>
      <c r="B151" s="1223"/>
      <c r="C151" s="1223"/>
      <c r="D151" s="1223"/>
      <c r="E151" s="1223"/>
      <c r="F151" s="1223"/>
      <c r="G151" s="1223"/>
      <c r="H151" s="1223"/>
      <c r="I151" s="1223"/>
      <c r="J151" s="1223"/>
      <c r="K151" s="1223"/>
      <c r="L151" s="1223"/>
      <c r="M151" s="1223"/>
      <c r="N151" s="1223"/>
      <c r="O151" s="1223"/>
      <c r="P151" s="1223"/>
      <c r="Q151" s="1223"/>
      <c r="R151" s="1223"/>
      <c r="S151" s="1223"/>
      <c r="T151" s="1223"/>
      <c r="U151" s="1223"/>
      <c r="V151" s="1223"/>
      <c r="W151" s="1223"/>
      <c r="X151" s="1223"/>
      <c r="Y151" s="1223"/>
      <c r="Z151" s="1223"/>
      <c r="AA151" s="1223"/>
      <c r="AB151" s="1223"/>
      <c r="AC151" s="1223"/>
      <c r="AD151" s="1223"/>
      <c r="AE151" s="1223"/>
      <c r="AF151" s="1223"/>
      <c r="AG151" s="1223"/>
      <c r="AH151" s="1223"/>
      <c r="AI151" s="1223"/>
      <c r="AJ151" s="1223"/>
      <c r="AK151" s="1223"/>
      <c r="AL151" s="1223"/>
      <c r="AM151" s="1223"/>
      <c r="AN151" s="1223"/>
      <c r="AO151" s="1223"/>
      <c r="AP151" s="1223"/>
      <c r="AQ151" s="1223"/>
      <c r="AR151" s="1223"/>
      <c r="AS151" s="1223"/>
      <c r="AT151" s="1223"/>
      <c r="AU151" s="1223"/>
      <c r="AV151" s="1223"/>
      <c r="AW151" s="1223"/>
      <c r="AX151" s="1223"/>
      <c r="AY151" s="1223"/>
      <c r="AZ151" s="1223"/>
      <c r="BA151" s="1223"/>
      <c r="BB151" s="1223"/>
      <c r="BC151" s="1223"/>
    </row>
    <row r="152" spans="1:55" x14ac:dyDescent="0.25">
      <c r="A152" s="1223"/>
      <c r="B152" s="1223"/>
      <c r="C152" s="1223"/>
      <c r="D152" s="1223"/>
      <c r="E152" s="1223"/>
      <c r="F152" s="1223"/>
      <c r="G152" s="1223"/>
      <c r="H152" s="1223"/>
      <c r="I152" s="1223"/>
      <c r="J152" s="1223"/>
      <c r="K152" s="1223"/>
      <c r="L152" s="1223"/>
      <c r="M152" s="1223"/>
      <c r="N152" s="1223"/>
      <c r="O152" s="1223"/>
      <c r="P152" s="1223"/>
      <c r="Q152" s="1223"/>
      <c r="R152" s="1223"/>
      <c r="S152" s="1223"/>
      <c r="T152" s="1223"/>
      <c r="U152" s="1223"/>
      <c r="V152" s="1223"/>
      <c r="W152" s="1223"/>
      <c r="X152" s="1223"/>
      <c r="Y152" s="1223"/>
      <c r="Z152" s="1223"/>
      <c r="AA152" s="1223"/>
      <c r="AB152" s="1223"/>
      <c r="AC152" s="1223"/>
      <c r="AD152" s="1223"/>
      <c r="AE152" s="1223"/>
      <c r="AF152" s="1223"/>
      <c r="AG152" s="1223"/>
      <c r="AH152" s="1223"/>
      <c r="AI152" s="1223"/>
      <c r="AJ152" s="1223"/>
      <c r="AK152" s="1223"/>
      <c r="AL152" s="1223"/>
      <c r="AM152" s="1223"/>
      <c r="AN152" s="1223"/>
      <c r="AO152" s="1223"/>
      <c r="AP152" s="1223"/>
      <c r="AQ152" s="1223"/>
      <c r="AR152" s="1223"/>
      <c r="AS152" s="1223"/>
      <c r="AT152" s="1223"/>
      <c r="AU152" s="1223"/>
      <c r="AV152" s="1223"/>
      <c r="AW152" s="1223"/>
      <c r="AX152" s="1223"/>
      <c r="AY152" s="1223"/>
      <c r="AZ152" s="1223"/>
      <c r="BA152" s="1223"/>
      <c r="BB152" s="1223"/>
      <c r="BC152" s="1223"/>
    </row>
    <row r="153" spans="1:55" x14ac:dyDescent="0.25">
      <c r="A153" s="1223"/>
      <c r="B153" s="1223"/>
      <c r="C153" s="1223"/>
      <c r="D153" s="1223"/>
      <c r="E153" s="1223"/>
      <c r="F153" s="1223"/>
      <c r="G153" s="1223"/>
      <c r="H153" s="1223"/>
      <c r="I153" s="1223"/>
      <c r="J153" s="1223"/>
      <c r="K153" s="1223"/>
      <c r="L153" s="1223"/>
      <c r="M153" s="1223"/>
      <c r="N153" s="1223"/>
      <c r="O153" s="1223"/>
      <c r="P153" s="1223"/>
      <c r="Q153" s="1223"/>
      <c r="R153" s="1223"/>
      <c r="S153" s="1223"/>
      <c r="T153" s="1223"/>
      <c r="U153" s="1223"/>
      <c r="V153" s="1223"/>
      <c r="W153" s="1223"/>
      <c r="X153" s="1223"/>
      <c r="Y153" s="1223"/>
      <c r="Z153" s="1223"/>
      <c r="AA153" s="1223"/>
      <c r="AB153" s="1223"/>
      <c r="AC153" s="1223"/>
      <c r="AD153" s="1223"/>
      <c r="AE153" s="1223"/>
      <c r="AF153" s="1223"/>
      <c r="AG153" s="1223"/>
      <c r="AH153" s="1223"/>
      <c r="AI153" s="1223"/>
      <c r="AJ153" s="1223"/>
      <c r="AK153" s="1223"/>
      <c r="AL153" s="1223"/>
      <c r="AM153" s="1223"/>
      <c r="AN153" s="1223"/>
      <c r="AO153" s="1223"/>
      <c r="AP153" s="1223"/>
      <c r="AQ153" s="1223"/>
      <c r="AR153" s="1223"/>
      <c r="AS153" s="1223"/>
      <c r="AT153" s="1223"/>
      <c r="AU153" s="1223"/>
      <c r="AV153" s="1223"/>
      <c r="AW153" s="1223"/>
      <c r="AX153" s="1223"/>
      <c r="AY153" s="1223"/>
      <c r="AZ153" s="1223"/>
      <c r="BA153" s="1223"/>
      <c r="BB153" s="1223"/>
      <c r="BC153" s="1223"/>
    </row>
    <row r="154" spans="1:55" x14ac:dyDescent="0.25">
      <c r="A154" s="1223"/>
      <c r="B154" s="1223"/>
      <c r="C154" s="1223"/>
      <c r="D154" s="1223"/>
      <c r="E154" s="1223"/>
      <c r="F154" s="1223"/>
      <c r="G154" s="1223"/>
      <c r="H154" s="1223"/>
      <c r="I154" s="1223"/>
      <c r="J154" s="1223"/>
      <c r="K154" s="1223"/>
      <c r="L154" s="1223"/>
      <c r="M154" s="1223"/>
      <c r="N154" s="1223"/>
      <c r="O154" s="1223"/>
      <c r="P154" s="1223"/>
      <c r="Q154" s="1223"/>
      <c r="R154" s="1223"/>
      <c r="S154" s="1223"/>
      <c r="T154" s="1223"/>
      <c r="U154" s="1223"/>
      <c r="V154" s="1223"/>
      <c r="W154" s="1223"/>
      <c r="X154" s="1223"/>
      <c r="Y154" s="1223"/>
      <c r="Z154" s="1223"/>
      <c r="AA154" s="1223"/>
      <c r="AB154" s="1223"/>
      <c r="AC154" s="1223"/>
      <c r="AD154" s="1223"/>
      <c r="AE154" s="1223"/>
      <c r="AF154" s="1223"/>
      <c r="AG154" s="1223"/>
      <c r="AH154" s="1223"/>
      <c r="AI154" s="1223"/>
      <c r="AJ154" s="1223"/>
      <c r="AK154" s="1223"/>
      <c r="AL154" s="1223"/>
      <c r="AM154" s="1223"/>
      <c r="AN154" s="1223"/>
      <c r="AO154" s="1223"/>
      <c r="AP154" s="1223"/>
      <c r="AQ154" s="1223"/>
      <c r="AR154" s="1223"/>
      <c r="AS154" s="1223"/>
      <c r="AT154" s="1223"/>
      <c r="AU154" s="1223"/>
      <c r="AV154" s="1223"/>
      <c r="AW154" s="1223"/>
      <c r="AX154" s="1223"/>
      <c r="AY154" s="1223"/>
      <c r="AZ154" s="1223"/>
      <c r="BA154" s="1223"/>
      <c r="BB154" s="1223"/>
      <c r="BC154" s="1223"/>
    </row>
    <row r="155" spans="1:55" x14ac:dyDescent="0.25">
      <c r="A155" s="1223"/>
      <c r="B155" s="1223"/>
      <c r="C155" s="1223"/>
      <c r="D155" s="1223"/>
      <c r="E155" s="1223"/>
      <c r="F155" s="1223"/>
      <c r="G155" s="1223"/>
      <c r="H155" s="1223"/>
      <c r="I155" s="1223"/>
      <c r="J155" s="1223"/>
      <c r="K155" s="1223"/>
      <c r="L155" s="1223"/>
      <c r="M155" s="1223"/>
      <c r="N155" s="1223"/>
      <c r="O155" s="1223"/>
      <c r="P155" s="1223"/>
      <c r="Q155" s="1223"/>
      <c r="R155" s="1223"/>
      <c r="S155" s="1223"/>
      <c r="T155" s="1223"/>
      <c r="U155" s="1223"/>
      <c r="V155" s="1223"/>
      <c r="W155" s="1223"/>
      <c r="X155" s="1223"/>
      <c r="Y155" s="1223"/>
      <c r="Z155" s="1223"/>
      <c r="AA155" s="1223"/>
      <c r="AB155" s="1223"/>
      <c r="AC155" s="1223"/>
      <c r="AD155" s="1223"/>
      <c r="AE155" s="1223"/>
      <c r="AF155" s="1223"/>
      <c r="AG155" s="1223"/>
      <c r="AH155" s="1223"/>
      <c r="AI155" s="1223"/>
      <c r="AJ155" s="1223"/>
      <c r="AK155" s="1223"/>
      <c r="AL155" s="1223"/>
      <c r="AM155" s="1223"/>
      <c r="AN155" s="1223"/>
      <c r="AO155" s="1223"/>
      <c r="AP155" s="1223"/>
      <c r="AQ155" s="1223"/>
      <c r="AR155" s="1223"/>
      <c r="AS155" s="1223"/>
      <c r="AT155" s="1223"/>
      <c r="AU155" s="1223"/>
      <c r="AV155" s="1223"/>
      <c r="AW155" s="1223"/>
      <c r="AX155" s="1223"/>
      <c r="AY155" s="1223"/>
      <c r="AZ155" s="1223"/>
      <c r="BA155" s="1223"/>
      <c r="BB155" s="1223"/>
      <c r="BC155" s="1223"/>
    </row>
    <row r="156" spans="1:55" x14ac:dyDescent="0.25">
      <c r="A156" s="1223"/>
      <c r="B156" s="1223"/>
      <c r="C156" s="1223"/>
      <c r="D156" s="1223"/>
      <c r="E156" s="1223"/>
      <c r="F156" s="1223"/>
      <c r="G156" s="1223"/>
      <c r="H156" s="1223"/>
      <c r="I156" s="1223"/>
      <c r="J156" s="1223"/>
      <c r="K156" s="1223"/>
      <c r="L156" s="1223"/>
      <c r="M156" s="1223"/>
      <c r="N156" s="1223"/>
      <c r="O156" s="1223"/>
      <c r="P156" s="1223"/>
      <c r="Q156" s="1223"/>
      <c r="R156" s="1223"/>
      <c r="S156" s="1223"/>
      <c r="T156" s="1223"/>
      <c r="U156" s="1223"/>
      <c r="V156" s="1223"/>
      <c r="W156" s="1223"/>
      <c r="X156" s="1223"/>
      <c r="Y156" s="1223"/>
      <c r="Z156" s="1223"/>
      <c r="AA156" s="1223"/>
      <c r="AB156" s="1223"/>
      <c r="AC156" s="1223"/>
      <c r="AD156" s="1223"/>
      <c r="AE156" s="1223"/>
      <c r="AF156" s="1223"/>
      <c r="AG156" s="1223"/>
      <c r="AH156" s="1223"/>
      <c r="AI156" s="1223"/>
      <c r="AJ156" s="1223"/>
      <c r="AK156" s="1223"/>
      <c r="AL156" s="1223"/>
      <c r="AM156" s="1223"/>
      <c r="AN156" s="1223"/>
      <c r="AO156" s="1223"/>
      <c r="AP156" s="1223"/>
      <c r="AQ156" s="1223"/>
      <c r="AR156" s="1223"/>
      <c r="AS156" s="1223"/>
      <c r="AT156" s="1223"/>
      <c r="AU156" s="1223"/>
      <c r="AV156" s="1223"/>
      <c r="AW156" s="1223"/>
      <c r="AX156" s="1223"/>
      <c r="AY156" s="1223"/>
      <c r="AZ156" s="1223"/>
      <c r="BA156" s="1223"/>
      <c r="BB156" s="1223"/>
      <c r="BC156" s="1223"/>
    </row>
    <row r="157" spans="1:55" x14ac:dyDescent="0.25">
      <c r="A157" s="1223"/>
      <c r="B157" s="1223"/>
      <c r="C157" s="1223"/>
      <c r="D157" s="1223"/>
      <c r="E157" s="1223"/>
      <c r="F157" s="1223"/>
      <c r="G157" s="1223"/>
      <c r="H157" s="1223"/>
      <c r="I157" s="1223"/>
      <c r="J157" s="1223"/>
      <c r="K157" s="1223"/>
      <c r="L157" s="1223"/>
      <c r="M157" s="1223"/>
      <c r="N157" s="1223"/>
      <c r="O157" s="1223"/>
      <c r="P157" s="1223"/>
      <c r="Q157" s="1223"/>
      <c r="R157" s="1223"/>
      <c r="S157" s="1223"/>
      <c r="T157" s="1223"/>
      <c r="U157" s="1223"/>
      <c r="V157" s="1223"/>
      <c r="W157" s="1223"/>
      <c r="X157" s="1223"/>
      <c r="Y157" s="1223"/>
      <c r="Z157" s="1223"/>
      <c r="AA157" s="1223"/>
      <c r="AB157" s="1223"/>
      <c r="AC157" s="1223"/>
      <c r="AD157" s="1223"/>
      <c r="AE157" s="1223"/>
      <c r="AF157" s="1223"/>
      <c r="AG157" s="1223"/>
      <c r="AH157" s="1223"/>
      <c r="AI157" s="1223"/>
      <c r="AJ157" s="1223"/>
      <c r="AK157" s="1223"/>
      <c r="AL157" s="1223"/>
      <c r="AM157" s="1223"/>
      <c r="AN157" s="1223"/>
      <c r="AO157" s="1223"/>
      <c r="AP157" s="1223"/>
      <c r="AQ157" s="1223"/>
      <c r="AR157" s="1223"/>
      <c r="AS157" s="1223"/>
      <c r="AT157" s="1223"/>
      <c r="AU157" s="1223"/>
      <c r="AV157" s="1223"/>
      <c r="AW157" s="1223"/>
      <c r="AX157" s="1223"/>
      <c r="AY157" s="1223"/>
      <c r="AZ157" s="1223"/>
      <c r="BA157" s="1223"/>
      <c r="BB157" s="1223"/>
      <c r="BC157" s="1223"/>
    </row>
    <row r="158" spans="1:55" x14ac:dyDescent="0.25">
      <c r="A158" s="1223"/>
      <c r="B158" s="1223"/>
      <c r="C158" s="1223"/>
      <c r="D158" s="1223"/>
      <c r="E158" s="1223"/>
      <c r="F158" s="1223"/>
      <c r="G158" s="1223"/>
      <c r="H158" s="1223"/>
      <c r="I158" s="1223"/>
      <c r="J158" s="1223"/>
      <c r="K158" s="1223"/>
      <c r="L158" s="1223"/>
      <c r="M158" s="1223"/>
      <c r="N158" s="1223"/>
      <c r="O158" s="1223"/>
      <c r="P158" s="1223"/>
      <c r="Q158" s="1223"/>
      <c r="R158" s="1223"/>
      <c r="S158" s="1223"/>
      <c r="T158" s="1223"/>
      <c r="U158" s="1223"/>
      <c r="V158" s="1223"/>
      <c r="W158" s="1223"/>
      <c r="X158" s="1223"/>
      <c r="Y158" s="1223"/>
      <c r="Z158" s="1223"/>
      <c r="AA158" s="1223"/>
      <c r="AB158" s="1223"/>
      <c r="AC158" s="1223"/>
      <c r="AD158" s="1223"/>
      <c r="AE158" s="1223"/>
      <c r="AF158" s="1223"/>
      <c r="AG158" s="1223"/>
      <c r="AH158" s="1223"/>
      <c r="AI158" s="1223"/>
      <c r="AJ158" s="1223"/>
      <c r="AK158" s="1223"/>
      <c r="AL158" s="1223"/>
      <c r="AM158" s="1223"/>
      <c r="AN158" s="1223"/>
      <c r="AO158" s="1223"/>
      <c r="AP158" s="1223"/>
      <c r="AQ158" s="1223"/>
      <c r="AR158" s="1223"/>
      <c r="AS158" s="1223"/>
      <c r="AT158" s="1223"/>
      <c r="AU158" s="1223"/>
      <c r="AV158" s="1223"/>
      <c r="AW158" s="1223"/>
      <c r="AX158" s="1223"/>
      <c r="AY158" s="1223"/>
      <c r="AZ158" s="1223"/>
      <c r="BA158" s="1223"/>
      <c r="BB158" s="1223"/>
      <c r="BC158" s="1223"/>
    </row>
    <row r="159" spans="1:55" x14ac:dyDescent="0.25">
      <c r="A159" s="1223"/>
      <c r="B159" s="1223"/>
      <c r="C159" s="1223"/>
      <c r="D159" s="1223"/>
      <c r="E159" s="1223"/>
      <c r="F159" s="1223"/>
      <c r="G159" s="1223"/>
      <c r="H159" s="1223"/>
      <c r="I159" s="1223"/>
      <c r="J159" s="1223"/>
      <c r="K159" s="1223"/>
      <c r="L159" s="1223"/>
      <c r="M159" s="1223"/>
      <c r="N159" s="1223"/>
      <c r="O159" s="1223"/>
      <c r="P159" s="1223"/>
      <c r="Q159" s="1223"/>
      <c r="R159" s="1223"/>
      <c r="S159" s="1223"/>
      <c r="T159" s="1223"/>
      <c r="U159" s="1223"/>
      <c r="V159" s="1223"/>
      <c r="W159" s="1223"/>
      <c r="X159" s="1223"/>
      <c r="Y159" s="1223"/>
      <c r="Z159" s="1223"/>
      <c r="AA159" s="1223"/>
      <c r="AB159" s="1223"/>
      <c r="AC159" s="1223"/>
      <c r="AD159" s="1223"/>
      <c r="AE159" s="1223"/>
      <c r="AF159" s="1223"/>
      <c r="AG159" s="1223"/>
      <c r="AH159" s="1223"/>
      <c r="AI159" s="1223"/>
      <c r="AJ159" s="1223"/>
      <c r="AK159" s="1223"/>
      <c r="AL159" s="1223"/>
      <c r="AM159" s="1223"/>
      <c r="AN159" s="1223"/>
      <c r="AO159" s="1223"/>
      <c r="AP159" s="1223"/>
      <c r="AQ159" s="1223"/>
      <c r="AR159" s="1223"/>
      <c r="AS159" s="1223"/>
      <c r="AT159" s="1223"/>
      <c r="AU159" s="1223"/>
      <c r="AV159" s="1223"/>
      <c r="AW159" s="1223"/>
      <c r="AX159" s="1223"/>
      <c r="AY159" s="1223"/>
      <c r="AZ159" s="1223"/>
      <c r="BA159" s="1223"/>
      <c r="BB159" s="1223"/>
      <c r="BC159" s="1223"/>
    </row>
    <row r="160" spans="1:55" x14ac:dyDescent="0.25">
      <c r="A160" s="1223"/>
      <c r="B160" s="1223"/>
      <c r="C160" s="1223"/>
      <c r="D160" s="1223"/>
      <c r="E160" s="1223"/>
      <c r="F160" s="1223"/>
      <c r="G160" s="1223"/>
      <c r="H160" s="1223"/>
      <c r="I160" s="1223"/>
      <c r="J160" s="1223"/>
      <c r="K160" s="1223"/>
      <c r="L160" s="1223"/>
      <c r="M160" s="1223"/>
      <c r="N160" s="1223"/>
      <c r="O160" s="1223"/>
      <c r="P160" s="1223"/>
      <c r="Q160" s="1223"/>
      <c r="R160" s="1223"/>
      <c r="S160" s="1223"/>
      <c r="T160" s="1223"/>
      <c r="U160" s="1223"/>
      <c r="V160" s="1223"/>
      <c r="W160" s="1223"/>
      <c r="X160" s="1223"/>
      <c r="Y160" s="1223"/>
      <c r="Z160" s="1223"/>
      <c r="AA160" s="1223"/>
      <c r="AB160" s="1223"/>
      <c r="AC160" s="1223"/>
      <c r="AD160" s="1223"/>
      <c r="AE160" s="1223"/>
      <c r="AF160" s="1223"/>
      <c r="AG160" s="1223"/>
      <c r="AH160" s="1223"/>
      <c r="AI160" s="1223"/>
      <c r="AJ160" s="1223"/>
      <c r="AK160" s="1223"/>
      <c r="AL160" s="1223"/>
      <c r="AM160" s="1223"/>
      <c r="AN160" s="1223"/>
      <c r="AO160" s="1223"/>
      <c r="AP160" s="1223"/>
      <c r="AQ160" s="1223"/>
      <c r="AR160" s="1223"/>
      <c r="AS160" s="1223"/>
      <c r="AT160" s="1223"/>
      <c r="AU160" s="1223"/>
      <c r="AV160" s="1223"/>
      <c r="AW160" s="1223"/>
      <c r="AX160" s="1223"/>
      <c r="AY160" s="1223"/>
      <c r="AZ160" s="1223"/>
      <c r="BA160" s="1223"/>
      <c r="BB160" s="1223"/>
      <c r="BC160" s="1223"/>
    </row>
    <row r="161" spans="1:55" x14ac:dyDescent="0.25">
      <c r="A161" s="1223"/>
      <c r="B161" s="1223"/>
      <c r="C161" s="1223"/>
      <c r="D161" s="1223"/>
      <c r="E161" s="1223"/>
      <c r="F161" s="1223"/>
      <c r="G161" s="1223"/>
      <c r="H161" s="1223"/>
      <c r="I161" s="1223"/>
      <c r="J161" s="1223"/>
      <c r="K161" s="1223"/>
      <c r="L161" s="1223"/>
      <c r="M161" s="1223"/>
      <c r="N161" s="1223"/>
      <c r="O161" s="1223"/>
      <c r="P161" s="1223"/>
      <c r="Q161" s="1223"/>
      <c r="R161" s="1223"/>
      <c r="S161" s="1223"/>
      <c r="T161" s="1223"/>
      <c r="U161" s="1223"/>
      <c r="V161" s="1223"/>
      <c r="W161" s="1223"/>
      <c r="X161" s="1223"/>
      <c r="Y161" s="1223"/>
      <c r="Z161" s="1223"/>
      <c r="AA161" s="1223"/>
      <c r="AB161" s="1223"/>
      <c r="AC161" s="1223"/>
      <c r="AD161" s="1223"/>
      <c r="AE161" s="1223"/>
      <c r="AF161" s="1223"/>
      <c r="AG161" s="1223"/>
      <c r="AH161" s="1223"/>
      <c r="AI161" s="1223"/>
      <c r="AJ161" s="1223"/>
      <c r="AK161" s="1223"/>
      <c r="AL161" s="1223"/>
      <c r="AM161" s="1223"/>
      <c r="AN161" s="1223"/>
      <c r="AO161" s="1223"/>
      <c r="AP161" s="1223"/>
      <c r="AQ161" s="1223"/>
      <c r="AR161" s="1223"/>
      <c r="AS161" s="1223"/>
      <c r="AT161" s="1223"/>
      <c r="AU161" s="1223"/>
      <c r="AV161" s="1223"/>
      <c r="AW161" s="1223"/>
      <c r="AX161" s="1223"/>
      <c r="AY161" s="1223"/>
      <c r="AZ161" s="1223"/>
      <c r="BA161" s="1223"/>
      <c r="BB161" s="1223"/>
      <c r="BC161" s="1223"/>
    </row>
    <row r="162" spans="1:55" x14ac:dyDescent="0.25">
      <c r="A162" s="1223"/>
      <c r="B162" s="1223"/>
      <c r="C162" s="1223"/>
      <c r="D162" s="1223"/>
      <c r="E162" s="1223"/>
      <c r="F162" s="1223"/>
      <c r="G162" s="1223"/>
      <c r="H162" s="1223"/>
      <c r="I162" s="1223"/>
      <c r="J162" s="1223"/>
      <c r="K162" s="1223"/>
      <c r="L162" s="1223"/>
      <c r="M162" s="1223"/>
      <c r="N162" s="1223"/>
      <c r="O162" s="1223"/>
      <c r="P162" s="1223"/>
      <c r="Q162" s="1223"/>
      <c r="R162" s="1223"/>
      <c r="S162" s="1223"/>
      <c r="T162" s="1223"/>
      <c r="U162" s="1223"/>
      <c r="V162" s="1223"/>
      <c r="W162" s="1223"/>
      <c r="X162" s="1223"/>
      <c r="Y162" s="1223"/>
      <c r="Z162" s="1223"/>
      <c r="AA162" s="1223"/>
      <c r="AB162" s="1223"/>
      <c r="AC162" s="1223"/>
      <c r="AD162" s="1223"/>
      <c r="AE162" s="1223"/>
      <c r="AF162" s="1223"/>
      <c r="AG162" s="1223"/>
      <c r="AH162" s="1223"/>
      <c r="AI162" s="1223"/>
      <c r="AJ162" s="1223"/>
      <c r="AK162" s="1223"/>
      <c r="AL162" s="1223"/>
      <c r="AM162" s="1223"/>
      <c r="AN162" s="1223"/>
      <c r="AO162" s="1223"/>
      <c r="AP162" s="1223"/>
      <c r="AQ162" s="1223"/>
      <c r="AR162" s="1223"/>
      <c r="AS162" s="1223"/>
      <c r="AT162" s="1223"/>
      <c r="AU162" s="1223"/>
      <c r="AV162" s="1223"/>
      <c r="AW162" s="1223"/>
      <c r="AX162" s="1223"/>
      <c r="AY162" s="1223"/>
      <c r="AZ162" s="1223"/>
      <c r="BA162" s="1223"/>
      <c r="BB162" s="1223"/>
      <c r="BC162" s="1223"/>
    </row>
    <row r="163" spans="1:55" x14ac:dyDescent="0.25">
      <c r="A163" s="1223"/>
      <c r="B163" s="1223"/>
      <c r="C163" s="1223"/>
      <c r="D163" s="1223"/>
      <c r="E163" s="1223"/>
      <c r="F163" s="1223"/>
      <c r="G163" s="1223"/>
      <c r="H163" s="1223"/>
      <c r="I163" s="1223"/>
      <c r="J163" s="1223"/>
      <c r="K163" s="1223"/>
      <c r="L163" s="1223"/>
      <c r="M163" s="1223"/>
      <c r="N163" s="1223"/>
      <c r="O163" s="1223"/>
      <c r="P163" s="1223"/>
      <c r="Q163" s="1223"/>
      <c r="R163" s="1223"/>
      <c r="S163" s="1223"/>
      <c r="T163" s="1223"/>
      <c r="U163" s="1223"/>
      <c r="V163" s="1223"/>
      <c r="W163" s="1223"/>
      <c r="X163" s="1223"/>
      <c r="Y163" s="1223"/>
      <c r="Z163" s="1223"/>
      <c r="AA163" s="1223"/>
      <c r="AB163" s="1223"/>
      <c r="AC163" s="1223"/>
      <c r="AD163" s="1223"/>
      <c r="AE163" s="1223"/>
      <c r="AF163" s="1223"/>
      <c r="AG163" s="1223"/>
      <c r="AH163" s="1223"/>
      <c r="AI163" s="1223"/>
      <c r="AJ163" s="1223"/>
      <c r="AK163" s="1223"/>
      <c r="AL163" s="1223"/>
      <c r="AM163" s="1223"/>
      <c r="AN163" s="1223"/>
      <c r="AO163" s="1223"/>
      <c r="AP163" s="1223"/>
      <c r="AQ163" s="1223"/>
      <c r="AR163" s="1223"/>
      <c r="AS163" s="1223"/>
      <c r="AT163" s="1223"/>
      <c r="AU163" s="1223"/>
      <c r="AV163" s="1223"/>
      <c r="AW163" s="1223"/>
      <c r="AX163" s="1223"/>
      <c r="AY163" s="1223"/>
      <c r="AZ163" s="1223"/>
      <c r="BA163" s="1223"/>
      <c r="BB163" s="1223"/>
      <c r="BC163" s="1223"/>
    </row>
    <row r="164" spans="1:55" x14ac:dyDescent="0.25">
      <c r="A164" s="1223"/>
      <c r="B164" s="1223"/>
      <c r="C164" s="1223"/>
      <c r="D164" s="1223"/>
      <c r="E164" s="1223"/>
      <c r="F164" s="1223"/>
      <c r="G164" s="1223"/>
      <c r="H164" s="1223"/>
      <c r="I164" s="1223"/>
      <c r="J164" s="1223"/>
      <c r="K164" s="1223"/>
      <c r="L164" s="1223"/>
      <c r="M164" s="1223"/>
      <c r="N164" s="1223"/>
      <c r="O164" s="1223"/>
      <c r="P164" s="1223"/>
      <c r="Q164" s="1223"/>
      <c r="R164" s="1223"/>
      <c r="S164" s="1223"/>
      <c r="T164" s="1223"/>
      <c r="U164" s="1223"/>
      <c r="V164" s="1223"/>
      <c r="W164" s="1223"/>
      <c r="X164" s="1223"/>
      <c r="Y164" s="1223"/>
      <c r="Z164" s="1223"/>
      <c r="AA164" s="1223"/>
      <c r="AB164" s="1223"/>
      <c r="AC164" s="1223"/>
      <c r="AD164" s="1223"/>
      <c r="AE164" s="1223"/>
      <c r="AF164" s="1223"/>
      <c r="AG164" s="1223"/>
      <c r="AH164" s="1223"/>
      <c r="AI164" s="1223"/>
      <c r="AJ164" s="1223"/>
      <c r="AK164" s="1223"/>
      <c r="AL164" s="1223"/>
      <c r="AM164" s="1223"/>
      <c r="AN164" s="1223"/>
      <c r="AO164" s="1223"/>
      <c r="AP164" s="1223"/>
      <c r="AQ164" s="1223"/>
      <c r="AR164" s="1223"/>
      <c r="AS164" s="1223"/>
      <c r="AT164" s="1223"/>
      <c r="AU164" s="1223"/>
      <c r="AV164" s="1223"/>
      <c r="AW164" s="1223"/>
      <c r="AX164" s="1223"/>
      <c r="AY164" s="1223"/>
      <c r="AZ164" s="1223"/>
      <c r="BA164" s="1223"/>
      <c r="BB164" s="1223"/>
      <c r="BC164" s="1223"/>
    </row>
    <row r="165" spans="1:55" x14ac:dyDescent="0.25">
      <c r="A165" s="1223"/>
      <c r="B165" s="1223"/>
      <c r="C165" s="1223"/>
      <c r="D165" s="1223"/>
      <c r="E165" s="1223"/>
      <c r="F165" s="1223"/>
      <c r="G165" s="1223"/>
      <c r="H165" s="1223"/>
      <c r="I165" s="1223"/>
      <c r="J165" s="1223"/>
      <c r="K165" s="1223"/>
      <c r="L165" s="1223"/>
      <c r="M165" s="1223"/>
      <c r="N165" s="1223"/>
      <c r="O165" s="1223"/>
      <c r="P165" s="1223"/>
      <c r="Q165" s="1223"/>
      <c r="R165" s="1223"/>
      <c r="S165" s="1223"/>
      <c r="T165" s="1223"/>
      <c r="U165" s="1223"/>
      <c r="V165" s="1223"/>
      <c r="W165" s="1223"/>
      <c r="X165" s="1223"/>
      <c r="Y165" s="1223"/>
      <c r="Z165" s="1223"/>
      <c r="AA165" s="1223"/>
      <c r="AB165" s="1223"/>
      <c r="AC165" s="1223"/>
      <c r="AD165" s="1223"/>
      <c r="AE165" s="1223"/>
      <c r="AF165" s="1223"/>
      <c r="AG165" s="1223"/>
      <c r="AH165" s="1223"/>
      <c r="AI165" s="1223"/>
      <c r="AJ165" s="1223"/>
      <c r="AK165" s="1223"/>
      <c r="AL165" s="1223"/>
      <c r="AM165" s="1223"/>
      <c r="AN165" s="1223"/>
      <c r="AO165" s="1223"/>
      <c r="AP165" s="1223"/>
      <c r="AQ165" s="1223"/>
      <c r="AR165" s="1223"/>
      <c r="AS165" s="1223"/>
      <c r="AT165" s="1223"/>
      <c r="AU165" s="1223"/>
      <c r="AV165" s="1223"/>
      <c r="AW165" s="1223"/>
      <c r="AX165" s="1223"/>
      <c r="AY165" s="1223"/>
      <c r="AZ165" s="1223"/>
      <c r="BA165" s="1223"/>
      <c r="BB165" s="1223"/>
      <c r="BC165" s="1223"/>
    </row>
    <row r="166" spans="1:55" x14ac:dyDescent="0.25">
      <c r="A166" s="1223"/>
      <c r="B166" s="1223"/>
      <c r="C166" s="1223"/>
      <c r="D166" s="1223"/>
      <c r="E166" s="1223"/>
      <c r="F166" s="1223"/>
      <c r="G166" s="1223"/>
      <c r="H166" s="1223"/>
      <c r="I166" s="1223"/>
      <c r="J166" s="1223"/>
      <c r="K166" s="1223"/>
      <c r="L166" s="1223"/>
      <c r="M166" s="1223"/>
      <c r="N166" s="1223"/>
      <c r="O166" s="1223"/>
      <c r="P166" s="1223"/>
      <c r="Q166" s="1223"/>
      <c r="R166" s="1223"/>
      <c r="S166" s="1223"/>
      <c r="T166" s="1223"/>
      <c r="U166" s="1223"/>
      <c r="V166" s="1223"/>
      <c r="W166" s="1223"/>
      <c r="X166" s="1223"/>
      <c r="Y166" s="1223"/>
      <c r="Z166" s="1223"/>
      <c r="AA166" s="1223"/>
      <c r="AB166" s="1223"/>
      <c r="AC166" s="1223"/>
      <c r="AD166" s="1223"/>
      <c r="AE166" s="1223"/>
      <c r="AF166" s="1223"/>
      <c r="AG166" s="1223"/>
      <c r="AH166" s="1223"/>
      <c r="AI166" s="1223"/>
      <c r="AJ166" s="1223"/>
      <c r="AK166" s="1223"/>
      <c r="AL166" s="1223"/>
      <c r="AM166" s="1223"/>
      <c r="AN166" s="1223"/>
      <c r="AO166" s="1223"/>
      <c r="AP166" s="1223"/>
      <c r="AQ166" s="1223"/>
      <c r="AR166" s="1223"/>
      <c r="AS166" s="1223"/>
      <c r="AT166" s="1223"/>
      <c r="AU166" s="1223"/>
      <c r="AV166" s="1223"/>
      <c r="AW166" s="1223"/>
      <c r="AX166" s="1223"/>
      <c r="AY166" s="1223"/>
      <c r="AZ166" s="1223"/>
      <c r="BA166" s="1223"/>
      <c r="BB166" s="1223"/>
      <c r="BC166" s="1223"/>
    </row>
    <row r="167" spans="1:55" x14ac:dyDescent="0.25">
      <c r="A167" s="1223"/>
      <c r="B167" s="1223"/>
      <c r="C167" s="1223"/>
      <c r="D167" s="1223"/>
      <c r="E167" s="1223"/>
      <c r="F167" s="1223"/>
      <c r="G167" s="1223"/>
      <c r="H167" s="1223"/>
      <c r="I167" s="1223"/>
      <c r="J167" s="1223"/>
      <c r="K167" s="1223"/>
      <c r="L167" s="1223"/>
      <c r="M167" s="1223"/>
      <c r="N167" s="1223"/>
      <c r="O167" s="1223"/>
      <c r="P167" s="1223"/>
      <c r="Q167" s="1223"/>
      <c r="R167" s="1223"/>
      <c r="S167" s="1223"/>
      <c r="T167" s="1223"/>
      <c r="U167" s="1223"/>
      <c r="V167" s="1223"/>
      <c r="W167" s="1223"/>
      <c r="X167" s="1223"/>
      <c r="Y167" s="1223"/>
      <c r="Z167" s="1223"/>
      <c r="AA167" s="1223"/>
      <c r="AB167" s="1223"/>
      <c r="AC167" s="1223"/>
      <c r="AD167" s="1223"/>
      <c r="AE167" s="1223"/>
      <c r="AF167" s="1223"/>
      <c r="AG167" s="1223"/>
      <c r="AH167" s="1223"/>
      <c r="AI167" s="1223"/>
      <c r="AJ167" s="1223"/>
      <c r="AK167" s="1223"/>
      <c r="AL167" s="1223"/>
      <c r="AM167" s="1223"/>
      <c r="AN167" s="1223"/>
      <c r="AO167" s="1223"/>
      <c r="AP167" s="1223"/>
      <c r="AQ167" s="1223"/>
      <c r="AR167" s="1223"/>
      <c r="AS167" s="1223"/>
      <c r="AT167" s="1223"/>
      <c r="AU167" s="1223"/>
      <c r="AV167" s="1223"/>
      <c r="AW167" s="1223"/>
      <c r="AX167" s="1223"/>
      <c r="AY167" s="1223"/>
      <c r="AZ167" s="1223"/>
      <c r="BA167" s="1223"/>
      <c r="BB167" s="1223"/>
      <c r="BC167" s="1223"/>
    </row>
    <row r="168" spans="1:55" x14ac:dyDescent="0.25">
      <c r="A168" s="1223"/>
      <c r="B168" s="1223"/>
      <c r="C168" s="1223"/>
      <c r="D168" s="1223"/>
      <c r="E168" s="1223"/>
      <c r="F168" s="1223"/>
      <c r="G168" s="1223"/>
      <c r="H168" s="1223"/>
      <c r="I168" s="1223"/>
      <c r="J168" s="1223"/>
      <c r="K168" s="1223"/>
      <c r="L168" s="1223"/>
      <c r="M168" s="1223"/>
      <c r="N168" s="1223"/>
      <c r="O168" s="1223"/>
      <c r="P168" s="1223"/>
      <c r="Q168" s="1223"/>
      <c r="R168" s="1223"/>
      <c r="S168" s="1223"/>
      <c r="T168" s="1223"/>
      <c r="U168" s="1223"/>
      <c r="V168" s="1223"/>
      <c r="W168" s="1223"/>
      <c r="X168" s="1223"/>
      <c r="Y168" s="1223"/>
      <c r="Z168" s="1223"/>
      <c r="AA168" s="1223"/>
      <c r="AB168" s="1223"/>
      <c r="AC168" s="1223"/>
      <c r="AD168" s="1223"/>
      <c r="AE168" s="1223"/>
      <c r="AF168" s="1223"/>
      <c r="AG168" s="1223"/>
      <c r="AH168" s="1223"/>
      <c r="AI168" s="1223"/>
      <c r="AJ168" s="1223"/>
      <c r="AK168" s="1223"/>
      <c r="AL168" s="1223"/>
      <c r="AM168" s="1223"/>
      <c r="AN168" s="1223"/>
      <c r="AO168" s="1223"/>
      <c r="AP168" s="1223"/>
      <c r="AQ168" s="1223"/>
      <c r="AR168" s="1223"/>
      <c r="AS168" s="1223"/>
      <c r="AT168" s="1223"/>
      <c r="AU168" s="1223"/>
      <c r="AV168" s="1223"/>
      <c r="AW168" s="1223"/>
      <c r="AX168" s="1223"/>
      <c r="AY168" s="1223"/>
      <c r="AZ168" s="1223"/>
      <c r="BA168" s="1223"/>
      <c r="BB168" s="1223"/>
      <c r="BC168" s="1223"/>
    </row>
    <row r="169" spans="1:55" x14ac:dyDescent="0.25">
      <c r="A169" s="1223"/>
      <c r="B169" s="1223"/>
      <c r="C169" s="1223"/>
      <c r="D169" s="1223"/>
      <c r="E169" s="1223"/>
      <c r="F169" s="1223"/>
      <c r="G169" s="1223"/>
      <c r="H169" s="1223"/>
      <c r="I169" s="1223"/>
      <c r="J169" s="1223"/>
      <c r="K169" s="1223"/>
      <c r="L169" s="1223"/>
      <c r="M169" s="1223"/>
      <c r="N169" s="1223"/>
      <c r="O169" s="1223"/>
      <c r="P169" s="1223"/>
      <c r="Q169" s="1223"/>
      <c r="R169" s="1223"/>
      <c r="S169" s="1223"/>
      <c r="T169" s="1223"/>
      <c r="U169" s="1223"/>
      <c r="V169" s="1223"/>
      <c r="W169" s="1223"/>
      <c r="X169" s="1223"/>
      <c r="Y169" s="1223"/>
      <c r="Z169" s="1223"/>
      <c r="AA169" s="1223"/>
      <c r="AB169" s="1223"/>
      <c r="AC169" s="1223"/>
      <c r="AD169" s="1223"/>
      <c r="AE169" s="1223"/>
      <c r="AF169" s="1223"/>
      <c r="AG169" s="1223"/>
      <c r="AH169" s="1223"/>
      <c r="AI169" s="1223"/>
      <c r="AJ169" s="1223"/>
      <c r="AK169" s="1223"/>
      <c r="AL169" s="1223"/>
      <c r="AM169" s="1223"/>
      <c r="AN169" s="1223"/>
      <c r="AO169" s="1223"/>
      <c r="AP169" s="1223"/>
      <c r="AQ169" s="1223"/>
      <c r="AR169" s="1223"/>
      <c r="AS169" s="1223"/>
      <c r="AT169" s="1223"/>
      <c r="AU169" s="1223"/>
      <c r="AV169" s="1223"/>
      <c r="AW169" s="1223"/>
      <c r="AX169" s="1223"/>
      <c r="AY169" s="1223"/>
      <c r="AZ169" s="1223"/>
      <c r="BA169" s="1223"/>
      <c r="BB169" s="1223"/>
      <c r="BC169" s="1223"/>
    </row>
    <row r="170" spans="1:55" x14ac:dyDescent="0.25">
      <c r="A170" s="1223"/>
      <c r="B170" s="1223"/>
      <c r="C170" s="1223"/>
      <c r="D170" s="1223"/>
      <c r="E170" s="1223"/>
      <c r="F170" s="1223"/>
      <c r="G170" s="1223"/>
      <c r="H170" s="1223"/>
      <c r="I170" s="1223"/>
      <c r="J170" s="1223"/>
      <c r="K170" s="1223"/>
      <c r="L170" s="1223"/>
      <c r="M170" s="1223"/>
      <c r="N170" s="1223"/>
      <c r="O170" s="1223"/>
      <c r="P170" s="1223"/>
      <c r="Q170" s="1223"/>
      <c r="R170" s="1223"/>
      <c r="S170" s="1223"/>
      <c r="T170" s="1223"/>
      <c r="U170" s="1223"/>
      <c r="V170" s="1223"/>
      <c r="W170" s="1223"/>
      <c r="X170" s="1223"/>
      <c r="Y170" s="1223"/>
      <c r="Z170" s="1223"/>
      <c r="AA170" s="1223"/>
      <c r="AB170" s="1223"/>
      <c r="AC170" s="1223"/>
      <c r="AD170" s="1223"/>
      <c r="AE170" s="1223"/>
      <c r="AF170" s="1223"/>
      <c r="AG170" s="1223"/>
      <c r="AH170" s="1223"/>
      <c r="AI170" s="1223"/>
      <c r="AJ170" s="1223"/>
      <c r="AK170" s="1223"/>
      <c r="AL170" s="1223"/>
      <c r="AM170" s="1223"/>
      <c r="AN170" s="1223"/>
      <c r="AO170" s="1223"/>
      <c r="AP170" s="1223"/>
      <c r="AQ170" s="1223"/>
      <c r="AR170" s="1223"/>
      <c r="AS170" s="1223"/>
      <c r="AT170" s="1223"/>
      <c r="AU170" s="1223"/>
      <c r="AV170" s="1223"/>
      <c r="AW170" s="1223"/>
      <c r="AX170" s="1223"/>
      <c r="AY170" s="1223"/>
      <c r="AZ170" s="1223"/>
      <c r="BA170" s="1223"/>
      <c r="BB170" s="1223"/>
      <c r="BC170" s="1223"/>
    </row>
    <row r="171" spans="1:55" x14ac:dyDescent="0.25">
      <c r="A171" s="1223"/>
      <c r="B171" s="1223"/>
      <c r="C171" s="1223"/>
      <c r="D171" s="1223"/>
      <c r="E171" s="1223"/>
      <c r="F171" s="1223"/>
      <c r="G171" s="1223"/>
      <c r="H171" s="1223"/>
      <c r="I171" s="1223"/>
      <c r="J171" s="1223"/>
      <c r="K171" s="1223"/>
      <c r="L171" s="1223"/>
      <c r="M171" s="1223"/>
      <c r="N171" s="1223"/>
      <c r="O171" s="1223"/>
      <c r="P171" s="1223"/>
      <c r="Q171" s="1223"/>
      <c r="R171" s="1223"/>
      <c r="S171" s="1223"/>
      <c r="T171" s="1223"/>
      <c r="U171" s="1223"/>
      <c r="V171" s="1223"/>
      <c r="W171" s="1223"/>
      <c r="X171" s="1223"/>
      <c r="Y171" s="1223"/>
      <c r="Z171" s="1223"/>
      <c r="AA171" s="1223"/>
      <c r="AB171" s="1223"/>
      <c r="AC171" s="1223"/>
      <c r="AD171" s="1223"/>
      <c r="AE171" s="1223"/>
      <c r="AF171" s="1223"/>
      <c r="AG171" s="1223"/>
      <c r="AH171" s="1223"/>
      <c r="AI171" s="1223"/>
      <c r="AJ171" s="1223"/>
      <c r="AK171" s="1223"/>
      <c r="AL171" s="1223"/>
      <c r="AM171" s="1223"/>
      <c r="AN171" s="1223"/>
      <c r="AO171" s="1223"/>
      <c r="AP171" s="1223"/>
      <c r="AQ171" s="1223"/>
      <c r="AR171" s="1223"/>
      <c r="AS171" s="1223"/>
      <c r="AT171" s="1223"/>
      <c r="AU171" s="1223"/>
      <c r="AV171" s="1223"/>
      <c r="AW171" s="1223"/>
      <c r="AX171" s="1223"/>
      <c r="AY171" s="1223"/>
      <c r="AZ171" s="1223"/>
      <c r="BA171" s="1223"/>
      <c r="BB171" s="1223"/>
      <c r="BC171" s="1223"/>
    </row>
    <row r="172" spans="1:55" x14ac:dyDescent="0.25">
      <c r="A172" s="1223"/>
      <c r="B172" s="1223"/>
      <c r="C172" s="1223"/>
      <c r="D172" s="1223"/>
      <c r="E172" s="1223"/>
      <c r="F172" s="1223"/>
      <c r="G172" s="1223"/>
      <c r="H172" s="1223"/>
      <c r="I172" s="1223"/>
      <c r="J172" s="1223"/>
      <c r="K172" s="1223"/>
      <c r="L172" s="1223"/>
      <c r="M172" s="1223"/>
      <c r="N172" s="1223"/>
      <c r="O172" s="1223"/>
      <c r="P172" s="1223"/>
      <c r="Q172" s="1223"/>
      <c r="R172" s="1223"/>
      <c r="S172" s="1223"/>
      <c r="T172" s="1223"/>
      <c r="U172" s="1223"/>
      <c r="V172" s="1223"/>
      <c r="W172" s="1223"/>
      <c r="X172" s="1223"/>
      <c r="Y172" s="1223"/>
      <c r="Z172" s="1223"/>
      <c r="AA172" s="1223"/>
      <c r="AB172" s="1223"/>
      <c r="AC172" s="1223"/>
      <c r="AD172" s="1223"/>
      <c r="AE172" s="1223"/>
      <c r="AF172" s="1223"/>
      <c r="AG172" s="1223"/>
      <c r="AH172" s="1223"/>
      <c r="AI172" s="1223"/>
      <c r="AJ172" s="1223"/>
      <c r="AK172" s="1223"/>
      <c r="AL172" s="1223"/>
      <c r="AM172" s="1223"/>
      <c r="AN172" s="1223"/>
      <c r="AO172" s="1223"/>
      <c r="AP172" s="1223"/>
      <c r="AQ172" s="1223"/>
      <c r="AR172" s="1223"/>
      <c r="AS172" s="1223"/>
      <c r="AT172" s="1223"/>
      <c r="AU172" s="1223"/>
      <c r="AV172" s="1223"/>
      <c r="AW172" s="1223"/>
      <c r="AX172" s="1223"/>
      <c r="AY172" s="1223"/>
      <c r="AZ172" s="1223"/>
      <c r="BA172" s="1223"/>
      <c r="BB172" s="1223"/>
      <c r="BC172" s="1223"/>
    </row>
    <row r="173" spans="1:55" x14ac:dyDescent="0.25">
      <c r="A173" s="1223"/>
      <c r="B173" s="1223"/>
      <c r="C173" s="1223"/>
      <c r="D173" s="1223"/>
      <c r="E173" s="1223"/>
      <c r="F173" s="1223"/>
      <c r="G173" s="1223"/>
      <c r="H173" s="1223"/>
      <c r="I173" s="1223"/>
      <c r="J173" s="1223"/>
      <c r="K173" s="1223"/>
      <c r="L173" s="1223"/>
      <c r="M173" s="1223"/>
      <c r="N173" s="1223"/>
      <c r="O173" s="1223"/>
      <c r="P173" s="1223"/>
      <c r="Q173" s="1223"/>
      <c r="R173" s="1223"/>
      <c r="S173" s="1223"/>
      <c r="T173" s="1223"/>
      <c r="U173" s="1223"/>
      <c r="V173" s="1223"/>
      <c r="W173" s="1223"/>
      <c r="X173" s="1223"/>
      <c r="Y173" s="1223"/>
      <c r="Z173" s="1223"/>
      <c r="AA173" s="1223"/>
      <c r="AB173" s="1223"/>
      <c r="AC173" s="1223"/>
      <c r="AD173" s="1223"/>
      <c r="AE173" s="1223"/>
      <c r="AF173" s="1223"/>
      <c r="AG173" s="1223"/>
      <c r="AH173" s="1223"/>
      <c r="AI173" s="1223"/>
      <c r="AJ173" s="1223"/>
      <c r="AK173" s="1223"/>
      <c r="AL173" s="1223"/>
      <c r="AM173" s="1223"/>
      <c r="AN173" s="1223"/>
      <c r="AO173" s="1223"/>
      <c r="AP173" s="1223"/>
      <c r="AQ173" s="1223"/>
      <c r="AR173" s="1223"/>
      <c r="AS173" s="1223"/>
      <c r="AT173" s="1223"/>
      <c r="AU173" s="1223"/>
      <c r="AV173" s="1223"/>
      <c r="AW173" s="1223"/>
      <c r="AX173" s="1223"/>
      <c r="AY173" s="1223"/>
      <c r="AZ173" s="1223"/>
      <c r="BA173" s="1223"/>
      <c r="BB173" s="1223"/>
      <c r="BC173" s="1223"/>
    </row>
    <row r="174" spans="1:55" x14ac:dyDescent="0.25">
      <c r="A174" s="1223"/>
      <c r="B174" s="1223"/>
      <c r="C174" s="1223"/>
      <c r="D174" s="1223"/>
      <c r="E174" s="1223"/>
      <c r="F174" s="1223"/>
      <c r="G174" s="1223"/>
      <c r="H174" s="1223"/>
      <c r="I174" s="1223"/>
      <c r="J174" s="1223"/>
      <c r="K174" s="1223"/>
      <c r="L174" s="1223"/>
      <c r="M174" s="1223"/>
      <c r="N174" s="1223"/>
      <c r="O174" s="1223"/>
      <c r="P174" s="1223"/>
      <c r="Q174" s="1223"/>
      <c r="R174" s="1223"/>
      <c r="S174" s="1223"/>
      <c r="T174" s="1223"/>
      <c r="U174" s="1223"/>
      <c r="V174" s="1223"/>
      <c r="W174" s="1223"/>
      <c r="X174" s="1223"/>
      <c r="Y174" s="1223"/>
      <c r="Z174" s="1223"/>
      <c r="AA174" s="1223"/>
      <c r="AB174" s="1223"/>
      <c r="AC174" s="1223"/>
      <c r="AD174" s="1223"/>
      <c r="AE174" s="1223"/>
      <c r="AF174" s="1223"/>
      <c r="AG174" s="1223"/>
      <c r="AH174" s="1223"/>
      <c r="AI174" s="1223"/>
      <c r="AJ174" s="1223"/>
      <c r="AK174" s="1223"/>
      <c r="AL174" s="1223"/>
      <c r="AM174" s="1223"/>
      <c r="AN174" s="1223"/>
      <c r="AO174" s="1223"/>
      <c r="AP174" s="1223"/>
      <c r="AQ174" s="1223"/>
      <c r="AR174" s="1223"/>
      <c r="AS174" s="1223"/>
      <c r="AT174" s="1223"/>
      <c r="AU174" s="1223"/>
      <c r="AV174" s="1223"/>
      <c r="AW174" s="1223"/>
      <c r="AX174" s="1223"/>
      <c r="AY174" s="1223"/>
      <c r="AZ174" s="1223"/>
      <c r="BA174" s="1223"/>
      <c r="BB174" s="1223"/>
      <c r="BC174" s="1223"/>
    </row>
    <row r="175" spans="1:55" x14ac:dyDescent="0.25">
      <c r="A175" s="1223"/>
      <c r="B175" s="1223"/>
      <c r="C175" s="1223"/>
      <c r="D175" s="1223"/>
      <c r="E175" s="1223"/>
      <c r="F175" s="1223"/>
      <c r="G175" s="1223"/>
      <c r="H175" s="1223"/>
      <c r="I175" s="1223"/>
      <c r="J175" s="1223"/>
      <c r="K175" s="1223"/>
      <c r="L175" s="1223"/>
      <c r="M175" s="1223"/>
      <c r="N175" s="1223"/>
      <c r="O175" s="1223"/>
      <c r="P175" s="1223"/>
      <c r="Q175" s="1223"/>
      <c r="R175" s="1223"/>
      <c r="S175" s="1223"/>
      <c r="T175" s="1223"/>
      <c r="U175" s="1223"/>
      <c r="V175" s="1223"/>
      <c r="W175" s="1223"/>
      <c r="X175" s="1223"/>
      <c r="Y175" s="1223"/>
      <c r="Z175" s="1223"/>
      <c r="AA175" s="1223"/>
      <c r="AB175" s="1223"/>
      <c r="AC175" s="1223"/>
      <c r="AD175" s="1223"/>
      <c r="AE175" s="1223"/>
      <c r="AF175" s="1223"/>
      <c r="AG175" s="1223"/>
      <c r="AH175" s="1223"/>
      <c r="AI175" s="1223"/>
      <c r="AJ175" s="1223"/>
      <c r="AK175" s="1223"/>
      <c r="AL175" s="1223"/>
      <c r="AM175" s="1223"/>
      <c r="AN175" s="1223"/>
      <c r="AO175" s="1223"/>
      <c r="AP175" s="1223"/>
      <c r="AQ175" s="1223"/>
      <c r="AR175" s="1223"/>
      <c r="AS175" s="1223"/>
      <c r="AT175" s="1223"/>
      <c r="AU175" s="1223"/>
      <c r="AV175" s="1223"/>
      <c r="AW175" s="1223"/>
      <c r="AX175" s="1223"/>
      <c r="AY175" s="1223"/>
      <c r="AZ175" s="1223"/>
      <c r="BA175" s="1223"/>
      <c r="BB175" s="1223"/>
      <c r="BC175" s="1223"/>
    </row>
    <row r="176" spans="1:55" x14ac:dyDescent="0.25">
      <c r="A176" s="1223"/>
      <c r="B176" s="1223"/>
      <c r="C176" s="1223"/>
      <c r="D176" s="1223"/>
      <c r="E176" s="1223"/>
      <c r="F176" s="1223"/>
      <c r="G176" s="1223"/>
      <c r="H176" s="1223"/>
      <c r="I176" s="1223"/>
      <c r="J176" s="1223"/>
      <c r="K176" s="1223"/>
      <c r="L176" s="1223"/>
      <c r="M176" s="1223"/>
      <c r="N176" s="1223"/>
      <c r="O176" s="1223"/>
      <c r="P176" s="1223"/>
      <c r="Q176" s="1223"/>
      <c r="R176" s="1223"/>
      <c r="S176" s="1223"/>
      <c r="T176" s="1223"/>
      <c r="U176" s="1223"/>
      <c r="V176" s="1223"/>
      <c r="W176" s="1223"/>
      <c r="X176" s="1223"/>
      <c r="Y176" s="1223"/>
      <c r="Z176" s="1223"/>
      <c r="AA176" s="1223"/>
      <c r="AB176" s="1223"/>
      <c r="AC176" s="1223"/>
      <c r="AD176" s="1223"/>
      <c r="AE176" s="1223"/>
      <c r="AF176" s="1223"/>
      <c r="AG176" s="1223"/>
      <c r="AH176" s="1223"/>
      <c r="AI176" s="1223"/>
      <c r="AJ176" s="1223"/>
      <c r="AK176" s="1223"/>
      <c r="AL176" s="1223"/>
      <c r="AM176" s="1223"/>
      <c r="AN176" s="1223"/>
      <c r="AO176" s="1223"/>
      <c r="AP176" s="1223"/>
      <c r="AQ176" s="1223"/>
      <c r="AR176" s="1223"/>
      <c r="AS176" s="1223"/>
      <c r="AT176" s="1223"/>
      <c r="AU176" s="1223"/>
      <c r="AV176" s="1223"/>
      <c r="AW176" s="1223"/>
      <c r="AX176" s="1223"/>
      <c r="AY176" s="1223"/>
      <c r="AZ176" s="1223"/>
      <c r="BA176" s="1223"/>
      <c r="BB176" s="1223"/>
      <c r="BC176" s="1223"/>
    </row>
    <row r="177" spans="1:55" x14ac:dyDescent="0.25">
      <c r="A177" s="1223"/>
      <c r="B177" s="1223"/>
      <c r="C177" s="1223"/>
      <c r="D177" s="1223"/>
      <c r="E177" s="1223"/>
      <c r="F177" s="1223"/>
      <c r="G177" s="1223"/>
      <c r="H177" s="1223"/>
      <c r="I177" s="1223"/>
      <c r="J177" s="1223"/>
      <c r="K177" s="1223"/>
      <c r="L177" s="1223"/>
      <c r="M177" s="1223"/>
      <c r="N177" s="1223"/>
      <c r="O177" s="1223"/>
      <c r="P177" s="1223"/>
      <c r="Q177" s="1223"/>
      <c r="R177" s="1223"/>
      <c r="S177" s="1223"/>
      <c r="T177" s="1223"/>
      <c r="U177" s="1223"/>
      <c r="V177" s="1223"/>
      <c r="W177" s="1223"/>
      <c r="X177" s="1223"/>
      <c r="Y177" s="1223"/>
      <c r="Z177" s="1223"/>
      <c r="AA177" s="1223"/>
      <c r="AB177" s="1223"/>
      <c r="AC177" s="1223"/>
      <c r="AD177" s="1223"/>
      <c r="AE177" s="1223"/>
      <c r="AF177" s="1223"/>
      <c r="AG177" s="1223"/>
      <c r="AH177" s="1223"/>
      <c r="AI177" s="1223"/>
      <c r="AJ177" s="1223"/>
      <c r="AK177" s="1223"/>
      <c r="AL177" s="1223"/>
      <c r="AM177" s="1223"/>
      <c r="AN177" s="1223"/>
      <c r="AO177" s="1223"/>
      <c r="AP177" s="1223"/>
      <c r="AQ177" s="1223"/>
      <c r="AR177" s="1223"/>
      <c r="AS177" s="1223"/>
      <c r="AT177" s="1223"/>
      <c r="AU177" s="1223"/>
      <c r="AV177" s="1223"/>
      <c r="AW177" s="1223"/>
      <c r="AX177" s="1223"/>
      <c r="AY177" s="1223"/>
      <c r="AZ177" s="1223"/>
      <c r="BA177" s="1223"/>
      <c r="BB177" s="1223"/>
      <c r="BC177" s="1223"/>
    </row>
    <row r="178" spans="1:55" x14ac:dyDescent="0.25">
      <c r="A178" s="1223"/>
      <c r="B178" s="1223"/>
      <c r="C178" s="1223"/>
      <c r="D178" s="1223"/>
      <c r="E178" s="1223"/>
      <c r="F178" s="1223"/>
      <c r="G178" s="1223"/>
      <c r="H178" s="1223"/>
      <c r="I178" s="1223"/>
      <c r="J178" s="1223"/>
      <c r="K178" s="1223"/>
      <c r="L178" s="1223"/>
      <c r="M178" s="1223"/>
      <c r="N178" s="1223"/>
      <c r="O178" s="1223"/>
      <c r="P178" s="1223"/>
      <c r="Q178" s="1223"/>
      <c r="R178" s="1223"/>
      <c r="S178" s="1223"/>
      <c r="T178" s="1223"/>
      <c r="U178" s="1223"/>
      <c r="V178" s="1223"/>
      <c r="W178" s="1223"/>
      <c r="X178" s="1223"/>
      <c r="Y178" s="1223"/>
      <c r="Z178" s="1223"/>
      <c r="AA178" s="1223"/>
      <c r="AB178" s="1223"/>
      <c r="AC178" s="1223"/>
      <c r="AD178" s="1223"/>
      <c r="AE178" s="1223"/>
      <c r="AF178" s="1223"/>
      <c r="AG178" s="1223"/>
      <c r="AH178" s="1223"/>
      <c r="AI178" s="1223"/>
      <c r="AJ178" s="1223"/>
      <c r="AK178" s="1223"/>
      <c r="AL178" s="1223"/>
      <c r="AM178" s="1223"/>
      <c r="AN178" s="1223"/>
      <c r="AO178" s="1223"/>
      <c r="AP178" s="1223"/>
      <c r="AQ178" s="1223"/>
      <c r="AR178" s="1223"/>
      <c r="AS178" s="1223"/>
      <c r="AT178" s="1223"/>
      <c r="AU178" s="1223"/>
      <c r="AV178" s="1223"/>
      <c r="AW178" s="1223"/>
      <c r="AX178" s="1223"/>
      <c r="AY178" s="1223"/>
      <c r="AZ178" s="1223"/>
      <c r="BA178" s="1223"/>
      <c r="BB178" s="1223"/>
      <c r="BC178" s="1223"/>
    </row>
    <row r="179" spans="1:55" x14ac:dyDescent="0.25">
      <c r="A179" s="1223"/>
      <c r="B179" s="1223"/>
      <c r="C179" s="1223"/>
      <c r="D179" s="1223"/>
      <c r="E179" s="1223"/>
      <c r="F179" s="1223"/>
      <c r="G179" s="1223"/>
      <c r="H179" s="1223"/>
      <c r="I179" s="1223"/>
      <c r="J179" s="1223"/>
      <c r="K179" s="1223"/>
      <c r="L179" s="1223"/>
      <c r="M179" s="1223"/>
      <c r="N179" s="1223"/>
      <c r="O179" s="1223"/>
      <c r="P179" s="1223"/>
      <c r="Q179" s="1223"/>
      <c r="R179" s="1223"/>
      <c r="S179" s="1223"/>
      <c r="T179" s="1223"/>
      <c r="U179" s="1223"/>
      <c r="V179" s="1223"/>
      <c r="W179" s="1223"/>
      <c r="X179" s="1223"/>
      <c r="Y179" s="1223"/>
      <c r="Z179" s="1223"/>
      <c r="AA179" s="1223"/>
      <c r="AB179" s="1223"/>
      <c r="AC179" s="1223"/>
      <c r="AD179" s="1223"/>
      <c r="AE179" s="1223"/>
      <c r="AF179" s="1223"/>
      <c r="AG179" s="1223"/>
      <c r="AH179" s="1223"/>
      <c r="AI179" s="1223"/>
      <c r="AJ179" s="1223"/>
      <c r="AK179" s="1223"/>
      <c r="AL179" s="1223"/>
      <c r="AM179" s="1223"/>
      <c r="AN179" s="1223"/>
      <c r="AO179" s="1223"/>
      <c r="AP179" s="1223"/>
      <c r="AQ179" s="1223"/>
      <c r="AR179" s="1223"/>
      <c r="AS179" s="1223"/>
      <c r="AT179" s="1223"/>
      <c r="AU179" s="1223"/>
      <c r="AV179" s="1223"/>
      <c r="AW179" s="1223"/>
      <c r="AX179" s="1223"/>
      <c r="AY179" s="1223"/>
      <c r="AZ179" s="1223"/>
      <c r="BA179" s="1223"/>
      <c r="BB179" s="1223"/>
      <c r="BC179" s="1223"/>
    </row>
    <row r="180" spans="1:55" x14ac:dyDescent="0.25">
      <c r="A180" s="1223"/>
      <c r="B180" s="1223"/>
      <c r="C180" s="1223"/>
      <c r="D180" s="1223"/>
      <c r="E180" s="1223"/>
      <c r="F180" s="1223"/>
      <c r="G180" s="1223"/>
      <c r="H180" s="1223"/>
      <c r="I180" s="1223"/>
      <c r="J180" s="1223"/>
      <c r="K180" s="1223"/>
      <c r="L180" s="1223"/>
      <c r="M180" s="1223"/>
      <c r="N180" s="1223"/>
      <c r="O180" s="1223"/>
      <c r="P180" s="1223"/>
      <c r="Q180" s="1223"/>
      <c r="R180" s="1223"/>
      <c r="S180" s="1223"/>
      <c r="T180" s="1223"/>
      <c r="U180" s="1223"/>
      <c r="V180" s="1223"/>
      <c r="W180" s="1223"/>
      <c r="X180" s="1223"/>
      <c r="Y180" s="1223"/>
      <c r="Z180" s="1223"/>
      <c r="AA180" s="1223"/>
      <c r="AB180" s="1223"/>
      <c r="AC180" s="1223"/>
      <c r="AD180" s="1223"/>
      <c r="AE180" s="1223"/>
      <c r="AF180" s="1223"/>
      <c r="AG180" s="1223"/>
      <c r="AH180" s="1223"/>
      <c r="AI180" s="1223"/>
      <c r="AJ180" s="1223"/>
      <c r="AK180" s="1223"/>
      <c r="AL180" s="1223"/>
      <c r="AM180" s="1223"/>
      <c r="AN180" s="1223"/>
      <c r="AO180" s="1223"/>
      <c r="AP180" s="1223"/>
      <c r="AQ180" s="1223"/>
      <c r="AR180" s="1223"/>
      <c r="AS180" s="1223"/>
      <c r="AT180" s="1223"/>
      <c r="AU180" s="1223"/>
      <c r="AV180" s="1223"/>
      <c r="AW180" s="1223"/>
      <c r="AX180" s="1223"/>
      <c r="AY180" s="1223"/>
      <c r="AZ180" s="1223"/>
      <c r="BA180" s="1223"/>
      <c r="BB180" s="1223"/>
      <c r="BC180" s="1223"/>
    </row>
    <row r="181" spans="1:55" x14ac:dyDescent="0.25">
      <c r="A181" s="1223"/>
      <c r="B181" s="1223"/>
      <c r="C181" s="1223"/>
      <c r="D181" s="1223"/>
      <c r="E181" s="1223"/>
      <c r="F181" s="1223"/>
      <c r="G181" s="1223"/>
      <c r="H181" s="1223"/>
      <c r="I181" s="1223"/>
      <c r="J181" s="1223"/>
      <c r="K181" s="1223"/>
      <c r="L181" s="1223"/>
      <c r="M181" s="1223"/>
      <c r="N181" s="1223"/>
      <c r="O181" s="1223"/>
      <c r="P181" s="1223"/>
      <c r="Q181" s="1223"/>
      <c r="R181" s="1223"/>
      <c r="S181" s="1223"/>
      <c r="T181" s="1223"/>
      <c r="U181" s="1223"/>
      <c r="V181" s="1223"/>
      <c r="W181" s="1223"/>
      <c r="X181" s="1223"/>
      <c r="Y181" s="1223"/>
      <c r="Z181" s="1223"/>
      <c r="AA181" s="1223"/>
      <c r="AB181" s="1223"/>
      <c r="AC181" s="1223"/>
      <c r="AD181" s="1223"/>
      <c r="AE181" s="1223"/>
      <c r="AF181" s="1223"/>
      <c r="AG181" s="1223"/>
      <c r="AH181" s="1223"/>
      <c r="AI181" s="1223"/>
      <c r="AJ181" s="1223"/>
      <c r="AK181" s="1223"/>
      <c r="AL181" s="1223"/>
      <c r="AM181" s="1223"/>
      <c r="AN181" s="1223"/>
      <c r="AO181" s="1223"/>
      <c r="AP181" s="1223"/>
      <c r="AQ181" s="1223"/>
      <c r="AR181" s="1223"/>
      <c r="AS181" s="1223"/>
      <c r="AT181" s="1223"/>
      <c r="AU181" s="1223"/>
      <c r="AV181" s="1223"/>
      <c r="AW181" s="1223"/>
      <c r="AX181" s="1223"/>
      <c r="AY181" s="1223"/>
      <c r="AZ181" s="1223"/>
      <c r="BA181" s="1223"/>
      <c r="BB181" s="1223"/>
      <c r="BC181" s="1223"/>
    </row>
    <row r="182" spans="1:55" x14ac:dyDescent="0.25">
      <c r="A182" s="1223"/>
      <c r="B182" s="1223"/>
      <c r="C182" s="1223"/>
      <c r="D182" s="1223"/>
      <c r="E182" s="1223"/>
      <c r="F182" s="1223"/>
      <c r="G182" s="1223"/>
      <c r="H182" s="1223"/>
      <c r="I182" s="1223"/>
      <c r="J182" s="1223"/>
      <c r="K182" s="1223"/>
      <c r="L182" s="1223"/>
      <c r="M182" s="1223"/>
      <c r="N182" s="1223"/>
      <c r="O182" s="1223"/>
      <c r="P182" s="1223"/>
      <c r="Q182" s="1223"/>
      <c r="R182" s="1223"/>
      <c r="S182" s="1223"/>
      <c r="T182" s="1223"/>
      <c r="U182" s="1223"/>
      <c r="V182" s="1223"/>
      <c r="W182" s="1223"/>
      <c r="X182" s="1223"/>
      <c r="Y182" s="1223"/>
      <c r="Z182" s="1223"/>
      <c r="AA182" s="1223"/>
      <c r="AB182" s="1223"/>
      <c r="AC182" s="1223"/>
      <c r="AD182" s="1223"/>
      <c r="AE182" s="1223"/>
      <c r="AF182" s="1223"/>
      <c r="AG182" s="1223"/>
      <c r="AH182" s="1223"/>
      <c r="AI182" s="1223"/>
      <c r="AJ182" s="1223"/>
      <c r="AK182" s="1223"/>
      <c r="AL182" s="1223"/>
      <c r="AM182" s="1223"/>
      <c r="AN182" s="1223"/>
      <c r="AO182" s="1223"/>
      <c r="AP182" s="1223"/>
      <c r="AQ182" s="1223"/>
      <c r="AR182" s="1223"/>
      <c r="AS182" s="1223"/>
      <c r="AT182" s="1223"/>
      <c r="AU182" s="1223"/>
      <c r="AV182" s="1223"/>
      <c r="AW182" s="1223"/>
      <c r="AX182" s="1223"/>
      <c r="AY182" s="1223"/>
      <c r="AZ182" s="1223"/>
      <c r="BA182" s="1223"/>
      <c r="BB182" s="1223"/>
      <c r="BC182" s="1223"/>
    </row>
    <row r="183" spans="1:55" x14ac:dyDescent="0.25">
      <c r="A183" s="1223"/>
      <c r="B183" s="1223"/>
      <c r="C183" s="1223"/>
      <c r="D183" s="1223"/>
      <c r="E183" s="1223"/>
      <c r="F183" s="1223"/>
      <c r="G183" s="1223"/>
      <c r="H183" s="1223"/>
      <c r="I183" s="1223"/>
      <c r="J183" s="1223"/>
      <c r="K183" s="1223"/>
      <c r="L183" s="1223"/>
      <c r="M183" s="1223"/>
      <c r="N183" s="1223"/>
      <c r="O183" s="1223"/>
      <c r="P183" s="1223"/>
      <c r="Q183" s="1223"/>
      <c r="R183" s="1223"/>
      <c r="S183" s="1223"/>
      <c r="T183" s="1223"/>
      <c r="U183" s="1223"/>
      <c r="V183" s="1223"/>
      <c r="W183" s="1223"/>
      <c r="X183" s="1223"/>
      <c r="Y183" s="1223"/>
      <c r="Z183" s="1223"/>
      <c r="AA183" s="1223"/>
      <c r="AB183" s="1223"/>
      <c r="AC183" s="1223"/>
      <c r="AD183" s="1223"/>
      <c r="AE183" s="1223"/>
      <c r="AF183" s="1223"/>
      <c r="AG183" s="1223"/>
      <c r="AH183" s="1223"/>
      <c r="AI183" s="1223"/>
      <c r="AJ183" s="1223"/>
      <c r="AK183" s="1223"/>
      <c r="AL183" s="1223"/>
      <c r="AM183" s="1223"/>
      <c r="AN183" s="1223"/>
      <c r="AO183" s="1223"/>
      <c r="AP183" s="1223"/>
      <c r="AQ183" s="1223"/>
      <c r="AR183" s="1223"/>
      <c r="AS183" s="1223"/>
      <c r="AT183" s="1223"/>
      <c r="AU183" s="1223"/>
      <c r="AV183" s="1223"/>
      <c r="AW183" s="1223"/>
      <c r="AX183" s="1223"/>
      <c r="AY183" s="1223"/>
      <c r="AZ183" s="1223"/>
      <c r="BA183" s="1223"/>
      <c r="BB183" s="1223"/>
      <c r="BC183" s="1223"/>
    </row>
    <row r="184" spans="1:55" x14ac:dyDescent="0.25">
      <c r="A184" s="1223"/>
      <c r="B184" s="1223"/>
      <c r="C184" s="1223"/>
      <c r="D184" s="1223"/>
      <c r="E184" s="1223"/>
      <c r="F184" s="1223"/>
      <c r="G184" s="1223"/>
      <c r="H184" s="1223"/>
      <c r="I184" s="1223"/>
      <c r="J184" s="1223"/>
      <c r="K184" s="1223"/>
      <c r="L184" s="1223"/>
      <c r="M184" s="1223"/>
      <c r="N184" s="1223"/>
      <c r="O184" s="1223"/>
      <c r="P184" s="1223"/>
      <c r="Q184" s="1223"/>
      <c r="R184" s="1223"/>
      <c r="S184" s="1223"/>
      <c r="T184" s="1223"/>
      <c r="U184" s="1223"/>
      <c r="V184" s="1223"/>
      <c r="W184" s="1223"/>
      <c r="X184" s="1223"/>
      <c r="Y184" s="1223"/>
      <c r="Z184" s="1223"/>
      <c r="AA184" s="1223"/>
      <c r="AB184" s="1223"/>
      <c r="AC184" s="1223"/>
      <c r="AD184" s="1223"/>
      <c r="AE184" s="1223"/>
      <c r="AF184" s="1223"/>
      <c r="AG184" s="1223"/>
      <c r="AH184" s="1223"/>
      <c r="AI184" s="1223"/>
      <c r="AJ184" s="1223"/>
      <c r="AK184" s="1223"/>
      <c r="AL184" s="1223"/>
      <c r="AM184" s="1223"/>
      <c r="AN184" s="1223"/>
      <c r="AO184" s="1223"/>
      <c r="AP184" s="1223"/>
      <c r="AQ184" s="1223"/>
      <c r="AR184" s="1223"/>
      <c r="AS184" s="1223"/>
      <c r="AT184" s="1223"/>
      <c r="AU184" s="1223"/>
      <c r="AV184" s="1223"/>
      <c r="AW184" s="1223"/>
      <c r="AX184" s="1223"/>
      <c r="AY184" s="1223"/>
      <c r="AZ184" s="1223"/>
      <c r="BA184" s="1223"/>
      <c r="BB184" s="1223"/>
      <c r="BC184" s="1223"/>
    </row>
    <row r="185" spans="1:55" x14ac:dyDescent="0.25">
      <c r="A185" s="1223"/>
      <c r="B185" s="1223"/>
      <c r="C185" s="1223"/>
      <c r="D185" s="1223"/>
      <c r="E185" s="1223"/>
      <c r="F185" s="1223"/>
      <c r="G185" s="1223"/>
      <c r="H185" s="1223"/>
      <c r="I185" s="1223"/>
      <c r="J185" s="1223"/>
      <c r="K185" s="1223"/>
      <c r="L185" s="1223"/>
      <c r="M185" s="1223"/>
      <c r="N185" s="1223"/>
      <c r="O185" s="1223"/>
      <c r="P185" s="1223"/>
      <c r="Q185" s="1223"/>
      <c r="R185" s="1223"/>
      <c r="S185" s="1223"/>
      <c r="T185" s="1223"/>
      <c r="U185" s="1223"/>
      <c r="V185" s="1223"/>
      <c r="W185" s="1223"/>
      <c r="X185" s="1223"/>
      <c r="Y185" s="1223"/>
      <c r="Z185" s="1223"/>
      <c r="AA185" s="1223"/>
      <c r="AB185" s="1223"/>
      <c r="AC185" s="1223"/>
      <c r="AD185" s="1223"/>
      <c r="AE185" s="1223"/>
      <c r="AF185" s="1223"/>
      <c r="AG185" s="1223"/>
      <c r="AH185" s="1223"/>
      <c r="AI185" s="1223"/>
      <c r="AJ185" s="1223"/>
      <c r="AK185" s="1223"/>
      <c r="AL185" s="1223"/>
      <c r="AM185" s="1223"/>
      <c r="AN185" s="1223"/>
      <c r="AO185" s="1223"/>
      <c r="AP185" s="1223"/>
      <c r="AQ185" s="1223"/>
      <c r="AR185" s="1223"/>
      <c r="AS185" s="1223"/>
      <c r="AT185" s="1223"/>
      <c r="AU185" s="1223"/>
      <c r="AV185" s="1223"/>
      <c r="AW185" s="1223"/>
      <c r="AX185" s="1223"/>
      <c r="AY185" s="1223"/>
      <c r="AZ185" s="1223"/>
      <c r="BA185" s="1223"/>
      <c r="BB185" s="1223"/>
      <c r="BC185" s="1223"/>
    </row>
    <row r="186" spans="1:55" x14ac:dyDescent="0.25">
      <c r="A186" s="1223"/>
      <c r="B186" s="1223"/>
      <c r="C186" s="1223"/>
      <c r="D186" s="1223"/>
      <c r="E186" s="1223"/>
      <c r="F186" s="1223"/>
      <c r="G186" s="1223"/>
      <c r="H186" s="1223"/>
      <c r="I186" s="1223"/>
      <c r="J186" s="1223"/>
      <c r="K186" s="1223"/>
      <c r="L186" s="1223"/>
      <c r="M186" s="1223"/>
      <c r="N186" s="1223"/>
      <c r="O186" s="1223"/>
      <c r="P186" s="1223"/>
      <c r="Q186" s="1223"/>
      <c r="R186" s="1223"/>
      <c r="S186" s="1223"/>
      <c r="T186" s="1223"/>
      <c r="U186" s="1223"/>
      <c r="V186" s="1223"/>
      <c r="W186" s="1223"/>
      <c r="X186" s="1223"/>
      <c r="Y186" s="1223"/>
      <c r="Z186" s="1223"/>
      <c r="AA186" s="1223"/>
      <c r="AB186" s="1223"/>
      <c r="AC186" s="1223"/>
      <c r="AD186" s="1223"/>
      <c r="AE186" s="1223"/>
      <c r="AF186" s="1223"/>
      <c r="AG186" s="1223"/>
      <c r="AH186" s="1223"/>
      <c r="AI186" s="1223"/>
      <c r="AJ186" s="1223"/>
      <c r="AK186" s="1223"/>
      <c r="AL186" s="1223"/>
      <c r="AM186" s="1223"/>
      <c r="AN186" s="1223"/>
      <c r="AO186" s="1223"/>
      <c r="AP186" s="1223"/>
      <c r="AQ186" s="1223"/>
      <c r="AR186" s="1223"/>
      <c r="AS186" s="1223"/>
      <c r="AT186" s="1223"/>
      <c r="AU186" s="1223"/>
      <c r="AV186" s="1223"/>
      <c r="AW186" s="1223"/>
      <c r="AX186" s="1223"/>
      <c r="AY186" s="1223"/>
      <c r="AZ186" s="1223"/>
      <c r="BA186" s="1223"/>
      <c r="BB186" s="1223"/>
      <c r="BC186" s="1223"/>
    </row>
    <row r="187" spans="1:55" x14ac:dyDescent="0.25">
      <c r="A187" s="1223"/>
      <c r="B187" s="1223"/>
      <c r="C187" s="1223"/>
      <c r="D187" s="1223"/>
      <c r="E187" s="1223"/>
      <c r="F187" s="1223"/>
      <c r="G187" s="1223"/>
      <c r="H187" s="1223"/>
      <c r="I187" s="1223"/>
      <c r="J187" s="1223"/>
      <c r="K187" s="1223"/>
      <c r="L187" s="1223"/>
      <c r="M187" s="1223"/>
      <c r="N187" s="1223"/>
      <c r="O187" s="1223"/>
      <c r="P187" s="1223"/>
      <c r="Q187" s="1223"/>
      <c r="R187" s="1223"/>
      <c r="S187" s="1223"/>
      <c r="T187" s="1223"/>
      <c r="U187" s="1223"/>
      <c r="V187" s="1223"/>
      <c r="W187" s="1223"/>
      <c r="X187" s="1223"/>
      <c r="Y187" s="1223"/>
      <c r="Z187" s="1223"/>
      <c r="AA187" s="1223"/>
      <c r="AB187" s="1223"/>
      <c r="AC187" s="1223"/>
      <c r="AD187" s="1223"/>
      <c r="AE187" s="1223"/>
      <c r="AF187" s="1223"/>
      <c r="AG187" s="1223"/>
      <c r="AH187" s="1223"/>
      <c r="AI187" s="1223"/>
      <c r="AJ187" s="1223"/>
      <c r="AK187" s="1223"/>
      <c r="AL187" s="1223"/>
      <c r="AM187" s="1223"/>
      <c r="AN187" s="1223"/>
      <c r="AO187" s="1223"/>
      <c r="AP187" s="1223"/>
      <c r="AQ187" s="1223"/>
      <c r="AR187" s="1223"/>
      <c r="AS187" s="1223"/>
      <c r="AT187" s="1223"/>
      <c r="AU187" s="1223"/>
      <c r="AV187" s="1223"/>
      <c r="AW187" s="1223"/>
      <c r="AX187" s="1223"/>
      <c r="AY187" s="1223"/>
      <c r="AZ187" s="1223"/>
      <c r="BA187" s="1223"/>
      <c r="BB187" s="1223"/>
      <c r="BC187" s="1223"/>
    </row>
    <row r="188" spans="1:55" x14ac:dyDescent="0.25">
      <c r="A188" s="1223"/>
      <c r="B188" s="1223"/>
      <c r="C188" s="1223"/>
      <c r="D188" s="1223"/>
      <c r="E188" s="1223"/>
      <c r="F188" s="1223"/>
      <c r="G188" s="1223"/>
      <c r="H188" s="1223"/>
      <c r="I188" s="1223"/>
      <c r="J188" s="1223"/>
      <c r="K188" s="1223"/>
      <c r="L188" s="1223"/>
      <c r="M188" s="1223"/>
      <c r="N188" s="1223"/>
      <c r="O188" s="1223"/>
      <c r="P188" s="1223"/>
      <c r="Q188" s="1223"/>
      <c r="R188" s="1223"/>
      <c r="S188" s="1223"/>
      <c r="T188" s="1223"/>
      <c r="U188" s="1223"/>
      <c r="V188" s="1223"/>
      <c r="W188" s="1223"/>
      <c r="X188" s="1223"/>
      <c r="Y188" s="1223"/>
      <c r="Z188" s="1223"/>
      <c r="AA188" s="1223"/>
      <c r="AB188" s="1223"/>
      <c r="AC188" s="1223"/>
      <c r="AD188" s="1223"/>
      <c r="AE188" s="1223"/>
      <c r="AF188" s="1223"/>
      <c r="AG188" s="1223"/>
      <c r="AH188" s="1223"/>
      <c r="AI188" s="1223"/>
      <c r="AJ188" s="1223"/>
      <c r="AK188" s="1223"/>
      <c r="AL188" s="1223"/>
      <c r="AM188" s="1223"/>
      <c r="AN188" s="1223"/>
      <c r="AO188" s="1223"/>
      <c r="AP188" s="1223"/>
      <c r="AQ188" s="1223"/>
      <c r="AR188" s="1223"/>
      <c r="AS188" s="1223"/>
      <c r="AT188" s="1223"/>
      <c r="AU188" s="1223"/>
      <c r="AV188" s="1223"/>
      <c r="AW188" s="1223"/>
      <c r="AX188" s="1223"/>
      <c r="AY188" s="1223"/>
      <c r="AZ188" s="1223"/>
      <c r="BA188" s="1223"/>
      <c r="BB188" s="1223"/>
      <c r="BC188" s="1223"/>
    </row>
    <row r="189" spans="1:55" x14ac:dyDescent="0.25">
      <c r="A189" s="1223"/>
      <c r="B189" s="1223"/>
      <c r="C189" s="1223"/>
      <c r="D189" s="1223"/>
      <c r="E189" s="1223"/>
      <c r="F189" s="1223"/>
      <c r="G189" s="1223"/>
      <c r="H189" s="1223"/>
      <c r="I189" s="1223"/>
      <c r="J189" s="1223"/>
      <c r="K189" s="1223"/>
      <c r="L189" s="1223"/>
      <c r="M189" s="1223"/>
      <c r="N189" s="1223"/>
      <c r="O189" s="1223"/>
      <c r="P189" s="1223"/>
      <c r="Q189" s="1223"/>
      <c r="R189" s="1223"/>
      <c r="S189" s="1223"/>
      <c r="T189" s="1223"/>
      <c r="U189" s="1223"/>
      <c r="V189" s="1223"/>
      <c r="W189" s="1223"/>
      <c r="X189" s="1223"/>
      <c r="Y189" s="1223"/>
      <c r="Z189" s="1223"/>
      <c r="AA189" s="1223"/>
      <c r="AB189" s="1223"/>
      <c r="AC189" s="1223"/>
      <c r="AD189" s="1223"/>
      <c r="AE189" s="1223"/>
      <c r="AF189" s="1223"/>
      <c r="AG189" s="1223"/>
      <c r="AH189" s="1223"/>
      <c r="AI189" s="1223"/>
      <c r="AJ189" s="1223"/>
      <c r="AK189" s="1223"/>
      <c r="AL189" s="1223"/>
      <c r="AM189" s="1223"/>
      <c r="AN189" s="1223"/>
      <c r="AO189" s="1223"/>
      <c r="AP189" s="1223"/>
      <c r="AQ189" s="1223"/>
      <c r="AR189" s="1223"/>
      <c r="AS189" s="1223"/>
      <c r="AT189" s="1223"/>
      <c r="AU189" s="1223"/>
      <c r="AV189" s="1223"/>
      <c r="AW189" s="1223"/>
      <c r="AX189" s="1223"/>
      <c r="AY189" s="1223"/>
      <c r="AZ189" s="1223"/>
      <c r="BA189" s="1223"/>
      <c r="BB189" s="1223"/>
      <c r="BC189" s="1223"/>
    </row>
    <row r="190" spans="1:55" x14ac:dyDescent="0.25">
      <c r="A190" s="1223"/>
      <c r="B190" s="1223"/>
      <c r="C190" s="1223"/>
      <c r="D190" s="1223"/>
      <c r="E190" s="1223"/>
      <c r="F190" s="1223"/>
      <c r="G190" s="1223"/>
      <c r="H190" s="1223"/>
      <c r="I190" s="1223"/>
      <c r="J190" s="1223"/>
      <c r="K190" s="1223"/>
      <c r="L190" s="1223"/>
      <c r="M190" s="1223"/>
      <c r="N190" s="1223"/>
      <c r="O190" s="1223"/>
      <c r="P190" s="1223"/>
      <c r="Q190" s="1223"/>
      <c r="R190" s="1223"/>
      <c r="S190" s="1223"/>
      <c r="T190" s="1223"/>
      <c r="U190" s="1223"/>
      <c r="V190" s="1223"/>
      <c r="W190" s="1223"/>
      <c r="X190" s="1223"/>
      <c r="Y190" s="1223"/>
      <c r="Z190" s="1223"/>
      <c r="AA190" s="1223"/>
      <c r="AB190" s="1223"/>
      <c r="AC190" s="1223"/>
      <c r="AD190" s="1223"/>
      <c r="AE190" s="1223"/>
      <c r="AF190" s="1223"/>
      <c r="AG190" s="1223"/>
      <c r="AH190" s="1223"/>
      <c r="AI190" s="1223"/>
      <c r="AJ190" s="1223"/>
      <c r="AK190" s="1223"/>
      <c r="AL190" s="1223"/>
      <c r="AM190" s="1223"/>
      <c r="AN190" s="1223"/>
      <c r="AO190" s="1223"/>
      <c r="AP190" s="1223"/>
      <c r="AQ190" s="1223"/>
      <c r="AR190" s="1223"/>
      <c r="AS190" s="1223"/>
      <c r="AT190" s="1223"/>
      <c r="AU190" s="1223"/>
      <c r="AV190" s="1223"/>
      <c r="AW190" s="1223"/>
      <c r="AX190" s="1223"/>
      <c r="AY190" s="1223"/>
      <c r="AZ190" s="1223"/>
      <c r="BA190" s="1223"/>
      <c r="BB190" s="1223"/>
      <c r="BC190" s="1223"/>
    </row>
    <row r="191" spans="1:55" x14ac:dyDescent="0.25">
      <c r="A191" s="1223"/>
      <c r="B191" s="1223"/>
      <c r="C191" s="1223"/>
      <c r="D191" s="1223"/>
      <c r="E191" s="1223"/>
      <c r="F191" s="1223"/>
      <c r="G191" s="1223"/>
      <c r="H191" s="1223"/>
      <c r="I191" s="1223"/>
      <c r="J191" s="1223"/>
      <c r="K191" s="1223"/>
      <c r="L191" s="1223"/>
      <c r="M191" s="1223"/>
      <c r="N191" s="1223"/>
      <c r="O191" s="1223"/>
      <c r="P191" s="1223"/>
      <c r="Q191" s="1223"/>
      <c r="R191" s="1223"/>
      <c r="S191" s="1223"/>
      <c r="T191" s="1223"/>
      <c r="U191" s="1223"/>
      <c r="V191" s="1223"/>
      <c r="W191" s="1223"/>
      <c r="X191" s="1223"/>
      <c r="Y191" s="1223"/>
      <c r="Z191" s="1223"/>
      <c r="AA191" s="1223"/>
      <c r="AB191" s="1223"/>
      <c r="AC191" s="1223"/>
      <c r="AD191" s="1223"/>
      <c r="AE191" s="1223"/>
      <c r="AF191" s="1223"/>
      <c r="AG191" s="1223"/>
      <c r="AH191" s="1223"/>
      <c r="AI191" s="1223"/>
      <c r="AJ191" s="1223"/>
      <c r="AK191" s="1223"/>
      <c r="AL191" s="1223"/>
      <c r="AM191" s="1223"/>
      <c r="AN191" s="1223"/>
      <c r="AO191" s="1223"/>
      <c r="AP191" s="1223"/>
      <c r="AQ191" s="1223"/>
      <c r="AR191" s="1223"/>
      <c r="AS191" s="1223"/>
      <c r="AT191" s="1223"/>
      <c r="AU191" s="1223"/>
      <c r="AV191" s="1223"/>
      <c r="AW191" s="1223"/>
      <c r="AX191" s="1223"/>
      <c r="AY191" s="1223"/>
      <c r="AZ191" s="1223"/>
      <c r="BA191" s="1223"/>
      <c r="BB191" s="1223"/>
      <c r="BC191" s="1223"/>
    </row>
    <row r="192" spans="1:55" x14ac:dyDescent="0.25">
      <c r="A192" s="1223"/>
      <c r="B192" s="1223"/>
      <c r="C192" s="1223"/>
      <c r="D192" s="1223"/>
      <c r="E192" s="1223"/>
      <c r="F192" s="1223"/>
      <c r="G192" s="1223"/>
      <c r="H192" s="1223"/>
      <c r="I192" s="1223"/>
      <c r="J192" s="1223"/>
      <c r="K192" s="1223"/>
      <c r="L192" s="1223"/>
      <c r="M192" s="1223"/>
      <c r="N192" s="1223"/>
      <c r="O192" s="1223"/>
      <c r="P192" s="1223"/>
      <c r="Q192" s="1223"/>
      <c r="R192" s="1223"/>
      <c r="S192" s="1223"/>
      <c r="T192" s="1223"/>
      <c r="U192" s="1223"/>
      <c r="V192" s="1223"/>
      <c r="W192" s="1223"/>
      <c r="X192" s="1223"/>
      <c r="Y192" s="1223"/>
      <c r="Z192" s="1223"/>
      <c r="AA192" s="1223"/>
      <c r="AB192" s="1223"/>
      <c r="AC192" s="1223"/>
      <c r="AD192" s="1223"/>
      <c r="AE192" s="1223"/>
      <c r="AF192" s="1223"/>
      <c r="AG192" s="1223"/>
      <c r="AH192" s="1223"/>
      <c r="AI192" s="1223"/>
      <c r="AJ192" s="1223"/>
      <c r="AK192" s="1223"/>
      <c r="AL192" s="1223"/>
      <c r="AM192" s="1223"/>
      <c r="AN192" s="1223"/>
      <c r="AO192" s="1223"/>
      <c r="AP192" s="1223"/>
      <c r="AQ192" s="1223"/>
      <c r="AR192" s="1223"/>
      <c r="AS192" s="1223"/>
      <c r="AT192" s="1223"/>
      <c r="AU192" s="1223"/>
      <c r="AV192" s="1223"/>
      <c r="AW192" s="1223"/>
      <c r="AX192" s="1223"/>
      <c r="AY192" s="1223"/>
      <c r="AZ192" s="1223"/>
      <c r="BA192" s="1223"/>
      <c r="BB192" s="1223"/>
      <c r="BC192" s="1223"/>
    </row>
    <row r="193" spans="1:55" x14ac:dyDescent="0.25">
      <c r="A193" s="1223"/>
      <c r="B193" s="1223"/>
      <c r="C193" s="1223"/>
      <c r="D193" s="1223"/>
      <c r="E193" s="1223"/>
      <c r="F193" s="1223"/>
      <c r="G193" s="1223"/>
      <c r="H193" s="1223"/>
      <c r="I193" s="1223"/>
      <c r="J193" s="1223"/>
      <c r="K193" s="1223"/>
      <c r="L193" s="1223"/>
      <c r="M193" s="1223"/>
      <c r="N193" s="1223"/>
      <c r="O193" s="1223"/>
      <c r="P193" s="1223"/>
      <c r="Q193" s="1223"/>
      <c r="R193" s="1223"/>
      <c r="S193" s="1223"/>
      <c r="T193" s="1223"/>
      <c r="U193" s="1223"/>
      <c r="V193" s="1223"/>
      <c r="W193" s="1223"/>
      <c r="X193" s="1223"/>
      <c r="Y193" s="1223"/>
      <c r="Z193" s="1223"/>
      <c r="AA193" s="1223"/>
      <c r="AB193" s="1223"/>
      <c r="AC193" s="1223"/>
      <c r="AD193" s="1223"/>
      <c r="AE193" s="1223"/>
      <c r="AF193" s="1223"/>
      <c r="AG193" s="1223"/>
      <c r="AH193" s="1223"/>
      <c r="AI193" s="1223"/>
      <c r="AJ193" s="1223"/>
      <c r="AK193" s="1223"/>
      <c r="AL193" s="1223"/>
      <c r="AM193" s="1223"/>
      <c r="AN193" s="1223"/>
      <c r="AO193" s="1223"/>
      <c r="AP193" s="1223"/>
      <c r="AQ193" s="1223"/>
      <c r="AR193" s="1223"/>
      <c r="AS193" s="1223"/>
      <c r="AT193" s="1223"/>
      <c r="AU193" s="1223"/>
      <c r="AV193" s="1223"/>
      <c r="AW193" s="1223"/>
      <c r="AX193" s="1223"/>
      <c r="AY193" s="1223"/>
      <c r="AZ193" s="1223"/>
      <c r="BA193" s="1223"/>
      <c r="BB193" s="1223"/>
      <c r="BC193" s="1223"/>
    </row>
    <row r="194" spans="1:55" x14ac:dyDescent="0.25">
      <c r="A194" s="1223"/>
      <c r="B194" s="1223"/>
      <c r="C194" s="1223"/>
      <c r="D194" s="1223"/>
      <c r="E194" s="1223"/>
      <c r="F194" s="1223"/>
      <c r="G194" s="1223"/>
      <c r="H194" s="1223"/>
      <c r="I194" s="1223"/>
      <c r="J194" s="1223"/>
      <c r="K194" s="1223"/>
      <c r="L194" s="1223"/>
      <c r="M194" s="1223"/>
      <c r="N194" s="1223"/>
      <c r="O194" s="1223"/>
      <c r="P194" s="1223"/>
      <c r="Q194" s="1223"/>
      <c r="R194" s="1223"/>
      <c r="S194" s="1223"/>
      <c r="T194" s="1223"/>
      <c r="U194" s="1223"/>
      <c r="V194" s="1223"/>
      <c r="W194" s="1223"/>
      <c r="X194" s="1223"/>
      <c r="Y194" s="1223"/>
      <c r="Z194" s="1223"/>
      <c r="AA194" s="1223"/>
      <c r="AB194" s="1223"/>
      <c r="AC194" s="1223"/>
      <c r="AD194" s="1223"/>
      <c r="AE194" s="1223"/>
      <c r="AF194" s="1223"/>
      <c r="AG194" s="1223"/>
      <c r="AH194" s="1223"/>
      <c r="AI194" s="1223"/>
      <c r="AJ194" s="1223"/>
      <c r="AK194" s="1223"/>
      <c r="AL194" s="1223"/>
      <c r="AM194" s="1223"/>
      <c r="AN194" s="1223"/>
      <c r="AO194" s="1223"/>
      <c r="AP194" s="1223"/>
      <c r="AQ194" s="1223"/>
      <c r="AR194" s="1223"/>
      <c r="AS194" s="1223"/>
      <c r="AT194" s="1223"/>
      <c r="AU194" s="1223"/>
      <c r="AV194" s="1223"/>
      <c r="AW194" s="1223"/>
      <c r="AX194" s="1223"/>
      <c r="AY194" s="1223"/>
      <c r="AZ194" s="1223"/>
      <c r="BA194" s="1223"/>
      <c r="BB194" s="1223"/>
      <c r="BC194" s="1223"/>
    </row>
    <row r="195" spans="1:55" x14ac:dyDescent="0.25">
      <c r="A195" s="1223"/>
      <c r="B195" s="1223"/>
      <c r="C195" s="1223"/>
      <c r="D195" s="1223"/>
      <c r="E195" s="1223"/>
      <c r="F195" s="1223"/>
      <c r="G195" s="1223"/>
      <c r="H195" s="1223"/>
      <c r="I195" s="1223"/>
      <c r="J195" s="1223"/>
      <c r="K195" s="1223"/>
      <c r="L195" s="1223"/>
      <c r="M195" s="1223"/>
      <c r="N195" s="1223"/>
      <c r="O195" s="1223"/>
      <c r="P195" s="1223"/>
      <c r="Q195" s="1223"/>
      <c r="R195" s="1223"/>
      <c r="S195" s="1223"/>
      <c r="T195" s="1223"/>
      <c r="U195" s="1223"/>
      <c r="V195" s="1223"/>
      <c r="W195" s="1223"/>
      <c r="X195" s="1223"/>
      <c r="Y195" s="1223"/>
      <c r="Z195" s="1223"/>
      <c r="AA195" s="1223"/>
      <c r="AB195" s="1223"/>
      <c r="AC195" s="1223"/>
      <c r="AD195" s="1223"/>
      <c r="AE195" s="1223"/>
      <c r="AF195" s="1223"/>
      <c r="AG195" s="1223"/>
      <c r="AH195" s="1223"/>
      <c r="AI195" s="1223"/>
      <c r="AJ195" s="1223"/>
      <c r="AK195" s="1223"/>
      <c r="AL195" s="1223"/>
      <c r="AM195" s="1223"/>
      <c r="AN195" s="1223"/>
      <c r="AO195" s="1223"/>
      <c r="AP195" s="1223"/>
      <c r="AQ195" s="1223"/>
      <c r="AR195" s="1223"/>
      <c r="AS195" s="1223"/>
      <c r="AT195" s="1223"/>
      <c r="AU195" s="1223"/>
      <c r="AV195" s="1223"/>
      <c r="AW195" s="1223"/>
      <c r="AX195" s="1223"/>
      <c r="AY195" s="1223"/>
      <c r="AZ195" s="1223"/>
      <c r="BA195" s="1223"/>
      <c r="BB195" s="1223"/>
      <c r="BC195" s="1223"/>
    </row>
    <row r="196" spans="1:55" x14ac:dyDescent="0.25">
      <c r="A196" s="1223"/>
      <c r="B196" s="1223"/>
      <c r="C196" s="1223"/>
      <c r="D196" s="1223"/>
      <c r="E196" s="1223"/>
      <c r="F196" s="1223"/>
      <c r="G196" s="1223"/>
      <c r="H196" s="1223"/>
      <c r="I196" s="1223"/>
      <c r="J196" s="1223"/>
      <c r="K196" s="1223"/>
      <c r="L196" s="1223"/>
      <c r="M196" s="1223"/>
      <c r="N196" s="1223"/>
      <c r="O196" s="1223"/>
      <c r="P196" s="1223"/>
      <c r="Q196" s="1223"/>
      <c r="R196" s="1223"/>
      <c r="S196" s="1223"/>
      <c r="T196" s="1223"/>
      <c r="U196" s="1223"/>
      <c r="V196" s="1223"/>
      <c r="W196" s="1223"/>
      <c r="X196" s="1223"/>
      <c r="Y196" s="1223"/>
      <c r="Z196" s="1223"/>
      <c r="AA196" s="1223"/>
      <c r="AB196" s="1223"/>
      <c r="AC196" s="1223"/>
      <c r="AD196" s="1223"/>
      <c r="AE196" s="1223"/>
      <c r="AF196" s="1223"/>
      <c r="AG196" s="1223"/>
      <c r="AH196" s="1223"/>
      <c r="AI196" s="1223"/>
      <c r="AJ196" s="1223"/>
      <c r="AK196" s="1223"/>
      <c r="AL196" s="1223"/>
      <c r="AM196" s="1223"/>
      <c r="AN196" s="1223"/>
      <c r="AO196" s="1223"/>
      <c r="AP196" s="1223"/>
      <c r="AQ196" s="1223"/>
      <c r="AR196" s="1223"/>
      <c r="AS196" s="1223"/>
      <c r="AT196" s="1223"/>
      <c r="AU196" s="1223"/>
      <c r="AV196" s="1223"/>
      <c r="AW196" s="1223"/>
      <c r="AX196" s="1223"/>
      <c r="AY196" s="1223"/>
      <c r="AZ196" s="1223"/>
      <c r="BA196" s="1223"/>
      <c r="BB196" s="1223"/>
      <c r="BC196" s="1223"/>
    </row>
    <row r="197" spans="1:55" x14ac:dyDescent="0.25">
      <c r="A197" s="1223"/>
      <c r="B197" s="1223"/>
      <c r="C197" s="1223"/>
      <c r="D197" s="1223"/>
      <c r="E197" s="1223"/>
      <c r="F197" s="1223"/>
      <c r="G197" s="1223"/>
      <c r="H197" s="1223"/>
      <c r="I197" s="1223"/>
      <c r="J197" s="1223"/>
      <c r="K197" s="1223"/>
      <c r="L197" s="1223"/>
      <c r="M197" s="1223"/>
      <c r="N197" s="1223"/>
      <c r="O197" s="1223"/>
      <c r="P197" s="1223"/>
      <c r="Q197" s="1223"/>
      <c r="R197" s="1223"/>
      <c r="S197" s="1223"/>
      <c r="T197" s="1223"/>
      <c r="U197" s="1223"/>
      <c r="V197" s="1223"/>
      <c r="W197" s="1223"/>
      <c r="X197" s="1223"/>
      <c r="Y197" s="1223"/>
      <c r="Z197" s="1223"/>
      <c r="AA197" s="1223"/>
      <c r="AB197" s="1223"/>
      <c r="AC197" s="1223"/>
      <c r="AD197" s="1223"/>
      <c r="AE197" s="1223"/>
      <c r="AF197" s="1223"/>
      <c r="AG197" s="1223"/>
      <c r="AH197" s="1223"/>
      <c r="AI197" s="1223"/>
      <c r="AJ197" s="1223"/>
      <c r="AK197" s="1223"/>
      <c r="AL197" s="1223"/>
      <c r="AM197" s="1223"/>
      <c r="AN197" s="1223"/>
      <c r="AO197" s="1223"/>
      <c r="AP197" s="1223"/>
      <c r="AQ197" s="1223"/>
      <c r="AR197" s="1223"/>
      <c r="AS197" s="1223"/>
      <c r="AT197" s="1223"/>
      <c r="AU197" s="1223"/>
      <c r="AV197" s="1223"/>
      <c r="AW197" s="1223"/>
      <c r="AX197" s="1223"/>
      <c r="AY197" s="1223"/>
      <c r="AZ197" s="1223"/>
      <c r="BA197" s="1223"/>
      <c r="BB197" s="1223"/>
      <c r="BC197" s="1223"/>
    </row>
    <row r="198" spans="1:55" x14ac:dyDescent="0.25">
      <c r="A198" s="1223"/>
      <c r="B198" s="1223"/>
      <c r="C198" s="1223"/>
      <c r="D198" s="1223"/>
      <c r="E198" s="1223"/>
      <c r="F198" s="1223"/>
      <c r="G198" s="1223"/>
      <c r="H198" s="1223"/>
      <c r="I198" s="1223"/>
      <c r="J198" s="1223"/>
      <c r="K198" s="1223"/>
      <c r="L198" s="1223"/>
      <c r="M198" s="1223"/>
      <c r="N198" s="1223"/>
      <c r="O198" s="1223"/>
      <c r="P198" s="1223"/>
      <c r="Q198" s="1223"/>
      <c r="R198" s="1223"/>
      <c r="S198" s="1223"/>
      <c r="T198" s="1223"/>
      <c r="U198" s="1223"/>
      <c r="V198" s="1223"/>
      <c r="W198" s="1223"/>
      <c r="X198" s="1223"/>
      <c r="Y198" s="1223"/>
      <c r="Z198" s="1223"/>
      <c r="AA198" s="1223"/>
      <c r="AB198" s="1223"/>
      <c r="AC198" s="1223"/>
      <c r="AD198" s="1223"/>
      <c r="AE198" s="1223"/>
      <c r="AF198" s="1223"/>
      <c r="AG198" s="1223"/>
      <c r="AH198" s="1223"/>
      <c r="AI198" s="1223"/>
      <c r="AJ198" s="1223"/>
      <c r="AK198" s="1223"/>
      <c r="AL198" s="1223"/>
      <c r="AM198" s="1223"/>
      <c r="AN198" s="1223"/>
      <c r="AO198" s="1223"/>
      <c r="AP198" s="1223"/>
      <c r="AQ198" s="1223"/>
      <c r="AR198" s="1223"/>
      <c r="AS198" s="1223"/>
      <c r="AT198" s="1223"/>
      <c r="AU198" s="1223"/>
      <c r="AV198" s="1223"/>
      <c r="AW198" s="1223"/>
      <c r="AX198" s="1223"/>
      <c r="AY198" s="1223"/>
      <c r="AZ198" s="1223"/>
      <c r="BA198" s="1223"/>
      <c r="BB198" s="1223"/>
      <c r="BC198" s="1223"/>
    </row>
    <row r="199" spans="1:55" x14ac:dyDescent="0.25">
      <c r="A199" s="1223"/>
      <c r="B199" s="1223"/>
      <c r="C199" s="1223"/>
      <c r="D199" s="1223"/>
      <c r="E199" s="1223"/>
      <c r="F199" s="1223"/>
      <c r="G199" s="1223"/>
      <c r="H199" s="1223"/>
      <c r="I199" s="1223"/>
      <c r="J199" s="1223"/>
      <c r="K199" s="1223"/>
      <c r="L199" s="1223"/>
      <c r="M199" s="1223"/>
      <c r="N199" s="1223"/>
      <c r="O199" s="1223"/>
      <c r="P199" s="1223"/>
      <c r="Q199" s="1223"/>
      <c r="R199" s="1223"/>
      <c r="S199" s="1223"/>
      <c r="T199" s="1223"/>
      <c r="U199" s="1223"/>
      <c r="V199" s="1223"/>
      <c r="W199" s="1223"/>
      <c r="X199" s="1223"/>
      <c r="Y199" s="1223"/>
      <c r="Z199" s="1223"/>
      <c r="AA199" s="1223"/>
      <c r="AB199" s="1223"/>
      <c r="AC199" s="1223"/>
      <c r="AD199" s="1223"/>
      <c r="AE199" s="1223"/>
      <c r="AF199" s="1223"/>
      <c r="AG199" s="1223"/>
      <c r="AH199" s="1223"/>
      <c r="AI199" s="1223"/>
      <c r="AJ199" s="1223"/>
      <c r="AK199" s="1223"/>
      <c r="AL199" s="1223"/>
      <c r="AM199" s="1223"/>
      <c r="AN199" s="1223"/>
      <c r="AO199" s="1223"/>
      <c r="AP199" s="1223"/>
      <c r="AQ199" s="1223"/>
      <c r="AR199" s="1223"/>
      <c r="AS199" s="1223"/>
      <c r="AT199" s="1223"/>
      <c r="AU199" s="1223"/>
      <c r="AV199" s="1223"/>
      <c r="AW199" s="1223"/>
      <c r="AX199" s="1223"/>
      <c r="AY199" s="1223"/>
      <c r="AZ199" s="1223"/>
      <c r="BA199" s="1223"/>
      <c r="BB199" s="1223"/>
      <c r="BC199" s="1223"/>
    </row>
    <row r="200" spans="1:55" x14ac:dyDescent="0.25">
      <c r="A200" s="1223"/>
      <c r="B200" s="1223"/>
      <c r="C200" s="1223"/>
      <c r="D200" s="1223"/>
      <c r="E200" s="1223"/>
      <c r="F200" s="1223"/>
      <c r="G200" s="1223"/>
      <c r="H200" s="1223"/>
      <c r="I200" s="1223"/>
      <c r="J200" s="1223"/>
      <c r="K200" s="1223"/>
      <c r="L200" s="1223"/>
      <c r="M200" s="1223"/>
      <c r="N200" s="1223"/>
      <c r="O200" s="1223"/>
      <c r="P200" s="1223"/>
      <c r="Q200" s="1223"/>
      <c r="R200" s="1223"/>
      <c r="S200" s="1223"/>
      <c r="T200" s="1223"/>
      <c r="U200" s="1223"/>
      <c r="V200" s="1223"/>
      <c r="W200" s="1223"/>
      <c r="X200" s="1223"/>
      <c r="Y200" s="1223"/>
      <c r="Z200" s="1223"/>
      <c r="AA200" s="1223"/>
      <c r="AB200" s="1223"/>
      <c r="AC200" s="1223"/>
      <c r="AD200" s="1223"/>
      <c r="AE200" s="1223"/>
      <c r="AF200" s="1223"/>
      <c r="AG200" s="1223"/>
      <c r="AH200" s="1223"/>
      <c r="AI200" s="1223"/>
      <c r="AJ200" s="1223"/>
      <c r="AK200" s="1223"/>
      <c r="AL200" s="1223"/>
      <c r="AM200" s="1223"/>
      <c r="AN200" s="1223"/>
      <c r="AO200" s="1223"/>
      <c r="AP200" s="1223"/>
      <c r="AQ200" s="1223"/>
      <c r="AR200" s="1223"/>
      <c r="AS200" s="1223"/>
      <c r="AT200" s="1223"/>
      <c r="AU200" s="1223"/>
      <c r="AV200" s="1223"/>
      <c r="AW200" s="1223"/>
      <c r="AX200" s="1223"/>
      <c r="AY200" s="1223"/>
      <c r="AZ200" s="1223"/>
      <c r="BA200" s="1223"/>
      <c r="BB200" s="1223"/>
      <c r="BC200" s="1223"/>
    </row>
  </sheetData>
  <sheetProtection algorithmName="SHA-512" hashValue="9wHrX2E53EoASxrtoe9/j90VN/OOA3Q2l2fkJy/gm1AtUgpTvcEXb2raseZCVa7fJTSkr8hH44joLuidDwR2vg==" saltValue="KeSmqeeeVlKO9fbtMpco4Q==" spinCount="100000" sheet="1" objects="1" scenarios="1"/>
  <mergeCells count="11">
    <mergeCell ref="A7:C7"/>
    <mergeCell ref="A1:C1"/>
    <mergeCell ref="B2:C2"/>
    <mergeCell ref="B3:C3"/>
    <mergeCell ref="B4:C4"/>
    <mergeCell ref="B5:C5"/>
    <mergeCell ref="A23:C23"/>
    <mergeCell ref="A46:C46"/>
    <mergeCell ref="A61:C61"/>
    <mergeCell ref="A87:C87"/>
    <mergeCell ref="A94:C94"/>
  </mergeCells>
  <conditionalFormatting sqref="B88:B89 B86 B8:B22 B62:B84">
    <cfRule type="cellIs" dxfId="28" priority="22" operator="equal">
      <formula>"NA"</formula>
    </cfRule>
    <cfRule type="cellIs" dxfId="27" priority="23" operator="equal">
      <formula>"Pending"</formula>
    </cfRule>
    <cfRule type="cellIs" dxfId="26" priority="24" operator="equal">
      <formula>"Yes"</formula>
    </cfRule>
  </conditionalFormatting>
  <conditionalFormatting sqref="B47:B60">
    <cfRule type="cellIs" dxfId="25" priority="19" operator="equal">
      <formula>"NA"</formula>
    </cfRule>
    <cfRule type="cellIs" dxfId="24" priority="20" operator="equal">
      <formula>"Pending"</formula>
    </cfRule>
    <cfRule type="cellIs" dxfId="23" priority="21" operator="equal">
      <formula>"Yes"</formula>
    </cfRule>
  </conditionalFormatting>
  <conditionalFormatting sqref="B84 B86">
    <cfRule type="cellIs" dxfId="22" priority="16" operator="equal">
      <formula>"NA"</formula>
    </cfRule>
    <cfRule type="cellIs" dxfId="21" priority="17" operator="equal">
      <formula>"Pending"</formula>
    </cfRule>
    <cfRule type="cellIs" dxfId="20" priority="18" operator="equal">
      <formula>"Yes"</formula>
    </cfRule>
  </conditionalFormatting>
  <conditionalFormatting sqref="B86">
    <cfRule type="cellIs" dxfId="19" priority="13" operator="equal">
      <formula>"NA"</formula>
    </cfRule>
    <cfRule type="cellIs" dxfId="18" priority="14" operator="equal">
      <formula>"Pending"</formula>
    </cfRule>
    <cfRule type="cellIs" dxfId="17" priority="15" operator="equal">
      <formula>"Yes"</formula>
    </cfRule>
  </conditionalFormatting>
  <conditionalFormatting sqref="B85">
    <cfRule type="cellIs" dxfId="16" priority="10" operator="equal">
      <formula>"NA"</formula>
    </cfRule>
    <cfRule type="cellIs" dxfId="15" priority="11" operator="equal">
      <formula>"Pending"</formula>
    </cfRule>
    <cfRule type="cellIs" dxfId="14" priority="12" operator="equal">
      <formula>"Yes"</formula>
    </cfRule>
  </conditionalFormatting>
  <conditionalFormatting sqref="B85">
    <cfRule type="cellIs" dxfId="13" priority="7" operator="equal">
      <formula>"NA"</formula>
    </cfRule>
    <cfRule type="cellIs" dxfId="12" priority="8" operator="equal">
      <formula>"Pending"</formula>
    </cfRule>
    <cfRule type="cellIs" dxfId="11" priority="9" operator="equal">
      <formula>"Yes"</formula>
    </cfRule>
  </conditionalFormatting>
  <conditionalFormatting sqref="B85">
    <cfRule type="cellIs" dxfId="10" priority="4" operator="equal">
      <formula>"NA"</formula>
    </cfRule>
    <cfRule type="cellIs" dxfId="9" priority="5" operator="equal">
      <formula>"Pending"</formula>
    </cfRule>
    <cfRule type="cellIs" dxfId="8" priority="6" operator="equal">
      <formula>"Yes"</formula>
    </cfRule>
  </conditionalFormatting>
  <conditionalFormatting sqref="B24:B45">
    <cfRule type="cellIs" dxfId="7" priority="1" operator="equal">
      <formula>"NA"</formula>
    </cfRule>
    <cfRule type="cellIs" dxfId="6" priority="2" operator="equal">
      <formula>"Pending"</formula>
    </cfRule>
    <cfRule type="cellIs" dxfId="5" priority="3" operator="equal">
      <formula>"Yes"</formula>
    </cfRule>
  </conditionalFormatting>
  <dataValidations count="1">
    <dataValidation type="list" allowBlank="1" showInputMessage="1" showErrorMessage="1" sqref="B47:B60 B24:B45 B88:B89 B8:B22 B62:B86" xr:uid="{00000000-0002-0000-4100-000000000000}">
      <formula1>"Yes,Pending,NA"</formula1>
    </dataValidation>
  </dataValidations>
  <pageMargins left="0.25" right="0.25" top="0.75" bottom="0.75" header="0.3" footer="0.3"/>
  <pageSetup paperSize="9" orientation="portrait" r:id="rId1"/>
  <headerFooter>
    <oddFooter>&amp;C&amp;"Calibri"&amp;11&amp;K000000&amp;"arial unicode ms,Regular"For internal use only_x000D_&amp;1#&amp;"Calibri"&amp;10&amp;K000000 For internal use only</oddFooter>
    <evenFooter>&amp;C&amp;"arial unicode ms,Regular"For internal use only</evenFooter>
    <firstFooter>&amp;C&amp;"arial unicode ms,Regular"For internal use only</firstFooter>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33128-3561-406C-AC54-1DE475071335}">
  <sheetPr codeName="Sheet70"/>
  <dimension ref="A1:XFC200"/>
  <sheetViews>
    <sheetView zoomScale="70" zoomScaleNormal="70" workbookViewId="0">
      <selection activeCell="A2" sqref="A2"/>
    </sheetView>
  </sheetViews>
  <sheetFormatPr defaultColWidth="0" defaultRowHeight="15" customHeight="1" zeroHeight="1" x14ac:dyDescent="0.2"/>
  <cols>
    <col min="1" max="1" width="65.28515625" style="743" bestFit="1" customWidth="1"/>
    <col min="2" max="2" width="26" style="743" customWidth="1"/>
    <col min="3" max="3" width="21.5703125" style="743" customWidth="1"/>
    <col min="4" max="4" width="15.7109375" style="743" customWidth="1"/>
    <col min="5" max="5" width="13.28515625" style="743" customWidth="1"/>
    <col min="6" max="6" width="16" style="743" customWidth="1"/>
    <col min="7" max="7" width="14.5703125" style="743" customWidth="1"/>
    <col min="8" max="8" width="13.85546875" style="743" customWidth="1"/>
    <col min="9" max="9" width="25.28515625" style="743" customWidth="1"/>
    <col min="10" max="10" width="9" style="743" customWidth="1"/>
    <col min="11" max="16383" width="9.140625" style="743" hidden="1"/>
    <col min="16384" max="16384" width="11.42578125" style="743" hidden="1"/>
  </cols>
  <sheetData>
    <row r="1" spans="1:55" x14ac:dyDescent="0.2">
      <c r="A1" s="1275"/>
      <c r="B1" s="1275"/>
      <c r="C1" s="1275"/>
      <c r="D1" s="1275"/>
      <c r="E1" s="1275"/>
      <c r="F1" s="1275"/>
      <c r="G1" s="1275"/>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row>
    <row r="2" spans="1:55" ht="23.25" customHeight="1" x14ac:dyDescent="0.2">
      <c r="A2" s="1276" t="s">
        <v>3260</v>
      </c>
      <c r="B2" s="2455" t="s">
        <v>3261</v>
      </c>
      <c r="C2" s="2455"/>
      <c r="D2" s="2455"/>
      <c r="E2" s="2455"/>
      <c r="F2" s="2455"/>
      <c r="G2" s="2455"/>
      <c r="H2" s="2455"/>
      <c r="I2" s="2455"/>
      <c r="J2" s="1176"/>
      <c r="K2" s="1176"/>
      <c r="L2" s="1176"/>
      <c r="M2" s="1176"/>
      <c r="N2" s="1176"/>
      <c r="O2" s="1176"/>
      <c r="P2" s="1176"/>
      <c r="Q2" s="1176"/>
      <c r="R2" s="1275"/>
      <c r="S2" s="1275"/>
      <c r="T2" s="1275"/>
      <c r="U2" s="1275"/>
      <c r="V2" s="1275"/>
      <c r="W2" s="1275"/>
      <c r="X2" s="1275"/>
      <c r="Y2" s="1275"/>
      <c r="Z2" s="1275"/>
      <c r="AA2" s="1275"/>
      <c r="AB2" s="1275"/>
      <c r="AC2" s="1275"/>
      <c r="AD2" s="1275"/>
      <c r="AE2" s="1275"/>
      <c r="AF2" s="1275"/>
      <c r="AG2" s="1275"/>
      <c r="AH2" s="1275"/>
      <c r="AI2" s="1275"/>
      <c r="AJ2" s="1275"/>
      <c r="AK2" s="1275"/>
      <c r="AL2" s="1275"/>
      <c r="AM2" s="1275"/>
      <c r="AN2" s="1275"/>
      <c r="AO2" s="1275"/>
      <c r="AP2" s="1275"/>
      <c r="AQ2" s="1275"/>
      <c r="AR2" s="1275"/>
      <c r="AS2" s="1275"/>
      <c r="AT2" s="1275"/>
      <c r="AU2" s="1275"/>
      <c r="AV2" s="1275"/>
      <c r="AW2" s="1275"/>
      <c r="AX2" s="1275"/>
      <c r="AY2" s="1275"/>
      <c r="AZ2" s="1275"/>
      <c r="BA2" s="1275"/>
      <c r="BB2" s="1275"/>
      <c r="BC2" s="1275"/>
    </row>
    <row r="3" spans="1:55" x14ac:dyDescent="0.2">
      <c r="A3" s="2456"/>
      <c r="B3" s="2457"/>
      <c r="C3" s="2457"/>
      <c r="D3" s="2457"/>
      <c r="E3" s="2457"/>
      <c r="F3" s="2457"/>
      <c r="G3" s="2457"/>
      <c r="H3" s="2457"/>
      <c r="I3" s="2458"/>
      <c r="J3" s="1176"/>
      <c r="K3" s="1176"/>
      <c r="L3" s="1176"/>
      <c r="M3" s="1176"/>
      <c r="N3" s="1176"/>
      <c r="O3" s="1176"/>
      <c r="P3" s="1176"/>
      <c r="Q3" s="1176"/>
      <c r="R3" s="1275"/>
      <c r="S3" s="1275"/>
      <c r="T3" s="1275"/>
      <c r="U3" s="1275"/>
      <c r="V3" s="1275"/>
      <c r="W3" s="1275"/>
      <c r="X3" s="1275"/>
      <c r="Y3" s="1275"/>
      <c r="Z3" s="1275"/>
      <c r="AA3" s="1275"/>
      <c r="AB3" s="1275"/>
      <c r="AC3" s="1275"/>
      <c r="AD3" s="1275"/>
      <c r="AE3" s="1275"/>
      <c r="AF3" s="1275"/>
      <c r="AG3" s="1275"/>
      <c r="AH3" s="1275"/>
      <c r="AI3" s="1275"/>
      <c r="AJ3" s="1275"/>
      <c r="AK3" s="1275"/>
      <c r="AL3" s="1275"/>
      <c r="AM3" s="1275"/>
      <c r="AN3" s="1275"/>
      <c r="AO3" s="1275"/>
      <c r="AP3" s="1275"/>
      <c r="AQ3" s="1275"/>
      <c r="AR3" s="1275"/>
      <c r="AS3" s="1275"/>
      <c r="AT3" s="1275"/>
      <c r="AU3" s="1275"/>
      <c r="AV3" s="1275"/>
      <c r="AW3" s="1275"/>
      <c r="AX3" s="1275"/>
      <c r="AY3" s="1275"/>
      <c r="AZ3" s="1275"/>
      <c r="BA3" s="1275"/>
      <c r="BB3" s="1275"/>
      <c r="BC3" s="1275"/>
    </row>
    <row r="4" spans="1:55" x14ac:dyDescent="0.2">
      <c r="A4" s="908" t="s">
        <v>740</v>
      </c>
      <c r="B4" s="3011">
        <v>0</v>
      </c>
      <c r="C4" s="3012"/>
      <c r="D4" s="3012"/>
      <c r="E4" s="3012"/>
      <c r="F4" s="3012"/>
      <c r="G4" s="3012"/>
      <c r="H4" s="3012"/>
      <c r="I4" s="3013"/>
      <c r="J4" s="1176"/>
      <c r="K4" s="1176"/>
      <c r="L4" s="1176"/>
      <c r="M4" s="1176"/>
      <c r="N4" s="1176"/>
      <c r="O4" s="1176"/>
      <c r="P4" s="1176"/>
      <c r="Q4" s="1176"/>
      <c r="R4" s="1275"/>
      <c r="S4" s="1275"/>
      <c r="T4" s="1275"/>
      <c r="U4" s="1275"/>
      <c r="V4" s="1275"/>
      <c r="W4" s="1275"/>
      <c r="X4" s="1275"/>
      <c r="Y4" s="1275"/>
      <c r="Z4" s="1275"/>
      <c r="AA4" s="1275"/>
      <c r="AB4" s="1275"/>
      <c r="AC4" s="1275"/>
      <c r="AD4" s="1275"/>
      <c r="AE4" s="1275"/>
      <c r="AF4" s="1275"/>
      <c r="AG4" s="1275"/>
      <c r="AH4" s="1275"/>
      <c r="AI4" s="1275"/>
      <c r="AJ4" s="1275"/>
      <c r="AK4" s="1275"/>
      <c r="AL4" s="1275"/>
      <c r="AM4" s="1275"/>
      <c r="AN4" s="1275"/>
      <c r="AO4" s="1275"/>
      <c r="AP4" s="1275"/>
      <c r="AQ4" s="1275"/>
      <c r="AR4" s="1275"/>
      <c r="AS4" s="1275"/>
      <c r="AT4" s="1275"/>
      <c r="AU4" s="1275"/>
      <c r="AV4" s="1275"/>
      <c r="AW4" s="1275"/>
      <c r="AX4" s="1275"/>
      <c r="AY4" s="1275"/>
      <c r="AZ4" s="1275"/>
      <c r="BA4" s="1275"/>
      <c r="BB4" s="1275"/>
      <c r="BC4" s="1275"/>
    </row>
    <row r="5" spans="1:55" x14ac:dyDescent="0.2">
      <c r="A5" s="908" t="s">
        <v>741</v>
      </c>
      <c r="B5" s="3014"/>
      <c r="C5" s="3015"/>
      <c r="D5" s="3015"/>
      <c r="E5" s="3015"/>
      <c r="F5" s="3015"/>
      <c r="G5" s="3015"/>
      <c r="H5" s="3015"/>
      <c r="I5" s="3016"/>
      <c r="J5" s="1177"/>
      <c r="K5" s="1177"/>
      <c r="L5" s="1177"/>
      <c r="M5" s="1177"/>
      <c r="N5" s="1177"/>
      <c r="O5" s="1177"/>
      <c r="P5" s="1177"/>
      <c r="Q5" s="1177"/>
      <c r="R5" s="1275"/>
      <c r="S5" s="1275"/>
      <c r="T5" s="1275"/>
      <c r="U5" s="1275"/>
      <c r="V5" s="1275"/>
      <c r="W5" s="1275"/>
      <c r="X5" s="1275"/>
      <c r="Y5" s="1275"/>
      <c r="Z5" s="1275"/>
      <c r="AA5" s="1275"/>
      <c r="AB5" s="1275"/>
      <c r="AC5" s="1275"/>
      <c r="AD5" s="1275"/>
      <c r="AE5" s="1275"/>
      <c r="AF5" s="1275"/>
      <c r="AG5" s="1275"/>
      <c r="AH5" s="1275"/>
      <c r="AI5" s="1275"/>
      <c r="AJ5" s="1275"/>
      <c r="AK5" s="1275"/>
      <c r="AL5" s="1275"/>
      <c r="AM5" s="1275"/>
      <c r="AN5" s="1275"/>
      <c r="AO5" s="1275"/>
      <c r="AP5" s="1275"/>
      <c r="AQ5" s="1275"/>
      <c r="AR5" s="1275"/>
      <c r="AS5" s="1275"/>
      <c r="AT5" s="1275"/>
      <c r="AU5" s="1275"/>
      <c r="AV5" s="1275"/>
      <c r="AW5" s="1275"/>
      <c r="AX5" s="1275"/>
      <c r="AY5" s="1275"/>
      <c r="AZ5" s="1275"/>
      <c r="BA5" s="1275"/>
      <c r="BB5" s="1275"/>
      <c r="BC5" s="1275"/>
    </row>
    <row r="6" spans="1:55" ht="15" customHeight="1" x14ac:dyDescent="0.2">
      <c r="A6" s="2462" t="s">
        <v>742</v>
      </c>
      <c r="B6" s="3017">
        <v>0</v>
      </c>
      <c r="C6" s="3018"/>
      <c r="D6" s="3018"/>
      <c r="E6" s="3018"/>
      <c r="F6" s="3018"/>
      <c r="G6" s="3018"/>
      <c r="H6" s="3018"/>
      <c r="I6" s="3019"/>
      <c r="J6" s="1177"/>
      <c r="K6" s="1177"/>
      <c r="L6" s="1177"/>
      <c r="M6" s="1177"/>
      <c r="N6" s="1177"/>
      <c r="O6" s="1177"/>
      <c r="P6" s="1177"/>
      <c r="Q6" s="1177"/>
      <c r="R6" s="1275"/>
      <c r="S6" s="1275"/>
      <c r="T6" s="1275"/>
      <c r="U6" s="1275"/>
      <c r="V6" s="1275"/>
      <c r="W6" s="1275"/>
      <c r="X6" s="1275"/>
      <c r="Y6" s="1275"/>
      <c r="Z6" s="1275"/>
      <c r="AA6" s="1275"/>
      <c r="AB6" s="1275"/>
      <c r="AC6" s="1275"/>
      <c r="AD6" s="1275"/>
      <c r="AE6" s="1275"/>
      <c r="AF6" s="1275"/>
      <c r="AG6" s="1275"/>
      <c r="AH6" s="1275"/>
      <c r="AI6" s="1275"/>
      <c r="AJ6" s="1275"/>
      <c r="AK6" s="1275"/>
      <c r="AL6" s="1275"/>
      <c r="AM6" s="1275"/>
      <c r="AN6" s="1275"/>
      <c r="AO6" s="1275"/>
      <c r="AP6" s="1275"/>
      <c r="AQ6" s="1275"/>
      <c r="AR6" s="1275"/>
      <c r="AS6" s="1275"/>
      <c r="AT6" s="1275"/>
      <c r="AU6" s="1275"/>
      <c r="AV6" s="1275"/>
      <c r="AW6" s="1275"/>
      <c r="AX6" s="1275"/>
      <c r="AY6" s="1275"/>
      <c r="AZ6" s="1275"/>
      <c r="BA6" s="1275"/>
      <c r="BB6" s="1275"/>
      <c r="BC6" s="1275"/>
    </row>
    <row r="7" spans="1:55" x14ac:dyDescent="0.2">
      <c r="A7" s="2463"/>
      <c r="B7" s="3020"/>
      <c r="C7" s="3021"/>
      <c r="D7" s="3021"/>
      <c r="E7" s="3021"/>
      <c r="F7" s="3021"/>
      <c r="G7" s="3021"/>
      <c r="H7" s="3021"/>
      <c r="I7" s="3022"/>
      <c r="J7" s="1177"/>
      <c r="K7" s="1177"/>
      <c r="L7" s="1177"/>
      <c r="M7" s="1177"/>
      <c r="N7" s="1177"/>
      <c r="O7" s="1177"/>
      <c r="P7" s="1177"/>
      <c r="Q7" s="1177"/>
      <c r="R7" s="1275"/>
      <c r="S7" s="1275"/>
      <c r="T7" s="1275"/>
      <c r="U7" s="1275"/>
      <c r="V7" s="1275"/>
      <c r="W7" s="1275"/>
      <c r="X7" s="1275"/>
      <c r="Y7" s="1275"/>
      <c r="Z7" s="1275"/>
      <c r="AA7" s="1275"/>
      <c r="AB7" s="1275"/>
      <c r="AC7" s="1275"/>
      <c r="AD7" s="1275"/>
      <c r="AE7" s="1275"/>
      <c r="AF7" s="1275"/>
      <c r="AG7" s="1275"/>
      <c r="AH7" s="1275"/>
      <c r="AI7" s="1275"/>
      <c r="AJ7" s="1275"/>
      <c r="AK7" s="1275"/>
      <c r="AL7" s="1275"/>
      <c r="AM7" s="1275"/>
      <c r="AN7" s="1275"/>
      <c r="AO7" s="1275"/>
      <c r="AP7" s="1275"/>
      <c r="AQ7" s="1275"/>
      <c r="AR7" s="1275"/>
      <c r="AS7" s="1275"/>
      <c r="AT7" s="1275"/>
      <c r="AU7" s="1275"/>
      <c r="AV7" s="1275"/>
      <c r="AW7" s="1275"/>
      <c r="AX7" s="1275"/>
      <c r="AY7" s="1275"/>
      <c r="AZ7" s="1275"/>
      <c r="BA7" s="1275"/>
      <c r="BB7" s="1275"/>
      <c r="BC7" s="1275"/>
    </row>
    <row r="8" spans="1:55" x14ac:dyDescent="0.2">
      <c r="A8" s="79" t="s">
        <v>3262</v>
      </c>
      <c r="B8" s="3029">
        <v>0</v>
      </c>
      <c r="C8" s="3030"/>
      <c r="D8" s="3030"/>
      <c r="E8" s="3030"/>
      <c r="F8" s="3030"/>
      <c r="G8" s="3030"/>
      <c r="H8" s="3030"/>
      <c r="I8" s="3031"/>
      <c r="J8" s="1177"/>
      <c r="K8" s="1177"/>
      <c r="L8" s="1177"/>
      <c r="M8" s="1177"/>
      <c r="N8" s="1177"/>
      <c r="O8" s="1177"/>
      <c r="P8" s="1177"/>
      <c r="Q8" s="1177"/>
      <c r="R8" s="1275"/>
      <c r="S8" s="1275"/>
      <c r="T8" s="1275"/>
      <c r="U8" s="1275"/>
      <c r="V8" s="1275"/>
      <c r="W8" s="1275"/>
      <c r="X8" s="1275"/>
      <c r="Y8" s="1275"/>
      <c r="Z8" s="1275"/>
      <c r="AA8" s="1275"/>
      <c r="AB8" s="1275"/>
      <c r="AC8" s="1275"/>
      <c r="AD8" s="1275"/>
      <c r="AE8" s="1275"/>
      <c r="AF8" s="1275"/>
      <c r="AG8" s="1275"/>
      <c r="AH8" s="1275"/>
      <c r="AI8" s="1275"/>
      <c r="AJ8" s="1275"/>
      <c r="AK8" s="1275"/>
      <c r="AL8" s="1275"/>
      <c r="AM8" s="1275"/>
      <c r="AN8" s="1275"/>
      <c r="AO8" s="1275"/>
      <c r="AP8" s="1275"/>
      <c r="AQ8" s="1275"/>
      <c r="AR8" s="1275"/>
      <c r="AS8" s="1275"/>
      <c r="AT8" s="1275"/>
      <c r="AU8" s="1275"/>
      <c r="AV8" s="1275"/>
      <c r="AW8" s="1275"/>
      <c r="AX8" s="1275"/>
      <c r="AY8" s="1275"/>
      <c r="AZ8" s="1275"/>
      <c r="BA8" s="1275"/>
      <c r="BB8" s="1275"/>
      <c r="BC8" s="1275"/>
    </row>
    <row r="9" spans="1:55" x14ac:dyDescent="0.2">
      <c r="A9" s="908" t="s">
        <v>744</v>
      </c>
      <c r="B9" s="3032"/>
      <c r="C9" s="3033"/>
      <c r="D9" s="3033"/>
      <c r="E9" s="3033"/>
      <c r="F9" s="3033"/>
      <c r="G9" s="3033"/>
      <c r="H9" s="3033"/>
      <c r="I9" s="3034"/>
      <c r="J9" s="1177"/>
      <c r="K9" s="1177"/>
      <c r="L9" s="1177"/>
      <c r="M9" s="1177"/>
      <c r="N9" s="1177"/>
      <c r="O9" s="1177"/>
      <c r="P9" s="1177"/>
      <c r="Q9" s="1177"/>
      <c r="R9" s="1275"/>
      <c r="S9" s="1275"/>
      <c r="T9" s="1275"/>
      <c r="U9" s="1275"/>
      <c r="V9" s="1275"/>
      <c r="W9" s="1275"/>
      <c r="X9" s="1275"/>
      <c r="Y9" s="1275"/>
      <c r="Z9" s="1275"/>
      <c r="AA9" s="1275"/>
      <c r="AB9" s="1275"/>
      <c r="AC9" s="1275"/>
      <c r="AD9" s="1275"/>
      <c r="AE9" s="1275"/>
      <c r="AF9" s="1275"/>
      <c r="AG9" s="1275"/>
      <c r="AH9" s="1275"/>
      <c r="AI9" s="1275"/>
      <c r="AJ9" s="1275"/>
      <c r="AK9" s="1275"/>
      <c r="AL9" s="1275"/>
      <c r="AM9" s="1275"/>
      <c r="AN9" s="1275"/>
      <c r="AO9" s="1275"/>
      <c r="AP9" s="1275"/>
      <c r="AQ9" s="1275"/>
      <c r="AR9" s="1275"/>
      <c r="AS9" s="1275"/>
      <c r="AT9" s="1275"/>
      <c r="AU9" s="1275"/>
      <c r="AV9" s="1275"/>
      <c r="AW9" s="1275"/>
      <c r="AX9" s="1275"/>
      <c r="AY9" s="1275"/>
      <c r="AZ9" s="1275"/>
      <c r="BA9" s="1275"/>
      <c r="BB9" s="1275"/>
      <c r="BC9" s="1275"/>
    </row>
    <row r="10" spans="1:55" ht="15.75" thickBot="1" x14ac:dyDescent="0.25">
      <c r="A10" s="80" t="s">
        <v>745</v>
      </c>
      <c r="B10" s="2410"/>
      <c r="C10" s="2410"/>
      <c r="D10" s="2410"/>
      <c r="E10" s="2410"/>
      <c r="F10" s="2410"/>
      <c r="G10" s="2410"/>
      <c r="H10" s="2410"/>
      <c r="I10" s="2411"/>
      <c r="J10" s="1177"/>
      <c r="K10" s="1177"/>
      <c r="L10" s="1177"/>
      <c r="M10" s="1177"/>
      <c r="N10" s="1177"/>
      <c r="O10" s="1177"/>
      <c r="P10" s="1177"/>
      <c r="Q10" s="1177"/>
      <c r="R10" s="1275"/>
      <c r="S10" s="1275"/>
      <c r="T10" s="1275"/>
      <c r="U10" s="1275"/>
      <c r="V10" s="1275"/>
      <c r="W10" s="1275"/>
      <c r="X10" s="1275"/>
      <c r="Y10" s="1275"/>
      <c r="Z10" s="1275"/>
      <c r="AA10" s="1275"/>
      <c r="AB10" s="1275"/>
      <c r="AC10" s="1275"/>
      <c r="AD10" s="1275"/>
      <c r="AE10" s="1275"/>
      <c r="AF10" s="1275"/>
      <c r="AG10" s="1275"/>
      <c r="AH10" s="1275"/>
      <c r="AI10" s="1275"/>
      <c r="AJ10" s="1275"/>
      <c r="AK10" s="1275"/>
      <c r="AL10" s="1275"/>
      <c r="AM10" s="1275"/>
      <c r="AN10" s="1275"/>
      <c r="AO10" s="1275"/>
      <c r="AP10" s="1275"/>
      <c r="AQ10" s="1275"/>
      <c r="AR10" s="1275"/>
      <c r="AS10" s="1275"/>
      <c r="AT10" s="1275"/>
      <c r="AU10" s="1275"/>
      <c r="AV10" s="1275"/>
      <c r="AW10" s="1275"/>
      <c r="AX10" s="1275"/>
      <c r="AY10" s="1275"/>
      <c r="AZ10" s="1275"/>
      <c r="BA10" s="1275"/>
      <c r="BB10" s="1275"/>
      <c r="BC10" s="1275"/>
    </row>
    <row r="11" spans="1:55" ht="7.5" customHeight="1" thickBot="1" x14ac:dyDescent="0.25">
      <c r="A11" s="2449"/>
      <c r="B11" s="2450"/>
      <c r="C11" s="2450"/>
      <c r="D11" s="2450"/>
      <c r="E11" s="2450"/>
      <c r="F11" s="2450"/>
      <c r="G11" s="2450"/>
      <c r="H11" s="2450"/>
      <c r="I11" s="2451"/>
      <c r="J11" s="1176"/>
      <c r="K11" s="1176"/>
      <c r="L11" s="1176"/>
      <c r="M11" s="1176"/>
      <c r="N11" s="1176"/>
      <c r="O11" s="1176"/>
      <c r="P11" s="1176"/>
      <c r="Q11" s="1176"/>
      <c r="R11" s="1275"/>
      <c r="S11" s="1275"/>
      <c r="T11" s="1275"/>
      <c r="U11" s="1275"/>
      <c r="V11" s="1275"/>
      <c r="W11" s="1275"/>
      <c r="X11" s="1275"/>
      <c r="Y11" s="1275"/>
      <c r="Z11" s="1275"/>
      <c r="AA11" s="1275"/>
      <c r="AB11" s="1275"/>
      <c r="AC11" s="1275"/>
      <c r="AD11" s="1275"/>
      <c r="AE11" s="1275"/>
      <c r="AF11" s="1275"/>
      <c r="AG11" s="1275"/>
      <c r="AH11" s="1275"/>
      <c r="AI11" s="1275"/>
      <c r="AJ11" s="1275"/>
      <c r="AK11" s="1275"/>
      <c r="AL11" s="1275"/>
      <c r="AM11" s="1275"/>
      <c r="AN11" s="1275"/>
      <c r="AO11" s="1275"/>
      <c r="AP11" s="1275"/>
      <c r="AQ11" s="1275"/>
      <c r="AR11" s="1275"/>
      <c r="AS11" s="1275"/>
      <c r="AT11" s="1275"/>
      <c r="AU11" s="1275"/>
      <c r="AV11" s="1275"/>
      <c r="AW11" s="1275"/>
      <c r="AX11" s="1275"/>
      <c r="AY11" s="1275"/>
      <c r="AZ11" s="1275"/>
      <c r="BA11" s="1275"/>
      <c r="BB11" s="1275"/>
      <c r="BC11" s="1275"/>
    </row>
    <row r="12" spans="1:55" ht="15.75" thickBot="1" x14ac:dyDescent="0.25">
      <c r="A12" s="2334" t="s">
        <v>746</v>
      </c>
      <c r="B12" s="2335"/>
      <c r="C12" s="2335"/>
      <c r="D12" s="2335"/>
      <c r="E12" s="2335"/>
      <c r="F12" s="2335"/>
      <c r="G12" s="2335"/>
      <c r="H12" s="2335"/>
      <c r="I12" s="2336"/>
      <c r="J12" s="1178"/>
      <c r="K12" s="1178"/>
      <c r="L12" s="1178"/>
      <c r="M12" s="1178"/>
      <c r="N12" s="1179"/>
      <c r="O12" s="1179"/>
      <c r="P12" s="1180"/>
      <c r="Q12" s="1180"/>
      <c r="R12" s="1275"/>
      <c r="S12" s="1275"/>
      <c r="T12" s="1275"/>
      <c r="U12" s="1275"/>
      <c r="V12" s="1275"/>
      <c r="W12" s="1275"/>
      <c r="X12" s="1275"/>
      <c r="Y12" s="1275"/>
      <c r="Z12" s="1275"/>
      <c r="AA12" s="1275"/>
      <c r="AB12" s="1275"/>
      <c r="AC12" s="1275"/>
      <c r="AD12" s="1275"/>
      <c r="AE12" s="1275"/>
      <c r="AF12" s="1275"/>
      <c r="AG12" s="1275"/>
      <c r="AH12" s="1275"/>
      <c r="AI12" s="1275"/>
      <c r="AJ12" s="1275"/>
      <c r="AK12" s="1275"/>
      <c r="AL12" s="1275"/>
      <c r="AM12" s="1275"/>
      <c r="AN12" s="1275"/>
      <c r="AO12" s="1275"/>
      <c r="AP12" s="1275"/>
      <c r="AQ12" s="1275"/>
      <c r="AR12" s="1275"/>
      <c r="AS12" s="1275"/>
      <c r="AT12" s="1275"/>
      <c r="AU12" s="1275"/>
      <c r="AV12" s="1275"/>
      <c r="AW12" s="1275"/>
      <c r="AX12" s="1275"/>
      <c r="AY12" s="1275"/>
      <c r="AZ12" s="1275"/>
      <c r="BA12" s="1275"/>
      <c r="BB12" s="1275"/>
      <c r="BC12" s="1275"/>
    </row>
    <row r="13" spans="1:55" ht="12.75" customHeight="1" x14ac:dyDescent="0.2">
      <c r="A13" s="81" t="s">
        <v>747</v>
      </c>
      <c r="B13" s="3035">
        <v>0</v>
      </c>
      <c r="C13" s="3036"/>
      <c r="D13" s="3036"/>
      <c r="E13" s="3036"/>
      <c r="F13" s="3036"/>
      <c r="G13" s="3036"/>
      <c r="H13" s="3036"/>
      <c r="I13" s="3037"/>
      <c r="J13" s="1176"/>
      <c r="K13" s="1176"/>
      <c r="L13" s="1176"/>
      <c r="M13" s="1176"/>
      <c r="N13" s="1176"/>
      <c r="O13" s="1176"/>
      <c r="P13" s="1176"/>
      <c r="Q13" s="1176"/>
      <c r="R13" s="1275"/>
      <c r="S13" s="1275"/>
      <c r="T13" s="1275"/>
      <c r="U13" s="1275"/>
      <c r="V13" s="1275"/>
      <c r="W13" s="1275"/>
      <c r="X13" s="1275"/>
      <c r="Y13" s="1275"/>
      <c r="Z13" s="1275"/>
      <c r="AA13" s="1275"/>
      <c r="AB13" s="1275"/>
      <c r="AC13" s="1275"/>
      <c r="AD13" s="1275"/>
      <c r="AE13" s="1275"/>
      <c r="AF13" s="1275"/>
      <c r="AG13" s="1275"/>
      <c r="AH13" s="1275"/>
      <c r="AI13" s="1275"/>
      <c r="AJ13" s="1275"/>
      <c r="AK13" s="1275"/>
      <c r="AL13" s="1275"/>
      <c r="AM13" s="1275"/>
      <c r="AN13" s="1275"/>
      <c r="AO13" s="1275"/>
      <c r="AP13" s="1275"/>
      <c r="AQ13" s="1275"/>
      <c r="AR13" s="1275"/>
      <c r="AS13" s="1275"/>
      <c r="AT13" s="1275"/>
      <c r="AU13" s="1275"/>
      <c r="AV13" s="1275"/>
      <c r="AW13" s="1275"/>
      <c r="AX13" s="1275"/>
      <c r="AY13" s="1275"/>
      <c r="AZ13" s="1275"/>
      <c r="BA13" s="1275"/>
      <c r="BB13" s="1275"/>
      <c r="BC13" s="1275"/>
    </row>
    <row r="14" spans="1:55" ht="12.75" customHeight="1" x14ac:dyDescent="0.2">
      <c r="A14" s="81" t="s">
        <v>3263</v>
      </c>
      <c r="B14" s="2430">
        <v>0</v>
      </c>
      <c r="C14" s="2430"/>
      <c r="D14" s="2430"/>
      <c r="E14" s="2430"/>
      <c r="F14" s="2430"/>
      <c r="G14" s="2430"/>
      <c r="H14" s="2430"/>
      <c r="I14" s="2431"/>
      <c r="J14" s="1176"/>
      <c r="K14" s="1176"/>
      <c r="L14" s="1176"/>
      <c r="M14" s="1176"/>
      <c r="N14" s="1176"/>
      <c r="O14" s="1176"/>
      <c r="P14" s="1176"/>
      <c r="Q14" s="1176"/>
      <c r="R14" s="1275"/>
      <c r="S14" s="1275"/>
      <c r="T14" s="1275"/>
      <c r="U14" s="1275"/>
      <c r="V14" s="1275"/>
      <c r="W14" s="1275"/>
      <c r="X14" s="1275"/>
      <c r="Y14" s="1275"/>
      <c r="Z14" s="1275"/>
      <c r="AA14" s="1275"/>
      <c r="AB14" s="1275"/>
      <c r="AC14" s="1275"/>
      <c r="AD14" s="1275"/>
      <c r="AE14" s="1275"/>
      <c r="AF14" s="1275"/>
      <c r="AG14" s="1275"/>
      <c r="AH14" s="1275"/>
      <c r="AI14" s="1275"/>
      <c r="AJ14" s="1275"/>
      <c r="AK14" s="1275"/>
      <c r="AL14" s="1275"/>
      <c r="AM14" s="1275"/>
      <c r="AN14" s="1275"/>
      <c r="AO14" s="1275"/>
      <c r="AP14" s="1275"/>
      <c r="AQ14" s="1275"/>
      <c r="AR14" s="1275"/>
      <c r="AS14" s="1275"/>
      <c r="AT14" s="1275"/>
      <c r="AU14" s="1275"/>
      <c r="AV14" s="1275"/>
      <c r="AW14" s="1275"/>
      <c r="AX14" s="1275"/>
      <c r="AY14" s="1275"/>
      <c r="AZ14" s="1275"/>
      <c r="BA14" s="1275"/>
      <c r="BB14" s="1275"/>
      <c r="BC14" s="1275"/>
    </row>
    <row r="15" spans="1:55" ht="12.75" customHeight="1" x14ac:dyDescent="0.2">
      <c r="A15" s="81" t="s">
        <v>3264</v>
      </c>
      <c r="B15" s="2430"/>
      <c r="C15" s="2430"/>
      <c r="D15" s="2430"/>
      <c r="E15" s="2430"/>
      <c r="F15" s="2430"/>
      <c r="G15" s="2430"/>
      <c r="H15" s="2430"/>
      <c r="I15" s="2431"/>
      <c r="J15" s="1176"/>
      <c r="K15" s="1176"/>
      <c r="L15" s="1176"/>
      <c r="M15" s="1176"/>
      <c r="N15" s="1176"/>
      <c r="O15" s="1176"/>
      <c r="P15" s="1176"/>
      <c r="Q15" s="1176"/>
      <c r="R15" s="1275"/>
      <c r="S15" s="1275"/>
      <c r="T15" s="1275"/>
      <c r="U15" s="1275"/>
      <c r="V15" s="1275"/>
      <c r="W15" s="1275"/>
      <c r="X15" s="1275"/>
      <c r="Y15" s="1275"/>
      <c r="Z15" s="1275"/>
      <c r="AA15" s="1275"/>
      <c r="AB15" s="1275"/>
      <c r="AC15" s="1275"/>
      <c r="AD15" s="1275"/>
      <c r="AE15" s="1275"/>
      <c r="AF15" s="1275"/>
      <c r="AG15" s="1275"/>
      <c r="AH15" s="1275"/>
      <c r="AI15" s="1275"/>
      <c r="AJ15" s="1275"/>
      <c r="AK15" s="1275"/>
      <c r="AL15" s="1275"/>
      <c r="AM15" s="1275"/>
      <c r="AN15" s="1275"/>
      <c r="AO15" s="1275"/>
      <c r="AP15" s="1275"/>
      <c r="AQ15" s="1275"/>
      <c r="AR15" s="1275"/>
      <c r="AS15" s="1275"/>
      <c r="AT15" s="1275"/>
      <c r="AU15" s="1275"/>
      <c r="AV15" s="1275"/>
      <c r="AW15" s="1275"/>
      <c r="AX15" s="1275"/>
      <c r="AY15" s="1275"/>
      <c r="AZ15" s="1275"/>
      <c r="BA15" s="1275"/>
      <c r="BB15" s="1275"/>
      <c r="BC15" s="1275"/>
    </row>
    <row r="16" spans="1:55" ht="12.75" customHeight="1" x14ac:dyDescent="0.2">
      <c r="A16" s="744" t="s">
        <v>3265</v>
      </c>
      <c r="B16" s="3023"/>
      <c r="C16" s="3024"/>
      <c r="D16" s="3024"/>
      <c r="E16" s="3024"/>
      <c r="F16" s="3024"/>
      <c r="G16" s="3024"/>
      <c r="H16" s="3024"/>
      <c r="I16" s="3025"/>
      <c r="J16" s="1176"/>
      <c r="K16" s="1176"/>
      <c r="L16" s="1176"/>
      <c r="M16" s="1176"/>
      <c r="N16" s="1176"/>
      <c r="O16" s="1176"/>
      <c r="P16" s="1176"/>
      <c r="Q16" s="1176"/>
      <c r="R16" s="1275"/>
      <c r="S16" s="1275"/>
      <c r="T16" s="1275"/>
      <c r="U16" s="1275"/>
      <c r="V16" s="1275"/>
      <c r="W16" s="1275"/>
      <c r="X16" s="1275"/>
      <c r="Y16" s="1275"/>
      <c r="Z16" s="1275"/>
      <c r="AA16" s="1275"/>
      <c r="AB16" s="1275"/>
      <c r="AC16" s="1275"/>
      <c r="AD16" s="1275"/>
      <c r="AE16" s="1275"/>
      <c r="AF16" s="1275"/>
      <c r="AG16" s="1275"/>
      <c r="AH16" s="1275"/>
      <c r="AI16" s="1275"/>
      <c r="AJ16" s="1275"/>
      <c r="AK16" s="1275"/>
      <c r="AL16" s="1275"/>
      <c r="AM16" s="1275"/>
      <c r="AN16" s="1275"/>
      <c r="AO16" s="1275"/>
      <c r="AP16" s="1275"/>
      <c r="AQ16" s="1275"/>
      <c r="AR16" s="1275"/>
      <c r="AS16" s="1275"/>
      <c r="AT16" s="1275"/>
      <c r="AU16" s="1275"/>
      <c r="AV16" s="1275"/>
      <c r="AW16" s="1275"/>
      <c r="AX16" s="1275"/>
      <c r="AY16" s="1275"/>
      <c r="AZ16" s="1275"/>
      <c r="BA16" s="1275"/>
      <c r="BB16" s="1275"/>
      <c r="BC16" s="1275"/>
    </row>
    <row r="17" spans="1:55" ht="12.75" customHeight="1" x14ac:dyDescent="0.2">
      <c r="A17" s="744" t="s">
        <v>3266</v>
      </c>
      <c r="B17" s="924" t="s">
        <v>3267</v>
      </c>
      <c r="C17" s="3026"/>
      <c r="D17" s="3026"/>
      <c r="E17" s="3026"/>
      <c r="F17" s="3026"/>
      <c r="G17" s="3026"/>
      <c r="H17" s="3026"/>
      <c r="I17" s="3027"/>
      <c r="J17" s="1176"/>
      <c r="K17" s="1176"/>
      <c r="L17" s="1176"/>
      <c r="M17" s="1176"/>
      <c r="N17" s="1176"/>
      <c r="O17" s="1176"/>
      <c r="P17" s="1176"/>
      <c r="Q17" s="1176"/>
      <c r="R17" s="1275"/>
      <c r="S17" s="1275"/>
      <c r="T17" s="1275"/>
      <c r="U17" s="1275"/>
      <c r="V17" s="1275"/>
      <c r="W17" s="1275"/>
      <c r="X17" s="1275"/>
      <c r="Y17" s="1275"/>
      <c r="Z17" s="1275"/>
      <c r="AA17" s="1275"/>
      <c r="AB17" s="1275"/>
      <c r="AC17" s="1275"/>
      <c r="AD17" s="1275"/>
      <c r="AE17" s="1275"/>
      <c r="AF17" s="1275"/>
      <c r="AG17" s="1275"/>
      <c r="AH17" s="1275"/>
      <c r="AI17" s="1275"/>
      <c r="AJ17" s="1275"/>
      <c r="AK17" s="1275"/>
      <c r="AL17" s="1275"/>
      <c r="AM17" s="1275"/>
      <c r="AN17" s="1275"/>
      <c r="AO17" s="1275"/>
      <c r="AP17" s="1275"/>
      <c r="AQ17" s="1275"/>
      <c r="AR17" s="1275"/>
      <c r="AS17" s="1275"/>
      <c r="AT17" s="1275"/>
      <c r="AU17" s="1275"/>
      <c r="AV17" s="1275"/>
      <c r="AW17" s="1275"/>
      <c r="AX17" s="1275"/>
      <c r="AY17" s="1275"/>
      <c r="AZ17" s="1275"/>
      <c r="BA17" s="1275"/>
      <c r="BB17" s="1275"/>
      <c r="BC17" s="1275"/>
    </row>
    <row r="18" spans="1:55" x14ac:dyDescent="0.2">
      <c r="A18" s="81" t="s">
        <v>748</v>
      </c>
      <c r="B18" s="3028" t="s">
        <v>3268</v>
      </c>
      <c r="C18" s="2430"/>
      <c r="D18" s="2430"/>
      <c r="E18" s="2430"/>
      <c r="F18" s="2430"/>
      <c r="G18" s="2430"/>
      <c r="H18" s="2430"/>
      <c r="I18" s="2431"/>
      <c r="J18" s="1176"/>
      <c r="K18" s="1176"/>
      <c r="L18" s="1176"/>
      <c r="M18" s="1176"/>
      <c r="N18" s="1176"/>
      <c r="O18" s="1176"/>
      <c r="P18" s="1176"/>
      <c r="Q18" s="1176"/>
      <c r="R18" s="1275"/>
      <c r="S18" s="1275"/>
      <c r="T18" s="1275"/>
      <c r="U18" s="1275"/>
      <c r="V18" s="1275"/>
      <c r="W18" s="1275"/>
      <c r="X18" s="1275"/>
      <c r="Y18" s="1275"/>
      <c r="Z18" s="1275"/>
      <c r="AA18" s="1275"/>
      <c r="AB18" s="1275"/>
      <c r="AC18" s="1275"/>
      <c r="AD18" s="1275"/>
      <c r="AE18" s="1275"/>
      <c r="AF18" s="1275"/>
      <c r="AG18" s="1275"/>
      <c r="AH18" s="1275"/>
      <c r="AI18" s="1275"/>
      <c r="AJ18" s="1275"/>
      <c r="AK18" s="1275"/>
      <c r="AL18" s="1275"/>
      <c r="AM18" s="1275"/>
      <c r="AN18" s="1275"/>
      <c r="AO18" s="1275"/>
      <c r="AP18" s="1275"/>
      <c r="AQ18" s="1275"/>
      <c r="AR18" s="1275"/>
      <c r="AS18" s="1275"/>
      <c r="AT18" s="1275"/>
      <c r="AU18" s="1275"/>
      <c r="AV18" s="1275"/>
      <c r="AW18" s="1275"/>
      <c r="AX18" s="1275"/>
      <c r="AY18" s="1275"/>
      <c r="AZ18" s="1275"/>
      <c r="BA18" s="1275"/>
      <c r="BB18" s="1275"/>
      <c r="BC18" s="1275"/>
    </row>
    <row r="19" spans="1:55" x14ac:dyDescent="0.2">
      <c r="A19" s="81" t="s">
        <v>749</v>
      </c>
      <c r="B19" s="2432"/>
      <c r="C19" s="2433"/>
      <c r="D19" s="2433"/>
      <c r="E19" s="2433"/>
      <c r="F19" s="2433"/>
      <c r="G19" s="2433"/>
      <c r="H19" s="2433"/>
      <c r="I19" s="2434"/>
      <c r="J19" s="1176"/>
      <c r="K19" s="1176"/>
      <c r="L19" s="1176"/>
      <c r="M19" s="1176"/>
      <c r="N19" s="1176"/>
      <c r="O19" s="1176"/>
      <c r="P19" s="1176"/>
      <c r="Q19" s="1176"/>
      <c r="R19" s="1275"/>
      <c r="S19" s="1275"/>
      <c r="T19" s="1275"/>
      <c r="U19" s="1275"/>
      <c r="V19" s="1275"/>
      <c r="W19" s="1275"/>
      <c r="X19" s="1275"/>
      <c r="Y19" s="1275"/>
      <c r="Z19" s="1275"/>
      <c r="AA19" s="1275"/>
      <c r="AB19" s="1275"/>
      <c r="AC19" s="1275"/>
      <c r="AD19" s="1275"/>
      <c r="AE19" s="1275"/>
      <c r="AF19" s="1275"/>
      <c r="AG19" s="1275"/>
      <c r="AH19" s="1275"/>
      <c r="AI19" s="1275"/>
      <c r="AJ19" s="1275"/>
      <c r="AK19" s="1275"/>
      <c r="AL19" s="1275"/>
      <c r="AM19" s="1275"/>
      <c r="AN19" s="1275"/>
      <c r="AO19" s="1275"/>
      <c r="AP19" s="1275"/>
      <c r="AQ19" s="1275"/>
      <c r="AR19" s="1275"/>
      <c r="AS19" s="1275"/>
      <c r="AT19" s="1275"/>
      <c r="AU19" s="1275"/>
      <c r="AV19" s="1275"/>
      <c r="AW19" s="1275"/>
      <c r="AX19" s="1275"/>
      <c r="AY19" s="1275"/>
      <c r="AZ19" s="1275"/>
      <c r="BA19" s="1275"/>
      <c r="BB19" s="1275"/>
      <c r="BC19" s="1275"/>
    </row>
    <row r="20" spans="1:55" x14ac:dyDescent="0.2">
      <c r="A20" s="745" t="s">
        <v>3269</v>
      </c>
      <c r="B20" s="3023"/>
      <c r="C20" s="3024"/>
      <c r="D20" s="3024"/>
      <c r="E20" s="3024"/>
      <c r="F20" s="3024"/>
      <c r="G20" s="3024"/>
      <c r="H20" s="3024"/>
      <c r="I20" s="3025"/>
      <c r="J20" s="1176"/>
      <c r="K20" s="1176"/>
      <c r="L20" s="1176"/>
      <c r="M20" s="1176"/>
      <c r="N20" s="1176"/>
      <c r="O20" s="1176"/>
      <c r="P20" s="1176"/>
      <c r="Q20" s="1176"/>
      <c r="R20" s="1275"/>
      <c r="S20" s="1275"/>
      <c r="T20" s="1275"/>
      <c r="U20" s="1275"/>
      <c r="V20" s="1275"/>
      <c r="W20" s="1275"/>
      <c r="X20" s="1275"/>
      <c r="Y20" s="1275"/>
      <c r="Z20" s="1275"/>
      <c r="AA20" s="1275"/>
      <c r="AB20" s="1275"/>
      <c r="AC20" s="1275"/>
      <c r="AD20" s="1275"/>
      <c r="AE20" s="1275"/>
      <c r="AF20" s="1275"/>
      <c r="AG20" s="1275"/>
      <c r="AH20" s="1275"/>
      <c r="AI20" s="1275"/>
      <c r="AJ20" s="1275"/>
      <c r="AK20" s="1275"/>
      <c r="AL20" s="1275"/>
      <c r="AM20" s="1275"/>
      <c r="AN20" s="1275"/>
      <c r="AO20" s="1275"/>
      <c r="AP20" s="1275"/>
      <c r="AQ20" s="1275"/>
      <c r="AR20" s="1275"/>
      <c r="AS20" s="1275"/>
      <c r="AT20" s="1275"/>
      <c r="AU20" s="1275"/>
      <c r="AV20" s="1275"/>
      <c r="AW20" s="1275"/>
      <c r="AX20" s="1275"/>
      <c r="AY20" s="1275"/>
      <c r="AZ20" s="1275"/>
      <c r="BA20" s="1275"/>
      <c r="BB20" s="1275"/>
      <c r="BC20" s="1275"/>
    </row>
    <row r="21" spans="1:55" x14ac:dyDescent="0.2">
      <c r="A21" s="82" t="s">
        <v>750</v>
      </c>
      <c r="B21" s="2432"/>
      <c r="C21" s="2433"/>
      <c r="D21" s="2433"/>
      <c r="E21" s="2433"/>
      <c r="F21" s="2433"/>
      <c r="G21" s="2433"/>
      <c r="H21" s="2433"/>
      <c r="I21" s="2434"/>
      <c r="J21" s="1176"/>
      <c r="K21" s="1176"/>
      <c r="L21" s="1176"/>
      <c r="M21" s="1176"/>
      <c r="N21" s="1176"/>
      <c r="O21" s="1176"/>
      <c r="P21" s="1176"/>
      <c r="Q21" s="1176"/>
      <c r="R21" s="1275"/>
      <c r="S21" s="1275"/>
      <c r="T21" s="1275"/>
      <c r="U21" s="1275"/>
      <c r="V21" s="1275"/>
      <c r="W21" s="1275"/>
      <c r="X21" s="1275"/>
      <c r="Y21" s="1275"/>
      <c r="Z21" s="1275"/>
      <c r="AA21" s="1275"/>
      <c r="AB21" s="1275"/>
      <c r="AC21" s="1275"/>
      <c r="AD21" s="1275"/>
      <c r="AE21" s="1275"/>
      <c r="AF21" s="1275"/>
      <c r="AG21" s="1275"/>
      <c r="AH21" s="1275"/>
      <c r="AI21" s="1275"/>
      <c r="AJ21" s="1275"/>
      <c r="AK21" s="1275"/>
      <c r="AL21" s="1275"/>
      <c r="AM21" s="1275"/>
      <c r="AN21" s="1275"/>
      <c r="AO21" s="1275"/>
      <c r="AP21" s="1275"/>
      <c r="AQ21" s="1275"/>
      <c r="AR21" s="1275"/>
      <c r="AS21" s="1275"/>
      <c r="AT21" s="1275"/>
      <c r="AU21" s="1275"/>
      <c r="AV21" s="1275"/>
      <c r="AW21" s="1275"/>
      <c r="AX21" s="1275"/>
      <c r="AY21" s="1275"/>
      <c r="AZ21" s="1275"/>
      <c r="BA21" s="1275"/>
      <c r="BB21" s="1275"/>
      <c r="BC21" s="1275"/>
    </row>
    <row r="22" spans="1:55" x14ac:dyDescent="0.2">
      <c r="A22" s="81" t="s">
        <v>751</v>
      </c>
      <c r="B22" s="2432"/>
      <c r="C22" s="2433"/>
      <c r="D22" s="2433"/>
      <c r="E22" s="2433"/>
      <c r="F22" s="2433"/>
      <c r="G22" s="2433"/>
      <c r="H22" s="2433"/>
      <c r="I22" s="2434"/>
      <c r="J22" s="1176"/>
      <c r="K22" s="1176"/>
      <c r="L22" s="1176"/>
      <c r="M22" s="1176"/>
      <c r="N22" s="1176"/>
      <c r="O22" s="1176"/>
      <c r="P22" s="1176"/>
      <c r="Q22" s="1176"/>
      <c r="R22" s="1275"/>
      <c r="S22" s="1275"/>
      <c r="T22" s="1275"/>
      <c r="U22" s="1275"/>
      <c r="V22" s="1275"/>
      <c r="W22" s="1275"/>
      <c r="X22" s="1275"/>
      <c r="Y22" s="1275"/>
      <c r="Z22" s="1275"/>
      <c r="AA22" s="1275"/>
      <c r="AB22" s="1275"/>
      <c r="AC22" s="1275"/>
      <c r="AD22" s="1275"/>
      <c r="AE22" s="1275"/>
      <c r="AF22" s="1275"/>
      <c r="AG22" s="1275"/>
      <c r="AH22" s="1275"/>
      <c r="AI22" s="1275"/>
      <c r="AJ22" s="1275"/>
      <c r="AK22" s="1275"/>
      <c r="AL22" s="1275"/>
      <c r="AM22" s="1275"/>
      <c r="AN22" s="1275"/>
      <c r="AO22" s="1275"/>
      <c r="AP22" s="1275"/>
      <c r="AQ22" s="1275"/>
      <c r="AR22" s="1275"/>
      <c r="AS22" s="1275"/>
      <c r="AT22" s="1275"/>
      <c r="AU22" s="1275"/>
      <c r="AV22" s="1275"/>
      <c r="AW22" s="1275"/>
      <c r="AX22" s="1275"/>
      <c r="AY22" s="1275"/>
      <c r="AZ22" s="1275"/>
      <c r="BA22" s="1275"/>
      <c r="BB22" s="1275"/>
      <c r="BC22" s="1275"/>
    </row>
    <row r="23" spans="1:55" x14ac:dyDescent="0.2">
      <c r="A23" s="81" t="s">
        <v>36</v>
      </c>
      <c r="B23" s="3038">
        <v>0</v>
      </c>
      <c r="C23" s="3039"/>
      <c r="D23" s="3039"/>
      <c r="E23" s="3039"/>
      <c r="F23" s="3039"/>
      <c r="G23" s="3039"/>
      <c r="H23" s="3039"/>
      <c r="I23" s="3040"/>
      <c r="J23" s="1275"/>
      <c r="K23" s="1275"/>
      <c r="L23" s="1275"/>
      <c r="M23" s="1275"/>
      <c r="N23" s="1275"/>
      <c r="O23" s="1275"/>
      <c r="P23" s="1275"/>
      <c r="Q23" s="1275"/>
      <c r="R23" s="1275"/>
      <c r="S23" s="1275"/>
      <c r="T23" s="1275"/>
      <c r="U23" s="1275"/>
      <c r="V23" s="1275"/>
      <c r="W23" s="1275"/>
      <c r="X23" s="1275"/>
      <c r="Y23" s="1275"/>
      <c r="Z23" s="1275"/>
      <c r="AA23" s="1275"/>
      <c r="AB23" s="1275"/>
      <c r="AC23" s="1275"/>
      <c r="AD23" s="1275"/>
      <c r="AE23" s="1275"/>
      <c r="AF23" s="1275"/>
      <c r="AG23" s="1275"/>
      <c r="AH23" s="1275"/>
      <c r="AI23" s="1275"/>
      <c r="AJ23" s="1275"/>
      <c r="AK23" s="1275"/>
      <c r="AL23" s="1275"/>
      <c r="AM23" s="1275"/>
      <c r="AN23" s="1275"/>
      <c r="AO23" s="1275"/>
      <c r="AP23" s="1275"/>
      <c r="AQ23" s="1275"/>
      <c r="AR23" s="1275"/>
      <c r="AS23" s="1275"/>
      <c r="AT23" s="1275"/>
      <c r="AU23" s="1275"/>
      <c r="AV23" s="1275"/>
      <c r="AW23" s="1275"/>
      <c r="AX23" s="1275"/>
      <c r="AY23" s="1275"/>
      <c r="AZ23" s="1275"/>
      <c r="BA23" s="1275"/>
      <c r="BB23" s="1275"/>
      <c r="BC23" s="1275"/>
    </row>
    <row r="24" spans="1:55" x14ac:dyDescent="0.2">
      <c r="A24" s="81" t="s">
        <v>37</v>
      </c>
      <c r="B24" s="2432">
        <v>1</v>
      </c>
      <c r="C24" s="2433"/>
      <c r="D24" s="2433"/>
      <c r="E24" s="2433"/>
      <c r="F24" s="2433"/>
      <c r="G24" s="2433"/>
      <c r="H24" s="2433"/>
      <c r="I24" s="2434"/>
      <c r="J24" s="1275"/>
      <c r="K24" s="1275"/>
      <c r="L24" s="1275"/>
      <c r="M24" s="1275"/>
      <c r="N24" s="1275"/>
      <c r="O24" s="1275"/>
      <c r="P24" s="1275"/>
      <c r="Q24" s="1275"/>
      <c r="R24" s="1275"/>
      <c r="S24" s="1275"/>
      <c r="T24" s="1275"/>
      <c r="U24" s="1275"/>
      <c r="V24" s="1275"/>
      <c r="W24" s="1275"/>
      <c r="X24" s="1275"/>
      <c r="Y24" s="1275"/>
      <c r="Z24" s="1275"/>
      <c r="AA24" s="1275"/>
      <c r="AB24" s="1275"/>
      <c r="AC24" s="1275"/>
      <c r="AD24" s="1275"/>
      <c r="AE24" s="1275"/>
      <c r="AF24" s="1275"/>
      <c r="AG24" s="1275"/>
      <c r="AH24" s="1275"/>
      <c r="AI24" s="1275"/>
      <c r="AJ24" s="1275"/>
      <c r="AK24" s="1275"/>
      <c r="AL24" s="1275"/>
      <c r="AM24" s="1275"/>
      <c r="AN24" s="1275"/>
      <c r="AO24" s="1275"/>
      <c r="AP24" s="1275"/>
      <c r="AQ24" s="1275"/>
      <c r="AR24" s="1275"/>
      <c r="AS24" s="1275"/>
      <c r="AT24" s="1275"/>
      <c r="AU24" s="1275"/>
      <c r="AV24" s="1275"/>
      <c r="AW24" s="1275"/>
      <c r="AX24" s="1275"/>
      <c r="AY24" s="1275"/>
      <c r="AZ24" s="1275"/>
      <c r="BA24" s="1275"/>
      <c r="BB24" s="1275"/>
      <c r="BC24" s="1275"/>
    </row>
    <row r="25" spans="1:55" x14ac:dyDescent="0.2">
      <c r="A25" s="905" t="s">
        <v>752</v>
      </c>
      <c r="B25" s="3036" t="s">
        <v>3270</v>
      </c>
      <c r="C25" s="3036"/>
      <c r="D25" s="3036"/>
      <c r="E25" s="3036"/>
      <c r="F25" s="3036"/>
      <c r="G25" s="3036"/>
      <c r="H25" s="3036"/>
      <c r="I25" s="3037"/>
      <c r="J25" s="1176"/>
      <c r="K25" s="1176"/>
      <c r="L25" s="1176"/>
      <c r="M25" s="1176"/>
      <c r="N25" s="1176"/>
      <c r="O25" s="1176"/>
      <c r="P25" s="1176"/>
      <c r="Q25" s="1176"/>
      <c r="R25" s="1275"/>
      <c r="S25" s="1275"/>
      <c r="T25" s="1275"/>
      <c r="U25" s="1275"/>
      <c r="V25" s="1275"/>
      <c r="W25" s="1275"/>
      <c r="X25" s="1275"/>
      <c r="Y25" s="1275"/>
      <c r="Z25" s="1275"/>
      <c r="AA25" s="1275"/>
      <c r="AB25" s="1275"/>
      <c r="AC25" s="1275"/>
      <c r="AD25" s="1275"/>
      <c r="AE25" s="1275"/>
      <c r="AF25" s="1275"/>
      <c r="AG25" s="1275"/>
      <c r="AH25" s="1275"/>
      <c r="AI25" s="1275"/>
      <c r="AJ25" s="1275"/>
      <c r="AK25" s="1275"/>
      <c r="AL25" s="1275"/>
      <c r="AM25" s="1275"/>
      <c r="AN25" s="1275"/>
      <c r="AO25" s="1275"/>
      <c r="AP25" s="1275"/>
      <c r="AQ25" s="1275"/>
      <c r="AR25" s="1275"/>
      <c r="AS25" s="1275"/>
      <c r="AT25" s="1275"/>
      <c r="AU25" s="1275"/>
      <c r="AV25" s="1275"/>
      <c r="AW25" s="1275"/>
      <c r="AX25" s="1275"/>
      <c r="AY25" s="1275"/>
      <c r="AZ25" s="1275"/>
      <c r="BA25" s="1275"/>
      <c r="BB25" s="1275"/>
      <c r="BC25" s="1275"/>
    </row>
    <row r="26" spans="1:55" ht="30" x14ac:dyDescent="0.25">
      <c r="A26" s="83" t="s">
        <v>753</v>
      </c>
      <c r="B26" s="3038">
        <v>0</v>
      </c>
      <c r="C26" s="3039"/>
      <c r="D26" s="3039"/>
      <c r="E26" s="3039"/>
      <c r="F26" s="3039"/>
      <c r="G26" s="3039"/>
      <c r="H26" s="3039"/>
      <c r="I26" s="3040"/>
      <c r="J26" s="1275"/>
      <c r="K26" s="1277" t="s">
        <v>3271</v>
      </c>
      <c r="L26" s="1176"/>
      <c r="M26" s="1176"/>
      <c r="N26" s="1176"/>
      <c r="O26" s="1176"/>
      <c r="P26" s="1176"/>
      <c r="Q26" s="1176"/>
      <c r="R26" s="1275"/>
      <c r="S26" s="1275"/>
      <c r="T26" s="1275"/>
      <c r="U26" s="1275"/>
      <c r="V26" s="1275"/>
      <c r="W26" s="1275"/>
      <c r="X26" s="1275"/>
      <c r="Y26" s="1275"/>
      <c r="Z26" s="1275"/>
      <c r="AA26" s="1275"/>
      <c r="AB26" s="1275"/>
      <c r="AC26" s="1275"/>
      <c r="AD26" s="1275"/>
      <c r="AE26" s="1275"/>
      <c r="AF26" s="1275"/>
      <c r="AG26" s="1275"/>
      <c r="AH26" s="1275"/>
      <c r="AI26" s="1275"/>
      <c r="AJ26" s="1275"/>
      <c r="AK26" s="1275"/>
      <c r="AL26" s="1275"/>
      <c r="AM26" s="1275"/>
      <c r="AN26" s="1275"/>
      <c r="AO26" s="1275"/>
      <c r="AP26" s="1275"/>
      <c r="AQ26" s="1275"/>
      <c r="AR26" s="1275"/>
      <c r="AS26" s="1275"/>
      <c r="AT26" s="1275"/>
      <c r="AU26" s="1275"/>
      <c r="AV26" s="1275"/>
      <c r="AW26" s="1275"/>
      <c r="AX26" s="1275"/>
      <c r="AY26" s="1275"/>
      <c r="AZ26" s="1275"/>
      <c r="BA26" s="1275"/>
      <c r="BB26" s="1275"/>
      <c r="BC26" s="1275"/>
    </row>
    <row r="27" spans="1:55" ht="38.25" customHeight="1" x14ac:dyDescent="0.25">
      <c r="A27" s="746" t="s">
        <v>3272</v>
      </c>
      <c r="B27" s="3041"/>
      <c r="C27" s="3042"/>
      <c r="D27" s="3042"/>
      <c r="E27" s="3042"/>
      <c r="F27" s="3042"/>
      <c r="G27" s="3042"/>
      <c r="H27" s="3042"/>
      <c r="I27" s="3043"/>
      <c r="J27" s="1277"/>
      <c r="K27" s="1176" t="s">
        <v>3273</v>
      </c>
      <c r="L27" s="1176"/>
      <c r="M27" s="1176"/>
      <c r="N27" s="1176"/>
      <c r="O27" s="1176"/>
      <c r="P27" s="1176"/>
      <c r="Q27" s="1176"/>
      <c r="R27" s="1275"/>
      <c r="S27" s="1275"/>
      <c r="T27" s="1275"/>
      <c r="U27" s="1275"/>
      <c r="V27" s="1275"/>
      <c r="W27" s="1275"/>
      <c r="X27" s="1275"/>
      <c r="Y27" s="1275"/>
      <c r="Z27" s="1275"/>
      <c r="AA27" s="1275"/>
      <c r="AB27" s="1275"/>
      <c r="AC27" s="1275"/>
      <c r="AD27" s="1275"/>
      <c r="AE27" s="1275"/>
      <c r="AF27" s="1275"/>
      <c r="AG27" s="1275"/>
      <c r="AH27" s="1275"/>
      <c r="AI27" s="1275"/>
      <c r="AJ27" s="1275"/>
      <c r="AK27" s="1275"/>
      <c r="AL27" s="1275"/>
      <c r="AM27" s="1275"/>
      <c r="AN27" s="1275"/>
      <c r="AO27" s="1275"/>
      <c r="AP27" s="1275"/>
      <c r="AQ27" s="1275"/>
      <c r="AR27" s="1275"/>
      <c r="AS27" s="1275"/>
      <c r="AT27" s="1275"/>
      <c r="AU27" s="1275"/>
      <c r="AV27" s="1275"/>
      <c r="AW27" s="1275"/>
      <c r="AX27" s="1275"/>
      <c r="AY27" s="1275"/>
      <c r="AZ27" s="1275"/>
      <c r="BA27" s="1275"/>
      <c r="BB27" s="1275"/>
      <c r="BC27" s="1275"/>
    </row>
    <row r="28" spans="1:55" ht="15.75" x14ac:dyDescent="0.25">
      <c r="A28" s="905" t="s">
        <v>754</v>
      </c>
      <c r="B28" s="2432"/>
      <c r="C28" s="2433"/>
      <c r="D28" s="2433"/>
      <c r="E28" s="2433"/>
      <c r="F28" s="2433"/>
      <c r="G28" s="2433"/>
      <c r="H28" s="2433"/>
      <c r="I28" s="2434"/>
      <c r="J28" s="1277"/>
      <c r="K28" s="1275" t="s">
        <v>3274</v>
      </c>
      <c r="L28" s="1275"/>
      <c r="M28" s="1275"/>
      <c r="N28" s="1275"/>
      <c r="O28" s="1275"/>
      <c r="P28" s="1275"/>
      <c r="Q28" s="1275"/>
      <c r="R28" s="1275"/>
      <c r="S28" s="1275"/>
      <c r="T28" s="1275"/>
      <c r="U28" s="1275"/>
      <c r="V28" s="1275"/>
      <c r="W28" s="1275"/>
      <c r="X28" s="1275"/>
      <c r="Y28" s="1275"/>
      <c r="Z28" s="1275"/>
      <c r="AA28" s="1275"/>
      <c r="AB28" s="1275"/>
      <c r="AC28" s="1275"/>
      <c r="AD28" s="1275"/>
      <c r="AE28" s="1275"/>
      <c r="AF28" s="1275"/>
      <c r="AG28" s="1275"/>
      <c r="AH28" s="1275"/>
      <c r="AI28" s="1275"/>
      <c r="AJ28" s="1275"/>
      <c r="AK28" s="1275"/>
      <c r="AL28" s="1275"/>
      <c r="AM28" s="1275"/>
      <c r="AN28" s="1275"/>
      <c r="AO28" s="1275"/>
      <c r="AP28" s="1275"/>
      <c r="AQ28" s="1275"/>
      <c r="AR28" s="1275"/>
      <c r="AS28" s="1275"/>
      <c r="AT28" s="1275"/>
      <c r="AU28" s="1275"/>
      <c r="AV28" s="1275"/>
      <c r="AW28" s="1275"/>
      <c r="AX28" s="1275"/>
      <c r="AY28" s="1275"/>
      <c r="AZ28" s="1275"/>
      <c r="BA28" s="1275"/>
      <c r="BB28" s="1275"/>
      <c r="BC28" s="1275"/>
    </row>
    <row r="29" spans="1:55" ht="15.75" x14ac:dyDescent="0.25">
      <c r="A29" s="747" t="s">
        <v>3275</v>
      </c>
      <c r="B29" s="748" t="s">
        <v>3276</v>
      </c>
      <c r="C29" s="749"/>
      <c r="D29" s="3044" t="s">
        <v>3277</v>
      </c>
      <c r="E29" s="3044"/>
      <c r="F29" s="3044" t="s">
        <v>3278</v>
      </c>
      <c r="G29" s="3044"/>
      <c r="H29" s="3044"/>
      <c r="I29" s="3045"/>
      <c r="J29" s="1277"/>
      <c r="K29" s="1275" t="s">
        <v>3279</v>
      </c>
      <c r="L29" s="1275"/>
      <c r="M29" s="1275"/>
      <c r="N29" s="1275"/>
      <c r="O29" s="1275"/>
      <c r="P29" s="1275"/>
      <c r="Q29" s="1275"/>
      <c r="R29" s="1275"/>
      <c r="S29" s="1275"/>
      <c r="T29" s="1275"/>
      <c r="U29" s="1275"/>
      <c r="V29" s="1275"/>
      <c r="W29" s="1275"/>
      <c r="X29" s="1275"/>
      <c r="Y29" s="1275"/>
      <c r="Z29" s="1275"/>
      <c r="AA29" s="1275"/>
      <c r="AB29" s="1275"/>
      <c r="AC29" s="1275"/>
      <c r="AD29" s="1275"/>
      <c r="AE29" s="1275"/>
      <c r="AF29" s="1275"/>
      <c r="AG29" s="1275"/>
      <c r="AH29" s="1275"/>
      <c r="AI29" s="1275"/>
      <c r="AJ29" s="1275"/>
      <c r="AK29" s="1275"/>
      <c r="AL29" s="1275"/>
      <c r="AM29" s="1275"/>
      <c r="AN29" s="1275"/>
      <c r="AO29" s="1275"/>
      <c r="AP29" s="1275"/>
      <c r="AQ29" s="1275"/>
      <c r="AR29" s="1275"/>
      <c r="AS29" s="1275"/>
      <c r="AT29" s="1275"/>
      <c r="AU29" s="1275"/>
      <c r="AV29" s="1275"/>
      <c r="AW29" s="1275"/>
      <c r="AX29" s="1275"/>
      <c r="AY29" s="1275"/>
      <c r="AZ29" s="1275"/>
      <c r="BA29" s="1275"/>
      <c r="BB29" s="1275"/>
      <c r="BC29" s="1275"/>
    </row>
    <row r="30" spans="1:55" ht="15.75" x14ac:dyDescent="0.25">
      <c r="A30" s="905" t="s">
        <v>755</v>
      </c>
      <c r="B30" s="2430"/>
      <c r="C30" s="2430"/>
      <c r="D30" s="2430"/>
      <c r="E30" s="2430"/>
      <c r="F30" s="2430"/>
      <c r="G30" s="2430"/>
      <c r="H30" s="2430"/>
      <c r="I30" s="2431"/>
      <c r="J30" s="1277"/>
      <c r="K30" s="1275"/>
      <c r="L30" s="1275"/>
      <c r="M30" s="1275"/>
      <c r="N30" s="1275"/>
      <c r="O30" s="1275"/>
      <c r="P30" s="1275"/>
      <c r="Q30" s="1275"/>
      <c r="R30" s="1275"/>
      <c r="S30" s="1275"/>
      <c r="T30" s="1275"/>
      <c r="U30" s="1275"/>
      <c r="V30" s="1275"/>
      <c r="W30" s="1275"/>
      <c r="X30" s="1275"/>
      <c r="Y30" s="1275"/>
      <c r="Z30" s="1275"/>
      <c r="AA30" s="1275"/>
      <c r="AB30" s="1275"/>
      <c r="AC30" s="1275"/>
      <c r="AD30" s="1275"/>
      <c r="AE30" s="1275"/>
      <c r="AF30" s="1275"/>
      <c r="AG30" s="1275"/>
      <c r="AH30" s="1275"/>
      <c r="AI30" s="1275"/>
      <c r="AJ30" s="1275"/>
      <c r="AK30" s="1275"/>
      <c r="AL30" s="1275"/>
      <c r="AM30" s="1275"/>
      <c r="AN30" s="1275"/>
      <c r="AO30" s="1275"/>
      <c r="AP30" s="1275"/>
      <c r="AQ30" s="1275"/>
      <c r="AR30" s="1275"/>
      <c r="AS30" s="1275"/>
      <c r="AT30" s="1275"/>
      <c r="AU30" s="1275"/>
      <c r="AV30" s="1275"/>
      <c r="AW30" s="1275"/>
      <c r="AX30" s="1275"/>
      <c r="AY30" s="1275"/>
      <c r="AZ30" s="1275"/>
      <c r="BA30" s="1275"/>
      <c r="BB30" s="1275"/>
      <c r="BC30" s="1275"/>
    </row>
    <row r="31" spans="1:55" ht="48" customHeight="1" x14ac:dyDescent="0.25">
      <c r="A31" s="747" t="s">
        <v>3280</v>
      </c>
      <c r="B31" s="924" t="s">
        <v>3281</v>
      </c>
      <c r="C31" s="907"/>
      <c r="D31" s="3023" t="s">
        <v>3282</v>
      </c>
      <c r="E31" s="3024"/>
      <c r="F31" s="3049"/>
      <c r="G31" s="3050" t="s">
        <v>3283</v>
      </c>
      <c r="H31" s="3051"/>
      <c r="I31" s="3052"/>
      <c r="J31" s="1277"/>
      <c r="K31" s="1275"/>
      <c r="L31" s="1275"/>
      <c r="M31" s="1275"/>
      <c r="N31" s="1275"/>
      <c r="O31" s="1275"/>
      <c r="P31" s="1275"/>
      <c r="Q31" s="1275"/>
      <c r="R31" s="1275"/>
      <c r="S31" s="1275"/>
      <c r="T31" s="1275"/>
      <c r="U31" s="1275"/>
      <c r="V31" s="1275"/>
      <c r="W31" s="1275"/>
      <c r="X31" s="1275"/>
      <c r="Y31" s="1275"/>
      <c r="Z31" s="1275"/>
      <c r="AA31" s="1275"/>
      <c r="AB31" s="1275"/>
      <c r="AC31" s="1275"/>
      <c r="AD31" s="1275"/>
      <c r="AE31" s="1275"/>
      <c r="AF31" s="1275"/>
      <c r="AG31" s="1275"/>
      <c r="AH31" s="1275"/>
      <c r="AI31" s="1275"/>
      <c r="AJ31" s="1275"/>
      <c r="AK31" s="1275"/>
      <c r="AL31" s="1275"/>
      <c r="AM31" s="1275"/>
      <c r="AN31" s="1275"/>
      <c r="AO31" s="1275"/>
      <c r="AP31" s="1275"/>
      <c r="AQ31" s="1275"/>
      <c r="AR31" s="1275"/>
      <c r="AS31" s="1275"/>
      <c r="AT31" s="1275"/>
      <c r="AU31" s="1275"/>
      <c r="AV31" s="1275"/>
      <c r="AW31" s="1275"/>
      <c r="AX31" s="1275"/>
      <c r="AY31" s="1275"/>
      <c r="AZ31" s="1275"/>
      <c r="BA31" s="1275"/>
      <c r="BB31" s="1275"/>
      <c r="BC31" s="1275"/>
    </row>
    <row r="32" spans="1:55" ht="16.5" thickBot="1" x14ac:dyDescent="0.3">
      <c r="A32" s="84"/>
      <c r="B32" s="750"/>
      <c r="C32" s="750"/>
      <c r="D32" s="750"/>
      <c r="E32" s="750"/>
      <c r="F32" s="750"/>
      <c r="G32" s="750"/>
      <c r="H32" s="750"/>
      <c r="I32" s="751"/>
      <c r="J32" s="1277"/>
      <c r="K32" s="1275"/>
      <c r="L32" s="1275"/>
      <c r="M32" s="1275"/>
      <c r="N32" s="1275"/>
      <c r="O32" s="1275"/>
      <c r="P32" s="1275"/>
      <c r="Q32" s="1275"/>
      <c r="R32" s="1275"/>
      <c r="S32" s="1275"/>
      <c r="T32" s="1275"/>
      <c r="U32" s="1275"/>
      <c r="V32" s="1275"/>
      <c r="W32" s="1275"/>
      <c r="X32" s="1275"/>
      <c r="Y32" s="1275"/>
      <c r="Z32" s="1275"/>
      <c r="AA32" s="1275"/>
      <c r="AB32" s="1275"/>
      <c r="AC32" s="1275"/>
      <c r="AD32" s="1275"/>
      <c r="AE32" s="1275"/>
      <c r="AF32" s="1275"/>
      <c r="AG32" s="1275"/>
      <c r="AH32" s="1275"/>
      <c r="AI32" s="1275"/>
      <c r="AJ32" s="1275"/>
      <c r="AK32" s="1275"/>
      <c r="AL32" s="1275"/>
      <c r="AM32" s="1275"/>
      <c r="AN32" s="1275"/>
      <c r="AO32" s="1275"/>
      <c r="AP32" s="1275"/>
      <c r="AQ32" s="1275"/>
      <c r="AR32" s="1275"/>
      <c r="AS32" s="1275"/>
      <c r="AT32" s="1275"/>
      <c r="AU32" s="1275"/>
      <c r="AV32" s="1275"/>
      <c r="AW32" s="1275"/>
      <c r="AX32" s="1275"/>
      <c r="AY32" s="1275"/>
      <c r="AZ32" s="1275"/>
      <c r="BA32" s="1275"/>
      <c r="BB32" s="1275"/>
      <c r="BC32" s="1275"/>
    </row>
    <row r="33" spans="1:55" ht="15.75" thickBot="1" x14ac:dyDescent="0.25">
      <c r="A33" s="2334" t="s">
        <v>756</v>
      </c>
      <c r="B33" s="2335"/>
      <c r="C33" s="2335"/>
      <c r="D33" s="2335"/>
      <c r="E33" s="2335"/>
      <c r="F33" s="2335"/>
      <c r="G33" s="2335"/>
      <c r="H33" s="2335"/>
      <c r="I33" s="2336"/>
      <c r="J33" s="1275"/>
      <c r="K33" s="1275"/>
      <c r="L33" s="1275"/>
      <c r="M33" s="1275"/>
      <c r="N33" s="1275"/>
      <c r="O33" s="1275"/>
      <c r="P33" s="1275"/>
      <c r="Q33" s="1275"/>
      <c r="R33" s="1275"/>
      <c r="S33" s="1275"/>
      <c r="T33" s="1275"/>
      <c r="U33" s="1275"/>
      <c r="V33" s="1275"/>
      <c r="W33" s="1275"/>
      <c r="X33" s="1275"/>
      <c r="Y33" s="1275"/>
      <c r="Z33" s="1275"/>
      <c r="AA33" s="1275"/>
      <c r="AB33" s="1275"/>
      <c r="AC33" s="1275"/>
      <c r="AD33" s="1275"/>
      <c r="AE33" s="1275"/>
      <c r="AF33" s="1275"/>
      <c r="AG33" s="1275"/>
      <c r="AH33" s="1275"/>
      <c r="AI33" s="1275"/>
      <c r="AJ33" s="1275"/>
      <c r="AK33" s="1275"/>
      <c r="AL33" s="1275"/>
      <c r="AM33" s="1275"/>
      <c r="AN33" s="1275"/>
      <c r="AO33" s="1275"/>
      <c r="AP33" s="1275"/>
      <c r="AQ33" s="1275"/>
      <c r="AR33" s="1275"/>
      <c r="AS33" s="1275"/>
      <c r="AT33" s="1275"/>
      <c r="AU33" s="1275"/>
      <c r="AV33" s="1275"/>
      <c r="AW33" s="1275"/>
      <c r="AX33" s="1275"/>
      <c r="AY33" s="1275"/>
      <c r="AZ33" s="1275"/>
      <c r="BA33" s="1275"/>
      <c r="BB33" s="1275"/>
      <c r="BC33" s="1275"/>
    </row>
    <row r="34" spans="1:55" x14ac:dyDescent="0.2">
      <c r="A34" s="909" t="s">
        <v>757</v>
      </c>
      <c r="B34" s="3053">
        <v>0</v>
      </c>
      <c r="C34" s="3054"/>
      <c r="D34" s="3054"/>
      <c r="E34" s="3054"/>
      <c r="F34" s="3054"/>
      <c r="G34" s="3054"/>
      <c r="H34" s="3054"/>
      <c r="I34" s="3055"/>
      <c r="J34" s="1275"/>
      <c r="K34" s="1275"/>
      <c r="L34" s="1275"/>
      <c r="M34" s="1275"/>
      <c r="N34" s="1275"/>
      <c r="O34" s="1275"/>
      <c r="P34" s="1275"/>
      <c r="Q34" s="1275"/>
      <c r="R34" s="1275"/>
      <c r="S34" s="1275"/>
      <c r="T34" s="1275"/>
      <c r="U34" s="1275"/>
      <c r="V34" s="1275"/>
      <c r="W34" s="1275"/>
      <c r="X34" s="1275"/>
      <c r="Y34" s="1275"/>
      <c r="Z34" s="1275"/>
      <c r="AA34" s="1275"/>
      <c r="AB34" s="1275"/>
      <c r="AC34" s="1275"/>
      <c r="AD34" s="1275"/>
      <c r="AE34" s="1275"/>
      <c r="AF34" s="1275"/>
      <c r="AG34" s="1275"/>
      <c r="AH34" s="1275"/>
      <c r="AI34" s="1275"/>
      <c r="AJ34" s="1275"/>
      <c r="AK34" s="1275"/>
      <c r="AL34" s="1275"/>
      <c r="AM34" s="1275"/>
      <c r="AN34" s="1275"/>
      <c r="AO34" s="1275"/>
      <c r="AP34" s="1275"/>
      <c r="AQ34" s="1275"/>
      <c r="AR34" s="1275"/>
      <c r="AS34" s="1275"/>
      <c r="AT34" s="1275"/>
      <c r="AU34" s="1275"/>
      <c r="AV34" s="1275"/>
      <c r="AW34" s="1275"/>
      <c r="AX34" s="1275"/>
      <c r="AY34" s="1275"/>
      <c r="AZ34" s="1275"/>
      <c r="BA34" s="1275"/>
      <c r="BB34" s="1275"/>
      <c r="BC34" s="1275"/>
    </row>
    <row r="35" spans="1:55" ht="15.75" thickBot="1" x14ac:dyDescent="0.25">
      <c r="A35" s="926" t="s">
        <v>758</v>
      </c>
      <c r="B35" s="2430" t="s">
        <v>3284</v>
      </c>
      <c r="C35" s="2430"/>
      <c r="D35" s="2430"/>
      <c r="E35" s="2430"/>
      <c r="F35" s="2430"/>
      <c r="G35" s="2430"/>
      <c r="H35" s="2430"/>
      <c r="I35" s="2431"/>
      <c r="J35" s="1275"/>
      <c r="K35" s="1275"/>
      <c r="L35" s="1275"/>
      <c r="M35" s="1275"/>
      <c r="N35" s="1275"/>
      <c r="O35" s="1275"/>
      <c r="P35" s="1275"/>
      <c r="Q35" s="1275"/>
      <c r="R35" s="1275"/>
      <c r="S35" s="1275"/>
      <c r="T35" s="1275"/>
      <c r="U35" s="1275"/>
      <c r="V35" s="1275"/>
      <c r="W35" s="1275"/>
      <c r="X35" s="1275"/>
      <c r="Y35" s="1275"/>
      <c r="Z35" s="1275"/>
      <c r="AA35" s="1275"/>
      <c r="AB35" s="1275"/>
      <c r="AC35" s="1275"/>
      <c r="AD35" s="1275"/>
      <c r="AE35" s="1275"/>
      <c r="AF35" s="1275"/>
      <c r="AG35" s="1275"/>
      <c r="AH35" s="1275"/>
      <c r="AI35" s="1275"/>
      <c r="AJ35" s="1275"/>
      <c r="AK35" s="1275"/>
      <c r="AL35" s="1275"/>
      <c r="AM35" s="1275"/>
      <c r="AN35" s="1275"/>
      <c r="AO35" s="1275"/>
      <c r="AP35" s="1275"/>
      <c r="AQ35" s="1275"/>
      <c r="AR35" s="1275"/>
      <c r="AS35" s="1275"/>
      <c r="AT35" s="1275"/>
      <c r="AU35" s="1275"/>
      <c r="AV35" s="1275"/>
      <c r="AW35" s="1275"/>
      <c r="AX35" s="1275"/>
      <c r="AY35" s="1275"/>
      <c r="AZ35" s="1275"/>
      <c r="BA35" s="1275"/>
      <c r="BB35" s="1275"/>
      <c r="BC35" s="1275"/>
    </row>
    <row r="36" spans="1:55" ht="15.75" thickBot="1" x14ac:dyDescent="0.25">
      <c r="A36" s="2334" t="s">
        <v>759</v>
      </c>
      <c r="B36" s="2335"/>
      <c r="C36" s="2335"/>
      <c r="D36" s="2335"/>
      <c r="E36" s="2335"/>
      <c r="F36" s="2335"/>
      <c r="G36" s="2335"/>
      <c r="H36" s="2335"/>
      <c r="I36" s="2336"/>
      <c r="J36" s="1275"/>
      <c r="K36" s="1275"/>
      <c r="L36" s="1275"/>
      <c r="M36" s="1275"/>
      <c r="N36" s="1275"/>
      <c r="O36" s="1275"/>
      <c r="P36" s="1275"/>
      <c r="Q36" s="1275"/>
      <c r="R36" s="1275"/>
      <c r="S36" s="1275"/>
      <c r="T36" s="1275"/>
      <c r="U36" s="1275"/>
      <c r="V36" s="1275"/>
      <c r="W36" s="1275"/>
      <c r="X36" s="1275"/>
      <c r="Y36" s="1275"/>
      <c r="Z36" s="1275"/>
      <c r="AA36" s="1275"/>
      <c r="AB36" s="1275"/>
      <c r="AC36" s="1275"/>
      <c r="AD36" s="1275"/>
      <c r="AE36" s="1275"/>
      <c r="AF36" s="1275"/>
      <c r="AG36" s="1275"/>
      <c r="AH36" s="1275"/>
      <c r="AI36" s="1275"/>
      <c r="AJ36" s="1275"/>
      <c r="AK36" s="1275"/>
      <c r="AL36" s="1275"/>
      <c r="AM36" s="1275"/>
      <c r="AN36" s="1275"/>
      <c r="AO36" s="1275"/>
      <c r="AP36" s="1275"/>
      <c r="AQ36" s="1275"/>
      <c r="AR36" s="1275"/>
      <c r="AS36" s="1275"/>
      <c r="AT36" s="1275"/>
      <c r="AU36" s="1275"/>
      <c r="AV36" s="1275"/>
      <c r="AW36" s="1275"/>
      <c r="AX36" s="1275"/>
      <c r="AY36" s="1275"/>
      <c r="AZ36" s="1275"/>
      <c r="BA36" s="1275"/>
      <c r="BB36" s="1275"/>
      <c r="BC36" s="1275"/>
    </row>
    <row r="37" spans="1:55" ht="15.75" customHeight="1" thickBot="1" x14ac:dyDescent="0.25">
      <c r="A37" s="85" t="s">
        <v>760</v>
      </c>
      <c r="B37" s="2422" t="s">
        <v>761</v>
      </c>
      <c r="C37" s="2422"/>
      <c r="D37" s="2422"/>
      <c r="E37" s="2423" t="s">
        <v>685</v>
      </c>
      <c r="F37" s="3046"/>
      <c r="G37" s="3047"/>
      <c r="H37" s="2423" t="s">
        <v>762</v>
      </c>
      <c r="I37" s="3048"/>
      <c r="J37" s="1275"/>
      <c r="K37" s="1275"/>
      <c r="L37" s="1275"/>
      <c r="M37" s="1275"/>
      <c r="N37" s="1275"/>
      <c r="O37" s="1275"/>
      <c r="P37" s="1275"/>
      <c r="Q37" s="1275"/>
      <c r="R37" s="1275"/>
      <c r="S37" s="1275"/>
      <c r="T37" s="1275"/>
      <c r="U37" s="1275"/>
      <c r="V37" s="1275"/>
      <c r="W37" s="1275"/>
      <c r="X37" s="1275"/>
      <c r="Y37" s="1275"/>
      <c r="Z37" s="1275"/>
      <c r="AA37" s="1275"/>
      <c r="AB37" s="1275"/>
      <c r="AC37" s="1275"/>
      <c r="AD37" s="1275"/>
      <c r="AE37" s="1275"/>
      <c r="AF37" s="1275"/>
      <c r="AG37" s="1275"/>
      <c r="AH37" s="1275"/>
      <c r="AI37" s="1275"/>
      <c r="AJ37" s="1275"/>
      <c r="AK37" s="1275"/>
      <c r="AL37" s="1275"/>
      <c r="AM37" s="1275"/>
      <c r="AN37" s="1275"/>
      <c r="AO37" s="1275"/>
      <c r="AP37" s="1275"/>
      <c r="AQ37" s="1275"/>
      <c r="AR37" s="1275"/>
      <c r="AS37" s="1275"/>
      <c r="AT37" s="1275"/>
      <c r="AU37" s="1275"/>
      <c r="AV37" s="1275"/>
      <c r="AW37" s="1275"/>
      <c r="AX37" s="1275"/>
      <c r="AY37" s="1275"/>
      <c r="AZ37" s="1275"/>
      <c r="BA37" s="1275"/>
      <c r="BB37" s="1275"/>
      <c r="BC37" s="1275"/>
    </row>
    <row r="38" spans="1:55" ht="21.75" customHeight="1" thickTop="1" x14ac:dyDescent="0.2">
      <c r="A38" s="752"/>
      <c r="B38" s="2427"/>
      <c r="C38" s="2427"/>
      <c r="D38" s="2427"/>
      <c r="E38" s="2427"/>
      <c r="F38" s="2427"/>
      <c r="G38" s="2427"/>
      <c r="H38" s="2428"/>
      <c r="I38" s="2429"/>
      <c r="J38" s="1275"/>
      <c r="K38" s="1275"/>
      <c r="L38" s="1275"/>
      <c r="M38" s="1275"/>
      <c r="N38" s="1275"/>
      <c r="O38" s="1275"/>
      <c r="P38" s="1275"/>
      <c r="Q38" s="1275"/>
      <c r="R38" s="1275"/>
      <c r="S38" s="1275"/>
      <c r="T38" s="1275"/>
      <c r="U38" s="1275"/>
      <c r="V38" s="1275"/>
      <c r="W38" s="1275"/>
      <c r="X38" s="1275"/>
      <c r="Y38" s="1275"/>
      <c r="Z38" s="1275"/>
      <c r="AA38" s="1275"/>
      <c r="AB38" s="1275"/>
      <c r="AC38" s="1275"/>
      <c r="AD38" s="1275"/>
      <c r="AE38" s="1275"/>
      <c r="AF38" s="1275"/>
      <c r="AG38" s="1275"/>
      <c r="AH38" s="1275"/>
      <c r="AI38" s="1275"/>
      <c r="AJ38" s="1275"/>
      <c r="AK38" s="1275"/>
      <c r="AL38" s="1275"/>
      <c r="AM38" s="1275"/>
      <c r="AN38" s="1275"/>
      <c r="AO38" s="1275"/>
      <c r="AP38" s="1275"/>
      <c r="AQ38" s="1275"/>
      <c r="AR38" s="1275"/>
      <c r="AS38" s="1275"/>
      <c r="AT38" s="1275"/>
      <c r="AU38" s="1275"/>
      <c r="AV38" s="1275"/>
      <c r="AW38" s="1275"/>
      <c r="AX38" s="1275"/>
      <c r="AY38" s="1275"/>
      <c r="AZ38" s="1275"/>
      <c r="BA38" s="1275"/>
      <c r="BB38" s="1275"/>
      <c r="BC38" s="1275"/>
    </row>
    <row r="39" spans="1:55" ht="21.75" customHeight="1" x14ac:dyDescent="0.2">
      <c r="A39" s="905"/>
      <c r="B39" s="2396"/>
      <c r="C39" s="2396"/>
      <c r="D39" s="2396"/>
      <c r="E39" s="2378"/>
      <c r="F39" s="2378"/>
      <c r="G39" s="2378"/>
      <c r="H39" s="2396"/>
      <c r="I39" s="2397"/>
      <c r="J39" s="1275"/>
      <c r="K39" s="1275"/>
      <c r="L39" s="1275"/>
      <c r="M39" s="1275"/>
      <c r="N39" s="1275"/>
      <c r="O39" s="1275"/>
      <c r="P39" s="1275"/>
      <c r="Q39" s="1275"/>
      <c r="R39" s="1275"/>
      <c r="S39" s="1275"/>
      <c r="T39" s="1275"/>
      <c r="U39" s="1275"/>
      <c r="V39" s="1275"/>
      <c r="W39" s="1275"/>
      <c r="X39" s="1275"/>
      <c r="Y39" s="1275"/>
      <c r="Z39" s="1275"/>
      <c r="AA39" s="1275"/>
      <c r="AB39" s="1275"/>
      <c r="AC39" s="1275"/>
      <c r="AD39" s="1275"/>
      <c r="AE39" s="1275"/>
      <c r="AF39" s="1275"/>
      <c r="AG39" s="1275"/>
      <c r="AH39" s="1275"/>
      <c r="AI39" s="1275"/>
      <c r="AJ39" s="1275"/>
      <c r="AK39" s="1275"/>
      <c r="AL39" s="1275"/>
      <c r="AM39" s="1275"/>
      <c r="AN39" s="1275"/>
      <c r="AO39" s="1275"/>
      <c r="AP39" s="1275"/>
      <c r="AQ39" s="1275"/>
      <c r="AR39" s="1275"/>
      <c r="AS39" s="1275"/>
      <c r="AT39" s="1275"/>
      <c r="AU39" s="1275"/>
      <c r="AV39" s="1275"/>
      <c r="AW39" s="1275"/>
      <c r="AX39" s="1275"/>
      <c r="AY39" s="1275"/>
      <c r="AZ39" s="1275"/>
      <c r="BA39" s="1275"/>
      <c r="BB39" s="1275"/>
      <c r="BC39" s="1275"/>
    </row>
    <row r="40" spans="1:55" ht="21.75" customHeight="1" x14ac:dyDescent="0.2">
      <c r="A40" s="83"/>
      <c r="B40" s="2420"/>
      <c r="C40" s="2420"/>
      <c r="D40" s="2420"/>
      <c r="E40" s="2420"/>
      <c r="F40" s="2420"/>
      <c r="G40" s="2420"/>
      <c r="H40" s="2420"/>
      <c r="I40" s="2421"/>
      <c r="J40" s="1275"/>
      <c r="K40" s="1275"/>
      <c r="L40" s="1275"/>
      <c r="M40" s="1275"/>
      <c r="N40" s="1275"/>
      <c r="O40" s="1275"/>
      <c r="P40" s="1275"/>
      <c r="Q40" s="1275"/>
      <c r="R40" s="1275"/>
      <c r="S40" s="1275"/>
      <c r="T40" s="1275"/>
      <c r="U40" s="1275"/>
      <c r="V40" s="1275"/>
      <c r="W40" s="1275"/>
      <c r="X40" s="1275"/>
      <c r="Y40" s="1275"/>
      <c r="Z40" s="1275"/>
      <c r="AA40" s="1275"/>
      <c r="AB40" s="1275"/>
      <c r="AC40" s="1275"/>
      <c r="AD40" s="1275"/>
      <c r="AE40" s="1275"/>
      <c r="AF40" s="1275"/>
      <c r="AG40" s="1275"/>
      <c r="AH40" s="1275"/>
      <c r="AI40" s="1275"/>
      <c r="AJ40" s="1275"/>
      <c r="AK40" s="1275"/>
      <c r="AL40" s="1275"/>
      <c r="AM40" s="1275"/>
      <c r="AN40" s="1275"/>
      <c r="AO40" s="1275"/>
      <c r="AP40" s="1275"/>
      <c r="AQ40" s="1275"/>
      <c r="AR40" s="1275"/>
      <c r="AS40" s="1275"/>
      <c r="AT40" s="1275"/>
      <c r="AU40" s="1275"/>
      <c r="AV40" s="1275"/>
      <c r="AW40" s="1275"/>
      <c r="AX40" s="1275"/>
      <c r="AY40" s="1275"/>
      <c r="AZ40" s="1275"/>
      <c r="BA40" s="1275"/>
      <c r="BB40" s="1275"/>
      <c r="BC40" s="1275"/>
    </row>
    <row r="41" spans="1:55" ht="36.75" customHeight="1" thickBot="1" x14ac:dyDescent="0.25">
      <c r="A41" s="86" t="s">
        <v>763</v>
      </c>
      <c r="B41" s="2412"/>
      <c r="C41" s="2412"/>
      <c r="D41" s="2412"/>
      <c r="E41" s="2412"/>
      <c r="F41" s="2412"/>
      <c r="G41" s="2412"/>
      <c r="H41" s="2412"/>
      <c r="I41" s="2413"/>
      <c r="J41" s="1275"/>
      <c r="K41" s="1275"/>
      <c r="L41" s="1275"/>
      <c r="M41" s="1275"/>
      <c r="N41" s="1275"/>
      <c r="O41" s="1275"/>
      <c r="P41" s="1275"/>
      <c r="Q41" s="1275"/>
      <c r="R41" s="1275"/>
      <c r="S41" s="1275"/>
      <c r="T41" s="1275"/>
      <c r="U41" s="1275"/>
      <c r="V41" s="1275"/>
      <c r="W41" s="1275"/>
      <c r="X41" s="1275"/>
      <c r="Y41" s="1275"/>
      <c r="Z41" s="1275"/>
      <c r="AA41" s="1275"/>
      <c r="AB41" s="1275"/>
      <c r="AC41" s="1275"/>
      <c r="AD41" s="1275"/>
      <c r="AE41" s="1275"/>
      <c r="AF41" s="1275"/>
      <c r="AG41" s="1275"/>
      <c r="AH41" s="1275"/>
      <c r="AI41" s="1275"/>
      <c r="AJ41" s="1275"/>
      <c r="AK41" s="1275"/>
      <c r="AL41" s="1275"/>
      <c r="AM41" s="1275"/>
      <c r="AN41" s="1275"/>
      <c r="AO41" s="1275"/>
      <c r="AP41" s="1275"/>
      <c r="AQ41" s="1275"/>
      <c r="AR41" s="1275"/>
      <c r="AS41" s="1275"/>
      <c r="AT41" s="1275"/>
      <c r="AU41" s="1275"/>
      <c r="AV41" s="1275"/>
      <c r="AW41" s="1275"/>
      <c r="AX41" s="1275"/>
      <c r="AY41" s="1275"/>
      <c r="AZ41" s="1275"/>
      <c r="BA41" s="1275"/>
      <c r="BB41" s="1275"/>
      <c r="BC41" s="1275"/>
    </row>
    <row r="42" spans="1:55" ht="21.75" customHeight="1" thickBot="1" x14ac:dyDescent="0.25">
      <c r="A42" s="2414" t="s">
        <v>764</v>
      </c>
      <c r="B42" s="2415"/>
      <c r="C42" s="2415"/>
      <c r="D42" s="2415"/>
      <c r="E42" s="2415"/>
      <c r="F42" s="2415"/>
      <c r="G42" s="2415"/>
      <c r="H42" s="2416"/>
      <c r="I42" s="2417"/>
      <c r="J42" s="1275"/>
      <c r="K42" s="1275"/>
      <c r="L42" s="1275"/>
      <c r="M42" s="1275"/>
      <c r="N42" s="1275"/>
      <c r="O42" s="1275"/>
      <c r="P42" s="1275"/>
      <c r="Q42" s="1275"/>
      <c r="R42" s="1275"/>
      <c r="S42" s="1275"/>
      <c r="T42" s="1275"/>
      <c r="U42" s="1275"/>
      <c r="V42" s="1275"/>
      <c r="W42" s="1275"/>
      <c r="X42" s="1275"/>
      <c r="Y42" s="1275"/>
      <c r="Z42" s="1275"/>
      <c r="AA42" s="1275"/>
      <c r="AB42" s="1275"/>
      <c r="AC42" s="1275"/>
      <c r="AD42" s="1275"/>
      <c r="AE42" s="1275"/>
      <c r="AF42" s="1275"/>
      <c r="AG42" s="1275"/>
      <c r="AH42" s="1275"/>
      <c r="AI42" s="1275"/>
      <c r="AJ42" s="1275"/>
      <c r="AK42" s="1275"/>
      <c r="AL42" s="1275"/>
      <c r="AM42" s="1275"/>
      <c r="AN42" s="1275"/>
      <c r="AO42" s="1275"/>
      <c r="AP42" s="1275"/>
      <c r="AQ42" s="1275"/>
      <c r="AR42" s="1275"/>
      <c r="AS42" s="1275"/>
      <c r="AT42" s="1275"/>
      <c r="AU42" s="1275"/>
      <c r="AV42" s="1275"/>
      <c r="AW42" s="1275"/>
      <c r="AX42" s="1275"/>
      <c r="AY42" s="1275"/>
      <c r="AZ42" s="1275"/>
      <c r="BA42" s="1275"/>
      <c r="BB42" s="1275"/>
      <c r="BC42" s="1275"/>
    </row>
    <row r="43" spans="1:55" ht="17.25" customHeight="1" x14ac:dyDescent="0.2">
      <c r="A43" s="87" t="s">
        <v>765</v>
      </c>
      <c r="B43" s="2402" t="s">
        <v>766</v>
      </c>
      <c r="C43" s="2403"/>
      <c r="D43" s="2404"/>
      <c r="E43" s="2405" t="s">
        <v>767</v>
      </c>
      <c r="F43" s="2406"/>
      <c r="G43" s="2406"/>
      <c r="H43" s="2418" t="s">
        <v>768</v>
      </c>
      <c r="I43" s="2419"/>
      <c r="J43" s="1275"/>
      <c r="K43" s="1275"/>
      <c r="L43" s="1275"/>
      <c r="M43" s="1275"/>
      <c r="N43" s="1275"/>
      <c r="O43" s="1275"/>
      <c r="P43" s="1275"/>
      <c r="Q43" s="1275"/>
      <c r="R43" s="1275"/>
      <c r="S43" s="1275"/>
      <c r="T43" s="1275"/>
      <c r="U43" s="1275"/>
      <c r="V43" s="1275"/>
      <c r="W43" s="1275"/>
      <c r="X43" s="1275"/>
      <c r="Y43" s="1275"/>
      <c r="Z43" s="1275"/>
      <c r="AA43" s="1275"/>
      <c r="AB43" s="1275"/>
      <c r="AC43" s="1275"/>
      <c r="AD43" s="1275"/>
      <c r="AE43" s="1275"/>
      <c r="AF43" s="1275"/>
      <c r="AG43" s="1275"/>
      <c r="AH43" s="1275"/>
      <c r="AI43" s="1275"/>
      <c r="AJ43" s="1275"/>
      <c r="AK43" s="1275"/>
      <c r="AL43" s="1275"/>
      <c r="AM43" s="1275"/>
      <c r="AN43" s="1275"/>
      <c r="AO43" s="1275"/>
      <c r="AP43" s="1275"/>
      <c r="AQ43" s="1275"/>
      <c r="AR43" s="1275"/>
      <c r="AS43" s="1275"/>
      <c r="AT43" s="1275"/>
      <c r="AU43" s="1275"/>
      <c r="AV43" s="1275"/>
      <c r="AW43" s="1275"/>
      <c r="AX43" s="1275"/>
      <c r="AY43" s="1275"/>
      <c r="AZ43" s="1275"/>
      <c r="BA43" s="1275"/>
      <c r="BB43" s="1275"/>
      <c r="BC43" s="1275"/>
    </row>
    <row r="44" spans="1:55" ht="23.25" customHeight="1" x14ac:dyDescent="0.2">
      <c r="A44" s="88"/>
      <c r="B44" s="2396"/>
      <c r="C44" s="2396"/>
      <c r="D44" s="2396"/>
      <c r="E44" s="2396"/>
      <c r="F44" s="2396"/>
      <c r="G44" s="2396"/>
      <c r="H44" s="2396"/>
      <c r="I44" s="2397"/>
      <c r="J44" s="1275"/>
      <c r="K44" s="1275"/>
      <c r="L44" s="1275"/>
      <c r="M44" s="1275"/>
      <c r="N44" s="1275"/>
      <c r="O44" s="1275"/>
      <c r="P44" s="1275"/>
      <c r="Q44" s="1275"/>
      <c r="R44" s="1275"/>
      <c r="S44" s="1275"/>
      <c r="T44" s="1275"/>
      <c r="U44" s="1275"/>
      <c r="V44" s="1275"/>
      <c r="W44" s="1275"/>
      <c r="X44" s="1275"/>
      <c r="Y44" s="1275"/>
      <c r="Z44" s="1275"/>
      <c r="AA44" s="1275"/>
      <c r="AB44" s="1275"/>
      <c r="AC44" s="1275"/>
      <c r="AD44" s="1275"/>
      <c r="AE44" s="1275"/>
      <c r="AF44" s="1275"/>
      <c r="AG44" s="1275"/>
      <c r="AH44" s="1275"/>
      <c r="AI44" s="1275"/>
      <c r="AJ44" s="1275"/>
      <c r="AK44" s="1275"/>
      <c r="AL44" s="1275"/>
      <c r="AM44" s="1275"/>
      <c r="AN44" s="1275"/>
      <c r="AO44" s="1275"/>
      <c r="AP44" s="1275"/>
      <c r="AQ44" s="1275"/>
      <c r="AR44" s="1275"/>
      <c r="AS44" s="1275"/>
      <c r="AT44" s="1275"/>
      <c r="AU44" s="1275"/>
      <c r="AV44" s="1275"/>
      <c r="AW44" s="1275"/>
      <c r="AX44" s="1275"/>
      <c r="AY44" s="1275"/>
      <c r="AZ44" s="1275"/>
      <c r="BA44" s="1275"/>
      <c r="BB44" s="1275"/>
      <c r="BC44" s="1275"/>
    </row>
    <row r="45" spans="1:55" ht="23.25" customHeight="1" x14ac:dyDescent="0.2">
      <c r="A45" s="88"/>
      <c r="B45" s="2440"/>
      <c r="C45" s="2441"/>
      <c r="D45" s="3057"/>
      <c r="E45" s="2396"/>
      <c r="F45" s="2396"/>
      <c r="G45" s="2396"/>
      <c r="H45" s="2396"/>
      <c r="I45" s="2397"/>
      <c r="J45" s="1275"/>
      <c r="K45" s="1275"/>
      <c r="L45" s="1275"/>
      <c r="M45" s="1275"/>
      <c r="N45" s="1275"/>
      <c r="O45" s="1275"/>
      <c r="P45" s="1275"/>
      <c r="Q45" s="1275"/>
      <c r="R45" s="1275"/>
      <c r="S45" s="1275"/>
      <c r="T45" s="1275"/>
      <c r="U45" s="1275"/>
      <c r="V45" s="1275"/>
      <c r="W45" s="1275"/>
      <c r="X45" s="1275"/>
      <c r="Y45" s="1275"/>
      <c r="Z45" s="1275"/>
      <c r="AA45" s="1275"/>
      <c r="AB45" s="1275"/>
      <c r="AC45" s="1275"/>
      <c r="AD45" s="1275"/>
      <c r="AE45" s="1275"/>
      <c r="AF45" s="1275"/>
      <c r="AG45" s="1275"/>
      <c r="AH45" s="1275"/>
      <c r="AI45" s="1275"/>
      <c r="AJ45" s="1275"/>
      <c r="AK45" s="1275"/>
      <c r="AL45" s="1275"/>
      <c r="AM45" s="1275"/>
      <c r="AN45" s="1275"/>
      <c r="AO45" s="1275"/>
      <c r="AP45" s="1275"/>
      <c r="AQ45" s="1275"/>
      <c r="AR45" s="1275"/>
      <c r="AS45" s="1275"/>
      <c r="AT45" s="1275"/>
      <c r="AU45" s="1275"/>
      <c r="AV45" s="1275"/>
      <c r="AW45" s="1275"/>
      <c r="AX45" s="1275"/>
      <c r="AY45" s="1275"/>
      <c r="AZ45" s="1275"/>
      <c r="BA45" s="1275"/>
      <c r="BB45" s="1275"/>
      <c r="BC45" s="1275"/>
    </row>
    <row r="46" spans="1:55" ht="20.25" customHeight="1" x14ac:dyDescent="0.2">
      <c r="A46" s="753"/>
      <c r="B46" s="2420"/>
      <c r="C46" s="2420"/>
      <c r="D46" s="2420"/>
      <c r="E46" s="2420"/>
      <c r="F46" s="2420"/>
      <c r="G46" s="2420"/>
      <c r="H46" s="2420"/>
      <c r="I46" s="2421"/>
      <c r="J46" s="1275"/>
      <c r="K46" s="1275"/>
      <c r="L46" s="1275"/>
      <c r="M46" s="1275"/>
      <c r="N46" s="1275"/>
      <c r="O46" s="1275"/>
      <c r="P46" s="1275"/>
      <c r="Q46" s="1275"/>
      <c r="R46" s="1275"/>
      <c r="S46" s="1275"/>
      <c r="T46" s="1275"/>
      <c r="U46" s="1275"/>
      <c r="V46" s="1275"/>
      <c r="W46" s="1275"/>
      <c r="X46" s="1275"/>
      <c r="Y46" s="1275"/>
      <c r="Z46" s="1275"/>
      <c r="AA46" s="1275"/>
      <c r="AB46" s="1275"/>
      <c r="AC46" s="1275"/>
      <c r="AD46" s="1275"/>
      <c r="AE46" s="1275"/>
      <c r="AF46" s="1275"/>
      <c r="AG46" s="1275"/>
      <c r="AH46" s="1275"/>
      <c r="AI46" s="1275"/>
      <c r="AJ46" s="1275"/>
      <c r="AK46" s="1275"/>
      <c r="AL46" s="1275"/>
      <c r="AM46" s="1275"/>
      <c r="AN46" s="1275"/>
      <c r="AO46" s="1275"/>
      <c r="AP46" s="1275"/>
      <c r="AQ46" s="1275"/>
      <c r="AR46" s="1275"/>
      <c r="AS46" s="1275"/>
      <c r="AT46" s="1275"/>
      <c r="AU46" s="1275"/>
      <c r="AV46" s="1275"/>
      <c r="AW46" s="1275"/>
      <c r="AX46" s="1275"/>
      <c r="AY46" s="1275"/>
      <c r="AZ46" s="1275"/>
      <c r="BA46" s="1275"/>
      <c r="BB46" s="1275"/>
      <c r="BC46" s="1275"/>
    </row>
    <row r="47" spans="1:55" ht="20.25" customHeight="1" x14ac:dyDescent="0.2">
      <c r="A47" s="744" t="s">
        <v>3285</v>
      </c>
      <c r="B47" s="924" t="s">
        <v>3286</v>
      </c>
      <c r="C47" s="2440"/>
      <c r="D47" s="2441"/>
      <c r="E47" s="2441"/>
      <c r="F47" s="2441"/>
      <c r="G47" s="2441"/>
      <c r="H47" s="2441"/>
      <c r="I47" s="2442"/>
      <c r="J47" s="1275"/>
      <c r="K47" s="1275"/>
      <c r="L47" s="1275"/>
      <c r="M47" s="1275"/>
      <c r="N47" s="1275"/>
      <c r="O47" s="1275"/>
      <c r="P47" s="1275"/>
      <c r="Q47" s="1275"/>
      <c r="R47" s="1275"/>
      <c r="S47" s="1275"/>
      <c r="T47" s="1275"/>
      <c r="U47" s="1275"/>
      <c r="V47" s="1275"/>
      <c r="W47" s="1275"/>
      <c r="X47" s="1275"/>
      <c r="Y47" s="1275"/>
      <c r="Z47" s="1275"/>
      <c r="AA47" s="1275"/>
      <c r="AB47" s="1275"/>
      <c r="AC47" s="1275"/>
      <c r="AD47" s="1275"/>
      <c r="AE47" s="1275"/>
      <c r="AF47" s="1275"/>
      <c r="AG47" s="1275"/>
      <c r="AH47" s="1275"/>
      <c r="AI47" s="1275"/>
      <c r="AJ47" s="1275"/>
      <c r="AK47" s="1275"/>
      <c r="AL47" s="1275"/>
      <c r="AM47" s="1275"/>
      <c r="AN47" s="1275"/>
      <c r="AO47" s="1275"/>
      <c r="AP47" s="1275"/>
      <c r="AQ47" s="1275"/>
      <c r="AR47" s="1275"/>
      <c r="AS47" s="1275"/>
      <c r="AT47" s="1275"/>
      <c r="AU47" s="1275"/>
      <c r="AV47" s="1275"/>
      <c r="AW47" s="1275"/>
      <c r="AX47" s="1275"/>
      <c r="AY47" s="1275"/>
      <c r="AZ47" s="1275"/>
      <c r="BA47" s="1275"/>
      <c r="BB47" s="1275"/>
      <c r="BC47" s="1275"/>
    </row>
    <row r="48" spans="1:55" ht="20.25" customHeight="1" thickBot="1" x14ac:dyDescent="0.25">
      <c r="A48" s="3056" t="s">
        <v>769</v>
      </c>
      <c r="B48" s="2416"/>
      <c r="C48" s="2416"/>
      <c r="D48" s="2416"/>
      <c r="E48" s="2416"/>
      <c r="F48" s="2416"/>
      <c r="G48" s="2416"/>
      <c r="H48" s="2416"/>
      <c r="I48" s="2417"/>
      <c r="J48" s="1275"/>
      <c r="K48" s="1275"/>
      <c r="L48" s="1275"/>
      <c r="M48" s="1275"/>
      <c r="N48" s="1275"/>
      <c r="O48" s="1275"/>
      <c r="P48" s="1275"/>
      <c r="Q48" s="1275"/>
      <c r="R48" s="1275"/>
      <c r="S48" s="1275"/>
      <c r="T48" s="1275"/>
      <c r="U48" s="1275"/>
      <c r="V48" s="1275"/>
      <c r="W48" s="1275"/>
      <c r="X48" s="1275"/>
      <c r="Y48" s="1275"/>
      <c r="Z48" s="1275"/>
      <c r="AA48" s="1275"/>
      <c r="AB48" s="1275"/>
      <c r="AC48" s="1275"/>
      <c r="AD48" s="1275"/>
      <c r="AE48" s="1275"/>
      <c r="AF48" s="1275"/>
      <c r="AG48" s="1275"/>
      <c r="AH48" s="1275"/>
      <c r="AI48" s="1275"/>
      <c r="AJ48" s="1275"/>
      <c r="AK48" s="1275"/>
      <c r="AL48" s="1275"/>
      <c r="AM48" s="1275"/>
      <c r="AN48" s="1275"/>
      <c r="AO48" s="1275"/>
      <c r="AP48" s="1275"/>
      <c r="AQ48" s="1275"/>
      <c r="AR48" s="1275"/>
      <c r="AS48" s="1275"/>
      <c r="AT48" s="1275"/>
      <c r="AU48" s="1275"/>
      <c r="AV48" s="1275"/>
      <c r="AW48" s="1275"/>
      <c r="AX48" s="1275"/>
      <c r="AY48" s="1275"/>
      <c r="AZ48" s="1275"/>
      <c r="BA48" s="1275"/>
      <c r="BB48" s="1275"/>
      <c r="BC48" s="1275"/>
    </row>
    <row r="49" spans="1:55" ht="19.5" customHeight="1" x14ac:dyDescent="0.2">
      <c r="A49" s="90" t="s">
        <v>770</v>
      </c>
      <c r="B49" s="2402" t="s">
        <v>766</v>
      </c>
      <c r="C49" s="2403"/>
      <c r="D49" s="2404"/>
      <c r="E49" s="2405" t="s">
        <v>767</v>
      </c>
      <c r="F49" s="2406"/>
      <c r="G49" s="2406"/>
      <c r="H49" s="2407" t="s">
        <v>771</v>
      </c>
      <c r="I49" s="2408"/>
      <c r="J49" s="1275"/>
      <c r="K49" s="1275"/>
      <c r="L49" s="1275"/>
      <c r="M49" s="1275"/>
      <c r="N49" s="1275"/>
      <c r="O49" s="1275"/>
      <c r="P49" s="1275"/>
      <c r="Q49" s="1275"/>
      <c r="R49" s="1275"/>
      <c r="S49" s="1275"/>
      <c r="T49" s="1275"/>
      <c r="U49" s="1275"/>
      <c r="V49" s="1275"/>
      <c r="W49" s="1275"/>
      <c r="X49" s="1275"/>
      <c r="Y49" s="1275"/>
      <c r="Z49" s="1275"/>
      <c r="AA49" s="1275"/>
      <c r="AB49" s="1275"/>
      <c r="AC49" s="1275"/>
      <c r="AD49" s="1275"/>
      <c r="AE49" s="1275"/>
      <c r="AF49" s="1275"/>
      <c r="AG49" s="1275"/>
      <c r="AH49" s="1275"/>
      <c r="AI49" s="1275"/>
      <c r="AJ49" s="1275"/>
      <c r="AK49" s="1275"/>
      <c r="AL49" s="1275"/>
      <c r="AM49" s="1275"/>
      <c r="AN49" s="1275"/>
      <c r="AO49" s="1275"/>
      <c r="AP49" s="1275"/>
      <c r="AQ49" s="1275"/>
      <c r="AR49" s="1275"/>
      <c r="AS49" s="1275"/>
      <c r="AT49" s="1275"/>
      <c r="AU49" s="1275"/>
      <c r="AV49" s="1275"/>
      <c r="AW49" s="1275"/>
      <c r="AX49" s="1275"/>
      <c r="AY49" s="1275"/>
      <c r="AZ49" s="1275"/>
      <c r="BA49" s="1275"/>
      <c r="BB49" s="1275"/>
      <c r="BC49" s="1275"/>
    </row>
    <row r="50" spans="1:55" ht="25.5" customHeight="1" x14ac:dyDescent="0.2">
      <c r="A50" s="88"/>
      <c r="B50" s="2396"/>
      <c r="C50" s="2396"/>
      <c r="D50" s="2396"/>
      <c r="E50" s="2396"/>
      <c r="F50" s="2396"/>
      <c r="G50" s="2396"/>
      <c r="H50" s="2396"/>
      <c r="I50" s="2397"/>
      <c r="J50" s="1275"/>
      <c r="K50" s="1275"/>
      <c r="L50" s="1275"/>
      <c r="M50" s="1275"/>
      <c r="N50" s="1275"/>
      <c r="O50" s="1275"/>
      <c r="P50" s="1275"/>
      <c r="Q50" s="1275"/>
      <c r="R50" s="1275"/>
      <c r="S50" s="1275"/>
      <c r="T50" s="1275"/>
      <c r="U50" s="1275"/>
      <c r="V50" s="1275"/>
      <c r="W50" s="1275"/>
      <c r="X50" s="1275"/>
      <c r="Y50" s="1275"/>
      <c r="Z50" s="1275"/>
      <c r="AA50" s="1275"/>
      <c r="AB50" s="1275"/>
      <c r="AC50" s="1275"/>
      <c r="AD50" s="1275"/>
      <c r="AE50" s="1275"/>
      <c r="AF50" s="1275"/>
      <c r="AG50" s="1275"/>
      <c r="AH50" s="1275"/>
      <c r="AI50" s="1275"/>
      <c r="AJ50" s="1275"/>
      <c r="AK50" s="1275"/>
      <c r="AL50" s="1275"/>
      <c r="AM50" s="1275"/>
      <c r="AN50" s="1275"/>
      <c r="AO50" s="1275"/>
      <c r="AP50" s="1275"/>
      <c r="AQ50" s="1275"/>
      <c r="AR50" s="1275"/>
      <c r="AS50" s="1275"/>
      <c r="AT50" s="1275"/>
      <c r="AU50" s="1275"/>
      <c r="AV50" s="1275"/>
      <c r="AW50" s="1275"/>
      <c r="AX50" s="1275"/>
      <c r="AY50" s="1275"/>
      <c r="AZ50" s="1275"/>
      <c r="BA50" s="1275"/>
      <c r="BB50" s="1275"/>
      <c r="BC50" s="1275"/>
    </row>
    <row r="51" spans="1:55" ht="22.5" customHeight="1" x14ac:dyDescent="0.2">
      <c r="A51" s="88"/>
      <c r="B51" s="2440"/>
      <c r="C51" s="2441"/>
      <c r="D51" s="3057"/>
      <c r="E51" s="2396"/>
      <c r="F51" s="2396"/>
      <c r="G51" s="2396"/>
      <c r="H51" s="2396"/>
      <c r="I51" s="2397"/>
      <c r="J51" s="1275"/>
      <c r="K51" s="1275"/>
      <c r="L51" s="1275"/>
      <c r="M51" s="1275"/>
      <c r="N51" s="1275"/>
      <c r="O51" s="1275"/>
      <c r="P51" s="1275"/>
      <c r="Q51" s="1275"/>
      <c r="R51" s="1275"/>
      <c r="S51" s="1275"/>
      <c r="T51" s="1275"/>
      <c r="U51" s="1275"/>
      <c r="V51" s="1275"/>
      <c r="W51" s="1275"/>
      <c r="X51" s="1275"/>
      <c r="Y51" s="1275"/>
      <c r="Z51" s="1275"/>
      <c r="AA51" s="1275"/>
      <c r="AB51" s="1275"/>
      <c r="AC51" s="1275"/>
      <c r="AD51" s="1275"/>
      <c r="AE51" s="1275"/>
      <c r="AF51" s="1275"/>
      <c r="AG51" s="1275"/>
      <c r="AH51" s="1275"/>
      <c r="AI51" s="1275"/>
      <c r="AJ51" s="1275"/>
      <c r="AK51" s="1275"/>
      <c r="AL51" s="1275"/>
      <c r="AM51" s="1275"/>
      <c r="AN51" s="1275"/>
      <c r="AO51" s="1275"/>
      <c r="AP51" s="1275"/>
      <c r="AQ51" s="1275"/>
      <c r="AR51" s="1275"/>
      <c r="AS51" s="1275"/>
      <c r="AT51" s="1275"/>
      <c r="AU51" s="1275"/>
      <c r="AV51" s="1275"/>
      <c r="AW51" s="1275"/>
      <c r="AX51" s="1275"/>
      <c r="AY51" s="1275"/>
      <c r="AZ51" s="1275"/>
      <c r="BA51" s="1275"/>
      <c r="BB51" s="1275"/>
      <c r="BC51" s="1275"/>
    </row>
    <row r="52" spans="1:55" ht="24.75" customHeight="1" x14ac:dyDescent="0.2">
      <c r="A52" s="88"/>
      <c r="B52" s="2396"/>
      <c r="C52" s="2396"/>
      <c r="D52" s="2396"/>
      <c r="E52" s="2396"/>
      <c r="F52" s="2396"/>
      <c r="G52" s="2396"/>
      <c r="H52" s="2396"/>
      <c r="I52" s="2397"/>
      <c r="J52" s="1275"/>
      <c r="K52" s="1275"/>
      <c r="L52" s="1275"/>
      <c r="M52" s="1275"/>
      <c r="N52" s="1275"/>
      <c r="O52" s="1275"/>
      <c r="P52" s="1275"/>
      <c r="Q52" s="1275"/>
      <c r="R52" s="1275"/>
      <c r="S52" s="1275"/>
      <c r="T52" s="1275"/>
      <c r="U52" s="1275"/>
      <c r="V52" s="1275"/>
      <c r="W52" s="1275"/>
      <c r="X52" s="1275"/>
      <c r="Y52" s="1275"/>
      <c r="Z52" s="1275"/>
      <c r="AA52" s="1275"/>
      <c r="AB52" s="1275"/>
      <c r="AC52" s="1275"/>
      <c r="AD52" s="1275"/>
      <c r="AE52" s="1275"/>
      <c r="AF52" s="1275"/>
      <c r="AG52" s="1275"/>
      <c r="AH52" s="1275"/>
      <c r="AI52" s="1275"/>
      <c r="AJ52" s="1275"/>
      <c r="AK52" s="1275"/>
      <c r="AL52" s="1275"/>
      <c r="AM52" s="1275"/>
      <c r="AN52" s="1275"/>
      <c r="AO52" s="1275"/>
      <c r="AP52" s="1275"/>
      <c r="AQ52" s="1275"/>
      <c r="AR52" s="1275"/>
      <c r="AS52" s="1275"/>
      <c r="AT52" s="1275"/>
      <c r="AU52" s="1275"/>
      <c r="AV52" s="1275"/>
      <c r="AW52" s="1275"/>
      <c r="AX52" s="1275"/>
      <c r="AY52" s="1275"/>
      <c r="AZ52" s="1275"/>
      <c r="BA52" s="1275"/>
      <c r="BB52" s="1275"/>
      <c r="BC52" s="1275"/>
    </row>
    <row r="53" spans="1:55" ht="24.75" customHeight="1" x14ac:dyDescent="0.2">
      <c r="A53" s="754" t="s">
        <v>772</v>
      </c>
      <c r="B53" s="2430"/>
      <c r="C53" s="2430"/>
      <c r="D53" s="2430"/>
      <c r="E53" s="2430"/>
      <c r="F53" s="2430"/>
      <c r="G53" s="2430"/>
      <c r="H53" s="2430"/>
      <c r="I53" s="2431"/>
      <c r="J53" s="1275"/>
      <c r="K53" s="1275"/>
      <c r="L53" s="1275"/>
      <c r="M53" s="1275"/>
      <c r="N53" s="1275"/>
      <c r="O53" s="1275"/>
      <c r="P53" s="1275"/>
      <c r="Q53" s="1275"/>
      <c r="R53" s="1275"/>
      <c r="S53" s="1275"/>
      <c r="T53" s="1275"/>
      <c r="U53" s="1275"/>
      <c r="V53" s="1275"/>
      <c r="W53" s="1275"/>
      <c r="X53" s="1275"/>
      <c r="Y53" s="1275"/>
      <c r="Z53" s="1275"/>
      <c r="AA53" s="1275"/>
      <c r="AB53" s="1275"/>
      <c r="AC53" s="1275"/>
      <c r="AD53" s="1275"/>
      <c r="AE53" s="1275"/>
      <c r="AF53" s="1275"/>
      <c r="AG53" s="1275"/>
      <c r="AH53" s="1275"/>
      <c r="AI53" s="1275"/>
      <c r="AJ53" s="1275"/>
      <c r="AK53" s="1275"/>
      <c r="AL53" s="1275"/>
      <c r="AM53" s="1275"/>
      <c r="AN53" s="1275"/>
      <c r="AO53" s="1275"/>
      <c r="AP53" s="1275"/>
      <c r="AQ53" s="1275"/>
      <c r="AR53" s="1275"/>
      <c r="AS53" s="1275"/>
      <c r="AT53" s="1275"/>
      <c r="AU53" s="1275"/>
      <c r="AV53" s="1275"/>
      <c r="AW53" s="1275"/>
      <c r="AX53" s="1275"/>
      <c r="AY53" s="1275"/>
      <c r="AZ53" s="1275"/>
      <c r="BA53" s="1275"/>
      <c r="BB53" s="1275"/>
      <c r="BC53" s="1275"/>
    </row>
    <row r="54" spans="1:55" ht="24.75" customHeight="1" x14ac:dyDescent="0.2">
      <c r="A54" s="744" t="s">
        <v>3287</v>
      </c>
      <c r="B54" s="924" t="s">
        <v>3286</v>
      </c>
      <c r="C54" s="755"/>
      <c r="D54" s="3044" t="s">
        <v>3288</v>
      </c>
      <c r="E54" s="3044"/>
      <c r="F54" s="3044"/>
      <c r="G54" s="3044" t="s">
        <v>3289</v>
      </c>
      <c r="H54" s="3044"/>
      <c r="I54" s="304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row>
    <row r="55" spans="1:55" ht="24" customHeight="1" x14ac:dyDescent="0.2">
      <c r="A55" s="1181" t="s">
        <v>773</v>
      </c>
      <c r="B55" s="2389" t="s">
        <v>3290</v>
      </c>
      <c r="C55" s="2389"/>
      <c r="D55" s="2389"/>
      <c r="E55" s="2389"/>
      <c r="F55" s="2389"/>
      <c r="G55" s="2389"/>
      <c r="H55" s="2389"/>
      <c r="I55" s="2390"/>
      <c r="J55" s="1275"/>
      <c r="K55" s="1275"/>
      <c r="L55" s="1275"/>
      <c r="M55" s="1275"/>
      <c r="N55" s="1275"/>
      <c r="O55" s="1275"/>
      <c r="P55" s="1275"/>
      <c r="Q55" s="1275"/>
      <c r="R55" s="1275"/>
      <c r="S55" s="1275"/>
      <c r="T55" s="1275"/>
      <c r="U55" s="1275"/>
      <c r="V55" s="1275"/>
      <c r="W55" s="1275"/>
      <c r="X55" s="1275"/>
      <c r="Y55" s="1275"/>
      <c r="Z55" s="1275"/>
      <c r="AA55" s="1275"/>
      <c r="AB55" s="1275"/>
      <c r="AC55" s="1275"/>
      <c r="AD55" s="1275"/>
      <c r="AE55" s="1275"/>
      <c r="AF55" s="1275"/>
      <c r="AG55" s="1275"/>
      <c r="AH55" s="1275"/>
      <c r="AI55" s="1275"/>
      <c r="AJ55" s="1275"/>
      <c r="AK55" s="1275"/>
      <c r="AL55" s="1275"/>
      <c r="AM55" s="1275"/>
      <c r="AN55" s="1275"/>
      <c r="AO55" s="1275"/>
      <c r="AP55" s="1275"/>
      <c r="AQ55" s="1275"/>
      <c r="AR55" s="1275"/>
      <c r="AS55" s="1275"/>
      <c r="AT55" s="1275"/>
      <c r="AU55" s="1275"/>
      <c r="AV55" s="1275"/>
      <c r="AW55" s="1275"/>
      <c r="AX55" s="1275"/>
      <c r="AY55" s="1275"/>
      <c r="AZ55" s="1275"/>
      <c r="BA55" s="1275"/>
      <c r="BB55" s="1275"/>
      <c r="BC55" s="1275"/>
    </row>
    <row r="56" spans="1:55" ht="22.5" customHeight="1" x14ac:dyDescent="0.2">
      <c r="A56" s="1182" t="s">
        <v>775</v>
      </c>
      <c r="B56" s="2381" t="s">
        <v>196</v>
      </c>
      <c r="C56" s="2391"/>
      <c r="D56" s="2392" t="s">
        <v>776</v>
      </c>
      <c r="E56" s="2392"/>
      <c r="F56" s="2392"/>
      <c r="G56" s="2392"/>
      <c r="H56" s="2381"/>
      <c r="I56" s="2382"/>
      <c r="J56" s="1275"/>
      <c r="K56" s="1275"/>
      <c r="L56" s="1275"/>
      <c r="M56" s="1275"/>
      <c r="N56" s="1275"/>
      <c r="O56" s="1275"/>
      <c r="P56" s="1275"/>
      <c r="Q56" s="1275"/>
      <c r="R56" s="1275"/>
      <c r="S56" s="1275"/>
      <c r="T56" s="1275"/>
      <c r="U56" s="1275"/>
      <c r="V56" s="1275"/>
      <c r="W56" s="1275"/>
      <c r="X56" s="1275"/>
      <c r="Y56" s="1275"/>
      <c r="Z56" s="1275"/>
      <c r="AA56" s="1275"/>
      <c r="AB56" s="1275"/>
      <c r="AC56" s="1275"/>
      <c r="AD56" s="1275"/>
      <c r="AE56" s="1275"/>
      <c r="AF56" s="1275"/>
      <c r="AG56" s="1275"/>
      <c r="AH56" s="1275"/>
      <c r="AI56" s="1275"/>
      <c r="AJ56" s="1275"/>
      <c r="AK56" s="1275"/>
      <c r="AL56" s="1275"/>
      <c r="AM56" s="1275"/>
      <c r="AN56" s="1275"/>
      <c r="AO56" s="1275"/>
      <c r="AP56" s="1275"/>
      <c r="AQ56" s="1275"/>
      <c r="AR56" s="1275"/>
      <c r="AS56" s="1275"/>
      <c r="AT56" s="1275"/>
      <c r="AU56" s="1275"/>
      <c r="AV56" s="1275"/>
      <c r="AW56" s="1275"/>
      <c r="AX56" s="1275"/>
      <c r="AY56" s="1275"/>
      <c r="AZ56" s="1275"/>
      <c r="BA56" s="1275"/>
      <c r="BB56" s="1275"/>
      <c r="BC56" s="1275"/>
    </row>
    <row r="57" spans="1:55" ht="19.5" customHeight="1" x14ac:dyDescent="0.2">
      <c r="A57" s="1182" t="s">
        <v>777</v>
      </c>
      <c r="B57" s="2376" t="s">
        <v>778</v>
      </c>
      <c r="C57" s="2376"/>
      <c r="D57" s="2376"/>
      <c r="E57" s="2376"/>
      <c r="F57" s="2376"/>
      <c r="G57" s="2376"/>
      <c r="H57" s="2376"/>
      <c r="I57" s="2377"/>
      <c r="J57" s="1275"/>
      <c r="K57" s="1275"/>
      <c r="L57" s="1275"/>
      <c r="M57" s="1275"/>
      <c r="N57" s="1275"/>
      <c r="O57" s="1275"/>
      <c r="P57" s="1275"/>
      <c r="Q57" s="1275"/>
      <c r="R57" s="1275"/>
      <c r="S57" s="1275"/>
      <c r="T57" s="1275"/>
      <c r="U57" s="1275"/>
      <c r="V57" s="1275"/>
      <c r="W57" s="1275"/>
      <c r="X57" s="1275"/>
      <c r="Y57" s="1275"/>
      <c r="Z57" s="1275"/>
      <c r="AA57" s="1275"/>
      <c r="AB57" s="1275"/>
      <c r="AC57" s="1275"/>
      <c r="AD57" s="1275"/>
      <c r="AE57" s="1275"/>
      <c r="AF57" s="1275"/>
      <c r="AG57" s="1275"/>
      <c r="AH57" s="1275"/>
      <c r="AI57" s="1275"/>
      <c r="AJ57" s="1275"/>
      <c r="AK57" s="1275"/>
      <c r="AL57" s="1275"/>
      <c r="AM57" s="1275"/>
      <c r="AN57" s="1275"/>
      <c r="AO57" s="1275"/>
      <c r="AP57" s="1275"/>
      <c r="AQ57" s="1275"/>
      <c r="AR57" s="1275"/>
      <c r="AS57" s="1275"/>
      <c r="AT57" s="1275"/>
      <c r="AU57" s="1275"/>
      <c r="AV57" s="1275"/>
      <c r="AW57" s="1275"/>
      <c r="AX57" s="1275"/>
      <c r="AY57" s="1275"/>
      <c r="AZ57" s="1275"/>
      <c r="BA57" s="1275"/>
      <c r="BB57" s="1275"/>
      <c r="BC57" s="1275"/>
    </row>
    <row r="58" spans="1:55" ht="21" customHeight="1" x14ac:dyDescent="0.2">
      <c r="A58" s="1182" t="s">
        <v>779</v>
      </c>
      <c r="B58" s="2376" t="s">
        <v>3291</v>
      </c>
      <c r="C58" s="2376"/>
      <c r="D58" s="2376"/>
      <c r="E58" s="2376"/>
      <c r="F58" s="2376"/>
      <c r="G58" s="2376"/>
      <c r="H58" s="2376"/>
      <c r="I58" s="2377"/>
      <c r="J58" s="1275"/>
      <c r="K58" s="1275"/>
      <c r="L58" s="1275"/>
      <c r="M58" s="1275"/>
      <c r="N58" s="1275"/>
      <c r="O58" s="1275"/>
      <c r="P58" s="1275"/>
      <c r="Q58" s="1275"/>
      <c r="R58" s="1275"/>
      <c r="S58" s="1275"/>
      <c r="T58" s="1275"/>
      <c r="U58" s="1275"/>
      <c r="V58" s="1275"/>
      <c r="W58" s="1275"/>
      <c r="X58" s="1275"/>
      <c r="Y58" s="1275"/>
      <c r="Z58" s="1275"/>
      <c r="AA58" s="1275"/>
      <c r="AB58" s="1275"/>
      <c r="AC58" s="1275"/>
      <c r="AD58" s="1275"/>
      <c r="AE58" s="1275"/>
      <c r="AF58" s="1275"/>
      <c r="AG58" s="1275"/>
      <c r="AH58" s="1275"/>
      <c r="AI58" s="1275"/>
      <c r="AJ58" s="1275"/>
      <c r="AK58" s="1275"/>
      <c r="AL58" s="1275"/>
      <c r="AM58" s="1275"/>
      <c r="AN58" s="1275"/>
      <c r="AO58" s="1275"/>
      <c r="AP58" s="1275"/>
      <c r="AQ58" s="1275"/>
      <c r="AR58" s="1275"/>
      <c r="AS58" s="1275"/>
      <c r="AT58" s="1275"/>
      <c r="AU58" s="1275"/>
      <c r="AV58" s="1275"/>
      <c r="AW58" s="1275"/>
      <c r="AX58" s="1275"/>
      <c r="AY58" s="1275"/>
      <c r="AZ58" s="1275"/>
      <c r="BA58" s="1275"/>
      <c r="BB58" s="1275"/>
      <c r="BC58" s="1275"/>
    </row>
    <row r="59" spans="1:55" ht="22.5" customHeight="1" x14ac:dyDescent="0.2">
      <c r="A59" s="1182" t="s">
        <v>781</v>
      </c>
      <c r="B59" s="2376" t="s">
        <v>782</v>
      </c>
      <c r="C59" s="2376"/>
      <c r="D59" s="2376"/>
      <c r="E59" s="2376"/>
      <c r="F59" s="2376"/>
      <c r="G59" s="2376"/>
      <c r="H59" s="2376"/>
      <c r="I59" s="2377"/>
      <c r="J59" s="1275"/>
      <c r="K59" s="1275"/>
      <c r="L59" s="1275"/>
      <c r="M59" s="1275"/>
      <c r="N59" s="1275"/>
      <c r="O59" s="1275"/>
      <c r="P59" s="1275"/>
      <c r="Q59" s="1275"/>
      <c r="R59" s="1275"/>
      <c r="S59" s="1275"/>
      <c r="T59" s="1275"/>
      <c r="U59" s="1275"/>
      <c r="V59" s="1275"/>
      <c r="W59" s="1275"/>
      <c r="X59" s="1275"/>
      <c r="Y59" s="1275"/>
      <c r="Z59" s="1275"/>
      <c r="AA59" s="1275"/>
      <c r="AB59" s="1275"/>
      <c r="AC59" s="1275"/>
      <c r="AD59" s="1275"/>
      <c r="AE59" s="1275"/>
      <c r="AF59" s="1275"/>
      <c r="AG59" s="1275"/>
      <c r="AH59" s="1275"/>
      <c r="AI59" s="1275"/>
      <c r="AJ59" s="1275"/>
      <c r="AK59" s="1275"/>
      <c r="AL59" s="1275"/>
      <c r="AM59" s="1275"/>
      <c r="AN59" s="1275"/>
      <c r="AO59" s="1275"/>
      <c r="AP59" s="1275"/>
      <c r="AQ59" s="1275"/>
      <c r="AR59" s="1275"/>
      <c r="AS59" s="1275"/>
      <c r="AT59" s="1275"/>
      <c r="AU59" s="1275"/>
      <c r="AV59" s="1275"/>
      <c r="AW59" s="1275"/>
      <c r="AX59" s="1275"/>
      <c r="AY59" s="1275"/>
      <c r="AZ59" s="1275"/>
      <c r="BA59" s="1275"/>
      <c r="BB59" s="1275"/>
      <c r="BC59" s="1275"/>
    </row>
    <row r="60" spans="1:55" ht="23.25" customHeight="1" x14ac:dyDescent="0.2">
      <c r="A60" s="1182" t="s">
        <v>783</v>
      </c>
      <c r="B60" s="2378" t="s">
        <v>196</v>
      </c>
      <c r="C60" s="2378"/>
      <c r="D60" s="2379" t="s">
        <v>784</v>
      </c>
      <c r="E60" s="2379"/>
      <c r="F60" s="2379"/>
      <c r="G60" s="2380"/>
      <c r="H60" s="2381" t="s">
        <v>196</v>
      </c>
      <c r="I60" s="2382"/>
      <c r="J60" s="1275"/>
      <c r="K60" s="1275"/>
      <c r="L60" s="1275"/>
      <c r="M60" s="1275"/>
      <c r="N60" s="1275"/>
      <c r="O60" s="1275"/>
      <c r="P60" s="1275"/>
      <c r="Q60" s="1275"/>
      <c r="R60" s="1275"/>
      <c r="S60" s="1275"/>
      <c r="T60" s="1275"/>
      <c r="U60" s="1275"/>
      <c r="V60" s="1275"/>
      <c r="W60" s="1275"/>
      <c r="X60" s="1275"/>
      <c r="Y60" s="1275"/>
      <c r="Z60" s="1275"/>
      <c r="AA60" s="1275"/>
      <c r="AB60" s="1275"/>
      <c r="AC60" s="1275"/>
      <c r="AD60" s="1275"/>
      <c r="AE60" s="1275"/>
      <c r="AF60" s="1275"/>
      <c r="AG60" s="1275"/>
      <c r="AH60" s="1275"/>
      <c r="AI60" s="1275"/>
      <c r="AJ60" s="1275"/>
      <c r="AK60" s="1275"/>
      <c r="AL60" s="1275"/>
      <c r="AM60" s="1275"/>
      <c r="AN60" s="1275"/>
      <c r="AO60" s="1275"/>
      <c r="AP60" s="1275"/>
      <c r="AQ60" s="1275"/>
      <c r="AR60" s="1275"/>
      <c r="AS60" s="1275"/>
      <c r="AT60" s="1275"/>
      <c r="AU60" s="1275"/>
      <c r="AV60" s="1275"/>
      <c r="AW60" s="1275"/>
      <c r="AX60" s="1275"/>
      <c r="AY60" s="1275"/>
      <c r="AZ60" s="1275"/>
      <c r="BA60" s="1275"/>
      <c r="BB60" s="1275"/>
      <c r="BC60" s="1275"/>
    </row>
    <row r="61" spans="1:55" ht="15.75" thickBot="1" x14ac:dyDescent="0.25">
      <c r="A61" s="3058" t="s">
        <v>785</v>
      </c>
      <c r="B61" s="3059"/>
      <c r="C61" s="3059"/>
      <c r="D61" s="3059"/>
      <c r="E61" s="3059"/>
      <c r="F61" s="3059"/>
      <c r="G61" s="3059"/>
      <c r="H61" s="3059"/>
      <c r="I61" s="3060"/>
      <c r="J61" s="1275"/>
      <c r="K61" s="1275"/>
      <c r="L61" s="1275"/>
      <c r="M61" s="1275"/>
      <c r="N61" s="1275"/>
      <c r="O61" s="1275"/>
      <c r="P61" s="1275"/>
      <c r="Q61" s="1275"/>
      <c r="R61" s="1275"/>
      <c r="S61" s="1275"/>
      <c r="T61" s="1275"/>
      <c r="U61" s="1275"/>
      <c r="V61" s="1275"/>
      <c r="W61" s="1275"/>
      <c r="X61" s="1275"/>
      <c r="Y61" s="1275"/>
      <c r="Z61" s="1275"/>
      <c r="AA61" s="1275"/>
      <c r="AB61" s="1275"/>
      <c r="AC61" s="1275"/>
      <c r="AD61" s="1275"/>
      <c r="AE61" s="1275"/>
      <c r="AF61" s="1275"/>
      <c r="AG61" s="1275"/>
      <c r="AH61" s="1275"/>
      <c r="AI61" s="1275"/>
      <c r="AJ61" s="1275"/>
      <c r="AK61" s="1275"/>
      <c r="AL61" s="1275"/>
      <c r="AM61" s="1275"/>
      <c r="AN61" s="1275"/>
      <c r="AO61" s="1275"/>
      <c r="AP61" s="1275"/>
      <c r="AQ61" s="1275"/>
      <c r="AR61" s="1275"/>
      <c r="AS61" s="1275"/>
      <c r="AT61" s="1275"/>
      <c r="AU61" s="1275"/>
      <c r="AV61" s="1275"/>
      <c r="AW61" s="1275"/>
      <c r="AX61" s="1275"/>
      <c r="AY61" s="1275"/>
      <c r="AZ61" s="1275"/>
      <c r="BA61" s="1275"/>
      <c r="BB61" s="1275"/>
      <c r="BC61" s="1275"/>
    </row>
    <row r="62" spans="1:55" x14ac:dyDescent="0.2">
      <c r="A62" s="2370" t="s">
        <v>786</v>
      </c>
      <c r="B62" s="2371"/>
      <c r="C62" s="2371"/>
      <c r="D62" s="2363"/>
      <c r="E62" s="2363"/>
      <c r="F62" s="2363"/>
      <c r="G62" s="2363"/>
      <c r="H62" s="2363"/>
      <c r="I62" s="2364"/>
      <c r="J62" s="1275"/>
      <c r="K62" s="1275"/>
      <c r="L62" s="1275"/>
      <c r="M62" s="1275"/>
      <c r="N62" s="1275"/>
      <c r="O62" s="1275"/>
      <c r="P62" s="1275"/>
      <c r="Q62" s="1275"/>
      <c r="R62" s="1275"/>
      <c r="S62" s="1275"/>
      <c r="T62" s="1275"/>
      <c r="U62" s="1275"/>
      <c r="V62" s="1275"/>
      <c r="W62" s="1275"/>
      <c r="X62" s="1275"/>
      <c r="Y62" s="1275"/>
      <c r="Z62" s="1275"/>
      <c r="AA62" s="1275"/>
      <c r="AB62" s="1275"/>
      <c r="AC62" s="1275"/>
      <c r="AD62" s="1275"/>
      <c r="AE62" s="1275"/>
      <c r="AF62" s="1275"/>
      <c r="AG62" s="1275"/>
      <c r="AH62" s="1275"/>
      <c r="AI62" s="1275"/>
      <c r="AJ62" s="1275"/>
      <c r="AK62" s="1275"/>
      <c r="AL62" s="1275"/>
      <c r="AM62" s="1275"/>
      <c r="AN62" s="1275"/>
      <c r="AO62" s="1275"/>
      <c r="AP62" s="1275"/>
      <c r="AQ62" s="1275"/>
      <c r="AR62" s="1275"/>
      <c r="AS62" s="1275"/>
      <c r="AT62" s="1275"/>
      <c r="AU62" s="1275"/>
      <c r="AV62" s="1275"/>
      <c r="AW62" s="1275"/>
      <c r="AX62" s="1275"/>
      <c r="AY62" s="1275"/>
      <c r="AZ62" s="1275"/>
      <c r="BA62" s="1275"/>
      <c r="BB62" s="1275"/>
      <c r="BC62" s="1275"/>
    </row>
    <row r="63" spans="1:55" x14ac:dyDescent="0.2">
      <c r="A63" s="2372" t="s">
        <v>787</v>
      </c>
      <c r="B63" s="2373"/>
      <c r="C63" s="2373"/>
      <c r="D63" s="2374"/>
      <c r="E63" s="2374"/>
      <c r="F63" s="2374"/>
      <c r="G63" s="2374"/>
      <c r="H63" s="2374"/>
      <c r="I63" s="2375"/>
      <c r="J63" s="1275"/>
      <c r="K63" s="1275"/>
      <c r="L63" s="1275"/>
      <c r="M63" s="1275"/>
      <c r="N63" s="1275"/>
      <c r="O63" s="1275"/>
      <c r="P63" s="1275"/>
      <c r="Q63" s="1275"/>
      <c r="R63" s="1275"/>
      <c r="S63" s="1275"/>
      <c r="T63" s="1275"/>
      <c r="U63" s="1275"/>
      <c r="V63" s="1275"/>
      <c r="W63" s="1275"/>
      <c r="X63" s="1275"/>
      <c r="Y63" s="1275"/>
      <c r="Z63" s="1275"/>
      <c r="AA63" s="1275"/>
      <c r="AB63" s="1275"/>
      <c r="AC63" s="1275"/>
      <c r="AD63" s="1275"/>
      <c r="AE63" s="1275"/>
      <c r="AF63" s="1275"/>
      <c r="AG63" s="1275"/>
      <c r="AH63" s="1275"/>
      <c r="AI63" s="1275"/>
      <c r="AJ63" s="1275"/>
      <c r="AK63" s="1275"/>
      <c r="AL63" s="1275"/>
      <c r="AM63" s="1275"/>
      <c r="AN63" s="1275"/>
      <c r="AO63" s="1275"/>
      <c r="AP63" s="1275"/>
      <c r="AQ63" s="1275"/>
      <c r="AR63" s="1275"/>
      <c r="AS63" s="1275"/>
      <c r="AT63" s="1275"/>
      <c r="AU63" s="1275"/>
      <c r="AV63" s="1275"/>
      <c r="AW63" s="1275"/>
      <c r="AX63" s="1275"/>
      <c r="AY63" s="1275"/>
      <c r="AZ63" s="1275"/>
      <c r="BA63" s="1275"/>
      <c r="BB63" s="1275"/>
      <c r="BC63" s="1275"/>
    </row>
    <row r="64" spans="1:55" x14ac:dyDescent="0.2">
      <c r="A64" s="2372" t="s">
        <v>788</v>
      </c>
      <c r="B64" s="2373"/>
      <c r="C64" s="2373"/>
      <c r="D64" s="2374"/>
      <c r="E64" s="2374"/>
      <c r="F64" s="2374"/>
      <c r="G64" s="2374"/>
      <c r="H64" s="2374"/>
      <c r="I64" s="2375"/>
      <c r="J64" s="1275"/>
      <c r="K64" s="1275"/>
      <c r="L64" s="1275"/>
      <c r="M64" s="1275"/>
      <c r="N64" s="1275"/>
      <c r="O64" s="1275"/>
      <c r="P64" s="1275"/>
      <c r="Q64" s="1275"/>
      <c r="R64" s="1275"/>
      <c r="S64" s="1275"/>
      <c r="T64" s="1275"/>
      <c r="U64" s="1275"/>
      <c r="V64" s="1275"/>
      <c r="W64" s="1275"/>
      <c r="X64" s="1275"/>
      <c r="Y64" s="1275"/>
      <c r="Z64" s="1275"/>
      <c r="AA64" s="1275"/>
      <c r="AB64" s="1275"/>
      <c r="AC64" s="1275"/>
      <c r="AD64" s="1275"/>
      <c r="AE64" s="1275"/>
      <c r="AF64" s="1275"/>
      <c r="AG64" s="1275"/>
      <c r="AH64" s="1275"/>
      <c r="AI64" s="1275"/>
      <c r="AJ64" s="1275"/>
      <c r="AK64" s="1275"/>
      <c r="AL64" s="1275"/>
      <c r="AM64" s="1275"/>
      <c r="AN64" s="1275"/>
      <c r="AO64" s="1275"/>
      <c r="AP64" s="1275"/>
      <c r="AQ64" s="1275"/>
      <c r="AR64" s="1275"/>
      <c r="AS64" s="1275"/>
      <c r="AT64" s="1275"/>
      <c r="AU64" s="1275"/>
      <c r="AV64" s="1275"/>
      <c r="AW64" s="1275"/>
      <c r="AX64" s="1275"/>
      <c r="AY64" s="1275"/>
      <c r="AZ64" s="1275"/>
      <c r="BA64" s="1275"/>
      <c r="BB64" s="1275"/>
      <c r="BC64" s="1275"/>
    </row>
    <row r="65" spans="1:55" ht="15.75" thickBot="1" x14ac:dyDescent="0.25">
      <c r="A65" s="2354" t="s">
        <v>789</v>
      </c>
      <c r="B65" s="2355"/>
      <c r="C65" s="2355"/>
      <c r="D65" s="2356"/>
      <c r="E65" s="2356"/>
      <c r="F65" s="2356"/>
      <c r="G65" s="2356"/>
      <c r="H65" s="2356"/>
      <c r="I65" s="2357"/>
      <c r="J65" s="1275"/>
      <c r="K65" s="1275"/>
      <c r="L65" s="1275"/>
      <c r="M65" s="1275"/>
      <c r="N65" s="1275"/>
      <c r="O65" s="1275"/>
      <c r="P65" s="1275"/>
      <c r="Q65" s="1275"/>
      <c r="R65" s="1275"/>
      <c r="S65" s="1275"/>
      <c r="T65" s="1275"/>
      <c r="U65" s="1275"/>
      <c r="V65" s="1275"/>
      <c r="W65" s="1275"/>
      <c r="X65" s="1275"/>
      <c r="Y65" s="1275"/>
      <c r="Z65" s="1275"/>
      <c r="AA65" s="1275"/>
      <c r="AB65" s="1275"/>
      <c r="AC65" s="1275"/>
      <c r="AD65" s="1275"/>
      <c r="AE65" s="1275"/>
      <c r="AF65" s="1275"/>
      <c r="AG65" s="1275"/>
      <c r="AH65" s="1275"/>
      <c r="AI65" s="1275"/>
      <c r="AJ65" s="1275"/>
      <c r="AK65" s="1275"/>
      <c r="AL65" s="1275"/>
      <c r="AM65" s="1275"/>
      <c r="AN65" s="1275"/>
      <c r="AO65" s="1275"/>
      <c r="AP65" s="1275"/>
      <c r="AQ65" s="1275"/>
      <c r="AR65" s="1275"/>
      <c r="AS65" s="1275"/>
      <c r="AT65" s="1275"/>
      <c r="AU65" s="1275"/>
      <c r="AV65" s="1275"/>
      <c r="AW65" s="1275"/>
      <c r="AX65" s="1275"/>
      <c r="AY65" s="1275"/>
      <c r="AZ65" s="1275"/>
      <c r="BA65" s="1275"/>
      <c r="BB65" s="1275"/>
      <c r="BC65" s="1275"/>
    </row>
    <row r="66" spans="1:55" ht="15.75" thickBot="1" x14ac:dyDescent="0.25">
      <c r="A66" s="2358" t="s">
        <v>790</v>
      </c>
      <c r="B66" s="2359"/>
      <c r="C66" s="2359"/>
      <c r="D66" s="2359"/>
      <c r="E66" s="2359"/>
      <c r="F66" s="2359"/>
      <c r="G66" s="2359"/>
      <c r="H66" s="2359"/>
      <c r="I66" s="2360"/>
      <c r="J66" s="1275"/>
      <c r="K66" s="1275"/>
      <c r="L66" s="1275"/>
      <c r="M66" s="1275"/>
      <c r="N66" s="1275"/>
      <c r="O66" s="1275"/>
      <c r="P66" s="1275"/>
      <c r="Q66" s="1275"/>
      <c r="R66" s="1275"/>
      <c r="S66" s="1275"/>
      <c r="T66" s="1275"/>
      <c r="U66" s="1275"/>
      <c r="V66" s="1275"/>
      <c r="W66" s="1275"/>
      <c r="X66" s="1275"/>
      <c r="Y66" s="1275"/>
      <c r="Z66" s="1275"/>
      <c r="AA66" s="1275"/>
      <c r="AB66" s="1275"/>
      <c r="AC66" s="1275"/>
      <c r="AD66" s="1275"/>
      <c r="AE66" s="1275"/>
      <c r="AF66" s="1275"/>
      <c r="AG66" s="1275"/>
      <c r="AH66" s="1275"/>
      <c r="AI66" s="1275"/>
      <c r="AJ66" s="1275"/>
      <c r="AK66" s="1275"/>
      <c r="AL66" s="1275"/>
      <c r="AM66" s="1275"/>
      <c r="AN66" s="1275"/>
      <c r="AO66" s="1275"/>
      <c r="AP66" s="1275"/>
      <c r="AQ66" s="1275"/>
      <c r="AR66" s="1275"/>
      <c r="AS66" s="1275"/>
      <c r="AT66" s="1275"/>
      <c r="AU66" s="1275"/>
      <c r="AV66" s="1275"/>
      <c r="AW66" s="1275"/>
      <c r="AX66" s="1275"/>
      <c r="AY66" s="1275"/>
      <c r="AZ66" s="1275"/>
      <c r="BA66" s="1275"/>
      <c r="BB66" s="1275"/>
      <c r="BC66" s="1275"/>
    </row>
    <row r="67" spans="1:55" x14ac:dyDescent="0.2">
      <c r="A67" s="2361" t="s">
        <v>791</v>
      </c>
      <c r="B67" s="2362"/>
      <c r="C67" s="2362"/>
      <c r="D67" s="2363" t="s">
        <v>792</v>
      </c>
      <c r="E67" s="2363"/>
      <c r="F67" s="2363"/>
      <c r="G67" s="2363"/>
      <c r="H67" s="2363"/>
      <c r="I67" s="2364"/>
      <c r="J67" s="1275"/>
      <c r="K67" s="1275"/>
      <c r="L67" s="1275"/>
      <c r="M67" s="1275"/>
      <c r="N67" s="1275"/>
      <c r="O67" s="1275"/>
      <c r="P67" s="1275"/>
      <c r="Q67" s="1275"/>
      <c r="R67" s="1275"/>
      <c r="S67" s="1275"/>
      <c r="T67" s="1275"/>
      <c r="U67" s="1275"/>
      <c r="V67" s="1275"/>
      <c r="W67" s="1275"/>
      <c r="X67" s="1275"/>
      <c r="Y67" s="1275"/>
      <c r="Z67" s="1275"/>
      <c r="AA67" s="1275"/>
      <c r="AB67" s="1275"/>
      <c r="AC67" s="1275"/>
      <c r="AD67" s="1275"/>
      <c r="AE67" s="1275"/>
      <c r="AF67" s="1275"/>
      <c r="AG67" s="1275"/>
      <c r="AH67" s="1275"/>
      <c r="AI67" s="1275"/>
      <c r="AJ67" s="1275"/>
      <c r="AK67" s="1275"/>
      <c r="AL67" s="1275"/>
      <c r="AM67" s="1275"/>
      <c r="AN67" s="1275"/>
      <c r="AO67" s="1275"/>
      <c r="AP67" s="1275"/>
      <c r="AQ67" s="1275"/>
      <c r="AR67" s="1275"/>
      <c r="AS67" s="1275"/>
      <c r="AT67" s="1275"/>
      <c r="AU67" s="1275"/>
      <c r="AV67" s="1275"/>
      <c r="AW67" s="1275"/>
      <c r="AX67" s="1275"/>
      <c r="AY67" s="1275"/>
      <c r="AZ67" s="1275"/>
      <c r="BA67" s="1275"/>
      <c r="BB67" s="1275"/>
      <c r="BC67" s="1275"/>
    </row>
    <row r="68" spans="1:55" x14ac:dyDescent="0.2">
      <c r="A68" s="2365" t="s">
        <v>793</v>
      </c>
      <c r="B68" s="2366"/>
      <c r="C68" s="2367"/>
      <c r="D68" s="2368"/>
      <c r="E68" s="2366"/>
      <c r="F68" s="2366"/>
      <c r="G68" s="2366"/>
      <c r="H68" s="2366"/>
      <c r="I68" s="2369"/>
      <c r="J68" s="1275"/>
      <c r="K68" s="1275"/>
      <c r="L68" s="1275"/>
      <c r="M68" s="1275"/>
      <c r="N68" s="1275"/>
      <c r="O68" s="1275"/>
      <c r="P68" s="1275"/>
      <c r="Q68" s="1275"/>
      <c r="R68" s="1275"/>
      <c r="S68" s="1275"/>
      <c r="T68" s="1275"/>
      <c r="U68" s="1275"/>
      <c r="V68" s="1275"/>
      <c r="W68" s="1275"/>
      <c r="X68" s="1275"/>
      <c r="Y68" s="1275"/>
      <c r="Z68" s="1275"/>
      <c r="AA68" s="1275"/>
      <c r="AB68" s="1275"/>
      <c r="AC68" s="1275"/>
      <c r="AD68" s="1275"/>
      <c r="AE68" s="1275"/>
      <c r="AF68" s="1275"/>
      <c r="AG68" s="1275"/>
      <c r="AH68" s="1275"/>
      <c r="AI68" s="1275"/>
      <c r="AJ68" s="1275"/>
      <c r="AK68" s="1275"/>
      <c r="AL68" s="1275"/>
      <c r="AM68" s="1275"/>
      <c r="AN68" s="1275"/>
      <c r="AO68" s="1275"/>
      <c r="AP68" s="1275"/>
      <c r="AQ68" s="1275"/>
      <c r="AR68" s="1275"/>
      <c r="AS68" s="1275"/>
      <c r="AT68" s="1275"/>
      <c r="AU68" s="1275"/>
      <c r="AV68" s="1275"/>
      <c r="AW68" s="1275"/>
      <c r="AX68" s="1275"/>
      <c r="AY68" s="1275"/>
      <c r="AZ68" s="1275"/>
      <c r="BA68" s="1275"/>
      <c r="BB68" s="1275"/>
      <c r="BC68" s="1275"/>
    </row>
    <row r="69" spans="1:55" x14ac:dyDescent="0.2">
      <c r="A69" s="3061" t="s">
        <v>2356</v>
      </c>
      <c r="B69" s="3015"/>
      <c r="C69" s="3062"/>
      <c r="D69" s="3063"/>
      <c r="E69" s="3064"/>
      <c r="F69" s="3064"/>
      <c r="G69" s="3064"/>
      <c r="H69" s="3064"/>
      <c r="I69" s="3065"/>
      <c r="J69" s="1275"/>
      <c r="K69" s="1275"/>
      <c r="L69" s="1275"/>
      <c r="M69" s="1275"/>
      <c r="N69" s="1275"/>
      <c r="O69" s="1275"/>
      <c r="P69" s="1275"/>
      <c r="Q69" s="1275"/>
      <c r="R69" s="1275"/>
      <c r="S69" s="1275"/>
      <c r="T69" s="1275"/>
      <c r="U69" s="1275"/>
      <c r="V69" s="1275"/>
      <c r="W69" s="1275"/>
      <c r="X69" s="1275"/>
      <c r="Y69" s="1275"/>
      <c r="Z69" s="1275"/>
      <c r="AA69" s="1275"/>
      <c r="AB69" s="1275"/>
      <c r="AC69" s="1275"/>
      <c r="AD69" s="1275"/>
      <c r="AE69" s="1275"/>
      <c r="AF69" s="1275"/>
      <c r="AG69" s="1275"/>
      <c r="AH69" s="1275"/>
      <c r="AI69" s="1275"/>
      <c r="AJ69" s="1275"/>
      <c r="AK69" s="1275"/>
      <c r="AL69" s="1275"/>
      <c r="AM69" s="1275"/>
      <c r="AN69" s="1275"/>
      <c r="AO69" s="1275"/>
      <c r="AP69" s="1275"/>
      <c r="AQ69" s="1275"/>
      <c r="AR69" s="1275"/>
      <c r="AS69" s="1275"/>
      <c r="AT69" s="1275"/>
      <c r="AU69" s="1275"/>
      <c r="AV69" s="1275"/>
      <c r="AW69" s="1275"/>
      <c r="AX69" s="1275"/>
      <c r="AY69" s="1275"/>
      <c r="AZ69" s="1275"/>
      <c r="BA69" s="1275"/>
      <c r="BB69" s="1275"/>
      <c r="BC69" s="1275"/>
    </row>
    <row r="70" spans="1:55" x14ac:dyDescent="0.2">
      <c r="A70" s="2331" t="s">
        <v>794</v>
      </c>
      <c r="B70" s="2332"/>
      <c r="C70" s="2332"/>
      <c r="D70" s="2332"/>
      <c r="E70" s="2332"/>
      <c r="F70" s="2332"/>
      <c r="G70" s="2332"/>
      <c r="H70" s="2332"/>
      <c r="I70" s="2333"/>
      <c r="J70" s="1275"/>
      <c r="K70" s="1275"/>
      <c r="L70" s="1275"/>
      <c r="M70" s="1275"/>
      <c r="N70" s="1275"/>
      <c r="O70" s="1275"/>
      <c r="P70" s="1275"/>
      <c r="Q70" s="1275"/>
      <c r="R70" s="1275"/>
      <c r="S70" s="1275"/>
      <c r="T70" s="1275"/>
      <c r="U70" s="1275"/>
      <c r="V70" s="1275"/>
      <c r="W70" s="1275"/>
      <c r="X70" s="1275"/>
      <c r="Y70" s="1275"/>
      <c r="Z70" s="1275"/>
      <c r="AA70" s="1275"/>
      <c r="AB70" s="1275"/>
      <c r="AC70" s="1275"/>
      <c r="AD70" s="1275"/>
      <c r="AE70" s="1275"/>
      <c r="AF70" s="1275"/>
      <c r="AG70" s="1275"/>
      <c r="AH70" s="1275"/>
      <c r="AI70" s="1275"/>
      <c r="AJ70" s="1275"/>
      <c r="AK70" s="1275"/>
      <c r="AL70" s="1275"/>
      <c r="AM70" s="1275"/>
      <c r="AN70" s="1275"/>
      <c r="AO70" s="1275"/>
      <c r="AP70" s="1275"/>
      <c r="AQ70" s="1275"/>
      <c r="AR70" s="1275"/>
      <c r="AS70" s="1275"/>
      <c r="AT70" s="1275"/>
      <c r="AU70" s="1275"/>
      <c r="AV70" s="1275"/>
      <c r="AW70" s="1275"/>
      <c r="AX70" s="1275"/>
      <c r="AY70" s="1275"/>
      <c r="AZ70" s="1275"/>
      <c r="BA70" s="1275"/>
      <c r="BB70" s="1275"/>
      <c r="BC70" s="1275"/>
    </row>
    <row r="71" spans="1:55" x14ac:dyDescent="0.2">
      <c r="A71" s="2331" t="s">
        <v>795</v>
      </c>
      <c r="B71" s="2332"/>
      <c r="C71" s="2332"/>
      <c r="D71" s="2332"/>
      <c r="E71" s="2332"/>
      <c r="F71" s="2332"/>
      <c r="G71" s="2332"/>
      <c r="H71" s="2332"/>
      <c r="I71" s="2333"/>
      <c r="J71" s="1275"/>
      <c r="K71" s="1275"/>
      <c r="L71" s="1275"/>
      <c r="M71" s="1275"/>
      <c r="N71" s="1275"/>
      <c r="O71" s="1275"/>
      <c r="P71" s="1275"/>
      <c r="Q71" s="1275"/>
      <c r="R71" s="1275"/>
      <c r="S71" s="1275"/>
      <c r="T71" s="1275"/>
      <c r="U71" s="1275"/>
      <c r="V71" s="1275"/>
      <c r="W71" s="1275"/>
      <c r="X71" s="1275"/>
      <c r="Y71" s="1275"/>
      <c r="Z71" s="1275"/>
      <c r="AA71" s="1275"/>
      <c r="AB71" s="1275"/>
      <c r="AC71" s="1275"/>
      <c r="AD71" s="1275"/>
      <c r="AE71" s="1275"/>
      <c r="AF71" s="1275"/>
      <c r="AG71" s="1275"/>
      <c r="AH71" s="1275"/>
      <c r="AI71" s="1275"/>
      <c r="AJ71" s="1275"/>
      <c r="AK71" s="1275"/>
      <c r="AL71" s="1275"/>
      <c r="AM71" s="1275"/>
      <c r="AN71" s="1275"/>
      <c r="AO71" s="1275"/>
      <c r="AP71" s="1275"/>
      <c r="AQ71" s="1275"/>
      <c r="AR71" s="1275"/>
      <c r="AS71" s="1275"/>
      <c r="AT71" s="1275"/>
      <c r="AU71" s="1275"/>
      <c r="AV71" s="1275"/>
      <c r="AW71" s="1275"/>
      <c r="AX71" s="1275"/>
      <c r="AY71" s="1275"/>
      <c r="AZ71" s="1275"/>
      <c r="BA71" s="1275"/>
      <c r="BB71" s="1275"/>
      <c r="BC71" s="1275"/>
    </row>
    <row r="72" spans="1:55" x14ac:dyDescent="0.2">
      <c r="A72" s="2331" t="s">
        <v>796</v>
      </c>
      <c r="B72" s="2332"/>
      <c r="C72" s="2332"/>
      <c r="D72" s="3066"/>
      <c r="E72" s="2332"/>
      <c r="F72" s="2332"/>
      <c r="G72" s="2332"/>
      <c r="H72" s="2332"/>
      <c r="I72" s="2333"/>
      <c r="J72" s="1275"/>
      <c r="K72" s="1275"/>
      <c r="L72" s="1275"/>
      <c r="M72" s="1275"/>
      <c r="N72" s="1275"/>
      <c r="O72" s="1275"/>
      <c r="P72" s="1275"/>
      <c r="Q72" s="1275"/>
      <c r="R72" s="1275"/>
      <c r="S72" s="1275"/>
      <c r="T72" s="1275"/>
      <c r="U72" s="1275"/>
      <c r="V72" s="1275"/>
      <c r="W72" s="1275"/>
      <c r="X72" s="1275"/>
      <c r="Y72" s="1275"/>
      <c r="Z72" s="1275"/>
      <c r="AA72" s="1275"/>
      <c r="AB72" s="1275"/>
      <c r="AC72" s="1275"/>
      <c r="AD72" s="1275"/>
      <c r="AE72" s="1275"/>
      <c r="AF72" s="1275"/>
      <c r="AG72" s="1275"/>
      <c r="AH72" s="1275"/>
      <c r="AI72" s="1275"/>
      <c r="AJ72" s="1275"/>
      <c r="AK72" s="1275"/>
      <c r="AL72" s="1275"/>
      <c r="AM72" s="1275"/>
      <c r="AN72" s="1275"/>
      <c r="AO72" s="1275"/>
      <c r="AP72" s="1275"/>
      <c r="AQ72" s="1275"/>
      <c r="AR72" s="1275"/>
      <c r="AS72" s="1275"/>
      <c r="AT72" s="1275"/>
      <c r="AU72" s="1275"/>
      <c r="AV72" s="1275"/>
      <c r="AW72" s="1275"/>
      <c r="AX72" s="1275"/>
      <c r="AY72" s="1275"/>
      <c r="AZ72" s="1275"/>
      <c r="BA72" s="1275"/>
      <c r="BB72" s="1275"/>
      <c r="BC72" s="1275"/>
    </row>
    <row r="73" spans="1:55" ht="15.75" thickBot="1" x14ac:dyDescent="0.25">
      <c r="A73" s="2331" t="s">
        <v>797</v>
      </c>
      <c r="B73" s="2332"/>
      <c r="C73" s="2332"/>
      <c r="D73" s="2332"/>
      <c r="E73" s="2332"/>
      <c r="F73" s="2332"/>
      <c r="G73" s="2332"/>
      <c r="H73" s="2332"/>
      <c r="I73" s="2333"/>
      <c r="J73" s="1275"/>
      <c r="K73" s="1275"/>
      <c r="L73" s="1275"/>
      <c r="M73" s="1275"/>
      <c r="N73" s="1275"/>
      <c r="O73" s="1275"/>
      <c r="P73" s="1275"/>
      <c r="Q73" s="1275"/>
      <c r="R73" s="1275"/>
      <c r="S73" s="1275"/>
      <c r="T73" s="1275"/>
      <c r="U73" s="1275"/>
      <c r="V73" s="1275"/>
      <c r="W73" s="1275"/>
      <c r="X73" s="1275"/>
      <c r="Y73" s="1275"/>
      <c r="Z73" s="1275"/>
      <c r="AA73" s="1275"/>
      <c r="AB73" s="1275"/>
      <c r="AC73" s="1275"/>
      <c r="AD73" s="1275"/>
      <c r="AE73" s="1275"/>
      <c r="AF73" s="1275"/>
      <c r="AG73" s="1275"/>
      <c r="AH73" s="1275"/>
      <c r="AI73" s="1275"/>
      <c r="AJ73" s="1275"/>
      <c r="AK73" s="1275"/>
      <c r="AL73" s="1275"/>
      <c r="AM73" s="1275"/>
      <c r="AN73" s="1275"/>
      <c r="AO73" s="1275"/>
      <c r="AP73" s="1275"/>
      <c r="AQ73" s="1275"/>
      <c r="AR73" s="1275"/>
      <c r="AS73" s="1275"/>
      <c r="AT73" s="1275"/>
      <c r="AU73" s="1275"/>
      <c r="AV73" s="1275"/>
      <c r="AW73" s="1275"/>
      <c r="AX73" s="1275"/>
      <c r="AY73" s="1275"/>
      <c r="AZ73" s="1275"/>
      <c r="BA73" s="1275"/>
      <c r="BB73" s="1275"/>
      <c r="BC73" s="1275"/>
    </row>
    <row r="74" spans="1:55" ht="15.75" thickBot="1" x14ac:dyDescent="0.25">
      <c r="A74" s="2334" t="s">
        <v>798</v>
      </c>
      <c r="B74" s="2335"/>
      <c r="C74" s="2335"/>
      <c r="D74" s="2335"/>
      <c r="E74" s="2335"/>
      <c r="F74" s="2335"/>
      <c r="G74" s="2335"/>
      <c r="H74" s="2335"/>
      <c r="I74" s="2336"/>
      <c r="J74" s="1275"/>
      <c r="K74" s="1275"/>
      <c r="L74" s="1275"/>
      <c r="M74" s="1275"/>
      <c r="N74" s="1275"/>
      <c r="O74" s="1275"/>
      <c r="P74" s="1275"/>
      <c r="Q74" s="1275"/>
      <c r="R74" s="1275"/>
      <c r="S74" s="1275"/>
      <c r="T74" s="1275"/>
      <c r="U74" s="1275"/>
      <c r="V74" s="1275"/>
      <c r="W74" s="1275"/>
      <c r="X74" s="1275"/>
      <c r="Y74" s="1275"/>
      <c r="Z74" s="1275"/>
      <c r="AA74" s="1275"/>
      <c r="AB74" s="1275"/>
      <c r="AC74" s="1275"/>
      <c r="AD74" s="1275"/>
      <c r="AE74" s="1275"/>
      <c r="AF74" s="1275"/>
      <c r="AG74" s="1275"/>
      <c r="AH74" s="1275"/>
      <c r="AI74" s="1275"/>
      <c r="AJ74" s="1275"/>
      <c r="AK74" s="1275"/>
      <c r="AL74" s="1275"/>
      <c r="AM74" s="1275"/>
      <c r="AN74" s="1275"/>
      <c r="AO74" s="1275"/>
      <c r="AP74" s="1275"/>
      <c r="AQ74" s="1275"/>
      <c r="AR74" s="1275"/>
      <c r="AS74" s="1275"/>
      <c r="AT74" s="1275"/>
      <c r="AU74" s="1275"/>
      <c r="AV74" s="1275"/>
      <c r="AW74" s="1275"/>
      <c r="AX74" s="1275"/>
      <c r="AY74" s="1275"/>
      <c r="AZ74" s="1275"/>
      <c r="BA74" s="1275"/>
      <c r="BB74" s="1275"/>
      <c r="BC74" s="1275"/>
    </row>
    <row r="75" spans="1:55" x14ac:dyDescent="0.2">
      <c r="A75" s="2337" t="s">
        <v>799</v>
      </c>
      <c r="B75" s="2338"/>
      <c r="C75" s="2338"/>
      <c r="D75" s="2338"/>
      <c r="E75" s="2338"/>
      <c r="F75" s="2338"/>
      <c r="G75" s="2338"/>
      <c r="H75" s="2338"/>
      <c r="I75" s="2339"/>
      <c r="J75" s="1275"/>
      <c r="K75" s="1275"/>
      <c r="L75" s="1275"/>
      <c r="M75" s="1275"/>
      <c r="N75" s="1275"/>
      <c r="O75" s="1275"/>
      <c r="P75" s="1275"/>
      <c r="Q75" s="1275"/>
      <c r="R75" s="1275"/>
      <c r="S75" s="1275"/>
      <c r="T75" s="1275"/>
      <c r="U75" s="1275"/>
      <c r="V75" s="1275"/>
      <c r="W75" s="1275"/>
      <c r="X75" s="1275"/>
      <c r="Y75" s="1275"/>
      <c r="Z75" s="1275"/>
      <c r="AA75" s="1275"/>
      <c r="AB75" s="1275"/>
      <c r="AC75" s="1275"/>
      <c r="AD75" s="1275"/>
      <c r="AE75" s="1275"/>
      <c r="AF75" s="1275"/>
      <c r="AG75" s="1275"/>
      <c r="AH75" s="1275"/>
      <c r="AI75" s="1275"/>
      <c r="AJ75" s="1275"/>
      <c r="AK75" s="1275"/>
      <c r="AL75" s="1275"/>
      <c r="AM75" s="1275"/>
      <c r="AN75" s="1275"/>
      <c r="AO75" s="1275"/>
      <c r="AP75" s="1275"/>
      <c r="AQ75" s="1275"/>
      <c r="AR75" s="1275"/>
      <c r="AS75" s="1275"/>
      <c r="AT75" s="1275"/>
      <c r="AU75" s="1275"/>
      <c r="AV75" s="1275"/>
      <c r="AW75" s="1275"/>
      <c r="AX75" s="1275"/>
      <c r="AY75" s="1275"/>
      <c r="AZ75" s="1275"/>
      <c r="BA75" s="1275"/>
      <c r="BB75" s="1275"/>
      <c r="BC75" s="1275"/>
    </row>
    <row r="76" spans="1:55" x14ac:dyDescent="0.2">
      <c r="A76" s="2340"/>
      <c r="B76" s="2341"/>
      <c r="C76" s="2341"/>
      <c r="D76" s="2341"/>
      <c r="E76" s="2341"/>
      <c r="F76" s="2341"/>
      <c r="G76" s="2341"/>
      <c r="H76" s="2341"/>
      <c r="I76" s="2342"/>
      <c r="J76" s="1275"/>
      <c r="K76" s="1275"/>
      <c r="L76" s="1275"/>
      <c r="M76" s="1275"/>
      <c r="N76" s="1275"/>
      <c r="O76" s="1275"/>
      <c r="P76" s="1275"/>
      <c r="Q76" s="1275"/>
      <c r="R76" s="1275"/>
      <c r="S76" s="1275"/>
      <c r="T76" s="1275"/>
      <c r="U76" s="1275"/>
      <c r="V76" s="1275"/>
      <c r="W76" s="1275"/>
      <c r="X76" s="1275"/>
      <c r="Y76" s="1275"/>
      <c r="Z76" s="1275"/>
      <c r="AA76" s="1275"/>
      <c r="AB76" s="1275"/>
      <c r="AC76" s="1275"/>
      <c r="AD76" s="1275"/>
      <c r="AE76" s="1275"/>
      <c r="AF76" s="1275"/>
      <c r="AG76" s="1275"/>
      <c r="AH76" s="1275"/>
      <c r="AI76" s="1275"/>
      <c r="AJ76" s="1275"/>
      <c r="AK76" s="1275"/>
      <c r="AL76" s="1275"/>
      <c r="AM76" s="1275"/>
      <c r="AN76" s="1275"/>
      <c r="AO76" s="1275"/>
      <c r="AP76" s="1275"/>
      <c r="AQ76" s="1275"/>
      <c r="AR76" s="1275"/>
      <c r="AS76" s="1275"/>
      <c r="AT76" s="1275"/>
      <c r="AU76" s="1275"/>
      <c r="AV76" s="1275"/>
      <c r="AW76" s="1275"/>
      <c r="AX76" s="1275"/>
      <c r="AY76" s="1275"/>
      <c r="AZ76" s="1275"/>
      <c r="BA76" s="1275"/>
      <c r="BB76" s="1275"/>
      <c r="BC76" s="1275"/>
    </row>
    <row r="77" spans="1:55" x14ac:dyDescent="0.2">
      <c r="A77" s="2343"/>
      <c r="B77" s="2344"/>
      <c r="C77" s="2344"/>
      <c r="D77" s="2344"/>
      <c r="E77" s="2344"/>
      <c r="F77" s="2344"/>
      <c r="G77" s="2344"/>
      <c r="H77" s="2344"/>
      <c r="I77" s="2345"/>
      <c r="J77" s="1275"/>
      <c r="K77" s="1275"/>
      <c r="L77" s="1275"/>
      <c r="M77" s="1275"/>
      <c r="N77" s="1275"/>
      <c r="O77" s="1275"/>
      <c r="P77" s="1275"/>
      <c r="Q77" s="1275"/>
      <c r="R77" s="1275"/>
      <c r="S77" s="1275"/>
      <c r="T77" s="1275"/>
      <c r="U77" s="1275"/>
      <c r="V77" s="1275"/>
      <c r="W77" s="1275"/>
      <c r="X77" s="1275"/>
      <c r="Y77" s="1275"/>
      <c r="Z77" s="1275"/>
      <c r="AA77" s="1275"/>
      <c r="AB77" s="1275"/>
      <c r="AC77" s="1275"/>
      <c r="AD77" s="1275"/>
      <c r="AE77" s="1275"/>
      <c r="AF77" s="1275"/>
      <c r="AG77" s="1275"/>
      <c r="AH77" s="1275"/>
      <c r="AI77" s="1275"/>
      <c r="AJ77" s="1275"/>
      <c r="AK77" s="1275"/>
      <c r="AL77" s="1275"/>
      <c r="AM77" s="1275"/>
      <c r="AN77" s="1275"/>
      <c r="AO77" s="1275"/>
      <c r="AP77" s="1275"/>
      <c r="AQ77" s="1275"/>
      <c r="AR77" s="1275"/>
      <c r="AS77" s="1275"/>
      <c r="AT77" s="1275"/>
      <c r="AU77" s="1275"/>
      <c r="AV77" s="1275"/>
      <c r="AW77" s="1275"/>
      <c r="AX77" s="1275"/>
      <c r="AY77" s="1275"/>
      <c r="AZ77" s="1275"/>
      <c r="BA77" s="1275"/>
      <c r="BB77" s="1275"/>
      <c r="BC77" s="1275"/>
    </row>
    <row r="78" spans="1:55" ht="13.5" customHeight="1" x14ac:dyDescent="0.2">
      <c r="A78" s="2343"/>
      <c r="B78" s="2344"/>
      <c r="C78" s="2344"/>
      <c r="D78" s="2344"/>
      <c r="E78" s="2344"/>
      <c r="F78" s="2344"/>
      <c r="G78" s="2344"/>
      <c r="H78" s="2344"/>
      <c r="I78" s="2345"/>
      <c r="J78" s="1275"/>
      <c r="K78" s="1275"/>
      <c r="L78" s="1275"/>
      <c r="M78" s="1275"/>
      <c r="N78" s="1275"/>
      <c r="O78" s="1275"/>
      <c r="P78" s="1275"/>
      <c r="Q78" s="1275"/>
      <c r="R78" s="1275"/>
      <c r="S78" s="1275"/>
      <c r="T78" s="1275"/>
      <c r="U78" s="1275"/>
      <c r="V78" s="1275"/>
      <c r="W78" s="1275"/>
      <c r="X78" s="1275"/>
      <c r="Y78" s="1275"/>
      <c r="Z78" s="1275"/>
      <c r="AA78" s="1275"/>
      <c r="AB78" s="1275"/>
      <c r="AC78" s="1275"/>
      <c r="AD78" s="1275"/>
      <c r="AE78" s="1275"/>
      <c r="AF78" s="1275"/>
      <c r="AG78" s="1275"/>
      <c r="AH78" s="1275"/>
      <c r="AI78" s="1275"/>
      <c r="AJ78" s="1275"/>
      <c r="AK78" s="1275"/>
      <c r="AL78" s="1275"/>
      <c r="AM78" s="1275"/>
      <c r="AN78" s="1275"/>
      <c r="AO78" s="1275"/>
      <c r="AP78" s="1275"/>
      <c r="AQ78" s="1275"/>
      <c r="AR78" s="1275"/>
      <c r="AS78" s="1275"/>
      <c r="AT78" s="1275"/>
      <c r="AU78" s="1275"/>
      <c r="AV78" s="1275"/>
      <c r="AW78" s="1275"/>
      <c r="AX78" s="1275"/>
      <c r="AY78" s="1275"/>
      <c r="AZ78" s="1275"/>
      <c r="BA78" s="1275"/>
      <c r="BB78" s="1275"/>
      <c r="BC78" s="1275"/>
    </row>
    <row r="79" spans="1:55" x14ac:dyDescent="0.2">
      <c r="A79" s="2346"/>
      <c r="B79" s="2347"/>
      <c r="C79" s="2347"/>
      <c r="D79" s="2347"/>
      <c r="E79" s="2347"/>
      <c r="F79" s="2347"/>
      <c r="G79" s="2347"/>
      <c r="H79" s="2347"/>
      <c r="I79" s="2348"/>
      <c r="J79" s="1275"/>
      <c r="K79" s="1275"/>
      <c r="L79" s="1275"/>
      <c r="M79" s="1275"/>
      <c r="N79" s="1275"/>
      <c r="O79" s="1275"/>
      <c r="P79" s="1275"/>
      <c r="Q79" s="1275"/>
      <c r="R79" s="1275"/>
      <c r="S79" s="1275"/>
      <c r="T79" s="1275"/>
      <c r="U79" s="1275"/>
      <c r="V79" s="1275"/>
      <c r="W79" s="1275"/>
      <c r="X79" s="1275"/>
      <c r="Y79" s="1275"/>
      <c r="Z79" s="1275"/>
      <c r="AA79" s="1275"/>
      <c r="AB79" s="1275"/>
      <c r="AC79" s="1275"/>
      <c r="AD79" s="1275"/>
      <c r="AE79" s="1275"/>
      <c r="AF79" s="1275"/>
      <c r="AG79" s="1275"/>
      <c r="AH79" s="1275"/>
      <c r="AI79" s="1275"/>
      <c r="AJ79" s="1275"/>
      <c r="AK79" s="1275"/>
      <c r="AL79" s="1275"/>
      <c r="AM79" s="1275"/>
      <c r="AN79" s="1275"/>
      <c r="AO79" s="1275"/>
      <c r="AP79" s="1275"/>
      <c r="AQ79" s="1275"/>
      <c r="AR79" s="1275"/>
      <c r="AS79" s="1275"/>
      <c r="AT79" s="1275"/>
      <c r="AU79" s="1275"/>
      <c r="AV79" s="1275"/>
      <c r="AW79" s="1275"/>
      <c r="AX79" s="1275"/>
      <c r="AY79" s="1275"/>
      <c r="AZ79" s="1275"/>
      <c r="BA79" s="1275"/>
      <c r="BB79" s="1275"/>
      <c r="BC79" s="1275"/>
    </row>
    <row r="80" spans="1:55" ht="15.75" thickBot="1" x14ac:dyDescent="0.25">
      <c r="A80" s="2349" t="s">
        <v>3292</v>
      </c>
      <c r="B80" s="2350"/>
      <c r="C80" s="2351"/>
      <c r="D80" s="2352" t="s">
        <v>801</v>
      </c>
      <c r="E80" s="2350"/>
      <c r="F80" s="2350"/>
      <c r="G80" s="2350"/>
      <c r="H80" s="2350"/>
      <c r="I80" s="2353"/>
      <c r="J80" s="1275"/>
      <c r="K80" s="1275"/>
      <c r="L80" s="1275"/>
      <c r="M80" s="1275"/>
      <c r="N80" s="1275"/>
      <c r="O80" s="1275"/>
      <c r="P80" s="1275"/>
      <c r="Q80" s="1275"/>
      <c r="R80" s="1275"/>
      <c r="S80" s="1275"/>
      <c r="T80" s="1275"/>
      <c r="U80" s="1275"/>
      <c r="V80" s="1275"/>
      <c r="W80" s="1275"/>
      <c r="X80" s="1275"/>
      <c r="Y80" s="1275"/>
      <c r="Z80" s="1275"/>
      <c r="AA80" s="1275"/>
      <c r="AB80" s="1275"/>
      <c r="AC80" s="1275"/>
      <c r="AD80" s="1275"/>
      <c r="AE80" s="1275"/>
      <c r="AF80" s="1275"/>
      <c r="AG80" s="1275"/>
      <c r="AH80" s="1275"/>
      <c r="AI80" s="1275"/>
      <c r="AJ80" s="1275"/>
      <c r="AK80" s="1275"/>
      <c r="AL80" s="1275"/>
      <c r="AM80" s="1275"/>
      <c r="AN80" s="1275"/>
      <c r="AO80" s="1275"/>
      <c r="AP80" s="1275"/>
      <c r="AQ80" s="1275"/>
      <c r="AR80" s="1275"/>
      <c r="AS80" s="1275"/>
      <c r="AT80" s="1275"/>
      <c r="AU80" s="1275"/>
      <c r="AV80" s="1275"/>
      <c r="AW80" s="1275"/>
      <c r="AX80" s="1275"/>
      <c r="AY80" s="1275"/>
      <c r="AZ80" s="1275"/>
      <c r="BA80" s="1275"/>
      <c r="BB80" s="1275"/>
      <c r="BC80" s="1275"/>
    </row>
    <row r="81" spans="1:55" ht="12.75" customHeight="1" x14ac:dyDescent="0.2">
      <c r="A81" s="1177"/>
      <c r="B81" s="1177"/>
      <c r="C81" s="1177"/>
      <c r="D81" s="1177"/>
      <c r="E81" s="1177"/>
      <c r="F81" s="1177"/>
      <c r="G81" s="1177"/>
      <c r="H81" s="1177"/>
      <c r="I81" s="1177"/>
      <c r="J81" s="1275"/>
      <c r="K81" s="1275"/>
      <c r="L81" s="1275"/>
      <c r="M81" s="1275"/>
      <c r="N81" s="1275"/>
      <c r="O81" s="1275"/>
      <c r="P81" s="1275"/>
      <c r="Q81" s="1275"/>
      <c r="R81" s="1275"/>
      <c r="S81" s="1275"/>
      <c r="T81" s="1275"/>
      <c r="U81" s="1275"/>
      <c r="V81" s="1275"/>
      <c r="W81" s="1275"/>
      <c r="X81" s="1275"/>
      <c r="Y81" s="1275"/>
      <c r="Z81" s="1275"/>
      <c r="AA81" s="1275"/>
      <c r="AB81" s="1275"/>
      <c r="AC81" s="1275"/>
      <c r="AD81" s="1275"/>
      <c r="AE81" s="1275"/>
      <c r="AF81" s="1275"/>
      <c r="AG81" s="1275"/>
      <c r="AH81" s="1275"/>
      <c r="AI81" s="1275"/>
      <c r="AJ81" s="1275"/>
      <c r="AK81" s="1275"/>
      <c r="AL81" s="1275"/>
      <c r="AM81" s="1275"/>
      <c r="AN81" s="1275"/>
      <c r="AO81" s="1275"/>
      <c r="AP81" s="1275"/>
      <c r="AQ81" s="1275"/>
      <c r="AR81" s="1275"/>
      <c r="AS81" s="1275"/>
      <c r="AT81" s="1275"/>
      <c r="AU81" s="1275"/>
      <c r="AV81" s="1275"/>
      <c r="AW81" s="1275"/>
      <c r="AX81" s="1275"/>
      <c r="AY81" s="1275"/>
      <c r="AZ81" s="1275"/>
      <c r="BA81" s="1275"/>
      <c r="BB81" s="1275"/>
      <c r="BC81" s="1275"/>
    </row>
    <row r="82" spans="1:55" hidden="1" x14ac:dyDescent="0.2">
      <c r="A82" s="1177"/>
      <c r="B82" s="1184"/>
      <c r="C82" s="1184"/>
      <c r="D82" s="1184"/>
      <c r="E82" s="1184"/>
      <c r="F82" s="1184"/>
      <c r="G82" s="1184"/>
      <c r="H82" s="1184"/>
      <c r="I82" s="1184"/>
      <c r="J82" s="1275"/>
      <c r="K82" s="1275"/>
      <c r="L82" s="1275"/>
      <c r="M82" s="1275"/>
      <c r="N82" s="1275"/>
      <c r="O82" s="1275"/>
      <c r="P82" s="1275"/>
      <c r="Q82" s="1275"/>
      <c r="R82" s="1275"/>
      <c r="S82" s="1275"/>
      <c r="T82" s="1275"/>
      <c r="U82" s="1275"/>
      <c r="V82" s="1275"/>
      <c r="W82" s="1275"/>
      <c r="X82" s="1275"/>
      <c r="Y82" s="1275"/>
      <c r="Z82" s="1275"/>
      <c r="AA82" s="1275"/>
      <c r="AB82" s="1275"/>
      <c r="AC82" s="1275"/>
      <c r="AD82" s="1275"/>
      <c r="AE82" s="1275"/>
      <c r="AF82" s="1275"/>
      <c r="AG82" s="1275"/>
      <c r="AH82" s="1275"/>
      <c r="AI82" s="1275"/>
      <c r="AJ82" s="1275"/>
      <c r="AK82" s="1275"/>
      <c r="AL82" s="1275"/>
      <c r="AM82" s="1275"/>
      <c r="AN82" s="1275"/>
      <c r="AO82" s="1275"/>
      <c r="AP82" s="1275"/>
      <c r="AQ82" s="1275"/>
      <c r="AR82" s="1275"/>
      <c r="AS82" s="1275"/>
      <c r="AT82" s="1275"/>
      <c r="AU82" s="1275"/>
      <c r="AV82" s="1275"/>
      <c r="AW82" s="1275"/>
      <c r="AX82" s="1275"/>
      <c r="AY82" s="1275"/>
      <c r="AZ82" s="1275"/>
      <c r="BA82" s="1275"/>
      <c r="BB82" s="1275"/>
      <c r="BC82" s="1275"/>
    </row>
    <row r="83" spans="1:55" ht="15" hidden="1" customHeight="1" x14ac:dyDescent="0.2">
      <c r="A83" s="1275"/>
      <c r="B83" s="1275"/>
      <c r="C83" s="1275"/>
      <c r="D83" s="1275"/>
      <c r="E83" s="1275"/>
      <c r="F83" s="1275"/>
      <c r="G83" s="1275"/>
      <c r="H83" s="1275"/>
      <c r="I83" s="1275"/>
      <c r="J83" s="1275"/>
      <c r="K83" s="1275"/>
      <c r="L83" s="1275"/>
      <c r="M83" s="1275"/>
      <c r="N83" s="1275"/>
      <c r="O83" s="1275"/>
      <c r="P83" s="1275"/>
      <c r="Q83" s="1275"/>
      <c r="R83" s="1275"/>
      <c r="S83" s="1275"/>
      <c r="T83" s="1275"/>
      <c r="U83" s="1275"/>
      <c r="V83" s="1275"/>
      <c r="W83" s="1275"/>
      <c r="X83" s="1275"/>
      <c r="Y83" s="1275"/>
      <c r="Z83" s="1275"/>
      <c r="AA83" s="1275"/>
      <c r="AB83" s="1275"/>
      <c r="AC83" s="1275"/>
      <c r="AD83" s="1275"/>
      <c r="AE83" s="1275"/>
      <c r="AF83" s="1275"/>
      <c r="AG83" s="1275"/>
      <c r="AH83" s="1275"/>
      <c r="AI83" s="1275"/>
      <c r="AJ83" s="1275"/>
      <c r="AK83" s="1275"/>
      <c r="AL83" s="1275"/>
      <c r="AM83" s="1275"/>
      <c r="AN83" s="1275"/>
      <c r="AO83" s="1275"/>
      <c r="AP83" s="1275"/>
      <c r="AQ83" s="1275"/>
      <c r="AR83" s="1275"/>
      <c r="AS83" s="1275"/>
      <c r="AT83" s="1275"/>
      <c r="AU83" s="1275"/>
      <c r="AV83" s="1275"/>
      <c r="AW83" s="1275"/>
      <c r="AX83" s="1275"/>
      <c r="AY83" s="1275"/>
      <c r="AZ83" s="1275"/>
      <c r="BA83" s="1275"/>
      <c r="BB83" s="1275"/>
      <c r="BC83" s="1275"/>
    </row>
    <row r="84" spans="1:55" ht="15" hidden="1" customHeight="1" x14ac:dyDescent="0.2">
      <c r="A84" s="1275"/>
      <c r="B84" s="1275"/>
      <c r="C84" s="1275"/>
      <c r="D84" s="1275"/>
      <c r="E84" s="1275"/>
      <c r="F84" s="1275"/>
      <c r="G84" s="1275"/>
      <c r="H84" s="1275"/>
      <c r="I84" s="1275"/>
      <c r="J84" s="1275"/>
      <c r="K84" s="1275"/>
      <c r="L84" s="1275"/>
      <c r="M84" s="1275"/>
      <c r="N84" s="1275"/>
      <c r="O84" s="1275"/>
      <c r="P84" s="1275"/>
      <c r="Q84" s="1275"/>
      <c r="R84" s="1275"/>
      <c r="S84" s="1275"/>
      <c r="T84" s="1275"/>
      <c r="U84" s="1275"/>
      <c r="V84" s="1275"/>
      <c r="W84" s="1275"/>
      <c r="X84" s="1275"/>
      <c r="Y84" s="1275"/>
      <c r="Z84" s="1275"/>
      <c r="AA84" s="1275"/>
      <c r="AB84" s="1275"/>
      <c r="AC84" s="1275"/>
      <c r="AD84" s="1275"/>
      <c r="AE84" s="1275"/>
      <c r="AF84" s="1275"/>
      <c r="AG84" s="1275"/>
      <c r="AH84" s="1275"/>
      <c r="AI84" s="1275"/>
      <c r="AJ84" s="1275"/>
      <c r="AK84" s="1275"/>
      <c r="AL84" s="1275"/>
      <c r="AM84" s="1275"/>
      <c r="AN84" s="1275"/>
      <c r="AO84" s="1275"/>
      <c r="AP84" s="1275"/>
      <c r="AQ84" s="1275"/>
      <c r="AR84" s="1275"/>
      <c r="AS84" s="1275"/>
      <c r="AT84" s="1275"/>
      <c r="AU84" s="1275"/>
      <c r="AV84" s="1275"/>
      <c r="AW84" s="1275"/>
      <c r="AX84" s="1275"/>
      <c r="AY84" s="1275"/>
      <c r="AZ84" s="1275"/>
      <c r="BA84" s="1275"/>
      <c r="BB84" s="1275"/>
      <c r="BC84" s="1275"/>
    </row>
    <row r="85" spans="1:55" ht="12.75" hidden="1" customHeight="1" x14ac:dyDescent="0.2">
      <c r="A85" s="1275"/>
      <c r="B85" s="1275"/>
      <c r="C85" s="1275"/>
      <c r="D85" s="1275"/>
      <c r="E85" s="1275"/>
      <c r="F85" s="1275"/>
      <c r="G85" s="1275"/>
      <c r="H85" s="1275"/>
      <c r="I85" s="1275"/>
      <c r="J85" s="1275"/>
      <c r="K85" s="1275"/>
      <c r="L85" s="1275"/>
      <c r="M85" s="1275"/>
      <c r="N85" s="1275"/>
      <c r="O85" s="1275"/>
      <c r="P85" s="1275"/>
      <c r="Q85" s="1275"/>
      <c r="R85" s="1275"/>
      <c r="S85" s="1275"/>
      <c r="T85" s="1275"/>
      <c r="U85" s="1275"/>
      <c r="V85" s="1275"/>
      <c r="W85" s="1275"/>
      <c r="X85" s="1275"/>
      <c r="Y85" s="1275"/>
      <c r="Z85" s="1275"/>
      <c r="AA85" s="1275"/>
      <c r="AB85" s="1275"/>
      <c r="AC85" s="1275"/>
      <c r="AD85" s="1275"/>
      <c r="AE85" s="1275"/>
      <c r="AF85" s="1275"/>
      <c r="AG85" s="1275"/>
      <c r="AH85" s="1275"/>
      <c r="AI85" s="1275"/>
      <c r="AJ85" s="1275"/>
      <c r="AK85" s="1275"/>
      <c r="AL85" s="1275"/>
      <c r="AM85" s="1275"/>
      <c r="AN85" s="1275"/>
      <c r="AO85" s="1275"/>
      <c r="AP85" s="1275"/>
      <c r="AQ85" s="1275"/>
      <c r="AR85" s="1275"/>
      <c r="AS85" s="1275"/>
      <c r="AT85" s="1275"/>
      <c r="AU85" s="1275"/>
      <c r="AV85" s="1275"/>
      <c r="AW85" s="1275"/>
      <c r="AX85" s="1275"/>
      <c r="AY85" s="1275"/>
      <c r="AZ85" s="1275"/>
      <c r="BA85" s="1275"/>
      <c r="BB85" s="1275"/>
      <c r="BC85" s="1275"/>
    </row>
    <row r="86" spans="1:55" ht="25.5" hidden="1" customHeight="1" x14ac:dyDescent="0.2">
      <c r="A86" s="1275"/>
      <c r="B86" s="1275"/>
      <c r="C86" s="1275"/>
      <c r="D86" s="1275"/>
      <c r="E86" s="1275"/>
      <c r="F86" s="1275"/>
      <c r="G86" s="1275"/>
      <c r="H86" s="1275"/>
      <c r="I86" s="1275"/>
      <c r="J86" s="1275"/>
      <c r="K86" s="1275"/>
      <c r="L86" s="1275"/>
      <c r="M86" s="1275"/>
      <c r="N86" s="1275"/>
      <c r="O86" s="1275"/>
      <c r="P86" s="1275"/>
      <c r="Q86" s="1275"/>
      <c r="R86" s="1275"/>
      <c r="S86" s="1275"/>
      <c r="T86" s="1275"/>
      <c r="U86" s="1275"/>
      <c r="V86" s="1275"/>
      <c r="W86" s="1275"/>
      <c r="X86" s="1275"/>
      <c r="Y86" s="1275"/>
      <c r="Z86" s="1275"/>
      <c r="AA86" s="1275"/>
      <c r="AB86" s="1275"/>
      <c r="AC86" s="1275"/>
      <c r="AD86" s="1275"/>
      <c r="AE86" s="1275"/>
      <c r="AF86" s="1275"/>
      <c r="AG86" s="1275"/>
      <c r="AH86" s="1275"/>
      <c r="AI86" s="1275"/>
      <c r="AJ86" s="1275"/>
      <c r="AK86" s="1275"/>
      <c r="AL86" s="1275"/>
      <c r="AM86" s="1275"/>
      <c r="AN86" s="1275"/>
      <c r="AO86" s="1275"/>
      <c r="AP86" s="1275"/>
      <c r="AQ86" s="1275"/>
      <c r="AR86" s="1275"/>
      <c r="AS86" s="1275"/>
      <c r="AT86" s="1275"/>
      <c r="AU86" s="1275"/>
      <c r="AV86" s="1275"/>
      <c r="AW86" s="1275"/>
      <c r="AX86" s="1275"/>
      <c r="AY86" s="1275"/>
      <c r="AZ86" s="1275"/>
      <c r="BA86" s="1275"/>
      <c r="BB86" s="1275"/>
      <c r="BC86" s="1275"/>
    </row>
    <row r="87" spans="1:55" ht="15" hidden="1" customHeight="1" x14ac:dyDescent="0.2">
      <c r="A87" s="1275"/>
      <c r="B87" s="1275"/>
      <c r="C87" s="1275"/>
      <c r="D87" s="1275"/>
      <c r="E87" s="1275"/>
      <c r="F87" s="1275"/>
      <c r="G87" s="1275"/>
      <c r="H87" s="1275"/>
      <c r="I87" s="1275"/>
      <c r="J87" s="1275"/>
      <c r="K87" s="1275"/>
      <c r="L87" s="1275"/>
      <c r="M87" s="1275"/>
      <c r="N87" s="1275"/>
      <c r="O87" s="1275"/>
      <c r="P87" s="1275"/>
      <c r="Q87" s="1275"/>
      <c r="R87" s="1275"/>
      <c r="S87" s="1275"/>
      <c r="T87" s="1275"/>
      <c r="U87" s="1275"/>
      <c r="V87" s="1275"/>
      <c r="W87" s="1275"/>
      <c r="X87" s="1275"/>
      <c r="Y87" s="1275"/>
      <c r="Z87" s="1275"/>
      <c r="AA87" s="1275"/>
      <c r="AB87" s="1275"/>
      <c r="AC87" s="1275"/>
      <c r="AD87" s="1275"/>
      <c r="AE87" s="1275"/>
      <c r="AF87" s="1275"/>
      <c r="AG87" s="1275"/>
      <c r="AH87" s="1275"/>
      <c r="AI87" s="1275"/>
      <c r="AJ87" s="1275"/>
      <c r="AK87" s="1275"/>
      <c r="AL87" s="1275"/>
      <c r="AM87" s="1275"/>
      <c r="AN87" s="1275"/>
      <c r="AO87" s="1275"/>
      <c r="AP87" s="1275"/>
      <c r="AQ87" s="1275"/>
      <c r="AR87" s="1275"/>
      <c r="AS87" s="1275"/>
      <c r="AT87" s="1275"/>
      <c r="AU87" s="1275"/>
      <c r="AV87" s="1275"/>
      <c r="AW87" s="1275"/>
      <c r="AX87" s="1275"/>
      <c r="AY87" s="1275"/>
      <c r="AZ87" s="1275"/>
      <c r="BA87" s="1275"/>
      <c r="BB87" s="1275"/>
      <c r="BC87" s="1275"/>
    </row>
    <row r="88" spans="1:55" ht="15" hidden="1" customHeight="1" x14ac:dyDescent="0.2">
      <c r="A88" s="1275"/>
      <c r="B88" s="1275"/>
      <c r="C88" s="1275"/>
      <c r="D88" s="1275"/>
      <c r="E88" s="1275"/>
      <c r="F88" s="1275"/>
      <c r="G88" s="1275"/>
      <c r="H88" s="1275"/>
      <c r="I88" s="1275"/>
      <c r="J88" s="1275"/>
      <c r="K88" s="1275"/>
      <c r="L88" s="1275"/>
      <c r="M88" s="1275"/>
      <c r="N88" s="1275"/>
      <c r="O88" s="1275"/>
      <c r="P88" s="1275"/>
      <c r="Q88" s="1275"/>
      <c r="R88" s="1275"/>
      <c r="S88" s="1275"/>
      <c r="T88" s="1275"/>
      <c r="U88" s="1275"/>
      <c r="V88" s="1275"/>
      <c r="W88" s="1275"/>
      <c r="X88" s="1275"/>
      <c r="Y88" s="1275"/>
      <c r="Z88" s="1275"/>
      <c r="AA88" s="1275"/>
      <c r="AB88" s="1275"/>
      <c r="AC88" s="1275"/>
      <c r="AD88" s="1275"/>
      <c r="AE88" s="1275"/>
      <c r="AF88" s="1275"/>
      <c r="AG88" s="1275"/>
      <c r="AH88" s="1275"/>
      <c r="AI88" s="1275"/>
      <c r="AJ88" s="1275"/>
      <c r="AK88" s="1275"/>
      <c r="AL88" s="1275"/>
      <c r="AM88" s="1275"/>
      <c r="AN88" s="1275"/>
      <c r="AO88" s="1275"/>
      <c r="AP88" s="1275"/>
      <c r="AQ88" s="1275"/>
      <c r="AR88" s="1275"/>
      <c r="AS88" s="1275"/>
      <c r="AT88" s="1275"/>
      <c r="AU88" s="1275"/>
      <c r="AV88" s="1275"/>
      <c r="AW88" s="1275"/>
      <c r="AX88" s="1275"/>
      <c r="AY88" s="1275"/>
      <c r="AZ88" s="1275"/>
      <c r="BA88" s="1275"/>
      <c r="BB88" s="1275"/>
      <c r="BC88" s="1275"/>
    </row>
    <row r="89" spans="1:55" ht="15" hidden="1" customHeight="1" x14ac:dyDescent="0.2">
      <c r="A89" s="1275"/>
      <c r="B89" s="1275"/>
      <c r="C89" s="1275"/>
      <c r="D89" s="1275"/>
      <c r="E89" s="1275"/>
      <c r="F89" s="1275"/>
      <c r="G89" s="1275"/>
      <c r="H89" s="1275"/>
      <c r="I89" s="1275"/>
      <c r="J89" s="1275"/>
      <c r="K89" s="1275"/>
      <c r="L89" s="1275"/>
      <c r="M89" s="1275"/>
      <c r="N89" s="1275"/>
      <c r="O89" s="1275"/>
      <c r="P89" s="1275"/>
      <c r="Q89" s="1275"/>
      <c r="R89" s="1275"/>
      <c r="S89" s="1275"/>
      <c r="T89" s="1275"/>
      <c r="U89" s="1275"/>
      <c r="V89" s="1275"/>
      <c r="W89" s="1275"/>
      <c r="X89" s="1275"/>
      <c r="Y89" s="1275"/>
      <c r="Z89" s="1275"/>
      <c r="AA89" s="1275"/>
      <c r="AB89" s="1275"/>
      <c r="AC89" s="1275"/>
      <c r="AD89" s="1275"/>
      <c r="AE89" s="1275"/>
      <c r="AF89" s="1275"/>
      <c r="AG89" s="1275"/>
      <c r="AH89" s="1275"/>
      <c r="AI89" s="1275"/>
      <c r="AJ89" s="1275"/>
      <c r="AK89" s="1275"/>
      <c r="AL89" s="1275"/>
      <c r="AM89" s="1275"/>
      <c r="AN89" s="1275"/>
      <c r="AO89" s="1275"/>
      <c r="AP89" s="1275"/>
      <c r="AQ89" s="1275"/>
      <c r="AR89" s="1275"/>
      <c r="AS89" s="1275"/>
      <c r="AT89" s="1275"/>
      <c r="AU89" s="1275"/>
      <c r="AV89" s="1275"/>
      <c r="AW89" s="1275"/>
      <c r="AX89" s="1275"/>
      <c r="AY89" s="1275"/>
      <c r="AZ89" s="1275"/>
      <c r="BA89" s="1275"/>
      <c r="BB89" s="1275"/>
      <c r="BC89" s="1275"/>
    </row>
    <row r="90" spans="1:55" ht="15" hidden="1" customHeight="1" x14ac:dyDescent="0.2">
      <c r="A90" s="1275"/>
      <c r="B90" s="1275"/>
      <c r="C90" s="1275"/>
      <c r="D90" s="1275"/>
      <c r="E90" s="1275"/>
      <c r="F90" s="1275"/>
      <c r="G90" s="1275"/>
      <c r="H90" s="1275"/>
      <c r="I90" s="1275"/>
      <c r="J90" s="1275"/>
      <c r="K90" s="1275"/>
      <c r="L90" s="1275"/>
      <c r="M90" s="1275"/>
      <c r="N90" s="1275"/>
      <c r="O90" s="1275"/>
      <c r="P90" s="1275"/>
      <c r="Q90" s="1275"/>
      <c r="R90" s="1275"/>
      <c r="S90" s="1275"/>
      <c r="T90" s="1275"/>
      <c r="U90" s="1275"/>
      <c r="V90" s="1275"/>
      <c r="W90" s="1275"/>
      <c r="X90" s="1275"/>
      <c r="Y90" s="1275"/>
      <c r="Z90" s="1275"/>
      <c r="AA90" s="1275"/>
      <c r="AB90" s="1275"/>
      <c r="AC90" s="1275"/>
      <c r="AD90" s="1275"/>
      <c r="AE90" s="1275"/>
      <c r="AF90" s="1275"/>
      <c r="AG90" s="1275"/>
      <c r="AH90" s="1275"/>
      <c r="AI90" s="1275"/>
      <c r="AJ90" s="1275"/>
      <c r="AK90" s="1275"/>
      <c r="AL90" s="1275"/>
      <c r="AM90" s="1275"/>
      <c r="AN90" s="1275"/>
      <c r="AO90" s="1275"/>
      <c r="AP90" s="1275"/>
      <c r="AQ90" s="1275"/>
      <c r="AR90" s="1275"/>
      <c r="AS90" s="1275"/>
      <c r="AT90" s="1275"/>
      <c r="AU90" s="1275"/>
      <c r="AV90" s="1275"/>
      <c r="AW90" s="1275"/>
      <c r="AX90" s="1275"/>
      <c r="AY90" s="1275"/>
      <c r="AZ90" s="1275"/>
      <c r="BA90" s="1275"/>
      <c r="BB90" s="1275"/>
      <c r="BC90" s="1275"/>
    </row>
    <row r="91" spans="1:55" ht="15" hidden="1" customHeight="1" x14ac:dyDescent="0.2">
      <c r="A91" s="1275"/>
      <c r="B91" s="1275"/>
      <c r="C91" s="1275"/>
      <c r="D91" s="1275"/>
      <c r="E91" s="1275"/>
      <c r="F91" s="1275"/>
      <c r="G91" s="1275"/>
      <c r="H91" s="1275"/>
      <c r="I91" s="1275"/>
      <c r="J91" s="1275"/>
      <c r="K91" s="1275"/>
      <c r="L91" s="1275"/>
      <c r="M91" s="1275"/>
      <c r="N91" s="1275"/>
      <c r="O91" s="1275"/>
      <c r="P91" s="1275"/>
      <c r="Q91" s="1275"/>
      <c r="R91" s="1275"/>
      <c r="S91" s="1275"/>
      <c r="T91" s="1275"/>
      <c r="U91" s="1275"/>
      <c r="V91" s="1275"/>
      <c r="W91" s="1275"/>
      <c r="X91" s="1275"/>
      <c r="Y91" s="1275"/>
      <c r="Z91" s="1275"/>
      <c r="AA91" s="1275"/>
      <c r="AB91" s="1275"/>
      <c r="AC91" s="1275"/>
      <c r="AD91" s="1275"/>
      <c r="AE91" s="1275"/>
      <c r="AF91" s="1275"/>
      <c r="AG91" s="1275"/>
      <c r="AH91" s="1275"/>
      <c r="AI91" s="1275"/>
      <c r="AJ91" s="1275"/>
      <c r="AK91" s="1275"/>
      <c r="AL91" s="1275"/>
      <c r="AM91" s="1275"/>
      <c r="AN91" s="1275"/>
      <c r="AO91" s="1275"/>
      <c r="AP91" s="1275"/>
      <c r="AQ91" s="1275"/>
      <c r="AR91" s="1275"/>
      <c r="AS91" s="1275"/>
      <c r="AT91" s="1275"/>
      <c r="AU91" s="1275"/>
      <c r="AV91" s="1275"/>
      <c r="AW91" s="1275"/>
      <c r="AX91" s="1275"/>
      <c r="AY91" s="1275"/>
      <c r="AZ91" s="1275"/>
      <c r="BA91" s="1275"/>
      <c r="BB91" s="1275"/>
      <c r="BC91" s="1275"/>
    </row>
    <row r="92" spans="1:55" ht="15" hidden="1" customHeight="1" x14ac:dyDescent="0.2">
      <c r="A92" s="1275"/>
      <c r="B92" s="1275"/>
      <c r="C92" s="1275"/>
      <c r="D92" s="1275"/>
      <c r="E92" s="1275"/>
      <c r="F92" s="1275"/>
      <c r="G92" s="1275"/>
      <c r="H92" s="1275"/>
      <c r="I92" s="1275"/>
      <c r="J92" s="1275"/>
      <c r="K92" s="1275"/>
      <c r="L92" s="1275"/>
      <c r="M92" s="1275"/>
      <c r="N92" s="1275"/>
      <c r="O92" s="1275"/>
      <c r="P92" s="1275"/>
      <c r="Q92" s="1275"/>
      <c r="R92" s="1275"/>
      <c r="S92" s="1275"/>
      <c r="T92" s="1275"/>
      <c r="U92" s="1275"/>
      <c r="V92" s="1275"/>
      <c r="W92" s="1275"/>
      <c r="X92" s="1275"/>
      <c r="Y92" s="1275"/>
      <c r="Z92" s="1275"/>
      <c r="AA92" s="1275"/>
      <c r="AB92" s="1275"/>
      <c r="AC92" s="1275"/>
      <c r="AD92" s="1275"/>
      <c r="AE92" s="1275"/>
      <c r="AF92" s="1275"/>
      <c r="AG92" s="1275"/>
      <c r="AH92" s="1275"/>
      <c r="AI92" s="1275"/>
      <c r="AJ92" s="1275"/>
      <c r="AK92" s="1275"/>
      <c r="AL92" s="1275"/>
      <c r="AM92" s="1275"/>
      <c r="AN92" s="1275"/>
      <c r="AO92" s="1275"/>
      <c r="AP92" s="1275"/>
      <c r="AQ92" s="1275"/>
      <c r="AR92" s="1275"/>
      <c r="AS92" s="1275"/>
      <c r="AT92" s="1275"/>
      <c r="AU92" s="1275"/>
      <c r="AV92" s="1275"/>
      <c r="AW92" s="1275"/>
      <c r="AX92" s="1275"/>
      <c r="AY92" s="1275"/>
      <c r="AZ92" s="1275"/>
      <c r="BA92" s="1275"/>
      <c r="BB92" s="1275"/>
      <c r="BC92" s="1275"/>
    </row>
    <row r="93" spans="1:55" ht="15" hidden="1" customHeight="1" x14ac:dyDescent="0.2">
      <c r="A93" s="1275"/>
      <c r="B93" s="1275"/>
      <c r="C93" s="1275"/>
      <c r="D93" s="1275"/>
      <c r="E93" s="1275"/>
      <c r="F93" s="1275"/>
      <c r="G93" s="1275"/>
      <c r="H93" s="1275"/>
      <c r="I93" s="1275"/>
      <c r="J93" s="1275"/>
      <c r="K93" s="1275"/>
      <c r="L93" s="1275"/>
      <c r="M93" s="1275"/>
      <c r="N93" s="1275"/>
      <c r="O93" s="1275"/>
      <c r="P93" s="1275"/>
      <c r="Q93" s="1275"/>
      <c r="R93" s="1275"/>
      <c r="S93" s="1275"/>
      <c r="T93" s="1275"/>
      <c r="U93" s="1275"/>
      <c r="V93" s="1275"/>
      <c r="W93" s="1275"/>
      <c r="X93" s="1275"/>
      <c r="Y93" s="1275"/>
      <c r="Z93" s="1275"/>
      <c r="AA93" s="1275"/>
      <c r="AB93" s="1275"/>
      <c r="AC93" s="1275"/>
      <c r="AD93" s="1275"/>
      <c r="AE93" s="1275"/>
      <c r="AF93" s="1275"/>
      <c r="AG93" s="1275"/>
      <c r="AH93" s="1275"/>
      <c r="AI93" s="1275"/>
      <c r="AJ93" s="1275"/>
      <c r="AK93" s="1275"/>
      <c r="AL93" s="1275"/>
      <c r="AM93" s="1275"/>
      <c r="AN93" s="1275"/>
      <c r="AO93" s="1275"/>
      <c r="AP93" s="1275"/>
      <c r="AQ93" s="1275"/>
      <c r="AR93" s="1275"/>
      <c r="AS93" s="1275"/>
      <c r="AT93" s="1275"/>
      <c r="AU93" s="1275"/>
      <c r="AV93" s="1275"/>
      <c r="AW93" s="1275"/>
      <c r="AX93" s="1275"/>
      <c r="AY93" s="1275"/>
      <c r="AZ93" s="1275"/>
      <c r="BA93" s="1275"/>
      <c r="BB93" s="1275"/>
      <c r="BC93" s="1275"/>
    </row>
    <row r="94" spans="1:55" ht="15" hidden="1" customHeight="1" x14ac:dyDescent="0.2">
      <c r="A94" s="1275"/>
      <c r="B94" s="1275"/>
      <c r="C94" s="1275"/>
      <c r="D94" s="1275"/>
      <c r="E94" s="1275"/>
      <c r="F94" s="1275"/>
      <c r="G94" s="1275"/>
      <c r="H94" s="1275"/>
      <c r="I94" s="1275"/>
      <c r="J94" s="1275"/>
      <c r="K94" s="1275"/>
      <c r="L94" s="1275"/>
      <c r="M94" s="1275"/>
      <c r="N94" s="1275"/>
      <c r="O94" s="1275"/>
      <c r="P94" s="1275"/>
      <c r="Q94" s="1275"/>
      <c r="R94" s="1275"/>
      <c r="S94" s="1275"/>
      <c r="T94" s="1275"/>
      <c r="U94" s="1275"/>
      <c r="V94" s="1275"/>
      <c r="W94" s="1275"/>
      <c r="X94" s="1275"/>
      <c r="Y94" s="1275"/>
      <c r="Z94" s="1275"/>
      <c r="AA94" s="1275"/>
      <c r="AB94" s="1275"/>
      <c r="AC94" s="1275"/>
      <c r="AD94" s="1275"/>
      <c r="AE94" s="1275"/>
      <c r="AF94" s="1275"/>
      <c r="AG94" s="1275"/>
      <c r="AH94" s="1275"/>
      <c r="AI94" s="1275"/>
      <c r="AJ94" s="1275"/>
      <c r="AK94" s="1275"/>
      <c r="AL94" s="1275"/>
      <c r="AM94" s="1275"/>
      <c r="AN94" s="1275"/>
      <c r="AO94" s="1275"/>
      <c r="AP94" s="1275"/>
      <c r="AQ94" s="1275"/>
      <c r="AR94" s="1275"/>
      <c r="AS94" s="1275"/>
      <c r="AT94" s="1275"/>
      <c r="AU94" s="1275"/>
      <c r="AV94" s="1275"/>
      <c r="AW94" s="1275"/>
      <c r="AX94" s="1275"/>
      <c r="AY94" s="1275"/>
      <c r="AZ94" s="1275"/>
      <c r="BA94" s="1275"/>
      <c r="BB94" s="1275"/>
      <c r="BC94" s="1275"/>
    </row>
    <row r="95" spans="1:55" ht="15" hidden="1" customHeight="1" x14ac:dyDescent="0.2">
      <c r="A95" s="1275"/>
      <c r="B95" s="1275"/>
      <c r="C95" s="1275"/>
      <c r="D95" s="1275"/>
      <c r="E95" s="1275"/>
      <c r="F95" s="1275"/>
      <c r="G95" s="1275"/>
      <c r="H95" s="1275"/>
      <c r="I95" s="1275"/>
      <c r="J95" s="1275"/>
      <c r="K95" s="1275"/>
      <c r="L95" s="1275"/>
      <c r="M95" s="1275"/>
      <c r="N95" s="1275"/>
      <c r="O95" s="1275"/>
      <c r="P95" s="1275"/>
      <c r="Q95" s="1275"/>
      <c r="R95" s="1275"/>
      <c r="S95" s="1275"/>
      <c r="T95" s="1275"/>
      <c r="U95" s="1275"/>
      <c r="V95" s="1275"/>
      <c r="W95" s="1275"/>
      <c r="X95" s="1275"/>
      <c r="Y95" s="1275"/>
      <c r="Z95" s="1275"/>
      <c r="AA95" s="1275"/>
      <c r="AB95" s="1275"/>
      <c r="AC95" s="1275"/>
      <c r="AD95" s="1275"/>
      <c r="AE95" s="1275"/>
      <c r="AF95" s="1275"/>
      <c r="AG95" s="1275"/>
      <c r="AH95" s="1275"/>
      <c r="AI95" s="1275"/>
      <c r="AJ95" s="1275"/>
      <c r="AK95" s="1275"/>
      <c r="AL95" s="1275"/>
      <c r="AM95" s="1275"/>
      <c r="AN95" s="1275"/>
      <c r="AO95" s="1275"/>
      <c r="AP95" s="1275"/>
      <c r="AQ95" s="1275"/>
      <c r="AR95" s="1275"/>
      <c r="AS95" s="1275"/>
      <c r="AT95" s="1275"/>
      <c r="AU95" s="1275"/>
      <c r="AV95" s="1275"/>
      <c r="AW95" s="1275"/>
      <c r="AX95" s="1275"/>
      <c r="AY95" s="1275"/>
      <c r="AZ95" s="1275"/>
      <c r="BA95" s="1275"/>
      <c r="BB95" s="1275"/>
      <c r="BC95" s="1275"/>
    </row>
    <row r="96" spans="1:55" ht="12.75" hidden="1" customHeight="1" x14ac:dyDescent="0.2">
      <c r="A96" s="1275"/>
      <c r="B96" s="1275"/>
      <c r="C96" s="1275"/>
      <c r="D96" s="1275"/>
      <c r="E96" s="1275"/>
      <c r="F96" s="1275"/>
      <c r="G96" s="1275"/>
      <c r="H96" s="1275"/>
      <c r="I96" s="1275"/>
      <c r="J96" s="1275"/>
      <c r="K96" s="1275"/>
      <c r="L96" s="1275"/>
      <c r="M96" s="1275"/>
      <c r="N96" s="1275"/>
      <c r="O96" s="1275"/>
      <c r="P96" s="1275"/>
      <c r="Q96" s="1275"/>
      <c r="R96" s="1275"/>
      <c r="S96" s="1275"/>
      <c r="T96" s="1275"/>
      <c r="U96" s="1275"/>
      <c r="V96" s="1275"/>
      <c r="W96" s="1275"/>
      <c r="X96" s="1275"/>
      <c r="Y96" s="1275"/>
      <c r="Z96" s="1275"/>
      <c r="AA96" s="1275"/>
      <c r="AB96" s="1275"/>
      <c r="AC96" s="1275"/>
      <c r="AD96" s="1275"/>
      <c r="AE96" s="1275"/>
      <c r="AF96" s="1275"/>
      <c r="AG96" s="1275"/>
      <c r="AH96" s="1275"/>
      <c r="AI96" s="1275"/>
      <c r="AJ96" s="1275"/>
      <c r="AK96" s="1275"/>
      <c r="AL96" s="1275"/>
      <c r="AM96" s="1275"/>
      <c r="AN96" s="1275"/>
      <c r="AO96" s="1275"/>
      <c r="AP96" s="1275"/>
      <c r="AQ96" s="1275"/>
      <c r="AR96" s="1275"/>
      <c r="AS96" s="1275"/>
      <c r="AT96" s="1275"/>
      <c r="AU96" s="1275"/>
      <c r="AV96" s="1275"/>
      <c r="AW96" s="1275"/>
      <c r="AX96" s="1275"/>
      <c r="AY96" s="1275"/>
      <c r="AZ96" s="1275"/>
      <c r="BA96" s="1275"/>
      <c r="BB96" s="1275"/>
      <c r="BC96" s="1275"/>
    </row>
    <row r="97" spans="1:55" ht="15" hidden="1" customHeight="1" x14ac:dyDescent="0.2">
      <c r="A97" s="1275"/>
      <c r="B97" s="1275"/>
      <c r="C97" s="1275"/>
      <c r="D97" s="1275"/>
      <c r="E97" s="1275"/>
      <c r="F97" s="1275"/>
      <c r="G97" s="1275"/>
      <c r="H97" s="1275"/>
      <c r="I97" s="1275"/>
      <c r="J97" s="1275"/>
      <c r="K97" s="1275"/>
      <c r="L97" s="1275"/>
      <c r="M97" s="1275"/>
      <c r="N97" s="1275"/>
      <c r="O97" s="1275"/>
      <c r="P97" s="1275"/>
      <c r="Q97" s="1275"/>
      <c r="R97" s="1275"/>
      <c r="S97" s="1275"/>
      <c r="T97" s="1275"/>
      <c r="U97" s="1275"/>
      <c r="V97" s="1275"/>
      <c r="W97" s="1275"/>
      <c r="X97" s="1275"/>
      <c r="Y97" s="1275"/>
      <c r="Z97" s="1275"/>
      <c r="AA97" s="1275"/>
      <c r="AB97" s="1275"/>
      <c r="AC97" s="1275"/>
      <c r="AD97" s="1275"/>
      <c r="AE97" s="1275"/>
      <c r="AF97" s="1275"/>
      <c r="AG97" s="1275"/>
      <c r="AH97" s="1275"/>
      <c r="AI97" s="1275"/>
      <c r="AJ97" s="1275"/>
      <c r="AK97" s="1275"/>
      <c r="AL97" s="1275"/>
      <c r="AM97" s="1275"/>
      <c r="AN97" s="1275"/>
      <c r="AO97" s="1275"/>
      <c r="AP97" s="1275"/>
      <c r="AQ97" s="1275"/>
      <c r="AR97" s="1275"/>
      <c r="AS97" s="1275"/>
      <c r="AT97" s="1275"/>
      <c r="AU97" s="1275"/>
      <c r="AV97" s="1275"/>
      <c r="AW97" s="1275"/>
      <c r="AX97" s="1275"/>
      <c r="AY97" s="1275"/>
      <c r="AZ97" s="1275"/>
      <c r="BA97" s="1275"/>
      <c r="BB97" s="1275"/>
      <c r="BC97" s="1275"/>
    </row>
    <row r="98" spans="1:55" ht="15" hidden="1" customHeight="1" x14ac:dyDescent="0.2">
      <c r="A98" s="1275"/>
      <c r="B98" s="1275"/>
      <c r="C98" s="1275"/>
      <c r="D98" s="1275"/>
      <c r="E98" s="1275"/>
      <c r="F98" s="1275"/>
      <c r="G98" s="1275"/>
      <c r="H98" s="1275"/>
      <c r="I98" s="1275"/>
      <c r="J98" s="1275"/>
      <c r="K98" s="1275"/>
      <c r="L98" s="1275"/>
      <c r="M98" s="1275"/>
      <c r="N98" s="1275"/>
      <c r="O98" s="1275"/>
      <c r="P98" s="1275"/>
      <c r="Q98" s="1275"/>
      <c r="R98" s="1275"/>
      <c r="S98" s="1275"/>
      <c r="T98" s="1275"/>
      <c r="U98" s="1275"/>
      <c r="V98" s="1275"/>
      <c r="W98" s="1275"/>
      <c r="X98" s="1275"/>
      <c r="Y98" s="1275"/>
      <c r="Z98" s="1275"/>
      <c r="AA98" s="1275"/>
      <c r="AB98" s="1275"/>
      <c r="AC98" s="1275"/>
      <c r="AD98" s="1275"/>
      <c r="AE98" s="1275"/>
      <c r="AF98" s="1275"/>
      <c r="AG98" s="1275"/>
      <c r="AH98" s="1275"/>
      <c r="AI98" s="1275"/>
      <c r="AJ98" s="1275"/>
      <c r="AK98" s="1275"/>
      <c r="AL98" s="1275"/>
      <c r="AM98" s="1275"/>
      <c r="AN98" s="1275"/>
      <c r="AO98" s="1275"/>
      <c r="AP98" s="1275"/>
      <c r="AQ98" s="1275"/>
      <c r="AR98" s="1275"/>
      <c r="AS98" s="1275"/>
      <c r="AT98" s="1275"/>
      <c r="AU98" s="1275"/>
      <c r="AV98" s="1275"/>
      <c r="AW98" s="1275"/>
      <c r="AX98" s="1275"/>
      <c r="AY98" s="1275"/>
      <c r="AZ98" s="1275"/>
      <c r="BA98" s="1275"/>
      <c r="BB98" s="1275"/>
      <c r="BC98" s="1275"/>
    </row>
    <row r="99" spans="1:55" ht="15" hidden="1" customHeight="1" x14ac:dyDescent="0.2">
      <c r="A99" s="1275"/>
      <c r="B99" s="1275"/>
      <c r="C99" s="1275"/>
      <c r="D99" s="1275"/>
      <c r="E99" s="1275"/>
      <c r="F99" s="1275"/>
      <c r="G99" s="1275"/>
      <c r="H99" s="1275"/>
      <c r="I99" s="1275"/>
      <c r="J99" s="1275"/>
      <c r="K99" s="1275"/>
      <c r="L99" s="1275"/>
      <c r="M99" s="1275"/>
      <c r="N99" s="1275"/>
      <c r="O99" s="1275"/>
      <c r="P99" s="1275"/>
      <c r="Q99" s="1275"/>
      <c r="R99" s="1275"/>
      <c r="S99" s="1275"/>
      <c r="T99" s="1275"/>
      <c r="U99" s="1275"/>
      <c r="V99" s="1275"/>
      <c r="W99" s="1275"/>
      <c r="X99" s="1275"/>
      <c r="Y99" s="1275"/>
      <c r="Z99" s="1275"/>
      <c r="AA99" s="1275"/>
      <c r="AB99" s="1275"/>
      <c r="AC99" s="1275"/>
      <c r="AD99" s="1275"/>
      <c r="AE99" s="1275"/>
      <c r="AF99" s="1275"/>
      <c r="AG99" s="1275"/>
      <c r="AH99" s="1275"/>
      <c r="AI99" s="1275"/>
      <c r="AJ99" s="1275"/>
      <c r="AK99" s="1275"/>
      <c r="AL99" s="1275"/>
      <c r="AM99" s="1275"/>
      <c r="AN99" s="1275"/>
      <c r="AO99" s="1275"/>
      <c r="AP99" s="1275"/>
      <c r="AQ99" s="1275"/>
      <c r="AR99" s="1275"/>
      <c r="AS99" s="1275"/>
      <c r="AT99" s="1275"/>
      <c r="AU99" s="1275"/>
      <c r="AV99" s="1275"/>
      <c r="AW99" s="1275"/>
      <c r="AX99" s="1275"/>
      <c r="AY99" s="1275"/>
      <c r="AZ99" s="1275"/>
      <c r="BA99" s="1275"/>
      <c r="BB99" s="1275"/>
      <c r="BC99" s="1275"/>
    </row>
    <row r="100" spans="1:55" ht="15" hidden="1" customHeight="1" x14ac:dyDescent="0.2">
      <c r="A100" s="1275"/>
      <c r="B100" s="1275"/>
      <c r="C100" s="1275"/>
      <c r="D100" s="1275"/>
      <c r="E100" s="1275"/>
      <c r="F100" s="1275"/>
      <c r="G100" s="1275"/>
      <c r="H100" s="1275"/>
      <c r="I100" s="1275"/>
      <c r="J100" s="1275"/>
      <c r="K100" s="1275"/>
      <c r="L100" s="1275"/>
      <c r="M100" s="1275"/>
      <c r="N100" s="1275"/>
      <c r="O100" s="1275"/>
      <c r="P100" s="1275"/>
      <c r="Q100" s="1275"/>
      <c r="R100" s="1275"/>
      <c r="S100" s="1275"/>
      <c r="T100" s="1275"/>
      <c r="U100" s="1275"/>
      <c r="V100" s="1275"/>
      <c r="W100" s="1275"/>
      <c r="X100" s="1275"/>
      <c r="Y100" s="1275"/>
      <c r="Z100" s="1275"/>
      <c r="AA100" s="1275"/>
      <c r="AB100" s="1275"/>
      <c r="AC100" s="1275"/>
      <c r="AD100" s="1275"/>
      <c r="AE100" s="1275"/>
      <c r="AF100" s="1275"/>
      <c r="AG100" s="1275"/>
      <c r="AH100" s="1275"/>
      <c r="AI100" s="1275"/>
      <c r="AJ100" s="1275"/>
      <c r="AK100" s="1275"/>
      <c r="AL100" s="1275"/>
      <c r="AM100" s="1275"/>
      <c r="AN100" s="1275"/>
      <c r="AO100" s="1275"/>
      <c r="AP100" s="1275"/>
      <c r="AQ100" s="1275"/>
      <c r="AR100" s="1275"/>
      <c r="AS100" s="1275"/>
      <c r="AT100" s="1275"/>
      <c r="AU100" s="1275"/>
      <c r="AV100" s="1275"/>
      <c r="AW100" s="1275"/>
      <c r="AX100" s="1275"/>
      <c r="AY100" s="1275"/>
      <c r="AZ100" s="1275"/>
      <c r="BA100" s="1275"/>
      <c r="BB100" s="1275"/>
      <c r="BC100" s="1275"/>
    </row>
    <row r="101" spans="1:55" ht="15" hidden="1" customHeight="1" x14ac:dyDescent="0.2">
      <c r="A101" s="1275"/>
      <c r="B101" s="1275"/>
      <c r="C101" s="1275"/>
      <c r="D101" s="1275"/>
      <c r="E101" s="1275"/>
      <c r="F101" s="1275"/>
      <c r="G101" s="1275"/>
      <c r="H101" s="1275"/>
      <c r="I101" s="1275"/>
      <c r="J101" s="1275"/>
      <c r="K101" s="1275"/>
      <c r="L101" s="1275"/>
      <c r="M101" s="1275"/>
      <c r="N101" s="1275"/>
      <c r="O101" s="1275"/>
      <c r="P101" s="1275"/>
      <c r="Q101" s="1275"/>
      <c r="R101" s="1275"/>
      <c r="S101" s="1275"/>
      <c r="T101" s="1275"/>
      <c r="U101" s="1275"/>
      <c r="V101" s="1275"/>
      <c r="W101" s="1275"/>
      <c r="X101" s="1275"/>
      <c r="Y101" s="1275"/>
      <c r="Z101" s="1275"/>
      <c r="AA101" s="1275"/>
      <c r="AB101" s="1275"/>
      <c r="AC101" s="1275"/>
      <c r="AD101" s="1275"/>
      <c r="AE101" s="1275"/>
      <c r="AF101" s="1275"/>
      <c r="AG101" s="1275"/>
      <c r="AH101" s="1275"/>
      <c r="AI101" s="1275"/>
      <c r="AJ101" s="1275"/>
      <c r="AK101" s="1275"/>
      <c r="AL101" s="1275"/>
      <c r="AM101" s="1275"/>
      <c r="AN101" s="1275"/>
      <c r="AO101" s="1275"/>
      <c r="AP101" s="1275"/>
      <c r="AQ101" s="1275"/>
      <c r="AR101" s="1275"/>
      <c r="AS101" s="1275"/>
      <c r="AT101" s="1275"/>
      <c r="AU101" s="1275"/>
      <c r="AV101" s="1275"/>
      <c r="AW101" s="1275"/>
      <c r="AX101" s="1275"/>
      <c r="AY101" s="1275"/>
      <c r="AZ101" s="1275"/>
      <c r="BA101" s="1275"/>
      <c r="BB101" s="1275"/>
      <c r="BC101" s="1275"/>
    </row>
    <row r="102" spans="1:55" ht="15" hidden="1" customHeight="1" x14ac:dyDescent="0.2">
      <c r="A102" s="1275"/>
      <c r="B102" s="1275"/>
      <c r="C102" s="1275"/>
      <c r="D102" s="1275"/>
      <c r="E102" s="1275"/>
      <c r="F102" s="1275"/>
      <c r="G102" s="1275"/>
      <c r="H102" s="1275"/>
      <c r="I102" s="1275"/>
      <c r="J102" s="1275"/>
      <c r="K102" s="1275"/>
      <c r="L102" s="1275"/>
      <c r="M102" s="1275"/>
      <c r="N102" s="1275"/>
      <c r="O102" s="1275"/>
      <c r="P102" s="1275"/>
      <c r="Q102" s="1275"/>
      <c r="R102" s="1275"/>
      <c r="S102" s="1275"/>
      <c r="T102" s="1275"/>
      <c r="U102" s="1275"/>
      <c r="V102" s="1275"/>
      <c r="W102" s="1275"/>
      <c r="X102" s="1275"/>
      <c r="Y102" s="1275"/>
      <c r="Z102" s="1275"/>
      <c r="AA102" s="1275"/>
      <c r="AB102" s="1275"/>
      <c r="AC102" s="1275"/>
      <c r="AD102" s="1275"/>
      <c r="AE102" s="1275"/>
      <c r="AF102" s="1275"/>
      <c r="AG102" s="1275"/>
      <c r="AH102" s="1275"/>
      <c r="AI102" s="1275"/>
      <c r="AJ102" s="1275"/>
      <c r="AK102" s="1275"/>
      <c r="AL102" s="1275"/>
      <c r="AM102" s="1275"/>
      <c r="AN102" s="1275"/>
      <c r="AO102" s="1275"/>
      <c r="AP102" s="1275"/>
      <c r="AQ102" s="1275"/>
      <c r="AR102" s="1275"/>
      <c r="AS102" s="1275"/>
      <c r="AT102" s="1275"/>
      <c r="AU102" s="1275"/>
      <c r="AV102" s="1275"/>
      <c r="AW102" s="1275"/>
      <c r="AX102" s="1275"/>
      <c r="AY102" s="1275"/>
      <c r="AZ102" s="1275"/>
      <c r="BA102" s="1275"/>
      <c r="BB102" s="1275"/>
      <c r="BC102" s="1275"/>
    </row>
    <row r="103" spans="1:55" ht="15" hidden="1" customHeight="1" x14ac:dyDescent="0.2">
      <c r="A103" s="1275"/>
      <c r="B103" s="1275"/>
      <c r="C103" s="1275"/>
      <c r="D103" s="1275"/>
      <c r="E103" s="1275"/>
      <c r="F103" s="1275"/>
      <c r="G103" s="1275"/>
      <c r="H103" s="1275"/>
      <c r="I103" s="1275"/>
      <c r="J103" s="1275"/>
      <c r="K103" s="1275"/>
      <c r="L103" s="1275"/>
      <c r="M103" s="1275"/>
      <c r="N103" s="1275"/>
      <c r="O103" s="1275"/>
      <c r="P103" s="1275"/>
      <c r="Q103" s="1275"/>
      <c r="R103" s="1275"/>
      <c r="S103" s="1275"/>
      <c r="T103" s="1275"/>
      <c r="U103" s="1275"/>
      <c r="V103" s="1275"/>
      <c r="W103" s="1275"/>
      <c r="X103" s="1275"/>
      <c r="Y103" s="1275"/>
      <c r="Z103" s="1275"/>
      <c r="AA103" s="1275"/>
      <c r="AB103" s="1275"/>
      <c r="AC103" s="1275"/>
      <c r="AD103" s="1275"/>
      <c r="AE103" s="1275"/>
      <c r="AF103" s="1275"/>
      <c r="AG103" s="1275"/>
      <c r="AH103" s="1275"/>
      <c r="AI103" s="1275"/>
      <c r="AJ103" s="1275"/>
      <c r="AK103" s="1275"/>
      <c r="AL103" s="1275"/>
      <c r="AM103" s="1275"/>
      <c r="AN103" s="1275"/>
      <c r="AO103" s="1275"/>
      <c r="AP103" s="1275"/>
      <c r="AQ103" s="1275"/>
      <c r="AR103" s="1275"/>
      <c r="AS103" s="1275"/>
      <c r="AT103" s="1275"/>
      <c r="AU103" s="1275"/>
      <c r="AV103" s="1275"/>
      <c r="AW103" s="1275"/>
      <c r="AX103" s="1275"/>
      <c r="AY103" s="1275"/>
      <c r="AZ103" s="1275"/>
      <c r="BA103" s="1275"/>
      <c r="BB103" s="1275"/>
      <c r="BC103" s="1275"/>
    </row>
    <row r="104" spans="1:55" ht="15" hidden="1" customHeight="1" x14ac:dyDescent="0.2">
      <c r="A104" s="1275"/>
      <c r="B104" s="1275"/>
      <c r="C104" s="1275"/>
      <c r="D104" s="1275"/>
      <c r="E104" s="1275"/>
      <c r="F104" s="1275"/>
      <c r="G104" s="1275"/>
      <c r="H104" s="1275"/>
      <c r="I104" s="1275"/>
      <c r="J104" s="1275"/>
      <c r="K104" s="1275"/>
      <c r="L104" s="1275"/>
      <c r="M104" s="1275"/>
      <c r="N104" s="1275"/>
      <c r="O104" s="1275"/>
      <c r="P104" s="1275"/>
      <c r="Q104" s="1275"/>
      <c r="R104" s="1275"/>
      <c r="S104" s="1275"/>
      <c r="T104" s="1275"/>
      <c r="U104" s="1275"/>
      <c r="V104" s="1275"/>
      <c r="W104" s="1275"/>
      <c r="X104" s="1275"/>
      <c r="Y104" s="1275"/>
      <c r="Z104" s="1275"/>
      <c r="AA104" s="1275"/>
      <c r="AB104" s="1275"/>
      <c r="AC104" s="1275"/>
      <c r="AD104" s="1275"/>
      <c r="AE104" s="1275"/>
      <c r="AF104" s="1275"/>
      <c r="AG104" s="1275"/>
      <c r="AH104" s="1275"/>
      <c r="AI104" s="1275"/>
      <c r="AJ104" s="1275"/>
      <c r="AK104" s="1275"/>
      <c r="AL104" s="1275"/>
      <c r="AM104" s="1275"/>
      <c r="AN104" s="1275"/>
      <c r="AO104" s="1275"/>
      <c r="AP104" s="1275"/>
      <c r="AQ104" s="1275"/>
      <c r="AR104" s="1275"/>
      <c r="AS104" s="1275"/>
      <c r="AT104" s="1275"/>
      <c r="AU104" s="1275"/>
      <c r="AV104" s="1275"/>
      <c r="AW104" s="1275"/>
      <c r="AX104" s="1275"/>
      <c r="AY104" s="1275"/>
      <c r="AZ104" s="1275"/>
      <c r="BA104" s="1275"/>
      <c r="BB104" s="1275"/>
      <c r="BC104" s="1275"/>
    </row>
    <row r="105" spans="1:55" ht="15" hidden="1" customHeight="1" x14ac:dyDescent="0.2">
      <c r="A105" s="1275"/>
      <c r="B105" s="1275"/>
      <c r="C105" s="1275"/>
      <c r="D105" s="1275"/>
      <c r="E105" s="1275"/>
      <c r="F105" s="1275"/>
      <c r="G105" s="1275"/>
      <c r="H105" s="1275"/>
      <c r="I105" s="1275"/>
      <c r="J105" s="1275"/>
      <c r="K105" s="1275"/>
      <c r="L105" s="1275"/>
      <c r="M105" s="1275"/>
      <c r="N105" s="1275"/>
      <c r="O105" s="1275"/>
      <c r="P105" s="1275"/>
      <c r="Q105" s="1275"/>
      <c r="R105" s="1275"/>
      <c r="S105" s="1275"/>
      <c r="T105" s="1275"/>
      <c r="U105" s="1275"/>
      <c r="V105" s="1275"/>
      <c r="W105" s="1275"/>
      <c r="X105" s="1275"/>
      <c r="Y105" s="1275"/>
      <c r="Z105" s="1275"/>
      <c r="AA105" s="1275"/>
      <c r="AB105" s="1275"/>
      <c r="AC105" s="1275"/>
      <c r="AD105" s="1275"/>
      <c r="AE105" s="1275"/>
      <c r="AF105" s="1275"/>
      <c r="AG105" s="1275"/>
      <c r="AH105" s="1275"/>
      <c r="AI105" s="1275"/>
      <c r="AJ105" s="1275"/>
      <c r="AK105" s="1275"/>
      <c r="AL105" s="1275"/>
      <c r="AM105" s="1275"/>
      <c r="AN105" s="1275"/>
      <c r="AO105" s="1275"/>
      <c r="AP105" s="1275"/>
      <c r="AQ105" s="1275"/>
      <c r="AR105" s="1275"/>
      <c r="AS105" s="1275"/>
      <c r="AT105" s="1275"/>
      <c r="AU105" s="1275"/>
      <c r="AV105" s="1275"/>
      <c r="AW105" s="1275"/>
      <c r="AX105" s="1275"/>
      <c r="AY105" s="1275"/>
      <c r="AZ105" s="1275"/>
      <c r="BA105" s="1275"/>
      <c r="BB105" s="1275"/>
      <c r="BC105" s="1275"/>
    </row>
    <row r="106" spans="1:55" ht="15" hidden="1" customHeight="1" x14ac:dyDescent="0.2">
      <c r="A106" s="1275"/>
      <c r="B106" s="1275"/>
      <c r="C106" s="1275"/>
      <c r="D106" s="1275"/>
      <c r="E106" s="1275"/>
      <c r="F106" s="1275"/>
      <c r="G106" s="1275"/>
      <c r="H106" s="1275"/>
      <c r="I106" s="1275"/>
      <c r="J106" s="1275"/>
      <c r="K106" s="1275"/>
      <c r="L106" s="1275"/>
      <c r="M106" s="1275"/>
      <c r="N106" s="1275"/>
      <c r="O106" s="1275"/>
      <c r="P106" s="1275"/>
      <c r="Q106" s="1275"/>
      <c r="R106" s="1275"/>
      <c r="S106" s="1275"/>
      <c r="T106" s="1275"/>
      <c r="U106" s="1275"/>
      <c r="V106" s="1275"/>
      <c r="W106" s="1275"/>
      <c r="X106" s="1275"/>
      <c r="Y106" s="1275"/>
      <c r="Z106" s="1275"/>
      <c r="AA106" s="1275"/>
      <c r="AB106" s="1275"/>
      <c r="AC106" s="1275"/>
      <c r="AD106" s="1275"/>
      <c r="AE106" s="1275"/>
      <c r="AF106" s="1275"/>
      <c r="AG106" s="1275"/>
      <c r="AH106" s="1275"/>
      <c r="AI106" s="1275"/>
      <c r="AJ106" s="1275"/>
      <c r="AK106" s="1275"/>
      <c r="AL106" s="1275"/>
      <c r="AM106" s="1275"/>
      <c r="AN106" s="1275"/>
      <c r="AO106" s="1275"/>
      <c r="AP106" s="1275"/>
      <c r="AQ106" s="1275"/>
      <c r="AR106" s="1275"/>
      <c r="AS106" s="1275"/>
      <c r="AT106" s="1275"/>
      <c r="AU106" s="1275"/>
      <c r="AV106" s="1275"/>
      <c r="AW106" s="1275"/>
      <c r="AX106" s="1275"/>
      <c r="AY106" s="1275"/>
      <c r="AZ106" s="1275"/>
      <c r="BA106" s="1275"/>
      <c r="BB106" s="1275"/>
      <c r="BC106" s="1275"/>
    </row>
    <row r="107" spans="1:55" ht="15" hidden="1" customHeight="1" x14ac:dyDescent="0.2">
      <c r="A107" s="1275"/>
      <c r="B107" s="1275"/>
      <c r="C107" s="1275"/>
      <c r="D107" s="1275"/>
      <c r="E107" s="1275"/>
      <c r="F107" s="1275"/>
      <c r="G107" s="1275"/>
      <c r="H107" s="1275"/>
      <c r="I107" s="1275"/>
      <c r="J107" s="1275"/>
      <c r="K107" s="1275"/>
      <c r="L107" s="1275"/>
      <c r="M107" s="1275"/>
      <c r="N107" s="1275"/>
      <c r="O107" s="1275"/>
      <c r="P107" s="1275"/>
      <c r="Q107" s="1275"/>
      <c r="R107" s="1275"/>
      <c r="S107" s="1275"/>
      <c r="T107" s="1275"/>
      <c r="U107" s="1275"/>
      <c r="V107" s="1275"/>
      <c r="W107" s="1275"/>
      <c r="X107" s="1275"/>
      <c r="Y107" s="1275"/>
      <c r="Z107" s="1275"/>
      <c r="AA107" s="1275"/>
      <c r="AB107" s="1275"/>
      <c r="AC107" s="1275"/>
      <c r="AD107" s="1275"/>
      <c r="AE107" s="1275"/>
      <c r="AF107" s="1275"/>
      <c r="AG107" s="1275"/>
      <c r="AH107" s="1275"/>
      <c r="AI107" s="1275"/>
      <c r="AJ107" s="1275"/>
      <c r="AK107" s="1275"/>
      <c r="AL107" s="1275"/>
      <c r="AM107" s="1275"/>
      <c r="AN107" s="1275"/>
      <c r="AO107" s="1275"/>
      <c r="AP107" s="1275"/>
      <c r="AQ107" s="1275"/>
      <c r="AR107" s="1275"/>
      <c r="AS107" s="1275"/>
      <c r="AT107" s="1275"/>
      <c r="AU107" s="1275"/>
      <c r="AV107" s="1275"/>
      <c r="AW107" s="1275"/>
      <c r="AX107" s="1275"/>
      <c r="AY107" s="1275"/>
      <c r="AZ107" s="1275"/>
      <c r="BA107" s="1275"/>
      <c r="BB107" s="1275"/>
      <c r="BC107" s="1275"/>
    </row>
    <row r="108" spans="1:55" ht="15" hidden="1" customHeight="1" x14ac:dyDescent="0.2">
      <c r="A108" s="1275"/>
      <c r="B108" s="1275"/>
      <c r="C108" s="1275"/>
      <c r="D108" s="1275"/>
      <c r="E108" s="1275"/>
      <c r="F108" s="1275"/>
      <c r="G108" s="1275"/>
      <c r="H108" s="1275"/>
      <c r="I108" s="1275"/>
      <c r="J108" s="1275"/>
      <c r="K108" s="1275"/>
      <c r="L108" s="1275"/>
      <c r="M108" s="1275"/>
      <c r="N108" s="1275"/>
      <c r="O108" s="1275"/>
      <c r="P108" s="1275"/>
      <c r="Q108" s="1275"/>
      <c r="R108" s="1275"/>
      <c r="S108" s="1275"/>
      <c r="T108" s="1275"/>
      <c r="U108" s="1275"/>
      <c r="V108" s="1275"/>
      <c r="W108" s="1275"/>
      <c r="X108" s="1275"/>
      <c r="Y108" s="1275"/>
      <c r="Z108" s="1275"/>
      <c r="AA108" s="1275"/>
      <c r="AB108" s="1275"/>
      <c r="AC108" s="1275"/>
      <c r="AD108" s="1275"/>
      <c r="AE108" s="1275"/>
      <c r="AF108" s="1275"/>
      <c r="AG108" s="1275"/>
      <c r="AH108" s="1275"/>
      <c r="AI108" s="1275"/>
      <c r="AJ108" s="1275"/>
      <c r="AK108" s="1275"/>
      <c r="AL108" s="1275"/>
      <c r="AM108" s="1275"/>
      <c r="AN108" s="1275"/>
      <c r="AO108" s="1275"/>
      <c r="AP108" s="1275"/>
      <c r="AQ108" s="1275"/>
      <c r="AR108" s="1275"/>
      <c r="AS108" s="1275"/>
      <c r="AT108" s="1275"/>
      <c r="AU108" s="1275"/>
      <c r="AV108" s="1275"/>
      <c r="AW108" s="1275"/>
      <c r="AX108" s="1275"/>
      <c r="AY108" s="1275"/>
      <c r="AZ108" s="1275"/>
      <c r="BA108" s="1275"/>
      <c r="BB108" s="1275"/>
      <c r="BC108" s="1275"/>
    </row>
    <row r="109" spans="1:55" ht="15" hidden="1" customHeight="1" x14ac:dyDescent="0.2">
      <c r="A109" s="1275"/>
      <c r="B109" s="1275"/>
      <c r="C109" s="1275"/>
      <c r="D109" s="1275"/>
      <c r="E109" s="1275"/>
      <c r="F109" s="1275"/>
      <c r="G109" s="1275"/>
      <c r="H109" s="1275"/>
      <c r="I109" s="1275"/>
      <c r="J109" s="1275"/>
      <c r="K109" s="1275"/>
      <c r="L109" s="1275"/>
      <c r="M109" s="1275"/>
      <c r="N109" s="1275"/>
      <c r="O109" s="1275"/>
      <c r="P109" s="1275"/>
      <c r="Q109" s="1275"/>
      <c r="R109" s="1275"/>
      <c r="S109" s="1275"/>
      <c r="T109" s="1275"/>
      <c r="U109" s="1275"/>
      <c r="V109" s="1275"/>
      <c r="W109" s="1275"/>
      <c r="X109" s="1275"/>
      <c r="Y109" s="1275"/>
      <c r="Z109" s="1275"/>
      <c r="AA109" s="1275"/>
      <c r="AB109" s="1275"/>
      <c r="AC109" s="1275"/>
      <c r="AD109" s="1275"/>
      <c r="AE109" s="1275"/>
      <c r="AF109" s="1275"/>
      <c r="AG109" s="1275"/>
      <c r="AH109" s="1275"/>
      <c r="AI109" s="1275"/>
      <c r="AJ109" s="1275"/>
      <c r="AK109" s="1275"/>
      <c r="AL109" s="1275"/>
      <c r="AM109" s="1275"/>
      <c r="AN109" s="1275"/>
      <c r="AO109" s="1275"/>
      <c r="AP109" s="1275"/>
      <c r="AQ109" s="1275"/>
      <c r="AR109" s="1275"/>
      <c r="AS109" s="1275"/>
      <c r="AT109" s="1275"/>
      <c r="AU109" s="1275"/>
      <c r="AV109" s="1275"/>
      <c r="AW109" s="1275"/>
      <c r="AX109" s="1275"/>
      <c r="AY109" s="1275"/>
      <c r="AZ109" s="1275"/>
      <c r="BA109" s="1275"/>
      <c r="BB109" s="1275"/>
      <c r="BC109" s="1275"/>
    </row>
    <row r="110" spans="1:55" ht="15" hidden="1" customHeight="1" x14ac:dyDescent="0.2">
      <c r="A110" s="1275"/>
      <c r="B110" s="1275"/>
      <c r="C110" s="1275"/>
      <c r="D110" s="1275"/>
      <c r="E110" s="1275"/>
      <c r="F110" s="1275"/>
      <c r="G110" s="1275"/>
      <c r="H110" s="1275"/>
      <c r="I110" s="1275"/>
      <c r="J110" s="1275"/>
      <c r="K110" s="1275"/>
      <c r="L110" s="1275"/>
      <c r="M110" s="1275"/>
      <c r="N110" s="1275"/>
      <c r="O110" s="1275"/>
      <c r="P110" s="1275"/>
      <c r="Q110" s="1275"/>
      <c r="R110" s="1275"/>
      <c r="S110" s="1275"/>
      <c r="T110" s="1275"/>
      <c r="U110" s="1275"/>
      <c r="V110" s="1275"/>
      <c r="W110" s="1275"/>
      <c r="X110" s="1275"/>
      <c r="Y110" s="1275"/>
      <c r="Z110" s="1275"/>
      <c r="AA110" s="1275"/>
      <c r="AB110" s="1275"/>
      <c r="AC110" s="1275"/>
      <c r="AD110" s="1275"/>
      <c r="AE110" s="1275"/>
      <c r="AF110" s="1275"/>
      <c r="AG110" s="1275"/>
      <c r="AH110" s="1275"/>
      <c r="AI110" s="1275"/>
      <c r="AJ110" s="1275"/>
      <c r="AK110" s="1275"/>
      <c r="AL110" s="1275"/>
      <c r="AM110" s="1275"/>
      <c r="AN110" s="1275"/>
      <c r="AO110" s="1275"/>
      <c r="AP110" s="1275"/>
      <c r="AQ110" s="1275"/>
      <c r="AR110" s="1275"/>
      <c r="AS110" s="1275"/>
      <c r="AT110" s="1275"/>
      <c r="AU110" s="1275"/>
      <c r="AV110" s="1275"/>
      <c r="AW110" s="1275"/>
      <c r="AX110" s="1275"/>
      <c r="AY110" s="1275"/>
      <c r="AZ110" s="1275"/>
      <c r="BA110" s="1275"/>
      <c r="BB110" s="1275"/>
      <c r="BC110" s="1275"/>
    </row>
    <row r="111" spans="1:55" ht="15" hidden="1" customHeight="1" x14ac:dyDescent="0.2">
      <c r="A111" s="1275"/>
      <c r="B111" s="1275"/>
      <c r="C111" s="1275"/>
      <c r="D111" s="1275"/>
      <c r="E111" s="1275"/>
      <c r="F111" s="1275"/>
      <c r="G111" s="1275"/>
      <c r="H111" s="1275"/>
      <c r="I111" s="1275"/>
      <c r="J111" s="1275"/>
      <c r="K111" s="1275"/>
      <c r="L111" s="1275"/>
      <c r="M111" s="1275"/>
      <c r="N111" s="1275"/>
      <c r="O111" s="1275"/>
      <c r="P111" s="1275"/>
      <c r="Q111" s="1275"/>
      <c r="R111" s="1275"/>
      <c r="S111" s="1275"/>
      <c r="T111" s="1275"/>
      <c r="U111" s="1275"/>
      <c r="V111" s="1275"/>
      <c r="W111" s="1275"/>
      <c r="X111" s="1275"/>
      <c r="Y111" s="1275"/>
      <c r="Z111" s="1275"/>
      <c r="AA111" s="1275"/>
      <c r="AB111" s="1275"/>
      <c r="AC111" s="1275"/>
      <c r="AD111" s="1275"/>
      <c r="AE111" s="1275"/>
      <c r="AF111" s="1275"/>
      <c r="AG111" s="1275"/>
      <c r="AH111" s="1275"/>
      <c r="AI111" s="1275"/>
      <c r="AJ111" s="1275"/>
      <c r="AK111" s="1275"/>
      <c r="AL111" s="1275"/>
      <c r="AM111" s="1275"/>
      <c r="AN111" s="1275"/>
      <c r="AO111" s="1275"/>
      <c r="AP111" s="1275"/>
      <c r="AQ111" s="1275"/>
      <c r="AR111" s="1275"/>
      <c r="AS111" s="1275"/>
      <c r="AT111" s="1275"/>
      <c r="AU111" s="1275"/>
      <c r="AV111" s="1275"/>
      <c r="AW111" s="1275"/>
      <c r="AX111" s="1275"/>
      <c r="AY111" s="1275"/>
      <c r="AZ111" s="1275"/>
      <c r="BA111" s="1275"/>
      <c r="BB111" s="1275"/>
      <c r="BC111" s="1275"/>
    </row>
    <row r="112" spans="1:55" ht="15" hidden="1" customHeight="1" x14ac:dyDescent="0.2">
      <c r="A112" s="1275"/>
      <c r="B112" s="1275"/>
      <c r="C112" s="1275"/>
      <c r="D112" s="1275"/>
      <c r="E112" s="1275"/>
      <c r="F112" s="1275"/>
      <c r="G112" s="1275"/>
      <c r="H112" s="1275"/>
      <c r="I112" s="1275"/>
      <c r="J112" s="1275"/>
      <c r="K112" s="1275"/>
      <c r="L112" s="1275"/>
      <c r="M112" s="1275"/>
      <c r="N112" s="1275"/>
      <c r="O112" s="1275"/>
      <c r="P112" s="1275"/>
      <c r="Q112" s="1275"/>
      <c r="R112" s="1275"/>
      <c r="S112" s="1275"/>
      <c r="T112" s="1275"/>
      <c r="U112" s="1275"/>
      <c r="V112" s="1275"/>
      <c r="W112" s="1275"/>
      <c r="X112" s="1275"/>
      <c r="Y112" s="1275"/>
      <c r="Z112" s="1275"/>
      <c r="AA112" s="1275"/>
      <c r="AB112" s="1275"/>
      <c r="AC112" s="1275"/>
      <c r="AD112" s="1275"/>
      <c r="AE112" s="1275"/>
      <c r="AF112" s="1275"/>
      <c r="AG112" s="1275"/>
      <c r="AH112" s="1275"/>
      <c r="AI112" s="1275"/>
      <c r="AJ112" s="1275"/>
      <c r="AK112" s="1275"/>
      <c r="AL112" s="1275"/>
      <c r="AM112" s="1275"/>
      <c r="AN112" s="1275"/>
      <c r="AO112" s="1275"/>
      <c r="AP112" s="1275"/>
      <c r="AQ112" s="1275"/>
      <c r="AR112" s="1275"/>
      <c r="AS112" s="1275"/>
      <c r="AT112" s="1275"/>
      <c r="AU112" s="1275"/>
      <c r="AV112" s="1275"/>
      <c r="AW112" s="1275"/>
      <c r="AX112" s="1275"/>
      <c r="AY112" s="1275"/>
      <c r="AZ112" s="1275"/>
      <c r="BA112" s="1275"/>
      <c r="BB112" s="1275"/>
      <c r="BC112" s="1275"/>
    </row>
    <row r="113" spans="1:55" ht="39.75" hidden="1" customHeight="1" x14ac:dyDescent="0.2">
      <c r="A113" s="1275"/>
      <c r="B113" s="1275"/>
      <c r="C113" s="1275"/>
      <c r="D113" s="1275"/>
      <c r="E113" s="1275"/>
      <c r="F113" s="1275"/>
      <c r="G113" s="1275"/>
      <c r="H113" s="1275"/>
      <c r="I113" s="1275"/>
      <c r="J113" s="1275"/>
      <c r="K113" s="1275"/>
      <c r="L113" s="1275"/>
      <c r="M113" s="1275"/>
      <c r="N113" s="1275"/>
      <c r="O113" s="1275"/>
      <c r="P113" s="1275"/>
      <c r="Q113" s="1275"/>
      <c r="R113" s="1275"/>
      <c r="S113" s="1275"/>
      <c r="T113" s="1275"/>
      <c r="U113" s="1275"/>
      <c r="V113" s="1275"/>
      <c r="W113" s="1275"/>
      <c r="X113" s="1275"/>
      <c r="Y113" s="1275"/>
      <c r="Z113" s="1275"/>
      <c r="AA113" s="1275"/>
      <c r="AB113" s="1275"/>
      <c r="AC113" s="1275"/>
      <c r="AD113" s="1275"/>
      <c r="AE113" s="1275"/>
      <c r="AF113" s="1275"/>
      <c r="AG113" s="1275"/>
      <c r="AH113" s="1275"/>
      <c r="AI113" s="1275"/>
      <c r="AJ113" s="1275"/>
      <c r="AK113" s="1275"/>
      <c r="AL113" s="1275"/>
      <c r="AM113" s="1275"/>
      <c r="AN113" s="1275"/>
      <c r="AO113" s="1275"/>
      <c r="AP113" s="1275"/>
      <c r="AQ113" s="1275"/>
      <c r="AR113" s="1275"/>
      <c r="AS113" s="1275"/>
      <c r="AT113" s="1275"/>
      <c r="AU113" s="1275"/>
      <c r="AV113" s="1275"/>
      <c r="AW113" s="1275"/>
      <c r="AX113" s="1275"/>
      <c r="AY113" s="1275"/>
      <c r="AZ113" s="1275"/>
      <c r="BA113" s="1275"/>
      <c r="BB113" s="1275"/>
      <c r="BC113" s="1275"/>
    </row>
    <row r="114" spans="1:55" ht="15" hidden="1" customHeight="1" x14ac:dyDescent="0.2">
      <c r="A114" s="1275"/>
      <c r="B114" s="1275"/>
      <c r="C114" s="1275"/>
      <c r="D114" s="1275"/>
      <c r="E114" s="1275"/>
      <c r="F114" s="1275"/>
      <c r="G114" s="1275"/>
      <c r="H114" s="1275"/>
      <c r="I114" s="1275"/>
      <c r="J114" s="1275"/>
      <c r="K114" s="1275"/>
      <c r="L114" s="1275"/>
      <c r="M114" s="1275"/>
      <c r="N114" s="1275"/>
      <c r="O114" s="1275"/>
      <c r="P114" s="1275"/>
      <c r="Q114" s="1275"/>
      <c r="R114" s="1275"/>
      <c r="S114" s="1275"/>
      <c r="T114" s="1275"/>
      <c r="U114" s="1275"/>
      <c r="V114" s="1275"/>
      <c r="W114" s="1275"/>
      <c r="X114" s="1275"/>
      <c r="Y114" s="1275"/>
      <c r="Z114" s="1275"/>
      <c r="AA114" s="1275"/>
      <c r="AB114" s="1275"/>
      <c r="AC114" s="1275"/>
      <c r="AD114" s="1275"/>
      <c r="AE114" s="1275"/>
      <c r="AF114" s="1275"/>
      <c r="AG114" s="1275"/>
      <c r="AH114" s="1275"/>
      <c r="AI114" s="1275"/>
      <c r="AJ114" s="1275"/>
      <c r="AK114" s="1275"/>
      <c r="AL114" s="1275"/>
      <c r="AM114" s="1275"/>
      <c r="AN114" s="1275"/>
      <c r="AO114" s="1275"/>
      <c r="AP114" s="1275"/>
      <c r="AQ114" s="1275"/>
      <c r="AR114" s="1275"/>
      <c r="AS114" s="1275"/>
      <c r="AT114" s="1275"/>
      <c r="AU114" s="1275"/>
      <c r="AV114" s="1275"/>
      <c r="AW114" s="1275"/>
      <c r="AX114" s="1275"/>
      <c r="AY114" s="1275"/>
      <c r="AZ114" s="1275"/>
      <c r="BA114" s="1275"/>
      <c r="BB114" s="1275"/>
      <c r="BC114" s="1275"/>
    </row>
    <row r="115" spans="1:55" ht="15" hidden="1" customHeight="1" x14ac:dyDescent="0.2">
      <c r="A115" s="1275"/>
      <c r="B115" s="1275"/>
      <c r="C115" s="1275"/>
      <c r="D115" s="1275"/>
      <c r="E115" s="1275"/>
      <c r="F115" s="1275"/>
      <c r="G115" s="1275"/>
      <c r="H115" s="1275"/>
      <c r="I115" s="1275"/>
      <c r="J115" s="1275"/>
      <c r="K115" s="1275"/>
      <c r="L115" s="1275"/>
      <c r="M115" s="1275"/>
      <c r="N115" s="1275"/>
      <c r="O115" s="1275"/>
      <c r="P115" s="1275"/>
      <c r="Q115" s="1275"/>
      <c r="R115" s="1275"/>
      <c r="S115" s="1275"/>
      <c r="T115" s="1275"/>
      <c r="U115" s="1275"/>
      <c r="V115" s="1275"/>
      <c r="W115" s="1275"/>
      <c r="X115" s="1275"/>
      <c r="Y115" s="1275"/>
      <c r="Z115" s="1275"/>
      <c r="AA115" s="1275"/>
      <c r="AB115" s="1275"/>
      <c r="AC115" s="1275"/>
      <c r="AD115" s="1275"/>
      <c r="AE115" s="1275"/>
      <c r="AF115" s="1275"/>
      <c r="AG115" s="1275"/>
      <c r="AH115" s="1275"/>
      <c r="AI115" s="1275"/>
      <c r="AJ115" s="1275"/>
      <c r="AK115" s="1275"/>
      <c r="AL115" s="1275"/>
      <c r="AM115" s="1275"/>
      <c r="AN115" s="1275"/>
      <c r="AO115" s="1275"/>
      <c r="AP115" s="1275"/>
      <c r="AQ115" s="1275"/>
      <c r="AR115" s="1275"/>
      <c r="AS115" s="1275"/>
      <c r="AT115" s="1275"/>
      <c r="AU115" s="1275"/>
      <c r="AV115" s="1275"/>
      <c r="AW115" s="1275"/>
      <c r="AX115" s="1275"/>
      <c r="AY115" s="1275"/>
      <c r="AZ115" s="1275"/>
      <c r="BA115" s="1275"/>
      <c r="BB115" s="1275"/>
      <c r="BC115" s="1275"/>
    </row>
    <row r="116" spans="1:55" ht="15" hidden="1" customHeight="1" x14ac:dyDescent="0.2">
      <c r="A116" s="1275"/>
      <c r="B116" s="1275"/>
      <c r="C116" s="1275"/>
      <c r="D116" s="1275"/>
      <c r="E116" s="1275"/>
      <c r="F116" s="1275"/>
      <c r="G116" s="1275"/>
      <c r="H116" s="1275"/>
      <c r="I116" s="1275"/>
      <c r="J116" s="1275"/>
      <c r="K116" s="1275"/>
      <c r="L116" s="1275"/>
      <c r="M116" s="1275"/>
      <c r="N116" s="1275"/>
      <c r="O116" s="1275"/>
      <c r="P116" s="1275"/>
      <c r="Q116" s="1275"/>
      <c r="R116" s="1275"/>
      <c r="S116" s="1275"/>
      <c r="T116" s="1275"/>
      <c r="U116" s="1275"/>
      <c r="V116" s="1275"/>
      <c r="W116" s="1275"/>
      <c r="X116" s="1275"/>
      <c r="Y116" s="1275"/>
      <c r="Z116" s="1275"/>
      <c r="AA116" s="1275"/>
      <c r="AB116" s="1275"/>
      <c r="AC116" s="1275"/>
      <c r="AD116" s="1275"/>
      <c r="AE116" s="1275"/>
      <c r="AF116" s="1275"/>
      <c r="AG116" s="1275"/>
      <c r="AH116" s="1275"/>
      <c r="AI116" s="1275"/>
      <c r="AJ116" s="1275"/>
      <c r="AK116" s="1275"/>
      <c r="AL116" s="1275"/>
      <c r="AM116" s="1275"/>
      <c r="AN116" s="1275"/>
      <c r="AO116" s="1275"/>
      <c r="AP116" s="1275"/>
      <c r="AQ116" s="1275"/>
      <c r="AR116" s="1275"/>
      <c r="AS116" s="1275"/>
      <c r="AT116" s="1275"/>
      <c r="AU116" s="1275"/>
      <c r="AV116" s="1275"/>
      <c r="AW116" s="1275"/>
      <c r="AX116" s="1275"/>
      <c r="AY116" s="1275"/>
      <c r="AZ116" s="1275"/>
      <c r="BA116" s="1275"/>
      <c r="BB116" s="1275"/>
      <c r="BC116" s="1275"/>
    </row>
    <row r="117" spans="1:55" ht="15" hidden="1" customHeight="1" x14ac:dyDescent="0.2">
      <c r="A117" s="1275"/>
      <c r="B117" s="1275"/>
      <c r="C117" s="1275"/>
      <c r="D117" s="1275"/>
      <c r="E117" s="1275"/>
      <c r="F117" s="1275"/>
      <c r="G117" s="1275"/>
      <c r="H117" s="1275"/>
      <c r="I117" s="1275"/>
      <c r="J117" s="1275"/>
      <c r="K117" s="1275"/>
      <c r="L117" s="1275"/>
      <c r="M117" s="1275"/>
      <c r="N117" s="1275"/>
      <c r="O117" s="1275"/>
      <c r="P117" s="1275"/>
      <c r="Q117" s="1275"/>
      <c r="R117" s="1275"/>
      <c r="S117" s="1275"/>
      <c r="T117" s="1275"/>
      <c r="U117" s="1275"/>
      <c r="V117" s="1275"/>
      <c r="W117" s="1275"/>
      <c r="X117" s="1275"/>
      <c r="Y117" s="1275"/>
      <c r="Z117" s="1275"/>
      <c r="AA117" s="1275"/>
      <c r="AB117" s="1275"/>
      <c r="AC117" s="1275"/>
      <c r="AD117" s="1275"/>
      <c r="AE117" s="1275"/>
      <c r="AF117" s="1275"/>
      <c r="AG117" s="1275"/>
      <c r="AH117" s="1275"/>
      <c r="AI117" s="1275"/>
      <c r="AJ117" s="1275"/>
      <c r="AK117" s="1275"/>
      <c r="AL117" s="1275"/>
      <c r="AM117" s="1275"/>
      <c r="AN117" s="1275"/>
      <c r="AO117" s="1275"/>
      <c r="AP117" s="1275"/>
      <c r="AQ117" s="1275"/>
      <c r="AR117" s="1275"/>
      <c r="AS117" s="1275"/>
      <c r="AT117" s="1275"/>
      <c r="AU117" s="1275"/>
      <c r="AV117" s="1275"/>
      <c r="AW117" s="1275"/>
      <c r="AX117" s="1275"/>
      <c r="AY117" s="1275"/>
      <c r="AZ117" s="1275"/>
      <c r="BA117" s="1275"/>
      <c r="BB117" s="1275"/>
      <c r="BC117" s="1275"/>
    </row>
    <row r="118" spans="1:55" ht="15" hidden="1" customHeight="1" x14ac:dyDescent="0.2">
      <c r="A118" s="1275"/>
      <c r="B118" s="1275"/>
      <c r="C118" s="1275"/>
      <c r="D118" s="1275"/>
      <c r="E118" s="1275"/>
      <c r="F118" s="1275"/>
      <c r="G118" s="1275"/>
      <c r="H118" s="1275"/>
      <c r="I118" s="1275"/>
      <c r="J118" s="1275"/>
      <c r="K118" s="1275"/>
      <c r="L118" s="1275"/>
      <c r="M118" s="1275"/>
      <c r="N118" s="1275"/>
      <c r="O118" s="1275"/>
      <c r="P118" s="1275"/>
      <c r="Q118" s="1275"/>
      <c r="R118" s="1275"/>
      <c r="S118" s="1275"/>
      <c r="T118" s="1275"/>
      <c r="U118" s="1275"/>
      <c r="V118" s="1275"/>
      <c r="W118" s="1275"/>
      <c r="X118" s="1275"/>
      <c r="Y118" s="1275"/>
      <c r="Z118" s="1275"/>
      <c r="AA118" s="1275"/>
      <c r="AB118" s="1275"/>
      <c r="AC118" s="1275"/>
      <c r="AD118" s="1275"/>
      <c r="AE118" s="1275"/>
      <c r="AF118" s="1275"/>
      <c r="AG118" s="1275"/>
      <c r="AH118" s="1275"/>
      <c r="AI118" s="1275"/>
      <c r="AJ118" s="1275"/>
      <c r="AK118" s="1275"/>
      <c r="AL118" s="1275"/>
      <c r="AM118" s="1275"/>
      <c r="AN118" s="1275"/>
      <c r="AO118" s="1275"/>
      <c r="AP118" s="1275"/>
      <c r="AQ118" s="1275"/>
      <c r="AR118" s="1275"/>
      <c r="AS118" s="1275"/>
      <c r="AT118" s="1275"/>
      <c r="AU118" s="1275"/>
      <c r="AV118" s="1275"/>
      <c r="AW118" s="1275"/>
      <c r="AX118" s="1275"/>
      <c r="AY118" s="1275"/>
      <c r="AZ118" s="1275"/>
      <c r="BA118" s="1275"/>
      <c r="BB118" s="1275"/>
      <c r="BC118" s="1275"/>
    </row>
    <row r="119" spans="1:55" ht="15" hidden="1" customHeight="1" x14ac:dyDescent="0.2">
      <c r="A119" s="1275"/>
      <c r="B119" s="1275"/>
      <c r="C119" s="1275"/>
      <c r="D119" s="1275"/>
      <c r="E119" s="1275"/>
      <c r="F119" s="1275"/>
      <c r="G119" s="1275"/>
      <c r="H119" s="1275"/>
      <c r="I119" s="1275"/>
      <c r="J119" s="1275"/>
      <c r="K119" s="1275"/>
      <c r="L119" s="1275"/>
      <c r="M119" s="1275"/>
      <c r="N119" s="1275"/>
      <c r="O119" s="1275"/>
      <c r="P119" s="1275"/>
      <c r="Q119" s="1275"/>
      <c r="R119" s="1275"/>
      <c r="S119" s="1275"/>
      <c r="T119" s="1275"/>
      <c r="U119" s="1275"/>
      <c r="V119" s="1275"/>
      <c r="W119" s="1275"/>
      <c r="X119" s="1275"/>
      <c r="Y119" s="1275"/>
      <c r="Z119" s="1275"/>
      <c r="AA119" s="1275"/>
      <c r="AB119" s="1275"/>
      <c r="AC119" s="1275"/>
      <c r="AD119" s="1275"/>
      <c r="AE119" s="1275"/>
      <c r="AF119" s="1275"/>
      <c r="AG119" s="1275"/>
      <c r="AH119" s="1275"/>
      <c r="AI119" s="1275"/>
      <c r="AJ119" s="1275"/>
      <c r="AK119" s="1275"/>
      <c r="AL119" s="1275"/>
      <c r="AM119" s="1275"/>
      <c r="AN119" s="1275"/>
      <c r="AO119" s="1275"/>
      <c r="AP119" s="1275"/>
      <c r="AQ119" s="1275"/>
      <c r="AR119" s="1275"/>
      <c r="AS119" s="1275"/>
      <c r="AT119" s="1275"/>
      <c r="AU119" s="1275"/>
      <c r="AV119" s="1275"/>
      <c r="AW119" s="1275"/>
      <c r="AX119" s="1275"/>
      <c r="AY119" s="1275"/>
      <c r="AZ119" s="1275"/>
      <c r="BA119" s="1275"/>
      <c r="BB119" s="1275"/>
      <c r="BC119" s="1275"/>
    </row>
    <row r="120" spans="1:55" ht="15" hidden="1" customHeight="1" x14ac:dyDescent="0.2">
      <c r="A120" s="1275"/>
      <c r="B120" s="1275"/>
      <c r="C120" s="1275"/>
      <c r="D120" s="1275"/>
      <c r="E120" s="1275"/>
      <c r="F120" s="1275"/>
      <c r="G120" s="1275"/>
      <c r="H120" s="1275"/>
      <c r="I120" s="1275"/>
      <c r="J120" s="1275"/>
      <c r="K120" s="1275"/>
      <c r="L120" s="1275"/>
      <c r="M120" s="1275"/>
      <c r="N120" s="1275"/>
      <c r="O120" s="1275"/>
      <c r="P120" s="1275"/>
      <c r="Q120" s="1275"/>
      <c r="R120" s="1275"/>
      <c r="S120" s="1275"/>
      <c r="T120" s="1275"/>
      <c r="U120" s="1275"/>
      <c r="V120" s="1275"/>
      <c r="W120" s="1275"/>
      <c r="X120" s="1275"/>
      <c r="Y120" s="1275"/>
      <c r="Z120" s="1275"/>
      <c r="AA120" s="1275"/>
      <c r="AB120" s="1275"/>
      <c r="AC120" s="1275"/>
      <c r="AD120" s="1275"/>
      <c r="AE120" s="1275"/>
      <c r="AF120" s="1275"/>
      <c r="AG120" s="1275"/>
      <c r="AH120" s="1275"/>
      <c r="AI120" s="1275"/>
      <c r="AJ120" s="1275"/>
      <c r="AK120" s="1275"/>
      <c r="AL120" s="1275"/>
      <c r="AM120" s="1275"/>
      <c r="AN120" s="1275"/>
      <c r="AO120" s="1275"/>
      <c r="AP120" s="1275"/>
      <c r="AQ120" s="1275"/>
      <c r="AR120" s="1275"/>
      <c r="AS120" s="1275"/>
      <c r="AT120" s="1275"/>
      <c r="AU120" s="1275"/>
      <c r="AV120" s="1275"/>
      <c r="AW120" s="1275"/>
      <c r="AX120" s="1275"/>
      <c r="AY120" s="1275"/>
      <c r="AZ120" s="1275"/>
      <c r="BA120" s="1275"/>
      <c r="BB120" s="1275"/>
      <c r="BC120" s="1275"/>
    </row>
    <row r="121" spans="1:55" ht="15" hidden="1" customHeight="1" x14ac:dyDescent="0.2">
      <c r="A121" s="1275"/>
      <c r="B121" s="1275"/>
      <c r="C121" s="1275"/>
      <c r="D121" s="1275"/>
      <c r="E121" s="1275"/>
      <c r="F121" s="1275"/>
      <c r="G121" s="1275"/>
      <c r="H121" s="1275"/>
      <c r="I121" s="1275"/>
      <c r="J121" s="1275"/>
      <c r="K121" s="1275"/>
      <c r="L121" s="1275"/>
      <c r="M121" s="1275"/>
      <c r="N121" s="1275"/>
      <c r="O121" s="1275"/>
      <c r="P121" s="1275"/>
      <c r="Q121" s="1275"/>
      <c r="R121" s="1275"/>
      <c r="S121" s="1275"/>
      <c r="T121" s="1275"/>
      <c r="U121" s="1275"/>
      <c r="V121" s="1275"/>
      <c r="W121" s="1275"/>
      <c r="X121" s="1275"/>
      <c r="Y121" s="1275"/>
      <c r="Z121" s="1275"/>
      <c r="AA121" s="1275"/>
      <c r="AB121" s="1275"/>
      <c r="AC121" s="1275"/>
      <c r="AD121" s="1275"/>
      <c r="AE121" s="1275"/>
      <c r="AF121" s="1275"/>
      <c r="AG121" s="1275"/>
      <c r="AH121" s="1275"/>
      <c r="AI121" s="1275"/>
      <c r="AJ121" s="1275"/>
      <c r="AK121" s="1275"/>
      <c r="AL121" s="1275"/>
      <c r="AM121" s="1275"/>
      <c r="AN121" s="1275"/>
      <c r="AO121" s="1275"/>
      <c r="AP121" s="1275"/>
      <c r="AQ121" s="1275"/>
      <c r="AR121" s="1275"/>
      <c r="AS121" s="1275"/>
      <c r="AT121" s="1275"/>
      <c r="AU121" s="1275"/>
      <c r="AV121" s="1275"/>
      <c r="AW121" s="1275"/>
      <c r="AX121" s="1275"/>
      <c r="AY121" s="1275"/>
      <c r="AZ121" s="1275"/>
      <c r="BA121" s="1275"/>
      <c r="BB121" s="1275"/>
      <c r="BC121" s="1275"/>
    </row>
    <row r="122" spans="1:55" ht="15" hidden="1" customHeight="1" x14ac:dyDescent="0.2">
      <c r="A122" s="1275"/>
      <c r="B122" s="1275"/>
      <c r="C122" s="1275"/>
      <c r="D122" s="1275"/>
      <c r="E122" s="1275"/>
      <c r="F122" s="1275"/>
      <c r="G122" s="1275"/>
      <c r="H122" s="1275"/>
      <c r="I122" s="1275"/>
      <c r="J122" s="1275"/>
      <c r="K122" s="1275"/>
      <c r="L122" s="1275"/>
      <c r="M122" s="1275"/>
      <c r="N122" s="1275"/>
      <c r="O122" s="1275"/>
      <c r="P122" s="1275"/>
      <c r="Q122" s="1275"/>
      <c r="R122" s="1275"/>
      <c r="S122" s="1275"/>
      <c r="T122" s="1275"/>
      <c r="U122" s="1275"/>
      <c r="V122" s="1275"/>
      <c r="W122" s="1275"/>
      <c r="X122" s="1275"/>
      <c r="Y122" s="1275"/>
      <c r="Z122" s="1275"/>
      <c r="AA122" s="1275"/>
      <c r="AB122" s="1275"/>
      <c r="AC122" s="1275"/>
      <c r="AD122" s="1275"/>
      <c r="AE122" s="1275"/>
      <c r="AF122" s="1275"/>
      <c r="AG122" s="1275"/>
      <c r="AH122" s="1275"/>
      <c r="AI122" s="1275"/>
      <c r="AJ122" s="1275"/>
      <c r="AK122" s="1275"/>
      <c r="AL122" s="1275"/>
      <c r="AM122" s="1275"/>
      <c r="AN122" s="1275"/>
      <c r="AO122" s="1275"/>
      <c r="AP122" s="1275"/>
      <c r="AQ122" s="1275"/>
      <c r="AR122" s="1275"/>
      <c r="AS122" s="1275"/>
      <c r="AT122" s="1275"/>
      <c r="AU122" s="1275"/>
      <c r="AV122" s="1275"/>
      <c r="AW122" s="1275"/>
      <c r="AX122" s="1275"/>
      <c r="AY122" s="1275"/>
      <c r="AZ122" s="1275"/>
      <c r="BA122" s="1275"/>
      <c r="BB122" s="1275"/>
      <c r="BC122" s="1275"/>
    </row>
    <row r="123" spans="1:55" ht="15" hidden="1" customHeight="1" x14ac:dyDescent="0.2">
      <c r="A123" s="1275"/>
      <c r="B123" s="1275"/>
      <c r="C123" s="1275"/>
      <c r="D123" s="1275"/>
      <c r="E123" s="1275"/>
      <c r="F123" s="1275"/>
      <c r="G123" s="1275"/>
      <c r="H123" s="1275"/>
      <c r="I123" s="1275"/>
      <c r="J123" s="1275"/>
      <c r="K123" s="1275"/>
      <c r="L123" s="1275"/>
      <c r="M123" s="1275"/>
      <c r="N123" s="1275"/>
      <c r="O123" s="1275"/>
      <c r="P123" s="1275"/>
      <c r="Q123" s="1275"/>
      <c r="R123" s="1275"/>
      <c r="S123" s="1275"/>
      <c r="T123" s="1275"/>
      <c r="U123" s="1275"/>
      <c r="V123" s="1275"/>
      <c r="W123" s="1275"/>
      <c r="X123" s="1275"/>
      <c r="Y123" s="1275"/>
      <c r="Z123" s="1275"/>
      <c r="AA123" s="1275"/>
      <c r="AB123" s="1275"/>
      <c r="AC123" s="1275"/>
      <c r="AD123" s="1275"/>
      <c r="AE123" s="1275"/>
      <c r="AF123" s="1275"/>
      <c r="AG123" s="1275"/>
      <c r="AH123" s="1275"/>
      <c r="AI123" s="1275"/>
      <c r="AJ123" s="1275"/>
      <c r="AK123" s="1275"/>
      <c r="AL123" s="1275"/>
      <c r="AM123" s="1275"/>
      <c r="AN123" s="1275"/>
      <c r="AO123" s="1275"/>
      <c r="AP123" s="1275"/>
      <c r="AQ123" s="1275"/>
      <c r="AR123" s="1275"/>
      <c r="AS123" s="1275"/>
      <c r="AT123" s="1275"/>
      <c r="AU123" s="1275"/>
      <c r="AV123" s="1275"/>
      <c r="AW123" s="1275"/>
      <c r="AX123" s="1275"/>
      <c r="AY123" s="1275"/>
      <c r="AZ123" s="1275"/>
      <c r="BA123" s="1275"/>
      <c r="BB123" s="1275"/>
      <c r="BC123" s="1275"/>
    </row>
    <row r="124" spans="1:55" ht="15" hidden="1" customHeight="1" x14ac:dyDescent="0.2">
      <c r="A124" s="1275"/>
      <c r="B124" s="1275"/>
      <c r="C124" s="1275"/>
      <c r="D124" s="1275"/>
      <c r="E124" s="1275"/>
      <c r="F124" s="1275"/>
      <c r="G124" s="1275"/>
      <c r="H124" s="1275"/>
      <c r="I124" s="1275"/>
      <c r="J124" s="1275"/>
      <c r="K124" s="1275"/>
      <c r="L124" s="1275"/>
      <c r="M124" s="1275"/>
      <c r="N124" s="1275"/>
      <c r="O124" s="1275"/>
      <c r="P124" s="1275"/>
      <c r="Q124" s="1275"/>
      <c r="R124" s="1275"/>
      <c r="S124" s="1275"/>
      <c r="T124" s="1275"/>
      <c r="U124" s="1275"/>
      <c r="V124" s="1275"/>
      <c r="W124" s="1275"/>
      <c r="X124" s="1275"/>
      <c r="Y124" s="1275"/>
      <c r="Z124" s="1275"/>
      <c r="AA124" s="1275"/>
      <c r="AB124" s="1275"/>
      <c r="AC124" s="1275"/>
      <c r="AD124" s="1275"/>
      <c r="AE124" s="1275"/>
      <c r="AF124" s="1275"/>
      <c r="AG124" s="1275"/>
      <c r="AH124" s="1275"/>
      <c r="AI124" s="1275"/>
      <c r="AJ124" s="1275"/>
      <c r="AK124" s="1275"/>
      <c r="AL124" s="1275"/>
      <c r="AM124" s="1275"/>
      <c r="AN124" s="1275"/>
      <c r="AO124" s="1275"/>
      <c r="AP124" s="1275"/>
      <c r="AQ124" s="1275"/>
      <c r="AR124" s="1275"/>
      <c r="AS124" s="1275"/>
      <c r="AT124" s="1275"/>
      <c r="AU124" s="1275"/>
      <c r="AV124" s="1275"/>
      <c r="AW124" s="1275"/>
      <c r="AX124" s="1275"/>
      <c r="AY124" s="1275"/>
      <c r="AZ124" s="1275"/>
      <c r="BA124" s="1275"/>
      <c r="BB124" s="1275"/>
      <c r="BC124" s="1275"/>
    </row>
    <row r="125" spans="1:55" ht="15" hidden="1" customHeight="1" x14ac:dyDescent="0.2">
      <c r="A125" s="1275"/>
      <c r="B125" s="1275"/>
      <c r="C125" s="1275"/>
      <c r="D125" s="1275"/>
      <c r="E125" s="1275"/>
      <c r="F125" s="1275"/>
      <c r="G125" s="1275"/>
      <c r="H125" s="1275"/>
      <c r="I125" s="1275"/>
      <c r="J125" s="1275"/>
      <c r="K125" s="1275"/>
      <c r="L125" s="1275"/>
      <c r="M125" s="1275"/>
      <c r="N125" s="1275"/>
      <c r="O125" s="1275"/>
      <c r="P125" s="1275"/>
      <c r="Q125" s="1275"/>
      <c r="R125" s="1275"/>
      <c r="S125" s="1275"/>
      <c r="T125" s="1275"/>
      <c r="U125" s="1275"/>
      <c r="V125" s="1275"/>
      <c r="W125" s="1275"/>
      <c r="X125" s="1275"/>
      <c r="Y125" s="1275"/>
      <c r="Z125" s="1275"/>
      <c r="AA125" s="1275"/>
      <c r="AB125" s="1275"/>
      <c r="AC125" s="1275"/>
      <c r="AD125" s="1275"/>
      <c r="AE125" s="1275"/>
      <c r="AF125" s="1275"/>
      <c r="AG125" s="1275"/>
      <c r="AH125" s="1275"/>
      <c r="AI125" s="1275"/>
      <c r="AJ125" s="1275"/>
      <c r="AK125" s="1275"/>
      <c r="AL125" s="1275"/>
      <c r="AM125" s="1275"/>
      <c r="AN125" s="1275"/>
      <c r="AO125" s="1275"/>
      <c r="AP125" s="1275"/>
      <c r="AQ125" s="1275"/>
      <c r="AR125" s="1275"/>
      <c r="AS125" s="1275"/>
      <c r="AT125" s="1275"/>
      <c r="AU125" s="1275"/>
      <c r="AV125" s="1275"/>
      <c r="AW125" s="1275"/>
      <c r="AX125" s="1275"/>
      <c r="AY125" s="1275"/>
      <c r="AZ125" s="1275"/>
      <c r="BA125" s="1275"/>
      <c r="BB125" s="1275"/>
      <c r="BC125" s="1275"/>
    </row>
    <row r="126" spans="1:55" ht="15" hidden="1" customHeight="1" x14ac:dyDescent="0.2">
      <c r="A126" s="1275"/>
      <c r="B126" s="1275"/>
      <c r="C126" s="1275"/>
      <c r="D126" s="1275"/>
      <c r="E126" s="1275"/>
      <c r="F126" s="1275"/>
      <c r="G126" s="1275"/>
      <c r="H126" s="1275"/>
      <c r="I126" s="1275"/>
      <c r="J126" s="1275"/>
      <c r="K126" s="1275"/>
      <c r="L126" s="1275"/>
      <c r="M126" s="1275"/>
      <c r="N126" s="1275"/>
      <c r="O126" s="1275"/>
      <c r="P126" s="1275"/>
      <c r="Q126" s="1275"/>
      <c r="R126" s="1275"/>
      <c r="S126" s="1275"/>
      <c r="T126" s="1275"/>
      <c r="U126" s="1275"/>
      <c r="V126" s="1275"/>
      <c r="W126" s="1275"/>
      <c r="X126" s="1275"/>
      <c r="Y126" s="1275"/>
      <c r="Z126" s="1275"/>
      <c r="AA126" s="1275"/>
      <c r="AB126" s="1275"/>
      <c r="AC126" s="1275"/>
      <c r="AD126" s="1275"/>
      <c r="AE126" s="1275"/>
      <c r="AF126" s="1275"/>
      <c r="AG126" s="1275"/>
      <c r="AH126" s="1275"/>
      <c r="AI126" s="1275"/>
      <c r="AJ126" s="1275"/>
      <c r="AK126" s="1275"/>
      <c r="AL126" s="1275"/>
      <c r="AM126" s="1275"/>
      <c r="AN126" s="1275"/>
      <c r="AO126" s="1275"/>
      <c r="AP126" s="1275"/>
      <c r="AQ126" s="1275"/>
      <c r="AR126" s="1275"/>
      <c r="AS126" s="1275"/>
      <c r="AT126" s="1275"/>
      <c r="AU126" s="1275"/>
      <c r="AV126" s="1275"/>
      <c r="AW126" s="1275"/>
      <c r="AX126" s="1275"/>
      <c r="AY126" s="1275"/>
      <c r="AZ126" s="1275"/>
      <c r="BA126" s="1275"/>
      <c r="BB126" s="1275"/>
      <c r="BC126" s="1275"/>
    </row>
    <row r="127" spans="1:55" ht="15" hidden="1" customHeight="1" x14ac:dyDescent="0.2">
      <c r="A127" s="1275"/>
      <c r="B127" s="1275"/>
      <c r="C127" s="1275"/>
      <c r="D127" s="1275"/>
      <c r="E127" s="1275"/>
      <c r="F127" s="1275"/>
      <c r="G127" s="1275"/>
      <c r="H127" s="1275"/>
      <c r="I127" s="1275"/>
      <c r="J127" s="1275"/>
      <c r="K127" s="1275"/>
      <c r="L127" s="1275"/>
      <c r="M127" s="1275"/>
      <c r="N127" s="1275"/>
      <c r="O127" s="1275"/>
      <c r="P127" s="1275"/>
      <c r="Q127" s="1275"/>
      <c r="R127" s="1275"/>
      <c r="S127" s="1275"/>
      <c r="T127" s="1275"/>
      <c r="U127" s="1275"/>
      <c r="V127" s="1275"/>
      <c r="W127" s="1275"/>
      <c r="X127" s="1275"/>
      <c r="Y127" s="1275"/>
      <c r="Z127" s="1275"/>
      <c r="AA127" s="1275"/>
      <c r="AB127" s="1275"/>
      <c r="AC127" s="1275"/>
      <c r="AD127" s="1275"/>
      <c r="AE127" s="1275"/>
      <c r="AF127" s="1275"/>
      <c r="AG127" s="1275"/>
      <c r="AH127" s="1275"/>
      <c r="AI127" s="1275"/>
      <c r="AJ127" s="1275"/>
      <c r="AK127" s="1275"/>
      <c r="AL127" s="1275"/>
      <c r="AM127" s="1275"/>
      <c r="AN127" s="1275"/>
      <c r="AO127" s="1275"/>
      <c r="AP127" s="1275"/>
      <c r="AQ127" s="1275"/>
      <c r="AR127" s="1275"/>
      <c r="AS127" s="1275"/>
      <c r="AT127" s="1275"/>
      <c r="AU127" s="1275"/>
      <c r="AV127" s="1275"/>
      <c r="AW127" s="1275"/>
      <c r="AX127" s="1275"/>
      <c r="AY127" s="1275"/>
      <c r="AZ127" s="1275"/>
      <c r="BA127" s="1275"/>
      <c r="BB127" s="1275"/>
      <c r="BC127" s="1275"/>
    </row>
    <row r="128" spans="1:55" ht="15" hidden="1" customHeight="1" x14ac:dyDescent="0.2">
      <c r="A128" s="1275"/>
      <c r="B128" s="1275"/>
      <c r="C128" s="1275"/>
      <c r="D128" s="1275"/>
      <c r="E128" s="1275"/>
      <c r="F128" s="1275"/>
      <c r="G128" s="1275"/>
      <c r="H128" s="1275"/>
      <c r="I128" s="1275"/>
      <c r="J128" s="1275"/>
      <c r="K128" s="1275"/>
      <c r="L128" s="1275"/>
      <c r="M128" s="1275"/>
      <c r="N128" s="1275"/>
      <c r="O128" s="1275"/>
      <c r="P128" s="1275"/>
      <c r="Q128" s="1275"/>
      <c r="R128" s="1275"/>
      <c r="S128" s="1275"/>
      <c r="T128" s="1275"/>
      <c r="U128" s="1275"/>
      <c r="V128" s="1275"/>
      <c r="W128" s="1275"/>
      <c r="X128" s="1275"/>
      <c r="Y128" s="1275"/>
      <c r="Z128" s="1275"/>
      <c r="AA128" s="1275"/>
      <c r="AB128" s="1275"/>
      <c r="AC128" s="1275"/>
      <c r="AD128" s="1275"/>
      <c r="AE128" s="1275"/>
      <c r="AF128" s="1275"/>
      <c r="AG128" s="1275"/>
      <c r="AH128" s="1275"/>
      <c r="AI128" s="1275"/>
      <c r="AJ128" s="1275"/>
      <c r="AK128" s="1275"/>
      <c r="AL128" s="1275"/>
      <c r="AM128" s="1275"/>
      <c r="AN128" s="1275"/>
      <c r="AO128" s="1275"/>
      <c r="AP128" s="1275"/>
      <c r="AQ128" s="1275"/>
      <c r="AR128" s="1275"/>
      <c r="AS128" s="1275"/>
      <c r="AT128" s="1275"/>
      <c r="AU128" s="1275"/>
      <c r="AV128" s="1275"/>
      <c r="AW128" s="1275"/>
      <c r="AX128" s="1275"/>
      <c r="AY128" s="1275"/>
      <c r="AZ128" s="1275"/>
      <c r="BA128" s="1275"/>
      <c r="BB128" s="1275"/>
      <c r="BC128" s="1275"/>
    </row>
    <row r="129" spans="1:55" x14ac:dyDescent="0.2">
      <c r="A129" s="1275"/>
      <c r="B129" s="1275"/>
      <c r="C129" s="1275"/>
      <c r="D129" s="1275"/>
      <c r="E129" s="1275"/>
      <c r="F129" s="1275"/>
      <c r="G129" s="1275"/>
      <c r="H129" s="1275"/>
      <c r="I129" s="1275"/>
      <c r="J129" s="1275"/>
      <c r="K129" s="1275"/>
      <c r="L129" s="1275"/>
      <c r="M129" s="1275"/>
      <c r="N129" s="1275"/>
      <c r="O129" s="1275"/>
      <c r="P129" s="1275"/>
      <c r="Q129" s="1275"/>
      <c r="R129" s="1275"/>
      <c r="S129" s="1275"/>
      <c r="T129" s="1275"/>
      <c r="U129" s="1275"/>
      <c r="V129" s="1275"/>
      <c r="W129" s="1275"/>
      <c r="X129" s="1275"/>
      <c r="Y129" s="1275"/>
      <c r="Z129" s="1275"/>
      <c r="AA129" s="1275"/>
      <c r="AB129" s="1275"/>
      <c r="AC129" s="1275"/>
      <c r="AD129" s="1275"/>
      <c r="AE129" s="1275"/>
      <c r="AF129" s="1275"/>
      <c r="AG129" s="1275"/>
      <c r="AH129" s="1275"/>
      <c r="AI129" s="1275"/>
      <c r="AJ129" s="1275"/>
      <c r="AK129" s="1275"/>
      <c r="AL129" s="1275"/>
      <c r="AM129" s="1275"/>
      <c r="AN129" s="1275"/>
      <c r="AO129" s="1275"/>
      <c r="AP129" s="1275"/>
      <c r="AQ129" s="1275"/>
      <c r="AR129" s="1275"/>
      <c r="AS129" s="1275"/>
      <c r="AT129" s="1275"/>
      <c r="AU129" s="1275"/>
      <c r="AV129" s="1275"/>
      <c r="AW129" s="1275"/>
      <c r="AX129" s="1275"/>
      <c r="AY129" s="1275"/>
      <c r="AZ129" s="1275"/>
      <c r="BA129" s="1275"/>
      <c r="BB129" s="1275"/>
      <c r="BC129" s="1275"/>
    </row>
    <row r="130" spans="1:55" x14ac:dyDescent="0.2">
      <c r="A130" s="1275"/>
      <c r="B130" s="1275"/>
      <c r="C130" s="1275"/>
      <c r="D130" s="1275"/>
      <c r="E130" s="1275"/>
      <c r="F130" s="1275"/>
      <c r="G130" s="1275"/>
      <c r="H130" s="1275"/>
      <c r="I130" s="1275"/>
      <c r="J130" s="1275"/>
      <c r="K130" s="1275"/>
      <c r="L130" s="1275"/>
      <c r="M130" s="1275"/>
      <c r="N130" s="1275"/>
      <c r="O130" s="1275"/>
      <c r="P130" s="1275"/>
      <c r="Q130" s="1275"/>
      <c r="R130" s="1275"/>
      <c r="S130" s="1275"/>
      <c r="T130" s="1275"/>
      <c r="U130" s="1275"/>
      <c r="V130" s="1275"/>
      <c r="W130" s="1275"/>
      <c r="X130" s="1275"/>
      <c r="Y130" s="1275"/>
      <c r="Z130" s="1275"/>
      <c r="AA130" s="1275"/>
      <c r="AB130" s="1275"/>
      <c r="AC130" s="1275"/>
      <c r="AD130" s="1275"/>
      <c r="AE130" s="1275"/>
      <c r="AF130" s="1275"/>
      <c r="AG130" s="1275"/>
      <c r="AH130" s="1275"/>
      <c r="AI130" s="1275"/>
      <c r="AJ130" s="1275"/>
      <c r="AK130" s="1275"/>
      <c r="AL130" s="1275"/>
      <c r="AM130" s="1275"/>
      <c r="AN130" s="1275"/>
      <c r="AO130" s="1275"/>
      <c r="AP130" s="1275"/>
      <c r="AQ130" s="1275"/>
      <c r="AR130" s="1275"/>
      <c r="AS130" s="1275"/>
      <c r="AT130" s="1275"/>
      <c r="AU130" s="1275"/>
      <c r="AV130" s="1275"/>
      <c r="AW130" s="1275"/>
      <c r="AX130" s="1275"/>
      <c r="AY130" s="1275"/>
      <c r="AZ130" s="1275"/>
      <c r="BA130" s="1275"/>
      <c r="BB130" s="1275"/>
      <c r="BC130" s="1275"/>
    </row>
    <row r="131" spans="1:55" x14ac:dyDescent="0.2">
      <c r="A131" s="1275"/>
      <c r="B131" s="1275"/>
      <c r="C131" s="1275"/>
      <c r="D131" s="1275"/>
      <c r="E131" s="1275"/>
      <c r="F131" s="1275"/>
      <c r="G131" s="1275"/>
      <c r="H131" s="1275"/>
      <c r="I131" s="1275"/>
      <c r="J131" s="1275"/>
      <c r="K131" s="1275"/>
      <c r="L131" s="1275"/>
      <c r="M131" s="1275"/>
      <c r="N131" s="1275"/>
      <c r="O131" s="1275"/>
      <c r="P131" s="1275"/>
      <c r="Q131" s="1275"/>
      <c r="R131" s="1275"/>
      <c r="S131" s="1275"/>
      <c r="T131" s="1275"/>
      <c r="U131" s="1275"/>
      <c r="V131" s="1275"/>
      <c r="W131" s="1275"/>
      <c r="X131" s="1275"/>
      <c r="Y131" s="1275"/>
      <c r="Z131" s="1275"/>
      <c r="AA131" s="1275"/>
      <c r="AB131" s="1275"/>
      <c r="AC131" s="1275"/>
      <c r="AD131" s="1275"/>
      <c r="AE131" s="1275"/>
      <c r="AF131" s="1275"/>
      <c r="AG131" s="1275"/>
      <c r="AH131" s="1275"/>
      <c r="AI131" s="1275"/>
      <c r="AJ131" s="1275"/>
      <c r="AK131" s="1275"/>
      <c r="AL131" s="1275"/>
      <c r="AM131" s="1275"/>
      <c r="AN131" s="1275"/>
      <c r="AO131" s="1275"/>
      <c r="AP131" s="1275"/>
      <c r="AQ131" s="1275"/>
      <c r="AR131" s="1275"/>
      <c r="AS131" s="1275"/>
      <c r="AT131" s="1275"/>
      <c r="AU131" s="1275"/>
      <c r="AV131" s="1275"/>
      <c r="AW131" s="1275"/>
      <c r="AX131" s="1275"/>
      <c r="AY131" s="1275"/>
      <c r="AZ131" s="1275"/>
      <c r="BA131" s="1275"/>
      <c r="BB131" s="1275"/>
      <c r="BC131" s="1275"/>
    </row>
    <row r="132" spans="1:55" x14ac:dyDescent="0.2">
      <c r="A132" s="1275"/>
      <c r="B132" s="1275"/>
      <c r="C132" s="1275"/>
      <c r="D132" s="1275"/>
      <c r="E132" s="1275"/>
      <c r="F132" s="1275"/>
      <c r="G132" s="1275"/>
      <c r="H132" s="1275"/>
      <c r="I132" s="1275"/>
      <c r="J132" s="1275"/>
      <c r="K132" s="1275"/>
      <c r="L132" s="1275"/>
      <c r="M132" s="1275"/>
      <c r="N132" s="1275"/>
      <c r="O132" s="1275"/>
      <c r="P132" s="1275"/>
      <c r="Q132" s="1275"/>
      <c r="R132" s="1275"/>
      <c r="S132" s="1275"/>
      <c r="T132" s="1275"/>
      <c r="U132" s="1275"/>
      <c r="V132" s="1275"/>
      <c r="W132" s="1275"/>
      <c r="X132" s="1275"/>
      <c r="Y132" s="1275"/>
      <c r="Z132" s="1275"/>
      <c r="AA132" s="1275"/>
      <c r="AB132" s="1275"/>
      <c r="AC132" s="1275"/>
      <c r="AD132" s="1275"/>
      <c r="AE132" s="1275"/>
      <c r="AF132" s="1275"/>
      <c r="AG132" s="1275"/>
      <c r="AH132" s="1275"/>
      <c r="AI132" s="1275"/>
      <c r="AJ132" s="1275"/>
      <c r="AK132" s="1275"/>
      <c r="AL132" s="1275"/>
      <c r="AM132" s="1275"/>
      <c r="AN132" s="1275"/>
      <c r="AO132" s="1275"/>
      <c r="AP132" s="1275"/>
      <c r="AQ132" s="1275"/>
      <c r="AR132" s="1275"/>
      <c r="AS132" s="1275"/>
      <c r="AT132" s="1275"/>
      <c r="AU132" s="1275"/>
      <c r="AV132" s="1275"/>
      <c r="AW132" s="1275"/>
      <c r="AX132" s="1275"/>
      <c r="AY132" s="1275"/>
      <c r="AZ132" s="1275"/>
      <c r="BA132" s="1275"/>
      <c r="BB132" s="1275"/>
      <c r="BC132" s="1275"/>
    </row>
    <row r="133" spans="1:55" x14ac:dyDescent="0.2">
      <c r="A133" s="1275"/>
      <c r="B133" s="1275"/>
      <c r="C133" s="1275"/>
      <c r="D133" s="1275"/>
      <c r="E133" s="1275"/>
      <c r="F133" s="1275"/>
      <c r="G133" s="1275"/>
      <c r="H133" s="1275"/>
      <c r="I133" s="1275"/>
      <c r="J133" s="1275"/>
      <c r="K133" s="1275"/>
      <c r="L133" s="1275"/>
      <c r="M133" s="1275"/>
      <c r="N133" s="1275"/>
      <c r="O133" s="1275"/>
      <c r="P133" s="1275"/>
      <c r="Q133" s="1275"/>
      <c r="R133" s="1275"/>
      <c r="S133" s="1275"/>
      <c r="T133" s="1275"/>
      <c r="U133" s="1275"/>
      <c r="V133" s="1275"/>
      <c r="W133" s="1275"/>
      <c r="X133" s="1275"/>
      <c r="Y133" s="1275"/>
      <c r="Z133" s="1275"/>
      <c r="AA133" s="1275"/>
      <c r="AB133" s="1275"/>
      <c r="AC133" s="1275"/>
      <c r="AD133" s="1275"/>
      <c r="AE133" s="1275"/>
      <c r="AF133" s="1275"/>
      <c r="AG133" s="1275"/>
      <c r="AH133" s="1275"/>
      <c r="AI133" s="1275"/>
      <c r="AJ133" s="1275"/>
      <c r="AK133" s="1275"/>
      <c r="AL133" s="1275"/>
      <c r="AM133" s="1275"/>
      <c r="AN133" s="1275"/>
      <c r="AO133" s="1275"/>
      <c r="AP133" s="1275"/>
      <c r="AQ133" s="1275"/>
      <c r="AR133" s="1275"/>
      <c r="AS133" s="1275"/>
      <c r="AT133" s="1275"/>
      <c r="AU133" s="1275"/>
      <c r="AV133" s="1275"/>
      <c r="AW133" s="1275"/>
      <c r="AX133" s="1275"/>
      <c r="AY133" s="1275"/>
      <c r="AZ133" s="1275"/>
      <c r="BA133" s="1275"/>
      <c r="BB133" s="1275"/>
      <c r="BC133" s="1275"/>
    </row>
    <row r="134" spans="1:55" x14ac:dyDescent="0.2">
      <c r="A134" s="1275"/>
      <c r="B134" s="1275"/>
      <c r="C134" s="1275"/>
      <c r="D134" s="1275"/>
      <c r="E134" s="1275"/>
      <c r="F134" s="1275"/>
      <c r="G134" s="1275"/>
      <c r="H134" s="1275"/>
      <c r="I134" s="1275"/>
      <c r="J134" s="1275"/>
      <c r="K134" s="1275"/>
      <c r="L134" s="1275"/>
      <c r="M134" s="1275"/>
      <c r="N134" s="1275"/>
      <c r="O134" s="1275"/>
      <c r="P134" s="1275"/>
      <c r="Q134" s="1275"/>
      <c r="R134" s="1275"/>
      <c r="S134" s="1275"/>
      <c r="T134" s="1275"/>
      <c r="U134" s="1275"/>
      <c r="V134" s="1275"/>
      <c r="W134" s="1275"/>
      <c r="X134" s="1275"/>
      <c r="Y134" s="1275"/>
      <c r="Z134" s="1275"/>
      <c r="AA134" s="1275"/>
      <c r="AB134" s="1275"/>
      <c r="AC134" s="1275"/>
      <c r="AD134" s="1275"/>
      <c r="AE134" s="1275"/>
      <c r="AF134" s="1275"/>
      <c r="AG134" s="1275"/>
      <c r="AH134" s="1275"/>
      <c r="AI134" s="1275"/>
      <c r="AJ134" s="1275"/>
      <c r="AK134" s="1275"/>
      <c r="AL134" s="1275"/>
      <c r="AM134" s="1275"/>
      <c r="AN134" s="1275"/>
      <c r="AO134" s="1275"/>
      <c r="AP134" s="1275"/>
      <c r="AQ134" s="1275"/>
      <c r="AR134" s="1275"/>
      <c r="AS134" s="1275"/>
      <c r="AT134" s="1275"/>
      <c r="AU134" s="1275"/>
      <c r="AV134" s="1275"/>
      <c r="AW134" s="1275"/>
      <c r="AX134" s="1275"/>
      <c r="AY134" s="1275"/>
      <c r="AZ134" s="1275"/>
      <c r="BA134" s="1275"/>
      <c r="BB134" s="1275"/>
      <c r="BC134" s="1275"/>
    </row>
    <row r="135" spans="1:55" x14ac:dyDescent="0.2">
      <c r="A135" s="1275"/>
      <c r="B135" s="1275"/>
      <c r="C135" s="1275"/>
      <c r="D135" s="1275"/>
      <c r="E135" s="1275"/>
      <c r="F135" s="1275"/>
      <c r="G135" s="1275"/>
      <c r="H135" s="1275"/>
      <c r="I135" s="1275"/>
      <c r="J135" s="1275"/>
      <c r="K135" s="1275"/>
      <c r="L135" s="1275"/>
      <c r="M135" s="1275"/>
      <c r="N135" s="1275"/>
      <c r="O135" s="1275"/>
      <c r="P135" s="1275"/>
      <c r="Q135" s="1275"/>
      <c r="R135" s="1275"/>
      <c r="S135" s="1275"/>
      <c r="T135" s="1275"/>
      <c r="U135" s="1275"/>
      <c r="V135" s="1275"/>
      <c r="W135" s="1275"/>
      <c r="X135" s="1275"/>
      <c r="Y135" s="1275"/>
      <c r="Z135" s="1275"/>
      <c r="AA135" s="1275"/>
      <c r="AB135" s="1275"/>
      <c r="AC135" s="1275"/>
      <c r="AD135" s="1275"/>
      <c r="AE135" s="1275"/>
      <c r="AF135" s="1275"/>
      <c r="AG135" s="1275"/>
      <c r="AH135" s="1275"/>
      <c r="AI135" s="1275"/>
      <c r="AJ135" s="1275"/>
      <c r="AK135" s="1275"/>
      <c r="AL135" s="1275"/>
      <c r="AM135" s="1275"/>
      <c r="AN135" s="1275"/>
      <c r="AO135" s="1275"/>
      <c r="AP135" s="1275"/>
      <c r="AQ135" s="1275"/>
      <c r="AR135" s="1275"/>
      <c r="AS135" s="1275"/>
      <c r="AT135" s="1275"/>
      <c r="AU135" s="1275"/>
      <c r="AV135" s="1275"/>
      <c r="AW135" s="1275"/>
      <c r="AX135" s="1275"/>
      <c r="AY135" s="1275"/>
      <c r="AZ135" s="1275"/>
      <c r="BA135" s="1275"/>
      <c r="BB135" s="1275"/>
      <c r="BC135" s="1275"/>
    </row>
    <row r="136" spans="1:55" x14ac:dyDescent="0.2">
      <c r="A136" s="1275"/>
      <c r="B136" s="1275"/>
      <c r="C136" s="1275"/>
      <c r="D136" s="1275"/>
      <c r="E136" s="1275"/>
      <c r="F136" s="1275"/>
      <c r="G136" s="1275"/>
      <c r="H136" s="1275"/>
      <c r="I136" s="1275"/>
      <c r="J136" s="1275"/>
      <c r="K136" s="1275"/>
      <c r="L136" s="1275"/>
      <c r="M136" s="1275"/>
      <c r="N136" s="1275"/>
      <c r="O136" s="1275"/>
      <c r="P136" s="1275"/>
      <c r="Q136" s="1275"/>
      <c r="R136" s="1275"/>
      <c r="S136" s="1275"/>
      <c r="T136" s="1275"/>
      <c r="U136" s="1275"/>
      <c r="V136" s="1275"/>
      <c r="W136" s="1275"/>
      <c r="X136" s="1275"/>
      <c r="Y136" s="1275"/>
      <c r="Z136" s="1275"/>
      <c r="AA136" s="1275"/>
      <c r="AB136" s="1275"/>
      <c r="AC136" s="1275"/>
      <c r="AD136" s="1275"/>
      <c r="AE136" s="1275"/>
      <c r="AF136" s="1275"/>
      <c r="AG136" s="1275"/>
      <c r="AH136" s="1275"/>
      <c r="AI136" s="1275"/>
      <c r="AJ136" s="1275"/>
      <c r="AK136" s="1275"/>
      <c r="AL136" s="1275"/>
      <c r="AM136" s="1275"/>
      <c r="AN136" s="1275"/>
      <c r="AO136" s="1275"/>
      <c r="AP136" s="1275"/>
      <c r="AQ136" s="1275"/>
      <c r="AR136" s="1275"/>
      <c r="AS136" s="1275"/>
      <c r="AT136" s="1275"/>
      <c r="AU136" s="1275"/>
      <c r="AV136" s="1275"/>
      <c r="AW136" s="1275"/>
      <c r="AX136" s="1275"/>
      <c r="AY136" s="1275"/>
      <c r="AZ136" s="1275"/>
      <c r="BA136" s="1275"/>
      <c r="BB136" s="1275"/>
      <c r="BC136" s="1275"/>
    </row>
    <row r="137" spans="1:55" x14ac:dyDescent="0.2">
      <c r="A137" s="1275"/>
      <c r="B137" s="1275"/>
      <c r="C137" s="1275"/>
      <c r="D137" s="1275"/>
      <c r="E137" s="1275"/>
      <c r="F137" s="1275"/>
      <c r="G137" s="1275"/>
      <c r="H137" s="1275"/>
      <c r="I137" s="1275"/>
      <c r="J137" s="1275"/>
      <c r="K137" s="1275"/>
      <c r="L137" s="1275"/>
      <c r="M137" s="1275"/>
      <c r="N137" s="1275"/>
      <c r="O137" s="1275"/>
      <c r="P137" s="1275"/>
      <c r="Q137" s="1275"/>
      <c r="R137" s="1275"/>
      <c r="S137" s="1275"/>
      <c r="T137" s="1275"/>
      <c r="U137" s="1275"/>
      <c r="V137" s="1275"/>
      <c r="W137" s="1275"/>
      <c r="X137" s="1275"/>
      <c r="Y137" s="1275"/>
      <c r="Z137" s="1275"/>
      <c r="AA137" s="1275"/>
      <c r="AB137" s="1275"/>
      <c r="AC137" s="1275"/>
      <c r="AD137" s="1275"/>
      <c r="AE137" s="1275"/>
      <c r="AF137" s="1275"/>
      <c r="AG137" s="1275"/>
      <c r="AH137" s="1275"/>
      <c r="AI137" s="1275"/>
      <c r="AJ137" s="1275"/>
      <c r="AK137" s="1275"/>
      <c r="AL137" s="1275"/>
      <c r="AM137" s="1275"/>
      <c r="AN137" s="1275"/>
      <c r="AO137" s="1275"/>
      <c r="AP137" s="1275"/>
      <c r="AQ137" s="1275"/>
      <c r="AR137" s="1275"/>
      <c r="AS137" s="1275"/>
      <c r="AT137" s="1275"/>
      <c r="AU137" s="1275"/>
      <c r="AV137" s="1275"/>
      <c r="AW137" s="1275"/>
      <c r="AX137" s="1275"/>
      <c r="AY137" s="1275"/>
      <c r="AZ137" s="1275"/>
      <c r="BA137" s="1275"/>
      <c r="BB137" s="1275"/>
      <c r="BC137" s="1275"/>
    </row>
    <row r="138" spans="1:55" x14ac:dyDescent="0.2">
      <c r="A138" s="1275"/>
      <c r="B138" s="1275"/>
      <c r="C138" s="1275"/>
      <c r="D138" s="1275"/>
      <c r="E138" s="1275"/>
      <c r="F138" s="1275"/>
      <c r="G138" s="1275"/>
      <c r="H138" s="1275"/>
      <c r="I138" s="1275"/>
      <c r="J138" s="1275"/>
      <c r="K138" s="1275"/>
      <c r="L138" s="1275"/>
      <c r="M138" s="1275"/>
      <c r="N138" s="1275"/>
      <c r="O138" s="1275"/>
      <c r="P138" s="1275"/>
      <c r="Q138" s="1275"/>
      <c r="R138" s="1275"/>
      <c r="S138" s="1275"/>
      <c r="T138" s="1275"/>
      <c r="U138" s="1275"/>
      <c r="V138" s="1275"/>
      <c r="W138" s="1275"/>
      <c r="X138" s="1275"/>
      <c r="Y138" s="1275"/>
      <c r="Z138" s="1275"/>
      <c r="AA138" s="1275"/>
      <c r="AB138" s="1275"/>
      <c r="AC138" s="1275"/>
      <c r="AD138" s="1275"/>
      <c r="AE138" s="1275"/>
      <c r="AF138" s="1275"/>
      <c r="AG138" s="1275"/>
      <c r="AH138" s="1275"/>
      <c r="AI138" s="1275"/>
      <c r="AJ138" s="1275"/>
      <c r="AK138" s="1275"/>
      <c r="AL138" s="1275"/>
      <c r="AM138" s="1275"/>
      <c r="AN138" s="1275"/>
      <c r="AO138" s="1275"/>
      <c r="AP138" s="1275"/>
      <c r="AQ138" s="1275"/>
      <c r="AR138" s="1275"/>
      <c r="AS138" s="1275"/>
      <c r="AT138" s="1275"/>
      <c r="AU138" s="1275"/>
      <c r="AV138" s="1275"/>
      <c r="AW138" s="1275"/>
      <c r="AX138" s="1275"/>
      <c r="AY138" s="1275"/>
      <c r="AZ138" s="1275"/>
      <c r="BA138" s="1275"/>
      <c r="BB138" s="1275"/>
      <c r="BC138" s="1275"/>
    </row>
    <row r="139" spans="1:55" x14ac:dyDescent="0.2">
      <c r="A139" s="1275"/>
      <c r="B139" s="1275"/>
      <c r="C139" s="1275"/>
      <c r="D139" s="1275"/>
      <c r="E139" s="1275"/>
      <c r="F139" s="1275"/>
      <c r="G139" s="1275"/>
      <c r="H139" s="1275"/>
      <c r="I139" s="1275"/>
      <c r="J139" s="1275"/>
      <c r="K139" s="1275"/>
      <c r="L139" s="1275"/>
      <c r="M139" s="1275"/>
      <c r="N139" s="1275"/>
      <c r="O139" s="1275"/>
      <c r="P139" s="1275"/>
      <c r="Q139" s="1275"/>
      <c r="R139" s="1275"/>
      <c r="S139" s="1275"/>
      <c r="T139" s="1275"/>
      <c r="U139" s="1275"/>
      <c r="V139" s="1275"/>
      <c r="W139" s="1275"/>
      <c r="X139" s="1275"/>
      <c r="Y139" s="1275"/>
      <c r="Z139" s="1275"/>
      <c r="AA139" s="1275"/>
      <c r="AB139" s="1275"/>
      <c r="AC139" s="1275"/>
      <c r="AD139" s="1275"/>
      <c r="AE139" s="1275"/>
      <c r="AF139" s="1275"/>
      <c r="AG139" s="1275"/>
      <c r="AH139" s="1275"/>
      <c r="AI139" s="1275"/>
      <c r="AJ139" s="1275"/>
      <c r="AK139" s="1275"/>
      <c r="AL139" s="1275"/>
      <c r="AM139" s="1275"/>
      <c r="AN139" s="1275"/>
      <c r="AO139" s="1275"/>
      <c r="AP139" s="1275"/>
      <c r="AQ139" s="1275"/>
      <c r="AR139" s="1275"/>
      <c r="AS139" s="1275"/>
      <c r="AT139" s="1275"/>
      <c r="AU139" s="1275"/>
      <c r="AV139" s="1275"/>
      <c r="AW139" s="1275"/>
      <c r="AX139" s="1275"/>
      <c r="AY139" s="1275"/>
      <c r="AZ139" s="1275"/>
      <c r="BA139" s="1275"/>
      <c r="BB139" s="1275"/>
      <c r="BC139" s="1275"/>
    </row>
    <row r="140" spans="1:55" ht="15" customHeight="1" x14ac:dyDescent="0.2">
      <c r="A140" s="1275"/>
      <c r="B140" s="1275"/>
      <c r="C140" s="1275"/>
      <c r="D140" s="1275"/>
      <c r="E140" s="1275"/>
      <c r="F140" s="1275"/>
      <c r="G140" s="1275"/>
      <c r="H140" s="1275"/>
      <c r="I140" s="1275"/>
      <c r="J140" s="1275"/>
      <c r="K140" s="1275"/>
      <c r="L140" s="1275"/>
      <c r="M140" s="1275"/>
      <c r="N140" s="1275"/>
      <c r="O140" s="1275"/>
      <c r="P140" s="1275"/>
      <c r="Q140" s="1275"/>
      <c r="R140" s="1275"/>
      <c r="S140" s="1275"/>
      <c r="T140" s="1275"/>
      <c r="U140" s="1275"/>
      <c r="V140" s="1275"/>
      <c r="W140" s="1275"/>
      <c r="X140" s="1275"/>
      <c r="Y140" s="1275"/>
      <c r="Z140" s="1275"/>
      <c r="AA140" s="1275"/>
      <c r="AB140" s="1275"/>
      <c r="AC140" s="1275"/>
      <c r="AD140" s="1275"/>
      <c r="AE140" s="1275"/>
      <c r="AF140" s="1275"/>
      <c r="AG140" s="1275"/>
      <c r="AH140" s="1275"/>
      <c r="AI140" s="1275"/>
      <c r="AJ140" s="1275"/>
      <c r="AK140" s="1275"/>
      <c r="AL140" s="1275"/>
      <c r="AM140" s="1275"/>
      <c r="AN140" s="1275"/>
      <c r="AO140" s="1275"/>
      <c r="AP140" s="1275"/>
      <c r="AQ140" s="1275"/>
      <c r="AR140" s="1275"/>
      <c r="AS140" s="1275"/>
      <c r="AT140" s="1275"/>
      <c r="AU140" s="1275"/>
      <c r="AV140" s="1275"/>
      <c r="AW140" s="1275"/>
      <c r="AX140" s="1275"/>
      <c r="AY140" s="1275"/>
      <c r="AZ140" s="1275"/>
      <c r="BA140" s="1275"/>
      <c r="BB140" s="1275"/>
      <c r="BC140" s="1275"/>
    </row>
    <row r="141" spans="1:55" ht="15" customHeight="1" x14ac:dyDescent="0.2">
      <c r="A141" s="1275"/>
      <c r="B141" s="1275"/>
      <c r="C141" s="1275"/>
      <c r="D141" s="1275"/>
      <c r="E141" s="1275"/>
      <c r="F141" s="1275"/>
      <c r="G141" s="1275"/>
      <c r="H141" s="1275"/>
      <c r="I141" s="1275"/>
      <c r="J141" s="1275"/>
      <c r="K141" s="1275"/>
      <c r="L141" s="1275"/>
      <c r="M141" s="1275"/>
      <c r="N141" s="1275"/>
      <c r="O141" s="1275"/>
      <c r="P141" s="1275"/>
      <c r="Q141" s="1275"/>
      <c r="R141" s="1275"/>
      <c r="S141" s="1275"/>
      <c r="T141" s="1275"/>
      <c r="U141" s="1275"/>
      <c r="V141" s="1275"/>
      <c r="W141" s="1275"/>
      <c r="X141" s="1275"/>
      <c r="Y141" s="1275"/>
      <c r="Z141" s="1275"/>
      <c r="AA141" s="1275"/>
      <c r="AB141" s="1275"/>
      <c r="AC141" s="1275"/>
      <c r="AD141" s="1275"/>
      <c r="AE141" s="1275"/>
      <c r="AF141" s="1275"/>
      <c r="AG141" s="1275"/>
      <c r="AH141" s="1275"/>
      <c r="AI141" s="1275"/>
      <c r="AJ141" s="1275"/>
      <c r="AK141" s="1275"/>
      <c r="AL141" s="1275"/>
      <c r="AM141" s="1275"/>
      <c r="AN141" s="1275"/>
      <c r="AO141" s="1275"/>
      <c r="AP141" s="1275"/>
      <c r="AQ141" s="1275"/>
      <c r="AR141" s="1275"/>
      <c r="AS141" s="1275"/>
      <c r="AT141" s="1275"/>
      <c r="AU141" s="1275"/>
      <c r="AV141" s="1275"/>
      <c r="AW141" s="1275"/>
      <c r="AX141" s="1275"/>
      <c r="AY141" s="1275"/>
      <c r="AZ141" s="1275"/>
      <c r="BA141" s="1275"/>
      <c r="BB141" s="1275"/>
      <c r="BC141" s="1275"/>
    </row>
    <row r="142" spans="1:55" ht="15" hidden="1" customHeight="1" x14ac:dyDescent="0.2">
      <c r="A142" s="1275"/>
      <c r="B142" s="1275"/>
      <c r="C142" s="1275"/>
      <c r="D142" s="1275"/>
      <c r="E142" s="1275"/>
      <c r="F142" s="1275"/>
      <c r="G142" s="1275"/>
      <c r="H142" s="1275"/>
      <c r="I142" s="1275"/>
      <c r="J142" s="1275"/>
      <c r="K142" s="1275"/>
      <c r="L142" s="1275"/>
      <c r="M142" s="1275"/>
      <c r="N142" s="1275"/>
      <c r="O142" s="1275"/>
      <c r="P142" s="1275"/>
      <c r="Q142" s="1275"/>
      <c r="R142" s="1275"/>
      <c r="S142" s="1275"/>
      <c r="T142" s="1275"/>
      <c r="U142" s="1275"/>
      <c r="V142" s="1275"/>
      <c r="W142" s="1275"/>
      <c r="X142" s="1275"/>
      <c r="Y142" s="1275"/>
      <c r="Z142" s="1275"/>
      <c r="AA142" s="1275"/>
      <c r="AB142" s="1275"/>
      <c r="AC142" s="1275"/>
      <c r="AD142" s="1275"/>
      <c r="AE142" s="1275"/>
      <c r="AF142" s="1275"/>
      <c r="AG142" s="1275"/>
      <c r="AH142" s="1275"/>
      <c r="AI142" s="1275"/>
      <c r="AJ142" s="1275"/>
      <c r="AK142" s="1275"/>
      <c r="AL142" s="1275"/>
      <c r="AM142" s="1275"/>
      <c r="AN142" s="1275"/>
      <c r="AO142" s="1275"/>
      <c r="AP142" s="1275"/>
      <c r="AQ142" s="1275"/>
      <c r="AR142" s="1275"/>
      <c r="AS142" s="1275"/>
      <c r="AT142" s="1275"/>
      <c r="AU142" s="1275"/>
      <c r="AV142" s="1275"/>
      <c r="AW142" s="1275"/>
      <c r="AX142" s="1275"/>
      <c r="AY142" s="1275"/>
      <c r="AZ142" s="1275"/>
      <c r="BA142" s="1275"/>
      <c r="BB142" s="1275"/>
      <c r="BC142" s="1275"/>
    </row>
    <row r="143" spans="1:55" ht="15" hidden="1" customHeight="1" x14ac:dyDescent="0.2">
      <c r="A143" s="1275"/>
      <c r="B143" s="1275"/>
      <c r="C143" s="1275"/>
      <c r="D143" s="1275"/>
      <c r="E143" s="1275"/>
      <c r="F143" s="1275"/>
      <c r="G143" s="1275"/>
      <c r="H143" s="1275"/>
      <c r="I143" s="1275"/>
      <c r="J143" s="1275"/>
      <c r="K143" s="1275"/>
      <c r="L143" s="1275"/>
      <c r="M143" s="1275"/>
      <c r="N143" s="1275"/>
      <c r="O143" s="1275"/>
      <c r="P143" s="1275"/>
      <c r="Q143" s="1275"/>
      <c r="R143" s="1275"/>
      <c r="S143" s="1275"/>
      <c r="T143" s="1275"/>
      <c r="U143" s="1275"/>
      <c r="V143" s="1275"/>
      <c r="W143" s="1275"/>
      <c r="X143" s="1275"/>
      <c r="Y143" s="1275"/>
      <c r="Z143" s="1275"/>
      <c r="AA143" s="1275"/>
      <c r="AB143" s="1275"/>
      <c r="AC143" s="1275"/>
      <c r="AD143" s="1275"/>
      <c r="AE143" s="1275"/>
      <c r="AF143" s="1275"/>
      <c r="AG143" s="1275"/>
      <c r="AH143" s="1275"/>
      <c r="AI143" s="1275"/>
      <c r="AJ143" s="1275"/>
      <c r="AK143" s="1275"/>
      <c r="AL143" s="1275"/>
      <c r="AM143" s="1275"/>
      <c r="AN143" s="1275"/>
      <c r="AO143" s="1275"/>
      <c r="AP143" s="1275"/>
      <c r="AQ143" s="1275"/>
      <c r="AR143" s="1275"/>
      <c r="AS143" s="1275"/>
      <c r="AT143" s="1275"/>
      <c r="AU143" s="1275"/>
      <c r="AV143" s="1275"/>
      <c r="AW143" s="1275"/>
      <c r="AX143" s="1275"/>
      <c r="AY143" s="1275"/>
      <c r="AZ143" s="1275"/>
      <c r="BA143" s="1275"/>
      <c r="BB143" s="1275"/>
      <c r="BC143" s="1275"/>
    </row>
    <row r="144" spans="1:55" ht="15" hidden="1" customHeight="1" x14ac:dyDescent="0.2">
      <c r="A144" s="1275"/>
      <c r="B144" s="1275"/>
      <c r="C144" s="1275"/>
      <c r="D144" s="1275"/>
      <c r="E144" s="1275"/>
      <c r="F144" s="1275"/>
      <c r="G144" s="1275"/>
      <c r="H144" s="1275"/>
      <c r="I144" s="1275"/>
      <c r="J144" s="1275"/>
      <c r="K144" s="1275"/>
      <c r="L144" s="1275"/>
      <c r="M144" s="1275"/>
      <c r="N144" s="1275"/>
      <c r="O144" s="1275"/>
      <c r="P144" s="1275"/>
      <c r="Q144" s="1275"/>
      <c r="R144" s="1275"/>
      <c r="S144" s="1275"/>
      <c r="T144" s="1275"/>
      <c r="U144" s="1275"/>
      <c r="V144" s="1275"/>
      <c r="W144" s="1275"/>
      <c r="X144" s="1275"/>
      <c r="Y144" s="1275"/>
      <c r="Z144" s="1275"/>
      <c r="AA144" s="1275"/>
      <c r="AB144" s="1275"/>
      <c r="AC144" s="1275"/>
      <c r="AD144" s="1275"/>
      <c r="AE144" s="1275"/>
      <c r="AF144" s="1275"/>
      <c r="AG144" s="1275"/>
      <c r="AH144" s="1275"/>
      <c r="AI144" s="1275"/>
      <c r="AJ144" s="1275"/>
      <c r="AK144" s="1275"/>
      <c r="AL144" s="1275"/>
      <c r="AM144" s="1275"/>
      <c r="AN144" s="1275"/>
      <c r="AO144" s="1275"/>
      <c r="AP144" s="1275"/>
      <c r="AQ144" s="1275"/>
      <c r="AR144" s="1275"/>
      <c r="AS144" s="1275"/>
      <c r="AT144" s="1275"/>
      <c r="AU144" s="1275"/>
      <c r="AV144" s="1275"/>
      <c r="AW144" s="1275"/>
      <c r="AX144" s="1275"/>
      <c r="AY144" s="1275"/>
      <c r="AZ144" s="1275"/>
      <c r="BA144" s="1275"/>
      <c r="BB144" s="1275"/>
      <c r="BC144" s="1275"/>
    </row>
    <row r="145" spans="1:55" ht="15" hidden="1" customHeight="1" x14ac:dyDescent="0.2">
      <c r="A145" s="1275"/>
      <c r="B145" s="1275"/>
      <c r="C145" s="1275"/>
      <c r="D145" s="1275"/>
      <c r="E145" s="1275"/>
      <c r="F145" s="1275"/>
      <c r="G145" s="1275"/>
      <c r="H145" s="1275"/>
      <c r="I145" s="1275"/>
      <c r="J145" s="1275"/>
      <c r="K145" s="1275"/>
      <c r="L145" s="1275"/>
      <c r="M145" s="1275"/>
      <c r="N145" s="1275"/>
      <c r="O145" s="1275"/>
      <c r="P145" s="1275"/>
      <c r="Q145" s="1275"/>
      <c r="R145" s="1275"/>
      <c r="S145" s="1275"/>
      <c r="T145" s="1275"/>
      <c r="U145" s="1275"/>
      <c r="V145" s="1275"/>
      <c r="W145" s="1275"/>
      <c r="X145" s="1275"/>
      <c r="Y145" s="1275"/>
      <c r="Z145" s="1275"/>
      <c r="AA145" s="1275"/>
      <c r="AB145" s="1275"/>
      <c r="AC145" s="1275"/>
      <c r="AD145" s="1275"/>
      <c r="AE145" s="1275"/>
      <c r="AF145" s="1275"/>
      <c r="AG145" s="1275"/>
      <c r="AH145" s="1275"/>
      <c r="AI145" s="1275"/>
      <c r="AJ145" s="1275"/>
      <c r="AK145" s="1275"/>
      <c r="AL145" s="1275"/>
      <c r="AM145" s="1275"/>
      <c r="AN145" s="1275"/>
      <c r="AO145" s="1275"/>
      <c r="AP145" s="1275"/>
      <c r="AQ145" s="1275"/>
      <c r="AR145" s="1275"/>
      <c r="AS145" s="1275"/>
      <c r="AT145" s="1275"/>
      <c r="AU145" s="1275"/>
      <c r="AV145" s="1275"/>
      <c r="AW145" s="1275"/>
      <c r="AX145" s="1275"/>
      <c r="AY145" s="1275"/>
      <c r="AZ145" s="1275"/>
      <c r="BA145" s="1275"/>
      <c r="BB145" s="1275"/>
      <c r="BC145" s="1275"/>
    </row>
    <row r="146" spans="1:55" ht="15" hidden="1" customHeight="1" x14ac:dyDescent="0.2">
      <c r="A146" s="1275"/>
      <c r="B146" s="1275"/>
      <c r="C146" s="1275"/>
      <c r="D146" s="1275"/>
      <c r="E146" s="1275"/>
      <c r="F146" s="1275"/>
      <c r="G146" s="1275"/>
      <c r="H146" s="1275"/>
      <c r="I146" s="1275"/>
      <c r="J146" s="1275"/>
      <c r="K146" s="1275"/>
      <c r="L146" s="1275"/>
      <c r="M146" s="1275"/>
      <c r="N146" s="1275"/>
      <c r="O146" s="1275"/>
      <c r="P146" s="1275"/>
      <c r="Q146" s="1275"/>
      <c r="R146" s="1275"/>
      <c r="S146" s="1275"/>
      <c r="T146" s="1275"/>
      <c r="U146" s="1275"/>
      <c r="V146" s="1275"/>
      <c r="W146" s="1275"/>
      <c r="X146" s="1275"/>
      <c r="Y146" s="1275"/>
      <c r="Z146" s="1275"/>
      <c r="AA146" s="1275"/>
      <c r="AB146" s="1275"/>
      <c r="AC146" s="1275"/>
      <c r="AD146" s="1275"/>
      <c r="AE146" s="1275"/>
      <c r="AF146" s="1275"/>
      <c r="AG146" s="1275"/>
      <c r="AH146" s="1275"/>
      <c r="AI146" s="1275"/>
      <c r="AJ146" s="1275"/>
      <c r="AK146" s="1275"/>
      <c r="AL146" s="1275"/>
      <c r="AM146" s="1275"/>
      <c r="AN146" s="1275"/>
      <c r="AO146" s="1275"/>
      <c r="AP146" s="1275"/>
      <c r="AQ146" s="1275"/>
      <c r="AR146" s="1275"/>
      <c r="AS146" s="1275"/>
      <c r="AT146" s="1275"/>
      <c r="AU146" s="1275"/>
      <c r="AV146" s="1275"/>
      <c r="AW146" s="1275"/>
      <c r="AX146" s="1275"/>
      <c r="AY146" s="1275"/>
      <c r="AZ146" s="1275"/>
      <c r="BA146" s="1275"/>
      <c r="BB146" s="1275"/>
      <c r="BC146" s="1275"/>
    </row>
    <row r="147" spans="1:55" ht="15" hidden="1" customHeight="1" x14ac:dyDescent="0.2">
      <c r="A147" s="1275"/>
      <c r="B147" s="1275"/>
      <c r="C147" s="1275"/>
      <c r="D147" s="1275"/>
      <c r="E147" s="1275"/>
      <c r="F147" s="1275"/>
      <c r="G147" s="1275"/>
      <c r="H147" s="1275"/>
      <c r="I147" s="1275"/>
      <c r="J147" s="1275"/>
      <c r="K147" s="1275"/>
      <c r="L147" s="1275"/>
      <c r="M147" s="1275"/>
      <c r="N147" s="1275"/>
      <c r="O147" s="1275"/>
      <c r="P147" s="1275"/>
      <c r="Q147" s="1275"/>
      <c r="R147" s="1275"/>
      <c r="S147" s="1275"/>
      <c r="T147" s="1275"/>
      <c r="U147" s="1275"/>
      <c r="V147" s="1275"/>
      <c r="W147" s="1275"/>
      <c r="X147" s="1275"/>
      <c r="Y147" s="1275"/>
      <c r="Z147" s="1275"/>
      <c r="AA147" s="1275"/>
      <c r="AB147" s="1275"/>
      <c r="AC147" s="1275"/>
      <c r="AD147" s="1275"/>
      <c r="AE147" s="1275"/>
      <c r="AF147" s="1275"/>
      <c r="AG147" s="1275"/>
      <c r="AH147" s="1275"/>
      <c r="AI147" s="1275"/>
      <c r="AJ147" s="1275"/>
      <c r="AK147" s="1275"/>
      <c r="AL147" s="1275"/>
      <c r="AM147" s="1275"/>
      <c r="AN147" s="1275"/>
      <c r="AO147" s="1275"/>
      <c r="AP147" s="1275"/>
      <c r="AQ147" s="1275"/>
      <c r="AR147" s="1275"/>
      <c r="AS147" s="1275"/>
      <c r="AT147" s="1275"/>
      <c r="AU147" s="1275"/>
      <c r="AV147" s="1275"/>
      <c r="AW147" s="1275"/>
      <c r="AX147" s="1275"/>
      <c r="AY147" s="1275"/>
      <c r="AZ147" s="1275"/>
      <c r="BA147" s="1275"/>
      <c r="BB147" s="1275"/>
      <c r="BC147" s="1275"/>
    </row>
    <row r="148" spans="1:55" ht="15" hidden="1" customHeight="1" x14ac:dyDescent="0.2">
      <c r="A148" s="1275"/>
      <c r="B148" s="1275"/>
      <c r="C148" s="1275"/>
      <c r="D148" s="1275"/>
      <c r="E148" s="1275"/>
      <c r="F148" s="1275"/>
      <c r="G148" s="1275"/>
      <c r="H148" s="1275"/>
      <c r="I148" s="1275"/>
      <c r="J148" s="1275"/>
      <c r="K148" s="1275"/>
      <c r="L148" s="1275"/>
      <c r="M148" s="1275"/>
      <c r="N148" s="1275"/>
      <c r="O148" s="1275"/>
      <c r="P148" s="1275"/>
      <c r="Q148" s="1275"/>
      <c r="R148" s="1275"/>
      <c r="S148" s="1275"/>
      <c r="T148" s="1275"/>
      <c r="U148" s="1275"/>
      <c r="V148" s="1275"/>
      <c r="W148" s="1275"/>
      <c r="X148" s="1275"/>
      <c r="Y148" s="1275"/>
      <c r="Z148" s="1275"/>
      <c r="AA148" s="1275"/>
      <c r="AB148" s="1275"/>
      <c r="AC148" s="1275"/>
      <c r="AD148" s="1275"/>
      <c r="AE148" s="1275"/>
      <c r="AF148" s="1275"/>
      <c r="AG148" s="1275"/>
      <c r="AH148" s="1275"/>
      <c r="AI148" s="1275"/>
      <c r="AJ148" s="1275"/>
      <c r="AK148" s="1275"/>
      <c r="AL148" s="1275"/>
      <c r="AM148" s="1275"/>
      <c r="AN148" s="1275"/>
      <c r="AO148" s="1275"/>
      <c r="AP148" s="1275"/>
      <c r="AQ148" s="1275"/>
      <c r="AR148" s="1275"/>
      <c r="AS148" s="1275"/>
      <c r="AT148" s="1275"/>
      <c r="AU148" s="1275"/>
      <c r="AV148" s="1275"/>
      <c r="AW148" s="1275"/>
      <c r="AX148" s="1275"/>
      <c r="AY148" s="1275"/>
      <c r="AZ148" s="1275"/>
      <c r="BA148" s="1275"/>
      <c r="BB148" s="1275"/>
      <c r="BC148" s="1275"/>
    </row>
    <row r="149" spans="1:55" ht="15" hidden="1" customHeight="1" x14ac:dyDescent="0.2">
      <c r="A149" s="1275"/>
      <c r="B149" s="1275"/>
      <c r="C149" s="1275"/>
      <c r="D149" s="1275"/>
      <c r="E149" s="1275"/>
      <c r="F149" s="1275"/>
      <c r="G149" s="1275"/>
      <c r="H149" s="1275"/>
      <c r="I149" s="1275"/>
      <c r="J149" s="1275"/>
      <c r="K149" s="1275"/>
      <c r="L149" s="1275"/>
      <c r="M149" s="1275"/>
      <c r="N149" s="1275"/>
      <c r="O149" s="1275"/>
      <c r="P149" s="1275"/>
      <c r="Q149" s="1275"/>
      <c r="R149" s="1275"/>
      <c r="S149" s="1275"/>
      <c r="T149" s="1275"/>
      <c r="U149" s="1275"/>
      <c r="V149" s="1275"/>
      <c r="W149" s="1275"/>
      <c r="X149" s="1275"/>
      <c r="Y149" s="1275"/>
      <c r="Z149" s="1275"/>
      <c r="AA149" s="1275"/>
      <c r="AB149" s="1275"/>
      <c r="AC149" s="1275"/>
      <c r="AD149" s="1275"/>
      <c r="AE149" s="1275"/>
      <c r="AF149" s="1275"/>
      <c r="AG149" s="1275"/>
      <c r="AH149" s="1275"/>
      <c r="AI149" s="1275"/>
      <c r="AJ149" s="1275"/>
      <c r="AK149" s="1275"/>
      <c r="AL149" s="1275"/>
      <c r="AM149" s="1275"/>
      <c r="AN149" s="1275"/>
      <c r="AO149" s="1275"/>
      <c r="AP149" s="1275"/>
      <c r="AQ149" s="1275"/>
      <c r="AR149" s="1275"/>
      <c r="AS149" s="1275"/>
      <c r="AT149" s="1275"/>
      <c r="AU149" s="1275"/>
      <c r="AV149" s="1275"/>
      <c r="AW149" s="1275"/>
      <c r="AX149" s="1275"/>
      <c r="AY149" s="1275"/>
      <c r="AZ149" s="1275"/>
      <c r="BA149" s="1275"/>
      <c r="BB149" s="1275"/>
      <c r="BC149" s="1275"/>
    </row>
    <row r="150" spans="1:55" ht="15" hidden="1" customHeight="1" x14ac:dyDescent="0.2">
      <c r="A150" s="1275"/>
      <c r="B150" s="1275"/>
      <c r="C150" s="1275"/>
      <c r="D150" s="1275"/>
      <c r="E150" s="1275"/>
      <c r="F150" s="1275"/>
      <c r="G150" s="1275"/>
      <c r="H150" s="1275"/>
      <c r="I150" s="1275"/>
      <c r="J150" s="1275"/>
      <c r="K150" s="1275"/>
      <c r="L150" s="1275"/>
      <c r="M150" s="1275"/>
      <c r="N150" s="1275"/>
      <c r="O150" s="1275"/>
      <c r="P150" s="1275"/>
      <c r="Q150" s="1275"/>
      <c r="R150" s="1275"/>
      <c r="S150" s="1275"/>
      <c r="T150" s="1275"/>
      <c r="U150" s="1275"/>
      <c r="V150" s="1275"/>
      <c r="W150" s="1275"/>
      <c r="X150" s="1275"/>
      <c r="Y150" s="1275"/>
      <c r="Z150" s="1275"/>
      <c r="AA150" s="1275"/>
      <c r="AB150" s="1275"/>
      <c r="AC150" s="1275"/>
      <c r="AD150" s="1275"/>
      <c r="AE150" s="1275"/>
      <c r="AF150" s="1275"/>
      <c r="AG150" s="1275"/>
      <c r="AH150" s="1275"/>
      <c r="AI150" s="1275"/>
      <c r="AJ150" s="1275"/>
      <c r="AK150" s="1275"/>
      <c r="AL150" s="1275"/>
      <c r="AM150" s="1275"/>
      <c r="AN150" s="1275"/>
      <c r="AO150" s="1275"/>
      <c r="AP150" s="1275"/>
      <c r="AQ150" s="1275"/>
      <c r="AR150" s="1275"/>
      <c r="AS150" s="1275"/>
      <c r="AT150" s="1275"/>
      <c r="AU150" s="1275"/>
      <c r="AV150" s="1275"/>
      <c r="AW150" s="1275"/>
      <c r="AX150" s="1275"/>
      <c r="AY150" s="1275"/>
      <c r="AZ150" s="1275"/>
      <c r="BA150" s="1275"/>
      <c r="BB150" s="1275"/>
      <c r="BC150" s="1275"/>
    </row>
    <row r="151" spans="1:55" ht="15" hidden="1" customHeight="1" x14ac:dyDescent="0.2">
      <c r="A151" s="1275"/>
      <c r="B151" s="1275"/>
      <c r="C151" s="1275"/>
      <c r="D151" s="1275"/>
      <c r="E151" s="1275"/>
      <c r="F151" s="1275"/>
      <c r="G151" s="1275"/>
      <c r="H151" s="1275"/>
      <c r="I151" s="1275"/>
      <c r="J151" s="1275"/>
      <c r="K151" s="1275"/>
      <c r="L151" s="1275"/>
      <c r="M151" s="1275"/>
      <c r="N151" s="1275"/>
      <c r="O151" s="1275"/>
      <c r="P151" s="1275"/>
      <c r="Q151" s="1275"/>
      <c r="R151" s="1275"/>
      <c r="S151" s="1275"/>
      <c r="T151" s="1275"/>
      <c r="U151" s="1275"/>
      <c r="V151" s="1275"/>
      <c r="W151" s="1275"/>
      <c r="X151" s="1275"/>
      <c r="Y151" s="1275"/>
      <c r="Z151" s="1275"/>
      <c r="AA151" s="1275"/>
      <c r="AB151" s="1275"/>
      <c r="AC151" s="1275"/>
      <c r="AD151" s="1275"/>
      <c r="AE151" s="1275"/>
      <c r="AF151" s="1275"/>
      <c r="AG151" s="1275"/>
      <c r="AH151" s="1275"/>
      <c r="AI151" s="1275"/>
      <c r="AJ151" s="1275"/>
      <c r="AK151" s="1275"/>
      <c r="AL151" s="1275"/>
      <c r="AM151" s="1275"/>
      <c r="AN151" s="1275"/>
      <c r="AO151" s="1275"/>
      <c r="AP151" s="1275"/>
      <c r="AQ151" s="1275"/>
      <c r="AR151" s="1275"/>
      <c r="AS151" s="1275"/>
      <c r="AT151" s="1275"/>
      <c r="AU151" s="1275"/>
      <c r="AV151" s="1275"/>
      <c r="AW151" s="1275"/>
      <c r="AX151" s="1275"/>
      <c r="AY151" s="1275"/>
      <c r="AZ151" s="1275"/>
      <c r="BA151" s="1275"/>
      <c r="BB151" s="1275"/>
      <c r="BC151" s="1275"/>
    </row>
    <row r="152" spans="1:55" ht="15" hidden="1" customHeight="1" x14ac:dyDescent="0.2">
      <c r="A152" s="1275"/>
      <c r="B152" s="1275"/>
      <c r="C152" s="1275"/>
      <c r="D152" s="1275"/>
      <c r="E152" s="1275"/>
      <c r="F152" s="1275"/>
      <c r="G152" s="1275"/>
      <c r="H152" s="1275"/>
      <c r="I152" s="1275"/>
      <c r="J152" s="1275"/>
      <c r="K152" s="1275"/>
      <c r="L152" s="1275"/>
      <c r="M152" s="1275"/>
      <c r="N152" s="1275"/>
      <c r="O152" s="1275"/>
      <c r="P152" s="1275"/>
      <c r="Q152" s="1275"/>
      <c r="R152" s="1275"/>
      <c r="S152" s="1275"/>
      <c r="T152" s="1275"/>
      <c r="U152" s="1275"/>
      <c r="V152" s="1275"/>
      <c r="W152" s="1275"/>
      <c r="X152" s="1275"/>
      <c r="Y152" s="1275"/>
      <c r="Z152" s="1275"/>
      <c r="AA152" s="1275"/>
      <c r="AB152" s="1275"/>
      <c r="AC152" s="1275"/>
      <c r="AD152" s="1275"/>
      <c r="AE152" s="1275"/>
      <c r="AF152" s="1275"/>
      <c r="AG152" s="1275"/>
      <c r="AH152" s="1275"/>
      <c r="AI152" s="1275"/>
      <c r="AJ152" s="1275"/>
      <c r="AK152" s="1275"/>
      <c r="AL152" s="1275"/>
      <c r="AM152" s="1275"/>
      <c r="AN152" s="1275"/>
      <c r="AO152" s="1275"/>
      <c r="AP152" s="1275"/>
      <c r="AQ152" s="1275"/>
      <c r="AR152" s="1275"/>
      <c r="AS152" s="1275"/>
      <c r="AT152" s="1275"/>
      <c r="AU152" s="1275"/>
      <c r="AV152" s="1275"/>
      <c r="AW152" s="1275"/>
      <c r="AX152" s="1275"/>
      <c r="AY152" s="1275"/>
      <c r="AZ152" s="1275"/>
      <c r="BA152" s="1275"/>
      <c r="BB152" s="1275"/>
      <c r="BC152" s="1275"/>
    </row>
    <row r="153" spans="1:55" ht="15" hidden="1" customHeight="1" x14ac:dyDescent="0.2">
      <c r="A153" s="1275"/>
      <c r="B153" s="1275"/>
      <c r="C153" s="1275"/>
      <c r="D153" s="1275"/>
      <c r="E153" s="1275"/>
      <c r="F153" s="1275"/>
      <c r="G153" s="1275"/>
      <c r="H153" s="1275"/>
      <c r="I153" s="1275"/>
      <c r="J153" s="1275"/>
      <c r="K153" s="1275"/>
      <c r="L153" s="1275"/>
      <c r="M153" s="1275"/>
      <c r="N153" s="1275"/>
      <c r="O153" s="1275"/>
      <c r="P153" s="1275"/>
      <c r="Q153" s="1275"/>
      <c r="R153" s="1275"/>
      <c r="S153" s="1275"/>
      <c r="T153" s="1275"/>
      <c r="U153" s="1275"/>
      <c r="V153" s="1275"/>
      <c r="W153" s="1275"/>
      <c r="X153" s="1275"/>
      <c r="Y153" s="1275"/>
      <c r="Z153" s="1275"/>
      <c r="AA153" s="1275"/>
      <c r="AB153" s="1275"/>
      <c r="AC153" s="1275"/>
      <c r="AD153" s="1275"/>
      <c r="AE153" s="1275"/>
      <c r="AF153" s="1275"/>
      <c r="AG153" s="1275"/>
      <c r="AH153" s="1275"/>
      <c r="AI153" s="1275"/>
      <c r="AJ153" s="1275"/>
      <c r="AK153" s="1275"/>
      <c r="AL153" s="1275"/>
      <c r="AM153" s="1275"/>
      <c r="AN153" s="1275"/>
      <c r="AO153" s="1275"/>
      <c r="AP153" s="1275"/>
      <c r="AQ153" s="1275"/>
      <c r="AR153" s="1275"/>
      <c r="AS153" s="1275"/>
      <c r="AT153" s="1275"/>
      <c r="AU153" s="1275"/>
      <c r="AV153" s="1275"/>
      <c r="AW153" s="1275"/>
      <c r="AX153" s="1275"/>
      <c r="AY153" s="1275"/>
      <c r="AZ153" s="1275"/>
      <c r="BA153" s="1275"/>
      <c r="BB153" s="1275"/>
      <c r="BC153" s="1275"/>
    </row>
    <row r="154" spans="1:55" ht="15" hidden="1" customHeight="1" x14ac:dyDescent="0.2">
      <c r="A154" s="1275"/>
      <c r="B154" s="1275"/>
      <c r="C154" s="1275"/>
      <c r="D154" s="1275"/>
      <c r="E154" s="1275"/>
      <c r="F154" s="1275"/>
      <c r="G154" s="1275"/>
      <c r="H154" s="1275"/>
      <c r="I154" s="1275"/>
      <c r="J154" s="1275"/>
      <c r="K154" s="1275"/>
      <c r="L154" s="1275"/>
      <c r="M154" s="1275"/>
      <c r="N154" s="1275"/>
      <c r="O154" s="1275"/>
      <c r="P154" s="1275"/>
      <c r="Q154" s="1275"/>
      <c r="R154" s="1275"/>
      <c r="S154" s="1275"/>
      <c r="T154" s="1275"/>
      <c r="U154" s="1275"/>
      <c r="V154" s="1275"/>
      <c r="W154" s="1275"/>
      <c r="X154" s="1275"/>
      <c r="Y154" s="1275"/>
      <c r="Z154" s="1275"/>
      <c r="AA154" s="1275"/>
      <c r="AB154" s="1275"/>
      <c r="AC154" s="1275"/>
      <c r="AD154" s="1275"/>
      <c r="AE154" s="1275"/>
      <c r="AF154" s="1275"/>
      <c r="AG154" s="1275"/>
      <c r="AH154" s="1275"/>
      <c r="AI154" s="1275"/>
      <c r="AJ154" s="1275"/>
      <c r="AK154" s="1275"/>
      <c r="AL154" s="1275"/>
      <c r="AM154" s="1275"/>
      <c r="AN154" s="1275"/>
      <c r="AO154" s="1275"/>
      <c r="AP154" s="1275"/>
      <c r="AQ154" s="1275"/>
      <c r="AR154" s="1275"/>
      <c r="AS154" s="1275"/>
      <c r="AT154" s="1275"/>
      <c r="AU154" s="1275"/>
      <c r="AV154" s="1275"/>
      <c r="AW154" s="1275"/>
      <c r="AX154" s="1275"/>
      <c r="AY154" s="1275"/>
      <c r="AZ154" s="1275"/>
      <c r="BA154" s="1275"/>
      <c r="BB154" s="1275"/>
      <c r="BC154" s="1275"/>
    </row>
    <row r="155" spans="1:55" ht="15" hidden="1" customHeight="1" x14ac:dyDescent="0.2">
      <c r="A155" s="1275"/>
      <c r="B155" s="1275"/>
      <c r="C155" s="1275"/>
      <c r="D155" s="1275"/>
      <c r="E155" s="1275"/>
      <c r="F155" s="1275"/>
      <c r="G155" s="1275"/>
      <c r="H155" s="1275"/>
      <c r="I155" s="1275"/>
      <c r="J155" s="1275"/>
      <c r="K155" s="1275"/>
      <c r="L155" s="1275"/>
      <c r="M155" s="1275"/>
      <c r="N155" s="1275"/>
      <c r="O155" s="1275"/>
      <c r="P155" s="1275"/>
      <c r="Q155" s="1275"/>
      <c r="R155" s="1275"/>
      <c r="S155" s="1275"/>
      <c r="T155" s="1275"/>
      <c r="U155" s="1275"/>
      <c r="V155" s="1275"/>
      <c r="W155" s="1275"/>
      <c r="X155" s="1275"/>
      <c r="Y155" s="1275"/>
      <c r="Z155" s="1275"/>
      <c r="AA155" s="1275"/>
      <c r="AB155" s="1275"/>
      <c r="AC155" s="1275"/>
      <c r="AD155" s="1275"/>
      <c r="AE155" s="1275"/>
      <c r="AF155" s="1275"/>
      <c r="AG155" s="1275"/>
      <c r="AH155" s="1275"/>
      <c r="AI155" s="1275"/>
      <c r="AJ155" s="1275"/>
      <c r="AK155" s="1275"/>
      <c r="AL155" s="1275"/>
      <c r="AM155" s="1275"/>
      <c r="AN155" s="1275"/>
      <c r="AO155" s="1275"/>
      <c r="AP155" s="1275"/>
      <c r="AQ155" s="1275"/>
      <c r="AR155" s="1275"/>
      <c r="AS155" s="1275"/>
      <c r="AT155" s="1275"/>
      <c r="AU155" s="1275"/>
      <c r="AV155" s="1275"/>
      <c r="AW155" s="1275"/>
      <c r="AX155" s="1275"/>
      <c r="AY155" s="1275"/>
      <c r="AZ155" s="1275"/>
      <c r="BA155" s="1275"/>
      <c r="BB155" s="1275"/>
      <c r="BC155" s="1275"/>
    </row>
    <row r="156" spans="1:55" ht="15" hidden="1" customHeight="1" x14ac:dyDescent="0.2">
      <c r="A156" s="1275"/>
      <c r="B156" s="1275"/>
      <c r="C156" s="1275"/>
      <c r="D156" s="1275"/>
      <c r="E156" s="1275"/>
      <c r="F156" s="1275"/>
      <c r="G156" s="1275"/>
      <c r="H156" s="1275"/>
      <c r="I156" s="1275"/>
      <c r="J156" s="1275"/>
      <c r="K156" s="1275"/>
      <c r="L156" s="1275"/>
      <c r="M156" s="1275"/>
      <c r="N156" s="1275"/>
      <c r="O156" s="1275"/>
      <c r="P156" s="1275"/>
      <c r="Q156" s="1275"/>
      <c r="R156" s="1275"/>
      <c r="S156" s="1275"/>
      <c r="T156" s="1275"/>
      <c r="U156" s="1275"/>
      <c r="V156" s="1275"/>
      <c r="W156" s="1275"/>
      <c r="X156" s="1275"/>
      <c r="Y156" s="1275"/>
      <c r="Z156" s="1275"/>
      <c r="AA156" s="1275"/>
      <c r="AB156" s="1275"/>
      <c r="AC156" s="1275"/>
      <c r="AD156" s="1275"/>
      <c r="AE156" s="1275"/>
      <c r="AF156" s="1275"/>
      <c r="AG156" s="1275"/>
      <c r="AH156" s="1275"/>
      <c r="AI156" s="1275"/>
      <c r="AJ156" s="1275"/>
      <c r="AK156" s="1275"/>
      <c r="AL156" s="1275"/>
      <c r="AM156" s="1275"/>
      <c r="AN156" s="1275"/>
      <c r="AO156" s="1275"/>
      <c r="AP156" s="1275"/>
      <c r="AQ156" s="1275"/>
      <c r="AR156" s="1275"/>
      <c r="AS156" s="1275"/>
      <c r="AT156" s="1275"/>
      <c r="AU156" s="1275"/>
      <c r="AV156" s="1275"/>
      <c r="AW156" s="1275"/>
      <c r="AX156" s="1275"/>
      <c r="AY156" s="1275"/>
      <c r="AZ156" s="1275"/>
      <c r="BA156" s="1275"/>
      <c r="BB156" s="1275"/>
      <c r="BC156" s="1275"/>
    </row>
    <row r="157" spans="1:55" ht="15" hidden="1" customHeight="1" x14ac:dyDescent="0.2">
      <c r="A157" s="1275"/>
      <c r="B157" s="1275"/>
      <c r="C157" s="1275"/>
      <c r="D157" s="1275"/>
      <c r="E157" s="1275"/>
      <c r="F157" s="1275"/>
      <c r="G157" s="1275"/>
      <c r="H157" s="1275"/>
      <c r="I157" s="1275"/>
      <c r="J157" s="1275"/>
      <c r="K157" s="1275"/>
      <c r="L157" s="1275"/>
      <c r="M157" s="1275"/>
      <c r="N157" s="1275"/>
      <c r="O157" s="1275"/>
      <c r="P157" s="1275"/>
      <c r="Q157" s="1275"/>
      <c r="R157" s="1275"/>
      <c r="S157" s="1275"/>
      <c r="T157" s="1275"/>
      <c r="U157" s="1275"/>
      <c r="V157" s="1275"/>
      <c r="W157" s="1275"/>
      <c r="X157" s="1275"/>
      <c r="Y157" s="1275"/>
      <c r="Z157" s="1275"/>
      <c r="AA157" s="1275"/>
      <c r="AB157" s="1275"/>
      <c r="AC157" s="1275"/>
      <c r="AD157" s="1275"/>
      <c r="AE157" s="1275"/>
      <c r="AF157" s="1275"/>
      <c r="AG157" s="1275"/>
      <c r="AH157" s="1275"/>
      <c r="AI157" s="1275"/>
      <c r="AJ157" s="1275"/>
      <c r="AK157" s="1275"/>
      <c r="AL157" s="1275"/>
      <c r="AM157" s="1275"/>
      <c r="AN157" s="1275"/>
      <c r="AO157" s="1275"/>
      <c r="AP157" s="1275"/>
      <c r="AQ157" s="1275"/>
      <c r="AR157" s="1275"/>
      <c r="AS157" s="1275"/>
      <c r="AT157" s="1275"/>
      <c r="AU157" s="1275"/>
      <c r="AV157" s="1275"/>
      <c r="AW157" s="1275"/>
      <c r="AX157" s="1275"/>
      <c r="AY157" s="1275"/>
      <c r="AZ157" s="1275"/>
      <c r="BA157" s="1275"/>
      <c r="BB157" s="1275"/>
      <c r="BC157" s="1275"/>
    </row>
    <row r="158" spans="1:55" ht="15" hidden="1" customHeight="1" x14ac:dyDescent="0.2">
      <c r="A158" s="1275"/>
      <c r="B158" s="1275"/>
      <c r="C158" s="1275"/>
      <c r="D158" s="1275"/>
      <c r="E158" s="1275"/>
      <c r="F158" s="1275"/>
      <c r="G158" s="1275"/>
      <c r="H158" s="1275"/>
      <c r="I158" s="1275"/>
      <c r="J158" s="1275"/>
      <c r="K158" s="1275"/>
      <c r="L158" s="1275"/>
      <c r="M158" s="1275"/>
      <c r="N158" s="1275"/>
      <c r="O158" s="1275"/>
      <c r="P158" s="1275"/>
      <c r="Q158" s="1275"/>
      <c r="R158" s="1275"/>
      <c r="S158" s="1275"/>
      <c r="T158" s="1275"/>
      <c r="U158" s="1275"/>
      <c r="V158" s="1275"/>
      <c r="W158" s="1275"/>
      <c r="X158" s="1275"/>
      <c r="Y158" s="1275"/>
      <c r="Z158" s="1275"/>
      <c r="AA158" s="1275"/>
      <c r="AB158" s="1275"/>
      <c r="AC158" s="1275"/>
      <c r="AD158" s="1275"/>
      <c r="AE158" s="1275"/>
      <c r="AF158" s="1275"/>
      <c r="AG158" s="1275"/>
      <c r="AH158" s="1275"/>
      <c r="AI158" s="1275"/>
      <c r="AJ158" s="1275"/>
      <c r="AK158" s="1275"/>
      <c r="AL158" s="1275"/>
      <c r="AM158" s="1275"/>
      <c r="AN158" s="1275"/>
      <c r="AO158" s="1275"/>
      <c r="AP158" s="1275"/>
      <c r="AQ158" s="1275"/>
      <c r="AR158" s="1275"/>
      <c r="AS158" s="1275"/>
      <c r="AT158" s="1275"/>
      <c r="AU158" s="1275"/>
      <c r="AV158" s="1275"/>
      <c r="AW158" s="1275"/>
      <c r="AX158" s="1275"/>
      <c r="AY158" s="1275"/>
      <c r="AZ158" s="1275"/>
      <c r="BA158" s="1275"/>
      <c r="BB158" s="1275"/>
      <c r="BC158" s="1275"/>
    </row>
    <row r="159" spans="1:55" ht="15" hidden="1" customHeight="1" x14ac:dyDescent="0.2">
      <c r="A159" s="1275"/>
      <c r="B159" s="1275"/>
      <c r="C159" s="1275"/>
      <c r="D159" s="1275"/>
      <c r="E159" s="1275"/>
      <c r="F159" s="1275"/>
      <c r="G159" s="1275"/>
      <c r="H159" s="1275"/>
      <c r="I159" s="1275"/>
      <c r="J159" s="1275"/>
      <c r="K159" s="1275"/>
      <c r="L159" s="1275"/>
      <c r="M159" s="1275"/>
      <c r="N159" s="1275"/>
      <c r="O159" s="1275"/>
      <c r="P159" s="1275"/>
      <c r="Q159" s="1275"/>
      <c r="R159" s="1275"/>
      <c r="S159" s="1275"/>
      <c r="T159" s="1275"/>
      <c r="U159" s="1275"/>
      <c r="V159" s="1275"/>
      <c r="W159" s="1275"/>
      <c r="X159" s="1275"/>
      <c r="Y159" s="1275"/>
      <c r="Z159" s="1275"/>
      <c r="AA159" s="1275"/>
      <c r="AB159" s="1275"/>
      <c r="AC159" s="1275"/>
      <c r="AD159" s="1275"/>
      <c r="AE159" s="1275"/>
      <c r="AF159" s="1275"/>
      <c r="AG159" s="1275"/>
      <c r="AH159" s="1275"/>
      <c r="AI159" s="1275"/>
      <c r="AJ159" s="1275"/>
      <c r="AK159" s="1275"/>
      <c r="AL159" s="1275"/>
      <c r="AM159" s="1275"/>
      <c r="AN159" s="1275"/>
      <c r="AO159" s="1275"/>
      <c r="AP159" s="1275"/>
      <c r="AQ159" s="1275"/>
      <c r="AR159" s="1275"/>
      <c r="AS159" s="1275"/>
      <c r="AT159" s="1275"/>
      <c r="AU159" s="1275"/>
      <c r="AV159" s="1275"/>
      <c r="AW159" s="1275"/>
      <c r="AX159" s="1275"/>
      <c r="AY159" s="1275"/>
      <c r="AZ159" s="1275"/>
      <c r="BA159" s="1275"/>
      <c r="BB159" s="1275"/>
      <c r="BC159" s="1275"/>
    </row>
    <row r="160" spans="1:55" ht="15" hidden="1" customHeight="1" x14ac:dyDescent="0.2">
      <c r="A160" s="1275"/>
      <c r="B160" s="1275"/>
      <c r="C160" s="1275"/>
      <c r="D160" s="1275"/>
      <c r="E160" s="1275"/>
      <c r="F160" s="1275"/>
      <c r="G160" s="1275"/>
      <c r="H160" s="1275"/>
      <c r="I160" s="1275"/>
      <c r="J160" s="1275"/>
      <c r="K160" s="1275"/>
      <c r="L160" s="1275"/>
      <c r="M160" s="1275"/>
      <c r="N160" s="1275"/>
      <c r="O160" s="1275"/>
      <c r="P160" s="1275"/>
      <c r="Q160" s="1275"/>
      <c r="R160" s="1275"/>
      <c r="S160" s="1275"/>
      <c r="T160" s="1275"/>
      <c r="U160" s="1275"/>
      <c r="V160" s="1275"/>
      <c r="W160" s="1275"/>
      <c r="X160" s="1275"/>
      <c r="Y160" s="1275"/>
      <c r="Z160" s="1275"/>
      <c r="AA160" s="1275"/>
      <c r="AB160" s="1275"/>
      <c r="AC160" s="1275"/>
      <c r="AD160" s="1275"/>
      <c r="AE160" s="1275"/>
      <c r="AF160" s="1275"/>
      <c r="AG160" s="1275"/>
      <c r="AH160" s="1275"/>
      <c r="AI160" s="1275"/>
      <c r="AJ160" s="1275"/>
      <c r="AK160" s="1275"/>
      <c r="AL160" s="1275"/>
      <c r="AM160" s="1275"/>
      <c r="AN160" s="1275"/>
      <c r="AO160" s="1275"/>
      <c r="AP160" s="1275"/>
      <c r="AQ160" s="1275"/>
      <c r="AR160" s="1275"/>
      <c r="AS160" s="1275"/>
      <c r="AT160" s="1275"/>
      <c r="AU160" s="1275"/>
      <c r="AV160" s="1275"/>
      <c r="AW160" s="1275"/>
      <c r="AX160" s="1275"/>
      <c r="AY160" s="1275"/>
      <c r="AZ160" s="1275"/>
      <c r="BA160" s="1275"/>
      <c r="BB160" s="1275"/>
      <c r="BC160" s="1275"/>
    </row>
    <row r="161" spans="1:55" ht="15" hidden="1" customHeight="1" x14ac:dyDescent="0.2">
      <c r="A161" s="1275"/>
      <c r="B161" s="1275"/>
      <c r="C161" s="1275"/>
      <c r="D161" s="1275"/>
      <c r="E161" s="1275"/>
      <c r="F161" s="1275"/>
      <c r="G161" s="1275"/>
      <c r="H161" s="1275"/>
      <c r="I161" s="1275"/>
      <c r="J161" s="1275"/>
      <c r="K161" s="1275"/>
      <c r="L161" s="1275"/>
      <c r="M161" s="1275"/>
      <c r="N161" s="1275"/>
      <c r="O161" s="1275"/>
      <c r="P161" s="1275"/>
      <c r="Q161" s="1275"/>
      <c r="R161" s="1275"/>
      <c r="S161" s="1275"/>
      <c r="T161" s="1275"/>
      <c r="U161" s="1275"/>
      <c r="V161" s="1275"/>
      <c r="W161" s="1275"/>
      <c r="X161" s="1275"/>
      <c r="Y161" s="1275"/>
      <c r="Z161" s="1275"/>
      <c r="AA161" s="1275"/>
      <c r="AB161" s="1275"/>
      <c r="AC161" s="1275"/>
      <c r="AD161" s="1275"/>
      <c r="AE161" s="1275"/>
      <c r="AF161" s="1275"/>
      <c r="AG161" s="1275"/>
      <c r="AH161" s="1275"/>
      <c r="AI161" s="1275"/>
      <c r="AJ161" s="1275"/>
      <c r="AK161" s="1275"/>
      <c r="AL161" s="1275"/>
      <c r="AM161" s="1275"/>
      <c r="AN161" s="1275"/>
      <c r="AO161" s="1275"/>
      <c r="AP161" s="1275"/>
      <c r="AQ161" s="1275"/>
      <c r="AR161" s="1275"/>
      <c r="AS161" s="1275"/>
      <c r="AT161" s="1275"/>
      <c r="AU161" s="1275"/>
      <c r="AV161" s="1275"/>
      <c r="AW161" s="1275"/>
      <c r="AX161" s="1275"/>
      <c r="AY161" s="1275"/>
      <c r="AZ161" s="1275"/>
      <c r="BA161" s="1275"/>
      <c r="BB161" s="1275"/>
      <c r="BC161" s="1275"/>
    </row>
    <row r="162" spans="1:55" ht="15" hidden="1" customHeight="1" x14ac:dyDescent="0.2">
      <c r="A162" s="1275"/>
      <c r="B162" s="1275"/>
      <c r="C162" s="1275"/>
      <c r="D162" s="1275"/>
      <c r="E162" s="1275"/>
      <c r="F162" s="1275"/>
      <c r="G162" s="1275"/>
      <c r="H162" s="1275"/>
      <c r="I162" s="1275"/>
      <c r="J162" s="1275"/>
      <c r="K162" s="1275"/>
      <c r="L162" s="1275"/>
      <c r="M162" s="1275"/>
      <c r="N162" s="1275"/>
      <c r="O162" s="1275"/>
      <c r="P162" s="1275"/>
      <c r="Q162" s="1275"/>
      <c r="R162" s="1275"/>
      <c r="S162" s="1275"/>
      <c r="T162" s="1275"/>
      <c r="U162" s="1275"/>
      <c r="V162" s="1275"/>
      <c r="W162" s="1275"/>
      <c r="X162" s="1275"/>
      <c r="Y162" s="1275"/>
      <c r="Z162" s="1275"/>
      <c r="AA162" s="1275"/>
      <c r="AB162" s="1275"/>
      <c r="AC162" s="1275"/>
      <c r="AD162" s="1275"/>
      <c r="AE162" s="1275"/>
      <c r="AF162" s="1275"/>
      <c r="AG162" s="1275"/>
      <c r="AH162" s="1275"/>
      <c r="AI162" s="1275"/>
      <c r="AJ162" s="1275"/>
      <c r="AK162" s="1275"/>
      <c r="AL162" s="1275"/>
      <c r="AM162" s="1275"/>
      <c r="AN162" s="1275"/>
      <c r="AO162" s="1275"/>
      <c r="AP162" s="1275"/>
      <c r="AQ162" s="1275"/>
      <c r="AR162" s="1275"/>
      <c r="AS162" s="1275"/>
      <c r="AT162" s="1275"/>
      <c r="AU162" s="1275"/>
      <c r="AV162" s="1275"/>
      <c r="AW162" s="1275"/>
      <c r="AX162" s="1275"/>
      <c r="AY162" s="1275"/>
      <c r="AZ162" s="1275"/>
      <c r="BA162" s="1275"/>
      <c r="BB162" s="1275"/>
      <c r="BC162" s="1275"/>
    </row>
    <row r="163" spans="1:55" ht="15" hidden="1" customHeight="1" x14ac:dyDescent="0.2">
      <c r="A163" s="1275"/>
      <c r="B163" s="1275"/>
      <c r="C163" s="1275"/>
      <c r="D163" s="1275"/>
      <c r="E163" s="1275"/>
      <c r="F163" s="1275"/>
      <c r="G163" s="1275"/>
      <c r="H163" s="1275"/>
      <c r="I163" s="1275"/>
      <c r="J163" s="1275"/>
      <c r="K163" s="1275"/>
      <c r="L163" s="1275"/>
      <c r="M163" s="1275"/>
      <c r="N163" s="1275"/>
      <c r="O163" s="1275"/>
      <c r="P163" s="1275"/>
      <c r="Q163" s="1275"/>
      <c r="R163" s="1275"/>
      <c r="S163" s="1275"/>
      <c r="T163" s="1275"/>
      <c r="U163" s="1275"/>
      <c r="V163" s="1275"/>
      <c r="W163" s="1275"/>
      <c r="X163" s="1275"/>
      <c r="Y163" s="1275"/>
      <c r="Z163" s="1275"/>
      <c r="AA163" s="1275"/>
      <c r="AB163" s="1275"/>
      <c r="AC163" s="1275"/>
      <c r="AD163" s="1275"/>
      <c r="AE163" s="1275"/>
      <c r="AF163" s="1275"/>
      <c r="AG163" s="1275"/>
      <c r="AH163" s="1275"/>
      <c r="AI163" s="1275"/>
      <c r="AJ163" s="1275"/>
      <c r="AK163" s="1275"/>
      <c r="AL163" s="1275"/>
      <c r="AM163" s="1275"/>
      <c r="AN163" s="1275"/>
      <c r="AO163" s="1275"/>
      <c r="AP163" s="1275"/>
      <c r="AQ163" s="1275"/>
      <c r="AR163" s="1275"/>
      <c r="AS163" s="1275"/>
      <c r="AT163" s="1275"/>
      <c r="AU163" s="1275"/>
      <c r="AV163" s="1275"/>
      <c r="AW163" s="1275"/>
      <c r="AX163" s="1275"/>
      <c r="AY163" s="1275"/>
      <c r="AZ163" s="1275"/>
      <c r="BA163" s="1275"/>
      <c r="BB163" s="1275"/>
      <c r="BC163" s="1275"/>
    </row>
    <row r="164" spans="1:55" ht="15" hidden="1" customHeight="1" x14ac:dyDescent="0.2">
      <c r="A164" s="1275"/>
      <c r="B164" s="1275"/>
      <c r="C164" s="1275"/>
      <c r="D164" s="1275"/>
      <c r="E164" s="1275"/>
      <c r="F164" s="1275"/>
      <c r="G164" s="1275"/>
      <c r="H164" s="1275"/>
      <c r="I164" s="1275"/>
      <c r="J164" s="1275"/>
      <c r="K164" s="1275"/>
      <c r="L164" s="1275"/>
      <c r="M164" s="1275"/>
      <c r="N164" s="1275"/>
      <c r="O164" s="1275"/>
      <c r="P164" s="1275"/>
      <c r="Q164" s="1275"/>
      <c r="R164" s="1275"/>
      <c r="S164" s="1275"/>
      <c r="T164" s="1275"/>
      <c r="U164" s="1275"/>
      <c r="V164" s="1275"/>
      <c r="W164" s="1275"/>
      <c r="X164" s="1275"/>
      <c r="Y164" s="1275"/>
      <c r="Z164" s="1275"/>
      <c r="AA164" s="1275"/>
      <c r="AB164" s="1275"/>
      <c r="AC164" s="1275"/>
      <c r="AD164" s="1275"/>
      <c r="AE164" s="1275"/>
      <c r="AF164" s="1275"/>
      <c r="AG164" s="1275"/>
      <c r="AH164" s="1275"/>
      <c r="AI164" s="1275"/>
      <c r="AJ164" s="1275"/>
      <c r="AK164" s="1275"/>
      <c r="AL164" s="1275"/>
      <c r="AM164" s="1275"/>
      <c r="AN164" s="1275"/>
      <c r="AO164" s="1275"/>
      <c r="AP164" s="1275"/>
      <c r="AQ164" s="1275"/>
      <c r="AR164" s="1275"/>
      <c r="AS164" s="1275"/>
      <c r="AT164" s="1275"/>
      <c r="AU164" s="1275"/>
      <c r="AV164" s="1275"/>
      <c r="AW164" s="1275"/>
      <c r="AX164" s="1275"/>
      <c r="AY164" s="1275"/>
      <c r="AZ164" s="1275"/>
      <c r="BA164" s="1275"/>
      <c r="BB164" s="1275"/>
      <c r="BC164" s="1275"/>
    </row>
    <row r="165" spans="1:55" ht="15" hidden="1" customHeight="1" x14ac:dyDescent="0.2">
      <c r="A165" s="1275"/>
      <c r="B165" s="1275"/>
      <c r="C165" s="1275"/>
      <c r="D165" s="1275"/>
      <c r="E165" s="1275"/>
      <c r="F165" s="1275"/>
      <c r="G165" s="1275"/>
      <c r="H165" s="1275"/>
      <c r="I165" s="1275"/>
      <c r="J165" s="1275"/>
      <c r="K165" s="1275"/>
      <c r="L165" s="1275"/>
      <c r="M165" s="1275"/>
      <c r="N165" s="1275"/>
      <c r="O165" s="1275"/>
      <c r="P165" s="1275"/>
      <c r="Q165" s="1275"/>
      <c r="R165" s="1275"/>
      <c r="S165" s="1275"/>
      <c r="T165" s="1275"/>
      <c r="U165" s="1275"/>
      <c r="V165" s="1275"/>
      <c r="W165" s="1275"/>
      <c r="X165" s="1275"/>
      <c r="Y165" s="1275"/>
      <c r="Z165" s="1275"/>
      <c r="AA165" s="1275"/>
      <c r="AB165" s="1275"/>
      <c r="AC165" s="1275"/>
      <c r="AD165" s="1275"/>
      <c r="AE165" s="1275"/>
      <c r="AF165" s="1275"/>
      <c r="AG165" s="1275"/>
      <c r="AH165" s="1275"/>
      <c r="AI165" s="1275"/>
      <c r="AJ165" s="1275"/>
      <c r="AK165" s="1275"/>
      <c r="AL165" s="1275"/>
      <c r="AM165" s="1275"/>
      <c r="AN165" s="1275"/>
      <c r="AO165" s="1275"/>
      <c r="AP165" s="1275"/>
      <c r="AQ165" s="1275"/>
      <c r="AR165" s="1275"/>
      <c r="AS165" s="1275"/>
      <c r="AT165" s="1275"/>
      <c r="AU165" s="1275"/>
      <c r="AV165" s="1275"/>
      <c r="AW165" s="1275"/>
      <c r="AX165" s="1275"/>
      <c r="AY165" s="1275"/>
      <c r="AZ165" s="1275"/>
      <c r="BA165" s="1275"/>
      <c r="BB165" s="1275"/>
      <c r="BC165" s="1275"/>
    </row>
    <row r="166" spans="1:55" ht="15" hidden="1" customHeight="1" x14ac:dyDescent="0.2">
      <c r="A166" s="1275"/>
      <c r="B166" s="1275"/>
      <c r="C166" s="1275"/>
      <c r="D166" s="1275"/>
      <c r="E166" s="1275"/>
      <c r="F166" s="1275"/>
      <c r="G166" s="1275"/>
      <c r="H166" s="1275"/>
      <c r="I166" s="1275"/>
      <c r="J166" s="1275"/>
      <c r="K166" s="1275"/>
      <c r="L166" s="1275"/>
      <c r="M166" s="1275"/>
      <c r="N166" s="1275"/>
      <c r="O166" s="1275"/>
      <c r="P166" s="1275"/>
      <c r="Q166" s="1275"/>
      <c r="R166" s="1275"/>
      <c r="S166" s="1275"/>
      <c r="T166" s="1275"/>
      <c r="U166" s="1275"/>
      <c r="V166" s="1275"/>
      <c r="W166" s="1275"/>
      <c r="X166" s="1275"/>
      <c r="Y166" s="1275"/>
      <c r="Z166" s="1275"/>
      <c r="AA166" s="1275"/>
      <c r="AB166" s="1275"/>
      <c r="AC166" s="1275"/>
      <c r="AD166" s="1275"/>
      <c r="AE166" s="1275"/>
      <c r="AF166" s="1275"/>
      <c r="AG166" s="1275"/>
      <c r="AH166" s="1275"/>
      <c r="AI166" s="1275"/>
      <c r="AJ166" s="1275"/>
      <c r="AK166" s="1275"/>
      <c r="AL166" s="1275"/>
      <c r="AM166" s="1275"/>
      <c r="AN166" s="1275"/>
      <c r="AO166" s="1275"/>
      <c r="AP166" s="1275"/>
      <c r="AQ166" s="1275"/>
      <c r="AR166" s="1275"/>
      <c r="AS166" s="1275"/>
      <c r="AT166" s="1275"/>
      <c r="AU166" s="1275"/>
      <c r="AV166" s="1275"/>
      <c r="AW166" s="1275"/>
      <c r="AX166" s="1275"/>
      <c r="AY166" s="1275"/>
      <c r="AZ166" s="1275"/>
      <c r="BA166" s="1275"/>
      <c r="BB166" s="1275"/>
      <c r="BC166" s="1275"/>
    </row>
    <row r="167" spans="1:55" ht="15" hidden="1" customHeight="1" x14ac:dyDescent="0.2">
      <c r="A167" s="1275"/>
      <c r="B167" s="1275"/>
      <c r="C167" s="1275"/>
      <c r="D167" s="1275"/>
      <c r="E167" s="1275"/>
      <c r="F167" s="1275"/>
      <c r="G167" s="1275"/>
      <c r="H167" s="1275"/>
      <c r="I167" s="1275"/>
      <c r="J167" s="1275"/>
      <c r="K167" s="1275"/>
      <c r="L167" s="1275"/>
      <c r="M167" s="1275"/>
      <c r="N167" s="1275"/>
      <c r="O167" s="1275"/>
      <c r="P167" s="1275"/>
      <c r="Q167" s="1275"/>
      <c r="R167" s="1275"/>
      <c r="S167" s="1275"/>
      <c r="T167" s="1275"/>
      <c r="U167" s="1275"/>
      <c r="V167" s="1275"/>
      <c r="W167" s="1275"/>
      <c r="X167" s="1275"/>
      <c r="Y167" s="1275"/>
      <c r="Z167" s="1275"/>
      <c r="AA167" s="1275"/>
      <c r="AB167" s="1275"/>
      <c r="AC167" s="1275"/>
      <c r="AD167" s="1275"/>
      <c r="AE167" s="1275"/>
      <c r="AF167" s="1275"/>
      <c r="AG167" s="1275"/>
      <c r="AH167" s="1275"/>
      <c r="AI167" s="1275"/>
      <c r="AJ167" s="1275"/>
      <c r="AK167" s="1275"/>
      <c r="AL167" s="1275"/>
      <c r="AM167" s="1275"/>
      <c r="AN167" s="1275"/>
      <c r="AO167" s="1275"/>
      <c r="AP167" s="1275"/>
      <c r="AQ167" s="1275"/>
      <c r="AR167" s="1275"/>
      <c r="AS167" s="1275"/>
      <c r="AT167" s="1275"/>
      <c r="AU167" s="1275"/>
      <c r="AV167" s="1275"/>
      <c r="AW167" s="1275"/>
      <c r="AX167" s="1275"/>
      <c r="AY167" s="1275"/>
      <c r="AZ167" s="1275"/>
      <c r="BA167" s="1275"/>
      <c r="BB167" s="1275"/>
      <c r="BC167" s="1275"/>
    </row>
    <row r="168" spans="1:55" ht="15" hidden="1" customHeight="1" x14ac:dyDescent="0.2">
      <c r="A168" s="1275"/>
      <c r="B168" s="1275"/>
      <c r="C168" s="1275"/>
      <c r="D168" s="1275"/>
      <c r="E168" s="1275"/>
      <c r="F168" s="1275"/>
      <c r="G168" s="1275"/>
      <c r="H168" s="1275"/>
      <c r="I168" s="1275"/>
      <c r="J168" s="1275"/>
      <c r="K168" s="1275"/>
      <c r="L168" s="1275"/>
      <c r="M168" s="1275"/>
      <c r="N168" s="1275"/>
      <c r="O168" s="1275"/>
      <c r="P168" s="1275"/>
      <c r="Q168" s="1275"/>
      <c r="R168" s="1275"/>
      <c r="S168" s="1275"/>
      <c r="T168" s="1275"/>
      <c r="U168" s="1275"/>
      <c r="V168" s="1275"/>
      <c r="W168" s="1275"/>
      <c r="X168" s="1275"/>
      <c r="Y168" s="1275"/>
      <c r="Z168" s="1275"/>
      <c r="AA168" s="1275"/>
      <c r="AB168" s="1275"/>
      <c r="AC168" s="1275"/>
      <c r="AD168" s="1275"/>
      <c r="AE168" s="1275"/>
      <c r="AF168" s="1275"/>
      <c r="AG168" s="1275"/>
      <c r="AH168" s="1275"/>
      <c r="AI168" s="1275"/>
      <c r="AJ168" s="1275"/>
      <c r="AK168" s="1275"/>
      <c r="AL168" s="1275"/>
      <c r="AM168" s="1275"/>
      <c r="AN168" s="1275"/>
      <c r="AO168" s="1275"/>
      <c r="AP168" s="1275"/>
      <c r="AQ168" s="1275"/>
      <c r="AR168" s="1275"/>
      <c r="AS168" s="1275"/>
      <c r="AT168" s="1275"/>
      <c r="AU168" s="1275"/>
      <c r="AV168" s="1275"/>
      <c r="AW168" s="1275"/>
      <c r="AX168" s="1275"/>
      <c r="AY168" s="1275"/>
      <c r="AZ168" s="1275"/>
      <c r="BA168" s="1275"/>
      <c r="BB168" s="1275"/>
      <c r="BC168" s="1275"/>
    </row>
    <row r="169" spans="1:55" ht="15" hidden="1" customHeight="1" x14ac:dyDescent="0.2">
      <c r="A169" s="1275"/>
      <c r="B169" s="1275"/>
      <c r="C169" s="1275"/>
      <c r="D169" s="1275"/>
      <c r="E169" s="1275"/>
      <c r="F169" s="1275"/>
      <c r="G169" s="1275"/>
      <c r="H169" s="1275"/>
      <c r="I169" s="1275"/>
      <c r="J169" s="1275"/>
      <c r="K169" s="1275"/>
      <c r="L169" s="1275"/>
      <c r="M169" s="1275"/>
      <c r="N169" s="1275"/>
      <c r="O169" s="1275"/>
      <c r="P169" s="1275"/>
      <c r="Q169" s="1275"/>
      <c r="R169" s="1275"/>
      <c r="S169" s="1275"/>
      <c r="T169" s="1275"/>
      <c r="U169" s="1275"/>
      <c r="V169" s="1275"/>
      <c r="W169" s="1275"/>
      <c r="X169" s="1275"/>
      <c r="Y169" s="1275"/>
      <c r="Z169" s="1275"/>
      <c r="AA169" s="1275"/>
      <c r="AB169" s="1275"/>
      <c r="AC169" s="1275"/>
      <c r="AD169" s="1275"/>
      <c r="AE169" s="1275"/>
      <c r="AF169" s="1275"/>
      <c r="AG169" s="1275"/>
      <c r="AH169" s="1275"/>
      <c r="AI169" s="1275"/>
      <c r="AJ169" s="1275"/>
      <c r="AK169" s="1275"/>
      <c r="AL169" s="1275"/>
      <c r="AM169" s="1275"/>
      <c r="AN169" s="1275"/>
      <c r="AO169" s="1275"/>
      <c r="AP169" s="1275"/>
      <c r="AQ169" s="1275"/>
      <c r="AR169" s="1275"/>
      <c r="AS169" s="1275"/>
      <c r="AT169" s="1275"/>
      <c r="AU169" s="1275"/>
      <c r="AV169" s="1275"/>
      <c r="AW169" s="1275"/>
      <c r="AX169" s="1275"/>
      <c r="AY169" s="1275"/>
      <c r="AZ169" s="1275"/>
      <c r="BA169" s="1275"/>
      <c r="BB169" s="1275"/>
      <c r="BC169" s="1275"/>
    </row>
    <row r="170" spans="1:55" ht="15" hidden="1" customHeight="1" x14ac:dyDescent="0.2">
      <c r="A170" s="1275"/>
      <c r="B170" s="1275"/>
      <c r="C170" s="1275"/>
      <c r="D170" s="1275"/>
      <c r="E170" s="1275"/>
      <c r="F170" s="1275"/>
      <c r="G170" s="1275"/>
      <c r="H170" s="1275"/>
      <c r="I170" s="1275"/>
      <c r="J170" s="1275"/>
      <c r="K170" s="1275"/>
      <c r="L170" s="1275"/>
      <c r="M170" s="1275"/>
      <c r="N170" s="1275"/>
      <c r="O170" s="1275"/>
      <c r="P170" s="1275"/>
      <c r="Q170" s="1275"/>
      <c r="R170" s="1275"/>
      <c r="S170" s="1275"/>
      <c r="T170" s="1275"/>
      <c r="U170" s="1275"/>
      <c r="V170" s="1275"/>
      <c r="W170" s="1275"/>
      <c r="X170" s="1275"/>
      <c r="Y170" s="1275"/>
      <c r="Z170" s="1275"/>
      <c r="AA170" s="1275"/>
      <c r="AB170" s="1275"/>
      <c r="AC170" s="1275"/>
      <c r="AD170" s="1275"/>
      <c r="AE170" s="1275"/>
      <c r="AF170" s="1275"/>
      <c r="AG170" s="1275"/>
      <c r="AH170" s="1275"/>
      <c r="AI170" s="1275"/>
      <c r="AJ170" s="1275"/>
      <c r="AK170" s="1275"/>
      <c r="AL170" s="1275"/>
      <c r="AM170" s="1275"/>
      <c r="AN170" s="1275"/>
      <c r="AO170" s="1275"/>
      <c r="AP170" s="1275"/>
      <c r="AQ170" s="1275"/>
      <c r="AR170" s="1275"/>
      <c r="AS170" s="1275"/>
      <c r="AT170" s="1275"/>
      <c r="AU170" s="1275"/>
      <c r="AV170" s="1275"/>
      <c r="AW170" s="1275"/>
      <c r="AX170" s="1275"/>
      <c r="AY170" s="1275"/>
      <c r="AZ170" s="1275"/>
      <c r="BA170" s="1275"/>
      <c r="BB170" s="1275"/>
      <c r="BC170" s="1275"/>
    </row>
    <row r="171" spans="1:55" ht="15" hidden="1" customHeight="1" x14ac:dyDescent="0.2">
      <c r="A171" s="1275"/>
      <c r="B171" s="1275"/>
      <c r="C171" s="1275"/>
      <c r="D171" s="1275"/>
      <c r="E171" s="1275"/>
      <c r="F171" s="1275"/>
      <c r="G171" s="1275"/>
      <c r="H171" s="1275"/>
      <c r="I171" s="1275"/>
      <c r="J171" s="1275"/>
      <c r="K171" s="1275"/>
      <c r="L171" s="1275"/>
      <c r="M171" s="1275"/>
      <c r="N171" s="1275"/>
      <c r="O171" s="1275"/>
      <c r="P171" s="1275"/>
      <c r="Q171" s="1275"/>
      <c r="R171" s="1275"/>
      <c r="S171" s="1275"/>
      <c r="T171" s="1275"/>
      <c r="U171" s="1275"/>
      <c r="V171" s="1275"/>
      <c r="W171" s="1275"/>
      <c r="X171" s="1275"/>
      <c r="Y171" s="1275"/>
      <c r="Z171" s="1275"/>
      <c r="AA171" s="1275"/>
      <c r="AB171" s="1275"/>
      <c r="AC171" s="1275"/>
      <c r="AD171" s="1275"/>
      <c r="AE171" s="1275"/>
      <c r="AF171" s="1275"/>
      <c r="AG171" s="1275"/>
      <c r="AH171" s="1275"/>
      <c r="AI171" s="1275"/>
      <c r="AJ171" s="1275"/>
      <c r="AK171" s="1275"/>
      <c r="AL171" s="1275"/>
      <c r="AM171" s="1275"/>
      <c r="AN171" s="1275"/>
      <c r="AO171" s="1275"/>
      <c r="AP171" s="1275"/>
      <c r="AQ171" s="1275"/>
      <c r="AR171" s="1275"/>
      <c r="AS171" s="1275"/>
      <c r="AT171" s="1275"/>
      <c r="AU171" s="1275"/>
      <c r="AV171" s="1275"/>
      <c r="AW171" s="1275"/>
      <c r="AX171" s="1275"/>
      <c r="AY171" s="1275"/>
      <c r="AZ171" s="1275"/>
      <c r="BA171" s="1275"/>
      <c r="BB171" s="1275"/>
      <c r="BC171" s="1275"/>
    </row>
    <row r="172" spans="1:55" ht="15" hidden="1" customHeight="1" x14ac:dyDescent="0.2">
      <c r="A172" s="1275"/>
      <c r="B172" s="1275"/>
      <c r="C172" s="1275"/>
      <c r="D172" s="1275"/>
      <c r="E172" s="1275"/>
      <c r="F172" s="1275"/>
      <c r="G172" s="1275"/>
      <c r="H172" s="1275"/>
      <c r="I172" s="1275"/>
      <c r="J172" s="1275"/>
      <c r="K172" s="1275"/>
      <c r="L172" s="1275"/>
      <c r="M172" s="1275"/>
      <c r="N172" s="1275"/>
      <c r="O172" s="1275"/>
      <c r="P172" s="1275"/>
      <c r="Q172" s="1275"/>
      <c r="R172" s="1275"/>
      <c r="S172" s="1275"/>
      <c r="T172" s="1275"/>
      <c r="U172" s="1275"/>
      <c r="V172" s="1275"/>
      <c r="W172" s="1275"/>
      <c r="X172" s="1275"/>
      <c r="Y172" s="1275"/>
      <c r="Z172" s="1275"/>
      <c r="AA172" s="1275"/>
      <c r="AB172" s="1275"/>
      <c r="AC172" s="1275"/>
      <c r="AD172" s="1275"/>
      <c r="AE172" s="1275"/>
      <c r="AF172" s="1275"/>
      <c r="AG172" s="1275"/>
      <c r="AH172" s="1275"/>
      <c r="AI172" s="1275"/>
      <c r="AJ172" s="1275"/>
      <c r="AK172" s="1275"/>
      <c r="AL172" s="1275"/>
      <c r="AM172" s="1275"/>
      <c r="AN172" s="1275"/>
      <c r="AO172" s="1275"/>
      <c r="AP172" s="1275"/>
      <c r="AQ172" s="1275"/>
      <c r="AR172" s="1275"/>
      <c r="AS172" s="1275"/>
      <c r="AT172" s="1275"/>
      <c r="AU172" s="1275"/>
      <c r="AV172" s="1275"/>
      <c r="AW172" s="1275"/>
      <c r="AX172" s="1275"/>
      <c r="AY172" s="1275"/>
      <c r="AZ172" s="1275"/>
      <c r="BA172" s="1275"/>
      <c r="BB172" s="1275"/>
      <c r="BC172" s="1275"/>
    </row>
    <row r="173" spans="1:55" ht="15" hidden="1" customHeight="1" x14ac:dyDescent="0.2">
      <c r="A173" s="1275"/>
      <c r="B173" s="1275"/>
      <c r="C173" s="1275"/>
      <c r="D173" s="1275"/>
      <c r="E173" s="1275"/>
      <c r="F173" s="1275"/>
      <c r="G173" s="1275"/>
      <c r="H173" s="1275"/>
      <c r="I173" s="1275"/>
      <c r="J173" s="1275"/>
      <c r="K173" s="1275"/>
      <c r="L173" s="1275"/>
      <c r="M173" s="1275"/>
      <c r="N173" s="1275"/>
      <c r="O173" s="1275"/>
      <c r="P173" s="1275"/>
      <c r="Q173" s="1275"/>
      <c r="R173" s="1275"/>
      <c r="S173" s="1275"/>
      <c r="T173" s="1275"/>
      <c r="U173" s="1275"/>
      <c r="V173" s="1275"/>
      <c r="W173" s="1275"/>
      <c r="X173" s="1275"/>
      <c r="Y173" s="1275"/>
      <c r="Z173" s="1275"/>
      <c r="AA173" s="1275"/>
      <c r="AB173" s="1275"/>
      <c r="AC173" s="1275"/>
      <c r="AD173" s="1275"/>
      <c r="AE173" s="1275"/>
      <c r="AF173" s="1275"/>
      <c r="AG173" s="1275"/>
      <c r="AH173" s="1275"/>
      <c r="AI173" s="1275"/>
      <c r="AJ173" s="1275"/>
      <c r="AK173" s="1275"/>
      <c r="AL173" s="1275"/>
      <c r="AM173" s="1275"/>
      <c r="AN173" s="1275"/>
      <c r="AO173" s="1275"/>
      <c r="AP173" s="1275"/>
      <c r="AQ173" s="1275"/>
      <c r="AR173" s="1275"/>
      <c r="AS173" s="1275"/>
      <c r="AT173" s="1275"/>
      <c r="AU173" s="1275"/>
      <c r="AV173" s="1275"/>
      <c r="AW173" s="1275"/>
      <c r="AX173" s="1275"/>
      <c r="AY173" s="1275"/>
      <c r="AZ173" s="1275"/>
      <c r="BA173" s="1275"/>
      <c r="BB173" s="1275"/>
      <c r="BC173" s="1275"/>
    </row>
    <row r="174" spans="1:55" ht="15" hidden="1" customHeight="1" x14ac:dyDescent="0.2">
      <c r="A174" s="1275"/>
      <c r="B174" s="1275"/>
      <c r="C174" s="1275"/>
      <c r="D174" s="1275"/>
      <c r="E174" s="1275"/>
      <c r="F174" s="1275"/>
      <c r="G174" s="1275"/>
      <c r="H174" s="1275"/>
      <c r="I174" s="1275"/>
      <c r="J174" s="1275"/>
      <c r="K174" s="1275"/>
      <c r="L174" s="1275"/>
      <c r="M174" s="1275"/>
      <c r="N174" s="1275"/>
      <c r="O174" s="1275"/>
      <c r="P174" s="1275"/>
      <c r="Q174" s="1275"/>
      <c r="R174" s="1275"/>
      <c r="S174" s="1275"/>
      <c r="T174" s="1275"/>
      <c r="U174" s="1275"/>
      <c r="V174" s="1275"/>
      <c r="W174" s="1275"/>
      <c r="X174" s="1275"/>
      <c r="Y174" s="1275"/>
      <c r="Z174" s="1275"/>
      <c r="AA174" s="1275"/>
      <c r="AB174" s="1275"/>
      <c r="AC174" s="1275"/>
      <c r="AD174" s="1275"/>
      <c r="AE174" s="1275"/>
      <c r="AF174" s="1275"/>
      <c r="AG174" s="1275"/>
      <c r="AH174" s="1275"/>
      <c r="AI174" s="1275"/>
      <c r="AJ174" s="1275"/>
      <c r="AK174" s="1275"/>
      <c r="AL174" s="1275"/>
      <c r="AM174" s="1275"/>
      <c r="AN174" s="1275"/>
      <c r="AO174" s="1275"/>
      <c r="AP174" s="1275"/>
      <c r="AQ174" s="1275"/>
      <c r="AR174" s="1275"/>
      <c r="AS174" s="1275"/>
      <c r="AT174" s="1275"/>
      <c r="AU174" s="1275"/>
      <c r="AV174" s="1275"/>
      <c r="AW174" s="1275"/>
      <c r="AX174" s="1275"/>
      <c r="AY174" s="1275"/>
      <c r="AZ174" s="1275"/>
      <c r="BA174" s="1275"/>
      <c r="BB174" s="1275"/>
      <c r="BC174" s="1275"/>
    </row>
    <row r="175" spans="1:55" ht="15" hidden="1" customHeight="1" x14ac:dyDescent="0.2">
      <c r="A175" s="1275"/>
      <c r="B175" s="1275"/>
      <c r="C175" s="1275"/>
      <c r="D175" s="1275"/>
      <c r="E175" s="1275"/>
      <c r="F175" s="1275"/>
      <c r="G175" s="1275"/>
      <c r="H175" s="1275"/>
      <c r="I175" s="1275"/>
      <c r="J175" s="1275"/>
      <c r="K175" s="1275"/>
      <c r="L175" s="1275"/>
      <c r="M175" s="1275"/>
      <c r="N175" s="1275"/>
      <c r="O175" s="1275"/>
      <c r="P175" s="1275"/>
      <c r="Q175" s="1275"/>
      <c r="R175" s="1275"/>
      <c r="S175" s="1275"/>
      <c r="T175" s="1275"/>
      <c r="U175" s="1275"/>
      <c r="V175" s="1275"/>
      <c r="W175" s="1275"/>
      <c r="X175" s="1275"/>
      <c r="Y175" s="1275"/>
      <c r="Z175" s="1275"/>
      <c r="AA175" s="1275"/>
      <c r="AB175" s="1275"/>
      <c r="AC175" s="1275"/>
      <c r="AD175" s="1275"/>
      <c r="AE175" s="1275"/>
      <c r="AF175" s="1275"/>
      <c r="AG175" s="1275"/>
      <c r="AH175" s="1275"/>
      <c r="AI175" s="1275"/>
      <c r="AJ175" s="1275"/>
      <c r="AK175" s="1275"/>
      <c r="AL175" s="1275"/>
      <c r="AM175" s="1275"/>
      <c r="AN175" s="1275"/>
      <c r="AO175" s="1275"/>
      <c r="AP175" s="1275"/>
      <c r="AQ175" s="1275"/>
      <c r="AR175" s="1275"/>
      <c r="AS175" s="1275"/>
      <c r="AT175" s="1275"/>
      <c r="AU175" s="1275"/>
      <c r="AV175" s="1275"/>
      <c r="AW175" s="1275"/>
      <c r="AX175" s="1275"/>
      <c r="AY175" s="1275"/>
      <c r="AZ175" s="1275"/>
      <c r="BA175" s="1275"/>
      <c r="BB175" s="1275"/>
      <c r="BC175" s="1275"/>
    </row>
    <row r="176" spans="1:55" ht="15" hidden="1" customHeight="1" x14ac:dyDescent="0.2">
      <c r="A176" s="1275"/>
      <c r="B176" s="1275"/>
      <c r="C176" s="1275"/>
      <c r="D176" s="1275"/>
      <c r="E176" s="1275"/>
      <c r="F176" s="1275"/>
      <c r="G176" s="1275"/>
      <c r="H176" s="1275"/>
      <c r="I176" s="1275"/>
      <c r="J176" s="1275"/>
      <c r="K176" s="1275"/>
      <c r="L176" s="1275"/>
      <c r="M176" s="1275"/>
      <c r="N176" s="1275"/>
      <c r="O176" s="1275"/>
      <c r="P176" s="1275"/>
      <c r="Q176" s="1275"/>
      <c r="R176" s="1275"/>
      <c r="S176" s="1275"/>
      <c r="T176" s="1275"/>
      <c r="U176" s="1275"/>
      <c r="V176" s="1275"/>
      <c r="W176" s="1275"/>
      <c r="X176" s="1275"/>
      <c r="Y176" s="1275"/>
      <c r="Z176" s="1275"/>
      <c r="AA176" s="1275"/>
      <c r="AB176" s="1275"/>
      <c r="AC176" s="1275"/>
      <c r="AD176" s="1275"/>
      <c r="AE176" s="1275"/>
      <c r="AF176" s="1275"/>
      <c r="AG176" s="1275"/>
      <c r="AH176" s="1275"/>
      <c r="AI176" s="1275"/>
      <c r="AJ176" s="1275"/>
      <c r="AK176" s="1275"/>
      <c r="AL176" s="1275"/>
      <c r="AM176" s="1275"/>
      <c r="AN176" s="1275"/>
      <c r="AO176" s="1275"/>
      <c r="AP176" s="1275"/>
      <c r="AQ176" s="1275"/>
      <c r="AR176" s="1275"/>
      <c r="AS176" s="1275"/>
      <c r="AT176" s="1275"/>
      <c r="AU176" s="1275"/>
      <c r="AV176" s="1275"/>
      <c r="AW176" s="1275"/>
      <c r="AX176" s="1275"/>
      <c r="AY176" s="1275"/>
      <c r="AZ176" s="1275"/>
      <c r="BA176" s="1275"/>
      <c r="BB176" s="1275"/>
      <c r="BC176" s="1275"/>
    </row>
    <row r="177" spans="1:55" ht="15" hidden="1" customHeight="1" x14ac:dyDescent="0.2">
      <c r="A177" s="1275"/>
      <c r="B177" s="1275"/>
      <c r="C177" s="1275"/>
      <c r="D177" s="1275"/>
      <c r="E177" s="1275"/>
      <c r="F177" s="1275"/>
      <c r="G177" s="1275"/>
      <c r="H177" s="1275"/>
      <c r="I177" s="1275"/>
      <c r="J177" s="1275"/>
      <c r="K177" s="1275"/>
      <c r="L177" s="1275"/>
      <c r="M177" s="1275"/>
      <c r="N177" s="1275"/>
      <c r="O177" s="1275"/>
      <c r="P177" s="1275"/>
      <c r="Q177" s="1275"/>
      <c r="R177" s="1275"/>
      <c r="S177" s="1275"/>
      <c r="T177" s="1275"/>
      <c r="U177" s="1275"/>
      <c r="V177" s="1275"/>
      <c r="W177" s="1275"/>
      <c r="X177" s="1275"/>
      <c r="Y177" s="1275"/>
      <c r="Z177" s="1275"/>
      <c r="AA177" s="1275"/>
      <c r="AB177" s="1275"/>
      <c r="AC177" s="1275"/>
      <c r="AD177" s="1275"/>
      <c r="AE177" s="1275"/>
      <c r="AF177" s="1275"/>
      <c r="AG177" s="1275"/>
      <c r="AH177" s="1275"/>
      <c r="AI177" s="1275"/>
      <c r="AJ177" s="1275"/>
      <c r="AK177" s="1275"/>
      <c r="AL177" s="1275"/>
      <c r="AM177" s="1275"/>
      <c r="AN177" s="1275"/>
      <c r="AO177" s="1275"/>
      <c r="AP177" s="1275"/>
      <c r="AQ177" s="1275"/>
      <c r="AR177" s="1275"/>
      <c r="AS177" s="1275"/>
      <c r="AT177" s="1275"/>
      <c r="AU177" s="1275"/>
      <c r="AV177" s="1275"/>
      <c r="AW177" s="1275"/>
      <c r="AX177" s="1275"/>
      <c r="AY177" s="1275"/>
      <c r="AZ177" s="1275"/>
      <c r="BA177" s="1275"/>
      <c r="BB177" s="1275"/>
      <c r="BC177" s="1275"/>
    </row>
    <row r="178" spans="1:55" ht="15" hidden="1" customHeight="1" x14ac:dyDescent="0.2">
      <c r="A178" s="1275"/>
      <c r="B178" s="1275"/>
      <c r="C178" s="1275"/>
      <c r="D178" s="1275"/>
      <c r="E178" s="1275"/>
      <c r="F178" s="1275"/>
      <c r="G178" s="1275"/>
      <c r="H178" s="1275"/>
      <c r="I178" s="1275"/>
      <c r="J178" s="1275"/>
      <c r="K178" s="1275"/>
      <c r="L178" s="1275"/>
      <c r="M178" s="1275"/>
      <c r="N178" s="1275"/>
      <c r="O178" s="1275"/>
      <c r="P178" s="1275"/>
      <c r="Q178" s="1275"/>
      <c r="R178" s="1275"/>
      <c r="S178" s="1275"/>
      <c r="T178" s="1275"/>
      <c r="U178" s="1275"/>
      <c r="V178" s="1275"/>
      <c r="W178" s="1275"/>
      <c r="X178" s="1275"/>
      <c r="Y178" s="1275"/>
      <c r="Z178" s="1275"/>
      <c r="AA178" s="1275"/>
      <c r="AB178" s="1275"/>
      <c r="AC178" s="1275"/>
      <c r="AD178" s="1275"/>
      <c r="AE178" s="1275"/>
      <c r="AF178" s="1275"/>
      <c r="AG178" s="1275"/>
      <c r="AH178" s="1275"/>
      <c r="AI178" s="1275"/>
      <c r="AJ178" s="1275"/>
      <c r="AK178" s="1275"/>
      <c r="AL178" s="1275"/>
      <c r="AM178" s="1275"/>
      <c r="AN178" s="1275"/>
      <c r="AO178" s="1275"/>
      <c r="AP178" s="1275"/>
      <c r="AQ178" s="1275"/>
      <c r="AR178" s="1275"/>
      <c r="AS178" s="1275"/>
      <c r="AT178" s="1275"/>
      <c r="AU178" s="1275"/>
      <c r="AV178" s="1275"/>
      <c r="AW178" s="1275"/>
      <c r="AX178" s="1275"/>
      <c r="AY178" s="1275"/>
      <c r="AZ178" s="1275"/>
      <c r="BA178" s="1275"/>
      <c r="BB178" s="1275"/>
      <c r="BC178" s="1275"/>
    </row>
    <row r="179" spans="1:55" ht="15" hidden="1" customHeight="1" x14ac:dyDescent="0.2">
      <c r="A179" s="1275"/>
      <c r="B179" s="1275"/>
      <c r="C179" s="1275"/>
      <c r="D179" s="1275"/>
      <c r="E179" s="1275"/>
      <c r="F179" s="1275"/>
      <c r="G179" s="1275"/>
      <c r="H179" s="1275"/>
      <c r="I179" s="1275"/>
      <c r="J179" s="1275"/>
      <c r="K179" s="1275"/>
      <c r="L179" s="1275"/>
      <c r="M179" s="1275"/>
      <c r="N179" s="1275"/>
      <c r="O179" s="1275"/>
      <c r="P179" s="1275"/>
      <c r="Q179" s="1275"/>
      <c r="R179" s="1275"/>
      <c r="S179" s="1275"/>
      <c r="T179" s="1275"/>
      <c r="U179" s="1275"/>
      <c r="V179" s="1275"/>
      <c r="W179" s="1275"/>
      <c r="X179" s="1275"/>
      <c r="Y179" s="1275"/>
      <c r="Z179" s="1275"/>
      <c r="AA179" s="1275"/>
      <c r="AB179" s="1275"/>
      <c r="AC179" s="1275"/>
      <c r="AD179" s="1275"/>
      <c r="AE179" s="1275"/>
      <c r="AF179" s="1275"/>
      <c r="AG179" s="1275"/>
      <c r="AH179" s="1275"/>
      <c r="AI179" s="1275"/>
      <c r="AJ179" s="1275"/>
      <c r="AK179" s="1275"/>
      <c r="AL179" s="1275"/>
      <c r="AM179" s="1275"/>
      <c r="AN179" s="1275"/>
      <c r="AO179" s="1275"/>
      <c r="AP179" s="1275"/>
      <c r="AQ179" s="1275"/>
      <c r="AR179" s="1275"/>
      <c r="AS179" s="1275"/>
      <c r="AT179" s="1275"/>
      <c r="AU179" s="1275"/>
      <c r="AV179" s="1275"/>
      <c r="AW179" s="1275"/>
      <c r="AX179" s="1275"/>
      <c r="AY179" s="1275"/>
      <c r="AZ179" s="1275"/>
      <c r="BA179" s="1275"/>
      <c r="BB179" s="1275"/>
      <c r="BC179" s="1275"/>
    </row>
    <row r="180" spans="1:55" ht="15" hidden="1" customHeight="1" x14ac:dyDescent="0.2">
      <c r="A180" s="1275"/>
      <c r="B180" s="1275"/>
      <c r="C180" s="1275"/>
      <c r="D180" s="1275"/>
      <c r="E180" s="1275"/>
      <c r="F180" s="1275"/>
      <c r="G180" s="1275"/>
      <c r="H180" s="1275"/>
      <c r="I180" s="1275"/>
      <c r="J180" s="1275"/>
      <c r="K180" s="1275"/>
      <c r="L180" s="1275"/>
      <c r="M180" s="1275"/>
      <c r="N180" s="1275"/>
      <c r="O180" s="1275"/>
      <c r="P180" s="1275"/>
      <c r="Q180" s="1275"/>
      <c r="R180" s="1275"/>
      <c r="S180" s="1275"/>
      <c r="T180" s="1275"/>
      <c r="U180" s="1275"/>
      <c r="V180" s="1275"/>
      <c r="W180" s="1275"/>
      <c r="X180" s="1275"/>
      <c r="Y180" s="1275"/>
      <c r="Z180" s="1275"/>
      <c r="AA180" s="1275"/>
      <c r="AB180" s="1275"/>
      <c r="AC180" s="1275"/>
      <c r="AD180" s="1275"/>
      <c r="AE180" s="1275"/>
      <c r="AF180" s="1275"/>
      <c r="AG180" s="1275"/>
      <c r="AH180" s="1275"/>
      <c r="AI180" s="1275"/>
      <c r="AJ180" s="1275"/>
      <c r="AK180" s="1275"/>
      <c r="AL180" s="1275"/>
      <c r="AM180" s="1275"/>
      <c r="AN180" s="1275"/>
      <c r="AO180" s="1275"/>
      <c r="AP180" s="1275"/>
      <c r="AQ180" s="1275"/>
      <c r="AR180" s="1275"/>
      <c r="AS180" s="1275"/>
      <c r="AT180" s="1275"/>
      <c r="AU180" s="1275"/>
      <c r="AV180" s="1275"/>
      <c r="AW180" s="1275"/>
      <c r="AX180" s="1275"/>
      <c r="AY180" s="1275"/>
      <c r="AZ180" s="1275"/>
      <c r="BA180" s="1275"/>
      <c r="BB180" s="1275"/>
      <c r="BC180" s="1275"/>
    </row>
    <row r="181" spans="1:55" ht="15" hidden="1" customHeight="1" x14ac:dyDescent="0.2">
      <c r="A181" s="1275"/>
      <c r="B181" s="1275"/>
      <c r="C181" s="1275"/>
      <c r="D181" s="1275"/>
      <c r="E181" s="1275"/>
      <c r="F181" s="1275"/>
      <c r="G181" s="1275"/>
      <c r="H181" s="1275"/>
      <c r="I181" s="1275"/>
      <c r="J181" s="1275"/>
      <c r="K181" s="1275"/>
      <c r="L181" s="1275"/>
      <c r="M181" s="1275"/>
      <c r="N181" s="1275"/>
      <c r="O181" s="1275"/>
      <c r="P181" s="1275"/>
      <c r="Q181" s="1275"/>
      <c r="R181" s="1275"/>
      <c r="S181" s="1275"/>
      <c r="T181" s="1275"/>
      <c r="U181" s="1275"/>
      <c r="V181" s="1275"/>
      <c r="W181" s="1275"/>
      <c r="X181" s="1275"/>
      <c r="Y181" s="1275"/>
      <c r="Z181" s="1275"/>
      <c r="AA181" s="1275"/>
      <c r="AB181" s="1275"/>
      <c r="AC181" s="1275"/>
      <c r="AD181" s="1275"/>
      <c r="AE181" s="1275"/>
      <c r="AF181" s="1275"/>
      <c r="AG181" s="1275"/>
      <c r="AH181" s="1275"/>
      <c r="AI181" s="1275"/>
      <c r="AJ181" s="1275"/>
      <c r="AK181" s="1275"/>
      <c r="AL181" s="1275"/>
      <c r="AM181" s="1275"/>
      <c r="AN181" s="1275"/>
      <c r="AO181" s="1275"/>
      <c r="AP181" s="1275"/>
      <c r="AQ181" s="1275"/>
      <c r="AR181" s="1275"/>
      <c r="AS181" s="1275"/>
      <c r="AT181" s="1275"/>
      <c r="AU181" s="1275"/>
      <c r="AV181" s="1275"/>
      <c r="AW181" s="1275"/>
      <c r="AX181" s="1275"/>
      <c r="AY181" s="1275"/>
      <c r="AZ181" s="1275"/>
      <c r="BA181" s="1275"/>
      <c r="BB181" s="1275"/>
      <c r="BC181" s="1275"/>
    </row>
    <row r="182" spans="1:55" ht="15" hidden="1" customHeight="1" x14ac:dyDescent="0.2">
      <c r="A182" s="1275"/>
      <c r="B182" s="1275"/>
      <c r="C182" s="1275"/>
      <c r="D182" s="1275"/>
      <c r="E182" s="1275"/>
      <c r="F182" s="1275"/>
      <c r="G182" s="1275"/>
      <c r="H182" s="1275"/>
      <c r="I182" s="1275"/>
      <c r="J182" s="1275"/>
      <c r="K182" s="1275"/>
      <c r="L182" s="1275"/>
      <c r="M182" s="1275"/>
      <c r="N182" s="1275"/>
      <c r="O182" s="1275"/>
      <c r="P182" s="1275"/>
      <c r="Q182" s="1275"/>
      <c r="R182" s="1275"/>
      <c r="S182" s="1275"/>
      <c r="T182" s="1275"/>
      <c r="U182" s="1275"/>
      <c r="V182" s="1275"/>
      <c r="W182" s="1275"/>
      <c r="X182" s="1275"/>
      <c r="Y182" s="1275"/>
      <c r="Z182" s="1275"/>
      <c r="AA182" s="1275"/>
      <c r="AB182" s="1275"/>
      <c r="AC182" s="1275"/>
      <c r="AD182" s="1275"/>
      <c r="AE182" s="1275"/>
      <c r="AF182" s="1275"/>
      <c r="AG182" s="1275"/>
      <c r="AH182" s="1275"/>
      <c r="AI182" s="1275"/>
      <c r="AJ182" s="1275"/>
      <c r="AK182" s="1275"/>
      <c r="AL182" s="1275"/>
      <c r="AM182" s="1275"/>
      <c r="AN182" s="1275"/>
      <c r="AO182" s="1275"/>
      <c r="AP182" s="1275"/>
      <c r="AQ182" s="1275"/>
      <c r="AR182" s="1275"/>
      <c r="AS182" s="1275"/>
      <c r="AT182" s="1275"/>
      <c r="AU182" s="1275"/>
      <c r="AV182" s="1275"/>
      <c r="AW182" s="1275"/>
      <c r="AX182" s="1275"/>
      <c r="AY182" s="1275"/>
      <c r="AZ182" s="1275"/>
      <c r="BA182" s="1275"/>
      <c r="BB182" s="1275"/>
      <c r="BC182" s="1275"/>
    </row>
    <row r="183" spans="1:55" ht="15" hidden="1" customHeight="1" x14ac:dyDescent="0.2">
      <c r="A183" s="1275"/>
      <c r="B183" s="1275"/>
      <c r="C183" s="1275"/>
      <c r="D183" s="1275"/>
      <c r="E183" s="1275"/>
      <c r="F183" s="1275"/>
      <c r="G183" s="1275"/>
      <c r="H183" s="1275"/>
      <c r="I183" s="1275"/>
      <c r="J183" s="1275"/>
      <c r="K183" s="1275"/>
      <c r="L183" s="1275"/>
      <c r="M183" s="1275"/>
      <c r="N183" s="1275"/>
      <c r="O183" s="1275"/>
      <c r="P183" s="1275"/>
      <c r="Q183" s="1275"/>
      <c r="R183" s="1275"/>
      <c r="S183" s="1275"/>
      <c r="T183" s="1275"/>
      <c r="U183" s="1275"/>
      <c r="V183" s="1275"/>
      <c r="W183" s="1275"/>
      <c r="X183" s="1275"/>
      <c r="Y183" s="1275"/>
      <c r="Z183" s="1275"/>
      <c r="AA183" s="1275"/>
      <c r="AB183" s="1275"/>
      <c r="AC183" s="1275"/>
      <c r="AD183" s="1275"/>
      <c r="AE183" s="1275"/>
      <c r="AF183" s="1275"/>
      <c r="AG183" s="1275"/>
      <c r="AH183" s="1275"/>
      <c r="AI183" s="1275"/>
      <c r="AJ183" s="1275"/>
      <c r="AK183" s="1275"/>
      <c r="AL183" s="1275"/>
      <c r="AM183" s="1275"/>
      <c r="AN183" s="1275"/>
      <c r="AO183" s="1275"/>
      <c r="AP183" s="1275"/>
      <c r="AQ183" s="1275"/>
      <c r="AR183" s="1275"/>
      <c r="AS183" s="1275"/>
      <c r="AT183" s="1275"/>
      <c r="AU183" s="1275"/>
      <c r="AV183" s="1275"/>
      <c r="AW183" s="1275"/>
      <c r="AX183" s="1275"/>
      <c r="AY183" s="1275"/>
      <c r="AZ183" s="1275"/>
      <c r="BA183" s="1275"/>
      <c r="BB183" s="1275"/>
      <c r="BC183" s="1275"/>
    </row>
    <row r="184" spans="1:55" ht="15" hidden="1" customHeight="1" x14ac:dyDescent="0.2">
      <c r="A184" s="1275"/>
      <c r="B184" s="1275"/>
      <c r="C184" s="1275"/>
      <c r="D184" s="1275"/>
      <c r="E184" s="1275"/>
      <c r="F184" s="1275"/>
      <c r="G184" s="1275"/>
      <c r="H184" s="1275"/>
      <c r="I184" s="1275"/>
      <c r="J184" s="1275"/>
      <c r="K184" s="1275"/>
      <c r="L184" s="1275"/>
      <c r="M184" s="1275"/>
      <c r="N184" s="1275"/>
      <c r="O184" s="1275"/>
      <c r="P184" s="1275"/>
      <c r="Q184" s="1275"/>
      <c r="R184" s="1275"/>
      <c r="S184" s="1275"/>
      <c r="T184" s="1275"/>
      <c r="U184" s="1275"/>
      <c r="V184" s="1275"/>
      <c r="W184" s="1275"/>
      <c r="X184" s="1275"/>
      <c r="Y184" s="1275"/>
      <c r="Z184" s="1275"/>
      <c r="AA184" s="1275"/>
      <c r="AB184" s="1275"/>
      <c r="AC184" s="1275"/>
      <c r="AD184" s="1275"/>
      <c r="AE184" s="1275"/>
      <c r="AF184" s="1275"/>
      <c r="AG184" s="1275"/>
      <c r="AH184" s="1275"/>
      <c r="AI184" s="1275"/>
      <c r="AJ184" s="1275"/>
      <c r="AK184" s="1275"/>
      <c r="AL184" s="1275"/>
      <c r="AM184" s="1275"/>
      <c r="AN184" s="1275"/>
      <c r="AO184" s="1275"/>
      <c r="AP184" s="1275"/>
      <c r="AQ184" s="1275"/>
      <c r="AR184" s="1275"/>
      <c r="AS184" s="1275"/>
      <c r="AT184" s="1275"/>
      <c r="AU184" s="1275"/>
      <c r="AV184" s="1275"/>
      <c r="AW184" s="1275"/>
      <c r="AX184" s="1275"/>
      <c r="AY184" s="1275"/>
      <c r="AZ184" s="1275"/>
      <c r="BA184" s="1275"/>
      <c r="BB184" s="1275"/>
      <c r="BC184" s="1275"/>
    </row>
    <row r="185" spans="1:55" ht="15" hidden="1" customHeight="1" x14ac:dyDescent="0.2">
      <c r="A185" s="1275"/>
      <c r="B185" s="1275"/>
      <c r="C185" s="1275"/>
      <c r="D185" s="1275"/>
      <c r="E185" s="1275"/>
      <c r="F185" s="1275"/>
      <c r="G185" s="1275"/>
      <c r="H185" s="1275"/>
      <c r="I185" s="1275"/>
      <c r="J185" s="1275"/>
      <c r="K185" s="1275"/>
      <c r="L185" s="1275"/>
      <c r="M185" s="1275"/>
      <c r="N185" s="1275"/>
      <c r="O185" s="1275"/>
      <c r="P185" s="1275"/>
      <c r="Q185" s="1275"/>
      <c r="R185" s="1275"/>
      <c r="S185" s="1275"/>
      <c r="T185" s="1275"/>
      <c r="U185" s="1275"/>
      <c r="V185" s="1275"/>
      <c r="W185" s="1275"/>
      <c r="X185" s="1275"/>
      <c r="Y185" s="1275"/>
      <c r="Z185" s="1275"/>
      <c r="AA185" s="1275"/>
      <c r="AB185" s="1275"/>
      <c r="AC185" s="1275"/>
      <c r="AD185" s="1275"/>
      <c r="AE185" s="1275"/>
      <c r="AF185" s="1275"/>
      <c r="AG185" s="1275"/>
      <c r="AH185" s="1275"/>
      <c r="AI185" s="1275"/>
      <c r="AJ185" s="1275"/>
      <c r="AK185" s="1275"/>
      <c r="AL185" s="1275"/>
      <c r="AM185" s="1275"/>
      <c r="AN185" s="1275"/>
      <c r="AO185" s="1275"/>
      <c r="AP185" s="1275"/>
      <c r="AQ185" s="1275"/>
      <c r="AR185" s="1275"/>
      <c r="AS185" s="1275"/>
      <c r="AT185" s="1275"/>
      <c r="AU185" s="1275"/>
      <c r="AV185" s="1275"/>
      <c r="AW185" s="1275"/>
      <c r="AX185" s="1275"/>
      <c r="AY185" s="1275"/>
      <c r="AZ185" s="1275"/>
      <c r="BA185" s="1275"/>
      <c r="BB185" s="1275"/>
      <c r="BC185" s="1275"/>
    </row>
    <row r="186" spans="1:55" ht="15" hidden="1" customHeight="1" x14ac:dyDescent="0.2">
      <c r="A186" s="1275"/>
      <c r="B186" s="1275"/>
      <c r="C186" s="1275"/>
      <c r="D186" s="1275"/>
      <c r="E186" s="1275"/>
      <c r="F186" s="1275"/>
      <c r="G186" s="1275"/>
      <c r="H186" s="1275"/>
      <c r="I186" s="1275"/>
      <c r="J186" s="1275"/>
      <c r="K186" s="1275"/>
      <c r="L186" s="1275"/>
      <c r="M186" s="1275"/>
      <c r="N186" s="1275"/>
      <c r="O186" s="1275"/>
      <c r="P186" s="1275"/>
      <c r="Q186" s="1275"/>
      <c r="R186" s="1275"/>
      <c r="S186" s="1275"/>
      <c r="T186" s="1275"/>
      <c r="U186" s="1275"/>
      <c r="V186" s="1275"/>
      <c r="W186" s="1275"/>
      <c r="X186" s="1275"/>
      <c r="Y186" s="1275"/>
      <c r="Z186" s="1275"/>
      <c r="AA186" s="1275"/>
      <c r="AB186" s="1275"/>
      <c r="AC186" s="1275"/>
      <c r="AD186" s="1275"/>
      <c r="AE186" s="1275"/>
      <c r="AF186" s="1275"/>
      <c r="AG186" s="1275"/>
      <c r="AH186" s="1275"/>
      <c r="AI186" s="1275"/>
      <c r="AJ186" s="1275"/>
      <c r="AK186" s="1275"/>
      <c r="AL186" s="1275"/>
      <c r="AM186" s="1275"/>
      <c r="AN186" s="1275"/>
      <c r="AO186" s="1275"/>
      <c r="AP186" s="1275"/>
      <c r="AQ186" s="1275"/>
      <c r="AR186" s="1275"/>
      <c r="AS186" s="1275"/>
      <c r="AT186" s="1275"/>
      <c r="AU186" s="1275"/>
      <c r="AV186" s="1275"/>
      <c r="AW186" s="1275"/>
      <c r="AX186" s="1275"/>
      <c r="AY186" s="1275"/>
      <c r="AZ186" s="1275"/>
      <c r="BA186" s="1275"/>
      <c r="BB186" s="1275"/>
      <c r="BC186" s="1275"/>
    </row>
    <row r="187" spans="1:55" ht="15" hidden="1" customHeight="1" x14ac:dyDescent="0.2">
      <c r="A187" s="1275"/>
      <c r="B187" s="1275"/>
      <c r="C187" s="1275"/>
      <c r="D187" s="1275"/>
      <c r="E187" s="1275"/>
      <c r="F187" s="1275"/>
      <c r="G187" s="1275"/>
      <c r="H187" s="1275"/>
      <c r="I187" s="1275"/>
      <c r="J187" s="1275"/>
      <c r="K187" s="1275"/>
      <c r="L187" s="1275"/>
      <c r="M187" s="1275"/>
      <c r="N187" s="1275"/>
      <c r="O187" s="1275"/>
      <c r="P187" s="1275"/>
      <c r="Q187" s="1275"/>
      <c r="R187" s="1275"/>
      <c r="S187" s="1275"/>
      <c r="T187" s="1275"/>
      <c r="U187" s="1275"/>
      <c r="V187" s="1275"/>
      <c r="W187" s="1275"/>
      <c r="X187" s="1275"/>
      <c r="Y187" s="1275"/>
      <c r="Z187" s="1275"/>
      <c r="AA187" s="1275"/>
      <c r="AB187" s="1275"/>
      <c r="AC187" s="1275"/>
      <c r="AD187" s="1275"/>
      <c r="AE187" s="1275"/>
      <c r="AF187" s="1275"/>
      <c r="AG187" s="1275"/>
      <c r="AH187" s="1275"/>
      <c r="AI187" s="1275"/>
      <c r="AJ187" s="1275"/>
      <c r="AK187" s="1275"/>
      <c r="AL187" s="1275"/>
      <c r="AM187" s="1275"/>
      <c r="AN187" s="1275"/>
      <c r="AO187" s="1275"/>
      <c r="AP187" s="1275"/>
      <c r="AQ187" s="1275"/>
      <c r="AR187" s="1275"/>
      <c r="AS187" s="1275"/>
      <c r="AT187" s="1275"/>
      <c r="AU187" s="1275"/>
      <c r="AV187" s="1275"/>
      <c r="AW187" s="1275"/>
      <c r="AX187" s="1275"/>
      <c r="AY187" s="1275"/>
      <c r="AZ187" s="1275"/>
      <c r="BA187" s="1275"/>
      <c r="BB187" s="1275"/>
      <c r="BC187" s="1275"/>
    </row>
    <row r="188" spans="1:55" ht="15" hidden="1" customHeight="1" x14ac:dyDescent="0.2">
      <c r="A188" s="1275"/>
      <c r="B188" s="1275"/>
      <c r="C188" s="1275"/>
      <c r="D188" s="1275"/>
      <c r="E188" s="1275"/>
      <c r="F188" s="1275"/>
      <c r="G188" s="1275"/>
      <c r="H188" s="1275"/>
      <c r="I188" s="1275"/>
      <c r="J188" s="1275"/>
      <c r="K188" s="1275"/>
      <c r="L188" s="1275"/>
      <c r="M188" s="1275"/>
      <c r="N188" s="1275"/>
      <c r="O188" s="1275"/>
      <c r="P188" s="1275"/>
      <c r="Q188" s="1275"/>
      <c r="R188" s="1275"/>
      <c r="S188" s="1275"/>
      <c r="T188" s="1275"/>
      <c r="U188" s="1275"/>
      <c r="V188" s="1275"/>
      <c r="W188" s="1275"/>
      <c r="X188" s="1275"/>
      <c r="Y188" s="1275"/>
      <c r="Z188" s="1275"/>
      <c r="AA188" s="1275"/>
      <c r="AB188" s="1275"/>
      <c r="AC188" s="1275"/>
      <c r="AD188" s="1275"/>
      <c r="AE188" s="1275"/>
      <c r="AF188" s="1275"/>
      <c r="AG188" s="1275"/>
      <c r="AH188" s="1275"/>
      <c r="AI188" s="1275"/>
      <c r="AJ188" s="1275"/>
      <c r="AK188" s="1275"/>
      <c r="AL188" s="1275"/>
      <c r="AM188" s="1275"/>
      <c r="AN188" s="1275"/>
      <c r="AO188" s="1275"/>
      <c r="AP188" s="1275"/>
      <c r="AQ188" s="1275"/>
      <c r="AR188" s="1275"/>
      <c r="AS188" s="1275"/>
      <c r="AT188" s="1275"/>
      <c r="AU188" s="1275"/>
      <c r="AV188" s="1275"/>
      <c r="AW188" s="1275"/>
      <c r="AX188" s="1275"/>
      <c r="AY188" s="1275"/>
      <c r="AZ188" s="1275"/>
      <c r="BA188" s="1275"/>
      <c r="BB188" s="1275"/>
      <c r="BC188" s="1275"/>
    </row>
    <row r="189" spans="1:55" ht="15" hidden="1" customHeight="1" x14ac:dyDescent="0.2">
      <c r="A189" s="1275"/>
      <c r="B189" s="1275"/>
      <c r="C189" s="1275"/>
      <c r="D189" s="1275"/>
      <c r="E189" s="1275"/>
      <c r="F189" s="1275"/>
      <c r="G189" s="1275"/>
      <c r="H189" s="1275"/>
      <c r="I189" s="1275"/>
      <c r="J189" s="1275"/>
      <c r="K189" s="1275"/>
      <c r="L189" s="1275"/>
      <c r="M189" s="1275"/>
      <c r="N189" s="1275"/>
      <c r="O189" s="1275"/>
      <c r="P189" s="1275"/>
      <c r="Q189" s="1275"/>
      <c r="R189" s="1275"/>
      <c r="S189" s="1275"/>
      <c r="T189" s="1275"/>
      <c r="U189" s="1275"/>
      <c r="V189" s="1275"/>
      <c r="W189" s="1275"/>
      <c r="X189" s="1275"/>
      <c r="Y189" s="1275"/>
      <c r="Z189" s="1275"/>
      <c r="AA189" s="1275"/>
      <c r="AB189" s="1275"/>
      <c r="AC189" s="1275"/>
      <c r="AD189" s="1275"/>
      <c r="AE189" s="1275"/>
      <c r="AF189" s="1275"/>
      <c r="AG189" s="1275"/>
      <c r="AH189" s="1275"/>
      <c r="AI189" s="1275"/>
      <c r="AJ189" s="1275"/>
      <c r="AK189" s="1275"/>
      <c r="AL189" s="1275"/>
      <c r="AM189" s="1275"/>
      <c r="AN189" s="1275"/>
      <c r="AO189" s="1275"/>
      <c r="AP189" s="1275"/>
      <c r="AQ189" s="1275"/>
      <c r="AR189" s="1275"/>
      <c r="AS189" s="1275"/>
      <c r="AT189" s="1275"/>
      <c r="AU189" s="1275"/>
      <c r="AV189" s="1275"/>
      <c r="AW189" s="1275"/>
      <c r="AX189" s="1275"/>
      <c r="AY189" s="1275"/>
      <c r="AZ189" s="1275"/>
      <c r="BA189" s="1275"/>
      <c r="BB189" s="1275"/>
      <c r="BC189" s="1275"/>
    </row>
    <row r="190" spans="1:55" ht="15" hidden="1" customHeight="1" x14ac:dyDescent="0.2">
      <c r="A190" s="1275"/>
      <c r="B190" s="1275"/>
      <c r="C190" s="1275"/>
      <c r="D190" s="1275"/>
      <c r="E190" s="1275"/>
      <c r="F190" s="1275"/>
      <c r="G190" s="1275"/>
      <c r="H190" s="1275"/>
      <c r="I190" s="1275"/>
      <c r="J190" s="1275"/>
      <c r="K190" s="1275"/>
      <c r="L190" s="1275"/>
      <c r="M190" s="1275"/>
      <c r="N190" s="1275"/>
      <c r="O190" s="1275"/>
      <c r="P190" s="1275"/>
      <c r="Q190" s="1275"/>
      <c r="R190" s="1275"/>
      <c r="S190" s="1275"/>
      <c r="T190" s="1275"/>
      <c r="U190" s="1275"/>
      <c r="V190" s="1275"/>
      <c r="W190" s="1275"/>
      <c r="X190" s="1275"/>
      <c r="Y190" s="1275"/>
      <c r="Z190" s="1275"/>
      <c r="AA190" s="1275"/>
      <c r="AB190" s="1275"/>
      <c r="AC190" s="1275"/>
      <c r="AD190" s="1275"/>
      <c r="AE190" s="1275"/>
      <c r="AF190" s="1275"/>
      <c r="AG190" s="1275"/>
      <c r="AH190" s="1275"/>
      <c r="AI190" s="1275"/>
      <c r="AJ190" s="1275"/>
      <c r="AK190" s="1275"/>
      <c r="AL190" s="1275"/>
      <c r="AM190" s="1275"/>
      <c r="AN190" s="1275"/>
      <c r="AO190" s="1275"/>
      <c r="AP190" s="1275"/>
      <c r="AQ190" s="1275"/>
      <c r="AR190" s="1275"/>
      <c r="AS190" s="1275"/>
      <c r="AT190" s="1275"/>
      <c r="AU190" s="1275"/>
      <c r="AV190" s="1275"/>
      <c r="AW190" s="1275"/>
      <c r="AX190" s="1275"/>
      <c r="AY190" s="1275"/>
      <c r="AZ190" s="1275"/>
      <c r="BA190" s="1275"/>
      <c r="BB190" s="1275"/>
      <c r="BC190" s="1275"/>
    </row>
    <row r="191" spans="1:55" ht="15" hidden="1" customHeight="1" x14ac:dyDescent="0.2">
      <c r="A191" s="1275"/>
      <c r="B191" s="1275"/>
      <c r="C191" s="1275"/>
      <c r="D191" s="1275"/>
      <c r="E191" s="1275"/>
      <c r="F191" s="1275"/>
      <c r="G191" s="1275"/>
      <c r="H191" s="1275"/>
      <c r="I191" s="1275"/>
      <c r="J191" s="1275"/>
      <c r="K191" s="1275"/>
      <c r="L191" s="1275"/>
      <c r="M191" s="1275"/>
      <c r="N191" s="1275"/>
      <c r="O191" s="1275"/>
      <c r="P191" s="1275"/>
      <c r="Q191" s="1275"/>
      <c r="R191" s="1275"/>
      <c r="S191" s="1275"/>
      <c r="T191" s="1275"/>
      <c r="U191" s="1275"/>
      <c r="V191" s="1275"/>
      <c r="W191" s="1275"/>
      <c r="X191" s="1275"/>
      <c r="Y191" s="1275"/>
      <c r="Z191" s="1275"/>
      <c r="AA191" s="1275"/>
      <c r="AB191" s="1275"/>
      <c r="AC191" s="1275"/>
      <c r="AD191" s="1275"/>
      <c r="AE191" s="1275"/>
      <c r="AF191" s="1275"/>
      <c r="AG191" s="1275"/>
      <c r="AH191" s="1275"/>
      <c r="AI191" s="1275"/>
      <c r="AJ191" s="1275"/>
      <c r="AK191" s="1275"/>
      <c r="AL191" s="1275"/>
      <c r="AM191" s="1275"/>
      <c r="AN191" s="1275"/>
      <c r="AO191" s="1275"/>
      <c r="AP191" s="1275"/>
      <c r="AQ191" s="1275"/>
      <c r="AR191" s="1275"/>
      <c r="AS191" s="1275"/>
      <c r="AT191" s="1275"/>
      <c r="AU191" s="1275"/>
      <c r="AV191" s="1275"/>
      <c r="AW191" s="1275"/>
      <c r="AX191" s="1275"/>
      <c r="AY191" s="1275"/>
      <c r="AZ191" s="1275"/>
      <c r="BA191" s="1275"/>
      <c r="BB191" s="1275"/>
      <c r="BC191" s="1275"/>
    </row>
    <row r="192" spans="1:55" ht="15" hidden="1" customHeight="1" x14ac:dyDescent="0.2">
      <c r="A192" s="1275"/>
      <c r="B192" s="1275"/>
      <c r="C192" s="1275"/>
      <c r="D192" s="1275"/>
      <c r="E192" s="1275"/>
      <c r="F192" s="1275"/>
      <c r="G192" s="1275"/>
      <c r="H192" s="1275"/>
      <c r="I192" s="1275"/>
      <c r="J192" s="1275"/>
      <c r="K192" s="1275"/>
      <c r="L192" s="1275"/>
      <c r="M192" s="1275"/>
      <c r="N192" s="1275"/>
      <c r="O192" s="1275"/>
      <c r="P192" s="1275"/>
      <c r="Q192" s="1275"/>
      <c r="R192" s="1275"/>
      <c r="S192" s="1275"/>
      <c r="T192" s="1275"/>
      <c r="U192" s="1275"/>
      <c r="V192" s="1275"/>
      <c r="W192" s="1275"/>
      <c r="X192" s="1275"/>
      <c r="Y192" s="1275"/>
      <c r="Z192" s="1275"/>
      <c r="AA192" s="1275"/>
      <c r="AB192" s="1275"/>
      <c r="AC192" s="1275"/>
      <c r="AD192" s="1275"/>
      <c r="AE192" s="1275"/>
      <c r="AF192" s="1275"/>
      <c r="AG192" s="1275"/>
      <c r="AH192" s="1275"/>
      <c r="AI192" s="1275"/>
      <c r="AJ192" s="1275"/>
      <c r="AK192" s="1275"/>
      <c r="AL192" s="1275"/>
      <c r="AM192" s="1275"/>
      <c r="AN192" s="1275"/>
      <c r="AO192" s="1275"/>
      <c r="AP192" s="1275"/>
      <c r="AQ192" s="1275"/>
      <c r="AR192" s="1275"/>
      <c r="AS192" s="1275"/>
      <c r="AT192" s="1275"/>
      <c r="AU192" s="1275"/>
      <c r="AV192" s="1275"/>
      <c r="AW192" s="1275"/>
      <c r="AX192" s="1275"/>
      <c r="AY192" s="1275"/>
      <c r="AZ192" s="1275"/>
      <c r="BA192" s="1275"/>
      <c r="BB192" s="1275"/>
      <c r="BC192" s="1275"/>
    </row>
    <row r="193" spans="1:55" ht="15" hidden="1" customHeight="1" x14ac:dyDescent="0.2">
      <c r="A193" s="1275"/>
      <c r="B193" s="1275"/>
      <c r="C193" s="1275"/>
      <c r="D193" s="1275"/>
      <c r="E193" s="1275"/>
      <c r="F193" s="1275"/>
      <c r="G193" s="1275"/>
      <c r="H193" s="1275"/>
      <c r="I193" s="1275"/>
      <c r="J193" s="1275"/>
      <c r="K193" s="1275"/>
      <c r="L193" s="1275"/>
      <c r="M193" s="1275"/>
      <c r="N193" s="1275"/>
      <c r="O193" s="1275"/>
      <c r="P193" s="1275"/>
      <c r="Q193" s="1275"/>
      <c r="R193" s="1275"/>
      <c r="S193" s="1275"/>
      <c r="T193" s="1275"/>
      <c r="U193" s="1275"/>
      <c r="V193" s="1275"/>
      <c r="W193" s="1275"/>
      <c r="X193" s="1275"/>
      <c r="Y193" s="1275"/>
      <c r="Z193" s="1275"/>
      <c r="AA193" s="1275"/>
      <c r="AB193" s="1275"/>
      <c r="AC193" s="1275"/>
      <c r="AD193" s="1275"/>
      <c r="AE193" s="1275"/>
      <c r="AF193" s="1275"/>
      <c r="AG193" s="1275"/>
      <c r="AH193" s="1275"/>
      <c r="AI193" s="1275"/>
      <c r="AJ193" s="1275"/>
      <c r="AK193" s="1275"/>
      <c r="AL193" s="1275"/>
      <c r="AM193" s="1275"/>
      <c r="AN193" s="1275"/>
      <c r="AO193" s="1275"/>
      <c r="AP193" s="1275"/>
      <c r="AQ193" s="1275"/>
      <c r="AR193" s="1275"/>
      <c r="AS193" s="1275"/>
      <c r="AT193" s="1275"/>
      <c r="AU193" s="1275"/>
      <c r="AV193" s="1275"/>
      <c r="AW193" s="1275"/>
      <c r="AX193" s="1275"/>
      <c r="AY193" s="1275"/>
      <c r="AZ193" s="1275"/>
      <c r="BA193" s="1275"/>
      <c r="BB193" s="1275"/>
      <c r="BC193" s="1275"/>
    </row>
    <row r="194" spans="1:55" ht="15" hidden="1" customHeight="1" x14ac:dyDescent="0.2">
      <c r="A194" s="1275"/>
      <c r="B194" s="1275"/>
      <c r="C194" s="1275"/>
      <c r="D194" s="1275"/>
      <c r="E194" s="1275"/>
      <c r="F194" s="1275"/>
      <c r="G194" s="1275"/>
      <c r="H194" s="1275"/>
      <c r="I194" s="1275"/>
      <c r="J194" s="1275"/>
      <c r="K194" s="1275"/>
      <c r="L194" s="1275"/>
      <c r="M194" s="1275"/>
      <c r="N194" s="1275"/>
      <c r="O194" s="1275"/>
      <c r="P194" s="1275"/>
      <c r="Q194" s="1275"/>
      <c r="R194" s="1275"/>
      <c r="S194" s="1275"/>
      <c r="T194" s="1275"/>
      <c r="U194" s="1275"/>
      <c r="V194" s="1275"/>
      <c r="W194" s="1275"/>
      <c r="X194" s="1275"/>
      <c r="Y194" s="1275"/>
      <c r="Z194" s="1275"/>
      <c r="AA194" s="1275"/>
      <c r="AB194" s="1275"/>
      <c r="AC194" s="1275"/>
      <c r="AD194" s="1275"/>
      <c r="AE194" s="1275"/>
      <c r="AF194" s="1275"/>
      <c r="AG194" s="1275"/>
      <c r="AH194" s="1275"/>
      <c r="AI194" s="1275"/>
      <c r="AJ194" s="1275"/>
      <c r="AK194" s="1275"/>
      <c r="AL194" s="1275"/>
      <c r="AM194" s="1275"/>
      <c r="AN194" s="1275"/>
      <c r="AO194" s="1275"/>
      <c r="AP194" s="1275"/>
      <c r="AQ194" s="1275"/>
      <c r="AR194" s="1275"/>
      <c r="AS194" s="1275"/>
      <c r="AT194" s="1275"/>
      <c r="AU194" s="1275"/>
      <c r="AV194" s="1275"/>
      <c r="AW194" s="1275"/>
      <c r="AX194" s="1275"/>
      <c r="AY194" s="1275"/>
      <c r="AZ194" s="1275"/>
      <c r="BA194" s="1275"/>
      <c r="BB194" s="1275"/>
      <c r="BC194" s="1275"/>
    </row>
    <row r="195" spans="1:55" ht="15" hidden="1" customHeight="1" x14ac:dyDescent="0.2">
      <c r="A195" s="1275"/>
      <c r="B195" s="1275"/>
      <c r="C195" s="1275"/>
      <c r="D195" s="1275"/>
      <c r="E195" s="1275"/>
      <c r="F195" s="1275"/>
      <c r="G195" s="1275"/>
      <c r="H195" s="1275"/>
      <c r="I195" s="1275"/>
      <c r="J195" s="1275"/>
      <c r="K195" s="1275"/>
      <c r="L195" s="1275"/>
      <c r="M195" s="1275"/>
      <c r="N195" s="1275"/>
      <c r="O195" s="1275"/>
      <c r="P195" s="1275"/>
      <c r="Q195" s="1275"/>
      <c r="R195" s="1275"/>
      <c r="S195" s="1275"/>
      <c r="T195" s="1275"/>
      <c r="U195" s="1275"/>
      <c r="V195" s="1275"/>
      <c r="W195" s="1275"/>
      <c r="X195" s="1275"/>
      <c r="Y195" s="1275"/>
      <c r="Z195" s="1275"/>
      <c r="AA195" s="1275"/>
      <c r="AB195" s="1275"/>
      <c r="AC195" s="1275"/>
      <c r="AD195" s="1275"/>
      <c r="AE195" s="1275"/>
      <c r="AF195" s="1275"/>
      <c r="AG195" s="1275"/>
      <c r="AH195" s="1275"/>
      <c r="AI195" s="1275"/>
      <c r="AJ195" s="1275"/>
      <c r="AK195" s="1275"/>
      <c r="AL195" s="1275"/>
      <c r="AM195" s="1275"/>
      <c r="AN195" s="1275"/>
      <c r="AO195" s="1275"/>
      <c r="AP195" s="1275"/>
      <c r="AQ195" s="1275"/>
      <c r="AR195" s="1275"/>
      <c r="AS195" s="1275"/>
      <c r="AT195" s="1275"/>
      <c r="AU195" s="1275"/>
      <c r="AV195" s="1275"/>
      <c r="AW195" s="1275"/>
      <c r="AX195" s="1275"/>
      <c r="AY195" s="1275"/>
      <c r="AZ195" s="1275"/>
      <c r="BA195" s="1275"/>
      <c r="BB195" s="1275"/>
      <c r="BC195" s="1275"/>
    </row>
    <row r="196" spans="1:55" ht="15" hidden="1" customHeight="1" x14ac:dyDescent="0.2">
      <c r="A196" s="1275"/>
      <c r="B196" s="1275"/>
      <c r="C196" s="1275"/>
      <c r="D196" s="1275"/>
      <c r="E196" s="1275"/>
      <c r="F196" s="1275"/>
      <c r="G196" s="1275"/>
      <c r="H196" s="1275"/>
      <c r="I196" s="1275"/>
      <c r="J196" s="1275"/>
      <c r="K196" s="1275"/>
      <c r="L196" s="1275"/>
      <c r="M196" s="1275"/>
      <c r="N196" s="1275"/>
      <c r="O196" s="1275"/>
      <c r="P196" s="1275"/>
      <c r="Q196" s="1275"/>
      <c r="R196" s="1275"/>
      <c r="S196" s="1275"/>
      <c r="T196" s="1275"/>
      <c r="U196" s="1275"/>
      <c r="V196" s="1275"/>
      <c r="W196" s="1275"/>
      <c r="X196" s="1275"/>
      <c r="Y196" s="1275"/>
      <c r="Z196" s="1275"/>
      <c r="AA196" s="1275"/>
      <c r="AB196" s="1275"/>
      <c r="AC196" s="1275"/>
      <c r="AD196" s="1275"/>
      <c r="AE196" s="1275"/>
      <c r="AF196" s="1275"/>
      <c r="AG196" s="1275"/>
      <c r="AH196" s="1275"/>
      <c r="AI196" s="1275"/>
      <c r="AJ196" s="1275"/>
      <c r="AK196" s="1275"/>
      <c r="AL196" s="1275"/>
      <c r="AM196" s="1275"/>
      <c r="AN196" s="1275"/>
      <c r="AO196" s="1275"/>
      <c r="AP196" s="1275"/>
      <c r="AQ196" s="1275"/>
      <c r="AR196" s="1275"/>
      <c r="AS196" s="1275"/>
      <c r="AT196" s="1275"/>
      <c r="AU196" s="1275"/>
      <c r="AV196" s="1275"/>
      <c r="AW196" s="1275"/>
      <c r="AX196" s="1275"/>
      <c r="AY196" s="1275"/>
      <c r="AZ196" s="1275"/>
      <c r="BA196" s="1275"/>
      <c r="BB196" s="1275"/>
      <c r="BC196" s="1275"/>
    </row>
    <row r="197" spans="1:55" ht="15" hidden="1" customHeight="1" x14ac:dyDescent="0.2">
      <c r="A197" s="1275"/>
      <c r="B197" s="1275"/>
      <c r="C197" s="1275"/>
      <c r="D197" s="1275"/>
      <c r="E197" s="1275"/>
      <c r="F197" s="1275"/>
      <c r="G197" s="1275"/>
      <c r="H197" s="1275"/>
      <c r="I197" s="1275"/>
      <c r="J197" s="1275"/>
      <c r="K197" s="1275"/>
      <c r="L197" s="1275"/>
      <c r="M197" s="1275"/>
      <c r="N197" s="1275"/>
      <c r="O197" s="1275"/>
      <c r="P197" s="1275"/>
      <c r="Q197" s="1275"/>
      <c r="R197" s="1275"/>
      <c r="S197" s="1275"/>
      <c r="T197" s="1275"/>
      <c r="U197" s="1275"/>
      <c r="V197" s="1275"/>
      <c r="W197" s="1275"/>
      <c r="X197" s="1275"/>
      <c r="Y197" s="1275"/>
      <c r="Z197" s="1275"/>
      <c r="AA197" s="1275"/>
      <c r="AB197" s="1275"/>
      <c r="AC197" s="1275"/>
      <c r="AD197" s="1275"/>
      <c r="AE197" s="1275"/>
      <c r="AF197" s="1275"/>
      <c r="AG197" s="1275"/>
      <c r="AH197" s="1275"/>
      <c r="AI197" s="1275"/>
      <c r="AJ197" s="1275"/>
      <c r="AK197" s="1275"/>
      <c r="AL197" s="1275"/>
      <c r="AM197" s="1275"/>
      <c r="AN197" s="1275"/>
      <c r="AO197" s="1275"/>
      <c r="AP197" s="1275"/>
      <c r="AQ197" s="1275"/>
      <c r="AR197" s="1275"/>
      <c r="AS197" s="1275"/>
      <c r="AT197" s="1275"/>
      <c r="AU197" s="1275"/>
      <c r="AV197" s="1275"/>
      <c r="AW197" s="1275"/>
      <c r="AX197" s="1275"/>
      <c r="AY197" s="1275"/>
      <c r="AZ197" s="1275"/>
      <c r="BA197" s="1275"/>
      <c r="BB197" s="1275"/>
      <c r="BC197" s="1275"/>
    </row>
    <row r="198" spans="1:55" ht="15" hidden="1" customHeight="1" x14ac:dyDescent="0.2">
      <c r="A198" s="1275"/>
      <c r="B198" s="1275"/>
      <c r="C198" s="1275"/>
      <c r="D198" s="1275"/>
      <c r="E198" s="1275"/>
      <c r="F198" s="1275"/>
      <c r="G198" s="1275"/>
      <c r="H198" s="1275"/>
      <c r="I198" s="1275"/>
      <c r="J198" s="1275"/>
      <c r="K198" s="1275"/>
      <c r="L198" s="1275"/>
      <c r="M198" s="1275"/>
      <c r="N198" s="1275"/>
      <c r="O198" s="1275"/>
      <c r="P198" s="1275"/>
      <c r="Q198" s="1275"/>
      <c r="R198" s="1275"/>
      <c r="S198" s="1275"/>
      <c r="T198" s="1275"/>
      <c r="U198" s="1275"/>
      <c r="V198" s="1275"/>
      <c r="W198" s="1275"/>
      <c r="X198" s="1275"/>
      <c r="Y198" s="1275"/>
      <c r="Z198" s="1275"/>
      <c r="AA198" s="1275"/>
      <c r="AB198" s="1275"/>
      <c r="AC198" s="1275"/>
      <c r="AD198" s="1275"/>
      <c r="AE198" s="1275"/>
      <c r="AF198" s="1275"/>
      <c r="AG198" s="1275"/>
      <c r="AH198" s="1275"/>
      <c r="AI198" s="1275"/>
      <c r="AJ198" s="1275"/>
      <c r="AK198" s="1275"/>
      <c r="AL198" s="1275"/>
      <c r="AM198" s="1275"/>
      <c r="AN198" s="1275"/>
      <c r="AO198" s="1275"/>
      <c r="AP198" s="1275"/>
      <c r="AQ198" s="1275"/>
      <c r="AR198" s="1275"/>
      <c r="AS198" s="1275"/>
      <c r="AT198" s="1275"/>
      <c r="AU198" s="1275"/>
      <c r="AV198" s="1275"/>
      <c r="AW198" s="1275"/>
      <c r="AX198" s="1275"/>
      <c r="AY198" s="1275"/>
      <c r="AZ198" s="1275"/>
      <c r="BA198" s="1275"/>
      <c r="BB198" s="1275"/>
      <c r="BC198" s="1275"/>
    </row>
    <row r="199" spans="1:55" ht="15" hidden="1" customHeight="1" x14ac:dyDescent="0.2">
      <c r="A199" s="1275"/>
      <c r="B199" s="1275"/>
      <c r="C199" s="1275"/>
      <c r="D199" s="1275"/>
      <c r="E199" s="1275"/>
      <c r="F199" s="1275"/>
      <c r="G199" s="1275"/>
      <c r="H199" s="1275"/>
      <c r="I199" s="1275"/>
      <c r="J199" s="1275"/>
      <c r="K199" s="1275"/>
      <c r="L199" s="1275"/>
      <c r="M199" s="1275"/>
      <c r="N199" s="1275"/>
      <c r="O199" s="1275"/>
      <c r="P199" s="1275"/>
      <c r="Q199" s="1275"/>
      <c r="R199" s="1275"/>
      <c r="S199" s="1275"/>
      <c r="T199" s="1275"/>
      <c r="U199" s="1275"/>
      <c r="V199" s="1275"/>
      <c r="W199" s="1275"/>
      <c r="X199" s="1275"/>
      <c r="Y199" s="1275"/>
      <c r="Z199" s="1275"/>
      <c r="AA199" s="1275"/>
      <c r="AB199" s="1275"/>
      <c r="AC199" s="1275"/>
      <c r="AD199" s="1275"/>
      <c r="AE199" s="1275"/>
      <c r="AF199" s="1275"/>
      <c r="AG199" s="1275"/>
      <c r="AH199" s="1275"/>
      <c r="AI199" s="1275"/>
      <c r="AJ199" s="1275"/>
      <c r="AK199" s="1275"/>
      <c r="AL199" s="1275"/>
      <c r="AM199" s="1275"/>
      <c r="AN199" s="1275"/>
      <c r="AO199" s="1275"/>
      <c r="AP199" s="1275"/>
      <c r="AQ199" s="1275"/>
      <c r="AR199" s="1275"/>
      <c r="AS199" s="1275"/>
      <c r="AT199" s="1275"/>
      <c r="AU199" s="1275"/>
      <c r="AV199" s="1275"/>
      <c r="AW199" s="1275"/>
      <c r="AX199" s="1275"/>
      <c r="AY199" s="1275"/>
      <c r="AZ199" s="1275"/>
      <c r="BA199" s="1275"/>
      <c r="BB199" s="1275"/>
      <c r="BC199" s="1275"/>
    </row>
    <row r="200" spans="1:55" ht="15" hidden="1" customHeight="1" x14ac:dyDescent="0.2">
      <c r="A200" s="1275"/>
      <c r="B200" s="1275"/>
      <c r="C200" s="1275"/>
      <c r="D200" s="1275"/>
      <c r="E200" s="1275"/>
      <c r="F200" s="1275"/>
      <c r="G200" s="1275"/>
      <c r="H200" s="1275"/>
      <c r="I200" s="1275"/>
      <c r="J200" s="1275"/>
      <c r="K200" s="1275"/>
      <c r="L200" s="1275"/>
      <c r="M200" s="1275"/>
      <c r="N200" s="1275"/>
      <c r="O200" s="1275"/>
      <c r="P200" s="1275"/>
      <c r="Q200" s="1275"/>
      <c r="R200" s="1275"/>
      <c r="S200" s="1275"/>
      <c r="T200" s="1275"/>
      <c r="U200" s="1275"/>
      <c r="V200" s="1275"/>
      <c r="W200" s="1275"/>
      <c r="X200" s="1275"/>
      <c r="Y200" s="1275"/>
      <c r="Z200" s="1275"/>
      <c r="AA200" s="1275"/>
      <c r="AB200" s="1275"/>
      <c r="AC200" s="1275"/>
      <c r="AD200" s="1275"/>
      <c r="AE200" s="1275"/>
      <c r="AF200" s="1275"/>
      <c r="AG200" s="1275"/>
      <c r="AH200" s="1275"/>
      <c r="AI200" s="1275"/>
      <c r="AJ200" s="1275"/>
      <c r="AK200" s="1275"/>
      <c r="AL200" s="1275"/>
      <c r="AM200" s="1275"/>
      <c r="AN200" s="1275"/>
      <c r="AO200" s="1275"/>
      <c r="AP200" s="1275"/>
      <c r="AQ200" s="1275"/>
      <c r="AR200" s="1275"/>
      <c r="AS200" s="1275"/>
      <c r="AT200" s="1275"/>
      <c r="AU200" s="1275"/>
      <c r="AV200" s="1275"/>
      <c r="AW200" s="1275"/>
      <c r="AX200" s="1275"/>
      <c r="AY200" s="1275"/>
      <c r="AZ200" s="1275"/>
      <c r="BA200" s="1275"/>
      <c r="BB200" s="1275"/>
      <c r="BC200" s="1275"/>
    </row>
  </sheetData>
  <sheetProtection algorithmName="SHA-512" hashValue="2SLMIBgwxbcDf+i6ZK7ZbzHcYwMmj9xq/x71pNiE8z9M1oDi01YNWFOq9ammfWxUrGuc3E+R2pbxSSAMygtOwQ==" saltValue="FwU9zwrCEgbNFgLYelBxNw==" spinCount="100000" sheet="1" objects="1" scenarios="1"/>
  <protectedRanges>
    <protectedRange sqref="B5 B9:I10 B14:I22 B24 B34:I35 A38:I40 B41 A44:I47 A50:I52 B55:I59 B60 H60 D63:I65 D62 D68:I73 A76 A54:B54 B28:I32" name="Range1"/>
  </protectedRanges>
  <mergeCells count="118">
    <mergeCell ref="A76:I79"/>
    <mergeCell ref="A80:C80"/>
    <mergeCell ref="D80:I80"/>
    <mergeCell ref="A72:C72"/>
    <mergeCell ref="D72:I72"/>
    <mergeCell ref="A73:C73"/>
    <mergeCell ref="D73:I73"/>
    <mergeCell ref="A74:I74"/>
    <mergeCell ref="A75:I75"/>
    <mergeCell ref="A69:C69"/>
    <mergeCell ref="D69:I69"/>
    <mergeCell ref="A70:C70"/>
    <mergeCell ref="D70:I70"/>
    <mergeCell ref="A71:C71"/>
    <mergeCell ref="D71:I71"/>
    <mergeCell ref="A65:C65"/>
    <mergeCell ref="D65:I65"/>
    <mergeCell ref="A66:I66"/>
    <mergeCell ref="A67:C67"/>
    <mergeCell ref="D67:I67"/>
    <mergeCell ref="A68:C68"/>
    <mergeCell ref="D68:I68"/>
    <mergeCell ref="A61:I61"/>
    <mergeCell ref="A62:C62"/>
    <mergeCell ref="D62:I62"/>
    <mergeCell ref="A63:C63"/>
    <mergeCell ref="D63:I63"/>
    <mergeCell ref="A64:C64"/>
    <mergeCell ref="D64:I64"/>
    <mergeCell ref="B57:I57"/>
    <mergeCell ref="B58:I58"/>
    <mergeCell ref="B59:I59"/>
    <mergeCell ref="B60:C60"/>
    <mergeCell ref="D60:G60"/>
    <mergeCell ref="H60:I60"/>
    <mergeCell ref="B53:I53"/>
    <mergeCell ref="D54:F54"/>
    <mergeCell ref="G54:I54"/>
    <mergeCell ref="B55:I55"/>
    <mergeCell ref="B56:C56"/>
    <mergeCell ref="D56:G56"/>
    <mergeCell ref="H56:I56"/>
    <mergeCell ref="B51:D51"/>
    <mergeCell ref="E51:G51"/>
    <mergeCell ref="H51:I51"/>
    <mergeCell ref="B52:D52"/>
    <mergeCell ref="E52:G52"/>
    <mergeCell ref="H52:I52"/>
    <mergeCell ref="C47:I47"/>
    <mergeCell ref="A48:I48"/>
    <mergeCell ref="B49:D49"/>
    <mergeCell ref="E49:G49"/>
    <mergeCell ref="H49:I49"/>
    <mergeCell ref="B50:D50"/>
    <mergeCell ref="E50:G50"/>
    <mergeCell ref="H50:I50"/>
    <mergeCell ref="B45:D45"/>
    <mergeCell ref="E45:G45"/>
    <mergeCell ref="H45:I45"/>
    <mergeCell ref="B46:D46"/>
    <mergeCell ref="E46:G46"/>
    <mergeCell ref="H46:I46"/>
    <mergeCell ref="B41:I41"/>
    <mergeCell ref="A42:I42"/>
    <mergeCell ref="B43:D43"/>
    <mergeCell ref="E43:G43"/>
    <mergeCell ref="H43:I43"/>
    <mergeCell ref="B44:D44"/>
    <mergeCell ref="E44:G44"/>
    <mergeCell ref="H44:I44"/>
    <mergeCell ref="B39:D39"/>
    <mergeCell ref="E39:G39"/>
    <mergeCell ref="H39:I39"/>
    <mergeCell ref="B40:D40"/>
    <mergeCell ref="E40:G40"/>
    <mergeCell ref="H40:I40"/>
    <mergeCell ref="B37:D37"/>
    <mergeCell ref="E37:G37"/>
    <mergeCell ref="H37:I37"/>
    <mergeCell ref="B38:D38"/>
    <mergeCell ref="E38:G38"/>
    <mergeCell ref="H38:I38"/>
    <mergeCell ref="D31:F31"/>
    <mergeCell ref="G31:I31"/>
    <mergeCell ref="A33:I33"/>
    <mergeCell ref="B34:I34"/>
    <mergeCell ref="B35:I35"/>
    <mergeCell ref="A36:I36"/>
    <mergeCell ref="B26:I26"/>
    <mergeCell ref="B27:I27"/>
    <mergeCell ref="B28:I28"/>
    <mergeCell ref="D29:E29"/>
    <mergeCell ref="F29:I29"/>
    <mergeCell ref="B30:I30"/>
    <mergeCell ref="B20:I20"/>
    <mergeCell ref="B21:I21"/>
    <mergeCell ref="B22:I22"/>
    <mergeCell ref="B23:I23"/>
    <mergeCell ref="B24:I24"/>
    <mergeCell ref="B25:I25"/>
    <mergeCell ref="C17:I17"/>
    <mergeCell ref="B18:I18"/>
    <mergeCell ref="B19:I19"/>
    <mergeCell ref="B8:I8"/>
    <mergeCell ref="B9:I9"/>
    <mergeCell ref="B10:I10"/>
    <mergeCell ref="A11:I11"/>
    <mergeCell ref="A12:I12"/>
    <mergeCell ref="B13:I13"/>
    <mergeCell ref="B2:I2"/>
    <mergeCell ref="A3:I3"/>
    <mergeCell ref="B4:I4"/>
    <mergeCell ref="B5:I5"/>
    <mergeCell ref="A6:A7"/>
    <mergeCell ref="B6:I7"/>
    <mergeCell ref="B14:I14"/>
    <mergeCell ref="B15:I15"/>
    <mergeCell ref="B16:I16"/>
  </mergeCells>
  <dataValidations count="8">
    <dataValidation type="list" allowBlank="1" showInputMessage="1" showErrorMessage="1" sqref="G54:I54" xr:uid="{DFE9891E-FB59-49B6-A2A7-D6856F0EAD8B}">
      <formula1>"More than 60% sales to high risk industries, All other scenarios"</formula1>
    </dataValidation>
    <dataValidation type="list" allowBlank="1" showInputMessage="1" showErrorMessage="1" sqref="G31:I31" xr:uid="{C002775B-C66D-464B-B619-8FF0F4557418}">
      <formula1>"Concessions to be withdrawn in medium term (3 to 5 years) ,Ambiguity on continuity of concessions,No such concessions available,Concessions to continue over medium term,Concessions likely to be withdrawn in near term (Within 3 years)"</formula1>
    </dataValidation>
    <dataValidation type="list" allowBlank="1" showInputMessage="1" showErrorMessage="1" sqref="B31" xr:uid="{081F97B9-8ED2-4285-97B1-D0D001689CB9}">
      <formula1>"No Risk, Neutral, High Risk"</formula1>
    </dataValidation>
    <dataValidation type="list" allowBlank="1" showInputMessage="1" showErrorMessage="1" sqref="B27:I27" xr:uid="{A2D50A52-1079-4510-BCDA-48FB54FB5396}">
      <formula1>$K$26:$K$29</formula1>
    </dataValidation>
    <dataValidation type="list" allowBlank="1" showInputMessage="1" showErrorMessage="1" sqref="F29" xr:uid="{C1642496-7BB1-421D-900E-20C6F8AAE246}">
      <formula1>"High Scalable, Moderate Scalable,Low scalability due to captial intensive nature of business"</formula1>
    </dataValidation>
    <dataValidation type="list" allowBlank="1" showInputMessage="1" showErrorMessage="1" sqref="B29" xr:uid="{C395BF27-0A64-4136-A23B-42C7C8DE3178}">
      <formula1>"High, Moderate, Low"</formula1>
    </dataValidation>
    <dataValidation type="list" allowBlank="1" showInputMessage="1" showErrorMessage="1" sqref="B17" xr:uid="{30108794-4EB3-41F1-96AB-F7B53FBCD7C7}">
      <formula1>"Low,Medium, High"</formula1>
    </dataValidation>
    <dataValidation type="list" allowBlank="1" showInputMessage="1" showErrorMessage="1" sqref="B47 B54" xr:uid="{45F3E54D-B95C-4F54-BCC7-F0AE358FF66A}">
      <formula1>"Positive, Neutral, Negative"</formula1>
    </dataValidation>
  </dataValidations>
  <pageMargins left="0.7" right="0.7" top="0.75" bottom="0.75" header="0.3" footer="0.3"/>
  <pageSetup paperSize="9" orientation="portrait" r:id="rId1"/>
  <headerFooter>
    <oddFooter>&amp;C&amp;1#&amp;"Calibri"&amp;10&amp;K000000 For internal use only</oddFooter>
  </headerFooter>
  <drawing r:id="rId2"/>
  <legacyDrawing r:id="rId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C406E-61C8-4DED-B98B-E5109DD18001}">
  <sheetPr codeName="Sheet71"/>
  <dimension ref="A1:XFC200"/>
  <sheetViews>
    <sheetView topLeftCell="A16" zoomScale="71" zoomScaleNormal="71" workbookViewId="0"/>
  </sheetViews>
  <sheetFormatPr defaultColWidth="0" defaultRowHeight="15" zeroHeight="1" x14ac:dyDescent="0.2"/>
  <cols>
    <col min="1" max="1" width="65.28515625" style="78" bestFit="1" customWidth="1"/>
    <col min="2" max="2" width="26" style="78" customWidth="1"/>
    <col min="3" max="3" width="21.5703125" style="78" customWidth="1"/>
    <col min="4" max="4" width="15.7109375" style="78" customWidth="1"/>
    <col min="5" max="5" width="13.28515625" style="78" customWidth="1"/>
    <col min="6" max="6" width="26" style="78" customWidth="1"/>
    <col min="7" max="7" width="14.5703125" style="78" customWidth="1"/>
    <col min="8" max="8" width="13.85546875" style="78" customWidth="1"/>
    <col min="9" max="9" width="25.28515625" style="78" customWidth="1"/>
    <col min="10" max="10" width="17.5703125" style="78" customWidth="1"/>
    <col min="11" max="16382" width="9.140625" style="78" hidden="1"/>
    <col min="16383" max="16383" width="0.5703125" style="78" hidden="1"/>
    <col min="16384" max="16384" width="32" style="78" hidden="1"/>
  </cols>
  <sheetData>
    <row r="1" spans="1:55" x14ac:dyDescent="0.2">
      <c r="A1" s="1174"/>
      <c r="B1" s="1174"/>
      <c r="C1" s="1174"/>
      <c r="D1" s="1174"/>
      <c r="E1" s="1174"/>
      <c r="F1" s="1174"/>
      <c r="G1" s="1174"/>
      <c r="H1" s="1174"/>
      <c r="I1" s="1174"/>
      <c r="J1" s="1174"/>
      <c r="K1" s="1174"/>
      <c r="L1" s="1174"/>
      <c r="M1" s="1174"/>
      <c r="N1" s="1174"/>
      <c r="O1" s="1174"/>
      <c r="P1" s="1174"/>
      <c r="Q1" s="1174"/>
      <c r="R1" s="1174"/>
      <c r="S1" s="1174"/>
      <c r="T1" s="1174"/>
      <c r="U1" s="1174"/>
      <c r="V1" s="1174"/>
      <c r="W1" s="1174"/>
      <c r="X1" s="1174"/>
      <c r="Y1" s="1174"/>
      <c r="Z1" s="1174"/>
      <c r="AA1" s="1174"/>
      <c r="AB1" s="1174"/>
      <c r="AC1" s="1174"/>
      <c r="AD1" s="1174"/>
      <c r="AE1" s="1174"/>
      <c r="AF1" s="1174"/>
      <c r="AG1" s="1174"/>
      <c r="AH1" s="1174"/>
      <c r="AI1" s="1174"/>
      <c r="AJ1" s="1174"/>
      <c r="AK1" s="1174"/>
      <c r="AL1" s="1174"/>
      <c r="AM1" s="1174"/>
      <c r="AN1" s="1174"/>
      <c r="AO1" s="1174"/>
      <c r="AP1" s="1174"/>
      <c r="AQ1" s="1174"/>
      <c r="AR1" s="1174"/>
      <c r="AS1" s="1174"/>
      <c r="AT1" s="1174"/>
      <c r="AU1" s="1174"/>
      <c r="AV1" s="1174"/>
      <c r="AW1" s="1174"/>
      <c r="AX1" s="1174"/>
      <c r="AY1" s="1174"/>
      <c r="AZ1" s="1174"/>
      <c r="BA1" s="1174"/>
      <c r="BB1" s="1174"/>
      <c r="BC1" s="1174"/>
    </row>
    <row r="2" spans="1:55" ht="23.25" customHeight="1" x14ac:dyDescent="0.2">
      <c r="A2" s="1175"/>
      <c r="B2" s="2455" t="s">
        <v>1086</v>
      </c>
      <c r="C2" s="2455"/>
      <c r="D2" s="2455"/>
      <c r="E2" s="2455"/>
      <c r="F2" s="2455"/>
      <c r="G2" s="2455"/>
      <c r="H2" s="2455"/>
      <c r="I2" s="2455"/>
      <c r="J2" s="1176"/>
      <c r="K2" s="1176"/>
      <c r="L2" s="1176"/>
      <c r="M2" s="1176"/>
      <c r="N2" s="1176"/>
      <c r="O2" s="1176"/>
      <c r="P2" s="1176"/>
      <c r="Q2" s="1176"/>
      <c r="R2" s="1174"/>
      <c r="S2" s="1174"/>
      <c r="T2" s="1174"/>
      <c r="U2" s="1174"/>
      <c r="V2" s="1174"/>
      <c r="W2" s="1174"/>
      <c r="X2" s="1174"/>
      <c r="Y2" s="1174"/>
      <c r="Z2" s="1174"/>
      <c r="AA2" s="1174"/>
      <c r="AB2" s="1174"/>
      <c r="AC2" s="1174"/>
      <c r="AD2" s="1174"/>
      <c r="AE2" s="1174"/>
      <c r="AF2" s="1174"/>
      <c r="AG2" s="1174"/>
      <c r="AH2" s="1174"/>
      <c r="AI2" s="1174"/>
      <c r="AJ2" s="1174"/>
      <c r="AK2" s="1174"/>
      <c r="AL2" s="1174"/>
      <c r="AM2" s="1174"/>
      <c r="AN2" s="1174"/>
      <c r="AO2" s="1174"/>
      <c r="AP2" s="1174"/>
      <c r="AQ2" s="1174"/>
      <c r="AR2" s="1174"/>
      <c r="AS2" s="1174"/>
      <c r="AT2" s="1174"/>
      <c r="AU2" s="1174"/>
      <c r="AV2" s="1174"/>
      <c r="AW2" s="1174"/>
      <c r="AX2" s="1174"/>
      <c r="AY2" s="1174"/>
      <c r="AZ2" s="1174"/>
      <c r="BA2" s="1174"/>
      <c r="BB2" s="1174"/>
      <c r="BC2" s="1174"/>
    </row>
    <row r="3" spans="1:55" x14ac:dyDescent="0.2">
      <c r="A3" s="2456"/>
      <c r="B3" s="2457"/>
      <c r="C3" s="2457"/>
      <c r="D3" s="2457"/>
      <c r="E3" s="2457"/>
      <c r="F3" s="2457"/>
      <c r="G3" s="2457"/>
      <c r="H3" s="2457"/>
      <c r="I3" s="2458"/>
      <c r="J3" s="1176"/>
      <c r="K3" s="1176"/>
      <c r="L3" s="1176"/>
      <c r="M3" s="1176"/>
      <c r="N3" s="1176"/>
      <c r="O3" s="1176"/>
      <c r="P3" s="1176"/>
      <c r="Q3" s="1176"/>
      <c r="R3" s="1174"/>
      <c r="S3" s="1174"/>
      <c r="T3" s="1174"/>
      <c r="U3" s="1174"/>
      <c r="V3" s="1174"/>
      <c r="W3" s="1174"/>
      <c r="X3" s="1174"/>
      <c r="Y3" s="1174"/>
      <c r="Z3" s="1174"/>
      <c r="AA3" s="1174"/>
      <c r="AB3" s="1174"/>
      <c r="AC3" s="1174"/>
      <c r="AD3" s="1174"/>
      <c r="AE3" s="1174"/>
      <c r="AF3" s="1174"/>
      <c r="AG3" s="1174"/>
      <c r="AH3" s="1174"/>
      <c r="AI3" s="1174"/>
      <c r="AJ3" s="1174"/>
      <c r="AK3" s="1174"/>
      <c r="AL3" s="1174"/>
      <c r="AM3" s="1174"/>
      <c r="AN3" s="1174"/>
      <c r="AO3" s="1174"/>
      <c r="AP3" s="1174"/>
      <c r="AQ3" s="1174"/>
      <c r="AR3" s="1174"/>
      <c r="AS3" s="1174"/>
      <c r="AT3" s="1174"/>
      <c r="AU3" s="1174"/>
      <c r="AV3" s="1174"/>
      <c r="AW3" s="1174"/>
      <c r="AX3" s="1174"/>
      <c r="AY3" s="1174"/>
      <c r="AZ3" s="1174"/>
      <c r="BA3" s="1174"/>
      <c r="BB3" s="1174"/>
      <c r="BC3" s="1174"/>
    </row>
    <row r="4" spans="1:55" ht="27.75" customHeight="1" x14ac:dyDescent="0.2">
      <c r="A4" s="908" t="s">
        <v>740</v>
      </c>
      <c r="B4" s="2459"/>
      <c r="C4" s="2460"/>
      <c r="D4" s="2460"/>
      <c r="E4" s="2460"/>
      <c r="F4" s="2460"/>
      <c r="G4" s="2460"/>
      <c r="H4" s="2460"/>
      <c r="I4" s="2461"/>
      <c r="J4" s="1176"/>
      <c r="K4" s="1176"/>
      <c r="L4" s="1176"/>
      <c r="M4" s="1176"/>
      <c r="N4" s="1176"/>
      <c r="O4" s="1176"/>
      <c r="P4" s="1176"/>
      <c r="Q4" s="1176"/>
      <c r="R4" s="1174"/>
      <c r="S4" s="1174"/>
      <c r="T4" s="1174"/>
      <c r="U4" s="1174"/>
      <c r="V4" s="1174"/>
      <c r="W4" s="1174"/>
      <c r="X4" s="1174"/>
      <c r="Y4" s="1174"/>
      <c r="Z4" s="1174"/>
      <c r="AA4" s="1174"/>
      <c r="AB4" s="1174"/>
      <c r="AC4" s="1174"/>
      <c r="AD4" s="1174"/>
      <c r="AE4" s="1174"/>
      <c r="AF4" s="1174"/>
      <c r="AG4" s="1174"/>
      <c r="AH4" s="1174"/>
      <c r="AI4" s="1174"/>
      <c r="AJ4" s="1174"/>
      <c r="AK4" s="1174"/>
      <c r="AL4" s="1174"/>
      <c r="AM4" s="1174"/>
      <c r="AN4" s="1174"/>
      <c r="AO4" s="1174"/>
      <c r="AP4" s="1174"/>
      <c r="AQ4" s="1174"/>
      <c r="AR4" s="1174"/>
      <c r="AS4" s="1174"/>
      <c r="AT4" s="1174"/>
      <c r="AU4" s="1174"/>
      <c r="AV4" s="1174"/>
      <c r="AW4" s="1174"/>
      <c r="AX4" s="1174"/>
      <c r="AY4" s="1174"/>
      <c r="AZ4" s="1174"/>
      <c r="BA4" s="1174"/>
      <c r="BB4" s="1174"/>
      <c r="BC4" s="1174"/>
    </row>
    <row r="5" spans="1:55" x14ac:dyDescent="0.2">
      <c r="A5" s="908" t="s">
        <v>741</v>
      </c>
      <c r="B5" s="2443"/>
      <c r="C5" s="2444"/>
      <c r="D5" s="2444"/>
      <c r="E5" s="2444"/>
      <c r="F5" s="2444"/>
      <c r="G5" s="2444"/>
      <c r="H5" s="2444"/>
      <c r="I5" s="2445"/>
      <c r="J5" s="1177"/>
      <c r="K5" s="1177"/>
      <c r="L5" s="1177"/>
      <c r="M5" s="1177"/>
      <c r="N5" s="1177"/>
      <c r="O5" s="1177"/>
      <c r="P5" s="1177"/>
      <c r="Q5" s="1177"/>
      <c r="R5" s="1174"/>
      <c r="S5" s="1174"/>
      <c r="T5" s="1174"/>
      <c r="U5" s="1174"/>
      <c r="V5" s="1174"/>
      <c r="W5" s="1174"/>
      <c r="X5" s="1174"/>
      <c r="Y5" s="1174"/>
      <c r="Z5" s="1174"/>
      <c r="AA5" s="1174"/>
      <c r="AB5" s="1174"/>
      <c r="AC5" s="1174"/>
      <c r="AD5" s="1174"/>
      <c r="AE5" s="1174"/>
      <c r="AF5" s="1174"/>
      <c r="AG5" s="1174"/>
      <c r="AH5" s="1174"/>
      <c r="AI5" s="1174"/>
      <c r="AJ5" s="1174"/>
      <c r="AK5" s="1174"/>
      <c r="AL5" s="1174"/>
      <c r="AM5" s="1174"/>
      <c r="AN5" s="1174"/>
      <c r="AO5" s="1174"/>
      <c r="AP5" s="1174"/>
      <c r="AQ5" s="1174"/>
      <c r="AR5" s="1174"/>
      <c r="AS5" s="1174"/>
      <c r="AT5" s="1174"/>
      <c r="AU5" s="1174"/>
      <c r="AV5" s="1174"/>
      <c r="AW5" s="1174"/>
      <c r="AX5" s="1174"/>
      <c r="AY5" s="1174"/>
      <c r="AZ5" s="1174"/>
      <c r="BA5" s="1174"/>
      <c r="BB5" s="1174"/>
      <c r="BC5" s="1174"/>
    </row>
    <row r="6" spans="1:55" ht="15" customHeight="1" x14ac:dyDescent="0.2">
      <c r="A6" s="2462" t="s">
        <v>742</v>
      </c>
      <c r="B6" s="2464">
        <v>0</v>
      </c>
      <c r="C6" s="2465"/>
      <c r="D6" s="2465"/>
      <c r="E6" s="2465"/>
      <c r="F6" s="2465"/>
      <c r="G6" s="2465"/>
      <c r="H6" s="2465"/>
      <c r="I6" s="2466"/>
      <c r="J6" s="1177"/>
      <c r="K6" s="1177"/>
      <c r="L6" s="1177"/>
      <c r="M6" s="1177"/>
      <c r="N6" s="1177"/>
      <c r="O6" s="1177"/>
      <c r="P6" s="1177"/>
      <c r="Q6" s="1177"/>
      <c r="R6" s="1174"/>
      <c r="S6" s="1174"/>
      <c r="T6" s="1174"/>
      <c r="U6" s="1174"/>
      <c r="V6" s="1174"/>
      <c r="W6" s="1174"/>
      <c r="X6" s="1174"/>
      <c r="Y6" s="1174"/>
      <c r="Z6" s="1174"/>
      <c r="AA6" s="1174"/>
      <c r="AB6" s="1174"/>
      <c r="AC6" s="1174"/>
      <c r="AD6" s="1174"/>
      <c r="AE6" s="1174"/>
      <c r="AF6" s="1174"/>
      <c r="AG6" s="1174"/>
      <c r="AH6" s="1174"/>
      <c r="AI6" s="1174"/>
      <c r="AJ6" s="1174"/>
      <c r="AK6" s="1174"/>
      <c r="AL6" s="1174"/>
      <c r="AM6" s="1174"/>
      <c r="AN6" s="1174"/>
      <c r="AO6" s="1174"/>
      <c r="AP6" s="1174"/>
      <c r="AQ6" s="1174"/>
      <c r="AR6" s="1174"/>
      <c r="AS6" s="1174"/>
      <c r="AT6" s="1174"/>
      <c r="AU6" s="1174"/>
      <c r="AV6" s="1174"/>
      <c r="AW6" s="1174"/>
      <c r="AX6" s="1174"/>
      <c r="AY6" s="1174"/>
      <c r="AZ6" s="1174"/>
      <c r="BA6" s="1174"/>
      <c r="BB6" s="1174"/>
      <c r="BC6" s="1174"/>
    </row>
    <row r="7" spans="1:55" x14ac:dyDescent="0.2">
      <c r="A7" s="2463"/>
      <c r="B7" s="2467"/>
      <c r="C7" s="2468"/>
      <c r="D7" s="2468"/>
      <c r="E7" s="2468"/>
      <c r="F7" s="2468"/>
      <c r="G7" s="2468"/>
      <c r="H7" s="2468"/>
      <c r="I7" s="2469"/>
      <c r="J7" s="1177"/>
      <c r="K7" s="1177"/>
      <c r="L7" s="1177"/>
      <c r="M7" s="1177"/>
      <c r="N7" s="1177"/>
      <c r="O7" s="1177"/>
      <c r="P7" s="1177"/>
      <c r="Q7" s="1177"/>
      <c r="R7" s="1174"/>
      <c r="S7" s="1174"/>
      <c r="T7" s="1174"/>
      <c r="U7" s="1174"/>
      <c r="V7" s="1174"/>
      <c r="W7" s="1174"/>
      <c r="X7" s="1174"/>
      <c r="Y7" s="1174"/>
      <c r="Z7" s="1174"/>
      <c r="AA7" s="1174"/>
      <c r="AB7" s="1174"/>
      <c r="AC7" s="1174"/>
      <c r="AD7" s="1174"/>
      <c r="AE7" s="1174"/>
      <c r="AF7" s="1174"/>
      <c r="AG7" s="1174"/>
      <c r="AH7" s="1174"/>
      <c r="AI7" s="1174"/>
      <c r="AJ7" s="1174"/>
      <c r="AK7" s="1174"/>
      <c r="AL7" s="1174"/>
      <c r="AM7" s="1174"/>
      <c r="AN7" s="1174"/>
      <c r="AO7" s="1174"/>
      <c r="AP7" s="1174"/>
      <c r="AQ7" s="1174"/>
      <c r="AR7" s="1174"/>
      <c r="AS7" s="1174"/>
      <c r="AT7" s="1174"/>
      <c r="AU7" s="1174"/>
      <c r="AV7" s="1174"/>
      <c r="AW7" s="1174"/>
      <c r="AX7" s="1174"/>
      <c r="AY7" s="1174"/>
      <c r="AZ7" s="1174"/>
      <c r="BA7" s="1174"/>
      <c r="BB7" s="1174"/>
      <c r="BC7" s="1174"/>
    </row>
    <row r="8" spans="1:55" x14ac:dyDescent="0.2">
      <c r="A8" s="79" t="s">
        <v>743</v>
      </c>
      <c r="B8" s="2443"/>
      <c r="C8" s="2444"/>
      <c r="D8" s="2444"/>
      <c r="E8" s="2444"/>
      <c r="F8" s="2444"/>
      <c r="G8" s="2444"/>
      <c r="H8" s="2444"/>
      <c r="I8" s="2445"/>
      <c r="J8" s="1177"/>
      <c r="K8" s="1177"/>
      <c r="L8" s="1177"/>
      <c r="M8" s="1177"/>
      <c r="N8" s="1177"/>
      <c r="O8" s="1177"/>
      <c r="P8" s="1177"/>
      <c r="Q8" s="1177"/>
      <c r="R8" s="1174"/>
      <c r="S8" s="1174"/>
      <c r="T8" s="1174"/>
      <c r="U8" s="1174"/>
      <c r="V8" s="1174"/>
      <c r="W8" s="1174"/>
      <c r="X8" s="1174"/>
      <c r="Y8" s="1174"/>
      <c r="Z8" s="1174"/>
      <c r="AA8" s="1174"/>
      <c r="AB8" s="1174"/>
      <c r="AC8" s="1174"/>
      <c r="AD8" s="1174"/>
      <c r="AE8" s="1174"/>
      <c r="AF8" s="1174"/>
      <c r="AG8" s="1174"/>
      <c r="AH8" s="1174"/>
      <c r="AI8" s="1174"/>
      <c r="AJ8" s="1174"/>
      <c r="AK8" s="1174"/>
      <c r="AL8" s="1174"/>
      <c r="AM8" s="1174"/>
      <c r="AN8" s="1174"/>
      <c r="AO8" s="1174"/>
      <c r="AP8" s="1174"/>
      <c r="AQ8" s="1174"/>
      <c r="AR8" s="1174"/>
      <c r="AS8" s="1174"/>
      <c r="AT8" s="1174"/>
      <c r="AU8" s="1174"/>
      <c r="AV8" s="1174"/>
      <c r="AW8" s="1174"/>
      <c r="AX8" s="1174"/>
      <c r="AY8" s="1174"/>
      <c r="AZ8" s="1174"/>
      <c r="BA8" s="1174"/>
      <c r="BB8" s="1174"/>
      <c r="BC8" s="1174"/>
    </row>
    <row r="9" spans="1:55" x14ac:dyDescent="0.2">
      <c r="A9" s="908" t="s">
        <v>744</v>
      </c>
      <c r="B9" s="2446"/>
      <c r="C9" s="2447"/>
      <c r="D9" s="2447"/>
      <c r="E9" s="2447"/>
      <c r="F9" s="2447"/>
      <c r="G9" s="2447"/>
      <c r="H9" s="2447"/>
      <c r="I9" s="2448"/>
      <c r="J9" s="1177"/>
      <c r="K9" s="1177"/>
      <c r="L9" s="1177"/>
      <c r="M9" s="1177"/>
      <c r="N9" s="1177"/>
      <c r="O9" s="1177"/>
      <c r="P9" s="1177"/>
      <c r="Q9" s="1177"/>
      <c r="R9" s="1174"/>
      <c r="S9" s="1174"/>
      <c r="T9" s="1174"/>
      <c r="U9" s="1174"/>
      <c r="V9" s="1174"/>
      <c r="W9" s="1174"/>
      <c r="X9" s="1174"/>
      <c r="Y9" s="1174"/>
      <c r="Z9" s="1174"/>
      <c r="AA9" s="1174"/>
      <c r="AB9" s="1174"/>
      <c r="AC9" s="1174"/>
      <c r="AD9" s="1174"/>
      <c r="AE9" s="1174"/>
      <c r="AF9" s="1174"/>
      <c r="AG9" s="1174"/>
      <c r="AH9" s="1174"/>
      <c r="AI9" s="1174"/>
      <c r="AJ9" s="1174"/>
      <c r="AK9" s="1174"/>
      <c r="AL9" s="1174"/>
      <c r="AM9" s="1174"/>
      <c r="AN9" s="1174"/>
      <c r="AO9" s="1174"/>
      <c r="AP9" s="1174"/>
      <c r="AQ9" s="1174"/>
      <c r="AR9" s="1174"/>
      <c r="AS9" s="1174"/>
      <c r="AT9" s="1174"/>
      <c r="AU9" s="1174"/>
      <c r="AV9" s="1174"/>
      <c r="AW9" s="1174"/>
      <c r="AX9" s="1174"/>
      <c r="AY9" s="1174"/>
      <c r="AZ9" s="1174"/>
      <c r="BA9" s="1174"/>
      <c r="BB9" s="1174"/>
      <c r="BC9" s="1174"/>
    </row>
    <row r="10" spans="1:55" ht="15.75" thickBot="1" x14ac:dyDescent="0.25">
      <c r="A10" s="80" t="s">
        <v>745</v>
      </c>
      <c r="B10" s="2410"/>
      <c r="C10" s="2410"/>
      <c r="D10" s="2410"/>
      <c r="E10" s="2410"/>
      <c r="F10" s="2410"/>
      <c r="G10" s="2410"/>
      <c r="H10" s="2410"/>
      <c r="I10" s="2411"/>
      <c r="J10" s="1177"/>
      <c r="K10" s="1177"/>
      <c r="L10" s="1177"/>
      <c r="M10" s="1177"/>
      <c r="N10" s="1177"/>
      <c r="O10" s="1177"/>
      <c r="P10" s="1177"/>
      <c r="Q10" s="1177"/>
      <c r="R10" s="1174"/>
      <c r="S10" s="1174"/>
      <c r="T10" s="1174"/>
      <c r="U10" s="1174"/>
      <c r="V10" s="1174"/>
      <c r="W10" s="1174"/>
      <c r="X10" s="1174"/>
      <c r="Y10" s="1174"/>
      <c r="Z10" s="1174"/>
      <c r="AA10" s="1174"/>
      <c r="AB10" s="1174"/>
      <c r="AC10" s="1174"/>
      <c r="AD10" s="1174"/>
      <c r="AE10" s="1174"/>
      <c r="AF10" s="1174"/>
      <c r="AG10" s="1174"/>
      <c r="AH10" s="1174"/>
      <c r="AI10" s="1174"/>
      <c r="AJ10" s="1174"/>
      <c r="AK10" s="1174"/>
      <c r="AL10" s="1174"/>
      <c r="AM10" s="1174"/>
      <c r="AN10" s="1174"/>
      <c r="AO10" s="1174"/>
      <c r="AP10" s="1174"/>
      <c r="AQ10" s="1174"/>
      <c r="AR10" s="1174"/>
      <c r="AS10" s="1174"/>
      <c r="AT10" s="1174"/>
      <c r="AU10" s="1174"/>
      <c r="AV10" s="1174"/>
      <c r="AW10" s="1174"/>
      <c r="AX10" s="1174"/>
      <c r="AY10" s="1174"/>
      <c r="AZ10" s="1174"/>
      <c r="BA10" s="1174"/>
      <c r="BB10" s="1174"/>
      <c r="BC10" s="1174"/>
    </row>
    <row r="11" spans="1:55" ht="7.5" customHeight="1" thickBot="1" x14ac:dyDescent="0.25">
      <c r="A11" s="2449"/>
      <c r="B11" s="2450"/>
      <c r="C11" s="2450"/>
      <c r="D11" s="2450"/>
      <c r="E11" s="2450"/>
      <c r="F11" s="2450"/>
      <c r="G11" s="2450"/>
      <c r="H11" s="2450"/>
      <c r="I11" s="2451"/>
      <c r="J11" s="1176"/>
      <c r="K11" s="1176"/>
      <c r="L11" s="1176"/>
      <c r="M11" s="1176"/>
      <c r="N11" s="1176"/>
      <c r="O11" s="1176"/>
      <c r="P11" s="1176"/>
      <c r="Q11" s="1176"/>
      <c r="R11" s="1174"/>
      <c r="S11" s="1174"/>
      <c r="T11" s="1174"/>
      <c r="U11" s="1174"/>
      <c r="V11" s="1174"/>
      <c r="W11" s="1174"/>
      <c r="X11" s="1174"/>
      <c r="Y11" s="1174"/>
      <c r="Z11" s="1174"/>
      <c r="AA11" s="1174"/>
      <c r="AB11" s="1174"/>
      <c r="AC11" s="1174"/>
      <c r="AD11" s="1174"/>
      <c r="AE11" s="1174"/>
      <c r="AF11" s="1174"/>
      <c r="AG11" s="1174"/>
      <c r="AH11" s="1174"/>
      <c r="AI11" s="1174"/>
      <c r="AJ11" s="1174"/>
      <c r="AK11" s="1174"/>
      <c r="AL11" s="1174"/>
      <c r="AM11" s="1174"/>
      <c r="AN11" s="1174"/>
      <c r="AO11" s="1174"/>
      <c r="AP11" s="1174"/>
      <c r="AQ11" s="1174"/>
      <c r="AR11" s="1174"/>
      <c r="AS11" s="1174"/>
      <c r="AT11" s="1174"/>
      <c r="AU11" s="1174"/>
      <c r="AV11" s="1174"/>
      <c r="AW11" s="1174"/>
      <c r="AX11" s="1174"/>
      <c r="AY11" s="1174"/>
      <c r="AZ11" s="1174"/>
      <c r="BA11" s="1174"/>
      <c r="BB11" s="1174"/>
      <c r="BC11" s="1174"/>
    </row>
    <row r="12" spans="1:55" ht="15.75" thickBot="1" x14ac:dyDescent="0.25">
      <c r="A12" s="2334" t="s">
        <v>746</v>
      </c>
      <c r="B12" s="2335"/>
      <c r="C12" s="2335"/>
      <c r="D12" s="2335"/>
      <c r="E12" s="2335"/>
      <c r="F12" s="2335"/>
      <c r="G12" s="2335"/>
      <c r="H12" s="2335"/>
      <c r="I12" s="2336"/>
      <c r="J12" s="1178"/>
      <c r="K12" s="1178"/>
      <c r="L12" s="1178"/>
      <c r="M12" s="1178"/>
      <c r="N12" s="1179"/>
      <c r="O12" s="1179"/>
      <c r="P12" s="1180"/>
      <c r="Q12" s="1180"/>
      <c r="R12" s="1174"/>
      <c r="S12" s="1174"/>
      <c r="T12" s="1174"/>
      <c r="U12" s="1174"/>
      <c r="V12" s="1174"/>
      <c r="W12" s="1174"/>
      <c r="X12" s="1174"/>
      <c r="Y12" s="1174"/>
      <c r="Z12" s="1174"/>
      <c r="AA12" s="1174"/>
      <c r="AB12" s="1174"/>
      <c r="AC12" s="1174"/>
      <c r="AD12" s="1174"/>
      <c r="AE12" s="1174"/>
      <c r="AF12" s="1174"/>
      <c r="AG12" s="1174"/>
      <c r="AH12" s="1174"/>
      <c r="AI12" s="1174"/>
      <c r="AJ12" s="1174"/>
      <c r="AK12" s="1174"/>
      <c r="AL12" s="1174"/>
      <c r="AM12" s="1174"/>
      <c r="AN12" s="1174"/>
      <c r="AO12" s="1174"/>
      <c r="AP12" s="1174"/>
      <c r="AQ12" s="1174"/>
      <c r="AR12" s="1174"/>
      <c r="AS12" s="1174"/>
      <c r="AT12" s="1174"/>
      <c r="AU12" s="1174"/>
      <c r="AV12" s="1174"/>
      <c r="AW12" s="1174"/>
      <c r="AX12" s="1174"/>
      <c r="AY12" s="1174"/>
      <c r="AZ12" s="1174"/>
      <c r="BA12" s="1174"/>
      <c r="BB12" s="1174"/>
      <c r="BC12" s="1174"/>
    </row>
    <row r="13" spans="1:55" ht="21" customHeight="1" x14ac:dyDescent="0.2">
      <c r="A13" s="81" t="s">
        <v>747</v>
      </c>
      <c r="B13" s="2452">
        <v>0</v>
      </c>
      <c r="C13" s="2453"/>
      <c r="D13" s="2453"/>
      <c r="E13" s="2453"/>
      <c r="F13" s="2453"/>
      <c r="G13" s="2453"/>
      <c r="H13" s="2453"/>
      <c r="I13" s="2454"/>
      <c r="J13" s="1176"/>
      <c r="K13" s="1176"/>
      <c r="L13" s="1176"/>
      <c r="M13" s="1176"/>
      <c r="N13" s="1176"/>
      <c r="O13" s="1176"/>
      <c r="P13" s="1176"/>
      <c r="Q13" s="1176"/>
      <c r="R13" s="1174"/>
      <c r="S13" s="1174"/>
      <c r="T13" s="1174"/>
      <c r="U13" s="1174"/>
      <c r="V13" s="1174"/>
      <c r="W13" s="1174"/>
      <c r="X13" s="1174"/>
      <c r="Y13" s="1174"/>
      <c r="Z13" s="1174"/>
      <c r="AA13" s="1174"/>
      <c r="AB13" s="1174"/>
      <c r="AC13" s="1174"/>
      <c r="AD13" s="1174"/>
      <c r="AE13" s="1174"/>
      <c r="AF13" s="1174"/>
      <c r="AG13" s="1174"/>
      <c r="AH13" s="1174"/>
      <c r="AI13" s="1174"/>
      <c r="AJ13" s="1174"/>
      <c r="AK13" s="1174"/>
      <c r="AL13" s="1174"/>
      <c r="AM13" s="1174"/>
      <c r="AN13" s="1174"/>
      <c r="AO13" s="1174"/>
      <c r="AP13" s="1174"/>
      <c r="AQ13" s="1174"/>
      <c r="AR13" s="1174"/>
      <c r="AS13" s="1174"/>
      <c r="AT13" s="1174"/>
      <c r="AU13" s="1174"/>
      <c r="AV13" s="1174"/>
      <c r="AW13" s="1174"/>
      <c r="AX13" s="1174"/>
      <c r="AY13" s="1174"/>
      <c r="AZ13" s="1174"/>
      <c r="BA13" s="1174"/>
      <c r="BB13" s="1174"/>
      <c r="BC13" s="1174"/>
    </row>
    <row r="14" spans="1:55" ht="21" customHeight="1" x14ac:dyDescent="0.2">
      <c r="A14" s="744" t="s">
        <v>3265</v>
      </c>
      <c r="B14" s="3067"/>
      <c r="C14" s="3067"/>
      <c r="D14" s="3067"/>
      <c r="E14" s="3067"/>
      <c r="F14" s="3067"/>
      <c r="G14" s="3067"/>
      <c r="H14" s="756" t="s">
        <v>3266</v>
      </c>
      <c r="I14" s="925" t="s">
        <v>3267</v>
      </c>
      <c r="J14" s="1176"/>
      <c r="K14" s="1176"/>
      <c r="L14" s="1176"/>
      <c r="M14" s="1176"/>
      <c r="N14" s="1176"/>
      <c r="O14" s="1176"/>
      <c r="P14" s="1176"/>
      <c r="Q14" s="1176"/>
      <c r="R14" s="1174"/>
      <c r="S14" s="1174"/>
      <c r="T14" s="1174"/>
      <c r="U14" s="1174"/>
      <c r="V14" s="1174"/>
      <c r="W14" s="1174"/>
      <c r="X14" s="1174"/>
      <c r="Y14" s="1174"/>
      <c r="Z14" s="1174"/>
      <c r="AA14" s="1174"/>
      <c r="AB14" s="1174"/>
      <c r="AC14" s="1174"/>
      <c r="AD14" s="1174"/>
      <c r="AE14" s="1174"/>
      <c r="AF14" s="1174"/>
      <c r="AG14" s="1174"/>
      <c r="AH14" s="1174"/>
      <c r="AI14" s="1174"/>
      <c r="AJ14" s="1174"/>
      <c r="AK14" s="1174"/>
      <c r="AL14" s="1174"/>
      <c r="AM14" s="1174"/>
      <c r="AN14" s="1174"/>
      <c r="AO14" s="1174"/>
      <c r="AP14" s="1174"/>
      <c r="AQ14" s="1174"/>
      <c r="AR14" s="1174"/>
      <c r="AS14" s="1174"/>
      <c r="AT14" s="1174"/>
      <c r="AU14" s="1174"/>
      <c r="AV14" s="1174"/>
      <c r="AW14" s="1174"/>
      <c r="AX14" s="1174"/>
      <c r="AY14" s="1174"/>
      <c r="AZ14" s="1174"/>
      <c r="BA14" s="1174"/>
      <c r="BB14" s="1174"/>
      <c r="BC14" s="1174"/>
    </row>
    <row r="15" spans="1:55" x14ac:dyDescent="0.2">
      <c r="A15" s="81" t="s">
        <v>748</v>
      </c>
      <c r="B15" s="2396"/>
      <c r="C15" s="2396"/>
      <c r="D15" s="2396"/>
      <c r="E15" s="2396"/>
      <c r="F15" s="2396"/>
      <c r="G15" s="2396"/>
      <c r="H15" s="2396"/>
      <c r="I15" s="2397"/>
      <c r="J15" s="1176"/>
      <c r="K15" s="1176"/>
      <c r="L15" s="1176"/>
      <c r="M15" s="1176"/>
      <c r="N15" s="1176"/>
      <c r="O15" s="1176"/>
      <c r="P15" s="1176"/>
      <c r="Q15" s="1176"/>
      <c r="R15" s="1174"/>
      <c r="S15" s="1174"/>
      <c r="T15" s="1174"/>
      <c r="U15" s="1174"/>
      <c r="V15" s="1174"/>
      <c r="W15" s="1174"/>
      <c r="X15" s="1174"/>
      <c r="Y15" s="1174"/>
      <c r="Z15" s="1174"/>
      <c r="AA15" s="1174"/>
      <c r="AB15" s="1174"/>
      <c r="AC15" s="1174"/>
      <c r="AD15" s="1174"/>
      <c r="AE15" s="1174"/>
      <c r="AF15" s="1174"/>
      <c r="AG15" s="1174"/>
      <c r="AH15" s="1174"/>
      <c r="AI15" s="1174"/>
      <c r="AJ15" s="1174"/>
      <c r="AK15" s="1174"/>
      <c r="AL15" s="1174"/>
      <c r="AM15" s="1174"/>
      <c r="AN15" s="1174"/>
      <c r="AO15" s="1174"/>
      <c r="AP15" s="1174"/>
      <c r="AQ15" s="1174"/>
      <c r="AR15" s="1174"/>
      <c r="AS15" s="1174"/>
      <c r="AT15" s="1174"/>
      <c r="AU15" s="1174"/>
      <c r="AV15" s="1174"/>
      <c r="AW15" s="1174"/>
      <c r="AX15" s="1174"/>
      <c r="AY15" s="1174"/>
      <c r="AZ15" s="1174"/>
      <c r="BA15" s="1174"/>
      <c r="BB15" s="1174"/>
      <c r="BC15" s="1174"/>
    </row>
    <row r="16" spans="1:55" x14ac:dyDescent="0.2">
      <c r="A16" s="81" t="s">
        <v>749</v>
      </c>
      <c r="B16" s="2440"/>
      <c r="C16" s="2441"/>
      <c r="D16" s="2441"/>
      <c r="E16" s="2441"/>
      <c r="F16" s="2441"/>
      <c r="G16" s="2441"/>
      <c r="H16" s="2441"/>
      <c r="I16" s="2442"/>
      <c r="J16" s="1176"/>
      <c r="K16" s="1176"/>
      <c r="L16" s="1176"/>
      <c r="M16" s="1176"/>
      <c r="N16" s="1176"/>
      <c r="O16" s="1176"/>
      <c r="P16" s="1176"/>
      <c r="Q16" s="1176"/>
      <c r="R16" s="1174"/>
      <c r="S16" s="1174"/>
      <c r="T16" s="1174"/>
      <c r="U16" s="1174"/>
      <c r="V16" s="1174"/>
      <c r="W16" s="1174"/>
      <c r="X16" s="1174"/>
      <c r="Y16" s="1174"/>
      <c r="Z16" s="1174"/>
      <c r="AA16" s="1174"/>
      <c r="AB16" s="1174"/>
      <c r="AC16" s="1174"/>
      <c r="AD16" s="1174"/>
      <c r="AE16" s="1174"/>
      <c r="AF16" s="1174"/>
      <c r="AG16" s="1174"/>
      <c r="AH16" s="1174"/>
      <c r="AI16" s="1174"/>
      <c r="AJ16" s="1174"/>
      <c r="AK16" s="1174"/>
      <c r="AL16" s="1174"/>
      <c r="AM16" s="1174"/>
      <c r="AN16" s="1174"/>
      <c r="AO16" s="1174"/>
      <c r="AP16" s="1174"/>
      <c r="AQ16" s="1174"/>
      <c r="AR16" s="1174"/>
      <c r="AS16" s="1174"/>
      <c r="AT16" s="1174"/>
      <c r="AU16" s="1174"/>
      <c r="AV16" s="1174"/>
      <c r="AW16" s="1174"/>
      <c r="AX16" s="1174"/>
      <c r="AY16" s="1174"/>
      <c r="AZ16" s="1174"/>
      <c r="BA16" s="1174"/>
      <c r="BB16" s="1174"/>
      <c r="BC16" s="1174"/>
    </row>
    <row r="17" spans="1:55" ht="43.5" customHeight="1" x14ac:dyDescent="0.2">
      <c r="A17" s="745" t="s">
        <v>3293</v>
      </c>
      <c r="B17" s="3068" t="s">
        <v>3294</v>
      </c>
      <c r="C17" s="3069"/>
      <c r="D17" s="3069"/>
      <c r="E17" s="3069"/>
      <c r="F17" s="3069"/>
      <c r="G17" s="3069"/>
      <c r="H17" s="3069"/>
      <c r="I17" s="3070"/>
      <c r="J17" s="1176"/>
      <c r="K17" s="1176"/>
      <c r="L17" s="1174"/>
      <c r="M17" s="1176"/>
      <c r="N17" s="1176"/>
      <c r="O17" s="1176"/>
      <c r="P17" s="1278" t="s">
        <v>3295</v>
      </c>
      <c r="Q17" s="1176"/>
      <c r="R17" s="1174"/>
      <c r="S17" s="1174"/>
      <c r="T17" s="1174"/>
      <c r="U17" s="1174"/>
      <c r="V17" s="1174"/>
      <c r="W17" s="1174"/>
      <c r="X17" s="1174"/>
      <c r="Y17" s="1174"/>
      <c r="Z17" s="1174"/>
      <c r="AA17" s="1174"/>
      <c r="AB17" s="1174"/>
      <c r="AC17" s="1174"/>
      <c r="AD17" s="1174"/>
      <c r="AE17" s="1174"/>
      <c r="AF17" s="1174"/>
      <c r="AG17" s="1174"/>
      <c r="AH17" s="1174"/>
      <c r="AI17" s="1174"/>
      <c r="AJ17" s="1174"/>
      <c r="AK17" s="1174"/>
      <c r="AL17" s="1174"/>
      <c r="AM17" s="1174"/>
      <c r="AN17" s="1174"/>
      <c r="AO17" s="1174"/>
      <c r="AP17" s="1174"/>
      <c r="AQ17" s="1174"/>
      <c r="AR17" s="1174"/>
      <c r="AS17" s="1174"/>
      <c r="AT17" s="1174"/>
      <c r="AU17" s="1174"/>
      <c r="AV17" s="1174"/>
      <c r="AW17" s="1174"/>
      <c r="AX17" s="1174"/>
      <c r="AY17" s="1174"/>
      <c r="AZ17" s="1174"/>
      <c r="BA17" s="1174"/>
      <c r="BB17" s="1174"/>
      <c r="BC17" s="1174"/>
    </row>
    <row r="18" spans="1:55" ht="43.5" customHeight="1" x14ac:dyDescent="0.2">
      <c r="A18" s="745" t="s">
        <v>3296</v>
      </c>
      <c r="B18" s="3068" t="s">
        <v>3297</v>
      </c>
      <c r="C18" s="3069"/>
      <c r="D18" s="3069"/>
      <c r="E18" s="3069"/>
      <c r="F18" s="3069"/>
      <c r="G18" s="3069"/>
      <c r="H18" s="3069"/>
      <c r="I18" s="3070"/>
      <c r="J18" s="1174"/>
      <c r="K18" s="1176"/>
      <c r="L18" s="1176"/>
      <c r="M18" s="1176"/>
      <c r="N18" s="1176"/>
      <c r="O18" s="1176"/>
      <c r="P18" s="1278" t="s">
        <v>3298</v>
      </c>
      <c r="Q18" s="1176"/>
      <c r="R18" s="1174"/>
      <c r="S18" s="1174"/>
      <c r="T18" s="1174"/>
      <c r="U18" s="1174"/>
      <c r="V18" s="1174"/>
      <c r="W18" s="1174"/>
      <c r="X18" s="1174"/>
      <c r="Y18" s="1174"/>
      <c r="Z18" s="1174"/>
      <c r="AA18" s="1174"/>
      <c r="AB18" s="1174"/>
      <c r="AC18" s="1174"/>
      <c r="AD18" s="1174"/>
      <c r="AE18" s="1174"/>
      <c r="AF18" s="1174"/>
      <c r="AG18" s="1174"/>
      <c r="AH18" s="1174"/>
      <c r="AI18" s="1174"/>
      <c r="AJ18" s="1174"/>
      <c r="AK18" s="1174"/>
      <c r="AL18" s="1174"/>
      <c r="AM18" s="1174"/>
      <c r="AN18" s="1174"/>
      <c r="AO18" s="1174"/>
      <c r="AP18" s="1174"/>
      <c r="AQ18" s="1174"/>
      <c r="AR18" s="1174"/>
      <c r="AS18" s="1174"/>
      <c r="AT18" s="1174"/>
      <c r="AU18" s="1174"/>
      <c r="AV18" s="1174"/>
      <c r="AW18" s="1174"/>
      <c r="AX18" s="1174"/>
      <c r="AY18" s="1174"/>
      <c r="AZ18" s="1174"/>
      <c r="BA18" s="1174"/>
      <c r="BB18" s="1174"/>
      <c r="BC18" s="1174"/>
    </row>
    <row r="19" spans="1:55" ht="43.5" customHeight="1" x14ac:dyDescent="0.2">
      <c r="A19" s="745" t="s">
        <v>3299</v>
      </c>
      <c r="B19" s="3068" t="s">
        <v>3295</v>
      </c>
      <c r="C19" s="3069"/>
      <c r="D19" s="3069"/>
      <c r="E19" s="3069"/>
      <c r="F19" s="3069"/>
      <c r="G19" s="3069"/>
      <c r="H19" s="3069"/>
      <c r="I19" s="3070"/>
      <c r="J19" s="1174"/>
      <c r="K19" s="1176"/>
      <c r="L19" s="1279" t="s">
        <v>3300</v>
      </c>
      <c r="M19" s="1176"/>
      <c r="N19" s="1176"/>
      <c r="O19" s="1176"/>
      <c r="P19" s="1278" t="s">
        <v>3301</v>
      </c>
      <c r="Q19" s="1176"/>
      <c r="R19" s="1174"/>
      <c r="S19" s="1174"/>
      <c r="T19" s="1174"/>
      <c r="U19" s="1174"/>
      <c r="V19" s="1174"/>
      <c r="W19" s="1174"/>
      <c r="X19" s="1174"/>
      <c r="Y19" s="1174"/>
      <c r="Z19" s="1174"/>
      <c r="AA19" s="1174"/>
      <c r="AB19" s="1174"/>
      <c r="AC19" s="1174"/>
      <c r="AD19" s="1174"/>
      <c r="AE19" s="1174"/>
      <c r="AF19" s="1174"/>
      <c r="AG19" s="1174"/>
      <c r="AH19" s="1174"/>
      <c r="AI19" s="1174"/>
      <c r="AJ19" s="1174"/>
      <c r="AK19" s="1174"/>
      <c r="AL19" s="1174"/>
      <c r="AM19" s="1174"/>
      <c r="AN19" s="1174"/>
      <c r="AO19" s="1174"/>
      <c r="AP19" s="1174"/>
      <c r="AQ19" s="1174"/>
      <c r="AR19" s="1174"/>
      <c r="AS19" s="1174"/>
      <c r="AT19" s="1174"/>
      <c r="AU19" s="1174"/>
      <c r="AV19" s="1174"/>
      <c r="AW19" s="1174"/>
      <c r="AX19" s="1174"/>
      <c r="AY19" s="1174"/>
      <c r="AZ19" s="1174"/>
      <c r="BA19" s="1174"/>
      <c r="BB19" s="1174"/>
      <c r="BC19" s="1174"/>
    </row>
    <row r="20" spans="1:55" x14ac:dyDescent="0.2">
      <c r="A20" s="82" t="s">
        <v>750</v>
      </c>
      <c r="B20" s="2440"/>
      <c r="C20" s="2441"/>
      <c r="D20" s="2441"/>
      <c r="E20" s="2441"/>
      <c r="F20" s="2441"/>
      <c r="G20" s="2441"/>
      <c r="H20" s="2441"/>
      <c r="I20" s="2442"/>
      <c r="J20" s="1174"/>
      <c r="K20" s="1176"/>
      <c r="L20" s="1279" t="s">
        <v>3302</v>
      </c>
      <c r="M20" s="1176"/>
      <c r="N20" s="1176"/>
      <c r="O20" s="1176"/>
      <c r="P20" s="1278" t="s">
        <v>3303</v>
      </c>
      <c r="Q20" s="1176"/>
      <c r="R20" s="1174"/>
      <c r="S20" s="1174"/>
      <c r="T20" s="1174"/>
      <c r="U20" s="1174"/>
      <c r="V20" s="1174"/>
      <c r="W20" s="1174"/>
      <c r="X20" s="1174"/>
      <c r="Y20" s="1174"/>
      <c r="Z20" s="1174"/>
      <c r="AA20" s="1174"/>
      <c r="AB20" s="1174"/>
      <c r="AC20" s="1174"/>
      <c r="AD20" s="1174"/>
      <c r="AE20" s="1174"/>
      <c r="AF20" s="1174"/>
      <c r="AG20" s="1174"/>
      <c r="AH20" s="1174"/>
      <c r="AI20" s="1174"/>
      <c r="AJ20" s="1174"/>
      <c r="AK20" s="1174"/>
      <c r="AL20" s="1174"/>
      <c r="AM20" s="1174"/>
      <c r="AN20" s="1174"/>
      <c r="AO20" s="1174"/>
      <c r="AP20" s="1174"/>
      <c r="AQ20" s="1174"/>
      <c r="AR20" s="1174"/>
      <c r="AS20" s="1174"/>
      <c r="AT20" s="1174"/>
      <c r="AU20" s="1174"/>
      <c r="AV20" s="1174"/>
      <c r="AW20" s="1174"/>
      <c r="AX20" s="1174"/>
      <c r="AY20" s="1174"/>
      <c r="AZ20" s="1174"/>
      <c r="BA20" s="1174"/>
      <c r="BB20" s="1174"/>
      <c r="BC20" s="1174"/>
    </row>
    <row r="21" spans="1:55" x14ac:dyDescent="0.2">
      <c r="A21" s="81" t="s">
        <v>751</v>
      </c>
      <c r="B21" s="2440"/>
      <c r="C21" s="2441"/>
      <c r="D21" s="2441"/>
      <c r="E21" s="2441"/>
      <c r="F21" s="2441"/>
      <c r="G21" s="2441"/>
      <c r="H21" s="2441"/>
      <c r="I21" s="2442"/>
      <c r="J21" s="1174"/>
      <c r="K21" s="1176"/>
      <c r="L21" s="1279" t="s">
        <v>3304</v>
      </c>
      <c r="M21" s="1176"/>
      <c r="N21" s="1176"/>
      <c r="O21" s="1176"/>
      <c r="P21" s="1176"/>
      <c r="Q21" s="1176"/>
      <c r="R21" s="1174"/>
      <c r="S21" s="1174"/>
      <c r="T21" s="1174"/>
      <c r="U21" s="1174"/>
      <c r="V21" s="1174"/>
      <c r="W21" s="1174"/>
      <c r="X21" s="1174"/>
      <c r="Y21" s="1174"/>
      <c r="Z21" s="1174"/>
      <c r="AA21" s="1174"/>
      <c r="AB21" s="1174"/>
      <c r="AC21" s="1174"/>
      <c r="AD21" s="1174"/>
      <c r="AE21" s="1174"/>
      <c r="AF21" s="1174"/>
      <c r="AG21" s="1174"/>
      <c r="AH21" s="1174"/>
      <c r="AI21" s="1174"/>
      <c r="AJ21" s="1174"/>
      <c r="AK21" s="1174"/>
      <c r="AL21" s="1174"/>
      <c r="AM21" s="1174"/>
      <c r="AN21" s="1174"/>
      <c r="AO21" s="1174"/>
      <c r="AP21" s="1174"/>
      <c r="AQ21" s="1174"/>
      <c r="AR21" s="1174"/>
      <c r="AS21" s="1174"/>
      <c r="AT21" s="1174"/>
      <c r="AU21" s="1174"/>
      <c r="AV21" s="1174"/>
      <c r="AW21" s="1174"/>
      <c r="AX21" s="1174"/>
      <c r="AY21" s="1174"/>
      <c r="AZ21" s="1174"/>
      <c r="BA21" s="1174"/>
      <c r="BB21" s="1174"/>
      <c r="BC21" s="1174"/>
    </row>
    <row r="22" spans="1:55" x14ac:dyDescent="0.2">
      <c r="A22" s="81" t="s">
        <v>36</v>
      </c>
      <c r="B22" s="2440"/>
      <c r="C22" s="2441"/>
      <c r="D22" s="2441"/>
      <c r="E22" s="2441"/>
      <c r="F22" s="2441"/>
      <c r="G22" s="2441"/>
      <c r="H22" s="2441"/>
      <c r="I22" s="2442"/>
      <c r="J22" s="1174"/>
      <c r="K22" s="1174"/>
      <c r="L22" s="1280" t="s">
        <v>3294</v>
      </c>
      <c r="M22" s="1174"/>
      <c r="N22" s="1174"/>
      <c r="O22" s="1174"/>
      <c r="P22" s="1174"/>
      <c r="Q22" s="1174"/>
      <c r="R22" s="1174"/>
      <c r="S22" s="1174"/>
      <c r="T22" s="1174"/>
      <c r="U22" s="1174"/>
      <c r="V22" s="1174"/>
      <c r="W22" s="1174"/>
      <c r="X22" s="1174"/>
      <c r="Y22" s="1174"/>
      <c r="Z22" s="1174"/>
      <c r="AA22" s="1174"/>
      <c r="AB22" s="1174"/>
      <c r="AC22" s="1174"/>
      <c r="AD22" s="1174"/>
      <c r="AE22" s="1174"/>
      <c r="AF22" s="1174"/>
      <c r="AG22" s="1174"/>
      <c r="AH22" s="1174"/>
      <c r="AI22" s="1174"/>
      <c r="AJ22" s="1174"/>
      <c r="AK22" s="1174"/>
      <c r="AL22" s="1174"/>
      <c r="AM22" s="1174"/>
      <c r="AN22" s="1174"/>
      <c r="AO22" s="1174"/>
      <c r="AP22" s="1174"/>
      <c r="AQ22" s="1174"/>
      <c r="AR22" s="1174"/>
      <c r="AS22" s="1174"/>
      <c r="AT22" s="1174"/>
      <c r="AU22" s="1174"/>
      <c r="AV22" s="1174"/>
      <c r="AW22" s="1174"/>
      <c r="AX22" s="1174"/>
      <c r="AY22" s="1174"/>
      <c r="AZ22" s="1174"/>
      <c r="BA22" s="1174"/>
      <c r="BB22" s="1174"/>
      <c r="BC22" s="1174"/>
    </row>
    <row r="23" spans="1:55" x14ac:dyDescent="0.2">
      <c r="A23" s="81" t="s">
        <v>37</v>
      </c>
      <c r="B23" s="2440"/>
      <c r="C23" s="2441"/>
      <c r="D23" s="2441"/>
      <c r="E23" s="2441"/>
      <c r="F23" s="2441"/>
      <c r="G23" s="2441"/>
      <c r="H23" s="2441"/>
      <c r="I23" s="2442"/>
      <c r="J23" s="1174"/>
      <c r="K23" s="1174"/>
      <c r="L23" s="1174"/>
      <c r="M23" s="1174"/>
      <c r="N23" s="1174"/>
      <c r="O23" s="1174"/>
      <c r="P23" s="1174"/>
      <c r="Q23" s="1174"/>
      <c r="R23" s="1174"/>
      <c r="S23" s="1174"/>
      <c r="T23" s="1174"/>
      <c r="U23" s="1174"/>
      <c r="V23" s="1174"/>
      <c r="W23" s="1174"/>
      <c r="X23" s="1174"/>
      <c r="Y23" s="1174"/>
      <c r="Z23" s="1174"/>
      <c r="AA23" s="1174"/>
      <c r="AB23" s="1174"/>
      <c r="AC23" s="1174"/>
      <c r="AD23" s="1174"/>
      <c r="AE23" s="1174"/>
      <c r="AF23" s="1174"/>
      <c r="AG23" s="1174"/>
      <c r="AH23" s="1174"/>
      <c r="AI23" s="1174"/>
      <c r="AJ23" s="1174"/>
      <c r="AK23" s="1174"/>
      <c r="AL23" s="1174"/>
      <c r="AM23" s="1174"/>
      <c r="AN23" s="1174"/>
      <c r="AO23" s="1174"/>
      <c r="AP23" s="1174"/>
      <c r="AQ23" s="1174"/>
      <c r="AR23" s="1174"/>
      <c r="AS23" s="1174"/>
      <c r="AT23" s="1174"/>
      <c r="AU23" s="1174"/>
      <c r="AV23" s="1174"/>
      <c r="AW23" s="1174"/>
      <c r="AX23" s="1174"/>
      <c r="AY23" s="1174"/>
      <c r="AZ23" s="1174"/>
      <c r="BA23" s="1174"/>
      <c r="BB23" s="1174"/>
      <c r="BC23" s="1174"/>
    </row>
    <row r="24" spans="1:55" x14ac:dyDescent="0.2">
      <c r="A24" s="905" t="s">
        <v>752</v>
      </c>
      <c r="B24" s="2430">
        <v>0</v>
      </c>
      <c r="C24" s="2430"/>
      <c r="D24" s="2430"/>
      <c r="E24" s="2430"/>
      <c r="F24" s="2430"/>
      <c r="G24" s="2430"/>
      <c r="H24" s="2430"/>
      <c r="I24" s="2431"/>
      <c r="J24" s="1176"/>
      <c r="K24" s="1176"/>
      <c r="L24" s="1176"/>
      <c r="M24" s="1281" t="s">
        <v>3305</v>
      </c>
      <c r="N24" s="1176"/>
      <c r="O24" s="1176"/>
      <c r="P24" s="1176"/>
      <c r="Q24" s="1176"/>
      <c r="R24" s="1174"/>
      <c r="S24" s="1174"/>
      <c r="T24" s="1174"/>
      <c r="U24" s="1174"/>
      <c r="V24" s="1174"/>
      <c r="W24" s="1174"/>
      <c r="X24" s="1174"/>
      <c r="Y24" s="1174"/>
      <c r="Z24" s="1174"/>
      <c r="AA24" s="1174"/>
      <c r="AB24" s="1174"/>
      <c r="AC24" s="1174"/>
      <c r="AD24" s="1174"/>
      <c r="AE24" s="1174"/>
      <c r="AF24" s="1174"/>
      <c r="AG24" s="1174"/>
      <c r="AH24" s="1174"/>
      <c r="AI24" s="1174"/>
      <c r="AJ24" s="1174"/>
      <c r="AK24" s="1174"/>
      <c r="AL24" s="1174"/>
      <c r="AM24" s="1174"/>
      <c r="AN24" s="1174"/>
      <c r="AO24" s="1174"/>
      <c r="AP24" s="1174"/>
      <c r="AQ24" s="1174"/>
      <c r="AR24" s="1174"/>
      <c r="AS24" s="1174"/>
      <c r="AT24" s="1174"/>
      <c r="AU24" s="1174"/>
      <c r="AV24" s="1174"/>
      <c r="AW24" s="1174"/>
      <c r="AX24" s="1174"/>
      <c r="AY24" s="1174"/>
      <c r="AZ24" s="1174"/>
      <c r="BA24" s="1174"/>
      <c r="BB24" s="1174"/>
      <c r="BC24" s="1174"/>
    </row>
    <row r="25" spans="1:55" ht="30" x14ac:dyDescent="0.2">
      <c r="A25" s="83" t="s">
        <v>753</v>
      </c>
      <c r="B25" s="2432">
        <v>0</v>
      </c>
      <c r="C25" s="2433"/>
      <c r="D25" s="2433"/>
      <c r="E25" s="2433"/>
      <c r="F25" s="2433"/>
      <c r="G25" s="2433"/>
      <c r="H25" s="2433"/>
      <c r="I25" s="2434"/>
      <c r="J25" s="1176"/>
      <c r="K25" s="1176"/>
      <c r="L25" s="1176"/>
      <c r="M25" s="1281" t="s">
        <v>3306</v>
      </c>
      <c r="N25" s="1176"/>
      <c r="O25" s="1176"/>
      <c r="P25" s="1176"/>
      <c r="Q25" s="1176"/>
      <c r="R25" s="1174"/>
      <c r="S25" s="1174"/>
      <c r="T25" s="1174"/>
      <c r="U25" s="1174"/>
      <c r="V25" s="1174"/>
      <c r="W25" s="1174"/>
      <c r="X25" s="1174"/>
      <c r="Y25" s="1174"/>
      <c r="Z25" s="1174"/>
      <c r="AA25" s="1174"/>
      <c r="AB25" s="1174"/>
      <c r="AC25" s="1174"/>
      <c r="AD25" s="1174"/>
      <c r="AE25" s="1174"/>
      <c r="AF25" s="1174"/>
      <c r="AG25" s="1174"/>
      <c r="AH25" s="1174"/>
      <c r="AI25" s="1174"/>
      <c r="AJ25" s="1174"/>
      <c r="AK25" s="1174"/>
      <c r="AL25" s="1174"/>
      <c r="AM25" s="1174"/>
      <c r="AN25" s="1174"/>
      <c r="AO25" s="1174"/>
      <c r="AP25" s="1174"/>
      <c r="AQ25" s="1174"/>
      <c r="AR25" s="1174"/>
      <c r="AS25" s="1174"/>
      <c r="AT25" s="1174"/>
      <c r="AU25" s="1174"/>
      <c r="AV25" s="1174"/>
      <c r="AW25" s="1174"/>
      <c r="AX25" s="1174"/>
      <c r="AY25" s="1174"/>
      <c r="AZ25" s="1174"/>
      <c r="BA25" s="1174"/>
      <c r="BB25" s="1174"/>
      <c r="BC25" s="1174"/>
    </row>
    <row r="26" spans="1:55" x14ac:dyDescent="0.2">
      <c r="A26" s="905" t="s">
        <v>754</v>
      </c>
      <c r="B26" s="2432"/>
      <c r="C26" s="2433"/>
      <c r="D26" s="2433"/>
      <c r="E26" s="2433"/>
      <c r="F26" s="2433"/>
      <c r="G26" s="2433"/>
      <c r="H26" s="2433"/>
      <c r="I26" s="2434"/>
      <c r="J26" s="1174"/>
      <c r="K26" s="1174"/>
      <c r="L26" s="1174"/>
      <c r="M26" s="1281" t="s">
        <v>3307</v>
      </c>
      <c r="N26" s="1174"/>
      <c r="O26" s="1174"/>
      <c r="P26" s="1174"/>
      <c r="Q26" s="1174"/>
      <c r="R26" s="1174"/>
      <c r="S26" s="1174"/>
      <c r="T26" s="1174"/>
      <c r="U26" s="1174"/>
      <c r="V26" s="1174"/>
      <c r="W26" s="1174"/>
      <c r="X26" s="1174"/>
      <c r="Y26" s="1174"/>
      <c r="Z26" s="1174"/>
      <c r="AA26" s="1174"/>
      <c r="AB26" s="1174"/>
      <c r="AC26" s="1174"/>
      <c r="AD26" s="1174"/>
      <c r="AE26" s="1174"/>
      <c r="AF26" s="1174"/>
      <c r="AG26" s="1174"/>
      <c r="AH26" s="1174"/>
      <c r="AI26" s="1174"/>
      <c r="AJ26" s="1174"/>
      <c r="AK26" s="1174"/>
      <c r="AL26" s="1174"/>
      <c r="AM26" s="1174"/>
      <c r="AN26" s="1174"/>
      <c r="AO26" s="1174"/>
      <c r="AP26" s="1174"/>
      <c r="AQ26" s="1174"/>
      <c r="AR26" s="1174"/>
      <c r="AS26" s="1174"/>
      <c r="AT26" s="1174"/>
      <c r="AU26" s="1174"/>
      <c r="AV26" s="1174"/>
      <c r="AW26" s="1174"/>
      <c r="AX26" s="1174"/>
      <c r="AY26" s="1174"/>
      <c r="AZ26" s="1174"/>
      <c r="BA26" s="1174"/>
      <c r="BB26" s="1174"/>
      <c r="BC26" s="1174"/>
    </row>
    <row r="27" spans="1:55" x14ac:dyDescent="0.2">
      <c r="A27" s="84" t="s">
        <v>755</v>
      </c>
      <c r="B27" s="2440"/>
      <c r="C27" s="2441"/>
      <c r="D27" s="3057"/>
      <c r="E27" s="3023" t="s">
        <v>3308</v>
      </c>
      <c r="F27" s="3049"/>
      <c r="G27" s="3023"/>
      <c r="H27" s="3024"/>
      <c r="I27" s="3025"/>
      <c r="J27" s="1174"/>
      <c r="K27" s="1174"/>
      <c r="L27" s="1174"/>
      <c r="M27" s="1282" t="s">
        <v>3297</v>
      </c>
      <c r="N27" s="1174"/>
      <c r="O27" s="1174"/>
      <c r="P27" s="1174"/>
      <c r="Q27" s="1174"/>
      <c r="R27" s="1174"/>
      <c r="S27" s="1174"/>
      <c r="T27" s="1174"/>
      <c r="U27" s="1174"/>
      <c r="V27" s="1174"/>
      <c r="W27" s="1174"/>
      <c r="X27" s="1174"/>
      <c r="Y27" s="1174"/>
      <c r="Z27" s="1174"/>
      <c r="AA27" s="1174"/>
      <c r="AB27" s="1174"/>
      <c r="AC27" s="1174"/>
      <c r="AD27" s="1174"/>
      <c r="AE27" s="1174"/>
      <c r="AF27" s="1174"/>
      <c r="AG27" s="1174"/>
      <c r="AH27" s="1174"/>
      <c r="AI27" s="1174"/>
      <c r="AJ27" s="1174"/>
      <c r="AK27" s="1174"/>
      <c r="AL27" s="1174"/>
      <c r="AM27" s="1174"/>
      <c r="AN27" s="1174"/>
      <c r="AO27" s="1174"/>
      <c r="AP27" s="1174"/>
      <c r="AQ27" s="1174"/>
      <c r="AR27" s="1174"/>
      <c r="AS27" s="1174"/>
      <c r="AT27" s="1174"/>
      <c r="AU27" s="1174"/>
      <c r="AV27" s="1174"/>
      <c r="AW27" s="1174"/>
      <c r="AX27" s="1174"/>
      <c r="AY27" s="1174"/>
      <c r="AZ27" s="1174"/>
      <c r="BA27" s="1174"/>
      <c r="BB27" s="1174"/>
      <c r="BC27" s="1174"/>
    </row>
    <row r="28" spans="1:55" ht="15.75" customHeight="1" thickBot="1" x14ac:dyDescent="0.25">
      <c r="A28" s="747" t="s">
        <v>3309</v>
      </c>
      <c r="B28" s="3044" t="s">
        <v>3310</v>
      </c>
      <c r="C28" s="3044"/>
      <c r="D28" s="3044"/>
      <c r="E28" s="3071" t="s">
        <v>3282</v>
      </c>
      <c r="F28" s="3072"/>
      <c r="G28" s="3050" t="s">
        <v>3283</v>
      </c>
      <c r="H28" s="3051"/>
      <c r="I28" s="3052"/>
      <c r="J28" s="1174"/>
      <c r="K28" s="1174"/>
      <c r="L28" s="1174"/>
      <c r="M28" s="1174"/>
      <c r="N28" s="1174"/>
      <c r="O28" s="1174"/>
      <c r="P28" s="1174"/>
      <c r="Q28" s="1174"/>
      <c r="R28" s="1174"/>
      <c r="S28" s="1174"/>
      <c r="T28" s="1174"/>
      <c r="U28" s="1174"/>
      <c r="V28" s="1174"/>
      <c r="W28" s="1174"/>
      <c r="X28" s="1174"/>
      <c r="Y28" s="1174"/>
      <c r="Z28" s="1174"/>
      <c r="AA28" s="1174"/>
      <c r="AB28" s="1174"/>
      <c r="AC28" s="1174"/>
      <c r="AD28" s="1174"/>
      <c r="AE28" s="1174"/>
      <c r="AF28" s="1174"/>
      <c r="AG28" s="1174"/>
      <c r="AH28" s="1174"/>
      <c r="AI28" s="1174"/>
      <c r="AJ28" s="1174"/>
      <c r="AK28" s="1174"/>
      <c r="AL28" s="1174"/>
      <c r="AM28" s="1174"/>
      <c r="AN28" s="1174"/>
      <c r="AO28" s="1174"/>
      <c r="AP28" s="1174"/>
      <c r="AQ28" s="1174"/>
      <c r="AR28" s="1174"/>
      <c r="AS28" s="1174"/>
      <c r="AT28" s="1174"/>
      <c r="AU28" s="1174"/>
      <c r="AV28" s="1174"/>
      <c r="AW28" s="1174"/>
      <c r="AX28" s="1174"/>
      <c r="AY28" s="1174"/>
      <c r="AZ28" s="1174"/>
      <c r="BA28" s="1174"/>
      <c r="BB28" s="1174"/>
      <c r="BC28" s="1174"/>
    </row>
    <row r="29" spans="1:55" ht="15.75" thickBot="1" x14ac:dyDescent="0.25">
      <c r="A29" s="2414" t="s">
        <v>756</v>
      </c>
      <c r="B29" s="2415"/>
      <c r="C29" s="2415"/>
      <c r="D29" s="2415"/>
      <c r="E29" s="2335"/>
      <c r="F29" s="2335"/>
      <c r="G29" s="2335"/>
      <c r="H29" s="2335"/>
      <c r="I29" s="2336"/>
      <c r="J29" s="1174"/>
      <c r="K29" s="1174"/>
      <c r="L29" s="1174"/>
      <c r="M29" s="1174"/>
      <c r="N29" s="1174"/>
      <c r="O29" s="1174"/>
      <c r="P29" s="1174"/>
      <c r="Q29" s="1174"/>
      <c r="R29" s="1174"/>
      <c r="S29" s="1174"/>
      <c r="T29" s="1174"/>
      <c r="U29" s="1174"/>
      <c r="V29" s="1174"/>
      <c r="W29" s="1174"/>
      <c r="X29" s="1174"/>
      <c r="Y29" s="1174"/>
      <c r="Z29" s="1174"/>
      <c r="AA29" s="1174"/>
      <c r="AB29" s="1174"/>
      <c r="AC29" s="1174"/>
      <c r="AD29" s="1174"/>
      <c r="AE29" s="1174"/>
      <c r="AF29" s="1174"/>
      <c r="AG29" s="1174"/>
      <c r="AH29" s="1174"/>
      <c r="AI29" s="1174"/>
      <c r="AJ29" s="1174"/>
      <c r="AK29" s="1174"/>
      <c r="AL29" s="1174"/>
      <c r="AM29" s="1174"/>
      <c r="AN29" s="1174"/>
      <c r="AO29" s="1174"/>
      <c r="AP29" s="1174"/>
      <c r="AQ29" s="1174"/>
      <c r="AR29" s="1174"/>
      <c r="AS29" s="1174"/>
      <c r="AT29" s="1174"/>
      <c r="AU29" s="1174"/>
      <c r="AV29" s="1174"/>
      <c r="AW29" s="1174"/>
      <c r="AX29" s="1174"/>
      <c r="AY29" s="1174"/>
      <c r="AZ29" s="1174"/>
      <c r="BA29" s="1174"/>
      <c r="BB29" s="1174"/>
      <c r="BC29" s="1174"/>
    </row>
    <row r="30" spans="1:55" x14ac:dyDescent="0.2">
      <c r="A30" s="909" t="s">
        <v>757</v>
      </c>
      <c r="B30" s="2437">
        <v>0</v>
      </c>
      <c r="C30" s="2438"/>
      <c r="D30" s="2438"/>
      <c r="E30" s="2438"/>
      <c r="F30" s="2438"/>
      <c r="G30" s="2438"/>
      <c r="H30" s="2438"/>
      <c r="I30" s="2439"/>
      <c r="J30" s="1174"/>
      <c r="K30" s="1174"/>
      <c r="L30" s="1174"/>
      <c r="M30" s="1174"/>
      <c r="N30" s="1174"/>
      <c r="O30" s="1174"/>
      <c r="P30" s="1174"/>
      <c r="Q30" s="1174"/>
      <c r="R30" s="1174"/>
      <c r="S30" s="1174"/>
      <c r="T30" s="1174"/>
      <c r="U30" s="1174"/>
      <c r="V30" s="1174"/>
      <c r="W30" s="1174"/>
      <c r="X30" s="1174"/>
      <c r="Y30" s="1174"/>
      <c r="Z30" s="1174"/>
      <c r="AA30" s="1174"/>
      <c r="AB30" s="1174"/>
      <c r="AC30" s="1174"/>
      <c r="AD30" s="1174"/>
      <c r="AE30" s="1174"/>
      <c r="AF30" s="1174"/>
      <c r="AG30" s="1174"/>
      <c r="AH30" s="1174"/>
      <c r="AI30" s="1174"/>
      <c r="AJ30" s="1174"/>
      <c r="AK30" s="1174"/>
      <c r="AL30" s="1174"/>
      <c r="AM30" s="1174"/>
      <c r="AN30" s="1174"/>
      <c r="AO30" s="1174"/>
      <c r="AP30" s="1174"/>
      <c r="AQ30" s="1174"/>
      <c r="AR30" s="1174"/>
      <c r="AS30" s="1174"/>
      <c r="AT30" s="1174"/>
      <c r="AU30" s="1174"/>
      <c r="AV30" s="1174"/>
      <c r="AW30" s="1174"/>
      <c r="AX30" s="1174"/>
      <c r="AY30" s="1174"/>
      <c r="AZ30" s="1174"/>
      <c r="BA30" s="1174"/>
      <c r="BB30" s="1174"/>
      <c r="BC30" s="1174"/>
    </row>
    <row r="31" spans="1:55" ht="15.75" thickBot="1" x14ac:dyDescent="0.25">
      <c r="A31" s="926" t="s">
        <v>758</v>
      </c>
      <c r="B31" s="2396"/>
      <c r="C31" s="2396"/>
      <c r="D31" s="2396"/>
      <c r="E31" s="2396"/>
      <c r="F31" s="2396"/>
      <c r="G31" s="2396"/>
      <c r="H31" s="2396"/>
      <c r="I31" s="2397"/>
      <c r="J31" s="1174"/>
      <c r="K31" s="1174"/>
      <c r="L31" s="1174"/>
      <c r="M31" s="1174"/>
      <c r="N31" s="1174"/>
      <c r="O31" s="1174"/>
      <c r="P31" s="1174"/>
      <c r="Q31" s="1174"/>
      <c r="R31" s="1174"/>
      <c r="S31" s="1174"/>
      <c r="T31" s="1174"/>
      <c r="U31" s="1174"/>
      <c r="V31" s="1174"/>
      <c r="W31" s="1174"/>
      <c r="X31" s="1174"/>
      <c r="Y31" s="1174"/>
      <c r="Z31" s="1174"/>
      <c r="AA31" s="1174"/>
      <c r="AB31" s="1174"/>
      <c r="AC31" s="1174"/>
      <c r="AD31" s="1174"/>
      <c r="AE31" s="1174"/>
      <c r="AF31" s="1174"/>
      <c r="AG31" s="1174"/>
      <c r="AH31" s="1174"/>
      <c r="AI31" s="1174"/>
      <c r="AJ31" s="1174"/>
      <c r="AK31" s="1174"/>
      <c r="AL31" s="1174"/>
      <c r="AM31" s="1174"/>
      <c r="AN31" s="1174"/>
      <c r="AO31" s="1174"/>
      <c r="AP31" s="1174"/>
      <c r="AQ31" s="1174"/>
      <c r="AR31" s="1174"/>
      <c r="AS31" s="1174"/>
      <c r="AT31" s="1174"/>
      <c r="AU31" s="1174"/>
      <c r="AV31" s="1174"/>
      <c r="AW31" s="1174"/>
      <c r="AX31" s="1174"/>
      <c r="AY31" s="1174"/>
      <c r="AZ31" s="1174"/>
      <c r="BA31" s="1174"/>
      <c r="BB31" s="1174"/>
      <c r="BC31" s="1174"/>
    </row>
    <row r="32" spans="1:55" ht="15.75" thickBot="1" x14ac:dyDescent="0.25">
      <c r="A32" s="2334" t="s">
        <v>759</v>
      </c>
      <c r="B32" s="2335"/>
      <c r="C32" s="2335"/>
      <c r="D32" s="2335"/>
      <c r="E32" s="2335"/>
      <c r="F32" s="2335"/>
      <c r="G32" s="2335"/>
      <c r="H32" s="2335"/>
      <c r="I32" s="2336"/>
      <c r="J32" s="1174"/>
      <c r="K32" s="1174"/>
      <c r="L32" s="1174"/>
      <c r="M32" s="1174"/>
      <c r="N32" s="1174"/>
      <c r="O32" s="1174"/>
      <c r="P32" s="1174"/>
      <c r="Q32" s="1174"/>
      <c r="R32" s="1174"/>
      <c r="S32" s="1174"/>
      <c r="T32" s="1174"/>
      <c r="U32" s="1174"/>
      <c r="V32" s="1174"/>
      <c r="W32" s="1174"/>
      <c r="X32" s="1174"/>
      <c r="Y32" s="1174"/>
      <c r="Z32" s="1174"/>
      <c r="AA32" s="1174"/>
      <c r="AB32" s="1174"/>
      <c r="AC32" s="1174"/>
      <c r="AD32" s="1174"/>
      <c r="AE32" s="1174"/>
      <c r="AF32" s="1174"/>
      <c r="AG32" s="1174"/>
      <c r="AH32" s="1174"/>
      <c r="AI32" s="1174"/>
      <c r="AJ32" s="1174"/>
      <c r="AK32" s="1174"/>
      <c r="AL32" s="1174"/>
      <c r="AM32" s="1174"/>
      <c r="AN32" s="1174"/>
      <c r="AO32" s="1174"/>
      <c r="AP32" s="1174"/>
      <c r="AQ32" s="1174"/>
      <c r="AR32" s="1174"/>
      <c r="AS32" s="1174"/>
      <c r="AT32" s="1174"/>
      <c r="AU32" s="1174"/>
      <c r="AV32" s="1174"/>
      <c r="AW32" s="1174"/>
      <c r="AX32" s="1174"/>
      <c r="AY32" s="1174"/>
      <c r="AZ32" s="1174"/>
      <c r="BA32" s="1174"/>
      <c r="BB32" s="1174"/>
      <c r="BC32" s="1174"/>
    </row>
    <row r="33" spans="1:55" ht="15.75" customHeight="1" thickBot="1" x14ac:dyDescent="0.25">
      <c r="A33" s="85" t="s">
        <v>760</v>
      </c>
      <c r="B33" s="2422" t="s">
        <v>761</v>
      </c>
      <c r="C33" s="2422"/>
      <c r="D33" s="2422"/>
      <c r="E33" s="2423" t="s">
        <v>685</v>
      </c>
      <c r="F33" s="2424"/>
      <c r="G33" s="2425"/>
      <c r="H33" s="2423" t="s">
        <v>762</v>
      </c>
      <c r="I33" s="2426"/>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c r="AG33" s="1174"/>
      <c r="AH33" s="1174"/>
      <c r="AI33" s="1174"/>
      <c r="AJ33" s="1174"/>
      <c r="AK33" s="1174"/>
      <c r="AL33" s="1174"/>
      <c r="AM33" s="1174"/>
      <c r="AN33" s="1174"/>
      <c r="AO33" s="1174"/>
      <c r="AP33" s="1174"/>
      <c r="AQ33" s="1174"/>
      <c r="AR33" s="1174"/>
      <c r="AS33" s="1174"/>
      <c r="AT33" s="1174"/>
      <c r="AU33" s="1174"/>
      <c r="AV33" s="1174"/>
      <c r="AW33" s="1174"/>
      <c r="AX33" s="1174"/>
      <c r="AY33" s="1174"/>
      <c r="AZ33" s="1174"/>
      <c r="BA33" s="1174"/>
      <c r="BB33" s="1174"/>
      <c r="BC33" s="1174"/>
    </row>
    <row r="34" spans="1:55" ht="21.75" customHeight="1" thickTop="1" x14ac:dyDescent="0.2">
      <c r="A34" s="906"/>
      <c r="B34" s="2427"/>
      <c r="C34" s="2427"/>
      <c r="D34" s="2427"/>
      <c r="E34" s="2427"/>
      <c r="F34" s="2427"/>
      <c r="G34" s="2427"/>
      <c r="H34" s="2428"/>
      <c r="I34" s="2429"/>
      <c r="J34" s="1174"/>
      <c r="K34" s="1174"/>
      <c r="L34" s="1174"/>
      <c r="M34" s="1174"/>
      <c r="N34" s="1174"/>
      <c r="O34" s="1174"/>
      <c r="P34" s="1174"/>
      <c r="Q34" s="1174"/>
      <c r="R34" s="1174"/>
      <c r="S34" s="1174"/>
      <c r="T34" s="1174"/>
      <c r="U34" s="1174"/>
      <c r="V34" s="1174"/>
      <c r="W34" s="1174"/>
      <c r="X34" s="1174"/>
      <c r="Y34" s="1174"/>
      <c r="Z34" s="1174"/>
      <c r="AA34" s="1174"/>
      <c r="AB34" s="1174"/>
      <c r="AC34" s="1174"/>
      <c r="AD34" s="1174"/>
      <c r="AE34" s="1174"/>
      <c r="AF34" s="1174"/>
      <c r="AG34" s="1174"/>
      <c r="AH34" s="1174"/>
      <c r="AI34" s="1174"/>
      <c r="AJ34" s="1174"/>
      <c r="AK34" s="1174"/>
      <c r="AL34" s="1174"/>
      <c r="AM34" s="1174"/>
      <c r="AN34" s="1174"/>
      <c r="AO34" s="1174"/>
      <c r="AP34" s="1174"/>
      <c r="AQ34" s="1174"/>
      <c r="AR34" s="1174"/>
      <c r="AS34" s="1174"/>
      <c r="AT34" s="1174"/>
      <c r="AU34" s="1174"/>
      <c r="AV34" s="1174"/>
      <c r="AW34" s="1174"/>
      <c r="AX34" s="1174"/>
      <c r="AY34" s="1174"/>
      <c r="AZ34" s="1174"/>
      <c r="BA34" s="1174"/>
      <c r="BB34" s="1174"/>
      <c r="BC34" s="1174"/>
    </row>
    <row r="35" spans="1:55" ht="21.75" customHeight="1" x14ac:dyDescent="0.2">
      <c r="A35" s="905"/>
      <c r="B35" s="2396"/>
      <c r="C35" s="2396"/>
      <c r="D35" s="2396"/>
      <c r="E35" s="2378"/>
      <c r="F35" s="2378"/>
      <c r="G35" s="2378"/>
      <c r="H35" s="2396"/>
      <c r="I35" s="2397"/>
      <c r="J35" s="1174"/>
      <c r="K35" s="1174"/>
      <c r="L35" s="1174"/>
      <c r="M35" s="1174"/>
      <c r="N35" s="1174"/>
      <c r="O35" s="1174"/>
      <c r="P35" s="1174"/>
      <c r="Q35" s="1174"/>
      <c r="R35" s="1174"/>
      <c r="S35" s="1174"/>
      <c r="T35" s="1174"/>
      <c r="U35" s="1174"/>
      <c r="V35" s="1174"/>
      <c r="W35" s="1174"/>
      <c r="X35" s="1174"/>
      <c r="Y35" s="1174"/>
      <c r="Z35" s="1174"/>
      <c r="AA35" s="1174"/>
      <c r="AB35" s="1174"/>
      <c r="AC35" s="1174"/>
      <c r="AD35" s="1174"/>
      <c r="AE35" s="1174"/>
      <c r="AF35" s="1174"/>
      <c r="AG35" s="1174"/>
      <c r="AH35" s="1174"/>
      <c r="AI35" s="1174"/>
      <c r="AJ35" s="1174"/>
      <c r="AK35" s="1174"/>
      <c r="AL35" s="1174"/>
      <c r="AM35" s="1174"/>
      <c r="AN35" s="1174"/>
      <c r="AO35" s="1174"/>
      <c r="AP35" s="1174"/>
      <c r="AQ35" s="1174"/>
      <c r="AR35" s="1174"/>
      <c r="AS35" s="1174"/>
      <c r="AT35" s="1174"/>
      <c r="AU35" s="1174"/>
      <c r="AV35" s="1174"/>
      <c r="AW35" s="1174"/>
      <c r="AX35" s="1174"/>
      <c r="AY35" s="1174"/>
      <c r="AZ35" s="1174"/>
      <c r="BA35" s="1174"/>
      <c r="BB35" s="1174"/>
      <c r="BC35" s="1174"/>
    </row>
    <row r="36" spans="1:55" ht="21.75" customHeight="1" x14ac:dyDescent="0.2">
      <c r="A36" s="83"/>
      <c r="B36" s="2420"/>
      <c r="C36" s="2420"/>
      <c r="D36" s="2420"/>
      <c r="E36" s="2420"/>
      <c r="F36" s="2420"/>
      <c r="G36" s="2420"/>
      <c r="H36" s="2420"/>
      <c r="I36" s="2421"/>
      <c r="J36" s="1174"/>
      <c r="K36" s="1174"/>
      <c r="L36" s="1174"/>
      <c r="M36" s="1174"/>
      <c r="N36" s="1174"/>
      <c r="O36" s="1174"/>
      <c r="P36" s="1174"/>
      <c r="Q36" s="1174"/>
      <c r="R36" s="1174"/>
      <c r="S36" s="1174"/>
      <c r="T36" s="1174"/>
      <c r="U36" s="1174"/>
      <c r="V36" s="1174"/>
      <c r="W36" s="1174"/>
      <c r="X36" s="1174"/>
      <c r="Y36" s="1174"/>
      <c r="Z36" s="1174"/>
      <c r="AA36" s="1174"/>
      <c r="AB36" s="1174"/>
      <c r="AC36" s="1174"/>
      <c r="AD36" s="1174"/>
      <c r="AE36" s="1174"/>
      <c r="AF36" s="1174"/>
      <c r="AG36" s="1174"/>
      <c r="AH36" s="1174"/>
      <c r="AI36" s="1174"/>
      <c r="AJ36" s="1174"/>
      <c r="AK36" s="1174"/>
      <c r="AL36" s="1174"/>
      <c r="AM36" s="1174"/>
      <c r="AN36" s="1174"/>
      <c r="AO36" s="1174"/>
      <c r="AP36" s="1174"/>
      <c r="AQ36" s="1174"/>
      <c r="AR36" s="1174"/>
      <c r="AS36" s="1174"/>
      <c r="AT36" s="1174"/>
      <c r="AU36" s="1174"/>
      <c r="AV36" s="1174"/>
      <c r="AW36" s="1174"/>
      <c r="AX36" s="1174"/>
      <c r="AY36" s="1174"/>
      <c r="AZ36" s="1174"/>
      <c r="BA36" s="1174"/>
      <c r="BB36" s="1174"/>
      <c r="BC36" s="1174"/>
    </row>
    <row r="37" spans="1:55" ht="36.75" customHeight="1" thickBot="1" x14ac:dyDescent="0.25">
      <c r="A37" s="86" t="s">
        <v>763</v>
      </c>
      <c r="B37" s="2412"/>
      <c r="C37" s="2412"/>
      <c r="D37" s="2412"/>
      <c r="E37" s="2412"/>
      <c r="F37" s="2412"/>
      <c r="G37" s="2412"/>
      <c r="H37" s="2412"/>
      <c r="I37" s="2413"/>
      <c r="J37" s="1174"/>
      <c r="K37" s="1174"/>
      <c r="L37" s="1174"/>
      <c r="M37" s="1174"/>
      <c r="N37" s="1174"/>
      <c r="O37" s="1174"/>
      <c r="P37" s="1174"/>
      <c r="Q37" s="1174"/>
      <c r="R37" s="1174"/>
      <c r="S37" s="1174"/>
      <c r="T37" s="1174"/>
      <c r="U37" s="1174"/>
      <c r="V37" s="1174"/>
      <c r="W37" s="1174"/>
      <c r="X37" s="1174"/>
      <c r="Y37" s="1174"/>
      <c r="Z37" s="1174"/>
      <c r="AA37" s="1174"/>
      <c r="AB37" s="1174"/>
      <c r="AC37" s="1174"/>
      <c r="AD37" s="1174"/>
      <c r="AE37" s="1174"/>
      <c r="AF37" s="1174"/>
      <c r="AG37" s="1174"/>
      <c r="AH37" s="1174"/>
      <c r="AI37" s="1174"/>
      <c r="AJ37" s="1174"/>
      <c r="AK37" s="1174"/>
      <c r="AL37" s="1174"/>
      <c r="AM37" s="1174"/>
      <c r="AN37" s="1174"/>
      <c r="AO37" s="1174"/>
      <c r="AP37" s="1174"/>
      <c r="AQ37" s="1174"/>
      <c r="AR37" s="1174"/>
      <c r="AS37" s="1174"/>
      <c r="AT37" s="1174"/>
      <c r="AU37" s="1174"/>
      <c r="AV37" s="1174"/>
      <c r="AW37" s="1174"/>
      <c r="AX37" s="1174"/>
      <c r="AY37" s="1174"/>
      <c r="AZ37" s="1174"/>
      <c r="BA37" s="1174"/>
      <c r="BB37" s="1174"/>
      <c r="BC37" s="1174"/>
    </row>
    <row r="38" spans="1:55" ht="21.75" customHeight="1" thickBot="1" x14ac:dyDescent="0.25">
      <c r="A38" s="2414" t="s">
        <v>764</v>
      </c>
      <c r="B38" s="2415"/>
      <c r="C38" s="2415"/>
      <c r="D38" s="2415"/>
      <c r="E38" s="2415"/>
      <c r="F38" s="2415"/>
      <c r="G38" s="2415"/>
      <c r="H38" s="2416"/>
      <c r="I38" s="2417"/>
      <c r="J38" s="1174"/>
      <c r="K38" s="1174"/>
      <c r="L38" s="1174"/>
      <c r="M38" s="1174"/>
      <c r="N38" s="1174"/>
      <c r="O38" s="1174"/>
      <c r="P38" s="1174"/>
      <c r="Q38" s="1174"/>
      <c r="R38" s="1174"/>
      <c r="S38" s="1174"/>
      <c r="T38" s="1174"/>
      <c r="U38" s="1174"/>
      <c r="V38" s="1174"/>
      <c r="W38" s="1174"/>
      <c r="X38" s="1174"/>
      <c r="Y38" s="1174"/>
      <c r="Z38" s="1174"/>
      <c r="AA38" s="1174"/>
      <c r="AB38" s="1174"/>
      <c r="AC38" s="1174"/>
      <c r="AD38" s="1174"/>
      <c r="AE38" s="1174"/>
      <c r="AF38" s="1174"/>
      <c r="AG38" s="1174"/>
      <c r="AH38" s="1174"/>
      <c r="AI38" s="1174"/>
      <c r="AJ38" s="1174"/>
      <c r="AK38" s="1174"/>
      <c r="AL38" s="1174"/>
      <c r="AM38" s="1174"/>
      <c r="AN38" s="1174"/>
      <c r="AO38" s="1174"/>
      <c r="AP38" s="1174"/>
      <c r="AQ38" s="1174"/>
      <c r="AR38" s="1174"/>
      <c r="AS38" s="1174"/>
      <c r="AT38" s="1174"/>
      <c r="AU38" s="1174"/>
      <c r="AV38" s="1174"/>
      <c r="AW38" s="1174"/>
      <c r="AX38" s="1174"/>
      <c r="AY38" s="1174"/>
      <c r="AZ38" s="1174"/>
      <c r="BA38" s="1174"/>
      <c r="BB38" s="1174"/>
      <c r="BC38" s="1174"/>
    </row>
    <row r="39" spans="1:55" ht="17.25" customHeight="1" x14ac:dyDescent="0.2">
      <c r="A39" s="87" t="s">
        <v>765</v>
      </c>
      <c r="B39" s="2402" t="s">
        <v>766</v>
      </c>
      <c r="C39" s="2403"/>
      <c r="D39" s="2404"/>
      <c r="E39" s="2405" t="s">
        <v>767</v>
      </c>
      <c r="F39" s="2406"/>
      <c r="G39" s="2406"/>
      <c r="H39" s="2418" t="s">
        <v>768</v>
      </c>
      <c r="I39" s="2419"/>
      <c r="J39" s="1174"/>
      <c r="K39" s="1174"/>
      <c r="L39" s="1174"/>
      <c r="M39" s="1174"/>
      <c r="N39" s="1174"/>
      <c r="O39" s="1174"/>
      <c r="P39" s="1174"/>
      <c r="Q39" s="1174"/>
      <c r="R39" s="1174"/>
      <c r="S39" s="1174"/>
      <c r="T39" s="1174"/>
      <c r="U39" s="1174"/>
      <c r="V39" s="1174"/>
      <c r="W39" s="1174"/>
      <c r="X39" s="1174"/>
      <c r="Y39" s="1174"/>
      <c r="Z39" s="1174"/>
      <c r="AA39" s="1174"/>
      <c r="AB39" s="1174"/>
      <c r="AC39" s="1174"/>
      <c r="AD39" s="1174"/>
      <c r="AE39" s="1174"/>
      <c r="AF39" s="1174"/>
      <c r="AG39" s="1174"/>
      <c r="AH39" s="1174"/>
      <c r="AI39" s="1174"/>
      <c r="AJ39" s="1174"/>
      <c r="AK39" s="1174"/>
      <c r="AL39" s="1174"/>
      <c r="AM39" s="1174"/>
      <c r="AN39" s="1174"/>
      <c r="AO39" s="1174"/>
      <c r="AP39" s="1174"/>
      <c r="AQ39" s="1174"/>
      <c r="AR39" s="1174"/>
      <c r="AS39" s="1174"/>
      <c r="AT39" s="1174"/>
      <c r="AU39" s="1174"/>
      <c r="AV39" s="1174"/>
      <c r="AW39" s="1174"/>
      <c r="AX39" s="1174"/>
      <c r="AY39" s="1174"/>
      <c r="AZ39" s="1174"/>
      <c r="BA39" s="1174"/>
      <c r="BB39" s="1174"/>
      <c r="BC39" s="1174"/>
    </row>
    <row r="40" spans="1:55" ht="23.25" customHeight="1" x14ac:dyDescent="0.2">
      <c r="A40" s="88"/>
      <c r="B40" s="3078"/>
      <c r="C40" s="3078"/>
      <c r="D40" s="3078"/>
      <c r="E40" s="2396"/>
      <c r="F40" s="2396"/>
      <c r="G40" s="2396"/>
      <c r="H40" s="2396"/>
      <c r="I40" s="2397"/>
      <c r="J40" s="1283"/>
      <c r="K40" s="1174"/>
      <c r="L40" s="1174"/>
      <c r="M40" s="1174"/>
      <c r="N40" s="1174"/>
      <c r="O40" s="1174"/>
      <c r="P40" s="1174"/>
      <c r="Q40" s="1174"/>
      <c r="R40" s="1174"/>
      <c r="S40" s="1174"/>
      <c r="T40" s="1174"/>
      <c r="U40" s="1174"/>
      <c r="V40" s="1174"/>
      <c r="W40" s="1174"/>
      <c r="X40" s="1174"/>
      <c r="Y40" s="1174"/>
      <c r="Z40" s="1174"/>
      <c r="AA40" s="1174"/>
      <c r="AB40" s="1174"/>
      <c r="AC40" s="1174"/>
      <c r="AD40" s="1174"/>
      <c r="AE40" s="1174"/>
      <c r="AF40" s="1174"/>
      <c r="AG40" s="1174"/>
      <c r="AH40" s="1174"/>
      <c r="AI40" s="1174"/>
      <c r="AJ40" s="1174"/>
      <c r="AK40" s="1174"/>
      <c r="AL40" s="1174"/>
      <c r="AM40" s="1174"/>
      <c r="AN40" s="1174"/>
      <c r="AO40" s="1174"/>
      <c r="AP40" s="1174"/>
      <c r="AQ40" s="1174"/>
      <c r="AR40" s="1174"/>
      <c r="AS40" s="1174"/>
      <c r="AT40" s="1174"/>
      <c r="AU40" s="1174"/>
      <c r="AV40" s="1174"/>
      <c r="AW40" s="1174"/>
      <c r="AX40" s="1174"/>
      <c r="AY40" s="1174"/>
      <c r="AZ40" s="1174"/>
      <c r="BA40" s="1174"/>
      <c r="BB40" s="1174"/>
      <c r="BC40" s="1174"/>
    </row>
    <row r="41" spans="1:55" ht="23.25" customHeight="1" x14ac:dyDescent="0.2">
      <c r="A41" s="88"/>
      <c r="B41" s="3079"/>
      <c r="C41" s="3080"/>
      <c r="D41" s="3081"/>
      <c r="E41" s="2396"/>
      <c r="F41" s="2396"/>
      <c r="G41" s="2396"/>
      <c r="H41" s="2396"/>
      <c r="I41" s="2397"/>
      <c r="J41" s="1174"/>
      <c r="K41" s="1174"/>
      <c r="L41" s="1174"/>
      <c r="M41" s="1174"/>
      <c r="N41" s="1174"/>
      <c r="O41" s="1174"/>
      <c r="P41" s="1174"/>
      <c r="Q41" s="1174"/>
      <c r="R41" s="1174"/>
      <c r="S41" s="1174"/>
      <c r="T41" s="1174"/>
      <c r="U41" s="1174"/>
      <c r="V41" s="1174"/>
      <c r="W41" s="1174"/>
      <c r="X41" s="1174"/>
      <c r="Y41" s="1174"/>
      <c r="Z41" s="1174"/>
      <c r="AA41" s="1174"/>
      <c r="AB41" s="1174"/>
      <c r="AC41" s="1174"/>
      <c r="AD41" s="1174"/>
      <c r="AE41" s="1174"/>
      <c r="AF41" s="1174"/>
      <c r="AG41" s="1174"/>
      <c r="AH41" s="1174"/>
      <c r="AI41" s="1174"/>
      <c r="AJ41" s="1174"/>
      <c r="AK41" s="1174"/>
      <c r="AL41" s="1174"/>
      <c r="AM41" s="1174"/>
      <c r="AN41" s="1174"/>
      <c r="AO41" s="1174"/>
      <c r="AP41" s="1174"/>
      <c r="AQ41" s="1174"/>
      <c r="AR41" s="1174"/>
      <c r="AS41" s="1174"/>
      <c r="AT41" s="1174"/>
      <c r="AU41" s="1174"/>
      <c r="AV41" s="1174"/>
      <c r="AW41" s="1174"/>
      <c r="AX41" s="1174"/>
      <c r="AY41" s="1174"/>
      <c r="AZ41" s="1174"/>
      <c r="BA41" s="1174"/>
      <c r="BB41" s="1174"/>
      <c r="BC41" s="1174"/>
    </row>
    <row r="42" spans="1:55" ht="20.25" customHeight="1" x14ac:dyDescent="0.2">
      <c r="A42" s="88"/>
      <c r="B42" s="3073"/>
      <c r="C42" s="3073"/>
      <c r="D42" s="3073"/>
      <c r="E42" s="2420"/>
      <c r="F42" s="2420"/>
      <c r="G42" s="2420"/>
      <c r="H42" s="2420"/>
      <c r="I42" s="2421"/>
      <c r="J42" s="1174"/>
      <c r="K42" s="1174"/>
      <c r="L42" s="1174"/>
      <c r="M42" s="1174"/>
      <c r="N42" s="1174"/>
      <c r="O42" s="1174"/>
      <c r="P42" s="1174"/>
      <c r="Q42" s="1174"/>
      <c r="R42" s="1174"/>
      <c r="S42" s="1174"/>
      <c r="T42" s="1174"/>
      <c r="U42" s="1174"/>
      <c r="V42" s="1174"/>
      <c r="W42" s="1174"/>
      <c r="X42" s="1174"/>
      <c r="Y42" s="1174"/>
      <c r="Z42" s="1174"/>
      <c r="AA42" s="1174"/>
      <c r="AB42" s="1174"/>
      <c r="AC42" s="1174"/>
      <c r="AD42" s="1174"/>
      <c r="AE42" s="1174"/>
      <c r="AF42" s="1174"/>
      <c r="AG42" s="1174"/>
      <c r="AH42" s="1174"/>
      <c r="AI42" s="1174"/>
      <c r="AJ42" s="1174"/>
      <c r="AK42" s="1174"/>
      <c r="AL42" s="1174"/>
      <c r="AM42" s="1174"/>
      <c r="AN42" s="1174"/>
      <c r="AO42" s="1174"/>
      <c r="AP42" s="1174"/>
      <c r="AQ42" s="1174"/>
      <c r="AR42" s="1174"/>
      <c r="AS42" s="1174"/>
      <c r="AT42" s="1174"/>
      <c r="AU42" s="1174"/>
      <c r="AV42" s="1174"/>
      <c r="AW42" s="1174"/>
      <c r="AX42" s="1174"/>
      <c r="AY42" s="1174"/>
      <c r="AZ42" s="1174"/>
      <c r="BA42" s="1174"/>
      <c r="BB42" s="1174"/>
      <c r="BC42" s="1174"/>
    </row>
    <row r="43" spans="1:55" ht="20.25" customHeight="1" x14ac:dyDescent="0.2">
      <c r="A43" s="757" t="s">
        <v>3311</v>
      </c>
      <c r="B43" s="3074" t="s">
        <v>3312</v>
      </c>
      <c r="C43" s="3074"/>
      <c r="D43" s="3074"/>
      <c r="E43" s="3075" t="s">
        <v>3313</v>
      </c>
      <c r="F43" s="3075"/>
      <c r="G43" s="3076" t="s">
        <v>3314</v>
      </c>
      <c r="H43" s="3076"/>
      <c r="I43" s="3077"/>
      <c r="J43" s="1174"/>
      <c r="K43" s="1174"/>
      <c r="L43" s="1174"/>
      <c r="M43" s="1174"/>
      <c r="N43" s="1174"/>
      <c r="O43" s="1174"/>
      <c r="P43" s="1174"/>
      <c r="Q43" s="1174"/>
      <c r="R43" s="1174"/>
      <c r="S43" s="1174"/>
      <c r="T43" s="1174"/>
      <c r="U43" s="1174"/>
      <c r="V43" s="1174"/>
      <c r="W43" s="1174"/>
      <c r="X43" s="1174"/>
      <c r="Y43" s="1174"/>
      <c r="Z43" s="1174"/>
      <c r="AA43" s="1174"/>
      <c r="AB43" s="1174"/>
      <c r="AC43" s="1174"/>
      <c r="AD43" s="1174"/>
      <c r="AE43" s="1174"/>
      <c r="AF43" s="1174"/>
      <c r="AG43" s="1174"/>
      <c r="AH43" s="1174"/>
      <c r="AI43" s="1174"/>
      <c r="AJ43" s="1174"/>
      <c r="AK43" s="1174"/>
      <c r="AL43" s="1174"/>
      <c r="AM43" s="1174"/>
      <c r="AN43" s="1174"/>
      <c r="AO43" s="1174"/>
      <c r="AP43" s="1174"/>
      <c r="AQ43" s="1174"/>
      <c r="AR43" s="1174"/>
      <c r="AS43" s="1174"/>
      <c r="AT43" s="1174"/>
      <c r="AU43" s="1174"/>
      <c r="AV43" s="1174"/>
      <c r="AW43" s="1174"/>
      <c r="AX43" s="1174"/>
      <c r="AY43" s="1174"/>
      <c r="AZ43" s="1174"/>
      <c r="BA43" s="1174"/>
      <c r="BB43" s="1174"/>
      <c r="BC43" s="1174"/>
    </row>
    <row r="44" spans="1:55" ht="20.25" customHeight="1" x14ac:dyDescent="0.2">
      <c r="A44" s="757" t="s">
        <v>3288</v>
      </c>
      <c r="B44" s="3075" t="s">
        <v>3315</v>
      </c>
      <c r="C44" s="3075"/>
      <c r="D44" s="3075"/>
      <c r="E44" s="3082"/>
      <c r="F44" s="3083"/>
      <c r="G44" s="3083"/>
      <c r="H44" s="3083"/>
      <c r="I44" s="3084"/>
      <c r="J44" s="1174"/>
      <c r="K44" s="1174"/>
      <c r="L44" s="1174"/>
      <c r="M44" s="1174"/>
      <c r="N44" s="1174"/>
      <c r="O44" s="1174"/>
      <c r="P44" s="1174"/>
      <c r="Q44" s="1174"/>
      <c r="R44" s="1174"/>
      <c r="S44" s="1174"/>
      <c r="T44" s="1174"/>
      <c r="U44" s="1174"/>
      <c r="V44" s="1174"/>
      <c r="W44" s="1174"/>
      <c r="X44" s="1174"/>
      <c r="Y44" s="1174"/>
      <c r="Z44" s="1174"/>
      <c r="AA44" s="1174"/>
      <c r="AB44" s="1174"/>
      <c r="AC44" s="1174"/>
      <c r="AD44" s="1174"/>
      <c r="AE44" s="1174"/>
      <c r="AF44" s="1174"/>
      <c r="AG44" s="1174"/>
      <c r="AH44" s="1174"/>
      <c r="AI44" s="1174"/>
      <c r="AJ44" s="1174"/>
      <c r="AK44" s="1174"/>
      <c r="AL44" s="1174"/>
      <c r="AM44" s="1174"/>
      <c r="AN44" s="1174"/>
      <c r="AO44" s="1174"/>
      <c r="AP44" s="1174"/>
      <c r="AQ44" s="1174"/>
      <c r="AR44" s="1174"/>
      <c r="AS44" s="1174"/>
      <c r="AT44" s="1174"/>
      <c r="AU44" s="1174"/>
      <c r="AV44" s="1174"/>
      <c r="AW44" s="1174"/>
      <c r="AX44" s="1174"/>
      <c r="AY44" s="1174"/>
      <c r="AZ44" s="1174"/>
      <c r="BA44" s="1174"/>
      <c r="BB44" s="1174"/>
      <c r="BC44" s="1174"/>
    </row>
    <row r="45" spans="1:55" ht="20.25" customHeight="1" thickBot="1" x14ac:dyDescent="0.25">
      <c r="A45" s="3056" t="s">
        <v>769</v>
      </c>
      <c r="B45" s="2416"/>
      <c r="C45" s="2416"/>
      <c r="D45" s="2416"/>
      <c r="E45" s="2416"/>
      <c r="F45" s="2416"/>
      <c r="G45" s="2416"/>
      <c r="H45" s="2416"/>
      <c r="I45" s="2417"/>
      <c r="J45" s="1174"/>
      <c r="K45" s="1174"/>
      <c r="L45" s="1174"/>
      <c r="M45" s="1174"/>
      <c r="N45" s="1174"/>
      <c r="O45" s="1174"/>
      <c r="P45" s="1174"/>
      <c r="Q45" s="1174"/>
      <c r="R45" s="1174"/>
      <c r="S45" s="1174"/>
      <c r="T45" s="1174"/>
      <c r="U45" s="1174"/>
      <c r="V45" s="1174"/>
      <c r="W45" s="1174"/>
      <c r="X45" s="1174"/>
      <c r="Y45" s="1174"/>
      <c r="Z45" s="1174"/>
      <c r="AA45" s="1174"/>
      <c r="AB45" s="1174"/>
      <c r="AC45" s="1174"/>
      <c r="AD45" s="1174"/>
      <c r="AE45" s="1174"/>
      <c r="AF45" s="1174"/>
      <c r="AG45" s="1174"/>
      <c r="AH45" s="1174"/>
      <c r="AI45" s="1174"/>
      <c r="AJ45" s="1174"/>
      <c r="AK45" s="1174"/>
      <c r="AL45" s="1174"/>
      <c r="AM45" s="1174"/>
      <c r="AN45" s="1174"/>
      <c r="AO45" s="1174"/>
      <c r="AP45" s="1174"/>
      <c r="AQ45" s="1174"/>
      <c r="AR45" s="1174"/>
      <c r="AS45" s="1174"/>
      <c r="AT45" s="1174"/>
      <c r="AU45" s="1174"/>
      <c r="AV45" s="1174"/>
      <c r="AW45" s="1174"/>
      <c r="AX45" s="1174"/>
      <c r="AY45" s="1174"/>
      <c r="AZ45" s="1174"/>
      <c r="BA45" s="1174"/>
      <c r="BB45" s="1174"/>
      <c r="BC45" s="1174"/>
    </row>
    <row r="46" spans="1:55" ht="19.5" customHeight="1" x14ac:dyDescent="0.2">
      <c r="A46" s="90" t="s">
        <v>770</v>
      </c>
      <c r="B46" s="2402" t="s">
        <v>766</v>
      </c>
      <c r="C46" s="2403"/>
      <c r="D46" s="2404"/>
      <c r="E46" s="2405" t="s">
        <v>767</v>
      </c>
      <c r="F46" s="2406"/>
      <c r="G46" s="2406"/>
      <c r="H46" s="2407" t="s">
        <v>771</v>
      </c>
      <c r="I46" s="2408"/>
      <c r="J46" s="1174"/>
      <c r="K46" s="1174"/>
      <c r="L46" s="1174"/>
      <c r="M46" s="1174"/>
      <c r="N46" s="1174"/>
      <c r="O46" s="1174"/>
      <c r="P46" s="1174"/>
      <c r="Q46" s="1174"/>
      <c r="R46" s="1174"/>
      <c r="S46" s="1174"/>
      <c r="T46" s="1174"/>
      <c r="U46" s="1174"/>
      <c r="V46" s="1174"/>
      <c r="W46" s="1174"/>
      <c r="X46" s="1174"/>
      <c r="Y46" s="1174"/>
      <c r="Z46" s="1174"/>
      <c r="AA46" s="1174"/>
      <c r="AB46" s="1174"/>
      <c r="AC46" s="1174"/>
      <c r="AD46" s="1174"/>
      <c r="AE46" s="1174"/>
      <c r="AF46" s="1174"/>
      <c r="AG46" s="1174"/>
      <c r="AH46" s="1174"/>
      <c r="AI46" s="1174"/>
      <c r="AJ46" s="1174"/>
      <c r="AK46" s="1174"/>
      <c r="AL46" s="1174"/>
      <c r="AM46" s="1174"/>
      <c r="AN46" s="1174"/>
      <c r="AO46" s="1174"/>
      <c r="AP46" s="1174"/>
      <c r="AQ46" s="1174"/>
      <c r="AR46" s="1174"/>
      <c r="AS46" s="1174"/>
      <c r="AT46" s="1174"/>
      <c r="AU46" s="1174"/>
      <c r="AV46" s="1174"/>
      <c r="AW46" s="1174"/>
      <c r="AX46" s="1174"/>
      <c r="AY46" s="1174"/>
      <c r="AZ46" s="1174"/>
      <c r="BA46" s="1174"/>
      <c r="BB46" s="1174"/>
      <c r="BC46" s="1174"/>
    </row>
    <row r="47" spans="1:55" ht="25.5" customHeight="1" x14ac:dyDescent="0.2">
      <c r="A47" s="88"/>
      <c r="B47" s="3078"/>
      <c r="C47" s="3078"/>
      <c r="D47" s="3078"/>
      <c r="E47" s="2396"/>
      <c r="F47" s="2396"/>
      <c r="G47" s="2396"/>
      <c r="H47" s="2396"/>
      <c r="I47" s="2397"/>
      <c r="J47" s="1174"/>
      <c r="K47" s="1174"/>
      <c r="L47" s="1174"/>
      <c r="M47" s="1174"/>
      <c r="N47" s="1174"/>
      <c r="O47" s="1174"/>
      <c r="P47" s="1174"/>
      <c r="Q47" s="1174"/>
      <c r="R47" s="1174"/>
      <c r="S47" s="1174"/>
      <c r="T47" s="1174"/>
      <c r="U47" s="1174"/>
      <c r="V47" s="1174"/>
      <c r="W47" s="1174"/>
      <c r="X47" s="1174"/>
      <c r="Y47" s="1174"/>
      <c r="Z47" s="1174"/>
      <c r="AA47" s="1174"/>
      <c r="AB47" s="1174"/>
      <c r="AC47" s="1174"/>
      <c r="AD47" s="1174"/>
      <c r="AE47" s="1174"/>
      <c r="AF47" s="1174"/>
      <c r="AG47" s="1174"/>
      <c r="AH47" s="1174"/>
      <c r="AI47" s="1174"/>
      <c r="AJ47" s="1174"/>
      <c r="AK47" s="1174"/>
      <c r="AL47" s="1174"/>
      <c r="AM47" s="1174"/>
      <c r="AN47" s="1174"/>
      <c r="AO47" s="1174"/>
      <c r="AP47" s="1174"/>
      <c r="AQ47" s="1174"/>
      <c r="AR47" s="1174"/>
      <c r="AS47" s="1174"/>
      <c r="AT47" s="1174"/>
      <c r="AU47" s="1174"/>
      <c r="AV47" s="1174"/>
      <c r="AW47" s="1174"/>
      <c r="AX47" s="1174"/>
      <c r="AY47" s="1174"/>
      <c r="AZ47" s="1174"/>
      <c r="BA47" s="1174"/>
      <c r="BB47" s="1174"/>
      <c r="BC47" s="1174"/>
    </row>
    <row r="48" spans="1:55" ht="22.5" customHeight="1" x14ac:dyDescent="0.2">
      <c r="A48" s="88"/>
      <c r="B48" s="3079"/>
      <c r="C48" s="3080"/>
      <c r="D48" s="3081"/>
      <c r="E48" s="2396"/>
      <c r="F48" s="2396"/>
      <c r="G48" s="2396"/>
      <c r="H48" s="2396"/>
      <c r="I48" s="2397"/>
      <c r="J48" s="1174"/>
      <c r="K48" s="1174"/>
      <c r="L48" s="1174"/>
      <c r="M48" s="1174"/>
      <c r="N48" s="1174"/>
      <c r="O48" s="1174"/>
      <c r="P48" s="1174"/>
      <c r="Q48" s="1174"/>
      <c r="R48" s="1174"/>
      <c r="S48" s="1174"/>
      <c r="T48" s="1174"/>
      <c r="U48" s="1174"/>
      <c r="V48" s="1174"/>
      <c r="W48" s="1174"/>
      <c r="X48" s="1174"/>
      <c r="Y48" s="1174"/>
      <c r="Z48" s="1174"/>
      <c r="AA48" s="1174"/>
      <c r="AB48" s="1174"/>
      <c r="AC48" s="1174"/>
      <c r="AD48" s="1174"/>
      <c r="AE48" s="1174"/>
      <c r="AF48" s="1174"/>
      <c r="AG48" s="1174"/>
      <c r="AH48" s="1174"/>
      <c r="AI48" s="1174"/>
      <c r="AJ48" s="1174"/>
      <c r="AK48" s="1174"/>
      <c r="AL48" s="1174"/>
      <c r="AM48" s="1174"/>
      <c r="AN48" s="1174"/>
      <c r="AO48" s="1174"/>
      <c r="AP48" s="1174"/>
      <c r="AQ48" s="1174"/>
      <c r="AR48" s="1174"/>
      <c r="AS48" s="1174"/>
      <c r="AT48" s="1174"/>
      <c r="AU48" s="1174"/>
      <c r="AV48" s="1174"/>
      <c r="AW48" s="1174"/>
      <c r="AX48" s="1174"/>
      <c r="AY48" s="1174"/>
      <c r="AZ48" s="1174"/>
      <c r="BA48" s="1174"/>
      <c r="BB48" s="1174"/>
      <c r="BC48" s="1174"/>
    </row>
    <row r="49" spans="1:55" ht="24.75" customHeight="1" x14ac:dyDescent="0.2">
      <c r="A49" s="88"/>
      <c r="B49" s="3078"/>
      <c r="C49" s="3078"/>
      <c r="D49" s="3078"/>
      <c r="E49" s="2396"/>
      <c r="F49" s="2396"/>
      <c r="G49" s="2396"/>
      <c r="H49" s="2396"/>
      <c r="I49" s="2397"/>
      <c r="J49" s="1283"/>
      <c r="K49" s="1174"/>
      <c r="L49" s="1174"/>
      <c r="M49" s="1174"/>
      <c r="N49" s="1174"/>
      <c r="O49" s="1174"/>
      <c r="P49" s="1174"/>
      <c r="Q49" s="1174"/>
      <c r="R49" s="1174"/>
      <c r="S49" s="1174"/>
      <c r="T49" s="1174"/>
      <c r="U49" s="1174"/>
      <c r="V49" s="1174"/>
      <c r="W49" s="1174"/>
      <c r="X49" s="1174"/>
      <c r="Y49" s="1174"/>
      <c r="Z49" s="1174"/>
      <c r="AA49" s="1174"/>
      <c r="AB49" s="1174"/>
      <c r="AC49" s="1174"/>
      <c r="AD49" s="1174"/>
      <c r="AE49" s="1174"/>
      <c r="AF49" s="1174"/>
      <c r="AG49" s="1174"/>
      <c r="AH49" s="1174"/>
      <c r="AI49" s="1174"/>
      <c r="AJ49" s="1174"/>
      <c r="AK49" s="1174"/>
      <c r="AL49" s="1174"/>
      <c r="AM49" s="1174"/>
      <c r="AN49" s="1174"/>
      <c r="AO49" s="1174"/>
      <c r="AP49" s="1174"/>
      <c r="AQ49" s="1174"/>
      <c r="AR49" s="1174"/>
      <c r="AS49" s="1174"/>
      <c r="AT49" s="1174"/>
      <c r="AU49" s="1174"/>
      <c r="AV49" s="1174"/>
      <c r="AW49" s="1174"/>
      <c r="AX49" s="1174"/>
      <c r="AY49" s="1174"/>
      <c r="AZ49" s="1174"/>
      <c r="BA49" s="1174"/>
      <c r="BB49" s="1174"/>
      <c r="BC49" s="1174"/>
    </row>
    <row r="50" spans="1:55" ht="24.75" customHeight="1" x14ac:dyDescent="0.2">
      <c r="A50" s="754" t="s">
        <v>772</v>
      </c>
      <c r="B50" s="3032"/>
      <c r="C50" s="3033"/>
      <c r="D50" s="3033"/>
      <c r="E50" s="3033"/>
      <c r="F50" s="3033"/>
      <c r="G50" s="3033"/>
      <c r="H50" s="3033"/>
      <c r="I50" s="3034"/>
      <c r="J50" s="1174"/>
      <c r="K50" s="1174"/>
      <c r="L50" s="1174"/>
      <c r="M50" s="1174"/>
      <c r="N50" s="1174"/>
      <c r="O50" s="1174"/>
      <c r="P50" s="1174"/>
      <c r="Q50" s="1174"/>
      <c r="R50" s="1174"/>
      <c r="S50" s="1174"/>
      <c r="T50" s="1174"/>
      <c r="U50" s="1174"/>
      <c r="V50" s="1174"/>
      <c r="W50" s="1174"/>
      <c r="X50" s="1174"/>
      <c r="Y50" s="1174"/>
      <c r="Z50" s="1174"/>
      <c r="AA50" s="1174"/>
      <c r="AB50" s="1174"/>
      <c r="AC50" s="1174"/>
      <c r="AD50" s="1174"/>
      <c r="AE50" s="1174"/>
      <c r="AF50" s="1174"/>
      <c r="AG50" s="1174"/>
      <c r="AH50" s="1174"/>
      <c r="AI50" s="1174"/>
      <c r="AJ50" s="1174"/>
      <c r="AK50" s="1174"/>
      <c r="AL50" s="1174"/>
      <c r="AM50" s="1174"/>
      <c r="AN50" s="1174"/>
      <c r="AO50" s="1174"/>
      <c r="AP50" s="1174"/>
      <c r="AQ50" s="1174"/>
      <c r="AR50" s="1174"/>
      <c r="AS50" s="1174"/>
      <c r="AT50" s="1174"/>
      <c r="AU50" s="1174"/>
      <c r="AV50" s="1174"/>
      <c r="AW50" s="1174"/>
      <c r="AX50" s="1174"/>
      <c r="AY50" s="1174"/>
      <c r="AZ50" s="1174"/>
      <c r="BA50" s="1174"/>
      <c r="BB50" s="1174"/>
      <c r="BC50" s="1174"/>
    </row>
    <row r="51" spans="1:55" ht="24.75" customHeight="1" x14ac:dyDescent="0.2">
      <c r="A51" s="757" t="s">
        <v>3316</v>
      </c>
      <c r="B51" s="3076" t="s">
        <v>3317</v>
      </c>
      <c r="C51" s="3076"/>
      <c r="D51" s="3076"/>
      <c r="E51" s="3023" t="s">
        <v>3318</v>
      </c>
      <c r="F51" s="3049"/>
      <c r="G51" s="3023" t="s">
        <v>3319</v>
      </c>
      <c r="H51" s="3024"/>
      <c r="I51" s="3025"/>
      <c r="J51" s="1174"/>
      <c r="K51" s="1174"/>
      <c r="L51" s="1174"/>
      <c r="M51" s="1174"/>
      <c r="N51" s="1174"/>
      <c r="O51" s="1174"/>
      <c r="P51" s="1174"/>
      <c r="Q51" s="1174"/>
      <c r="R51" s="1174"/>
      <c r="S51" s="1174"/>
      <c r="T51" s="1174"/>
      <c r="U51" s="1174"/>
      <c r="V51" s="1174"/>
      <c r="W51" s="1174"/>
      <c r="X51" s="1174"/>
      <c r="Y51" s="1174"/>
      <c r="Z51" s="1174"/>
      <c r="AA51" s="1174"/>
      <c r="AB51" s="1174"/>
      <c r="AC51" s="1174"/>
      <c r="AD51" s="1174"/>
      <c r="AE51" s="1174"/>
      <c r="AF51" s="1174"/>
      <c r="AG51" s="1174"/>
      <c r="AH51" s="1174"/>
      <c r="AI51" s="1174"/>
      <c r="AJ51" s="1174"/>
      <c r="AK51" s="1174"/>
      <c r="AL51" s="1174"/>
      <c r="AM51" s="1174"/>
      <c r="AN51" s="1174"/>
      <c r="AO51" s="1174"/>
      <c r="AP51" s="1174"/>
      <c r="AQ51" s="1174"/>
      <c r="AR51" s="1174"/>
      <c r="AS51" s="1174"/>
      <c r="AT51" s="1174"/>
      <c r="AU51" s="1174"/>
      <c r="AV51" s="1174"/>
      <c r="AW51" s="1174"/>
      <c r="AX51" s="1174"/>
      <c r="AY51" s="1174"/>
      <c r="AZ51" s="1174"/>
      <c r="BA51" s="1174"/>
      <c r="BB51" s="1174"/>
      <c r="BC51" s="1174"/>
    </row>
    <row r="52" spans="1:55" ht="24" customHeight="1" x14ac:dyDescent="0.2">
      <c r="A52" s="1181" t="s">
        <v>773</v>
      </c>
      <c r="B52" s="2389" t="s">
        <v>774</v>
      </c>
      <c r="C52" s="2389"/>
      <c r="D52" s="2389"/>
      <c r="E52" s="2389"/>
      <c r="F52" s="2389"/>
      <c r="G52" s="2389"/>
      <c r="H52" s="2389"/>
      <c r="I52" s="2390"/>
      <c r="J52" s="1174"/>
      <c r="K52" s="1174"/>
      <c r="L52" s="1174"/>
      <c r="M52" s="1174"/>
      <c r="N52" s="1174"/>
      <c r="O52" s="1174"/>
      <c r="P52" s="1174"/>
      <c r="Q52" s="1174"/>
      <c r="R52" s="1174"/>
      <c r="S52" s="1174"/>
      <c r="T52" s="1174"/>
      <c r="U52" s="1174"/>
      <c r="V52" s="1174"/>
      <c r="W52" s="1174"/>
      <c r="X52" s="1174"/>
      <c r="Y52" s="1174"/>
      <c r="Z52" s="1174"/>
      <c r="AA52" s="1174"/>
      <c r="AB52" s="1174"/>
      <c r="AC52" s="1174"/>
      <c r="AD52" s="1174"/>
      <c r="AE52" s="1174"/>
      <c r="AF52" s="1174"/>
      <c r="AG52" s="1174"/>
      <c r="AH52" s="1174"/>
      <c r="AI52" s="1174"/>
      <c r="AJ52" s="1174"/>
      <c r="AK52" s="1174"/>
      <c r="AL52" s="1174"/>
      <c r="AM52" s="1174"/>
      <c r="AN52" s="1174"/>
      <c r="AO52" s="1174"/>
      <c r="AP52" s="1174"/>
      <c r="AQ52" s="1174"/>
      <c r="AR52" s="1174"/>
      <c r="AS52" s="1174"/>
      <c r="AT52" s="1174"/>
      <c r="AU52" s="1174"/>
      <c r="AV52" s="1174"/>
      <c r="AW52" s="1174"/>
      <c r="AX52" s="1174"/>
      <c r="AY52" s="1174"/>
      <c r="AZ52" s="1174"/>
      <c r="BA52" s="1174"/>
      <c r="BB52" s="1174"/>
      <c r="BC52" s="1174"/>
    </row>
    <row r="53" spans="1:55" ht="22.5" customHeight="1" x14ac:dyDescent="0.2">
      <c r="A53" s="1182" t="s">
        <v>775</v>
      </c>
      <c r="B53" s="2381" t="s">
        <v>196</v>
      </c>
      <c r="C53" s="2391"/>
      <c r="D53" s="2392" t="s">
        <v>776</v>
      </c>
      <c r="E53" s="2392"/>
      <c r="F53" s="2392"/>
      <c r="G53" s="2392"/>
      <c r="H53" s="2381"/>
      <c r="I53" s="2382"/>
      <c r="J53" s="1174"/>
      <c r="K53" s="1174"/>
      <c r="L53" s="1174"/>
      <c r="M53" s="1174"/>
      <c r="N53" s="1174"/>
      <c r="O53" s="1174"/>
      <c r="P53" s="1174"/>
      <c r="Q53" s="1174"/>
      <c r="R53" s="1174"/>
      <c r="S53" s="1174"/>
      <c r="T53" s="1174"/>
      <c r="U53" s="1174"/>
      <c r="V53" s="1174"/>
      <c r="W53" s="1174"/>
      <c r="X53" s="1174"/>
      <c r="Y53" s="1174"/>
      <c r="Z53" s="1174"/>
      <c r="AA53" s="1174"/>
      <c r="AB53" s="1174"/>
      <c r="AC53" s="1174"/>
      <c r="AD53" s="1174"/>
      <c r="AE53" s="1174"/>
      <c r="AF53" s="1174"/>
      <c r="AG53" s="1174"/>
      <c r="AH53" s="1174"/>
      <c r="AI53" s="1174"/>
      <c r="AJ53" s="1174"/>
      <c r="AK53" s="1174"/>
      <c r="AL53" s="1174"/>
      <c r="AM53" s="1174"/>
      <c r="AN53" s="1174"/>
      <c r="AO53" s="1174"/>
      <c r="AP53" s="1174"/>
      <c r="AQ53" s="1174"/>
      <c r="AR53" s="1174"/>
      <c r="AS53" s="1174"/>
      <c r="AT53" s="1174"/>
      <c r="AU53" s="1174"/>
      <c r="AV53" s="1174"/>
      <c r="AW53" s="1174"/>
      <c r="AX53" s="1174"/>
      <c r="AY53" s="1174"/>
      <c r="AZ53" s="1174"/>
      <c r="BA53" s="1174"/>
      <c r="BB53" s="1174"/>
      <c r="BC53" s="1174"/>
    </row>
    <row r="54" spans="1:55" ht="19.5" customHeight="1" x14ac:dyDescent="0.2">
      <c r="A54" s="1182" t="s">
        <v>777</v>
      </c>
      <c r="B54" s="2376" t="s">
        <v>778</v>
      </c>
      <c r="C54" s="2376"/>
      <c r="D54" s="2376"/>
      <c r="E54" s="2376"/>
      <c r="F54" s="2376"/>
      <c r="G54" s="2376"/>
      <c r="H54" s="2376"/>
      <c r="I54" s="2377"/>
      <c r="J54" s="1174"/>
      <c r="K54" s="1174"/>
      <c r="L54" s="1174"/>
      <c r="M54" s="1174"/>
      <c r="N54" s="1174"/>
      <c r="O54" s="1174"/>
      <c r="P54" s="1174"/>
      <c r="Q54" s="1174"/>
      <c r="R54" s="1174"/>
      <c r="S54" s="1174"/>
      <c r="T54" s="1174"/>
      <c r="U54" s="1174"/>
      <c r="V54" s="1174"/>
      <c r="W54" s="1174"/>
      <c r="X54" s="1174"/>
      <c r="Y54" s="1174"/>
      <c r="Z54" s="1174"/>
      <c r="AA54" s="1174"/>
      <c r="AB54" s="1174"/>
      <c r="AC54" s="1174"/>
      <c r="AD54" s="1174"/>
      <c r="AE54" s="1174"/>
      <c r="AF54" s="1174"/>
      <c r="AG54" s="1174"/>
      <c r="AH54" s="1174"/>
      <c r="AI54" s="1174"/>
      <c r="AJ54" s="1174"/>
      <c r="AK54" s="1174"/>
      <c r="AL54" s="1174"/>
      <c r="AM54" s="1174"/>
      <c r="AN54" s="1174"/>
      <c r="AO54" s="1174"/>
      <c r="AP54" s="1174"/>
      <c r="AQ54" s="1174"/>
      <c r="AR54" s="1174"/>
      <c r="AS54" s="1174"/>
      <c r="AT54" s="1174"/>
      <c r="AU54" s="1174"/>
      <c r="AV54" s="1174"/>
      <c r="AW54" s="1174"/>
      <c r="AX54" s="1174"/>
      <c r="AY54" s="1174"/>
      <c r="AZ54" s="1174"/>
      <c r="BA54" s="1174"/>
      <c r="BB54" s="1174"/>
      <c r="BC54" s="1174"/>
    </row>
    <row r="55" spans="1:55" ht="21" customHeight="1" x14ac:dyDescent="0.2">
      <c r="A55" s="1182" t="s">
        <v>779</v>
      </c>
      <c r="B55" s="2376" t="s">
        <v>3320</v>
      </c>
      <c r="C55" s="2376"/>
      <c r="D55" s="2376"/>
      <c r="E55" s="2376"/>
      <c r="F55" s="2376"/>
      <c r="G55" s="2376"/>
      <c r="H55" s="2376"/>
      <c r="I55" s="2377"/>
      <c r="J55" s="1174"/>
      <c r="K55" s="1174"/>
      <c r="L55" s="1174"/>
      <c r="M55" s="1174"/>
      <c r="N55" s="1174"/>
      <c r="O55" s="1174"/>
      <c r="P55" s="1174"/>
      <c r="Q55" s="1174"/>
      <c r="R55" s="1174"/>
      <c r="S55" s="1174"/>
      <c r="T55" s="1174"/>
      <c r="U55" s="1174"/>
      <c r="V55" s="1174"/>
      <c r="W55" s="1174"/>
      <c r="X55" s="1174"/>
      <c r="Y55" s="1174"/>
      <c r="Z55" s="1174"/>
      <c r="AA55" s="1174"/>
      <c r="AB55" s="1174"/>
      <c r="AC55" s="1174"/>
      <c r="AD55" s="1174"/>
      <c r="AE55" s="1174"/>
      <c r="AF55" s="1174"/>
      <c r="AG55" s="1174"/>
      <c r="AH55" s="1174"/>
      <c r="AI55" s="1174"/>
      <c r="AJ55" s="1174"/>
      <c r="AK55" s="1174"/>
      <c r="AL55" s="1174"/>
      <c r="AM55" s="1174"/>
      <c r="AN55" s="1174"/>
      <c r="AO55" s="1174"/>
      <c r="AP55" s="1174"/>
      <c r="AQ55" s="1174"/>
      <c r="AR55" s="1174"/>
      <c r="AS55" s="1174"/>
      <c r="AT55" s="1174"/>
      <c r="AU55" s="1174"/>
      <c r="AV55" s="1174"/>
      <c r="AW55" s="1174"/>
      <c r="AX55" s="1174"/>
      <c r="AY55" s="1174"/>
      <c r="AZ55" s="1174"/>
      <c r="BA55" s="1174"/>
      <c r="BB55" s="1174"/>
      <c r="BC55" s="1174"/>
    </row>
    <row r="56" spans="1:55" ht="22.5" customHeight="1" x14ac:dyDescent="0.2">
      <c r="A56" s="1182" t="s">
        <v>781</v>
      </c>
      <c r="B56" s="2376" t="s">
        <v>782</v>
      </c>
      <c r="C56" s="2376"/>
      <c r="D56" s="2376"/>
      <c r="E56" s="2376"/>
      <c r="F56" s="2376"/>
      <c r="G56" s="2376"/>
      <c r="H56" s="2376"/>
      <c r="I56" s="2377"/>
      <c r="J56" s="1174"/>
      <c r="K56" s="1174"/>
      <c r="L56" s="1174"/>
      <c r="M56" s="1174"/>
      <c r="N56" s="1174"/>
      <c r="O56" s="1174"/>
      <c r="P56" s="1174"/>
      <c r="Q56" s="1174"/>
      <c r="R56" s="1174"/>
      <c r="S56" s="1174"/>
      <c r="T56" s="1174"/>
      <c r="U56" s="1174"/>
      <c r="V56" s="1174"/>
      <c r="W56" s="1174"/>
      <c r="X56" s="1174"/>
      <c r="Y56" s="1174"/>
      <c r="Z56" s="1174"/>
      <c r="AA56" s="1174"/>
      <c r="AB56" s="1174"/>
      <c r="AC56" s="1174"/>
      <c r="AD56" s="1174"/>
      <c r="AE56" s="1174"/>
      <c r="AF56" s="1174"/>
      <c r="AG56" s="1174"/>
      <c r="AH56" s="1174"/>
      <c r="AI56" s="1174"/>
      <c r="AJ56" s="1174"/>
      <c r="AK56" s="1174"/>
      <c r="AL56" s="1174"/>
      <c r="AM56" s="1174"/>
      <c r="AN56" s="1174"/>
      <c r="AO56" s="1174"/>
      <c r="AP56" s="1174"/>
      <c r="AQ56" s="1174"/>
      <c r="AR56" s="1174"/>
      <c r="AS56" s="1174"/>
      <c r="AT56" s="1174"/>
      <c r="AU56" s="1174"/>
      <c r="AV56" s="1174"/>
      <c r="AW56" s="1174"/>
      <c r="AX56" s="1174"/>
      <c r="AY56" s="1174"/>
      <c r="AZ56" s="1174"/>
      <c r="BA56" s="1174"/>
      <c r="BB56" s="1174"/>
      <c r="BC56" s="1174"/>
    </row>
    <row r="57" spans="1:55" ht="23.25" customHeight="1" x14ac:dyDescent="0.2">
      <c r="A57" s="1182" t="s">
        <v>783</v>
      </c>
      <c r="B57" s="2378" t="s">
        <v>196</v>
      </c>
      <c r="C57" s="2378"/>
      <c r="D57" s="2379" t="s">
        <v>784</v>
      </c>
      <c r="E57" s="2379"/>
      <c r="F57" s="2379"/>
      <c r="G57" s="2380"/>
      <c r="H57" s="2381" t="s">
        <v>196</v>
      </c>
      <c r="I57" s="2382"/>
      <c r="J57" s="1174"/>
      <c r="K57" s="1174"/>
      <c r="L57" s="1174"/>
      <c r="M57" s="1174"/>
      <c r="N57" s="1174"/>
      <c r="O57" s="1174"/>
      <c r="P57" s="1174"/>
      <c r="Q57" s="1174"/>
      <c r="R57" s="1174"/>
      <c r="S57" s="1174"/>
      <c r="T57" s="1174"/>
      <c r="U57" s="1174"/>
      <c r="V57" s="1174"/>
      <c r="W57" s="1174"/>
      <c r="X57" s="1174"/>
      <c r="Y57" s="1174"/>
      <c r="Z57" s="1174"/>
      <c r="AA57" s="1174"/>
      <c r="AB57" s="1174"/>
      <c r="AC57" s="1174"/>
      <c r="AD57" s="1174"/>
      <c r="AE57" s="1174"/>
      <c r="AF57" s="1174"/>
      <c r="AG57" s="1174"/>
      <c r="AH57" s="1174"/>
      <c r="AI57" s="1174"/>
      <c r="AJ57" s="1174"/>
      <c r="AK57" s="1174"/>
      <c r="AL57" s="1174"/>
      <c r="AM57" s="1174"/>
      <c r="AN57" s="1174"/>
      <c r="AO57" s="1174"/>
      <c r="AP57" s="1174"/>
      <c r="AQ57" s="1174"/>
      <c r="AR57" s="1174"/>
      <c r="AS57" s="1174"/>
      <c r="AT57" s="1174"/>
      <c r="AU57" s="1174"/>
      <c r="AV57" s="1174"/>
      <c r="AW57" s="1174"/>
      <c r="AX57" s="1174"/>
      <c r="AY57" s="1174"/>
      <c r="AZ57" s="1174"/>
      <c r="BA57" s="1174"/>
      <c r="BB57" s="1174"/>
      <c r="BC57" s="1174"/>
    </row>
    <row r="58" spans="1:55" ht="15.75" thickBot="1" x14ac:dyDescent="0.25">
      <c r="A58" s="2383" t="s">
        <v>785</v>
      </c>
      <c r="B58" s="2384"/>
      <c r="C58" s="2384"/>
      <c r="D58" s="2384"/>
      <c r="E58" s="2384"/>
      <c r="F58" s="2384"/>
      <c r="G58" s="2384"/>
      <c r="H58" s="2384"/>
      <c r="I58" s="2385"/>
      <c r="J58" s="1174"/>
      <c r="K58" s="1174"/>
      <c r="L58" s="1174"/>
      <c r="M58" s="1174"/>
      <c r="N58" s="1174"/>
      <c r="O58" s="1174"/>
      <c r="P58" s="1174"/>
      <c r="Q58" s="1174"/>
      <c r="R58" s="1174"/>
      <c r="S58" s="1174"/>
      <c r="T58" s="1174"/>
      <c r="U58" s="1174"/>
      <c r="V58" s="1174"/>
      <c r="W58" s="1174"/>
      <c r="X58" s="1174"/>
      <c r="Y58" s="1174"/>
      <c r="Z58" s="1174"/>
      <c r="AA58" s="1174"/>
      <c r="AB58" s="1174"/>
      <c r="AC58" s="1174"/>
      <c r="AD58" s="1174"/>
      <c r="AE58" s="1174"/>
      <c r="AF58" s="1174"/>
      <c r="AG58" s="1174"/>
      <c r="AH58" s="1174"/>
      <c r="AI58" s="1174"/>
      <c r="AJ58" s="1174"/>
      <c r="AK58" s="1174"/>
      <c r="AL58" s="1174"/>
      <c r="AM58" s="1174"/>
      <c r="AN58" s="1174"/>
      <c r="AO58" s="1174"/>
      <c r="AP58" s="1174"/>
      <c r="AQ58" s="1174"/>
      <c r="AR58" s="1174"/>
      <c r="AS58" s="1174"/>
      <c r="AT58" s="1174"/>
      <c r="AU58" s="1174"/>
      <c r="AV58" s="1174"/>
      <c r="AW58" s="1174"/>
      <c r="AX58" s="1174"/>
      <c r="AY58" s="1174"/>
      <c r="AZ58" s="1174"/>
      <c r="BA58" s="1174"/>
      <c r="BB58" s="1174"/>
      <c r="BC58" s="1174"/>
    </row>
    <row r="59" spans="1:55" x14ac:dyDescent="0.2">
      <c r="A59" s="2370" t="s">
        <v>786</v>
      </c>
      <c r="B59" s="2371"/>
      <c r="C59" s="2371"/>
      <c r="D59" s="2363"/>
      <c r="E59" s="2363"/>
      <c r="F59" s="2363"/>
      <c r="G59" s="2363"/>
      <c r="H59" s="2363"/>
      <c r="I59" s="2364"/>
      <c r="J59" s="1174"/>
      <c r="K59" s="1174"/>
      <c r="L59" s="1174"/>
      <c r="M59" s="1174"/>
      <c r="N59" s="1174"/>
      <c r="O59" s="1174"/>
      <c r="P59" s="1174"/>
      <c r="Q59" s="1174"/>
      <c r="R59" s="1174"/>
      <c r="S59" s="1174"/>
      <c r="T59" s="1174"/>
      <c r="U59" s="1174"/>
      <c r="V59" s="1174"/>
      <c r="W59" s="1174"/>
      <c r="X59" s="1174"/>
      <c r="Y59" s="1174"/>
      <c r="Z59" s="1174"/>
      <c r="AA59" s="1174"/>
      <c r="AB59" s="1174"/>
      <c r="AC59" s="1174"/>
      <c r="AD59" s="1174"/>
      <c r="AE59" s="1174"/>
      <c r="AF59" s="1174"/>
      <c r="AG59" s="1174"/>
      <c r="AH59" s="1174"/>
      <c r="AI59" s="1174"/>
      <c r="AJ59" s="1174"/>
      <c r="AK59" s="1174"/>
      <c r="AL59" s="1174"/>
      <c r="AM59" s="1174"/>
      <c r="AN59" s="1174"/>
      <c r="AO59" s="1174"/>
      <c r="AP59" s="1174"/>
      <c r="AQ59" s="1174"/>
      <c r="AR59" s="1174"/>
      <c r="AS59" s="1174"/>
      <c r="AT59" s="1174"/>
      <c r="AU59" s="1174"/>
      <c r="AV59" s="1174"/>
      <c r="AW59" s="1174"/>
      <c r="AX59" s="1174"/>
      <c r="AY59" s="1174"/>
      <c r="AZ59" s="1174"/>
      <c r="BA59" s="1174"/>
      <c r="BB59" s="1174"/>
      <c r="BC59" s="1174"/>
    </row>
    <row r="60" spans="1:55" x14ac:dyDescent="0.2">
      <c r="A60" s="2372" t="s">
        <v>787</v>
      </c>
      <c r="B60" s="2373"/>
      <c r="C60" s="2373"/>
      <c r="D60" s="2374"/>
      <c r="E60" s="2374"/>
      <c r="F60" s="2374"/>
      <c r="G60" s="2374"/>
      <c r="H60" s="2374"/>
      <c r="I60" s="2375"/>
      <c r="J60" s="1174"/>
      <c r="K60" s="1174"/>
      <c r="L60" s="1174"/>
      <c r="M60" s="1174"/>
      <c r="N60" s="1174"/>
      <c r="O60" s="1174"/>
      <c r="P60" s="1174"/>
      <c r="Q60" s="1174"/>
      <c r="R60" s="1174"/>
      <c r="S60" s="1174"/>
      <c r="T60" s="1174"/>
      <c r="U60" s="1174"/>
      <c r="V60" s="1174"/>
      <c r="W60" s="1174"/>
      <c r="X60" s="1174"/>
      <c r="Y60" s="1174"/>
      <c r="Z60" s="1174"/>
      <c r="AA60" s="1174"/>
      <c r="AB60" s="1174"/>
      <c r="AC60" s="1174"/>
      <c r="AD60" s="1174"/>
      <c r="AE60" s="1174"/>
      <c r="AF60" s="1174"/>
      <c r="AG60" s="1174"/>
      <c r="AH60" s="1174"/>
      <c r="AI60" s="1174"/>
      <c r="AJ60" s="1174"/>
      <c r="AK60" s="1174"/>
      <c r="AL60" s="1174"/>
      <c r="AM60" s="1174"/>
      <c r="AN60" s="1174"/>
      <c r="AO60" s="1174"/>
      <c r="AP60" s="1174"/>
      <c r="AQ60" s="1174"/>
      <c r="AR60" s="1174"/>
      <c r="AS60" s="1174"/>
      <c r="AT60" s="1174"/>
      <c r="AU60" s="1174"/>
      <c r="AV60" s="1174"/>
      <c r="AW60" s="1174"/>
      <c r="AX60" s="1174"/>
      <c r="AY60" s="1174"/>
      <c r="AZ60" s="1174"/>
      <c r="BA60" s="1174"/>
      <c r="BB60" s="1174"/>
      <c r="BC60" s="1174"/>
    </row>
    <row r="61" spans="1:55" x14ac:dyDescent="0.2">
      <c r="A61" s="2372" t="s">
        <v>788</v>
      </c>
      <c r="B61" s="2373"/>
      <c r="C61" s="2373"/>
      <c r="D61" s="2374"/>
      <c r="E61" s="2374"/>
      <c r="F61" s="2374"/>
      <c r="G61" s="2374"/>
      <c r="H61" s="2374"/>
      <c r="I61" s="2375"/>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1174"/>
      <c r="AK61" s="1174"/>
      <c r="AL61" s="1174"/>
      <c r="AM61" s="1174"/>
      <c r="AN61" s="1174"/>
      <c r="AO61" s="1174"/>
      <c r="AP61" s="1174"/>
      <c r="AQ61" s="1174"/>
      <c r="AR61" s="1174"/>
      <c r="AS61" s="1174"/>
      <c r="AT61" s="1174"/>
      <c r="AU61" s="1174"/>
      <c r="AV61" s="1174"/>
      <c r="AW61" s="1174"/>
      <c r="AX61" s="1174"/>
      <c r="AY61" s="1174"/>
      <c r="AZ61" s="1174"/>
      <c r="BA61" s="1174"/>
      <c r="BB61" s="1174"/>
      <c r="BC61" s="1174"/>
    </row>
    <row r="62" spans="1:55" x14ac:dyDescent="0.2">
      <c r="A62" s="2372" t="s">
        <v>789</v>
      </c>
      <c r="B62" s="2373"/>
      <c r="C62" s="2373"/>
      <c r="D62" s="2374"/>
      <c r="E62" s="2374"/>
      <c r="F62" s="2374"/>
      <c r="G62" s="2374"/>
      <c r="H62" s="2374"/>
      <c r="I62" s="2375"/>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1174"/>
      <c r="AK62" s="1174"/>
      <c r="AL62" s="1174"/>
      <c r="AM62" s="1174"/>
      <c r="AN62" s="1174"/>
      <c r="AO62" s="1174"/>
      <c r="AP62" s="1174"/>
      <c r="AQ62" s="1174"/>
      <c r="AR62" s="1174"/>
      <c r="AS62" s="1174"/>
      <c r="AT62" s="1174"/>
      <c r="AU62" s="1174"/>
      <c r="AV62" s="1174"/>
      <c r="AW62" s="1174"/>
      <c r="AX62" s="1174"/>
      <c r="AY62" s="1174"/>
      <c r="AZ62" s="1174"/>
      <c r="BA62" s="1174"/>
      <c r="BB62" s="1174"/>
      <c r="BC62" s="1174"/>
    </row>
    <row r="63" spans="1:55" x14ac:dyDescent="0.2">
      <c r="A63" s="3091" t="s">
        <v>3321</v>
      </c>
      <c r="B63" s="3069"/>
      <c r="C63" s="3092"/>
      <c r="D63" s="3093" t="s">
        <v>3322</v>
      </c>
      <c r="E63" s="3094"/>
      <c r="F63" s="3094"/>
      <c r="G63" s="3094"/>
      <c r="H63" s="3094"/>
      <c r="I63" s="3095"/>
      <c r="J63" s="1174"/>
      <c r="K63" s="1174"/>
      <c r="L63" s="1174"/>
      <c r="M63" s="1174"/>
      <c r="N63" s="1174"/>
      <c r="O63" s="1174"/>
      <c r="P63" s="1174"/>
      <c r="Q63" s="1174"/>
      <c r="R63" s="1174"/>
      <c r="S63" s="1174"/>
      <c r="T63" s="1174"/>
      <c r="U63" s="1174"/>
      <c r="V63" s="1174"/>
      <c r="W63" s="1174"/>
      <c r="X63" s="1174"/>
      <c r="Y63" s="1174"/>
      <c r="Z63" s="1174"/>
      <c r="AA63" s="1174"/>
      <c r="AB63" s="1174"/>
      <c r="AC63" s="1174"/>
      <c r="AD63" s="1174"/>
      <c r="AE63" s="1174"/>
      <c r="AF63" s="1174"/>
      <c r="AG63" s="1174"/>
      <c r="AH63" s="1174"/>
      <c r="AI63" s="1174"/>
      <c r="AJ63" s="1174"/>
      <c r="AK63" s="1174"/>
      <c r="AL63" s="1174"/>
      <c r="AM63" s="1174"/>
      <c r="AN63" s="1174"/>
      <c r="AO63" s="1174"/>
      <c r="AP63" s="1174"/>
      <c r="AQ63" s="1174"/>
      <c r="AR63" s="1174"/>
      <c r="AS63" s="1174"/>
      <c r="AT63" s="1174"/>
      <c r="AU63" s="1174"/>
      <c r="AV63" s="1174"/>
      <c r="AW63" s="1174"/>
      <c r="AX63" s="1174"/>
      <c r="AY63" s="1174"/>
      <c r="AZ63" s="1174"/>
      <c r="BA63" s="1174"/>
      <c r="BB63" s="1174"/>
      <c r="BC63" s="1174"/>
    </row>
    <row r="64" spans="1:55" x14ac:dyDescent="0.2">
      <c r="A64" s="3096" t="s">
        <v>3323</v>
      </c>
      <c r="B64" s="3097"/>
      <c r="C64" s="3097"/>
      <c r="D64" s="3098"/>
      <c r="E64" s="3098"/>
      <c r="F64" s="3098"/>
      <c r="G64" s="3098"/>
      <c r="H64" s="3098"/>
      <c r="I64" s="3099"/>
      <c r="J64" s="1174"/>
      <c r="K64" s="1174"/>
      <c r="L64" s="1174"/>
      <c r="M64" s="1174"/>
      <c r="N64" s="1174"/>
      <c r="O64" s="1174"/>
      <c r="P64" s="1174"/>
      <c r="Q64" s="1174"/>
      <c r="R64" s="1174"/>
      <c r="S64" s="1174"/>
      <c r="T64" s="1174"/>
      <c r="U64" s="1174"/>
      <c r="V64" s="1174"/>
      <c r="W64" s="1174"/>
      <c r="X64" s="1174"/>
      <c r="Y64" s="1174"/>
      <c r="Z64" s="1174"/>
      <c r="AA64" s="1174"/>
      <c r="AB64" s="1174"/>
      <c r="AC64" s="1174"/>
      <c r="AD64" s="1174"/>
      <c r="AE64" s="1174"/>
      <c r="AF64" s="1174"/>
      <c r="AG64" s="1174"/>
      <c r="AH64" s="1174"/>
      <c r="AI64" s="1174"/>
      <c r="AJ64" s="1174"/>
      <c r="AK64" s="1174"/>
      <c r="AL64" s="1174"/>
      <c r="AM64" s="1174"/>
      <c r="AN64" s="1174"/>
      <c r="AO64" s="1174"/>
      <c r="AP64" s="1174"/>
      <c r="AQ64" s="1174"/>
      <c r="AR64" s="1174"/>
      <c r="AS64" s="1174"/>
      <c r="AT64" s="1174"/>
      <c r="AU64" s="1174"/>
      <c r="AV64" s="1174"/>
      <c r="AW64" s="1174"/>
      <c r="AX64" s="1174"/>
      <c r="AY64" s="1174"/>
      <c r="AZ64" s="1174"/>
      <c r="BA64" s="1174"/>
      <c r="BB64" s="1174"/>
      <c r="BC64" s="1174"/>
    </row>
    <row r="65" spans="1:55" x14ac:dyDescent="0.2">
      <c r="A65" s="3100" t="s">
        <v>790</v>
      </c>
      <c r="B65" s="3101"/>
      <c r="C65" s="3101"/>
      <c r="D65" s="3101"/>
      <c r="E65" s="3101"/>
      <c r="F65" s="3101"/>
      <c r="G65" s="3101"/>
      <c r="H65" s="3101"/>
      <c r="I65" s="3102"/>
      <c r="J65" s="1174"/>
      <c r="K65" s="1174"/>
      <c r="L65" s="1174"/>
      <c r="M65" s="1174"/>
      <c r="N65" s="1174"/>
      <c r="O65" s="1174"/>
      <c r="P65" s="1174"/>
      <c r="Q65" s="1174"/>
      <c r="R65" s="1174"/>
      <c r="S65" s="1174"/>
      <c r="T65" s="1174"/>
      <c r="U65" s="1174"/>
      <c r="V65" s="1174"/>
      <c r="W65" s="1174"/>
      <c r="X65" s="1174"/>
      <c r="Y65" s="1174"/>
      <c r="Z65" s="1174"/>
      <c r="AA65" s="1174"/>
      <c r="AB65" s="1174"/>
      <c r="AC65" s="1174"/>
      <c r="AD65" s="1174"/>
      <c r="AE65" s="1174"/>
      <c r="AF65" s="1174"/>
      <c r="AG65" s="1174"/>
      <c r="AH65" s="1174"/>
      <c r="AI65" s="1174"/>
      <c r="AJ65" s="1174"/>
      <c r="AK65" s="1174"/>
      <c r="AL65" s="1174"/>
      <c r="AM65" s="1174"/>
      <c r="AN65" s="1174"/>
      <c r="AO65" s="1174"/>
      <c r="AP65" s="1174"/>
      <c r="AQ65" s="1174"/>
      <c r="AR65" s="1174"/>
      <c r="AS65" s="1174"/>
      <c r="AT65" s="1174"/>
      <c r="AU65" s="1174"/>
      <c r="AV65" s="1174"/>
      <c r="AW65" s="1174"/>
      <c r="AX65" s="1174"/>
      <c r="AY65" s="1174"/>
      <c r="AZ65" s="1174"/>
      <c r="BA65" s="1174"/>
      <c r="BB65" s="1174"/>
      <c r="BC65" s="1174"/>
    </row>
    <row r="66" spans="1:55" x14ac:dyDescent="0.2">
      <c r="A66" s="2331" t="s">
        <v>791</v>
      </c>
      <c r="B66" s="2332"/>
      <c r="C66" s="2332"/>
      <c r="D66" s="3103" t="s">
        <v>792</v>
      </c>
      <c r="E66" s="2374"/>
      <c r="F66" s="2374"/>
      <c r="G66" s="2374"/>
      <c r="H66" s="2374"/>
      <c r="I66" s="2375"/>
      <c r="J66" s="1174"/>
      <c r="K66" s="1174"/>
      <c r="L66" s="1174"/>
      <c r="M66" s="1174"/>
      <c r="N66" s="1174"/>
      <c r="O66" s="1174"/>
      <c r="P66" s="1174"/>
      <c r="Q66" s="1174"/>
      <c r="R66" s="1174"/>
      <c r="S66" s="1174"/>
      <c r="T66" s="1174"/>
      <c r="U66" s="1174"/>
      <c r="V66" s="1174"/>
      <c r="W66" s="1174"/>
      <c r="X66" s="1174"/>
      <c r="Y66" s="1174"/>
      <c r="Z66" s="1174"/>
      <c r="AA66" s="1174"/>
      <c r="AB66" s="1174"/>
      <c r="AC66" s="1174"/>
      <c r="AD66" s="1174"/>
      <c r="AE66" s="1174"/>
      <c r="AF66" s="1174"/>
      <c r="AG66" s="1174"/>
      <c r="AH66" s="1174"/>
      <c r="AI66" s="1174"/>
      <c r="AJ66" s="1174"/>
      <c r="AK66" s="1174"/>
      <c r="AL66" s="1174"/>
      <c r="AM66" s="1174"/>
      <c r="AN66" s="1174"/>
      <c r="AO66" s="1174"/>
      <c r="AP66" s="1174"/>
      <c r="AQ66" s="1174"/>
      <c r="AR66" s="1174"/>
      <c r="AS66" s="1174"/>
      <c r="AT66" s="1174"/>
      <c r="AU66" s="1174"/>
      <c r="AV66" s="1174"/>
      <c r="AW66" s="1174"/>
      <c r="AX66" s="1174"/>
      <c r="AY66" s="1174"/>
      <c r="AZ66" s="1174"/>
      <c r="BA66" s="1174"/>
      <c r="BB66" s="1174"/>
      <c r="BC66" s="1174"/>
    </row>
    <row r="67" spans="1:55" x14ac:dyDescent="0.2">
      <c r="A67" s="2331" t="s">
        <v>793</v>
      </c>
      <c r="B67" s="2332"/>
      <c r="C67" s="2332"/>
      <c r="D67" s="2366"/>
      <c r="E67" s="2366"/>
      <c r="F67" s="2366"/>
      <c r="G67" s="2366"/>
      <c r="H67" s="2366"/>
      <c r="I67" s="2369"/>
      <c r="J67" s="1174"/>
      <c r="K67" s="1174"/>
      <c r="L67" s="1174"/>
      <c r="M67" s="1174"/>
      <c r="N67" s="1174"/>
      <c r="O67" s="1174"/>
      <c r="P67" s="1174"/>
      <c r="Q67" s="1174"/>
      <c r="R67" s="1174"/>
      <c r="S67" s="1174"/>
      <c r="T67" s="1174"/>
      <c r="U67" s="1174"/>
      <c r="V67" s="1174"/>
      <c r="W67" s="1174"/>
      <c r="X67" s="1174"/>
      <c r="Y67" s="1174"/>
      <c r="Z67" s="1174"/>
      <c r="AA67" s="1174"/>
      <c r="AB67" s="1174"/>
      <c r="AC67" s="1174"/>
      <c r="AD67" s="1174"/>
      <c r="AE67" s="1174"/>
      <c r="AF67" s="1174"/>
      <c r="AG67" s="1174"/>
      <c r="AH67" s="1174"/>
      <c r="AI67" s="1174"/>
      <c r="AJ67" s="1174"/>
      <c r="AK67" s="1174"/>
      <c r="AL67" s="1174"/>
      <c r="AM67" s="1174"/>
      <c r="AN67" s="1174"/>
      <c r="AO67" s="1174"/>
      <c r="AP67" s="1174"/>
      <c r="AQ67" s="1174"/>
      <c r="AR67" s="1174"/>
      <c r="AS67" s="1174"/>
      <c r="AT67" s="1174"/>
      <c r="AU67" s="1174"/>
      <c r="AV67" s="1174"/>
      <c r="AW67" s="1174"/>
      <c r="AX67" s="1174"/>
      <c r="AY67" s="1174"/>
      <c r="AZ67" s="1174"/>
      <c r="BA67" s="1174"/>
      <c r="BB67" s="1174"/>
      <c r="BC67" s="1174"/>
    </row>
    <row r="68" spans="1:55" x14ac:dyDescent="0.2">
      <c r="A68" s="3085" t="s">
        <v>2356</v>
      </c>
      <c r="B68" s="2430"/>
      <c r="C68" s="2430"/>
      <c r="D68" s="3086"/>
      <c r="E68" s="3087"/>
      <c r="F68" s="3087"/>
      <c r="G68" s="3087"/>
      <c r="H68" s="3087"/>
      <c r="I68" s="3088"/>
      <c r="J68" s="1174"/>
      <c r="K68" s="1174"/>
      <c r="L68" s="1174"/>
      <c r="M68" s="1174"/>
      <c r="N68" s="1174"/>
      <c r="O68" s="1174"/>
      <c r="P68" s="1174"/>
      <c r="Q68" s="1174"/>
      <c r="R68" s="1174"/>
      <c r="S68" s="1174"/>
      <c r="T68" s="1174"/>
      <c r="U68" s="1174"/>
      <c r="V68" s="1174"/>
      <c r="W68" s="1174"/>
      <c r="X68" s="1174"/>
      <c r="Y68" s="1174"/>
      <c r="Z68" s="1174"/>
      <c r="AA68" s="1174"/>
      <c r="AB68" s="1174"/>
      <c r="AC68" s="1174"/>
      <c r="AD68" s="1174"/>
      <c r="AE68" s="1174"/>
      <c r="AF68" s="1174"/>
      <c r="AG68" s="1174"/>
      <c r="AH68" s="1174"/>
      <c r="AI68" s="1174"/>
      <c r="AJ68" s="1174"/>
      <c r="AK68" s="1174"/>
      <c r="AL68" s="1174"/>
      <c r="AM68" s="1174"/>
      <c r="AN68" s="1174"/>
      <c r="AO68" s="1174"/>
      <c r="AP68" s="1174"/>
      <c r="AQ68" s="1174"/>
      <c r="AR68" s="1174"/>
      <c r="AS68" s="1174"/>
      <c r="AT68" s="1174"/>
      <c r="AU68" s="1174"/>
      <c r="AV68" s="1174"/>
      <c r="AW68" s="1174"/>
      <c r="AX68" s="1174"/>
      <c r="AY68" s="1174"/>
      <c r="AZ68" s="1174"/>
      <c r="BA68" s="1174"/>
      <c r="BB68" s="1174"/>
      <c r="BC68" s="1174"/>
    </row>
    <row r="69" spans="1:55" x14ac:dyDescent="0.2">
      <c r="A69" s="2331" t="s">
        <v>794</v>
      </c>
      <c r="B69" s="2332"/>
      <c r="C69" s="2332"/>
      <c r="D69" s="3089"/>
      <c r="E69" s="2362"/>
      <c r="F69" s="2362"/>
      <c r="G69" s="2362"/>
      <c r="H69" s="2362"/>
      <c r="I69" s="3090"/>
      <c r="J69" s="1174"/>
      <c r="K69" s="1174"/>
      <c r="L69" s="1174"/>
      <c r="M69" s="1174"/>
      <c r="N69" s="1174"/>
      <c r="O69" s="1174"/>
      <c r="P69" s="1174"/>
      <c r="Q69" s="1174"/>
      <c r="R69" s="1174"/>
      <c r="S69" s="1174"/>
      <c r="T69" s="1174"/>
      <c r="U69" s="1174"/>
      <c r="V69" s="1174"/>
      <c r="W69" s="1174"/>
      <c r="X69" s="1174"/>
      <c r="Y69" s="1174"/>
      <c r="Z69" s="1174"/>
      <c r="AA69" s="1174"/>
      <c r="AB69" s="1174"/>
      <c r="AC69" s="1174"/>
      <c r="AD69" s="1174"/>
      <c r="AE69" s="1174"/>
      <c r="AF69" s="1174"/>
      <c r="AG69" s="1174"/>
      <c r="AH69" s="1174"/>
      <c r="AI69" s="1174"/>
      <c r="AJ69" s="1174"/>
      <c r="AK69" s="1174"/>
      <c r="AL69" s="1174"/>
      <c r="AM69" s="1174"/>
      <c r="AN69" s="1174"/>
      <c r="AO69" s="1174"/>
      <c r="AP69" s="1174"/>
      <c r="AQ69" s="1174"/>
      <c r="AR69" s="1174"/>
      <c r="AS69" s="1174"/>
      <c r="AT69" s="1174"/>
      <c r="AU69" s="1174"/>
      <c r="AV69" s="1174"/>
      <c r="AW69" s="1174"/>
      <c r="AX69" s="1174"/>
      <c r="AY69" s="1174"/>
      <c r="AZ69" s="1174"/>
      <c r="BA69" s="1174"/>
      <c r="BB69" s="1174"/>
      <c r="BC69" s="1174"/>
    </row>
    <row r="70" spans="1:55" x14ac:dyDescent="0.2">
      <c r="A70" s="2331" t="s">
        <v>795</v>
      </c>
      <c r="B70" s="2332"/>
      <c r="C70" s="2332"/>
      <c r="D70" s="2367"/>
      <c r="E70" s="2332"/>
      <c r="F70" s="2332"/>
      <c r="G70" s="2332"/>
      <c r="H70" s="2332"/>
      <c r="I70" s="2333"/>
      <c r="J70" s="1174"/>
      <c r="K70" s="1174"/>
      <c r="L70" s="1174"/>
      <c r="M70" s="1174"/>
      <c r="N70" s="1174"/>
      <c r="O70" s="1174"/>
      <c r="P70" s="1174"/>
      <c r="Q70" s="1174"/>
      <c r="R70" s="1174"/>
      <c r="S70" s="1174"/>
      <c r="T70" s="1174"/>
      <c r="U70" s="1174"/>
      <c r="V70" s="1174"/>
      <c r="W70" s="1174"/>
      <c r="X70" s="1174"/>
      <c r="Y70" s="1174"/>
      <c r="Z70" s="1174"/>
      <c r="AA70" s="1174"/>
      <c r="AB70" s="1174"/>
      <c r="AC70" s="1174"/>
      <c r="AD70" s="1174"/>
      <c r="AE70" s="1174"/>
      <c r="AF70" s="1174"/>
      <c r="AG70" s="1174"/>
      <c r="AH70" s="1174"/>
      <c r="AI70" s="1174"/>
      <c r="AJ70" s="1174"/>
      <c r="AK70" s="1174"/>
      <c r="AL70" s="1174"/>
      <c r="AM70" s="1174"/>
      <c r="AN70" s="1174"/>
      <c r="AO70" s="1174"/>
      <c r="AP70" s="1174"/>
      <c r="AQ70" s="1174"/>
      <c r="AR70" s="1174"/>
      <c r="AS70" s="1174"/>
      <c r="AT70" s="1174"/>
      <c r="AU70" s="1174"/>
      <c r="AV70" s="1174"/>
      <c r="AW70" s="1174"/>
      <c r="AX70" s="1174"/>
      <c r="AY70" s="1174"/>
      <c r="AZ70" s="1174"/>
      <c r="BA70" s="1174"/>
      <c r="BB70" s="1174"/>
      <c r="BC70" s="1174"/>
    </row>
    <row r="71" spans="1:55" x14ac:dyDescent="0.2">
      <c r="A71" s="2331" t="s">
        <v>796</v>
      </c>
      <c r="B71" s="2332"/>
      <c r="C71" s="2332"/>
      <c r="D71" s="2367"/>
      <c r="E71" s="2332"/>
      <c r="F71" s="2332"/>
      <c r="G71" s="2332"/>
      <c r="H71" s="2332"/>
      <c r="I71" s="2333"/>
      <c r="J71" s="1174"/>
      <c r="K71" s="1174"/>
      <c r="L71" s="1174"/>
      <c r="M71" s="1174"/>
      <c r="N71" s="1174"/>
      <c r="O71" s="1174"/>
      <c r="P71" s="1174"/>
      <c r="Q71" s="1174"/>
      <c r="R71" s="1174"/>
      <c r="S71" s="1174"/>
      <c r="T71" s="1174"/>
      <c r="U71" s="1174"/>
      <c r="V71" s="1174"/>
      <c r="W71" s="1174"/>
      <c r="X71" s="1174"/>
      <c r="Y71" s="1174"/>
      <c r="Z71" s="1174"/>
      <c r="AA71" s="1174"/>
      <c r="AB71" s="1174"/>
      <c r="AC71" s="1174"/>
      <c r="AD71" s="1174"/>
      <c r="AE71" s="1174"/>
      <c r="AF71" s="1174"/>
      <c r="AG71" s="1174"/>
      <c r="AH71" s="1174"/>
      <c r="AI71" s="1174"/>
      <c r="AJ71" s="1174"/>
      <c r="AK71" s="1174"/>
      <c r="AL71" s="1174"/>
      <c r="AM71" s="1174"/>
      <c r="AN71" s="1174"/>
      <c r="AO71" s="1174"/>
      <c r="AP71" s="1174"/>
      <c r="AQ71" s="1174"/>
      <c r="AR71" s="1174"/>
      <c r="AS71" s="1174"/>
      <c r="AT71" s="1174"/>
      <c r="AU71" s="1174"/>
      <c r="AV71" s="1174"/>
      <c r="AW71" s="1174"/>
      <c r="AX71" s="1174"/>
      <c r="AY71" s="1174"/>
      <c r="AZ71" s="1174"/>
      <c r="BA71" s="1174"/>
      <c r="BB71" s="1174"/>
      <c r="BC71" s="1174"/>
    </row>
    <row r="72" spans="1:55" x14ac:dyDescent="0.2">
      <c r="A72" s="2331" t="s">
        <v>797</v>
      </c>
      <c r="B72" s="2332"/>
      <c r="C72" s="2332"/>
      <c r="D72" s="2332"/>
      <c r="E72" s="2332"/>
      <c r="F72" s="2332"/>
      <c r="G72" s="2332"/>
      <c r="H72" s="2332"/>
      <c r="I72" s="2333"/>
      <c r="J72" s="1174"/>
      <c r="K72" s="1174"/>
      <c r="L72" s="1174"/>
      <c r="M72" s="1174"/>
      <c r="N72" s="1174"/>
      <c r="O72" s="1174"/>
      <c r="P72" s="1174"/>
      <c r="Q72" s="1174"/>
      <c r="R72" s="1174"/>
      <c r="S72" s="1174"/>
      <c r="T72" s="1174"/>
      <c r="U72" s="1174"/>
      <c r="V72" s="1174"/>
      <c r="W72" s="1174"/>
      <c r="X72" s="1174"/>
      <c r="Y72" s="1174"/>
      <c r="Z72" s="1174"/>
      <c r="AA72" s="1174"/>
      <c r="AB72" s="1174"/>
      <c r="AC72" s="1174"/>
      <c r="AD72" s="1174"/>
      <c r="AE72" s="1174"/>
      <c r="AF72" s="1174"/>
      <c r="AG72" s="1174"/>
      <c r="AH72" s="1174"/>
      <c r="AI72" s="1174"/>
      <c r="AJ72" s="1174"/>
      <c r="AK72" s="1174"/>
      <c r="AL72" s="1174"/>
      <c r="AM72" s="1174"/>
      <c r="AN72" s="1174"/>
      <c r="AO72" s="1174"/>
      <c r="AP72" s="1174"/>
      <c r="AQ72" s="1174"/>
      <c r="AR72" s="1174"/>
      <c r="AS72" s="1174"/>
      <c r="AT72" s="1174"/>
      <c r="AU72" s="1174"/>
      <c r="AV72" s="1174"/>
      <c r="AW72" s="1174"/>
      <c r="AX72" s="1174"/>
      <c r="AY72" s="1174"/>
      <c r="AZ72" s="1174"/>
      <c r="BA72" s="1174"/>
      <c r="BB72" s="1174"/>
      <c r="BC72" s="1174"/>
    </row>
    <row r="73" spans="1:55" x14ac:dyDescent="0.2">
      <c r="A73" s="3104"/>
      <c r="B73" s="2465"/>
      <c r="C73" s="2465"/>
      <c r="D73" s="2465"/>
      <c r="E73" s="2465"/>
      <c r="F73" s="2465"/>
      <c r="G73" s="2465"/>
      <c r="H73" s="2465"/>
      <c r="I73" s="2466"/>
      <c r="J73" s="1174"/>
      <c r="K73" s="1174"/>
      <c r="L73" s="1174"/>
      <c r="M73" s="1174"/>
      <c r="N73" s="1174"/>
      <c r="O73" s="1174"/>
      <c r="P73" s="1174"/>
      <c r="Q73" s="1174"/>
      <c r="R73" s="1174"/>
      <c r="S73" s="1174"/>
      <c r="T73" s="1174"/>
      <c r="U73" s="1174"/>
      <c r="V73" s="1174"/>
      <c r="W73" s="1174"/>
      <c r="X73" s="1174"/>
      <c r="Y73" s="1174"/>
      <c r="Z73" s="1174"/>
      <c r="AA73" s="1174"/>
      <c r="AB73" s="1174"/>
      <c r="AC73" s="1174"/>
      <c r="AD73" s="1174"/>
      <c r="AE73" s="1174"/>
      <c r="AF73" s="1174"/>
      <c r="AG73" s="1174"/>
      <c r="AH73" s="1174"/>
      <c r="AI73" s="1174"/>
      <c r="AJ73" s="1174"/>
      <c r="AK73" s="1174"/>
      <c r="AL73" s="1174"/>
      <c r="AM73" s="1174"/>
      <c r="AN73" s="1174"/>
      <c r="AO73" s="1174"/>
      <c r="AP73" s="1174"/>
      <c r="AQ73" s="1174"/>
      <c r="AR73" s="1174"/>
      <c r="AS73" s="1174"/>
      <c r="AT73" s="1174"/>
      <c r="AU73" s="1174"/>
      <c r="AV73" s="1174"/>
      <c r="AW73" s="1174"/>
      <c r="AX73" s="1174"/>
      <c r="AY73" s="1174"/>
      <c r="AZ73" s="1174"/>
      <c r="BA73" s="1174"/>
      <c r="BB73" s="1174"/>
      <c r="BC73" s="1174"/>
    </row>
    <row r="74" spans="1:55" ht="15.75" thickBot="1" x14ac:dyDescent="0.25">
      <c r="A74" s="2414" t="s">
        <v>798</v>
      </c>
      <c r="B74" s="2415"/>
      <c r="C74" s="2415"/>
      <c r="D74" s="2415"/>
      <c r="E74" s="2415"/>
      <c r="F74" s="2415"/>
      <c r="G74" s="2415"/>
      <c r="H74" s="2415"/>
      <c r="I74" s="3105"/>
      <c r="J74" s="1174"/>
      <c r="K74" s="1174"/>
      <c r="L74" s="1174"/>
      <c r="M74" s="1174"/>
      <c r="N74" s="1174"/>
      <c r="O74" s="1174"/>
      <c r="P74" s="1174"/>
      <c r="Q74" s="1174"/>
      <c r="R74" s="1174"/>
      <c r="S74" s="1174"/>
      <c r="T74" s="1174"/>
      <c r="U74" s="1174"/>
      <c r="V74" s="1174"/>
      <c r="W74" s="1174"/>
      <c r="X74" s="1174"/>
      <c r="Y74" s="1174"/>
      <c r="Z74" s="1174"/>
      <c r="AA74" s="1174"/>
      <c r="AB74" s="1174"/>
      <c r="AC74" s="1174"/>
      <c r="AD74" s="1174"/>
      <c r="AE74" s="1174"/>
      <c r="AF74" s="1174"/>
      <c r="AG74" s="1174"/>
      <c r="AH74" s="1174"/>
      <c r="AI74" s="1174"/>
      <c r="AJ74" s="1174"/>
      <c r="AK74" s="1174"/>
      <c r="AL74" s="1174"/>
      <c r="AM74" s="1174"/>
      <c r="AN74" s="1174"/>
      <c r="AO74" s="1174"/>
      <c r="AP74" s="1174"/>
      <c r="AQ74" s="1174"/>
      <c r="AR74" s="1174"/>
      <c r="AS74" s="1174"/>
      <c r="AT74" s="1174"/>
      <c r="AU74" s="1174"/>
      <c r="AV74" s="1174"/>
      <c r="AW74" s="1174"/>
      <c r="AX74" s="1174"/>
      <c r="AY74" s="1174"/>
      <c r="AZ74" s="1174"/>
      <c r="BA74" s="1174"/>
      <c r="BB74" s="1174"/>
      <c r="BC74" s="1174"/>
    </row>
    <row r="75" spans="1:55" x14ac:dyDescent="0.2">
      <c r="A75" s="2337" t="s">
        <v>799</v>
      </c>
      <c r="B75" s="2338"/>
      <c r="C75" s="2338"/>
      <c r="D75" s="2338"/>
      <c r="E75" s="2338"/>
      <c r="F75" s="2338"/>
      <c r="G75" s="2338"/>
      <c r="H75" s="2338"/>
      <c r="I75" s="2339"/>
      <c r="J75" s="1174"/>
      <c r="K75" s="1174"/>
      <c r="L75" s="1174"/>
      <c r="M75" s="1174"/>
      <c r="N75" s="1174"/>
      <c r="O75" s="1174"/>
      <c r="P75" s="1174"/>
      <c r="Q75" s="1174"/>
      <c r="R75" s="1174"/>
      <c r="S75" s="1174"/>
      <c r="T75" s="1174"/>
      <c r="U75" s="1174"/>
      <c r="V75" s="1174"/>
      <c r="W75" s="1174"/>
      <c r="X75" s="1174"/>
      <c r="Y75" s="1174"/>
      <c r="Z75" s="1174"/>
      <c r="AA75" s="1174"/>
      <c r="AB75" s="1174"/>
      <c r="AC75" s="1174"/>
      <c r="AD75" s="1174"/>
      <c r="AE75" s="1174"/>
      <c r="AF75" s="1174"/>
      <c r="AG75" s="1174"/>
      <c r="AH75" s="1174"/>
      <c r="AI75" s="1174"/>
      <c r="AJ75" s="1174"/>
      <c r="AK75" s="1174"/>
      <c r="AL75" s="1174"/>
      <c r="AM75" s="1174"/>
      <c r="AN75" s="1174"/>
      <c r="AO75" s="1174"/>
      <c r="AP75" s="1174"/>
      <c r="AQ75" s="1174"/>
      <c r="AR75" s="1174"/>
      <c r="AS75" s="1174"/>
      <c r="AT75" s="1174"/>
      <c r="AU75" s="1174"/>
      <c r="AV75" s="1174"/>
      <c r="AW75" s="1174"/>
      <c r="AX75" s="1174"/>
      <c r="AY75" s="1174"/>
      <c r="AZ75" s="1174"/>
      <c r="BA75" s="1174"/>
      <c r="BB75" s="1174"/>
      <c r="BC75" s="1174"/>
    </row>
    <row r="76" spans="1:55" x14ac:dyDescent="0.2">
      <c r="A76" s="2340"/>
      <c r="B76" s="2341"/>
      <c r="C76" s="2341"/>
      <c r="D76" s="2341"/>
      <c r="E76" s="2341"/>
      <c r="F76" s="2341"/>
      <c r="G76" s="2341"/>
      <c r="H76" s="2341"/>
      <c r="I76" s="2342"/>
      <c r="J76" s="1174"/>
      <c r="K76" s="1174"/>
      <c r="L76" s="1174"/>
      <c r="M76" s="1174"/>
      <c r="N76" s="1174"/>
      <c r="O76" s="1174"/>
      <c r="P76" s="1174"/>
      <c r="Q76" s="1174"/>
      <c r="R76" s="1174"/>
      <c r="S76" s="1174"/>
      <c r="T76" s="1174"/>
      <c r="U76" s="1174"/>
      <c r="V76" s="1174"/>
      <c r="W76" s="1174"/>
      <c r="X76" s="1174"/>
      <c r="Y76" s="1174"/>
      <c r="Z76" s="1174"/>
      <c r="AA76" s="1174"/>
      <c r="AB76" s="1174"/>
      <c r="AC76" s="1174"/>
      <c r="AD76" s="1174"/>
      <c r="AE76" s="1174"/>
      <c r="AF76" s="1174"/>
      <c r="AG76" s="1174"/>
      <c r="AH76" s="1174"/>
      <c r="AI76" s="1174"/>
      <c r="AJ76" s="1174"/>
      <c r="AK76" s="1174"/>
      <c r="AL76" s="1174"/>
      <c r="AM76" s="1174"/>
      <c r="AN76" s="1174"/>
      <c r="AO76" s="1174"/>
      <c r="AP76" s="1174"/>
      <c r="AQ76" s="1174"/>
      <c r="AR76" s="1174"/>
      <c r="AS76" s="1174"/>
      <c r="AT76" s="1174"/>
      <c r="AU76" s="1174"/>
      <c r="AV76" s="1174"/>
      <c r="AW76" s="1174"/>
      <c r="AX76" s="1174"/>
      <c r="AY76" s="1174"/>
      <c r="AZ76" s="1174"/>
      <c r="BA76" s="1174"/>
      <c r="BB76" s="1174"/>
      <c r="BC76" s="1174"/>
    </row>
    <row r="77" spans="1:55" x14ac:dyDescent="0.2">
      <c r="A77" s="2343"/>
      <c r="B77" s="2344"/>
      <c r="C77" s="2344"/>
      <c r="D77" s="2344"/>
      <c r="E77" s="2344"/>
      <c r="F77" s="2344"/>
      <c r="G77" s="2344"/>
      <c r="H77" s="2344"/>
      <c r="I77" s="2345"/>
      <c r="J77" s="1174"/>
      <c r="K77" s="1174"/>
      <c r="L77" s="1174"/>
      <c r="M77" s="1174"/>
      <c r="N77" s="1174"/>
      <c r="O77" s="1174"/>
      <c r="P77" s="1174"/>
      <c r="Q77" s="1174"/>
      <c r="R77" s="1174"/>
      <c r="S77" s="1174"/>
      <c r="T77" s="1174"/>
      <c r="U77" s="1174"/>
      <c r="V77" s="1174"/>
      <c r="W77" s="1174"/>
      <c r="X77" s="1174"/>
      <c r="Y77" s="1174"/>
      <c r="Z77" s="1174"/>
      <c r="AA77" s="1174"/>
      <c r="AB77" s="1174"/>
      <c r="AC77" s="1174"/>
      <c r="AD77" s="1174"/>
      <c r="AE77" s="1174"/>
      <c r="AF77" s="1174"/>
      <c r="AG77" s="1174"/>
      <c r="AH77" s="1174"/>
      <c r="AI77" s="1174"/>
      <c r="AJ77" s="1174"/>
      <c r="AK77" s="1174"/>
      <c r="AL77" s="1174"/>
      <c r="AM77" s="1174"/>
      <c r="AN77" s="1174"/>
      <c r="AO77" s="1174"/>
      <c r="AP77" s="1174"/>
      <c r="AQ77" s="1174"/>
      <c r="AR77" s="1174"/>
      <c r="AS77" s="1174"/>
      <c r="AT77" s="1174"/>
      <c r="AU77" s="1174"/>
      <c r="AV77" s="1174"/>
      <c r="AW77" s="1174"/>
      <c r="AX77" s="1174"/>
      <c r="AY77" s="1174"/>
      <c r="AZ77" s="1174"/>
      <c r="BA77" s="1174"/>
      <c r="BB77" s="1174"/>
      <c r="BC77" s="1174"/>
    </row>
    <row r="78" spans="1:55" ht="13.5" customHeight="1" x14ac:dyDescent="0.2">
      <c r="A78" s="2343"/>
      <c r="B78" s="2344"/>
      <c r="C78" s="2344"/>
      <c r="D78" s="2344"/>
      <c r="E78" s="2344"/>
      <c r="F78" s="2344"/>
      <c r="G78" s="2344"/>
      <c r="H78" s="2344"/>
      <c r="I78" s="2345"/>
      <c r="J78" s="1174"/>
      <c r="K78" s="1174"/>
      <c r="L78" s="1174"/>
      <c r="M78" s="1174"/>
      <c r="N78" s="1174"/>
      <c r="O78" s="1174"/>
      <c r="P78" s="1174"/>
      <c r="Q78" s="1174"/>
      <c r="R78" s="1174"/>
      <c r="S78" s="1174"/>
      <c r="T78" s="1174"/>
      <c r="U78" s="1174"/>
      <c r="V78" s="1174"/>
      <c r="W78" s="1174"/>
      <c r="X78" s="1174"/>
      <c r="Y78" s="1174"/>
      <c r="Z78" s="1174"/>
      <c r="AA78" s="1174"/>
      <c r="AB78" s="1174"/>
      <c r="AC78" s="1174"/>
      <c r="AD78" s="1174"/>
      <c r="AE78" s="1174"/>
      <c r="AF78" s="1174"/>
      <c r="AG78" s="1174"/>
      <c r="AH78" s="1174"/>
      <c r="AI78" s="1174"/>
      <c r="AJ78" s="1174"/>
      <c r="AK78" s="1174"/>
      <c r="AL78" s="1174"/>
      <c r="AM78" s="1174"/>
      <c r="AN78" s="1174"/>
      <c r="AO78" s="1174"/>
      <c r="AP78" s="1174"/>
      <c r="AQ78" s="1174"/>
      <c r="AR78" s="1174"/>
      <c r="AS78" s="1174"/>
      <c r="AT78" s="1174"/>
      <c r="AU78" s="1174"/>
      <c r="AV78" s="1174"/>
      <c r="AW78" s="1174"/>
      <c r="AX78" s="1174"/>
      <c r="AY78" s="1174"/>
      <c r="AZ78" s="1174"/>
      <c r="BA78" s="1174"/>
      <c r="BB78" s="1174"/>
      <c r="BC78" s="1174"/>
    </row>
    <row r="79" spans="1:55" x14ac:dyDescent="0.2">
      <c r="A79" s="2346"/>
      <c r="B79" s="2347"/>
      <c r="C79" s="2347"/>
      <c r="D79" s="2347"/>
      <c r="E79" s="2347"/>
      <c r="F79" s="2347"/>
      <c r="G79" s="2347"/>
      <c r="H79" s="2347"/>
      <c r="I79" s="2348"/>
      <c r="J79" s="1174"/>
      <c r="K79" s="1174"/>
      <c r="L79" s="1174"/>
      <c r="M79" s="1174"/>
      <c r="N79" s="1174"/>
      <c r="O79" s="1174"/>
      <c r="P79" s="1174"/>
      <c r="Q79" s="1174"/>
      <c r="R79" s="1174"/>
      <c r="S79" s="1174"/>
      <c r="T79" s="1174"/>
      <c r="U79" s="1174"/>
      <c r="V79" s="1174"/>
      <c r="W79" s="1174"/>
      <c r="X79" s="1174"/>
      <c r="Y79" s="1174"/>
      <c r="Z79" s="1174"/>
      <c r="AA79" s="1174"/>
      <c r="AB79" s="1174"/>
      <c r="AC79" s="1174"/>
      <c r="AD79" s="1174"/>
      <c r="AE79" s="1174"/>
      <c r="AF79" s="1174"/>
      <c r="AG79" s="1174"/>
      <c r="AH79" s="1174"/>
      <c r="AI79" s="1174"/>
      <c r="AJ79" s="1174"/>
      <c r="AK79" s="1174"/>
      <c r="AL79" s="1174"/>
      <c r="AM79" s="1174"/>
      <c r="AN79" s="1174"/>
      <c r="AO79" s="1174"/>
      <c r="AP79" s="1174"/>
      <c r="AQ79" s="1174"/>
      <c r="AR79" s="1174"/>
      <c r="AS79" s="1174"/>
      <c r="AT79" s="1174"/>
      <c r="AU79" s="1174"/>
      <c r="AV79" s="1174"/>
      <c r="AW79" s="1174"/>
      <c r="AX79" s="1174"/>
      <c r="AY79" s="1174"/>
      <c r="AZ79" s="1174"/>
      <c r="BA79" s="1174"/>
      <c r="BB79" s="1174"/>
      <c r="BC79" s="1174"/>
    </row>
    <row r="80" spans="1:55" ht="24" customHeight="1" thickBot="1" x14ac:dyDescent="0.25">
      <c r="A80" s="2349" t="s">
        <v>800</v>
      </c>
      <c r="B80" s="2350"/>
      <c r="C80" s="2351"/>
      <c r="D80" s="2352" t="s">
        <v>801</v>
      </c>
      <c r="E80" s="2350"/>
      <c r="F80" s="2350"/>
      <c r="G80" s="2350"/>
      <c r="H80" s="2350"/>
      <c r="I80" s="2353"/>
      <c r="J80" s="1174"/>
      <c r="K80" s="1174"/>
      <c r="L80" s="1174"/>
      <c r="M80" s="1174"/>
      <c r="N80" s="1174"/>
      <c r="O80" s="1174"/>
      <c r="P80" s="1174"/>
      <c r="Q80" s="1174"/>
      <c r="R80" s="1174"/>
      <c r="S80" s="1174"/>
      <c r="T80" s="1174"/>
      <c r="U80" s="1174"/>
      <c r="V80" s="1174"/>
      <c r="W80" s="1174"/>
      <c r="X80" s="1174"/>
      <c r="Y80" s="1174"/>
      <c r="Z80" s="1174"/>
      <c r="AA80" s="1174"/>
      <c r="AB80" s="1174"/>
      <c r="AC80" s="1174"/>
      <c r="AD80" s="1174"/>
      <c r="AE80" s="1174"/>
      <c r="AF80" s="1174"/>
      <c r="AG80" s="1174"/>
      <c r="AH80" s="1174"/>
      <c r="AI80" s="1174"/>
      <c r="AJ80" s="1174"/>
      <c r="AK80" s="1174"/>
      <c r="AL80" s="1174"/>
      <c r="AM80" s="1174"/>
      <c r="AN80" s="1174"/>
      <c r="AO80" s="1174"/>
      <c r="AP80" s="1174"/>
      <c r="AQ80" s="1174"/>
      <c r="AR80" s="1174"/>
      <c r="AS80" s="1174"/>
      <c r="AT80" s="1174"/>
      <c r="AU80" s="1174"/>
      <c r="AV80" s="1174"/>
      <c r="AW80" s="1174"/>
      <c r="AX80" s="1174"/>
      <c r="AY80" s="1174"/>
      <c r="AZ80" s="1174"/>
      <c r="BA80" s="1174"/>
      <c r="BB80" s="1174"/>
      <c r="BC80" s="1174"/>
    </row>
    <row r="81" spans="1:55" ht="12.75" customHeight="1" x14ac:dyDescent="0.2">
      <c r="A81" s="1177"/>
      <c r="B81" s="1177"/>
      <c r="C81" s="1177"/>
      <c r="D81" s="1177"/>
      <c r="E81" s="1177"/>
      <c r="F81" s="1177"/>
      <c r="G81" s="1177"/>
      <c r="H81" s="1177"/>
      <c r="I81" s="1177"/>
      <c r="J81" s="1174"/>
      <c r="K81" s="1174"/>
      <c r="L81" s="1174"/>
      <c r="M81" s="1174"/>
      <c r="N81" s="1174"/>
      <c r="O81" s="1174"/>
      <c r="P81" s="1174"/>
      <c r="Q81" s="1174"/>
      <c r="R81" s="1174"/>
      <c r="S81" s="1174"/>
      <c r="T81" s="1174"/>
      <c r="U81" s="1174"/>
      <c r="V81" s="1174"/>
      <c r="W81" s="1174"/>
      <c r="X81" s="1174"/>
      <c r="Y81" s="1174"/>
      <c r="Z81" s="1174"/>
      <c r="AA81" s="1174"/>
      <c r="AB81" s="1174"/>
      <c r="AC81" s="1174"/>
      <c r="AD81" s="1174"/>
      <c r="AE81" s="1174"/>
      <c r="AF81" s="1174"/>
      <c r="AG81" s="1174"/>
      <c r="AH81" s="1174"/>
      <c r="AI81" s="1174"/>
      <c r="AJ81" s="1174"/>
      <c r="AK81" s="1174"/>
      <c r="AL81" s="1174"/>
      <c r="AM81" s="1174"/>
      <c r="AN81" s="1174"/>
      <c r="AO81" s="1174"/>
      <c r="AP81" s="1174"/>
      <c r="AQ81" s="1174"/>
      <c r="AR81" s="1174"/>
      <c r="AS81" s="1174"/>
      <c r="AT81" s="1174"/>
      <c r="AU81" s="1174"/>
      <c r="AV81" s="1174"/>
      <c r="AW81" s="1174"/>
      <c r="AX81" s="1174"/>
      <c r="AY81" s="1174"/>
      <c r="AZ81" s="1174"/>
      <c r="BA81" s="1174"/>
      <c r="BB81" s="1174"/>
      <c r="BC81" s="1174"/>
    </row>
    <row r="82" spans="1:55" hidden="1" x14ac:dyDescent="0.2">
      <c r="A82" s="1177"/>
      <c r="B82" s="1184"/>
      <c r="C82" s="1184"/>
      <c r="D82" s="1184"/>
      <c r="E82" s="1184"/>
      <c r="F82" s="1184"/>
      <c r="G82" s="1184"/>
      <c r="H82" s="1184"/>
      <c r="I82" s="1184"/>
      <c r="J82" s="1174"/>
      <c r="K82" s="1174"/>
      <c r="L82" s="1174"/>
      <c r="M82" s="1174"/>
      <c r="N82" s="1174"/>
      <c r="O82" s="1174"/>
      <c r="P82" s="1174"/>
      <c r="Q82" s="1174"/>
      <c r="R82" s="1174"/>
      <c r="S82" s="1174"/>
      <c r="T82" s="1174"/>
      <c r="U82" s="1174"/>
      <c r="V82" s="1174"/>
      <c r="W82" s="1174"/>
      <c r="X82" s="1174"/>
      <c r="Y82" s="1174"/>
      <c r="Z82" s="1174"/>
      <c r="AA82" s="1174"/>
      <c r="AB82" s="1174"/>
      <c r="AC82" s="1174"/>
      <c r="AD82" s="1174"/>
      <c r="AE82" s="1174"/>
      <c r="AF82" s="1174"/>
      <c r="AG82" s="1174"/>
      <c r="AH82" s="1174"/>
      <c r="AI82" s="1174"/>
      <c r="AJ82" s="1174"/>
      <c r="AK82" s="1174"/>
      <c r="AL82" s="1174"/>
      <c r="AM82" s="1174"/>
      <c r="AN82" s="1174"/>
      <c r="AO82" s="1174"/>
      <c r="AP82" s="1174"/>
      <c r="AQ82" s="1174"/>
      <c r="AR82" s="1174"/>
      <c r="AS82" s="1174"/>
      <c r="AT82" s="1174"/>
      <c r="AU82" s="1174"/>
      <c r="AV82" s="1174"/>
      <c r="AW82" s="1174"/>
      <c r="AX82" s="1174"/>
      <c r="AY82" s="1174"/>
      <c r="AZ82" s="1174"/>
      <c r="BA82" s="1174"/>
      <c r="BB82" s="1174"/>
      <c r="BC82" s="1174"/>
    </row>
    <row r="83" spans="1:55" hidden="1" x14ac:dyDescent="0.2">
      <c r="A83" s="1174"/>
      <c r="B83" s="1174"/>
      <c r="C83" s="1174"/>
      <c r="D83" s="1174"/>
      <c r="E83" s="1174"/>
      <c r="F83" s="1174"/>
      <c r="G83" s="1174"/>
      <c r="H83" s="1174"/>
      <c r="I83" s="1174"/>
      <c r="J83" s="1174"/>
      <c r="K83" s="1174"/>
      <c r="L83" s="1174"/>
      <c r="M83" s="1174"/>
      <c r="N83" s="1174"/>
      <c r="O83" s="1174"/>
      <c r="P83" s="1174"/>
      <c r="Q83" s="1174"/>
      <c r="R83" s="1174"/>
      <c r="S83" s="1174"/>
      <c r="T83" s="1174"/>
      <c r="U83" s="1174"/>
      <c r="V83" s="1174"/>
      <c r="W83" s="1174"/>
      <c r="X83" s="1174"/>
      <c r="Y83" s="1174"/>
      <c r="Z83" s="1174"/>
      <c r="AA83" s="1174"/>
      <c r="AB83" s="1174"/>
      <c r="AC83" s="1174"/>
      <c r="AD83" s="1174"/>
      <c r="AE83" s="1174"/>
      <c r="AF83" s="1174"/>
      <c r="AG83" s="1174"/>
      <c r="AH83" s="1174"/>
      <c r="AI83" s="1174"/>
      <c r="AJ83" s="1174"/>
      <c r="AK83" s="1174"/>
      <c r="AL83" s="1174"/>
      <c r="AM83" s="1174"/>
      <c r="AN83" s="1174"/>
      <c r="AO83" s="1174"/>
      <c r="AP83" s="1174"/>
      <c r="AQ83" s="1174"/>
      <c r="AR83" s="1174"/>
      <c r="AS83" s="1174"/>
      <c r="AT83" s="1174"/>
      <c r="AU83" s="1174"/>
      <c r="AV83" s="1174"/>
      <c r="AW83" s="1174"/>
      <c r="AX83" s="1174"/>
      <c r="AY83" s="1174"/>
      <c r="AZ83" s="1174"/>
      <c r="BA83" s="1174"/>
      <c r="BB83" s="1174"/>
      <c r="BC83" s="1174"/>
    </row>
    <row r="84" spans="1:55" hidden="1" x14ac:dyDescent="0.2">
      <c r="A84" s="1174"/>
      <c r="B84" s="1174"/>
      <c r="C84" s="1174"/>
      <c r="D84" s="1174"/>
      <c r="E84" s="1174"/>
      <c r="F84" s="1174"/>
      <c r="G84" s="1174"/>
      <c r="H84" s="1174"/>
      <c r="I84" s="1174"/>
      <c r="J84" s="1174"/>
      <c r="K84" s="1174"/>
      <c r="L84" s="1174"/>
      <c r="M84" s="1174"/>
      <c r="N84" s="1174"/>
      <c r="O84" s="1174"/>
      <c r="P84" s="1174"/>
      <c r="Q84" s="1174"/>
      <c r="R84" s="1174"/>
      <c r="S84" s="1174"/>
      <c r="T84" s="1174"/>
      <c r="U84" s="1174"/>
      <c r="V84" s="1174"/>
      <c r="W84" s="1174"/>
      <c r="X84" s="1174"/>
      <c r="Y84" s="1174"/>
      <c r="Z84" s="1174"/>
      <c r="AA84" s="1174"/>
      <c r="AB84" s="1174"/>
      <c r="AC84" s="1174"/>
      <c r="AD84" s="1174"/>
      <c r="AE84" s="1174"/>
      <c r="AF84" s="1174"/>
      <c r="AG84" s="1174"/>
      <c r="AH84" s="1174"/>
      <c r="AI84" s="1174"/>
      <c r="AJ84" s="1174"/>
      <c r="AK84" s="1174"/>
      <c r="AL84" s="1174"/>
      <c r="AM84" s="1174"/>
      <c r="AN84" s="1174"/>
      <c r="AO84" s="1174"/>
      <c r="AP84" s="1174"/>
      <c r="AQ84" s="1174"/>
      <c r="AR84" s="1174"/>
      <c r="AS84" s="1174"/>
      <c r="AT84" s="1174"/>
      <c r="AU84" s="1174"/>
      <c r="AV84" s="1174"/>
      <c r="AW84" s="1174"/>
      <c r="AX84" s="1174"/>
      <c r="AY84" s="1174"/>
      <c r="AZ84" s="1174"/>
      <c r="BA84" s="1174"/>
      <c r="BB84" s="1174"/>
      <c r="BC84" s="1174"/>
    </row>
    <row r="85" spans="1:55" ht="12.75" hidden="1" customHeight="1" x14ac:dyDescent="0.2">
      <c r="A85" s="1174"/>
      <c r="B85" s="1174"/>
      <c r="C85" s="1174"/>
      <c r="D85" s="1174"/>
      <c r="E85" s="1174"/>
      <c r="F85" s="1174"/>
      <c r="G85" s="1174"/>
      <c r="H85" s="1174"/>
      <c r="I85" s="1174"/>
      <c r="J85" s="1174"/>
      <c r="K85" s="1174"/>
      <c r="L85" s="1174"/>
      <c r="M85" s="1174"/>
      <c r="N85" s="1174"/>
      <c r="O85" s="1174"/>
      <c r="P85" s="1174"/>
      <c r="Q85" s="1174"/>
      <c r="R85" s="1174"/>
      <c r="S85" s="1174"/>
      <c r="T85" s="1174"/>
      <c r="U85" s="1174"/>
      <c r="V85" s="1174"/>
      <c r="W85" s="1174"/>
      <c r="X85" s="1174"/>
      <c r="Y85" s="1174"/>
      <c r="Z85" s="1174"/>
      <c r="AA85" s="1174"/>
      <c r="AB85" s="1174"/>
      <c r="AC85" s="1174"/>
      <c r="AD85" s="1174"/>
      <c r="AE85" s="1174"/>
      <c r="AF85" s="1174"/>
      <c r="AG85" s="1174"/>
      <c r="AH85" s="1174"/>
      <c r="AI85" s="1174"/>
      <c r="AJ85" s="1174"/>
      <c r="AK85" s="1174"/>
      <c r="AL85" s="1174"/>
      <c r="AM85" s="1174"/>
      <c r="AN85" s="1174"/>
      <c r="AO85" s="1174"/>
      <c r="AP85" s="1174"/>
      <c r="AQ85" s="1174"/>
      <c r="AR85" s="1174"/>
      <c r="AS85" s="1174"/>
      <c r="AT85" s="1174"/>
      <c r="AU85" s="1174"/>
      <c r="AV85" s="1174"/>
      <c r="AW85" s="1174"/>
      <c r="AX85" s="1174"/>
      <c r="AY85" s="1174"/>
      <c r="AZ85" s="1174"/>
      <c r="BA85" s="1174"/>
      <c r="BB85" s="1174"/>
      <c r="BC85" s="1174"/>
    </row>
    <row r="86" spans="1:55" ht="25.5" hidden="1" customHeight="1" x14ac:dyDescent="0.2">
      <c r="A86" s="1174"/>
      <c r="B86" s="1174"/>
      <c r="C86" s="1174"/>
      <c r="D86" s="1174"/>
      <c r="E86" s="1174"/>
      <c r="F86" s="1174"/>
      <c r="G86" s="1174"/>
      <c r="H86" s="1174"/>
      <c r="I86" s="1174"/>
      <c r="J86" s="1174"/>
      <c r="K86" s="1174"/>
      <c r="L86" s="1174"/>
      <c r="M86" s="1174"/>
      <c r="N86" s="1174"/>
      <c r="O86" s="1174"/>
      <c r="P86" s="1174"/>
      <c r="Q86" s="1174"/>
      <c r="R86" s="1174"/>
      <c r="S86" s="1174"/>
      <c r="T86" s="1174"/>
      <c r="U86" s="1174"/>
      <c r="V86" s="1174"/>
      <c r="W86" s="1174"/>
      <c r="X86" s="1174"/>
      <c r="Y86" s="1174"/>
      <c r="Z86" s="1174"/>
      <c r="AA86" s="1174"/>
      <c r="AB86" s="1174"/>
      <c r="AC86" s="1174"/>
      <c r="AD86" s="1174"/>
      <c r="AE86" s="1174"/>
      <c r="AF86" s="1174"/>
      <c r="AG86" s="1174"/>
      <c r="AH86" s="1174"/>
      <c r="AI86" s="1174"/>
      <c r="AJ86" s="1174"/>
      <c r="AK86" s="1174"/>
      <c r="AL86" s="1174"/>
      <c r="AM86" s="1174"/>
      <c r="AN86" s="1174"/>
      <c r="AO86" s="1174"/>
      <c r="AP86" s="1174"/>
      <c r="AQ86" s="1174"/>
      <c r="AR86" s="1174"/>
      <c r="AS86" s="1174"/>
      <c r="AT86" s="1174"/>
      <c r="AU86" s="1174"/>
      <c r="AV86" s="1174"/>
      <c r="AW86" s="1174"/>
      <c r="AX86" s="1174"/>
      <c r="AY86" s="1174"/>
      <c r="AZ86" s="1174"/>
      <c r="BA86" s="1174"/>
      <c r="BB86" s="1174"/>
      <c r="BC86" s="1174"/>
    </row>
    <row r="87" spans="1:55" hidden="1" x14ac:dyDescent="0.2">
      <c r="A87" s="1174"/>
      <c r="B87" s="1174"/>
      <c r="C87" s="1174"/>
      <c r="D87" s="1174"/>
      <c r="E87" s="1174"/>
      <c r="F87" s="1174"/>
      <c r="G87" s="1174"/>
      <c r="H87" s="1174"/>
      <c r="I87" s="1174"/>
      <c r="J87" s="1174"/>
      <c r="K87" s="1174"/>
      <c r="L87" s="1174"/>
      <c r="M87" s="1174"/>
      <c r="N87" s="1174"/>
      <c r="O87" s="1174"/>
      <c r="P87" s="1174"/>
      <c r="Q87" s="1174"/>
      <c r="R87" s="1174"/>
      <c r="S87" s="1174"/>
      <c r="T87" s="1174"/>
      <c r="U87" s="1174"/>
      <c r="V87" s="1174"/>
      <c r="W87" s="1174"/>
      <c r="X87" s="1174"/>
      <c r="Y87" s="1174"/>
      <c r="Z87" s="1174"/>
      <c r="AA87" s="1174"/>
      <c r="AB87" s="1174"/>
      <c r="AC87" s="1174"/>
      <c r="AD87" s="1174"/>
      <c r="AE87" s="1174"/>
      <c r="AF87" s="1174"/>
      <c r="AG87" s="1174"/>
      <c r="AH87" s="1174"/>
      <c r="AI87" s="1174"/>
      <c r="AJ87" s="1174"/>
      <c r="AK87" s="1174"/>
      <c r="AL87" s="1174"/>
      <c r="AM87" s="1174"/>
      <c r="AN87" s="1174"/>
      <c r="AO87" s="1174"/>
      <c r="AP87" s="1174"/>
      <c r="AQ87" s="1174"/>
      <c r="AR87" s="1174"/>
      <c r="AS87" s="1174"/>
      <c r="AT87" s="1174"/>
      <c r="AU87" s="1174"/>
      <c r="AV87" s="1174"/>
      <c r="AW87" s="1174"/>
      <c r="AX87" s="1174"/>
      <c r="AY87" s="1174"/>
      <c r="AZ87" s="1174"/>
      <c r="BA87" s="1174"/>
      <c r="BB87" s="1174"/>
      <c r="BC87" s="1174"/>
    </row>
    <row r="88" spans="1:55" hidden="1" x14ac:dyDescent="0.2">
      <c r="A88" s="1174"/>
      <c r="B88" s="1174"/>
      <c r="C88" s="1174"/>
      <c r="D88" s="1174"/>
      <c r="E88" s="1174"/>
      <c r="F88" s="1174"/>
      <c r="G88" s="1174"/>
      <c r="H88" s="1174"/>
      <c r="I88" s="1174"/>
      <c r="J88" s="1174"/>
      <c r="K88" s="1174"/>
      <c r="L88" s="1174"/>
      <c r="M88" s="1174"/>
      <c r="N88" s="1174"/>
      <c r="O88" s="1174"/>
      <c r="P88" s="1174"/>
      <c r="Q88" s="1174"/>
      <c r="R88" s="1174"/>
      <c r="S88" s="1174"/>
      <c r="T88" s="1174"/>
      <c r="U88" s="1174"/>
      <c r="V88" s="1174"/>
      <c r="W88" s="1174"/>
      <c r="X88" s="1174"/>
      <c r="Y88" s="1174"/>
      <c r="Z88" s="1174"/>
      <c r="AA88" s="1174"/>
      <c r="AB88" s="1174"/>
      <c r="AC88" s="1174"/>
      <c r="AD88" s="1174"/>
      <c r="AE88" s="1174"/>
      <c r="AF88" s="1174"/>
      <c r="AG88" s="1174"/>
      <c r="AH88" s="1174"/>
      <c r="AI88" s="1174"/>
      <c r="AJ88" s="1174"/>
      <c r="AK88" s="1174"/>
      <c r="AL88" s="1174"/>
      <c r="AM88" s="1174"/>
      <c r="AN88" s="1174"/>
      <c r="AO88" s="1174"/>
      <c r="AP88" s="1174"/>
      <c r="AQ88" s="1174"/>
      <c r="AR88" s="1174"/>
      <c r="AS88" s="1174"/>
      <c r="AT88" s="1174"/>
      <c r="AU88" s="1174"/>
      <c r="AV88" s="1174"/>
      <c r="AW88" s="1174"/>
      <c r="AX88" s="1174"/>
      <c r="AY88" s="1174"/>
      <c r="AZ88" s="1174"/>
      <c r="BA88" s="1174"/>
      <c r="BB88" s="1174"/>
      <c r="BC88" s="1174"/>
    </row>
    <row r="89" spans="1:55" hidden="1" x14ac:dyDescent="0.2">
      <c r="A89" s="1174"/>
      <c r="B89" s="1174"/>
      <c r="C89" s="1174"/>
      <c r="D89" s="1174"/>
      <c r="E89" s="1174"/>
      <c r="F89" s="1174"/>
      <c r="G89" s="1174"/>
      <c r="H89" s="1174"/>
      <c r="I89" s="1174"/>
      <c r="J89" s="1174"/>
      <c r="K89" s="1174"/>
      <c r="L89" s="1174"/>
      <c r="M89" s="1174"/>
      <c r="N89" s="1174"/>
      <c r="O89" s="1174"/>
      <c r="P89" s="1174"/>
      <c r="Q89" s="1174"/>
      <c r="R89" s="1174"/>
      <c r="S89" s="1174"/>
      <c r="T89" s="1174"/>
      <c r="U89" s="1174"/>
      <c r="V89" s="1174"/>
      <c r="W89" s="1174"/>
      <c r="X89" s="1174"/>
      <c r="Y89" s="1174"/>
      <c r="Z89" s="1174"/>
      <c r="AA89" s="1174"/>
      <c r="AB89" s="1174"/>
      <c r="AC89" s="1174"/>
      <c r="AD89" s="1174"/>
      <c r="AE89" s="1174"/>
      <c r="AF89" s="1174"/>
      <c r="AG89" s="1174"/>
      <c r="AH89" s="1174"/>
      <c r="AI89" s="1174"/>
      <c r="AJ89" s="1174"/>
      <c r="AK89" s="1174"/>
      <c r="AL89" s="1174"/>
      <c r="AM89" s="1174"/>
      <c r="AN89" s="1174"/>
      <c r="AO89" s="1174"/>
      <c r="AP89" s="1174"/>
      <c r="AQ89" s="1174"/>
      <c r="AR89" s="1174"/>
      <c r="AS89" s="1174"/>
      <c r="AT89" s="1174"/>
      <c r="AU89" s="1174"/>
      <c r="AV89" s="1174"/>
      <c r="AW89" s="1174"/>
      <c r="AX89" s="1174"/>
      <c r="AY89" s="1174"/>
      <c r="AZ89" s="1174"/>
      <c r="BA89" s="1174"/>
      <c r="BB89" s="1174"/>
      <c r="BC89" s="1174"/>
    </row>
    <row r="90" spans="1:55" hidden="1" x14ac:dyDescent="0.2">
      <c r="A90" s="1174"/>
      <c r="B90" s="1174"/>
      <c r="C90" s="1174"/>
      <c r="D90" s="1174"/>
      <c r="E90" s="1174"/>
      <c r="F90" s="1174"/>
      <c r="G90" s="1174"/>
      <c r="H90" s="1174"/>
      <c r="I90" s="1174"/>
      <c r="J90" s="1174"/>
      <c r="K90" s="1174"/>
      <c r="L90" s="1174"/>
      <c r="M90" s="1174"/>
      <c r="N90" s="1174"/>
      <c r="O90" s="1174"/>
      <c r="P90" s="1174"/>
      <c r="Q90" s="1174"/>
      <c r="R90" s="1174"/>
      <c r="S90" s="1174"/>
      <c r="T90" s="1174"/>
      <c r="U90" s="1174"/>
      <c r="V90" s="1174"/>
      <c r="W90" s="1174"/>
      <c r="X90" s="1174"/>
      <c r="Y90" s="1174"/>
      <c r="Z90" s="1174"/>
      <c r="AA90" s="1174"/>
      <c r="AB90" s="1174"/>
      <c r="AC90" s="1174"/>
      <c r="AD90" s="1174"/>
      <c r="AE90" s="1174"/>
      <c r="AF90" s="1174"/>
      <c r="AG90" s="1174"/>
      <c r="AH90" s="1174"/>
      <c r="AI90" s="1174"/>
      <c r="AJ90" s="1174"/>
      <c r="AK90" s="1174"/>
      <c r="AL90" s="1174"/>
      <c r="AM90" s="1174"/>
      <c r="AN90" s="1174"/>
      <c r="AO90" s="1174"/>
      <c r="AP90" s="1174"/>
      <c r="AQ90" s="1174"/>
      <c r="AR90" s="1174"/>
      <c r="AS90" s="1174"/>
      <c r="AT90" s="1174"/>
      <c r="AU90" s="1174"/>
      <c r="AV90" s="1174"/>
      <c r="AW90" s="1174"/>
      <c r="AX90" s="1174"/>
      <c r="AY90" s="1174"/>
      <c r="AZ90" s="1174"/>
      <c r="BA90" s="1174"/>
      <c r="BB90" s="1174"/>
      <c r="BC90" s="1174"/>
    </row>
    <row r="91" spans="1:55" hidden="1" x14ac:dyDescent="0.2">
      <c r="A91" s="1174"/>
      <c r="B91" s="1174"/>
      <c r="C91" s="1174"/>
      <c r="D91" s="1174"/>
      <c r="E91" s="1174"/>
      <c r="F91" s="1174"/>
      <c r="G91" s="1174"/>
      <c r="H91" s="1174"/>
      <c r="I91" s="1174"/>
      <c r="J91" s="1174"/>
      <c r="K91" s="1174"/>
      <c r="L91" s="1174"/>
      <c r="M91" s="1174"/>
      <c r="N91" s="1174"/>
      <c r="O91" s="1174"/>
      <c r="P91" s="1174"/>
      <c r="Q91" s="1174"/>
      <c r="R91" s="1174"/>
      <c r="S91" s="1174"/>
      <c r="T91" s="1174"/>
      <c r="U91" s="1174"/>
      <c r="V91" s="1174"/>
      <c r="W91" s="1174"/>
      <c r="X91" s="1174"/>
      <c r="Y91" s="1174"/>
      <c r="Z91" s="1174"/>
      <c r="AA91" s="1174"/>
      <c r="AB91" s="1174"/>
      <c r="AC91" s="1174"/>
      <c r="AD91" s="1174"/>
      <c r="AE91" s="1174"/>
      <c r="AF91" s="1174"/>
      <c r="AG91" s="1174"/>
      <c r="AH91" s="1174"/>
      <c r="AI91" s="1174"/>
      <c r="AJ91" s="1174"/>
      <c r="AK91" s="1174"/>
      <c r="AL91" s="1174"/>
      <c r="AM91" s="1174"/>
      <c r="AN91" s="1174"/>
      <c r="AO91" s="1174"/>
      <c r="AP91" s="1174"/>
      <c r="AQ91" s="1174"/>
      <c r="AR91" s="1174"/>
      <c r="AS91" s="1174"/>
      <c r="AT91" s="1174"/>
      <c r="AU91" s="1174"/>
      <c r="AV91" s="1174"/>
      <c r="AW91" s="1174"/>
      <c r="AX91" s="1174"/>
      <c r="AY91" s="1174"/>
      <c r="AZ91" s="1174"/>
      <c r="BA91" s="1174"/>
      <c r="BB91" s="1174"/>
      <c r="BC91" s="1174"/>
    </row>
    <row r="92" spans="1:55" hidden="1" x14ac:dyDescent="0.2">
      <c r="A92" s="1174"/>
      <c r="B92" s="1174"/>
      <c r="C92" s="1174"/>
      <c r="D92" s="1174"/>
      <c r="E92" s="1174"/>
      <c r="F92" s="1174"/>
      <c r="G92" s="1174"/>
      <c r="H92" s="1174"/>
      <c r="I92" s="1174"/>
      <c r="J92" s="1174"/>
      <c r="K92" s="1174"/>
      <c r="L92" s="1174"/>
      <c r="M92" s="1174"/>
      <c r="N92" s="1174"/>
      <c r="O92" s="1174"/>
      <c r="P92" s="1174"/>
      <c r="Q92" s="1174"/>
      <c r="R92" s="1174"/>
      <c r="S92" s="1174"/>
      <c r="T92" s="1174"/>
      <c r="U92" s="1174"/>
      <c r="V92" s="1174"/>
      <c r="W92" s="1174"/>
      <c r="X92" s="1174"/>
      <c r="Y92" s="1174"/>
      <c r="Z92" s="1174"/>
      <c r="AA92" s="1174"/>
      <c r="AB92" s="1174"/>
      <c r="AC92" s="1174"/>
      <c r="AD92" s="1174"/>
      <c r="AE92" s="1174"/>
      <c r="AF92" s="1174"/>
      <c r="AG92" s="1174"/>
      <c r="AH92" s="1174"/>
      <c r="AI92" s="1174"/>
      <c r="AJ92" s="1174"/>
      <c r="AK92" s="1174"/>
      <c r="AL92" s="1174"/>
      <c r="AM92" s="1174"/>
      <c r="AN92" s="1174"/>
      <c r="AO92" s="1174"/>
      <c r="AP92" s="1174"/>
      <c r="AQ92" s="1174"/>
      <c r="AR92" s="1174"/>
      <c r="AS92" s="1174"/>
      <c r="AT92" s="1174"/>
      <c r="AU92" s="1174"/>
      <c r="AV92" s="1174"/>
      <c r="AW92" s="1174"/>
      <c r="AX92" s="1174"/>
      <c r="AY92" s="1174"/>
      <c r="AZ92" s="1174"/>
      <c r="BA92" s="1174"/>
      <c r="BB92" s="1174"/>
      <c r="BC92" s="1174"/>
    </row>
    <row r="93" spans="1:55" hidden="1" x14ac:dyDescent="0.2">
      <c r="A93" s="1174"/>
      <c r="B93" s="1174"/>
      <c r="C93" s="1174"/>
      <c r="D93" s="1174"/>
      <c r="E93" s="1174"/>
      <c r="F93" s="1174"/>
      <c r="G93" s="1174"/>
      <c r="H93" s="1174"/>
      <c r="I93" s="1174"/>
      <c r="J93" s="1174"/>
      <c r="K93" s="1174"/>
      <c r="L93" s="1174"/>
      <c r="M93" s="1174"/>
      <c r="N93" s="1174"/>
      <c r="O93" s="1174"/>
      <c r="P93" s="1174"/>
      <c r="Q93" s="1174"/>
      <c r="R93" s="1174"/>
      <c r="S93" s="1174"/>
      <c r="T93" s="1174"/>
      <c r="U93" s="1174"/>
      <c r="V93" s="1174"/>
      <c r="W93" s="1174"/>
      <c r="X93" s="1174"/>
      <c r="Y93" s="1174"/>
      <c r="Z93" s="1174"/>
      <c r="AA93" s="1174"/>
      <c r="AB93" s="1174"/>
      <c r="AC93" s="1174"/>
      <c r="AD93" s="1174"/>
      <c r="AE93" s="1174"/>
      <c r="AF93" s="1174"/>
      <c r="AG93" s="1174"/>
      <c r="AH93" s="1174"/>
      <c r="AI93" s="1174"/>
      <c r="AJ93" s="1174"/>
      <c r="AK93" s="1174"/>
      <c r="AL93" s="1174"/>
      <c r="AM93" s="1174"/>
      <c r="AN93" s="1174"/>
      <c r="AO93" s="1174"/>
      <c r="AP93" s="1174"/>
      <c r="AQ93" s="1174"/>
      <c r="AR93" s="1174"/>
      <c r="AS93" s="1174"/>
      <c r="AT93" s="1174"/>
      <c r="AU93" s="1174"/>
      <c r="AV93" s="1174"/>
      <c r="AW93" s="1174"/>
      <c r="AX93" s="1174"/>
      <c r="AY93" s="1174"/>
      <c r="AZ93" s="1174"/>
      <c r="BA93" s="1174"/>
      <c r="BB93" s="1174"/>
      <c r="BC93" s="1174"/>
    </row>
    <row r="94" spans="1:55" hidden="1" x14ac:dyDescent="0.2">
      <c r="A94" s="1174"/>
      <c r="B94" s="1174"/>
      <c r="C94" s="1174"/>
      <c r="D94" s="1174"/>
      <c r="E94" s="1174"/>
      <c r="F94" s="1174"/>
      <c r="G94" s="1174"/>
      <c r="H94" s="1174"/>
      <c r="I94" s="1174"/>
      <c r="J94" s="1174"/>
      <c r="K94" s="1174"/>
      <c r="L94" s="1174"/>
      <c r="M94" s="1174"/>
      <c r="N94" s="1174"/>
      <c r="O94" s="1174"/>
      <c r="P94" s="1174"/>
      <c r="Q94" s="1174"/>
      <c r="R94" s="1174"/>
      <c r="S94" s="1174"/>
      <c r="T94" s="1174"/>
      <c r="U94" s="1174"/>
      <c r="V94" s="1174"/>
      <c r="W94" s="1174"/>
      <c r="X94" s="1174"/>
      <c r="Y94" s="1174"/>
      <c r="Z94" s="1174"/>
      <c r="AA94" s="1174"/>
      <c r="AB94" s="1174"/>
      <c r="AC94" s="1174"/>
      <c r="AD94" s="1174"/>
      <c r="AE94" s="1174"/>
      <c r="AF94" s="1174"/>
      <c r="AG94" s="1174"/>
      <c r="AH94" s="1174"/>
      <c r="AI94" s="1174"/>
      <c r="AJ94" s="1174"/>
      <c r="AK94" s="1174"/>
      <c r="AL94" s="1174"/>
      <c r="AM94" s="1174"/>
      <c r="AN94" s="1174"/>
      <c r="AO94" s="1174"/>
      <c r="AP94" s="1174"/>
      <c r="AQ94" s="1174"/>
      <c r="AR94" s="1174"/>
      <c r="AS94" s="1174"/>
      <c r="AT94" s="1174"/>
      <c r="AU94" s="1174"/>
      <c r="AV94" s="1174"/>
      <c r="AW94" s="1174"/>
      <c r="AX94" s="1174"/>
      <c r="AY94" s="1174"/>
      <c r="AZ94" s="1174"/>
      <c r="BA94" s="1174"/>
      <c r="BB94" s="1174"/>
      <c r="BC94" s="1174"/>
    </row>
    <row r="95" spans="1:55" hidden="1" x14ac:dyDescent="0.2">
      <c r="A95" s="1174"/>
      <c r="B95" s="1174"/>
      <c r="C95" s="1174"/>
      <c r="D95" s="1174"/>
      <c r="E95" s="1174"/>
      <c r="F95" s="1174"/>
      <c r="G95" s="1174"/>
      <c r="H95" s="1174"/>
      <c r="I95" s="1174"/>
      <c r="J95" s="1174"/>
      <c r="K95" s="1174"/>
      <c r="L95" s="1174"/>
      <c r="M95" s="1174"/>
      <c r="N95" s="1174"/>
      <c r="O95" s="1174"/>
      <c r="P95" s="1174"/>
      <c r="Q95" s="1174"/>
      <c r="R95" s="1174"/>
      <c r="S95" s="1174"/>
      <c r="T95" s="1174"/>
      <c r="U95" s="1174"/>
      <c r="V95" s="1174"/>
      <c r="W95" s="1174"/>
      <c r="X95" s="1174"/>
      <c r="Y95" s="1174"/>
      <c r="Z95" s="1174"/>
      <c r="AA95" s="1174"/>
      <c r="AB95" s="1174"/>
      <c r="AC95" s="1174"/>
      <c r="AD95" s="1174"/>
      <c r="AE95" s="1174"/>
      <c r="AF95" s="1174"/>
      <c r="AG95" s="1174"/>
      <c r="AH95" s="1174"/>
      <c r="AI95" s="1174"/>
      <c r="AJ95" s="1174"/>
      <c r="AK95" s="1174"/>
      <c r="AL95" s="1174"/>
      <c r="AM95" s="1174"/>
      <c r="AN95" s="1174"/>
      <c r="AO95" s="1174"/>
      <c r="AP95" s="1174"/>
      <c r="AQ95" s="1174"/>
      <c r="AR95" s="1174"/>
      <c r="AS95" s="1174"/>
      <c r="AT95" s="1174"/>
      <c r="AU95" s="1174"/>
      <c r="AV95" s="1174"/>
      <c r="AW95" s="1174"/>
      <c r="AX95" s="1174"/>
      <c r="AY95" s="1174"/>
      <c r="AZ95" s="1174"/>
      <c r="BA95" s="1174"/>
      <c r="BB95" s="1174"/>
      <c r="BC95" s="1174"/>
    </row>
    <row r="96" spans="1:55" ht="12.75" hidden="1" customHeight="1" x14ac:dyDescent="0.2">
      <c r="A96" s="1174"/>
      <c r="B96" s="1174"/>
      <c r="C96" s="1174"/>
      <c r="D96" s="1174"/>
      <c r="E96" s="1174"/>
      <c r="F96" s="1174"/>
      <c r="G96" s="1174"/>
      <c r="H96" s="1174"/>
      <c r="I96" s="1174"/>
      <c r="J96" s="1174"/>
      <c r="K96" s="1174"/>
      <c r="L96" s="1174"/>
      <c r="M96" s="1174"/>
      <c r="N96" s="1174"/>
      <c r="O96" s="1174"/>
      <c r="P96" s="1174"/>
      <c r="Q96" s="1174"/>
      <c r="R96" s="1174"/>
      <c r="S96" s="1174"/>
      <c r="T96" s="1174"/>
      <c r="U96" s="1174"/>
      <c r="V96" s="1174"/>
      <c r="W96" s="1174"/>
      <c r="X96" s="1174"/>
      <c r="Y96" s="1174"/>
      <c r="Z96" s="1174"/>
      <c r="AA96" s="1174"/>
      <c r="AB96" s="1174"/>
      <c r="AC96" s="1174"/>
      <c r="AD96" s="1174"/>
      <c r="AE96" s="1174"/>
      <c r="AF96" s="1174"/>
      <c r="AG96" s="1174"/>
      <c r="AH96" s="1174"/>
      <c r="AI96" s="1174"/>
      <c r="AJ96" s="1174"/>
      <c r="AK96" s="1174"/>
      <c r="AL96" s="1174"/>
      <c r="AM96" s="1174"/>
      <c r="AN96" s="1174"/>
      <c r="AO96" s="1174"/>
      <c r="AP96" s="1174"/>
      <c r="AQ96" s="1174"/>
      <c r="AR96" s="1174"/>
      <c r="AS96" s="1174"/>
      <c r="AT96" s="1174"/>
      <c r="AU96" s="1174"/>
      <c r="AV96" s="1174"/>
      <c r="AW96" s="1174"/>
      <c r="AX96" s="1174"/>
      <c r="AY96" s="1174"/>
      <c r="AZ96" s="1174"/>
      <c r="BA96" s="1174"/>
      <c r="BB96" s="1174"/>
      <c r="BC96" s="1174"/>
    </row>
    <row r="97" spans="1:55" hidden="1" x14ac:dyDescent="0.2">
      <c r="A97" s="1174"/>
      <c r="B97" s="1174"/>
      <c r="C97" s="1174"/>
      <c r="D97" s="1174"/>
      <c r="E97" s="1174"/>
      <c r="F97" s="1174"/>
      <c r="G97" s="1174"/>
      <c r="H97" s="1174"/>
      <c r="I97" s="1174"/>
      <c r="J97" s="1174"/>
      <c r="K97" s="1174"/>
      <c r="L97" s="1174"/>
      <c r="M97" s="1174"/>
      <c r="N97" s="1174"/>
      <c r="O97" s="1174"/>
      <c r="P97" s="1174"/>
      <c r="Q97" s="1174"/>
      <c r="R97" s="1174"/>
      <c r="S97" s="1174"/>
      <c r="T97" s="1174"/>
      <c r="U97" s="1174"/>
      <c r="V97" s="1174"/>
      <c r="W97" s="1174"/>
      <c r="X97" s="1174"/>
      <c r="Y97" s="1174"/>
      <c r="Z97" s="1174"/>
      <c r="AA97" s="1174"/>
      <c r="AB97" s="1174"/>
      <c r="AC97" s="1174"/>
      <c r="AD97" s="1174"/>
      <c r="AE97" s="1174"/>
      <c r="AF97" s="1174"/>
      <c r="AG97" s="1174"/>
      <c r="AH97" s="1174"/>
      <c r="AI97" s="1174"/>
      <c r="AJ97" s="1174"/>
      <c r="AK97" s="1174"/>
      <c r="AL97" s="1174"/>
      <c r="AM97" s="1174"/>
      <c r="AN97" s="1174"/>
      <c r="AO97" s="1174"/>
      <c r="AP97" s="1174"/>
      <c r="AQ97" s="1174"/>
      <c r="AR97" s="1174"/>
      <c r="AS97" s="1174"/>
      <c r="AT97" s="1174"/>
      <c r="AU97" s="1174"/>
      <c r="AV97" s="1174"/>
      <c r="AW97" s="1174"/>
      <c r="AX97" s="1174"/>
      <c r="AY97" s="1174"/>
      <c r="AZ97" s="1174"/>
      <c r="BA97" s="1174"/>
      <c r="BB97" s="1174"/>
      <c r="BC97" s="1174"/>
    </row>
    <row r="98" spans="1:55" hidden="1" x14ac:dyDescent="0.2">
      <c r="A98" s="1174"/>
      <c r="B98" s="1174"/>
      <c r="C98" s="1174"/>
      <c r="D98" s="1174"/>
      <c r="E98" s="1174"/>
      <c r="F98" s="1174"/>
      <c r="G98" s="1174"/>
      <c r="H98" s="1174"/>
      <c r="I98" s="1174"/>
      <c r="J98" s="1174"/>
      <c r="K98" s="1174"/>
      <c r="L98" s="1174"/>
      <c r="M98" s="1174"/>
      <c r="N98" s="1174"/>
      <c r="O98" s="1174"/>
      <c r="P98" s="1174"/>
      <c r="Q98" s="1174"/>
      <c r="R98" s="1174"/>
      <c r="S98" s="1174"/>
      <c r="T98" s="1174"/>
      <c r="U98" s="1174"/>
      <c r="V98" s="1174"/>
      <c r="W98" s="1174"/>
      <c r="X98" s="1174"/>
      <c r="Y98" s="1174"/>
      <c r="Z98" s="1174"/>
      <c r="AA98" s="1174"/>
      <c r="AB98" s="1174"/>
      <c r="AC98" s="1174"/>
      <c r="AD98" s="1174"/>
      <c r="AE98" s="1174"/>
      <c r="AF98" s="1174"/>
      <c r="AG98" s="1174"/>
      <c r="AH98" s="1174"/>
      <c r="AI98" s="1174"/>
      <c r="AJ98" s="1174"/>
      <c r="AK98" s="1174"/>
      <c r="AL98" s="1174"/>
      <c r="AM98" s="1174"/>
      <c r="AN98" s="1174"/>
      <c r="AO98" s="1174"/>
      <c r="AP98" s="1174"/>
      <c r="AQ98" s="1174"/>
      <c r="AR98" s="1174"/>
      <c r="AS98" s="1174"/>
      <c r="AT98" s="1174"/>
      <c r="AU98" s="1174"/>
      <c r="AV98" s="1174"/>
      <c r="AW98" s="1174"/>
      <c r="AX98" s="1174"/>
      <c r="AY98" s="1174"/>
      <c r="AZ98" s="1174"/>
      <c r="BA98" s="1174"/>
      <c r="BB98" s="1174"/>
      <c r="BC98" s="1174"/>
    </row>
    <row r="99" spans="1:55" hidden="1" x14ac:dyDescent="0.2">
      <c r="A99" s="1174"/>
      <c r="B99" s="1174"/>
      <c r="C99" s="1174"/>
      <c r="D99" s="1174"/>
      <c r="E99" s="1174"/>
      <c r="F99" s="1174"/>
      <c r="G99" s="1174"/>
      <c r="H99" s="1174"/>
      <c r="I99" s="1174"/>
      <c r="J99" s="1174"/>
      <c r="K99" s="1174"/>
      <c r="L99" s="1174"/>
      <c r="M99" s="1174"/>
      <c r="N99" s="1174"/>
      <c r="O99" s="1174"/>
      <c r="P99" s="1174"/>
      <c r="Q99" s="1174"/>
      <c r="R99" s="1174"/>
      <c r="S99" s="1174"/>
      <c r="T99" s="1174"/>
      <c r="U99" s="1174"/>
      <c r="V99" s="1174"/>
      <c r="W99" s="1174"/>
      <c r="X99" s="1174"/>
      <c r="Y99" s="1174"/>
      <c r="Z99" s="1174"/>
      <c r="AA99" s="1174"/>
      <c r="AB99" s="1174"/>
      <c r="AC99" s="1174"/>
      <c r="AD99" s="1174"/>
      <c r="AE99" s="1174"/>
      <c r="AF99" s="1174"/>
      <c r="AG99" s="1174"/>
      <c r="AH99" s="1174"/>
      <c r="AI99" s="1174"/>
      <c r="AJ99" s="1174"/>
      <c r="AK99" s="1174"/>
      <c r="AL99" s="1174"/>
      <c r="AM99" s="1174"/>
      <c r="AN99" s="1174"/>
      <c r="AO99" s="1174"/>
      <c r="AP99" s="1174"/>
      <c r="AQ99" s="1174"/>
      <c r="AR99" s="1174"/>
      <c r="AS99" s="1174"/>
      <c r="AT99" s="1174"/>
      <c r="AU99" s="1174"/>
      <c r="AV99" s="1174"/>
      <c r="AW99" s="1174"/>
      <c r="AX99" s="1174"/>
      <c r="AY99" s="1174"/>
      <c r="AZ99" s="1174"/>
      <c r="BA99" s="1174"/>
      <c r="BB99" s="1174"/>
      <c r="BC99" s="1174"/>
    </row>
    <row r="100" spans="1:55" hidden="1" x14ac:dyDescent="0.2">
      <c r="A100" s="1174"/>
      <c r="B100" s="1174"/>
      <c r="C100" s="1174"/>
      <c r="D100" s="1174"/>
      <c r="E100" s="1174"/>
      <c r="F100" s="1174"/>
      <c r="G100" s="1174"/>
      <c r="H100" s="1174"/>
      <c r="I100" s="1174"/>
      <c r="J100" s="1174"/>
      <c r="K100" s="1174"/>
      <c r="L100" s="1174"/>
      <c r="M100" s="1174"/>
      <c r="N100" s="1174"/>
      <c r="O100" s="1174"/>
      <c r="P100" s="1174"/>
      <c r="Q100" s="1174"/>
      <c r="R100" s="1174"/>
      <c r="S100" s="1174"/>
      <c r="T100" s="1174"/>
      <c r="U100" s="1174"/>
      <c r="V100" s="1174"/>
      <c r="W100" s="1174"/>
      <c r="X100" s="1174"/>
      <c r="Y100" s="1174"/>
      <c r="Z100" s="1174"/>
      <c r="AA100" s="1174"/>
      <c r="AB100" s="1174"/>
      <c r="AC100" s="1174"/>
      <c r="AD100" s="1174"/>
      <c r="AE100" s="1174"/>
      <c r="AF100" s="1174"/>
      <c r="AG100" s="1174"/>
      <c r="AH100" s="1174"/>
      <c r="AI100" s="1174"/>
      <c r="AJ100" s="1174"/>
      <c r="AK100" s="1174"/>
      <c r="AL100" s="1174"/>
      <c r="AM100" s="1174"/>
      <c r="AN100" s="1174"/>
      <c r="AO100" s="1174"/>
      <c r="AP100" s="1174"/>
      <c r="AQ100" s="1174"/>
      <c r="AR100" s="1174"/>
      <c r="AS100" s="1174"/>
      <c r="AT100" s="1174"/>
      <c r="AU100" s="1174"/>
      <c r="AV100" s="1174"/>
      <c r="AW100" s="1174"/>
      <c r="AX100" s="1174"/>
      <c r="AY100" s="1174"/>
      <c r="AZ100" s="1174"/>
      <c r="BA100" s="1174"/>
      <c r="BB100" s="1174"/>
      <c r="BC100" s="1174"/>
    </row>
    <row r="101" spans="1:55" hidden="1" x14ac:dyDescent="0.2">
      <c r="A101" s="1174"/>
      <c r="B101" s="1174"/>
      <c r="C101" s="1174"/>
      <c r="D101" s="1174"/>
      <c r="E101" s="1174"/>
      <c r="F101" s="1174"/>
      <c r="G101" s="1174"/>
      <c r="H101" s="1174"/>
      <c r="I101" s="1174"/>
      <c r="J101" s="1174"/>
      <c r="K101" s="1174"/>
      <c r="L101" s="1174"/>
      <c r="M101" s="1174"/>
      <c r="N101" s="1174"/>
      <c r="O101" s="1174"/>
      <c r="P101" s="1174"/>
      <c r="Q101" s="1174"/>
      <c r="R101" s="1174"/>
      <c r="S101" s="1174"/>
      <c r="T101" s="1174"/>
      <c r="U101" s="1174"/>
      <c r="V101" s="1174"/>
      <c r="W101" s="1174"/>
      <c r="X101" s="1174"/>
      <c r="Y101" s="1174"/>
      <c r="Z101" s="1174"/>
      <c r="AA101" s="1174"/>
      <c r="AB101" s="1174"/>
      <c r="AC101" s="1174"/>
      <c r="AD101" s="1174"/>
      <c r="AE101" s="1174"/>
      <c r="AF101" s="1174"/>
      <c r="AG101" s="1174"/>
      <c r="AH101" s="1174"/>
      <c r="AI101" s="1174"/>
      <c r="AJ101" s="1174"/>
      <c r="AK101" s="1174"/>
      <c r="AL101" s="1174"/>
      <c r="AM101" s="1174"/>
      <c r="AN101" s="1174"/>
      <c r="AO101" s="1174"/>
      <c r="AP101" s="1174"/>
      <c r="AQ101" s="1174"/>
      <c r="AR101" s="1174"/>
      <c r="AS101" s="1174"/>
      <c r="AT101" s="1174"/>
      <c r="AU101" s="1174"/>
      <c r="AV101" s="1174"/>
      <c r="AW101" s="1174"/>
      <c r="AX101" s="1174"/>
      <c r="AY101" s="1174"/>
      <c r="AZ101" s="1174"/>
      <c r="BA101" s="1174"/>
      <c r="BB101" s="1174"/>
      <c r="BC101" s="1174"/>
    </row>
    <row r="102" spans="1:55" hidden="1" x14ac:dyDescent="0.2">
      <c r="A102" s="1174"/>
      <c r="B102" s="1174"/>
      <c r="C102" s="1174"/>
      <c r="D102" s="1174"/>
      <c r="E102" s="1174"/>
      <c r="F102" s="1174"/>
      <c r="G102" s="1174"/>
      <c r="H102" s="1174"/>
      <c r="I102" s="1174"/>
      <c r="J102" s="1174"/>
      <c r="K102" s="1174"/>
      <c r="L102" s="1174"/>
      <c r="M102" s="1174"/>
      <c r="N102" s="1174"/>
      <c r="O102" s="1174"/>
      <c r="P102" s="1174"/>
      <c r="Q102" s="1174"/>
      <c r="R102" s="1174"/>
      <c r="S102" s="1174"/>
      <c r="T102" s="1174"/>
      <c r="U102" s="1174"/>
      <c r="V102" s="1174"/>
      <c r="W102" s="1174"/>
      <c r="X102" s="1174"/>
      <c r="Y102" s="1174"/>
      <c r="Z102" s="1174"/>
      <c r="AA102" s="1174"/>
      <c r="AB102" s="1174"/>
      <c r="AC102" s="1174"/>
      <c r="AD102" s="1174"/>
      <c r="AE102" s="1174"/>
      <c r="AF102" s="1174"/>
      <c r="AG102" s="1174"/>
      <c r="AH102" s="1174"/>
      <c r="AI102" s="1174"/>
      <c r="AJ102" s="1174"/>
      <c r="AK102" s="1174"/>
      <c r="AL102" s="1174"/>
      <c r="AM102" s="1174"/>
      <c r="AN102" s="1174"/>
      <c r="AO102" s="1174"/>
      <c r="AP102" s="1174"/>
      <c r="AQ102" s="1174"/>
      <c r="AR102" s="1174"/>
      <c r="AS102" s="1174"/>
      <c r="AT102" s="1174"/>
      <c r="AU102" s="1174"/>
      <c r="AV102" s="1174"/>
      <c r="AW102" s="1174"/>
      <c r="AX102" s="1174"/>
      <c r="AY102" s="1174"/>
      <c r="AZ102" s="1174"/>
      <c r="BA102" s="1174"/>
      <c r="BB102" s="1174"/>
      <c r="BC102" s="1174"/>
    </row>
    <row r="103" spans="1:55" hidden="1" x14ac:dyDescent="0.2">
      <c r="A103" s="1174"/>
      <c r="B103" s="1174"/>
      <c r="C103" s="1174"/>
      <c r="D103" s="1174"/>
      <c r="E103" s="1174"/>
      <c r="F103" s="1174"/>
      <c r="G103" s="1174"/>
      <c r="H103" s="1174"/>
      <c r="I103" s="1174"/>
      <c r="J103" s="1174"/>
      <c r="K103" s="1174"/>
      <c r="L103" s="1174"/>
      <c r="M103" s="1174"/>
      <c r="N103" s="1174"/>
      <c r="O103" s="1174"/>
      <c r="P103" s="1174"/>
      <c r="Q103" s="1174"/>
      <c r="R103" s="1174"/>
      <c r="S103" s="1174"/>
      <c r="T103" s="1174"/>
      <c r="U103" s="1174"/>
      <c r="V103" s="1174"/>
      <c r="W103" s="1174"/>
      <c r="X103" s="1174"/>
      <c r="Y103" s="1174"/>
      <c r="Z103" s="1174"/>
      <c r="AA103" s="1174"/>
      <c r="AB103" s="1174"/>
      <c r="AC103" s="1174"/>
      <c r="AD103" s="1174"/>
      <c r="AE103" s="1174"/>
      <c r="AF103" s="1174"/>
      <c r="AG103" s="1174"/>
      <c r="AH103" s="1174"/>
      <c r="AI103" s="1174"/>
      <c r="AJ103" s="1174"/>
      <c r="AK103" s="1174"/>
      <c r="AL103" s="1174"/>
      <c r="AM103" s="1174"/>
      <c r="AN103" s="1174"/>
      <c r="AO103" s="1174"/>
      <c r="AP103" s="1174"/>
      <c r="AQ103" s="1174"/>
      <c r="AR103" s="1174"/>
      <c r="AS103" s="1174"/>
      <c r="AT103" s="1174"/>
      <c r="AU103" s="1174"/>
      <c r="AV103" s="1174"/>
      <c r="AW103" s="1174"/>
      <c r="AX103" s="1174"/>
      <c r="AY103" s="1174"/>
      <c r="AZ103" s="1174"/>
      <c r="BA103" s="1174"/>
      <c r="BB103" s="1174"/>
      <c r="BC103" s="1174"/>
    </row>
    <row r="104" spans="1:55" hidden="1" x14ac:dyDescent="0.2">
      <c r="A104" s="1174"/>
      <c r="B104" s="1174"/>
      <c r="C104" s="1174"/>
      <c r="D104" s="1174"/>
      <c r="E104" s="1174"/>
      <c r="F104" s="1174"/>
      <c r="G104" s="1174"/>
      <c r="H104" s="1174"/>
      <c r="I104" s="1174"/>
      <c r="J104" s="1174"/>
      <c r="K104" s="1174"/>
      <c r="L104" s="1174"/>
      <c r="M104" s="1174"/>
      <c r="N104" s="1174"/>
      <c r="O104" s="1174"/>
      <c r="P104" s="1174"/>
      <c r="Q104" s="1174"/>
      <c r="R104" s="1174"/>
      <c r="S104" s="1174"/>
      <c r="T104" s="1174"/>
      <c r="U104" s="1174"/>
      <c r="V104" s="1174"/>
      <c r="W104" s="1174"/>
      <c r="X104" s="1174"/>
      <c r="Y104" s="1174"/>
      <c r="Z104" s="1174"/>
      <c r="AA104" s="1174"/>
      <c r="AB104" s="1174"/>
      <c r="AC104" s="1174"/>
      <c r="AD104" s="1174"/>
      <c r="AE104" s="1174"/>
      <c r="AF104" s="1174"/>
      <c r="AG104" s="1174"/>
      <c r="AH104" s="1174"/>
      <c r="AI104" s="1174"/>
      <c r="AJ104" s="1174"/>
      <c r="AK104" s="1174"/>
      <c r="AL104" s="1174"/>
      <c r="AM104" s="1174"/>
      <c r="AN104" s="1174"/>
      <c r="AO104" s="1174"/>
      <c r="AP104" s="1174"/>
      <c r="AQ104" s="1174"/>
      <c r="AR104" s="1174"/>
      <c r="AS104" s="1174"/>
      <c r="AT104" s="1174"/>
      <c r="AU104" s="1174"/>
      <c r="AV104" s="1174"/>
      <c r="AW104" s="1174"/>
      <c r="AX104" s="1174"/>
      <c r="AY104" s="1174"/>
      <c r="AZ104" s="1174"/>
      <c r="BA104" s="1174"/>
      <c r="BB104" s="1174"/>
      <c r="BC104" s="1174"/>
    </row>
    <row r="105" spans="1:55" hidden="1" x14ac:dyDescent="0.2">
      <c r="A105" s="1174"/>
      <c r="B105" s="1174"/>
      <c r="C105" s="1174"/>
      <c r="D105" s="1174"/>
      <c r="E105" s="1174"/>
      <c r="F105" s="1174"/>
      <c r="G105" s="1174"/>
      <c r="H105" s="1174"/>
      <c r="I105" s="1174"/>
      <c r="J105" s="1174"/>
      <c r="K105" s="1174"/>
      <c r="L105" s="1174"/>
      <c r="M105" s="1174"/>
      <c r="N105" s="1174"/>
      <c r="O105" s="1174"/>
      <c r="P105" s="1174"/>
      <c r="Q105" s="1174"/>
      <c r="R105" s="1174"/>
      <c r="S105" s="1174"/>
      <c r="T105" s="1174"/>
      <c r="U105" s="1174"/>
      <c r="V105" s="1174"/>
      <c r="W105" s="1174"/>
      <c r="X105" s="1174"/>
      <c r="Y105" s="1174"/>
      <c r="Z105" s="1174"/>
      <c r="AA105" s="1174"/>
      <c r="AB105" s="1174"/>
      <c r="AC105" s="1174"/>
      <c r="AD105" s="1174"/>
      <c r="AE105" s="1174"/>
      <c r="AF105" s="1174"/>
      <c r="AG105" s="1174"/>
      <c r="AH105" s="1174"/>
      <c r="AI105" s="1174"/>
      <c r="AJ105" s="1174"/>
      <c r="AK105" s="1174"/>
      <c r="AL105" s="1174"/>
      <c r="AM105" s="1174"/>
      <c r="AN105" s="1174"/>
      <c r="AO105" s="1174"/>
      <c r="AP105" s="1174"/>
      <c r="AQ105" s="1174"/>
      <c r="AR105" s="1174"/>
      <c r="AS105" s="1174"/>
      <c r="AT105" s="1174"/>
      <c r="AU105" s="1174"/>
      <c r="AV105" s="1174"/>
      <c r="AW105" s="1174"/>
      <c r="AX105" s="1174"/>
      <c r="AY105" s="1174"/>
      <c r="AZ105" s="1174"/>
      <c r="BA105" s="1174"/>
      <c r="BB105" s="1174"/>
      <c r="BC105" s="1174"/>
    </row>
    <row r="106" spans="1:55" hidden="1" x14ac:dyDescent="0.2">
      <c r="A106" s="1174"/>
      <c r="B106" s="1174"/>
      <c r="C106" s="1174"/>
      <c r="D106" s="1174"/>
      <c r="E106" s="1174"/>
      <c r="F106" s="1174"/>
      <c r="G106" s="1174"/>
      <c r="H106" s="1174"/>
      <c r="I106" s="1174"/>
      <c r="J106" s="1174"/>
      <c r="K106" s="1174"/>
      <c r="L106" s="1174"/>
      <c r="M106" s="1174"/>
      <c r="N106" s="1174"/>
      <c r="O106" s="1174"/>
      <c r="P106" s="1174"/>
      <c r="Q106" s="1174"/>
      <c r="R106" s="1174"/>
      <c r="S106" s="1174"/>
      <c r="T106" s="1174"/>
      <c r="U106" s="1174"/>
      <c r="V106" s="1174"/>
      <c r="W106" s="1174"/>
      <c r="X106" s="1174"/>
      <c r="Y106" s="1174"/>
      <c r="Z106" s="1174"/>
      <c r="AA106" s="1174"/>
      <c r="AB106" s="1174"/>
      <c r="AC106" s="1174"/>
      <c r="AD106" s="1174"/>
      <c r="AE106" s="1174"/>
      <c r="AF106" s="1174"/>
      <c r="AG106" s="1174"/>
      <c r="AH106" s="1174"/>
      <c r="AI106" s="1174"/>
      <c r="AJ106" s="1174"/>
      <c r="AK106" s="1174"/>
      <c r="AL106" s="1174"/>
      <c r="AM106" s="1174"/>
      <c r="AN106" s="1174"/>
      <c r="AO106" s="1174"/>
      <c r="AP106" s="1174"/>
      <c r="AQ106" s="1174"/>
      <c r="AR106" s="1174"/>
      <c r="AS106" s="1174"/>
      <c r="AT106" s="1174"/>
      <c r="AU106" s="1174"/>
      <c r="AV106" s="1174"/>
      <c r="AW106" s="1174"/>
      <c r="AX106" s="1174"/>
      <c r="AY106" s="1174"/>
      <c r="AZ106" s="1174"/>
      <c r="BA106" s="1174"/>
      <c r="BB106" s="1174"/>
      <c r="BC106" s="1174"/>
    </row>
    <row r="107" spans="1:55" hidden="1" x14ac:dyDescent="0.2">
      <c r="A107" s="1174"/>
      <c r="B107" s="1174"/>
      <c r="C107" s="1174"/>
      <c r="D107" s="1174"/>
      <c r="E107" s="1174"/>
      <c r="F107" s="1174"/>
      <c r="G107" s="1174"/>
      <c r="H107" s="1174"/>
      <c r="I107" s="1174"/>
      <c r="J107" s="1174"/>
      <c r="K107" s="1174"/>
      <c r="L107" s="1174"/>
      <c r="M107" s="1174"/>
      <c r="N107" s="1174"/>
      <c r="O107" s="1174"/>
      <c r="P107" s="1174"/>
      <c r="Q107" s="1174"/>
      <c r="R107" s="1174"/>
      <c r="S107" s="1174"/>
      <c r="T107" s="1174"/>
      <c r="U107" s="1174"/>
      <c r="V107" s="1174"/>
      <c r="W107" s="1174"/>
      <c r="X107" s="1174"/>
      <c r="Y107" s="1174"/>
      <c r="Z107" s="1174"/>
      <c r="AA107" s="1174"/>
      <c r="AB107" s="1174"/>
      <c r="AC107" s="1174"/>
      <c r="AD107" s="1174"/>
      <c r="AE107" s="1174"/>
      <c r="AF107" s="1174"/>
      <c r="AG107" s="1174"/>
      <c r="AH107" s="1174"/>
      <c r="AI107" s="1174"/>
      <c r="AJ107" s="1174"/>
      <c r="AK107" s="1174"/>
      <c r="AL107" s="1174"/>
      <c r="AM107" s="1174"/>
      <c r="AN107" s="1174"/>
      <c r="AO107" s="1174"/>
      <c r="AP107" s="1174"/>
      <c r="AQ107" s="1174"/>
      <c r="AR107" s="1174"/>
      <c r="AS107" s="1174"/>
      <c r="AT107" s="1174"/>
      <c r="AU107" s="1174"/>
      <c r="AV107" s="1174"/>
      <c r="AW107" s="1174"/>
      <c r="AX107" s="1174"/>
      <c r="AY107" s="1174"/>
      <c r="AZ107" s="1174"/>
      <c r="BA107" s="1174"/>
      <c r="BB107" s="1174"/>
      <c r="BC107" s="1174"/>
    </row>
    <row r="108" spans="1:55" hidden="1" x14ac:dyDescent="0.2">
      <c r="A108" s="1174"/>
      <c r="B108" s="1174"/>
      <c r="C108" s="1174"/>
      <c r="D108" s="1174"/>
      <c r="E108" s="1174"/>
      <c r="F108" s="1174"/>
      <c r="G108" s="1174"/>
      <c r="H108" s="1174"/>
      <c r="I108" s="1174"/>
      <c r="J108" s="1174"/>
      <c r="K108" s="1174"/>
      <c r="L108" s="1174"/>
      <c r="M108" s="1174"/>
      <c r="N108" s="1174"/>
      <c r="O108" s="1174"/>
      <c r="P108" s="1174"/>
      <c r="Q108" s="1174"/>
      <c r="R108" s="1174"/>
      <c r="S108" s="1174"/>
      <c r="T108" s="1174"/>
      <c r="U108" s="1174"/>
      <c r="V108" s="1174"/>
      <c r="W108" s="1174"/>
      <c r="X108" s="1174"/>
      <c r="Y108" s="1174"/>
      <c r="Z108" s="1174"/>
      <c r="AA108" s="1174"/>
      <c r="AB108" s="1174"/>
      <c r="AC108" s="1174"/>
      <c r="AD108" s="1174"/>
      <c r="AE108" s="1174"/>
      <c r="AF108" s="1174"/>
      <c r="AG108" s="1174"/>
      <c r="AH108" s="1174"/>
      <c r="AI108" s="1174"/>
      <c r="AJ108" s="1174"/>
      <c r="AK108" s="1174"/>
      <c r="AL108" s="1174"/>
      <c r="AM108" s="1174"/>
      <c r="AN108" s="1174"/>
      <c r="AO108" s="1174"/>
      <c r="AP108" s="1174"/>
      <c r="AQ108" s="1174"/>
      <c r="AR108" s="1174"/>
      <c r="AS108" s="1174"/>
      <c r="AT108" s="1174"/>
      <c r="AU108" s="1174"/>
      <c r="AV108" s="1174"/>
      <c r="AW108" s="1174"/>
      <c r="AX108" s="1174"/>
      <c r="AY108" s="1174"/>
      <c r="AZ108" s="1174"/>
      <c r="BA108" s="1174"/>
      <c r="BB108" s="1174"/>
      <c r="BC108" s="1174"/>
    </row>
    <row r="109" spans="1:55" hidden="1" x14ac:dyDescent="0.2">
      <c r="A109" s="1174"/>
      <c r="B109" s="1174"/>
      <c r="C109" s="1174"/>
      <c r="D109" s="1174"/>
      <c r="E109" s="1174"/>
      <c r="F109" s="1174"/>
      <c r="G109" s="1174"/>
      <c r="H109" s="1174"/>
      <c r="I109" s="1174"/>
      <c r="J109" s="1174"/>
      <c r="K109" s="1174"/>
      <c r="L109" s="1174"/>
      <c r="M109" s="1174"/>
      <c r="N109" s="1174"/>
      <c r="O109" s="1174"/>
      <c r="P109" s="1174"/>
      <c r="Q109" s="1174"/>
      <c r="R109" s="1174"/>
      <c r="S109" s="1174"/>
      <c r="T109" s="1174"/>
      <c r="U109" s="1174"/>
      <c r="V109" s="1174"/>
      <c r="W109" s="1174"/>
      <c r="X109" s="1174"/>
      <c r="Y109" s="1174"/>
      <c r="Z109" s="1174"/>
      <c r="AA109" s="1174"/>
      <c r="AB109" s="1174"/>
      <c r="AC109" s="1174"/>
      <c r="AD109" s="1174"/>
      <c r="AE109" s="1174"/>
      <c r="AF109" s="1174"/>
      <c r="AG109" s="1174"/>
      <c r="AH109" s="1174"/>
      <c r="AI109" s="1174"/>
      <c r="AJ109" s="1174"/>
      <c r="AK109" s="1174"/>
      <c r="AL109" s="1174"/>
      <c r="AM109" s="1174"/>
      <c r="AN109" s="1174"/>
      <c r="AO109" s="1174"/>
      <c r="AP109" s="1174"/>
      <c r="AQ109" s="1174"/>
      <c r="AR109" s="1174"/>
      <c r="AS109" s="1174"/>
      <c r="AT109" s="1174"/>
      <c r="AU109" s="1174"/>
      <c r="AV109" s="1174"/>
      <c r="AW109" s="1174"/>
      <c r="AX109" s="1174"/>
      <c r="AY109" s="1174"/>
      <c r="AZ109" s="1174"/>
      <c r="BA109" s="1174"/>
      <c r="BB109" s="1174"/>
      <c r="BC109" s="1174"/>
    </row>
    <row r="110" spans="1:55" hidden="1" x14ac:dyDescent="0.2">
      <c r="A110" s="1174"/>
      <c r="B110" s="1174"/>
      <c r="C110" s="1174"/>
      <c r="D110" s="1174"/>
      <c r="E110" s="1174"/>
      <c r="F110" s="1174"/>
      <c r="G110" s="1174"/>
      <c r="H110" s="1174"/>
      <c r="I110" s="1174"/>
      <c r="J110" s="1174"/>
      <c r="K110" s="1174"/>
      <c r="L110" s="1174"/>
      <c r="M110" s="1174"/>
      <c r="N110" s="1174"/>
      <c r="O110" s="1174"/>
      <c r="P110" s="1174"/>
      <c r="Q110" s="1174"/>
      <c r="R110" s="1174"/>
      <c r="S110" s="1174"/>
      <c r="T110" s="1174"/>
      <c r="U110" s="1174"/>
      <c r="V110" s="1174"/>
      <c r="W110" s="1174"/>
      <c r="X110" s="1174"/>
      <c r="Y110" s="1174"/>
      <c r="Z110" s="1174"/>
      <c r="AA110" s="1174"/>
      <c r="AB110" s="1174"/>
      <c r="AC110" s="1174"/>
      <c r="AD110" s="1174"/>
      <c r="AE110" s="1174"/>
      <c r="AF110" s="1174"/>
      <c r="AG110" s="1174"/>
      <c r="AH110" s="1174"/>
      <c r="AI110" s="1174"/>
      <c r="AJ110" s="1174"/>
      <c r="AK110" s="1174"/>
      <c r="AL110" s="1174"/>
      <c r="AM110" s="1174"/>
      <c r="AN110" s="1174"/>
      <c r="AO110" s="1174"/>
      <c r="AP110" s="1174"/>
      <c r="AQ110" s="1174"/>
      <c r="AR110" s="1174"/>
      <c r="AS110" s="1174"/>
      <c r="AT110" s="1174"/>
      <c r="AU110" s="1174"/>
      <c r="AV110" s="1174"/>
      <c r="AW110" s="1174"/>
      <c r="AX110" s="1174"/>
      <c r="AY110" s="1174"/>
      <c r="AZ110" s="1174"/>
      <c r="BA110" s="1174"/>
      <c r="BB110" s="1174"/>
      <c r="BC110" s="1174"/>
    </row>
    <row r="111" spans="1:55" hidden="1" x14ac:dyDescent="0.2">
      <c r="A111" s="1174"/>
      <c r="B111" s="1174"/>
      <c r="C111" s="1174"/>
      <c r="D111" s="1174"/>
      <c r="E111" s="1174"/>
      <c r="F111" s="1174"/>
      <c r="G111" s="1174"/>
      <c r="H111" s="1174"/>
      <c r="I111" s="1174"/>
      <c r="J111" s="1174"/>
      <c r="K111" s="1174"/>
      <c r="L111" s="1174"/>
      <c r="M111" s="1174"/>
      <c r="N111" s="1174"/>
      <c r="O111" s="1174"/>
      <c r="P111" s="1174"/>
      <c r="Q111" s="1174"/>
      <c r="R111" s="1174"/>
      <c r="S111" s="1174"/>
      <c r="T111" s="1174"/>
      <c r="U111" s="1174"/>
      <c r="V111" s="1174"/>
      <c r="W111" s="1174"/>
      <c r="X111" s="1174"/>
      <c r="Y111" s="1174"/>
      <c r="Z111" s="1174"/>
      <c r="AA111" s="1174"/>
      <c r="AB111" s="1174"/>
      <c r="AC111" s="1174"/>
      <c r="AD111" s="1174"/>
      <c r="AE111" s="1174"/>
      <c r="AF111" s="1174"/>
      <c r="AG111" s="1174"/>
      <c r="AH111" s="1174"/>
      <c r="AI111" s="1174"/>
      <c r="AJ111" s="1174"/>
      <c r="AK111" s="1174"/>
      <c r="AL111" s="1174"/>
      <c r="AM111" s="1174"/>
      <c r="AN111" s="1174"/>
      <c r="AO111" s="1174"/>
      <c r="AP111" s="1174"/>
      <c r="AQ111" s="1174"/>
      <c r="AR111" s="1174"/>
      <c r="AS111" s="1174"/>
      <c r="AT111" s="1174"/>
      <c r="AU111" s="1174"/>
      <c r="AV111" s="1174"/>
      <c r="AW111" s="1174"/>
      <c r="AX111" s="1174"/>
      <c r="AY111" s="1174"/>
      <c r="AZ111" s="1174"/>
      <c r="BA111" s="1174"/>
      <c r="BB111" s="1174"/>
      <c r="BC111" s="1174"/>
    </row>
    <row r="112" spans="1:55" hidden="1" x14ac:dyDescent="0.2">
      <c r="A112" s="1174"/>
      <c r="B112" s="1174"/>
      <c r="C112" s="1174"/>
      <c r="D112" s="1174"/>
      <c r="E112" s="1174"/>
      <c r="F112" s="1174"/>
      <c r="G112" s="1174"/>
      <c r="H112" s="1174"/>
      <c r="I112" s="1174"/>
      <c r="J112" s="1174"/>
      <c r="K112" s="1174"/>
      <c r="L112" s="1174"/>
      <c r="M112" s="1174"/>
      <c r="N112" s="1174"/>
      <c r="O112" s="1174"/>
      <c r="P112" s="1174"/>
      <c r="Q112" s="1174"/>
      <c r="R112" s="1174"/>
      <c r="S112" s="1174"/>
      <c r="T112" s="1174"/>
      <c r="U112" s="1174"/>
      <c r="V112" s="1174"/>
      <c r="W112" s="1174"/>
      <c r="X112" s="1174"/>
      <c r="Y112" s="1174"/>
      <c r="Z112" s="1174"/>
      <c r="AA112" s="1174"/>
      <c r="AB112" s="1174"/>
      <c r="AC112" s="1174"/>
      <c r="AD112" s="1174"/>
      <c r="AE112" s="1174"/>
      <c r="AF112" s="1174"/>
      <c r="AG112" s="1174"/>
      <c r="AH112" s="1174"/>
      <c r="AI112" s="1174"/>
      <c r="AJ112" s="1174"/>
      <c r="AK112" s="1174"/>
      <c r="AL112" s="1174"/>
      <c r="AM112" s="1174"/>
      <c r="AN112" s="1174"/>
      <c r="AO112" s="1174"/>
      <c r="AP112" s="1174"/>
      <c r="AQ112" s="1174"/>
      <c r="AR112" s="1174"/>
      <c r="AS112" s="1174"/>
      <c r="AT112" s="1174"/>
      <c r="AU112" s="1174"/>
      <c r="AV112" s="1174"/>
      <c r="AW112" s="1174"/>
      <c r="AX112" s="1174"/>
      <c r="AY112" s="1174"/>
      <c r="AZ112" s="1174"/>
      <c r="BA112" s="1174"/>
      <c r="BB112" s="1174"/>
      <c r="BC112" s="1174"/>
    </row>
    <row r="113" spans="1:55" ht="39.75" hidden="1" customHeight="1" x14ac:dyDescent="0.2">
      <c r="A113" s="1174"/>
      <c r="B113" s="1174"/>
      <c r="C113" s="1174"/>
      <c r="D113" s="1174"/>
      <c r="E113" s="1174"/>
      <c r="F113" s="1174"/>
      <c r="G113" s="1174"/>
      <c r="H113" s="1174"/>
      <c r="I113" s="1174"/>
      <c r="J113" s="1174"/>
      <c r="K113" s="1174"/>
      <c r="L113" s="1174"/>
      <c r="M113" s="1174"/>
      <c r="N113" s="1174"/>
      <c r="O113" s="1174"/>
      <c r="P113" s="1174"/>
      <c r="Q113" s="1174"/>
      <c r="R113" s="1174"/>
      <c r="S113" s="1174"/>
      <c r="T113" s="1174"/>
      <c r="U113" s="1174"/>
      <c r="V113" s="1174"/>
      <c r="W113" s="1174"/>
      <c r="X113" s="1174"/>
      <c r="Y113" s="1174"/>
      <c r="Z113" s="1174"/>
      <c r="AA113" s="1174"/>
      <c r="AB113" s="1174"/>
      <c r="AC113" s="1174"/>
      <c r="AD113" s="1174"/>
      <c r="AE113" s="1174"/>
      <c r="AF113" s="1174"/>
      <c r="AG113" s="1174"/>
      <c r="AH113" s="1174"/>
      <c r="AI113" s="1174"/>
      <c r="AJ113" s="1174"/>
      <c r="AK113" s="1174"/>
      <c r="AL113" s="1174"/>
      <c r="AM113" s="1174"/>
      <c r="AN113" s="1174"/>
      <c r="AO113" s="1174"/>
      <c r="AP113" s="1174"/>
      <c r="AQ113" s="1174"/>
      <c r="AR113" s="1174"/>
      <c r="AS113" s="1174"/>
      <c r="AT113" s="1174"/>
      <c r="AU113" s="1174"/>
      <c r="AV113" s="1174"/>
      <c r="AW113" s="1174"/>
      <c r="AX113" s="1174"/>
      <c r="AY113" s="1174"/>
      <c r="AZ113" s="1174"/>
      <c r="BA113" s="1174"/>
      <c r="BB113" s="1174"/>
      <c r="BC113" s="1174"/>
    </row>
    <row r="114" spans="1:55" hidden="1" x14ac:dyDescent="0.2">
      <c r="A114" s="1174"/>
      <c r="B114" s="1174"/>
      <c r="C114" s="1174"/>
      <c r="D114" s="1174"/>
      <c r="E114" s="1174"/>
      <c r="F114" s="1174"/>
      <c r="G114" s="1174"/>
      <c r="H114" s="1174"/>
      <c r="I114" s="1174"/>
      <c r="J114" s="1174"/>
      <c r="K114" s="1174"/>
      <c r="L114" s="1174"/>
      <c r="M114" s="1174"/>
      <c r="N114" s="1174"/>
      <c r="O114" s="1174"/>
      <c r="P114" s="1174"/>
      <c r="Q114" s="1174"/>
      <c r="R114" s="1174"/>
      <c r="S114" s="1174"/>
      <c r="T114" s="1174"/>
      <c r="U114" s="1174"/>
      <c r="V114" s="1174"/>
      <c r="W114" s="1174"/>
      <c r="X114" s="1174"/>
      <c r="Y114" s="1174"/>
      <c r="Z114" s="1174"/>
      <c r="AA114" s="1174"/>
      <c r="AB114" s="1174"/>
      <c r="AC114" s="1174"/>
      <c r="AD114" s="1174"/>
      <c r="AE114" s="1174"/>
      <c r="AF114" s="1174"/>
      <c r="AG114" s="1174"/>
      <c r="AH114" s="1174"/>
      <c r="AI114" s="1174"/>
      <c r="AJ114" s="1174"/>
      <c r="AK114" s="1174"/>
      <c r="AL114" s="1174"/>
      <c r="AM114" s="1174"/>
      <c r="AN114" s="1174"/>
      <c r="AO114" s="1174"/>
      <c r="AP114" s="1174"/>
      <c r="AQ114" s="1174"/>
      <c r="AR114" s="1174"/>
      <c r="AS114" s="1174"/>
      <c r="AT114" s="1174"/>
      <c r="AU114" s="1174"/>
      <c r="AV114" s="1174"/>
      <c r="AW114" s="1174"/>
      <c r="AX114" s="1174"/>
      <c r="AY114" s="1174"/>
      <c r="AZ114" s="1174"/>
      <c r="BA114" s="1174"/>
      <c r="BB114" s="1174"/>
      <c r="BC114" s="1174"/>
    </row>
    <row r="115" spans="1:55" hidden="1" x14ac:dyDescent="0.2">
      <c r="A115" s="1174"/>
      <c r="B115" s="1174"/>
      <c r="C115" s="1174"/>
      <c r="D115" s="1174"/>
      <c r="E115" s="1174"/>
      <c r="F115" s="1174"/>
      <c r="G115" s="1174"/>
      <c r="H115" s="1174"/>
      <c r="I115" s="1174"/>
      <c r="J115" s="1174"/>
      <c r="K115" s="1174"/>
      <c r="L115" s="1174"/>
      <c r="M115" s="1174"/>
      <c r="N115" s="1174"/>
      <c r="O115" s="1174"/>
      <c r="P115" s="1174"/>
      <c r="Q115" s="1174"/>
      <c r="R115" s="1174"/>
      <c r="S115" s="1174"/>
      <c r="T115" s="1174"/>
      <c r="U115" s="1174"/>
      <c r="V115" s="1174"/>
      <c r="W115" s="1174"/>
      <c r="X115" s="1174"/>
      <c r="Y115" s="1174"/>
      <c r="Z115" s="1174"/>
      <c r="AA115" s="1174"/>
      <c r="AB115" s="1174"/>
      <c r="AC115" s="1174"/>
      <c r="AD115" s="1174"/>
      <c r="AE115" s="1174"/>
      <c r="AF115" s="1174"/>
      <c r="AG115" s="1174"/>
      <c r="AH115" s="1174"/>
      <c r="AI115" s="1174"/>
      <c r="AJ115" s="1174"/>
      <c r="AK115" s="1174"/>
      <c r="AL115" s="1174"/>
      <c r="AM115" s="1174"/>
      <c r="AN115" s="1174"/>
      <c r="AO115" s="1174"/>
      <c r="AP115" s="1174"/>
      <c r="AQ115" s="1174"/>
      <c r="AR115" s="1174"/>
      <c r="AS115" s="1174"/>
      <c r="AT115" s="1174"/>
      <c r="AU115" s="1174"/>
      <c r="AV115" s="1174"/>
      <c r="AW115" s="1174"/>
      <c r="AX115" s="1174"/>
      <c r="AY115" s="1174"/>
      <c r="AZ115" s="1174"/>
      <c r="BA115" s="1174"/>
      <c r="BB115" s="1174"/>
      <c r="BC115" s="1174"/>
    </row>
    <row r="116" spans="1:55" hidden="1" x14ac:dyDescent="0.2">
      <c r="A116" s="1174"/>
      <c r="B116" s="1174"/>
      <c r="C116" s="1174"/>
      <c r="D116" s="1174"/>
      <c r="E116" s="1174"/>
      <c r="F116" s="1174"/>
      <c r="G116" s="1174"/>
      <c r="H116" s="1174"/>
      <c r="I116" s="1174"/>
      <c r="J116" s="1174"/>
      <c r="K116" s="1174"/>
      <c r="L116" s="1174"/>
      <c r="M116" s="1174"/>
      <c r="N116" s="1174"/>
      <c r="O116" s="1174"/>
      <c r="P116" s="1174"/>
      <c r="Q116" s="1174"/>
      <c r="R116" s="1174"/>
      <c r="S116" s="1174"/>
      <c r="T116" s="1174"/>
      <c r="U116" s="1174"/>
      <c r="V116" s="1174"/>
      <c r="W116" s="1174"/>
      <c r="X116" s="1174"/>
      <c r="Y116" s="1174"/>
      <c r="Z116" s="1174"/>
      <c r="AA116" s="1174"/>
      <c r="AB116" s="1174"/>
      <c r="AC116" s="1174"/>
      <c r="AD116" s="1174"/>
      <c r="AE116" s="1174"/>
      <c r="AF116" s="1174"/>
      <c r="AG116" s="1174"/>
      <c r="AH116" s="1174"/>
      <c r="AI116" s="1174"/>
      <c r="AJ116" s="1174"/>
      <c r="AK116" s="1174"/>
      <c r="AL116" s="1174"/>
      <c r="AM116" s="1174"/>
      <c r="AN116" s="1174"/>
      <c r="AO116" s="1174"/>
      <c r="AP116" s="1174"/>
      <c r="AQ116" s="1174"/>
      <c r="AR116" s="1174"/>
      <c r="AS116" s="1174"/>
      <c r="AT116" s="1174"/>
      <c r="AU116" s="1174"/>
      <c r="AV116" s="1174"/>
      <c r="AW116" s="1174"/>
      <c r="AX116" s="1174"/>
      <c r="AY116" s="1174"/>
      <c r="AZ116" s="1174"/>
      <c r="BA116" s="1174"/>
      <c r="BB116" s="1174"/>
      <c r="BC116" s="1174"/>
    </row>
    <row r="117" spans="1:55" hidden="1" x14ac:dyDescent="0.2">
      <c r="A117" s="1174"/>
      <c r="B117" s="1174"/>
      <c r="C117" s="1174"/>
      <c r="D117" s="1174"/>
      <c r="E117" s="1174"/>
      <c r="F117" s="1174"/>
      <c r="G117" s="1174"/>
      <c r="H117" s="1174"/>
      <c r="I117" s="1174"/>
      <c r="J117" s="1174"/>
      <c r="K117" s="1174"/>
      <c r="L117" s="1174"/>
      <c r="M117" s="1174"/>
      <c r="N117" s="1174"/>
      <c r="O117" s="1174"/>
      <c r="P117" s="1174"/>
      <c r="Q117" s="1174"/>
      <c r="R117" s="1174"/>
      <c r="S117" s="1174"/>
      <c r="T117" s="1174"/>
      <c r="U117" s="1174"/>
      <c r="V117" s="1174"/>
      <c r="W117" s="1174"/>
      <c r="X117" s="1174"/>
      <c r="Y117" s="1174"/>
      <c r="Z117" s="1174"/>
      <c r="AA117" s="1174"/>
      <c r="AB117" s="1174"/>
      <c r="AC117" s="1174"/>
      <c r="AD117" s="1174"/>
      <c r="AE117" s="1174"/>
      <c r="AF117" s="1174"/>
      <c r="AG117" s="1174"/>
      <c r="AH117" s="1174"/>
      <c r="AI117" s="1174"/>
      <c r="AJ117" s="1174"/>
      <c r="AK117" s="1174"/>
      <c r="AL117" s="1174"/>
      <c r="AM117" s="1174"/>
      <c r="AN117" s="1174"/>
      <c r="AO117" s="1174"/>
      <c r="AP117" s="1174"/>
      <c r="AQ117" s="1174"/>
      <c r="AR117" s="1174"/>
      <c r="AS117" s="1174"/>
      <c r="AT117" s="1174"/>
      <c r="AU117" s="1174"/>
      <c r="AV117" s="1174"/>
      <c r="AW117" s="1174"/>
      <c r="AX117" s="1174"/>
      <c r="AY117" s="1174"/>
      <c r="AZ117" s="1174"/>
      <c r="BA117" s="1174"/>
      <c r="BB117" s="1174"/>
      <c r="BC117" s="1174"/>
    </row>
    <row r="118" spans="1:55" hidden="1" x14ac:dyDescent="0.2">
      <c r="A118" s="1174"/>
      <c r="B118" s="1174"/>
      <c r="C118" s="1174"/>
      <c r="D118" s="1174"/>
      <c r="E118" s="1174"/>
      <c r="F118" s="1174"/>
      <c r="G118" s="1174"/>
      <c r="H118" s="1174"/>
      <c r="I118" s="1174"/>
      <c r="J118" s="1174"/>
      <c r="K118" s="1174"/>
      <c r="L118" s="1174"/>
      <c r="M118" s="1174"/>
      <c r="N118" s="1174"/>
      <c r="O118" s="1174"/>
      <c r="P118" s="1174"/>
      <c r="Q118" s="1174"/>
      <c r="R118" s="1174"/>
      <c r="S118" s="1174"/>
      <c r="T118" s="1174"/>
      <c r="U118" s="1174"/>
      <c r="V118" s="1174"/>
      <c r="W118" s="1174"/>
      <c r="X118" s="1174"/>
      <c r="Y118" s="1174"/>
      <c r="Z118" s="1174"/>
      <c r="AA118" s="1174"/>
      <c r="AB118" s="1174"/>
      <c r="AC118" s="1174"/>
      <c r="AD118" s="1174"/>
      <c r="AE118" s="1174"/>
      <c r="AF118" s="1174"/>
      <c r="AG118" s="1174"/>
      <c r="AH118" s="1174"/>
      <c r="AI118" s="1174"/>
      <c r="AJ118" s="1174"/>
      <c r="AK118" s="1174"/>
      <c r="AL118" s="1174"/>
      <c r="AM118" s="1174"/>
      <c r="AN118" s="1174"/>
      <c r="AO118" s="1174"/>
      <c r="AP118" s="1174"/>
      <c r="AQ118" s="1174"/>
      <c r="AR118" s="1174"/>
      <c r="AS118" s="1174"/>
      <c r="AT118" s="1174"/>
      <c r="AU118" s="1174"/>
      <c r="AV118" s="1174"/>
      <c r="AW118" s="1174"/>
      <c r="AX118" s="1174"/>
      <c r="AY118" s="1174"/>
      <c r="AZ118" s="1174"/>
      <c r="BA118" s="1174"/>
      <c r="BB118" s="1174"/>
      <c r="BC118" s="1174"/>
    </row>
    <row r="119" spans="1:55" hidden="1" x14ac:dyDescent="0.2">
      <c r="A119" s="1174"/>
      <c r="B119" s="1174"/>
      <c r="C119" s="1174"/>
      <c r="D119" s="1174"/>
      <c r="E119" s="1174"/>
      <c r="F119" s="1174"/>
      <c r="G119" s="1174"/>
      <c r="H119" s="1174"/>
      <c r="I119" s="1174"/>
      <c r="J119" s="1174"/>
      <c r="K119" s="1174"/>
      <c r="L119" s="1174"/>
      <c r="M119" s="1174"/>
      <c r="N119" s="1174"/>
      <c r="O119" s="1174"/>
      <c r="P119" s="1174"/>
      <c r="Q119" s="1174"/>
      <c r="R119" s="1174"/>
      <c r="S119" s="1174"/>
      <c r="T119" s="1174"/>
      <c r="U119" s="1174"/>
      <c r="V119" s="1174"/>
      <c r="W119" s="1174"/>
      <c r="X119" s="1174"/>
      <c r="Y119" s="1174"/>
      <c r="Z119" s="1174"/>
      <c r="AA119" s="1174"/>
      <c r="AB119" s="1174"/>
      <c r="AC119" s="1174"/>
      <c r="AD119" s="1174"/>
      <c r="AE119" s="1174"/>
      <c r="AF119" s="1174"/>
      <c r="AG119" s="1174"/>
      <c r="AH119" s="1174"/>
      <c r="AI119" s="1174"/>
      <c r="AJ119" s="1174"/>
      <c r="AK119" s="1174"/>
      <c r="AL119" s="1174"/>
      <c r="AM119" s="1174"/>
      <c r="AN119" s="1174"/>
      <c r="AO119" s="1174"/>
      <c r="AP119" s="1174"/>
      <c r="AQ119" s="1174"/>
      <c r="AR119" s="1174"/>
      <c r="AS119" s="1174"/>
      <c r="AT119" s="1174"/>
      <c r="AU119" s="1174"/>
      <c r="AV119" s="1174"/>
      <c r="AW119" s="1174"/>
      <c r="AX119" s="1174"/>
      <c r="AY119" s="1174"/>
      <c r="AZ119" s="1174"/>
      <c r="BA119" s="1174"/>
      <c r="BB119" s="1174"/>
      <c r="BC119" s="1174"/>
    </row>
    <row r="120" spans="1:55" hidden="1" x14ac:dyDescent="0.2">
      <c r="A120" s="1174"/>
      <c r="B120" s="1174"/>
      <c r="C120" s="1174"/>
      <c r="D120" s="1174"/>
      <c r="E120" s="1174"/>
      <c r="F120" s="1174"/>
      <c r="G120" s="1174"/>
      <c r="H120" s="1174"/>
      <c r="I120" s="1174"/>
      <c r="J120" s="1174"/>
      <c r="K120" s="1174"/>
      <c r="L120" s="1174"/>
      <c r="M120" s="1174"/>
      <c r="N120" s="1174"/>
      <c r="O120" s="1174"/>
      <c r="P120" s="1174"/>
      <c r="Q120" s="1174"/>
      <c r="R120" s="1174"/>
      <c r="S120" s="1174"/>
      <c r="T120" s="1174"/>
      <c r="U120" s="1174"/>
      <c r="V120" s="1174"/>
      <c r="W120" s="1174"/>
      <c r="X120" s="1174"/>
      <c r="Y120" s="1174"/>
      <c r="Z120" s="1174"/>
      <c r="AA120" s="1174"/>
      <c r="AB120" s="1174"/>
      <c r="AC120" s="1174"/>
      <c r="AD120" s="1174"/>
      <c r="AE120" s="1174"/>
      <c r="AF120" s="1174"/>
      <c r="AG120" s="1174"/>
      <c r="AH120" s="1174"/>
      <c r="AI120" s="1174"/>
      <c r="AJ120" s="1174"/>
      <c r="AK120" s="1174"/>
      <c r="AL120" s="1174"/>
      <c r="AM120" s="1174"/>
      <c r="AN120" s="1174"/>
      <c r="AO120" s="1174"/>
      <c r="AP120" s="1174"/>
      <c r="AQ120" s="1174"/>
      <c r="AR120" s="1174"/>
      <c r="AS120" s="1174"/>
      <c r="AT120" s="1174"/>
      <c r="AU120" s="1174"/>
      <c r="AV120" s="1174"/>
      <c r="AW120" s="1174"/>
      <c r="AX120" s="1174"/>
      <c r="AY120" s="1174"/>
      <c r="AZ120" s="1174"/>
      <c r="BA120" s="1174"/>
      <c r="BB120" s="1174"/>
      <c r="BC120" s="1174"/>
    </row>
    <row r="121" spans="1:55" hidden="1" x14ac:dyDescent="0.2">
      <c r="A121" s="1174"/>
      <c r="B121" s="1174"/>
      <c r="C121" s="1174"/>
      <c r="D121" s="1174"/>
      <c r="E121" s="1174"/>
      <c r="F121" s="1174"/>
      <c r="G121" s="1174"/>
      <c r="H121" s="1174"/>
      <c r="I121" s="1174"/>
      <c r="J121" s="1174"/>
      <c r="K121" s="1174"/>
      <c r="L121" s="1174"/>
      <c r="M121" s="1174"/>
      <c r="N121" s="1174"/>
      <c r="O121" s="1174"/>
      <c r="P121" s="1174"/>
      <c r="Q121" s="1174"/>
      <c r="R121" s="1174"/>
      <c r="S121" s="1174"/>
      <c r="T121" s="1174"/>
      <c r="U121" s="1174"/>
      <c r="V121" s="1174"/>
      <c r="W121" s="1174"/>
      <c r="X121" s="1174"/>
      <c r="Y121" s="1174"/>
      <c r="Z121" s="1174"/>
      <c r="AA121" s="1174"/>
      <c r="AB121" s="1174"/>
      <c r="AC121" s="1174"/>
      <c r="AD121" s="1174"/>
      <c r="AE121" s="1174"/>
      <c r="AF121" s="1174"/>
      <c r="AG121" s="1174"/>
      <c r="AH121" s="1174"/>
      <c r="AI121" s="1174"/>
      <c r="AJ121" s="1174"/>
      <c r="AK121" s="1174"/>
      <c r="AL121" s="1174"/>
      <c r="AM121" s="1174"/>
      <c r="AN121" s="1174"/>
      <c r="AO121" s="1174"/>
      <c r="AP121" s="1174"/>
      <c r="AQ121" s="1174"/>
      <c r="AR121" s="1174"/>
      <c r="AS121" s="1174"/>
      <c r="AT121" s="1174"/>
      <c r="AU121" s="1174"/>
      <c r="AV121" s="1174"/>
      <c r="AW121" s="1174"/>
      <c r="AX121" s="1174"/>
      <c r="AY121" s="1174"/>
      <c r="AZ121" s="1174"/>
      <c r="BA121" s="1174"/>
      <c r="BB121" s="1174"/>
      <c r="BC121" s="1174"/>
    </row>
    <row r="122" spans="1:55" hidden="1" x14ac:dyDescent="0.2">
      <c r="A122" s="1174"/>
      <c r="B122" s="1174"/>
      <c r="C122" s="1174"/>
      <c r="D122" s="1174"/>
      <c r="E122" s="1174"/>
      <c r="F122" s="1174"/>
      <c r="G122" s="1174"/>
      <c r="H122" s="1174"/>
      <c r="I122" s="1174"/>
      <c r="J122" s="1174"/>
      <c r="K122" s="1174"/>
      <c r="L122" s="1174"/>
      <c r="M122" s="1174"/>
      <c r="N122" s="1174"/>
      <c r="O122" s="1174"/>
      <c r="P122" s="1174"/>
      <c r="Q122" s="1174"/>
      <c r="R122" s="1174"/>
      <c r="S122" s="1174"/>
      <c r="T122" s="1174"/>
      <c r="U122" s="1174"/>
      <c r="V122" s="1174"/>
      <c r="W122" s="1174"/>
      <c r="X122" s="1174"/>
      <c r="Y122" s="1174"/>
      <c r="Z122" s="1174"/>
      <c r="AA122" s="1174"/>
      <c r="AB122" s="1174"/>
      <c r="AC122" s="1174"/>
      <c r="AD122" s="1174"/>
      <c r="AE122" s="1174"/>
      <c r="AF122" s="1174"/>
      <c r="AG122" s="1174"/>
      <c r="AH122" s="1174"/>
      <c r="AI122" s="1174"/>
      <c r="AJ122" s="1174"/>
      <c r="AK122" s="1174"/>
      <c r="AL122" s="1174"/>
      <c r="AM122" s="1174"/>
      <c r="AN122" s="1174"/>
      <c r="AO122" s="1174"/>
      <c r="AP122" s="1174"/>
      <c r="AQ122" s="1174"/>
      <c r="AR122" s="1174"/>
      <c r="AS122" s="1174"/>
      <c r="AT122" s="1174"/>
      <c r="AU122" s="1174"/>
      <c r="AV122" s="1174"/>
      <c r="AW122" s="1174"/>
      <c r="AX122" s="1174"/>
      <c r="AY122" s="1174"/>
      <c r="AZ122" s="1174"/>
      <c r="BA122" s="1174"/>
      <c r="BB122" s="1174"/>
      <c r="BC122" s="1174"/>
    </row>
    <row r="123" spans="1:55" hidden="1" x14ac:dyDescent="0.2">
      <c r="A123" s="1174"/>
      <c r="B123" s="1174"/>
      <c r="C123" s="1174"/>
      <c r="D123" s="1174"/>
      <c r="E123" s="1174"/>
      <c r="F123" s="1174"/>
      <c r="G123" s="1174"/>
      <c r="H123" s="1174"/>
      <c r="I123" s="1174"/>
      <c r="J123" s="1174"/>
      <c r="K123" s="1174"/>
      <c r="L123" s="1174"/>
      <c r="M123" s="1174"/>
      <c r="N123" s="1174"/>
      <c r="O123" s="1174"/>
      <c r="P123" s="1174"/>
      <c r="Q123" s="1174"/>
      <c r="R123" s="1174"/>
      <c r="S123" s="1174"/>
      <c r="T123" s="1174"/>
      <c r="U123" s="1174"/>
      <c r="V123" s="1174"/>
      <c r="W123" s="1174"/>
      <c r="X123" s="1174"/>
      <c r="Y123" s="1174"/>
      <c r="Z123" s="1174"/>
      <c r="AA123" s="1174"/>
      <c r="AB123" s="1174"/>
      <c r="AC123" s="1174"/>
      <c r="AD123" s="1174"/>
      <c r="AE123" s="1174"/>
      <c r="AF123" s="1174"/>
      <c r="AG123" s="1174"/>
      <c r="AH123" s="1174"/>
      <c r="AI123" s="1174"/>
      <c r="AJ123" s="1174"/>
      <c r="AK123" s="1174"/>
      <c r="AL123" s="1174"/>
      <c r="AM123" s="1174"/>
      <c r="AN123" s="1174"/>
      <c r="AO123" s="1174"/>
      <c r="AP123" s="1174"/>
      <c r="AQ123" s="1174"/>
      <c r="AR123" s="1174"/>
      <c r="AS123" s="1174"/>
      <c r="AT123" s="1174"/>
      <c r="AU123" s="1174"/>
      <c r="AV123" s="1174"/>
      <c r="AW123" s="1174"/>
      <c r="AX123" s="1174"/>
      <c r="AY123" s="1174"/>
      <c r="AZ123" s="1174"/>
      <c r="BA123" s="1174"/>
      <c r="BB123" s="1174"/>
      <c r="BC123" s="1174"/>
    </row>
    <row r="124" spans="1:55" hidden="1" x14ac:dyDescent="0.2">
      <c r="A124" s="1174"/>
      <c r="B124" s="1174"/>
      <c r="C124" s="1174"/>
      <c r="D124" s="1174"/>
      <c r="E124" s="1174"/>
      <c r="F124" s="1174"/>
      <c r="G124" s="1174"/>
      <c r="H124" s="1174"/>
      <c r="I124" s="1174"/>
      <c r="J124" s="1174"/>
      <c r="K124" s="1174"/>
      <c r="L124" s="1174"/>
      <c r="M124" s="1174"/>
      <c r="N124" s="1174"/>
      <c r="O124" s="1174"/>
      <c r="P124" s="1174"/>
      <c r="Q124" s="1174"/>
      <c r="R124" s="1174"/>
      <c r="S124" s="1174"/>
      <c r="T124" s="1174"/>
      <c r="U124" s="1174"/>
      <c r="V124" s="1174"/>
      <c r="W124" s="1174"/>
      <c r="X124" s="1174"/>
      <c r="Y124" s="1174"/>
      <c r="Z124" s="1174"/>
      <c r="AA124" s="1174"/>
      <c r="AB124" s="1174"/>
      <c r="AC124" s="1174"/>
      <c r="AD124" s="1174"/>
      <c r="AE124" s="1174"/>
      <c r="AF124" s="1174"/>
      <c r="AG124" s="1174"/>
      <c r="AH124" s="1174"/>
      <c r="AI124" s="1174"/>
      <c r="AJ124" s="1174"/>
      <c r="AK124" s="1174"/>
      <c r="AL124" s="1174"/>
      <c r="AM124" s="1174"/>
      <c r="AN124" s="1174"/>
      <c r="AO124" s="1174"/>
      <c r="AP124" s="1174"/>
      <c r="AQ124" s="1174"/>
      <c r="AR124" s="1174"/>
      <c r="AS124" s="1174"/>
      <c r="AT124" s="1174"/>
      <c r="AU124" s="1174"/>
      <c r="AV124" s="1174"/>
      <c r="AW124" s="1174"/>
      <c r="AX124" s="1174"/>
      <c r="AY124" s="1174"/>
      <c r="AZ124" s="1174"/>
      <c r="BA124" s="1174"/>
      <c r="BB124" s="1174"/>
      <c r="BC124" s="1174"/>
    </row>
    <row r="125" spans="1:55" hidden="1" x14ac:dyDescent="0.2">
      <c r="A125" s="1174"/>
      <c r="B125" s="1174"/>
      <c r="C125" s="1174"/>
      <c r="D125" s="1174"/>
      <c r="E125" s="1174"/>
      <c r="F125" s="1174"/>
      <c r="G125" s="1174"/>
      <c r="H125" s="1174"/>
      <c r="I125" s="1174"/>
      <c r="J125" s="1174"/>
      <c r="K125" s="1174"/>
      <c r="L125" s="1174"/>
      <c r="M125" s="1174"/>
      <c r="N125" s="1174"/>
      <c r="O125" s="1174"/>
      <c r="P125" s="1174"/>
      <c r="Q125" s="1174"/>
      <c r="R125" s="1174"/>
      <c r="S125" s="1174"/>
      <c r="T125" s="1174"/>
      <c r="U125" s="1174"/>
      <c r="V125" s="1174"/>
      <c r="W125" s="1174"/>
      <c r="X125" s="1174"/>
      <c r="Y125" s="1174"/>
      <c r="Z125" s="1174"/>
      <c r="AA125" s="1174"/>
      <c r="AB125" s="1174"/>
      <c r="AC125" s="1174"/>
      <c r="AD125" s="1174"/>
      <c r="AE125" s="1174"/>
      <c r="AF125" s="1174"/>
      <c r="AG125" s="1174"/>
      <c r="AH125" s="1174"/>
      <c r="AI125" s="1174"/>
      <c r="AJ125" s="1174"/>
      <c r="AK125" s="1174"/>
      <c r="AL125" s="1174"/>
      <c r="AM125" s="1174"/>
      <c r="AN125" s="1174"/>
      <c r="AO125" s="1174"/>
      <c r="AP125" s="1174"/>
      <c r="AQ125" s="1174"/>
      <c r="AR125" s="1174"/>
      <c r="AS125" s="1174"/>
      <c r="AT125" s="1174"/>
      <c r="AU125" s="1174"/>
      <c r="AV125" s="1174"/>
      <c r="AW125" s="1174"/>
      <c r="AX125" s="1174"/>
      <c r="AY125" s="1174"/>
      <c r="AZ125" s="1174"/>
      <c r="BA125" s="1174"/>
      <c r="BB125" s="1174"/>
      <c r="BC125" s="1174"/>
    </row>
    <row r="126" spans="1:55" hidden="1" x14ac:dyDescent="0.2">
      <c r="A126" s="1174"/>
      <c r="B126" s="1174"/>
      <c r="C126" s="1174"/>
      <c r="D126" s="1174"/>
      <c r="E126" s="1174"/>
      <c r="F126" s="1174"/>
      <c r="G126" s="1174"/>
      <c r="H126" s="1174"/>
      <c r="I126" s="1174"/>
      <c r="J126" s="1174"/>
      <c r="K126" s="1174"/>
      <c r="L126" s="1174"/>
      <c r="M126" s="1174"/>
      <c r="N126" s="1174"/>
      <c r="O126" s="1174"/>
      <c r="P126" s="1174"/>
      <c r="Q126" s="1174"/>
      <c r="R126" s="1174"/>
      <c r="S126" s="1174"/>
      <c r="T126" s="1174"/>
      <c r="U126" s="1174"/>
      <c r="V126" s="1174"/>
      <c r="W126" s="1174"/>
      <c r="X126" s="1174"/>
      <c r="Y126" s="1174"/>
      <c r="Z126" s="1174"/>
      <c r="AA126" s="1174"/>
      <c r="AB126" s="1174"/>
      <c r="AC126" s="1174"/>
      <c r="AD126" s="1174"/>
      <c r="AE126" s="1174"/>
      <c r="AF126" s="1174"/>
      <c r="AG126" s="1174"/>
      <c r="AH126" s="1174"/>
      <c r="AI126" s="1174"/>
      <c r="AJ126" s="1174"/>
      <c r="AK126" s="1174"/>
      <c r="AL126" s="1174"/>
      <c r="AM126" s="1174"/>
      <c r="AN126" s="1174"/>
      <c r="AO126" s="1174"/>
      <c r="AP126" s="1174"/>
      <c r="AQ126" s="1174"/>
      <c r="AR126" s="1174"/>
      <c r="AS126" s="1174"/>
      <c r="AT126" s="1174"/>
      <c r="AU126" s="1174"/>
      <c r="AV126" s="1174"/>
      <c r="AW126" s="1174"/>
      <c r="AX126" s="1174"/>
      <c r="AY126" s="1174"/>
      <c r="AZ126" s="1174"/>
      <c r="BA126" s="1174"/>
      <c r="BB126" s="1174"/>
      <c r="BC126" s="1174"/>
    </row>
    <row r="127" spans="1:55" hidden="1" x14ac:dyDescent="0.2">
      <c r="A127" s="1174"/>
      <c r="B127" s="1174"/>
      <c r="C127" s="1174"/>
      <c r="D127" s="1174"/>
      <c r="E127" s="1174"/>
      <c r="F127" s="1174"/>
      <c r="G127" s="1174"/>
      <c r="H127" s="1174"/>
      <c r="I127" s="1174"/>
      <c r="J127" s="1174"/>
      <c r="K127" s="1174"/>
      <c r="L127" s="1174"/>
      <c r="M127" s="1174"/>
      <c r="N127" s="1174"/>
      <c r="O127" s="1174"/>
      <c r="P127" s="1174"/>
      <c r="Q127" s="1174"/>
      <c r="R127" s="1174"/>
      <c r="S127" s="1174"/>
      <c r="T127" s="1174"/>
      <c r="U127" s="1174"/>
      <c r="V127" s="1174"/>
      <c r="W127" s="1174"/>
      <c r="X127" s="1174"/>
      <c r="Y127" s="1174"/>
      <c r="Z127" s="1174"/>
      <c r="AA127" s="1174"/>
      <c r="AB127" s="1174"/>
      <c r="AC127" s="1174"/>
      <c r="AD127" s="1174"/>
      <c r="AE127" s="1174"/>
      <c r="AF127" s="1174"/>
      <c r="AG127" s="1174"/>
      <c r="AH127" s="1174"/>
      <c r="AI127" s="1174"/>
      <c r="AJ127" s="1174"/>
      <c r="AK127" s="1174"/>
      <c r="AL127" s="1174"/>
      <c r="AM127" s="1174"/>
      <c r="AN127" s="1174"/>
      <c r="AO127" s="1174"/>
      <c r="AP127" s="1174"/>
      <c r="AQ127" s="1174"/>
      <c r="AR127" s="1174"/>
      <c r="AS127" s="1174"/>
      <c r="AT127" s="1174"/>
      <c r="AU127" s="1174"/>
      <c r="AV127" s="1174"/>
      <c r="AW127" s="1174"/>
      <c r="AX127" s="1174"/>
      <c r="AY127" s="1174"/>
      <c r="AZ127" s="1174"/>
      <c r="BA127" s="1174"/>
      <c r="BB127" s="1174"/>
      <c r="BC127" s="1174"/>
    </row>
    <row r="128" spans="1:55" hidden="1" x14ac:dyDescent="0.2">
      <c r="A128" s="1174"/>
      <c r="B128" s="1174"/>
      <c r="C128" s="1174"/>
      <c r="D128" s="1174"/>
      <c r="E128" s="1174"/>
      <c r="F128" s="1174"/>
      <c r="G128" s="1174"/>
      <c r="H128" s="1174"/>
      <c r="I128" s="1174"/>
      <c r="J128" s="1174"/>
      <c r="K128" s="1174"/>
      <c r="L128" s="1174"/>
      <c r="M128" s="1174"/>
      <c r="N128" s="1174"/>
      <c r="O128" s="1174"/>
      <c r="P128" s="1174"/>
      <c r="Q128" s="1174"/>
      <c r="R128" s="1174"/>
      <c r="S128" s="1174"/>
      <c r="T128" s="1174"/>
      <c r="U128" s="1174"/>
      <c r="V128" s="1174"/>
      <c r="W128" s="1174"/>
      <c r="X128" s="1174"/>
      <c r="Y128" s="1174"/>
      <c r="Z128" s="1174"/>
      <c r="AA128" s="1174"/>
      <c r="AB128" s="1174"/>
      <c r="AC128" s="1174"/>
      <c r="AD128" s="1174"/>
      <c r="AE128" s="1174"/>
      <c r="AF128" s="1174"/>
      <c r="AG128" s="1174"/>
      <c r="AH128" s="1174"/>
      <c r="AI128" s="1174"/>
      <c r="AJ128" s="1174"/>
      <c r="AK128" s="1174"/>
      <c r="AL128" s="1174"/>
      <c r="AM128" s="1174"/>
      <c r="AN128" s="1174"/>
      <c r="AO128" s="1174"/>
      <c r="AP128" s="1174"/>
      <c r="AQ128" s="1174"/>
      <c r="AR128" s="1174"/>
      <c r="AS128" s="1174"/>
      <c r="AT128" s="1174"/>
      <c r="AU128" s="1174"/>
      <c r="AV128" s="1174"/>
      <c r="AW128" s="1174"/>
      <c r="AX128" s="1174"/>
      <c r="AY128" s="1174"/>
      <c r="AZ128" s="1174"/>
      <c r="BA128" s="1174"/>
      <c r="BB128" s="1174"/>
      <c r="BC128" s="1174"/>
    </row>
    <row r="129" spans="1:55" ht="15" customHeight="1" x14ac:dyDescent="0.2">
      <c r="A129" s="1174"/>
      <c r="B129" s="1174"/>
      <c r="C129" s="1174"/>
      <c r="D129" s="1174"/>
      <c r="E129" s="1174"/>
      <c r="F129" s="1174"/>
      <c r="G129" s="1174"/>
      <c r="H129" s="1174"/>
      <c r="I129" s="1174"/>
      <c r="J129" s="1174"/>
      <c r="K129" s="1174"/>
      <c r="L129" s="1174"/>
      <c r="M129" s="1174"/>
      <c r="N129" s="1174"/>
      <c r="O129" s="1174"/>
      <c r="P129" s="1174"/>
      <c r="Q129" s="1174"/>
      <c r="R129" s="1174"/>
      <c r="S129" s="1174"/>
      <c r="T129" s="1174"/>
      <c r="U129" s="1174"/>
      <c r="V129" s="1174"/>
      <c r="W129" s="1174"/>
      <c r="X129" s="1174"/>
      <c r="Y129" s="1174"/>
      <c r="Z129" s="1174"/>
      <c r="AA129" s="1174"/>
      <c r="AB129" s="1174"/>
      <c r="AC129" s="1174"/>
      <c r="AD129" s="1174"/>
      <c r="AE129" s="1174"/>
      <c r="AF129" s="1174"/>
      <c r="AG129" s="1174"/>
      <c r="AH129" s="1174"/>
      <c r="AI129" s="1174"/>
      <c r="AJ129" s="1174"/>
      <c r="AK129" s="1174"/>
      <c r="AL129" s="1174"/>
      <c r="AM129" s="1174"/>
      <c r="AN129" s="1174"/>
      <c r="AO129" s="1174"/>
      <c r="AP129" s="1174"/>
      <c r="AQ129" s="1174"/>
      <c r="AR129" s="1174"/>
      <c r="AS129" s="1174"/>
      <c r="AT129" s="1174"/>
      <c r="AU129" s="1174"/>
      <c r="AV129" s="1174"/>
      <c r="AW129" s="1174"/>
      <c r="AX129" s="1174"/>
      <c r="AY129" s="1174"/>
      <c r="AZ129" s="1174"/>
      <c r="BA129" s="1174"/>
      <c r="BB129" s="1174"/>
      <c r="BC129" s="1174"/>
    </row>
    <row r="130" spans="1:55" ht="15" customHeight="1" x14ac:dyDescent="0.2">
      <c r="A130" s="1174"/>
      <c r="B130" s="1174"/>
      <c r="C130" s="1174"/>
      <c r="D130" s="1174"/>
      <c r="E130" s="1174"/>
      <c r="F130" s="1174"/>
      <c r="G130" s="1174"/>
      <c r="H130" s="1174"/>
      <c r="I130" s="1174"/>
      <c r="J130" s="1174"/>
      <c r="K130" s="1174"/>
      <c r="L130" s="1174"/>
      <c r="M130" s="1174"/>
      <c r="N130" s="1174"/>
      <c r="O130" s="1174"/>
      <c r="P130" s="1174"/>
      <c r="Q130" s="1174"/>
      <c r="R130" s="1174"/>
      <c r="S130" s="1174"/>
      <c r="T130" s="1174"/>
      <c r="U130" s="1174"/>
      <c r="V130" s="1174"/>
      <c r="W130" s="1174"/>
      <c r="X130" s="1174"/>
      <c r="Y130" s="1174"/>
      <c r="Z130" s="1174"/>
      <c r="AA130" s="1174"/>
      <c r="AB130" s="1174"/>
      <c r="AC130" s="1174"/>
      <c r="AD130" s="1174"/>
      <c r="AE130" s="1174"/>
      <c r="AF130" s="1174"/>
      <c r="AG130" s="1174"/>
      <c r="AH130" s="1174"/>
      <c r="AI130" s="1174"/>
      <c r="AJ130" s="1174"/>
      <c r="AK130" s="1174"/>
      <c r="AL130" s="1174"/>
      <c r="AM130" s="1174"/>
      <c r="AN130" s="1174"/>
      <c r="AO130" s="1174"/>
      <c r="AP130" s="1174"/>
      <c r="AQ130" s="1174"/>
      <c r="AR130" s="1174"/>
      <c r="AS130" s="1174"/>
      <c r="AT130" s="1174"/>
      <c r="AU130" s="1174"/>
      <c r="AV130" s="1174"/>
      <c r="AW130" s="1174"/>
      <c r="AX130" s="1174"/>
      <c r="AY130" s="1174"/>
      <c r="AZ130" s="1174"/>
      <c r="BA130" s="1174"/>
      <c r="BB130" s="1174"/>
      <c r="BC130" s="1174"/>
    </row>
    <row r="131" spans="1:55" ht="15" customHeight="1" x14ac:dyDescent="0.2">
      <c r="A131" s="1174"/>
      <c r="B131" s="1174"/>
      <c r="C131" s="1174"/>
      <c r="D131" s="1174"/>
      <c r="E131" s="1174"/>
      <c r="F131" s="1174"/>
      <c r="G131" s="1174"/>
      <c r="H131" s="1174"/>
      <c r="I131" s="1174"/>
      <c r="J131" s="1174"/>
      <c r="K131" s="1174"/>
      <c r="L131" s="1174"/>
      <c r="M131" s="1174"/>
      <c r="N131" s="1174"/>
      <c r="O131" s="1174"/>
      <c r="P131" s="1174"/>
      <c r="Q131" s="1174"/>
      <c r="R131" s="1174"/>
      <c r="S131" s="1174"/>
      <c r="T131" s="1174"/>
      <c r="U131" s="1174"/>
      <c r="V131" s="1174"/>
      <c r="W131" s="1174"/>
      <c r="X131" s="1174"/>
      <c r="Y131" s="1174"/>
      <c r="Z131" s="1174"/>
      <c r="AA131" s="1174"/>
      <c r="AB131" s="1174"/>
      <c r="AC131" s="1174"/>
      <c r="AD131" s="1174"/>
      <c r="AE131" s="1174"/>
      <c r="AF131" s="1174"/>
      <c r="AG131" s="1174"/>
      <c r="AH131" s="1174"/>
      <c r="AI131" s="1174"/>
      <c r="AJ131" s="1174"/>
      <c r="AK131" s="1174"/>
      <c r="AL131" s="1174"/>
      <c r="AM131" s="1174"/>
      <c r="AN131" s="1174"/>
      <c r="AO131" s="1174"/>
      <c r="AP131" s="1174"/>
      <c r="AQ131" s="1174"/>
      <c r="AR131" s="1174"/>
      <c r="AS131" s="1174"/>
      <c r="AT131" s="1174"/>
      <c r="AU131" s="1174"/>
      <c r="AV131" s="1174"/>
      <c r="AW131" s="1174"/>
      <c r="AX131" s="1174"/>
      <c r="AY131" s="1174"/>
      <c r="AZ131" s="1174"/>
      <c r="BA131" s="1174"/>
      <c r="BB131" s="1174"/>
      <c r="BC131" s="1174"/>
    </row>
    <row r="132" spans="1:55" ht="15" customHeight="1" x14ac:dyDescent="0.2">
      <c r="A132" s="1174"/>
      <c r="B132" s="1174"/>
      <c r="C132" s="1174"/>
      <c r="D132" s="1174"/>
      <c r="E132" s="1174"/>
      <c r="F132" s="1174"/>
      <c r="G132" s="1174"/>
      <c r="H132" s="1174"/>
      <c r="I132" s="1174"/>
      <c r="J132" s="1174"/>
      <c r="K132" s="1174"/>
      <c r="L132" s="1174"/>
      <c r="M132" s="1174"/>
      <c r="N132" s="1174"/>
      <c r="O132" s="1174"/>
      <c r="P132" s="1174"/>
      <c r="Q132" s="1174"/>
      <c r="R132" s="1174"/>
      <c r="S132" s="1174"/>
      <c r="T132" s="1174"/>
      <c r="U132" s="1174"/>
      <c r="V132" s="1174"/>
      <c r="W132" s="1174"/>
      <c r="X132" s="1174"/>
      <c r="Y132" s="1174"/>
      <c r="Z132" s="1174"/>
      <c r="AA132" s="1174"/>
      <c r="AB132" s="1174"/>
      <c r="AC132" s="1174"/>
      <c r="AD132" s="1174"/>
      <c r="AE132" s="1174"/>
      <c r="AF132" s="1174"/>
      <c r="AG132" s="1174"/>
      <c r="AH132" s="1174"/>
      <c r="AI132" s="1174"/>
      <c r="AJ132" s="1174"/>
      <c r="AK132" s="1174"/>
      <c r="AL132" s="1174"/>
      <c r="AM132" s="1174"/>
      <c r="AN132" s="1174"/>
      <c r="AO132" s="1174"/>
      <c r="AP132" s="1174"/>
      <c r="AQ132" s="1174"/>
      <c r="AR132" s="1174"/>
      <c r="AS132" s="1174"/>
      <c r="AT132" s="1174"/>
      <c r="AU132" s="1174"/>
      <c r="AV132" s="1174"/>
      <c r="AW132" s="1174"/>
      <c r="AX132" s="1174"/>
      <c r="AY132" s="1174"/>
      <c r="AZ132" s="1174"/>
      <c r="BA132" s="1174"/>
      <c r="BB132" s="1174"/>
      <c r="BC132" s="1174"/>
    </row>
    <row r="133" spans="1:55" ht="15" customHeight="1" x14ac:dyDescent="0.2">
      <c r="A133" s="1174"/>
      <c r="B133" s="1174"/>
      <c r="C133" s="1174"/>
      <c r="D133" s="1174"/>
      <c r="E133" s="1174"/>
      <c r="F133" s="1174"/>
      <c r="G133" s="1174"/>
      <c r="H133" s="1174"/>
      <c r="I133" s="1174"/>
      <c r="J133" s="1174"/>
      <c r="K133" s="1174"/>
      <c r="L133" s="1174"/>
      <c r="M133" s="1174"/>
      <c r="N133" s="1174"/>
      <c r="O133" s="1174"/>
      <c r="P133" s="1174"/>
      <c r="Q133" s="1174"/>
      <c r="R133" s="1174"/>
      <c r="S133" s="1174"/>
      <c r="T133" s="1174"/>
      <c r="U133" s="1174"/>
      <c r="V133" s="1174"/>
      <c r="W133" s="1174"/>
      <c r="X133" s="1174"/>
      <c r="Y133" s="1174"/>
      <c r="Z133" s="1174"/>
      <c r="AA133" s="1174"/>
      <c r="AB133" s="1174"/>
      <c r="AC133" s="1174"/>
      <c r="AD133" s="1174"/>
      <c r="AE133" s="1174"/>
      <c r="AF133" s="1174"/>
      <c r="AG133" s="1174"/>
      <c r="AH133" s="1174"/>
      <c r="AI133" s="1174"/>
      <c r="AJ133" s="1174"/>
      <c r="AK133" s="1174"/>
      <c r="AL133" s="1174"/>
      <c r="AM133" s="1174"/>
      <c r="AN133" s="1174"/>
      <c r="AO133" s="1174"/>
      <c r="AP133" s="1174"/>
      <c r="AQ133" s="1174"/>
      <c r="AR133" s="1174"/>
      <c r="AS133" s="1174"/>
      <c r="AT133" s="1174"/>
      <c r="AU133" s="1174"/>
      <c r="AV133" s="1174"/>
      <c r="AW133" s="1174"/>
      <c r="AX133" s="1174"/>
      <c r="AY133" s="1174"/>
      <c r="AZ133" s="1174"/>
      <c r="BA133" s="1174"/>
      <c r="BB133" s="1174"/>
      <c r="BC133" s="1174"/>
    </row>
    <row r="134" spans="1:55" ht="15" customHeight="1" x14ac:dyDescent="0.2">
      <c r="A134" s="1174"/>
      <c r="B134" s="1174"/>
      <c r="C134" s="1174"/>
      <c r="D134" s="1174"/>
      <c r="E134" s="1174"/>
      <c r="F134" s="1174"/>
      <c r="G134" s="1174"/>
      <c r="H134" s="1174"/>
      <c r="I134" s="1174"/>
      <c r="J134" s="1174"/>
      <c r="K134" s="1174"/>
      <c r="L134" s="1174"/>
      <c r="M134" s="1174"/>
      <c r="N134" s="1174"/>
      <c r="O134" s="1174"/>
      <c r="P134" s="1174"/>
      <c r="Q134" s="1174"/>
      <c r="R134" s="1174"/>
      <c r="S134" s="1174"/>
      <c r="T134" s="1174"/>
      <c r="U134" s="1174"/>
      <c r="V134" s="1174"/>
      <c r="W134" s="1174"/>
      <c r="X134" s="1174"/>
      <c r="Y134" s="1174"/>
      <c r="Z134" s="1174"/>
      <c r="AA134" s="1174"/>
      <c r="AB134" s="1174"/>
      <c r="AC134" s="1174"/>
      <c r="AD134" s="1174"/>
      <c r="AE134" s="1174"/>
      <c r="AF134" s="1174"/>
      <c r="AG134" s="1174"/>
      <c r="AH134" s="1174"/>
      <c r="AI134" s="1174"/>
      <c r="AJ134" s="1174"/>
      <c r="AK134" s="1174"/>
      <c r="AL134" s="1174"/>
      <c r="AM134" s="1174"/>
      <c r="AN134" s="1174"/>
      <c r="AO134" s="1174"/>
      <c r="AP134" s="1174"/>
      <c r="AQ134" s="1174"/>
      <c r="AR134" s="1174"/>
      <c r="AS134" s="1174"/>
      <c r="AT134" s="1174"/>
      <c r="AU134" s="1174"/>
      <c r="AV134" s="1174"/>
      <c r="AW134" s="1174"/>
      <c r="AX134" s="1174"/>
      <c r="AY134" s="1174"/>
      <c r="AZ134" s="1174"/>
      <c r="BA134" s="1174"/>
      <c r="BB134" s="1174"/>
      <c r="BC134" s="1174"/>
    </row>
    <row r="135" spans="1:55" ht="15" customHeight="1" x14ac:dyDescent="0.2">
      <c r="A135" s="1174"/>
      <c r="B135" s="1174"/>
      <c r="C135" s="1174"/>
      <c r="D135" s="1174"/>
      <c r="E135" s="1174"/>
      <c r="F135" s="1174"/>
      <c r="G135" s="1174"/>
      <c r="H135" s="1174"/>
      <c r="I135" s="1174"/>
      <c r="J135" s="1174"/>
      <c r="K135" s="1174"/>
      <c r="L135" s="1174"/>
      <c r="M135" s="1174"/>
      <c r="N135" s="1174"/>
      <c r="O135" s="1174"/>
      <c r="P135" s="1174"/>
      <c r="Q135" s="1174"/>
      <c r="R135" s="1174"/>
      <c r="S135" s="1174"/>
      <c r="T135" s="1174"/>
      <c r="U135" s="1174"/>
      <c r="V135" s="1174"/>
      <c r="W135" s="1174"/>
      <c r="X135" s="1174"/>
      <c r="Y135" s="1174"/>
      <c r="Z135" s="1174"/>
      <c r="AA135" s="1174"/>
      <c r="AB135" s="1174"/>
      <c r="AC135" s="1174"/>
      <c r="AD135" s="1174"/>
      <c r="AE135" s="1174"/>
      <c r="AF135" s="1174"/>
      <c r="AG135" s="1174"/>
      <c r="AH135" s="1174"/>
      <c r="AI135" s="1174"/>
      <c r="AJ135" s="1174"/>
      <c r="AK135" s="1174"/>
      <c r="AL135" s="1174"/>
      <c r="AM135" s="1174"/>
      <c r="AN135" s="1174"/>
      <c r="AO135" s="1174"/>
      <c r="AP135" s="1174"/>
      <c r="AQ135" s="1174"/>
      <c r="AR135" s="1174"/>
      <c r="AS135" s="1174"/>
      <c r="AT135" s="1174"/>
      <c r="AU135" s="1174"/>
      <c r="AV135" s="1174"/>
      <c r="AW135" s="1174"/>
      <c r="AX135" s="1174"/>
      <c r="AY135" s="1174"/>
      <c r="AZ135" s="1174"/>
      <c r="BA135" s="1174"/>
      <c r="BB135" s="1174"/>
      <c r="BC135" s="1174"/>
    </row>
    <row r="136" spans="1:55" ht="15" customHeight="1" x14ac:dyDescent="0.2">
      <c r="A136" s="1174"/>
      <c r="B136" s="1174"/>
      <c r="C136" s="1174"/>
      <c r="D136" s="1174"/>
      <c r="E136" s="1174"/>
      <c r="F136" s="1174"/>
      <c r="G136" s="1174"/>
      <c r="H136" s="1174"/>
      <c r="I136" s="1174"/>
      <c r="J136" s="1174"/>
      <c r="K136" s="1174"/>
      <c r="L136" s="1174"/>
      <c r="M136" s="1174"/>
      <c r="N136" s="1174"/>
      <c r="O136" s="1174"/>
      <c r="P136" s="1174"/>
      <c r="Q136" s="1174"/>
      <c r="R136" s="1174"/>
      <c r="S136" s="1174"/>
      <c r="T136" s="1174"/>
      <c r="U136" s="1174"/>
      <c r="V136" s="1174"/>
      <c r="W136" s="1174"/>
      <c r="X136" s="1174"/>
      <c r="Y136" s="1174"/>
      <c r="Z136" s="1174"/>
      <c r="AA136" s="1174"/>
      <c r="AB136" s="1174"/>
      <c r="AC136" s="1174"/>
      <c r="AD136" s="1174"/>
      <c r="AE136" s="1174"/>
      <c r="AF136" s="1174"/>
      <c r="AG136" s="1174"/>
      <c r="AH136" s="1174"/>
      <c r="AI136" s="1174"/>
      <c r="AJ136" s="1174"/>
      <c r="AK136" s="1174"/>
      <c r="AL136" s="1174"/>
      <c r="AM136" s="1174"/>
      <c r="AN136" s="1174"/>
      <c r="AO136" s="1174"/>
      <c r="AP136" s="1174"/>
      <c r="AQ136" s="1174"/>
      <c r="AR136" s="1174"/>
      <c r="AS136" s="1174"/>
      <c r="AT136" s="1174"/>
      <c r="AU136" s="1174"/>
      <c r="AV136" s="1174"/>
      <c r="AW136" s="1174"/>
      <c r="AX136" s="1174"/>
      <c r="AY136" s="1174"/>
      <c r="AZ136" s="1174"/>
      <c r="BA136" s="1174"/>
      <c r="BB136" s="1174"/>
      <c r="BC136" s="1174"/>
    </row>
    <row r="137" spans="1:55" ht="15" customHeight="1" x14ac:dyDescent="0.2">
      <c r="A137" s="1174"/>
      <c r="B137" s="1174"/>
      <c r="C137" s="1174"/>
      <c r="D137" s="1174"/>
      <c r="E137" s="1174"/>
      <c r="F137" s="1174"/>
      <c r="G137" s="1174"/>
      <c r="H137" s="1174"/>
      <c r="I137" s="1174"/>
      <c r="J137" s="1174"/>
      <c r="K137" s="1174"/>
      <c r="L137" s="1174"/>
      <c r="M137" s="1174"/>
      <c r="N137" s="1174"/>
      <c r="O137" s="1174"/>
      <c r="P137" s="1174"/>
      <c r="Q137" s="1174"/>
      <c r="R137" s="1174"/>
      <c r="S137" s="1174"/>
      <c r="T137" s="1174"/>
      <c r="U137" s="1174"/>
      <c r="V137" s="1174"/>
      <c r="W137" s="1174"/>
      <c r="X137" s="1174"/>
      <c r="Y137" s="1174"/>
      <c r="Z137" s="1174"/>
      <c r="AA137" s="1174"/>
      <c r="AB137" s="1174"/>
      <c r="AC137" s="1174"/>
      <c r="AD137" s="1174"/>
      <c r="AE137" s="1174"/>
      <c r="AF137" s="1174"/>
      <c r="AG137" s="1174"/>
      <c r="AH137" s="1174"/>
      <c r="AI137" s="1174"/>
      <c r="AJ137" s="1174"/>
      <c r="AK137" s="1174"/>
      <c r="AL137" s="1174"/>
      <c r="AM137" s="1174"/>
      <c r="AN137" s="1174"/>
      <c r="AO137" s="1174"/>
      <c r="AP137" s="1174"/>
      <c r="AQ137" s="1174"/>
      <c r="AR137" s="1174"/>
      <c r="AS137" s="1174"/>
      <c r="AT137" s="1174"/>
      <c r="AU137" s="1174"/>
      <c r="AV137" s="1174"/>
      <c r="AW137" s="1174"/>
      <c r="AX137" s="1174"/>
      <c r="AY137" s="1174"/>
      <c r="AZ137" s="1174"/>
      <c r="BA137" s="1174"/>
      <c r="BB137" s="1174"/>
      <c r="BC137" s="1174"/>
    </row>
    <row r="138" spans="1:55" ht="15" customHeight="1" x14ac:dyDescent="0.2">
      <c r="A138" s="1174"/>
      <c r="B138" s="1174"/>
      <c r="C138" s="1174"/>
      <c r="D138" s="1174"/>
      <c r="E138" s="1174"/>
      <c r="F138" s="1174"/>
      <c r="G138" s="1174"/>
      <c r="H138" s="1174"/>
      <c r="I138" s="1174"/>
      <c r="J138" s="1174"/>
      <c r="K138" s="1174"/>
      <c r="L138" s="1174"/>
      <c r="M138" s="1174"/>
      <c r="N138" s="1174"/>
      <c r="O138" s="1174"/>
      <c r="P138" s="1174"/>
      <c r="Q138" s="1174"/>
      <c r="R138" s="1174"/>
      <c r="S138" s="1174"/>
      <c r="T138" s="1174"/>
      <c r="U138" s="1174"/>
      <c r="V138" s="1174"/>
      <c r="W138" s="1174"/>
      <c r="X138" s="1174"/>
      <c r="Y138" s="1174"/>
      <c r="Z138" s="1174"/>
      <c r="AA138" s="1174"/>
      <c r="AB138" s="1174"/>
      <c r="AC138" s="1174"/>
      <c r="AD138" s="1174"/>
      <c r="AE138" s="1174"/>
      <c r="AF138" s="1174"/>
      <c r="AG138" s="1174"/>
      <c r="AH138" s="1174"/>
      <c r="AI138" s="1174"/>
      <c r="AJ138" s="1174"/>
      <c r="AK138" s="1174"/>
      <c r="AL138" s="1174"/>
      <c r="AM138" s="1174"/>
      <c r="AN138" s="1174"/>
      <c r="AO138" s="1174"/>
      <c r="AP138" s="1174"/>
      <c r="AQ138" s="1174"/>
      <c r="AR138" s="1174"/>
      <c r="AS138" s="1174"/>
      <c r="AT138" s="1174"/>
      <c r="AU138" s="1174"/>
      <c r="AV138" s="1174"/>
      <c r="AW138" s="1174"/>
      <c r="AX138" s="1174"/>
      <c r="AY138" s="1174"/>
      <c r="AZ138" s="1174"/>
      <c r="BA138" s="1174"/>
      <c r="BB138" s="1174"/>
      <c r="BC138" s="1174"/>
    </row>
    <row r="139" spans="1:55" ht="15" customHeight="1" x14ac:dyDescent="0.2">
      <c r="A139" s="1174"/>
      <c r="B139" s="1174"/>
      <c r="C139" s="1174"/>
      <c r="D139" s="1174"/>
      <c r="E139" s="1174"/>
      <c r="F139" s="1174"/>
      <c r="G139" s="1174"/>
      <c r="H139" s="1174"/>
      <c r="I139" s="1174"/>
      <c r="J139" s="1174"/>
      <c r="K139" s="1174"/>
      <c r="L139" s="1174"/>
      <c r="M139" s="1174"/>
      <c r="N139" s="1174"/>
      <c r="O139" s="1174"/>
      <c r="P139" s="1174"/>
      <c r="Q139" s="1174"/>
      <c r="R139" s="1174"/>
      <c r="S139" s="1174"/>
      <c r="T139" s="1174"/>
      <c r="U139" s="1174"/>
      <c r="V139" s="1174"/>
      <c r="W139" s="1174"/>
      <c r="X139" s="1174"/>
      <c r="Y139" s="1174"/>
      <c r="Z139" s="1174"/>
      <c r="AA139" s="1174"/>
      <c r="AB139" s="1174"/>
      <c r="AC139" s="1174"/>
      <c r="AD139" s="1174"/>
      <c r="AE139" s="1174"/>
      <c r="AF139" s="1174"/>
      <c r="AG139" s="1174"/>
      <c r="AH139" s="1174"/>
      <c r="AI139" s="1174"/>
      <c r="AJ139" s="1174"/>
      <c r="AK139" s="1174"/>
      <c r="AL139" s="1174"/>
      <c r="AM139" s="1174"/>
      <c r="AN139" s="1174"/>
      <c r="AO139" s="1174"/>
      <c r="AP139" s="1174"/>
      <c r="AQ139" s="1174"/>
      <c r="AR139" s="1174"/>
      <c r="AS139" s="1174"/>
      <c r="AT139" s="1174"/>
      <c r="AU139" s="1174"/>
      <c r="AV139" s="1174"/>
      <c r="AW139" s="1174"/>
      <c r="AX139" s="1174"/>
      <c r="AY139" s="1174"/>
      <c r="AZ139" s="1174"/>
      <c r="BA139" s="1174"/>
      <c r="BB139" s="1174"/>
      <c r="BC139" s="1174"/>
    </row>
    <row r="140" spans="1:55" x14ac:dyDescent="0.2">
      <c r="A140" s="1174"/>
      <c r="B140" s="1174"/>
      <c r="C140" s="1174"/>
      <c r="D140" s="1174"/>
      <c r="E140" s="1174"/>
      <c r="F140" s="1174"/>
      <c r="G140" s="1174"/>
      <c r="H140" s="1174"/>
      <c r="I140" s="1174"/>
      <c r="J140" s="1174"/>
      <c r="K140" s="1174"/>
      <c r="L140" s="1174"/>
      <c r="M140" s="1174"/>
      <c r="N140" s="1174"/>
      <c r="O140" s="1174"/>
      <c r="P140" s="1174"/>
      <c r="Q140" s="1174"/>
      <c r="R140" s="1174"/>
      <c r="S140" s="1174"/>
      <c r="T140" s="1174"/>
      <c r="U140" s="1174"/>
      <c r="V140" s="1174"/>
      <c r="W140" s="1174"/>
      <c r="X140" s="1174"/>
      <c r="Y140" s="1174"/>
      <c r="Z140" s="1174"/>
      <c r="AA140" s="1174"/>
      <c r="AB140" s="1174"/>
      <c r="AC140" s="1174"/>
      <c r="AD140" s="1174"/>
      <c r="AE140" s="1174"/>
      <c r="AF140" s="1174"/>
      <c r="AG140" s="1174"/>
      <c r="AH140" s="1174"/>
      <c r="AI140" s="1174"/>
      <c r="AJ140" s="1174"/>
      <c r="AK140" s="1174"/>
      <c r="AL140" s="1174"/>
      <c r="AM140" s="1174"/>
      <c r="AN140" s="1174"/>
      <c r="AO140" s="1174"/>
      <c r="AP140" s="1174"/>
      <c r="AQ140" s="1174"/>
      <c r="AR140" s="1174"/>
      <c r="AS140" s="1174"/>
      <c r="AT140" s="1174"/>
      <c r="AU140" s="1174"/>
      <c r="AV140" s="1174"/>
      <c r="AW140" s="1174"/>
      <c r="AX140" s="1174"/>
      <c r="AY140" s="1174"/>
      <c r="AZ140" s="1174"/>
      <c r="BA140" s="1174"/>
      <c r="BB140" s="1174"/>
      <c r="BC140" s="1174"/>
    </row>
    <row r="141" spans="1:55" x14ac:dyDescent="0.2">
      <c r="A141" s="1174"/>
      <c r="B141" s="1174"/>
      <c r="C141" s="1174"/>
      <c r="D141" s="1174"/>
      <c r="E141" s="1174"/>
      <c r="F141" s="1174"/>
      <c r="G141" s="1174"/>
      <c r="H141" s="1174"/>
      <c r="I141" s="1174"/>
      <c r="J141" s="1174"/>
      <c r="K141" s="1174"/>
      <c r="L141" s="1174"/>
      <c r="M141" s="1174"/>
      <c r="N141" s="1174"/>
      <c r="O141" s="1174"/>
      <c r="P141" s="1174"/>
      <c r="Q141" s="1174"/>
      <c r="R141" s="1174"/>
      <c r="S141" s="1174"/>
      <c r="T141" s="1174"/>
      <c r="U141" s="1174"/>
      <c r="V141" s="1174"/>
      <c r="W141" s="1174"/>
      <c r="X141" s="1174"/>
      <c r="Y141" s="1174"/>
      <c r="Z141" s="1174"/>
      <c r="AA141" s="1174"/>
      <c r="AB141" s="1174"/>
      <c r="AC141" s="1174"/>
      <c r="AD141" s="1174"/>
      <c r="AE141" s="1174"/>
      <c r="AF141" s="1174"/>
      <c r="AG141" s="1174"/>
      <c r="AH141" s="1174"/>
      <c r="AI141" s="1174"/>
      <c r="AJ141" s="1174"/>
      <c r="AK141" s="1174"/>
      <c r="AL141" s="1174"/>
      <c r="AM141" s="1174"/>
      <c r="AN141" s="1174"/>
      <c r="AO141" s="1174"/>
      <c r="AP141" s="1174"/>
      <c r="AQ141" s="1174"/>
      <c r="AR141" s="1174"/>
      <c r="AS141" s="1174"/>
      <c r="AT141" s="1174"/>
      <c r="AU141" s="1174"/>
      <c r="AV141" s="1174"/>
      <c r="AW141" s="1174"/>
      <c r="AX141" s="1174"/>
      <c r="AY141" s="1174"/>
      <c r="AZ141" s="1174"/>
      <c r="BA141" s="1174"/>
      <c r="BB141" s="1174"/>
      <c r="BC141" s="1174"/>
    </row>
    <row r="142" spans="1:55" hidden="1" x14ac:dyDescent="0.2">
      <c r="A142" s="1174"/>
      <c r="B142" s="1174"/>
      <c r="C142" s="1174"/>
      <c r="D142" s="1174"/>
      <c r="E142" s="1174"/>
      <c r="F142" s="1174"/>
      <c r="G142" s="1174"/>
      <c r="H142" s="1174"/>
      <c r="I142" s="1174"/>
      <c r="J142" s="1174"/>
      <c r="K142" s="1174"/>
      <c r="L142" s="1174"/>
      <c r="M142" s="1174"/>
      <c r="N142" s="1174"/>
      <c r="O142" s="1174"/>
      <c r="P142" s="1174"/>
      <c r="Q142" s="1174"/>
      <c r="R142" s="1174"/>
      <c r="S142" s="1174"/>
      <c r="T142" s="1174"/>
      <c r="U142" s="1174"/>
      <c r="V142" s="1174"/>
      <c r="W142" s="1174"/>
      <c r="X142" s="1174"/>
      <c r="Y142" s="1174"/>
      <c r="Z142" s="1174"/>
      <c r="AA142" s="1174"/>
      <c r="AB142" s="1174"/>
      <c r="AC142" s="1174"/>
      <c r="AD142" s="1174"/>
      <c r="AE142" s="1174"/>
      <c r="AF142" s="1174"/>
      <c r="AG142" s="1174"/>
      <c r="AH142" s="1174"/>
      <c r="AI142" s="1174"/>
      <c r="AJ142" s="1174"/>
      <c r="AK142" s="1174"/>
      <c r="AL142" s="1174"/>
      <c r="AM142" s="1174"/>
      <c r="AN142" s="1174"/>
      <c r="AO142" s="1174"/>
      <c r="AP142" s="1174"/>
      <c r="AQ142" s="1174"/>
      <c r="AR142" s="1174"/>
      <c r="AS142" s="1174"/>
      <c r="AT142" s="1174"/>
      <c r="AU142" s="1174"/>
      <c r="AV142" s="1174"/>
      <c r="AW142" s="1174"/>
      <c r="AX142" s="1174"/>
      <c r="AY142" s="1174"/>
      <c r="AZ142" s="1174"/>
      <c r="BA142" s="1174"/>
      <c r="BB142" s="1174"/>
      <c r="BC142" s="1174"/>
    </row>
    <row r="143" spans="1:55" hidden="1" x14ac:dyDescent="0.2">
      <c r="A143" s="1174"/>
      <c r="B143" s="1174"/>
      <c r="C143" s="1174"/>
      <c r="D143" s="1174"/>
      <c r="E143" s="1174"/>
      <c r="F143" s="1174"/>
      <c r="G143" s="1174"/>
      <c r="H143" s="1174"/>
      <c r="I143" s="1174"/>
      <c r="J143" s="1174"/>
      <c r="K143" s="1174"/>
      <c r="L143" s="1174"/>
      <c r="M143" s="1174"/>
      <c r="N143" s="1174"/>
      <c r="O143" s="1174"/>
      <c r="P143" s="1174"/>
      <c r="Q143" s="1174"/>
      <c r="R143" s="1174"/>
      <c r="S143" s="1174"/>
      <c r="T143" s="1174"/>
      <c r="U143" s="1174"/>
      <c r="V143" s="1174"/>
      <c r="W143" s="1174"/>
      <c r="X143" s="1174"/>
      <c r="Y143" s="1174"/>
      <c r="Z143" s="1174"/>
      <c r="AA143" s="1174"/>
      <c r="AB143" s="1174"/>
      <c r="AC143" s="1174"/>
      <c r="AD143" s="1174"/>
      <c r="AE143" s="1174"/>
      <c r="AF143" s="1174"/>
      <c r="AG143" s="1174"/>
      <c r="AH143" s="1174"/>
      <c r="AI143" s="1174"/>
      <c r="AJ143" s="1174"/>
      <c r="AK143" s="1174"/>
      <c r="AL143" s="1174"/>
      <c r="AM143" s="1174"/>
      <c r="AN143" s="1174"/>
      <c r="AO143" s="1174"/>
      <c r="AP143" s="1174"/>
      <c r="AQ143" s="1174"/>
      <c r="AR143" s="1174"/>
      <c r="AS143" s="1174"/>
      <c r="AT143" s="1174"/>
      <c r="AU143" s="1174"/>
      <c r="AV143" s="1174"/>
      <c r="AW143" s="1174"/>
      <c r="AX143" s="1174"/>
      <c r="AY143" s="1174"/>
      <c r="AZ143" s="1174"/>
      <c r="BA143" s="1174"/>
      <c r="BB143" s="1174"/>
      <c r="BC143" s="1174"/>
    </row>
    <row r="144" spans="1:55" hidden="1" x14ac:dyDescent="0.2">
      <c r="A144" s="1174"/>
      <c r="B144" s="1174"/>
      <c r="C144" s="1174"/>
      <c r="D144" s="1174"/>
      <c r="E144" s="1174"/>
      <c r="F144" s="1174"/>
      <c r="G144" s="1174"/>
      <c r="H144" s="1174"/>
      <c r="I144" s="1174"/>
      <c r="J144" s="1174"/>
      <c r="K144" s="1174"/>
      <c r="L144" s="1174"/>
      <c r="M144" s="1174"/>
      <c r="N144" s="1174"/>
      <c r="O144" s="1174"/>
      <c r="P144" s="1174"/>
      <c r="Q144" s="1174"/>
      <c r="R144" s="1174"/>
      <c r="S144" s="1174"/>
      <c r="T144" s="1174"/>
      <c r="U144" s="1174"/>
      <c r="V144" s="1174"/>
      <c r="W144" s="1174"/>
      <c r="X144" s="1174"/>
      <c r="Y144" s="1174"/>
      <c r="Z144" s="1174"/>
      <c r="AA144" s="1174"/>
      <c r="AB144" s="1174"/>
      <c r="AC144" s="1174"/>
      <c r="AD144" s="1174"/>
      <c r="AE144" s="1174"/>
      <c r="AF144" s="1174"/>
      <c r="AG144" s="1174"/>
      <c r="AH144" s="1174"/>
      <c r="AI144" s="1174"/>
      <c r="AJ144" s="1174"/>
      <c r="AK144" s="1174"/>
      <c r="AL144" s="1174"/>
      <c r="AM144" s="1174"/>
      <c r="AN144" s="1174"/>
      <c r="AO144" s="1174"/>
      <c r="AP144" s="1174"/>
      <c r="AQ144" s="1174"/>
      <c r="AR144" s="1174"/>
      <c r="AS144" s="1174"/>
      <c r="AT144" s="1174"/>
      <c r="AU144" s="1174"/>
      <c r="AV144" s="1174"/>
      <c r="AW144" s="1174"/>
      <c r="AX144" s="1174"/>
      <c r="AY144" s="1174"/>
      <c r="AZ144" s="1174"/>
      <c r="BA144" s="1174"/>
      <c r="BB144" s="1174"/>
      <c r="BC144" s="1174"/>
    </row>
    <row r="145" spans="1:55" hidden="1" x14ac:dyDescent="0.2">
      <c r="A145" s="1174"/>
      <c r="B145" s="1174"/>
      <c r="C145" s="1174"/>
      <c r="D145" s="1174"/>
      <c r="E145" s="1174"/>
      <c r="F145" s="1174"/>
      <c r="G145" s="1174"/>
      <c r="H145" s="1174"/>
      <c r="I145" s="1174"/>
      <c r="J145" s="1174"/>
      <c r="K145" s="1174"/>
      <c r="L145" s="1174"/>
      <c r="M145" s="1174"/>
      <c r="N145" s="1174"/>
      <c r="O145" s="1174"/>
      <c r="P145" s="1174"/>
      <c r="Q145" s="1174"/>
      <c r="R145" s="1174"/>
      <c r="S145" s="1174"/>
      <c r="T145" s="1174"/>
      <c r="U145" s="1174"/>
      <c r="V145" s="1174"/>
      <c r="W145" s="1174"/>
      <c r="X145" s="1174"/>
      <c r="Y145" s="1174"/>
      <c r="Z145" s="1174"/>
      <c r="AA145" s="1174"/>
      <c r="AB145" s="1174"/>
      <c r="AC145" s="1174"/>
      <c r="AD145" s="1174"/>
      <c r="AE145" s="1174"/>
      <c r="AF145" s="1174"/>
      <c r="AG145" s="1174"/>
      <c r="AH145" s="1174"/>
      <c r="AI145" s="1174"/>
      <c r="AJ145" s="1174"/>
      <c r="AK145" s="1174"/>
      <c r="AL145" s="1174"/>
      <c r="AM145" s="1174"/>
      <c r="AN145" s="1174"/>
      <c r="AO145" s="1174"/>
      <c r="AP145" s="1174"/>
      <c r="AQ145" s="1174"/>
      <c r="AR145" s="1174"/>
      <c r="AS145" s="1174"/>
      <c r="AT145" s="1174"/>
      <c r="AU145" s="1174"/>
      <c r="AV145" s="1174"/>
      <c r="AW145" s="1174"/>
      <c r="AX145" s="1174"/>
      <c r="AY145" s="1174"/>
      <c r="AZ145" s="1174"/>
      <c r="BA145" s="1174"/>
      <c r="BB145" s="1174"/>
      <c r="BC145" s="1174"/>
    </row>
    <row r="146" spans="1:55" hidden="1" x14ac:dyDescent="0.2">
      <c r="A146" s="1174"/>
      <c r="B146" s="1174"/>
      <c r="C146" s="1174"/>
      <c r="D146" s="1174"/>
      <c r="E146" s="1174"/>
      <c r="F146" s="1174"/>
      <c r="G146" s="1174"/>
      <c r="H146" s="1174"/>
      <c r="I146" s="1174"/>
      <c r="J146" s="1174"/>
      <c r="K146" s="1174"/>
      <c r="L146" s="1174"/>
      <c r="M146" s="1174"/>
      <c r="N146" s="1174"/>
      <c r="O146" s="1174"/>
      <c r="P146" s="1174"/>
      <c r="Q146" s="1174"/>
      <c r="R146" s="1174"/>
      <c r="S146" s="1174"/>
      <c r="T146" s="1174"/>
      <c r="U146" s="1174"/>
      <c r="V146" s="1174"/>
      <c r="W146" s="1174"/>
      <c r="X146" s="1174"/>
      <c r="Y146" s="1174"/>
      <c r="Z146" s="1174"/>
      <c r="AA146" s="1174"/>
      <c r="AB146" s="1174"/>
      <c r="AC146" s="1174"/>
      <c r="AD146" s="1174"/>
      <c r="AE146" s="1174"/>
      <c r="AF146" s="1174"/>
      <c r="AG146" s="1174"/>
      <c r="AH146" s="1174"/>
      <c r="AI146" s="1174"/>
      <c r="AJ146" s="1174"/>
      <c r="AK146" s="1174"/>
      <c r="AL146" s="1174"/>
      <c r="AM146" s="1174"/>
      <c r="AN146" s="1174"/>
      <c r="AO146" s="1174"/>
      <c r="AP146" s="1174"/>
      <c r="AQ146" s="1174"/>
      <c r="AR146" s="1174"/>
      <c r="AS146" s="1174"/>
      <c r="AT146" s="1174"/>
      <c r="AU146" s="1174"/>
      <c r="AV146" s="1174"/>
      <c r="AW146" s="1174"/>
      <c r="AX146" s="1174"/>
      <c r="AY146" s="1174"/>
      <c r="AZ146" s="1174"/>
      <c r="BA146" s="1174"/>
      <c r="BB146" s="1174"/>
      <c r="BC146" s="1174"/>
    </row>
    <row r="147" spans="1:55" hidden="1" x14ac:dyDescent="0.2">
      <c r="A147" s="1174"/>
      <c r="B147" s="1174"/>
      <c r="C147" s="1174"/>
      <c r="D147" s="1174"/>
      <c r="E147" s="1174"/>
      <c r="F147" s="1174"/>
      <c r="G147" s="1174"/>
      <c r="H147" s="1174"/>
      <c r="I147" s="1174"/>
      <c r="J147" s="1174"/>
      <c r="K147" s="1174"/>
      <c r="L147" s="1174"/>
      <c r="M147" s="1174"/>
      <c r="N147" s="1174"/>
      <c r="O147" s="1174"/>
      <c r="P147" s="1174"/>
      <c r="Q147" s="1174"/>
      <c r="R147" s="1174"/>
      <c r="S147" s="1174"/>
      <c r="T147" s="1174"/>
      <c r="U147" s="1174"/>
      <c r="V147" s="1174"/>
      <c r="W147" s="1174"/>
      <c r="X147" s="1174"/>
      <c r="Y147" s="1174"/>
      <c r="Z147" s="1174"/>
      <c r="AA147" s="1174"/>
      <c r="AB147" s="1174"/>
      <c r="AC147" s="1174"/>
      <c r="AD147" s="1174"/>
      <c r="AE147" s="1174"/>
      <c r="AF147" s="1174"/>
      <c r="AG147" s="1174"/>
      <c r="AH147" s="1174"/>
      <c r="AI147" s="1174"/>
      <c r="AJ147" s="1174"/>
      <c r="AK147" s="1174"/>
      <c r="AL147" s="1174"/>
      <c r="AM147" s="1174"/>
      <c r="AN147" s="1174"/>
      <c r="AO147" s="1174"/>
      <c r="AP147" s="1174"/>
      <c r="AQ147" s="1174"/>
      <c r="AR147" s="1174"/>
      <c r="AS147" s="1174"/>
      <c r="AT147" s="1174"/>
      <c r="AU147" s="1174"/>
      <c r="AV147" s="1174"/>
      <c r="AW147" s="1174"/>
      <c r="AX147" s="1174"/>
      <c r="AY147" s="1174"/>
      <c r="AZ147" s="1174"/>
      <c r="BA147" s="1174"/>
      <c r="BB147" s="1174"/>
      <c r="BC147" s="1174"/>
    </row>
    <row r="148" spans="1:55" hidden="1" x14ac:dyDescent="0.2">
      <c r="A148" s="1174"/>
      <c r="B148" s="1174"/>
      <c r="C148" s="1174"/>
      <c r="D148" s="1174"/>
      <c r="E148" s="1174"/>
      <c r="F148" s="1174"/>
      <c r="G148" s="1174"/>
      <c r="H148" s="1174"/>
      <c r="I148" s="1174"/>
      <c r="J148" s="1174"/>
      <c r="K148" s="1174"/>
      <c r="L148" s="1174"/>
      <c r="M148" s="1174"/>
      <c r="N148" s="1174"/>
      <c r="O148" s="1174"/>
      <c r="P148" s="1174"/>
      <c r="Q148" s="1174"/>
      <c r="R148" s="1174"/>
      <c r="S148" s="1174"/>
      <c r="T148" s="1174"/>
      <c r="U148" s="1174"/>
      <c r="V148" s="1174"/>
      <c r="W148" s="1174"/>
      <c r="X148" s="1174"/>
      <c r="Y148" s="1174"/>
      <c r="Z148" s="1174"/>
      <c r="AA148" s="1174"/>
      <c r="AB148" s="1174"/>
      <c r="AC148" s="1174"/>
      <c r="AD148" s="1174"/>
      <c r="AE148" s="1174"/>
      <c r="AF148" s="1174"/>
      <c r="AG148" s="1174"/>
      <c r="AH148" s="1174"/>
      <c r="AI148" s="1174"/>
      <c r="AJ148" s="1174"/>
      <c r="AK148" s="1174"/>
      <c r="AL148" s="1174"/>
      <c r="AM148" s="1174"/>
      <c r="AN148" s="1174"/>
      <c r="AO148" s="1174"/>
      <c r="AP148" s="1174"/>
      <c r="AQ148" s="1174"/>
      <c r="AR148" s="1174"/>
      <c r="AS148" s="1174"/>
      <c r="AT148" s="1174"/>
      <c r="AU148" s="1174"/>
      <c r="AV148" s="1174"/>
      <c r="AW148" s="1174"/>
      <c r="AX148" s="1174"/>
      <c r="AY148" s="1174"/>
      <c r="AZ148" s="1174"/>
      <c r="BA148" s="1174"/>
      <c r="BB148" s="1174"/>
      <c r="BC148" s="1174"/>
    </row>
    <row r="149" spans="1:55" hidden="1" x14ac:dyDescent="0.2">
      <c r="A149" s="1174"/>
      <c r="B149" s="1174"/>
      <c r="C149" s="1174"/>
      <c r="D149" s="1174"/>
      <c r="E149" s="1174"/>
      <c r="F149" s="1174"/>
      <c r="G149" s="1174"/>
      <c r="H149" s="1174"/>
      <c r="I149" s="1174"/>
      <c r="J149" s="1174"/>
      <c r="K149" s="1174"/>
      <c r="L149" s="1174"/>
      <c r="M149" s="1174"/>
      <c r="N149" s="1174"/>
      <c r="O149" s="1174"/>
      <c r="P149" s="1174"/>
      <c r="Q149" s="1174"/>
      <c r="R149" s="1174"/>
      <c r="S149" s="1174"/>
      <c r="T149" s="1174"/>
      <c r="U149" s="1174"/>
      <c r="V149" s="1174"/>
      <c r="W149" s="1174"/>
      <c r="X149" s="1174"/>
      <c r="Y149" s="1174"/>
      <c r="Z149" s="1174"/>
      <c r="AA149" s="1174"/>
      <c r="AB149" s="1174"/>
      <c r="AC149" s="1174"/>
      <c r="AD149" s="1174"/>
      <c r="AE149" s="1174"/>
      <c r="AF149" s="1174"/>
      <c r="AG149" s="1174"/>
      <c r="AH149" s="1174"/>
      <c r="AI149" s="1174"/>
      <c r="AJ149" s="1174"/>
      <c r="AK149" s="1174"/>
      <c r="AL149" s="1174"/>
      <c r="AM149" s="1174"/>
      <c r="AN149" s="1174"/>
      <c r="AO149" s="1174"/>
      <c r="AP149" s="1174"/>
      <c r="AQ149" s="1174"/>
      <c r="AR149" s="1174"/>
      <c r="AS149" s="1174"/>
      <c r="AT149" s="1174"/>
      <c r="AU149" s="1174"/>
      <c r="AV149" s="1174"/>
      <c r="AW149" s="1174"/>
      <c r="AX149" s="1174"/>
      <c r="AY149" s="1174"/>
      <c r="AZ149" s="1174"/>
      <c r="BA149" s="1174"/>
      <c r="BB149" s="1174"/>
      <c r="BC149" s="1174"/>
    </row>
    <row r="150" spans="1:55" hidden="1" x14ac:dyDescent="0.2">
      <c r="A150" s="1174"/>
      <c r="B150" s="1174"/>
      <c r="C150" s="1174"/>
      <c r="D150" s="1174"/>
      <c r="E150" s="1174"/>
      <c r="F150" s="1174"/>
      <c r="G150" s="1174"/>
      <c r="H150" s="1174"/>
      <c r="I150" s="1174"/>
      <c r="J150" s="1174"/>
      <c r="K150" s="1174"/>
      <c r="L150" s="1174"/>
      <c r="M150" s="1174"/>
      <c r="N150" s="1174"/>
      <c r="O150" s="1174"/>
      <c r="P150" s="1174"/>
      <c r="Q150" s="1174"/>
      <c r="R150" s="1174"/>
      <c r="S150" s="1174"/>
      <c r="T150" s="1174"/>
      <c r="U150" s="1174"/>
      <c r="V150" s="1174"/>
      <c r="W150" s="1174"/>
      <c r="X150" s="1174"/>
      <c r="Y150" s="1174"/>
      <c r="Z150" s="1174"/>
      <c r="AA150" s="1174"/>
      <c r="AB150" s="1174"/>
      <c r="AC150" s="1174"/>
      <c r="AD150" s="1174"/>
      <c r="AE150" s="1174"/>
      <c r="AF150" s="1174"/>
      <c r="AG150" s="1174"/>
      <c r="AH150" s="1174"/>
      <c r="AI150" s="1174"/>
      <c r="AJ150" s="1174"/>
      <c r="AK150" s="1174"/>
      <c r="AL150" s="1174"/>
      <c r="AM150" s="1174"/>
      <c r="AN150" s="1174"/>
      <c r="AO150" s="1174"/>
      <c r="AP150" s="1174"/>
      <c r="AQ150" s="1174"/>
      <c r="AR150" s="1174"/>
      <c r="AS150" s="1174"/>
      <c r="AT150" s="1174"/>
      <c r="AU150" s="1174"/>
      <c r="AV150" s="1174"/>
      <c r="AW150" s="1174"/>
      <c r="AX150" s="1174"/>
      <c r="AY150" s="1174"/>
      <c r="AZ150" s="1174"/>
      <c r="BA150" s="1174"/>
      <c r="BB150" s="1174"/>
      <c r="BC150" s="1174"/>
    </row>
    <row r="151" spans="1:55" hidden="1" x14ac:dyDescent="0.2">
      <c r="A151" s="1174"/>
      <c r="B151" s="1174"/>
      <c r="C151" s="1174"/>
      <c r="D151" s="1174"/>
      <c r="E151" s="1174"/>
      <c r="F151" s="1174"/>
      <c r="G151" s="1174"/>
      <c r="H151" s="1174"/>
      <c r="I151" s="1174"/>
      <c r="J151" s="1174"/>
      <c r="K151" s="1174"/>
      <c r="L151" s="1174"/>
      <c r="M151" s="1174"/>
      <c r="N151" s="1174"/>
      <c r="O151" s="1174"/>
      <c r="P151" s="1174"/>
      <c r="Q151" s="1174"/>
      <c r="R151" s="1174"/>
      <c r="S151" s="1174"/>
      <c r="T151" s="1174"/>
      <c r="U151" s="1174"/>
      <c r="V151" s="1174"/>
      <c r="W151" s="1174"/>
      <c r="X151" s="1174"/>
      <c r="Y151" s="1174"/>
      <c r="Z151" s="1174"/>
      <c r="AA151" s="1174"/>
      <c r="AB151" s="1174"/>
      <c r="AC151" s="1174"/>
      <c r="AD151" s="1174"/>
      <c r="AE151" s="1174"/>
      <c r="AF151" s="1174"/>
      <c r="AG151" s="1174"/>
      <c r="AH151" s="1174"/>
      <c r="AI151" s="1174"/>
      <c r="AJ151" s="1174"/>
      <c r="AK151" s="1174"/>
      <c r="AL151" s="1174"/>
      <c r="AM151" s="1174"/>
      <c r="AN151" s="1174"/>
      <c r="AO151" s="1174"/>
      <c r="AP151" s="1174"/>
      <c r="AQ151" s="1174"/>
      <c r="AR151" s="1174"/>
      <c r="AS151" s="1174"/>
      <c r="AT151" s="1174"/>
      <c r="AU151" s="1174"/>
      <c r="AV151" s="1174"/>
      <c r="AW151" s="1174"/>
      <c r="AX151" s="1174"/>
      <c r="AY151" s="1174"/>
      <c r="AZ151" s="1174"/>
      <c r="BA151" s="1174"/>
      <c r="BB151" s="1174"/>
      <c r="BC151" s="1174"/>
    </row>
    <row r="152" spans="1:55" hidden="1" x14ac:dyDescent="0.2">
      <c r="A152" s="1174"/>
      <c r="B152" s="1174"/>
      <c r="C152" s="1174"/>
      <c r="D152" s="1174"/>
      <c r="E152" s="1174"/>
      <c r="F152" s="1174"/>
      <c r="G152" s="1174"/>
      <c r="H152" s="1174"/>
      <c r="I152" s="1174"/>
      <c r="J152" s="1174"/>
      <c r="K152" s="1174"/>
      <c r="L152" s="1174"/>
      <c r="M152" s="1174"/>
      <c r="N152" s="1174"/>
      <c r="O152" s="1174"/>
      <c r="P152" s="1174"/>
      <c r="Q152" s="1174"/>
      <c r="R152" s="1174"/>
      <c r="S152" s="1174"/>
      <c r="T152" s="1174"/>
      <c r="U152" s="1174"/>
      <c r="V152" s="1174"/>
      <c r="W152" s="1174"/>
      <c r="X152" s="1174"/>
      <c r="Y152" s="1174"/>
      <c r="Z152" s="1174"/>
      <c r="AA152" s="1174"/>
      <c r="AB152" s="1174"/>
      <c r="AC152" s="1174"/>
      <c r="AD152" s="1174"/>
      <c r="AE152" s="1174"/>
      <c r="AF152" s="1174"/>
      <c r="AG152" s="1174"/>
      <c r="AH152" s="1174"/>
      <c r="AI152" s="1174"/>
      <c r="AJ152" s="1174"/>
      <c r="AK152" s="1174"/>
      <c r="AL152" s="1174"/>
      <c r="AM152" s="1174"/>
      <c r="AN152" s="1174"/>
      <c r="AO152" s="1174"/>
      <c r="AP152" s="1174"/>
      <c r="AQ152" s="1174"/>
      <c r="AR152" s="1174"/>
      <c r="AS152" s="1174"/>
      <c r="AT152" s="1174"/>
      <c r="AU152" s="1174"/>
      <c r="AV152" s="1174"/>
      <c r="AW152" s="1174"/>
      <c r="AX152" s="1174"/>
      <c r="AY152" s="1174"/>
      <c r="AZ152" s="1174"/>
      <c r="BA152" s="1174"/>
      <c r="BB152" s="1174"/>
      <c r="BC152" s="1174"/>
    </row>
    <row r="153" spans="1:55" hidden="1" x14ac:dyDescent="0.2">
      <c r="A153" s="1174"/>
      <c r="B153" s="1174"/>
      <c r="C153" s="1174"/>
      <c r="D153" s="1174"/>
      <c r="E153" s="1174"/>
      <c r="F153" s="1174"/>
      <c r="G153" s="1174"/>
      <c r="H153" s="1174"/>
      <c r="I153" s="1174"/>
      <c r="J153" s="1174"/>
      <c r="K153" s="1174"/>
      <c r="L153" s="1174"/>
      <c r="M153" s="1174"/>
      <c r="N153" s="1174"/>
      <c r="O153" s="1174"/>
      <c r="P153" s="1174"/>
      <c r="Q153" s="1174"/>
      <c r="R153" s="1174"/>
      <c r="S153" s="1174"/>
      <c r="T153" s="1174"/>
      <c r="U153" s="1174"/>
      <c r="V153" s="1174"/>
      <c r="W153" s="1174"/>
      <c r="X153" s="1174"/>
      <c r="Y153" s="1174"/>
      <c r="Z153" s="1174"/>
      <c r="AA153" s="1174"/>
      <c r="AB153" s="1174"/>
      <c r="AC153" s="1174"/>
      <c r="AD153" s="1174"/>
      <c r="AE153" s="1174"/>
      <c r="AF153" s="1174"/>
      <c r="AG153" s="1174"/>
      <c r="AH153" s="1174"/>
      <c r="AI153" s="1174"/>
      <c r="AJ153" s="1174"/>
      <c r="AK153" s="1174"/>
      <c r="AL153" s="1174"/>
      <c r="AM153" s="1174"/>
      <c r="AN153" s="1174"/>
      <c r="AO153" s="1174"/>
      <c r="AP153" s="1174"/>
      <c r="AQ153" s="1174"/>
      <c r="AR153" s="1174"/>
      <c r="AS153" s="1174"/>
      <c r="AT153" s="1174"/>
      <c r="AU153" s="1174"/>
      <c r="AV153" s="1174"/>
      <c r="AW153" s="1174"/>
      <c r="AX153" s="1174"/>
      <c r="AY153" s="1174"/>
      <c r="AZ153" s="1174"/>
      <c r="BA153" s="1174"/>
      <c r="BB153" s="1174"/>
      <c r="BC153" s="1174"/>
    </row>
    <row r="154" spans="1:55" hidden="1" x14ac:dyDescent="0.2">
      <c r="A154" s="1174"/>
      <c r="B154" s="1174"/>
      <c r="C154" s="1174"/>
      <c r="D154" s="1174"/>
      <c r="E154" s="1174"/>
      <c r="F154" s="1174"/>
      <c r="G154" s="1174"/>
      <c r="H154" s="1174"/>
      <c r="I154" s="1174"/>
      <c r="J154" s="1174"/>
      <c r="K154" s="1174"/>
      <c r="L154" s="1174"/>
      <c r="M154" s="1174"/>
      <c r="N154" s="1174"/>
      <c r="O154" s="1174"/>
      <c r="P154" s="1174"/>
      <c r="Q154" s="1174"/>
      <c r="R154" s="1174"/>
      <c r="S154" s="1174"/>
      <c r="T154" s="1174"/>
      <c r="U154" s="1174"/>
      <c r="V154" s="1174"/>
      <c r="W154" s="1174"/>
      <c r="X154" s="1174"/>
      <c r="Y154" s="1174"/>
      <c r="Z154" s="1174"/>
      <c r="AA154" s="1174"/>
      <c r="AB154" s="1174"/>
      <c r="AC154" s="1174"/>
      <c r="AD154" s="1174"/>
      <c r="AE154" s="1174"/>
      <c r="AF154" s="1174"/>
      <c r="AG154" s="1174"/>
      <c r="AH154" s="1174"/>
      <c r="AI154" s="1174"/>
      <c r="AJ154" s="1174"/>
      <c r="AK154" s="1174"/>
      <c r="AL154" s="1174"/>
      <c r="AM154" s="1174"/>
      <c r="AN154" s="1174"/>
      <c r="AO154" s="1174"/>
      <c r="AP154" s="1174"/>
      <c r="AQ154" s="1174"/>
      <c r="AR154" s="1174"/>
      <c r="AS154" s="1174"/>
      <c r="AT154" s="1174"/>
      <c r="AU154" s="1174"/>
      <c r="AV154" s="1174"/>
      <c r="AW154" s="1174"/>
      <c r="AX154" s="1174"/>
      <c r="AY154" s="1174"/>
      <c r="AZ154" s="1174"/>
      <c r="BA154" s="1174"/>
      <c r="BB154" s="1174"/>
      <c r="BC154" s="1174"/>
    </row>
    <row r="155" spans="1:55" hidden="1" x14ac:dyDescent="0.2">
      <c r="A155" s="1174"/>
      <c r="B155" s="1174"/>
      <c r="C155" s="1174"/>
      <c r="D155" s="1174"/>
      <c r="E155" s="1174"/>
      <c r="F155" s="1174"/>
      <c r="G155" s="1174"/>
      <c r="H155" s="1174"/>
      <c r="I155" s="1174"/>
      <c r="J155" s="1174"/>
      <c r="K155" s="1174"/>
      <c r="L155" s="1174"/>
      <c r="M155" s="1174"/>
      <c r="N155" s="1174"/>
      <c r="O155" s="1174"/>
      <c r="P155" s="1174"/>
      <c r="Q155" s="1174"/>
      <c r="R155" s="1174"/>
      <c r="S155" s="1174"/>
      <c r="T155" s="1174"/>
      <c r="U155" s="1174"/>
      <c r="V155" s="1174"/>
      <c r="W155" s="1174"/>
      <c r="X155" s="1174"/>
      <c r="Y155" s="1174"/>
      <c r="Z155" s="1174"/>
      <c r="AA155" s="1174"/>
      <c r="AB155" s="1174"/>
      <c r="AC155" s="1174"/>
      <c r="AD155" s="1174"/>
      <c r="AE155" s="1174"/>
      <c r="AF155" s="1174"/>
      <c r="AG155" s="1174"/>
      <c r="AH155" s="1174"/>
      <c r="AI155" s="1174"/>
      <c r="AJ155" s="1174"/>
      <c r="AK155" s="1174"/>
      <c r="AL155" s="1174"/>
      <c r="AM155" s="1174"/>
      <c r="AN155" s="1174"/>
      <c r="AO155" s="1174"/>
      <c r="AP155" s="1174"/>
      <c r="AQ155" s="1174"/>
      <c r="AR155" s="1174"/>
      <c r="AS155" s="1174"/>
      <c r="AT155" s="1174"/>
      <c r="AU155" s="1174"/>
      <c r="AV155" s="1174"/>
      <c r="AW155" s="1174"/>
      <c r="AX155" s="1174"/>
      <c r="AY155" s="1174"/>
      <c r="AZ155" s="1174"/>
      <c r="BA155" s="1174"/>
      <c r="BB155" s="1174"/>
      <c r="BC155" s="1174"/>
    </row>
    <row r="156" spans="1:55" hidden="1" x14ac:dyDescent="0.2">
      <c r="A156" s="1174"/>
      <c r="B156" s="1174"/>
      <c r="C156" s="1174"/>
      <c r="D156" s="1174"/>
      <c r="E156" s="1174"/>
      <c r="F156" s="1174"/>
      <c r="G156" s="1174"/>
      <c r="H156" s="1174"/>
      <c r="I156" s="1174"/>
      <c r="J156" s="1174"/>
      <c r="K156" s="1174"/>
      <c r="L156" s="1174"/>
      <c r="M156" s="1174"/>
      <c r="N156" s="1174"/>
      <c r="O156" s="1174"/>
      <c r="P156" s="1174"/>
      <c r="Q156" s="1174"/>
      <c r="R156" s="1174"/>
      <c r="S156" s="1174"/>
      <c r="T156" s="1174"/>
      <c r="U156" s="1174"/>
      <c r="V156" s="1174"/>
      <c r="W156" s="1174"/>
      <c r="X156" s="1174"/>
      <c r="Y156" s="1174"/>
      <c r="Z156" s="1174"/>
      <c r="AA156" s="1174"/>
      <c r="AB156" s="1174"/>
      <c r="AC156" s="1174"/>
      <c r="AD156" s="1174"/>
      <c r="AE156" s="1174"/>
      <c r="AF156" s="1174"/>
      <c r="AG156" s="1174"/>
      <c r="AH156" s="1174"/>
      <c r="AI156" s="1174"/>
      <c r="AJ156" s="1174"/>
      <c r="AK156" s="1174"/>
      <c r="AL156" s="1174"/>
      <c r="AM156" s="1174"/>
      <c r="AN156" s="1174"/>
      <c r="AO156" s="1174"/>
      <c r="AP156" s="1174"/>
      <c r="AQ156" s="1174"/>
      <c r="AR156" s="1174"/>
      <c r="AS156" s="1174"/>
      <c r="AT156" s="1174"/>
      <c r="AU156" s="1174"/>
      <c r="AV156" s="1174"/>
      <c r="AW156" s="1174"/>
      <c r="AX156" s="1174"/>
      <c r="AY156" s="1174"/>
      <c r="AZ156" s="1174"/>
      <c r="BA156" s="1174"/>
      <c r="BB156" s="1174"/>
      <c r="BC156" s="1174"/>
    </row>
    <row r="157" spans="1:55" hidden="1" x14ac:dyDescent="0.2">
      <c r="A157" s="1174"/>
      <c r="B157" s="1174"/>
      <c r="C157" s="1174"/>
      <c r="D157" s="1174"/>
      <c r="E157" s="1174"/>
      <c r="F157" s="1174"/>
      <c r="G157" s="1174"/>
      <c r="H157" s="1174"/>
      <c r="I157" s="1174"/>
      <c r="J157" s="1174"/>
      <c r="K157" s="1174"/>
      <c r="L157" s="1174"/>
      <c r="M157" s="1174"/>
      <c r="N157" s="1174"/>
      <c r="O157" s="1174"/>
      <c r="P157" s="1174"/>
      <c r="Q157" s="1174"/>
      <c r="R157" s="1174"/>
      <c r="S157" s="1174"/>
      <c r="T157" s="1174"/>
      <c r="U157" s="1174"/>
      <c r="V157" s="1174"/>
      <c r="W157" s="1174"/>
      <c r="X157" s="1174"/>
      <c r="Y157" s="1174"/>
      <c r="Z157" s="1174"/>
      <c r="AA157" s="1174"/>
      <c r="AB157" s="1174"/>
      <c r="AC157" s="1174"/>
      <c r="AD157" s="1174"/>
      <c r="AE157" s="1174"/>
      <c r="AF157" s="1174"/>
      <c r="AG157" s="1174"/>
      <c r="AH157" s="1174"/>
      <c r="AI157" s="1174"/>
      <c r="AJ157" s="1174"/>
      <c r="AK157" s="1174"/>
      <c r="AL157" s="1174"/>
      <c r="AM157" s="1174"/>
      <c r="AN157" s="1174"/>
      <c r="AO157" s="1174"/>
      <c r="AP157" s="1174"/>
      <c r="AQ157" s="1174"/>
      <c r="AR157" s="1174"/>
      <c r="AS157" s="1174"/>
      <c r="AT157" s="1174"/>
      <c r="AU157" s="1174"/>
      <c r="AV157" s="1174"/>
      <c r="AW157" s="1174"/>
      <c r="AX157" s="1174"/>
      <c r="AY157" s="1174"/>
      <c r="AZ157" s="1174"/>
      <c r="BA157" s="1174"/>
      <c r="BB157" s="1174"/>
      <c r="BC157" s="1174"/>
    </row>
    <row r="158" spans="1:55" hidden="1" x14ac:dyDescent="0.2">
      <c r="A158" s="1174"/>
      <c r="B158" s="1174"/>
      <c r="C158" s="1174"/>
      <c r="D158" s="1174"/>
      <c r="E158" s="1174"/>
      <c r="F158" s="1174"/>
      <c r="G158" s="1174"/>
      <c r="H158" s="1174"/>
      <c r="I158" s="1174"/>
      <c r="J158" s="1174"/>
      <c r="K158" s="1174"/>
      <c r="L158" s="1174"/>
      <c r="M158" s="1174"/>
      <c r="N158" s="1174"/>
      <c r="O158" s="1174"/>
      <c r="P158" s="1174"/>
      <c r="Q158" s="1174"/>
      <c r="R158" s="1174"/>
      <c r="S158" s="1174"/>
      <c r="T158" s="1174"/>
      <c r="U158" s="1174"/>
      <c r="V158" s="1174"/>
      <c r="W158" s="1174"/>
      <c r="X158" s="1174"/>
      <c r="Y158" s="1174"/>
      <c r="Z158" s="1174"/>
      <c r="AA158" s="1174"/>
      <c r="AB158" s="1174"/>
      <c r="AC158" s="1174"/>
      <c r="AD158" s="1174"/>
      <c r="AE158" s="1174"/>
      <c r="AF158" s="1174"/>
      <c r="AG158" s="1174"/>
      <c r="AH158" s="1174"/>
      <c r="AI158" s="1174"/>
      <c r="AJ158" s="1174"/>
      <c r="AK158" s="1174"/>
      <c r="AL158" s="1174"/>
      <c r="AM158" s="1174"/>
      <c r="AN158" s="1174"/>
      <c r="AO158" s="1174"/>
      <c r="AP158" s="1174"/>
      <c r="AQ158" s="1174"/>
      <c r="AR158" s="1174"/>
      <c r="AS158" s="1174"/>
      <c r="AT158" s="1174"/>
      <c r="AU158" s="1174"/>
      <c r="AV158" s="1174"/>
      <c r="AW158" s="1174"/>
      <c r="AX158" s="1174"/>
      <c r="AY158" s="1174"/>
      <c r="AZ158" s="1174"/>
      <c r="BA158" s="1174"/>
      <c r="BB158" s="1174"/>
      <c r="BC158" s="1174"/>
    </row>
    <row r="159" spans="1:55" hidden="1" x14ac:dyDescent="0.2">
      <c r="A159" s="1174"/>
      <c r="B159" s="1174"/>
      <c r="C159" s="1174"/>
      <c r="D159" s="1174"/>
      <c r="E159" s="1174"/>
      <c r="F159" s="1174"/>
      <c r="G159" s="1174"/>
      <c r="H159" s="1174"/>
      <c r="I159" s="1174"/>
      <c r="J159" s="1174"/>
      <c r="K159" s="1174"/>
      <c r="L159" s="1174"/>
      <c r="M159" s="1174"/>
      <c r="N159" s="1174"/>
      <c r="O159" s="1174"/>
      <c r="P159" s="1174"/>
      <c r="Q159" s="1174"/>
      <c r="R159" s="1174"/>
      <c r="S159" s="1174"/>
      <c r="T159" s="1174"/>
      <c r="U159" s="1174"/>
      <c r="V159" s="1174"/>
      <c r="W159" s="1174"/>
      <c r="X159" s="1174"/>
      <c r="Y159" s="1174"/>
      <c r="Z159" s="1174"/>
      <c r="AA159" s="1174"/>
      <c r="AB159" s="1174"/>
      <c r="AC159" s="1174"/>
      <c r="AD159" s="1174"/>
      <c r="AE159" s="1174"/>
      <c r="AF159" s="1174"/>
      <c r="AG159" s="1174"/>
      <c r="AH159" s="1174"/>
      <c r="AI159" s="1174"/>
      <c r="AJ159" s="1174"/>
      <c r="AK159" s="1174"/>
      <c r="AL159" s="1174"/>
      <c r="AM159" s="1174"/>
      <c r="AN159" s="1174"/>
      <c r="AO159" s="1174"/>
      <c r="AP159" s="1174"/>
      <c r="AQ159" s="1174"/>
      <c r="AR159" s="1174"/>
      <c r="AS159" s="1174"/>
      <c r="AT159" s="1174"/>
      <c r="AU159" s="1174"/>
      <c r="AV159" s="1174"/>
      <c r="AW159" s="1174"/>
      <c r="AX159" s="1174"/>
      <c r="AY159" s="1174"/>
      <c r="AZ159" s="1174"/>
      <c r="BA159" s="1174"/>
      <c r="BB159" s="1174"/>
      <c r="BC159" s="1174"/>
    </row>
    <row r="160" spans="1:55" hidden="1" x14ac:dyDescent="0.2">
      <c r="A160" s="1174"/>
      <c r="B160" s="1174"/>
      <c r="C160" s="1174"/>
      <c r="D160" s="1174"/>
      <c r="E160" s="1174"/>
      <c r="F160" s="1174"/>
      <c r="G160" s="1174"/>
      <c r="H160" s="1174"/>
      <c r="I160" s="1174"/>
      <c r="J160" s="1174"/>
      <c r="K160" s="1174"/>
      <c r="L160" s="1174"/>
      <c r="M160" s="1174"/>
      <c r="N160" s="1174"/>
      <c r="O160" s="1174"/>
      <c r="P160" s="1174"/>
      <c r="Q160" s="1174"/>
      <c r="R160" s="1174"/>
      <c r="S160" s="1174"/>
      <c r="T160" s="1174"/>
      <c r="U160" s="1174"/>
      <c r="V160" s="1174"/>
      <c r="W160" s="1174"/>
      <c r="X160" s="1174"/>
      <c r="Y160" s="1174"/>
      <c r="Z160" s="1174"/>
      <c r="AA160" s="1174"/>
      <c r="AB160" s="1174"/>
      <c r="AC160" s="1174"/>
      <c r="AD160" s="1174"/>
      <c r="AE160" s="1174"/>
      <c r="AF160" s="1174"/>
      <c r="AG160" s="1174"/>
      <c r="AH160" s="1174"/>
      <c r="AI160" s="1174"/>
      <c r="AJ160" s="1174"/>
      <c r="AK160" s="1174"/>
      <c r="AL160" s="1174"/>
      <c r="AM160" s="1174"/>
      <c r="AN160" s="1174"/>
      <c r="AO160" s="1174"/>
      <c r="AP160" s="1174"/>
      <c r="AQ160" s="1174"/>
      <c r="AR160" s="1174"/>
      <c r="AS160" s="1174"/>
      <c r="AT160" s="1174"/>
      <c r="AU160" s="1174"/>
      <c r="AV160" s="1174"/>
      <c r="AW160" s="1174"/>
      <c r="AX160" s="1174"/>
      <c r="AY160" s="1174"/>
      <c r="AZ160" s="1174"/>
      <c r="BA160" s="1174"/>
      <c r="BB160" s="1174"/>
      <c r="BC160" s="1174"/>
    </row>
    <row r="161" spans="1:55" hidden="1" x14ac:dyDescent="0.2">
      <c r="A161" s="1174"/>
      <c r="B161" s="1174"/>
      <c r="C161" s="1174"/>
      <c r="D161" s="1174"/>
      <c r="E161" s="1174"/>
      <c r="F161" s="1174"/>
      <c r="G161" s="1174"/>
      <c r="H161" s="1174"/>
      <c r="I161" s="1174"/>
      <c r="J161" s="1174"/>
      <c r="K161" s="1174"/>
      <c r="L161" s="1174"/>
      <c r="M161" s="1174"/>
      <c r="N161" s="1174"/>
      <c r="O161" s="1174"/>
      <c r="P161" s="1174"/>
      <c r="Q161" s="1174"/>
      <c r="R161" s="1174"/>
      <c r="S161" s="1174"/>
      <c r="T161" s="1174"/>
      <c r="U161" s="1174"/>
      <c r="V161" s="1174"/>
      <c r="W161" s="1174"/>
      <c r="X161" s="1174"/>
      <c r="Y161" s="1174"/>
      <c r="Z161" s="1174"/>
      <c r="AA161" s="1174"/>
      <c r="AB161" s="1174"/>
      <c r="AC161" s="1174"/>
      <c r="AD161" s="1174"/>
      <c r="AE161" s="1174"/>
      <c r="AF161" s="1174"/>
      <c r="AG161" s="1174"/>
      <c r="AH161" s="1174"/>
      <c r="AI161" s="1174"/>
      <c r="AJ161" s="1174"/>
      <c r="AK161" s="1174"/>
      <c r="AL161" s="1174"/>
      <c r="AM161" s="1174"/>
      <c r="AN161" s="1174"/>
      <c r="AO161" s="1174"/>
      <c r="AP161" s="1174"/>
      <c r="AQ161" s="1174"/>
      <c r="AR161" s="1174"/>
      <c r="AS161" s="1174"/>
      <c r="AT161" s="1174"/>
      <c r="AU161" s="1174"/>
      <c r="AV161" s="1174"/>
      <c r="AW161" s="1174"/>
      <c r="AX161" s="1174"/>
      <c r="AY161" s="1174"/>
      <c r="AZ161" s="1174"/>
      <c r="BA161" s="1174"/>
      <c r="BB161" s="1174"/>
      <c r="BC161" s="1174"/>
    </row>
    <row r="162" spans="1:55" hidden="1" x14ac:dyDescent="0.2">
      <c r="A162" s="1174"/>
      <c r="B162" s="1174"/>
      <c r="C162" s="1174"/>
      <c r="D162" s="1174"/>
      <c r="E162" s="1174"/>
      <c r="F162" s="1174"/>
      <c r="G162" s="1174"/>
      <c r="H162" s="1174"/>
      <c r="I162" s="1174"/>
      <c r="J162" s="1174"/>
      <c r="K162" s="1174"/>
      <c r="L162" s="1174"/>
      <c r="M162" s="1174"/>
      <c r="N162" s="1174"/>
      <c r="O162" s="1174"/>
      <c r="P162" s="1174"/>
      <c r="Q162" s="1174"/>
      <c r="R162" s="1174"/>
      <c r="S162" s="1174"/>
      <c r="T162" s="1174"/>
      <c r="U162" s="1174"/>
      <c r="V162" s="1174"/>
      <c r="W162" s="1174"/>
      <c r="X162" s="1174"/>
      <c r="Y162" s="1174"/>
      <c r="Z162" s="1174"/>
      <c r="AA162" s="1174"/>
      <c r="AB162" s="1174"/>
      <c r="AC162" s="1174"/>
      <c r="AD162" s="1174"/>
      <c r="AE162" s="1174"/>
      <c r="AF162" s="1174"/>
      <c r="AG162" s="1174"/>
      <c r="AH162" s="1174"/>
      <c r="AI162" s="1174"/>
      <c r="AJ162" s="1174"/>
      <c r="AK162" s="1174"/>
      <c r="AL162" s="1174"/>
      <c r="AM162" s="1174"/>
      <c r="AN162" s="1174"/>
      <c r="AO162" s="1174"/>
      <c r="AP162" s="1174"/>
      <c r="AQ162" s="1174"/>
      <c r="AR162" s="1174"/>
      <c r="AS162" s="1174"/>
      <c r="AT162" s="1174"/>
      <c r="AU162" s="1174"/>
      <c r="AV162" s="1174"/>
      <c r="AW162" s="1174"/>
      <c r="AX162" s="1174"/>
      <c r="AY162" s="1174"/>
      <c r="AZ162" s="1174"/>
      <c r="BA162" s="1174"/>
      <c r="BB162" s="1174"/>
      <c r="BC162" s="1174"/>
    </row>
    <row r="163" spans="1:55" hidden="1" x14ac:dyDescent="0.2">
      <c r="A163" s="1174"/>
      <c r="B163" s="1174"/>
      <c r="C163" s="1174"/>
      <c r="D163" s="1174"/>
      <c r="E163" s="1174"/>
      <c r="F163" s="1174"/>
      <c r="G163" s="1174"/>
      <c r="H163" s="1174"/>
      <c r="I163" s="1174"/>
      <c r="J163" s="1174"/>
      <c r="K163" s="1174"/>
      <c r="L163" s="1174"/>
      <c r="M163" s="1174"/>
      <c r="N163" s="1174"/>
      <c r="O163" s="1174"/>
      <c r="P163" s="1174"/>
      <c r="Q163" s="1174"/>
      <c r="R163" s="1174"/>
      <c r="S163" s="1174"/>
      <c r="T163" s="1174"/>
      <c r="U163" s="1174"/>
      <c r="V163" s="1174"/>
      <c r="W163" s="1174"/>
      <c r="X163" s="1174"/>
      <c r="Y163" s="1174"/>
      <c r="Z163" s="1174"/>
      <c r="AA163" s="1174"/>
      <c r="AB163" s="1174"/>
      <c r="AC163" s="1174"/>
      <c r="AD163" s="1174"/>
      <c r="AE163" s="1174"/>
      <c r="AF163" s="1174"/>
      <c r="AG163" s="1174"/>
      <c r="AH163" s="1174"/>
      <c r="AI163" s="1174"/>
      <c r="AJ163" s="1174"/>
      <c r="AK163" s="1174"/>
      <c r="AL163" s="1174"/>
      <c r="AM163" s="1174"/>
      <c r="AN163" s="1174"/>
      <c r="AO163" s="1174"/>
      <c r="AP163" s="1174"/>
      <c r="AQ163" s="1174"/>
      <c r="AR163" s="1174"/>
      <c r="AS163" s="1174"/>
      <c r="AT163" s="1174"/>
      <c r="AU163" s="1174"/>
      <c r="AV163" s="1174"/>
      <c r="AW163" s="1174"/>
      <c r="AX163" s="1174"/>
      <c r="AY163" s="1174"/>
      <c r="AZ163" s="1174"/>
      <c r="BA163" s="1174"/>
      <c r="BB163" s="1174"/>
      <c r="BC163" s="1174"/>
    </row>
    <row r="164" spans="1:55" hidden="1" x14ac:dyDescent="0.2">
      <c r="A164" s="1174"/>
      <c r="B164" s="1174"/>
      <c r="C164" s="1174"/>
      <c r="D164" s="1174"/>
      <c r="E164" s="1174"/>
      <c r="F164" s="1174"/>
      <c r="G164" s="1174"/>
      <c r="H164" s="1174"/>
      <c r="I164" s="1174"/>
      <c r="J164" s="1174"/>
      <c r="K164" s="1174"/>
      <c r="L164" s="1174"/>
      <c r="M164" s="1174"/>
      <c r="N164" s="1174"/>
      <c r="O164" s="1174"/>
      <c r="P164" s="1174"/>
      <c r="Q164" s="1174"/>
      <c r="R164" s="1174"/>
      <c r="S164" s="1174"/>
      <c r="T164" s="1174"/>
      <c r="U164" s="1174"/>
      <c r="V164" s="1174"/>
      <c r="W164" s="1174"/>
      <c r="X164" s="1174"/>
      <c r="Y164" s="1174"/>
      <c r="Z164" s="1174"/>
      <c r="AA164" s="1174"/>
      <c r="AB164" s="1174"/>
      <c r="AC164" s="1174"/>
      <c r="AD164" s="1174"/>
      <c r="AE164" s="1174"/>
      <c r="AF164" s="1174"/>
      <c r="AG164" s="1174"/>
      <c r="AH164" s="1174"/>
      <c r="AI164" s="1174"/>
      <c r="AJ164" s="1174"/>
      <c r="AK164" s="1174"/>
      <c r="AL164" s="1174"/>
      <c r="AM164" s="1174"/>
      <c r="AN164" s="1174"/>
      <c r="AO164" s="1174"/>
      <c r="AP164" s="1174"/>
      <c r="AQ164" s="1174"/>
      <c r="AR164" s="1174"/>
      <c r="AS164" s="1174"/>
      <c r="AT164" s="1174"/>
      <c r="AU164" s="1174"/>
      <c r="AV164" s="1174"/>
      <c r="AW164" s="1174"/>
      <c r="AX164" s="1174"/>
      <c r="AY164" s="1174"/>
      <c r="AZ164" s="1174"/>
      <c r="BA164" s="1174"/>
      <c r="BB164" s="1174"/>
      <c r="BC164" s="1174"/>
    </row>
    <row r="165" spans="1:55" hidden="1" x14ac:dyDescent="0.2">
      <c r="A165" s="1174"/>
      <c r="B165" s="1174"/>
      <c r="C165" s="1174"/>
      <c r="D165" s="1174"/>
      <c r="E165" s="1174"/>
      <c r="F165" s="1174"/>
      <c r="G165" s="1174"/>
      <c r="H165" s="1174"/>
      <c r="I165" s="1174"/>
      <c r="J165" s="1174"/>
      <c r="K165" s="1174"/>
      <c r="L165" s="1174"/>
      <c r="M165" s="1174"/>
      <c r="N165" s="1174"/>
      <c r="O165" s="1174"/>
      <c r="P165" s="1174"/>
      <c r="Q165" s="1174"/>
      <c r="R165" s="1174"/>
      <c r="S165" s="1174"/>
      <c r="T165" s="1174"/>
      <c r="U165" s="1174"/>
      <c r="V165" s="1174"/>
      <c r="W165" s="1174"/>
      <c r="X165" s="1174"/>
      <c r="Y165" s="1174"/>
      <c r="Z165" s="1174"/>
      <c r="AA165" s="1174"/>
      <c r="AB165" s="1174"/>
      <c r="AC165" s="1174"/>
      <c r="AD165" s="1174"/>
      <c r="AE165" s="1174"/>
      <c r="AF165" s="1174"/>
      <c r="AG165" s="1174"/>
      <c r="AH165" s="1174"/>
      <c r="AI165" s="1174"/>
      <c r="AJ165" s="1174"/>
      <c r="AK165" s="1174"/>
      <c r="AL165" s="1174"/>
      <c r="AM165" s="1174"/>
      <c r="AN165" s="1174"/>
      <c r="AO165" s="1174"/>
      <c r="AP165" s="1174"/>
      <c r="AQ165" s="1174"/>
      <c r="AR165" s="1174"/>
      <c r="AS165" s="1174"/>
      <c r="AT165" s="1174"/>
      <c r="AU165" s="1174"/>
      <c r="AV165" s="1174"/>
      <c r="AW165" s="1174"/>
      <c r="AX165" s="1174"/>
      <c r="AY165" s="1174"/>
      <c r="AZ165" s="1174"/>
      <c r="BA165" s="1174"/>
      <c r="BB165" s="1174"/>
      <c r="BC165" s="1174"/>
    </row>
    <row r="166" spans="1:55" hidden="1" x14ac:dyDescent="0.2">
      <c r="A166" s="1174"/>
      <c r="B166" s="1174"/>
      <c r="C166" s="1174"/>
      <c r="D166" s="1174"/>
      <c r="E166" s="1174"/>
      <c r="F166" s="1174"/>
      <c r="G166" s="1174"/>
      <c r="H166" s="1174"/>
      <c r="I166" s="1174"/>
      <c r="J166" s="1174"/>
      <c r="K166" s="1174"/>
      <c r="L166" s="1174"/>
      <c r="M166" s="1174"/>
      <c r="N166" s="1174"/>
      <c r="O166" s="1174"/>
      <c r="P166" s="1174"/>
      <c r="Q166" s="1174"/>
      <c r="R166" s="1174"/>
      <c r="S166" s="1174"/>
      <c r="T166" s="1174"/>
      <c r="U166" s="1174"/>
      <c r="V166" s="1174"/>
      <c r="W166" s="1174"/>
      <c r="X166" s="1174"/>
      <c r="Y166" s="1174"/>
      <c r="Z166" s="1174"/>
      <c r="AA166" s="1174"/>
      <c r="AB166" s="1174"/>
      <c r="AC166" s="1174"/>
      <c r="AD166" s="1174"/>
      <c r="AE166" s="1174"/>
      <c r="AF166" s="1174"/>
      <c r="AG166" s="1174"/>
      <c r="AH166" s="1174"/>
      <c r="AI166" s="1174"/>
      <c r="AJ166" s="1174"/>
      <c r="AK166" s="1174"/>
      <c r="AL166" s="1174"/>
      <c r="AM166" s="1174"/>
      <c r="AN166" s="1174"/>
      <c r="AO166" s="1174"/>
      <c r="AP166" s="1174"/>
      <c r="AQ166" s="1174"/>
      <c r="AR166" s="1174"/>
      <c r="AS166" s="1174"/>
      <c r="AT166" s="1174"/>
      <c r="AU166" s="1174"/>
      <c r="AV166" s="1174"/>
      <c r="AW166" s="1174"/>
      <c r="AX166" s="1174"/>
      <c r="AY166" s="1174"/>
      <c r="AZ166" s="1174"/>
      <c r="BA166" s="1174"/>
      <c r="BB166" s="1174"/>
      <c r="BC166" s="1174"/>
    </row>
    <row r="167" spans="1:55" hidden="1" x14ac:dyDescent="0.2">
      <c r="A167" s="1174"/>
      <c r="B167" s="1174"/>
      <c r="C167" s="1174"/>
      <c r="D167" s="1174"/>
      <c r="E167" s="1174"/>
      <c r="F167" s="1174"/>
      <c r="G167" s="1174"/>
      <c r="H167" s="1174"/>
      <c r="I167" s="1174"/>
      <c r="J167" s="1174"/>
      <c r="K167" s="1174"/>
      <c r="L167" s="1174"/>
      <c r="M167" s="1174"/>
      <c r="N167" s="1174"/>
      <c r="O167" s="1174"/>
      <c r="P167" s="1174"/>
      <c r="Q167" s="1174"/>
      <c r="R167" s="1174"/>
      <c r="S167" s="1174"/>
      <c r="T167" s="1174"/>
      <c r="U167" s="1174"/>
      <c r="V167" s="1174"/>
      <c r="W167" s="1174"/>
      <c r="X167" s="1174"/>
      <c r="Y167" s="1174"/>
      <c r="Z167" s="1174"/>
      <c r="AA167" s="1174"/>
      <c r="AB167" s="1174"/>
      <c r="AC167" s="1174"/>
      <c r="AD167" s="1174"/>
      <c r="AE167" s="1174"/>
      <c r="AF167" s="1174"/>
      <c r="AG167" s="1174"/>
      <c r="AH167" s="1174"/>
      <c r="AI167" s="1174"/>
      <c r="AJ167" s="1174"/>
      <c r="AK167" s="1174"/>
      <c r="AL167" s="1174"/>
      <c r="AM167" s="1174"/>
      <c r="AN167" s="1174"/>
      <c r="AO167" s="1174"/>
      <c r="AP167" s="1174"/>
      <c r="AQ167" s="1174"/>
      <c r="AR167" s="1174"/>
      <c r="AS167" s="1174"/>
      <c r="AT167" s="1174"/>
      <c r="AU167" s="1174"/>
      <c r="AV167" s="1174"/>
      <c r="AW167" s="1174"/>
      <c r="AX167" s="1174"/>
      <c r="AY167" s="1174"/>
      <c r="AZ167" s="1174"/>
      <c r="BA167" s="1174"/>
      <c r="BB167" s="1174"/>
      <c r="BC167" s="1174"/>
    </row>
    <row r="168" spans="1:55" hidden="1" x14ac:dyDescent="0.2">
      <c r="A168" s="1174"/>
      <c r="B168" s="1174"/>
      <c r="C168" s="1174"/>
      <c r="D168" s="1174"/>
      <c r="E168" s="1174"/>
      <c r="F168" s="1174"/>
      <c r="G168" s="1174"/>
      <c r="H168" s="1174"/>
      <c r="I168" s="1174"/>
      <c r="J168" s="1174"/>
      <c r="K168" s="1174"/>
      <c r="L168" s="1174"/>
      <c r="M168" s="1174"/>
      <c r="N168" s="1174"/>
      <c r="O168" s="1174"/>
      <c r="P168" s="1174"/>
      <c r="Q168" s="1174"/>
      <c r="R168" s="1174"/>
      <c r="S168" s="1174"/>
      <c r="T168" s="1174"/>
      <c r="U168" s="1174"/>
      <c r="V168" s="1174"/>
      <c r="W168" s="1174"/>
      <c r="X168" s="1174"/>
      <c r="Y168" s="1174"/>
      <c r="Z168" s="1174"/>
      <c r="AA168" s="1174"/>
      <c r="AB168" s="1174"/>
      <c r="AC168" s="1174"/>
      <c r="AD168" s="1174"/>
      <c r="AE168" s="1174"/>
      <c r="AF168" s="1174"/>
      <c r="AG168" s="1174"/>
      <c r="AH168" s="1174"/>
      <c r="AI168" s="1174"/>
      <c r="AJ168" s="1174"/>
      <c r="AK168" s="1174"/>
      <c r="AL168" s="1174"/>
      <c r="AM168" s="1174"/>
      <c r="AN168" s="1174"/>
      <c r="AO168" s="1174"/>
      <c r="AP168" s="1174"/>
      <c r="AQ168" s="1174"/>
      <c r="AR168" s="1174"/>
      <c r="AS168" s="1174"/>
      <c r="AT168" s="1174"/>
      <c r="AU168" s="1174"/>
      <c r="AV168" s="1174"/>
      <c r="AW168" s="1174"/>
      <c r="AX168" s="1174"/>
      <c r="AY168" s="1174"/>
      <c r="AZ168" s="1174"/>
      <c r="BA168" s="1174"/>
      <c r="BB168" s="1174"/>
      <c r="BC168" s="1174"/>
    </row>
    <row r="169" spans="1:55" hidden="1" x14ac:dyDescent="0.2">
      <c r="A169" s="1174"/>
      <c r="B169" s="1174"/>
      <c r="C169" s="1174"/>
      <c r="D169" s="1174"/>
      <c r="E169" s="1174"/>
      <c r="F169" s="1174"/>
      <c r="G169" s="1174"/>
      <c r="H169" s="1174"/>
      <c r="I169" s="1174"/>
      <c r="J169" s="1174"/>
      <c r="K169" s="1174"/>
      <c r="L169" s="1174"/>
      <c r="M169" s="1174"/>
      <c r="N169" s="1174"/>
      <c r="O169" s="1174"/>
      <c r="P169" s="1174"/>
      <c r="Q169" s="1174"/>
      <c r="R169" s="1174"/>
      <c r="S169" s="1174"/>
      <c r="T169" s="1174"/>
      <c r="U169" s="1174"/>
      <c r="V169" s="1174"/>
      <c r="W169" s="1174"/>
      <c r="X169" s="1174"/>
      <c r="Y169" s="1174"/>
      <c r="Z169" s="1174"/>
      <c r="AA169" s="1174"/>
      <c r="AB169" s="1174"/>
      <c r="AC169" s="1174"/>
      <c r="AD169" s="1174"/>
      <c r="AE169" s="1174"/>
      <c r="AF169" s="1174"/>
      <c r="AG169" s="1174"/>
      <c r="AH169" s="1174"/>
      <c r="AI169" s="1174"/>
      <c r="AJ169" s="1174"/>
      <c r="AK169" s="1174"/>
      <c r="AL169" s="1174"/>
      <c r="AM169" s="1174"/>
      <c r="AN169" s="1174"/>
      <c r="AO169" s="1174"/>
      <c r="AP169" s="1174"/>
      <c r="AQ169" s="1174"/>
      <c r="AR169" s="1174"/>
      <c r="AS169" s="1174"/>
      <c r="AT169" s="1174"/>
      <c r="AU169" s="1174"/>
      <c r="AV169" s="1174"/>
      <c r="AW169" s="1174"/>
      <c r="AX169" s="1174"/>
      <c r="AY169" s="1174"/>
      <c r="AZ169" s="1174"/>
      <c r="BA169" s="1174"/>
      <c r="BB169" s="1174"/>
      <c r="BC169" s="1174"/>
    </row>
    <row r="170" spans="1:55" hidden="1" x14ac:dyDescent="0.2">
      <c r="A170" s="1174"/>
      <c r="B170" s="1174"/>
      <c r="C170" s="1174"/>
      <c r="D170" s="1174"/>
      <c r="E170" s="1174"/>
      <c r="F170" s="1174"/>
      <c r="G170" s="1174"/>
      <c r="H170" s="1174"/>
      <c r="I170" s="1174"/>
      <c r="J170" s="1174"/>
      <c r="K170" s="1174"/>
      <c r="L170" s="1174"/>
      <c r="M170" s="1174"/>
      <c r="N170" s="1174"/>
      <c r="O170" s="1174"/>
      <c r="P170" s="1174"/>
      <c r="Q170" s="1174"/>
      <c r="R170" s="1174"/>
      <c r="S170" s="1174"/>
      <c r="T170" s="1174"/>
      <c r="U170" s="1174"/>
      <c r="V170" s="1174"/>
      <c r="W170" s="1174"/>
      <c r="X170" s="1174"/>
      <c r="Y170" s="1174"/>
      <c r="Z170" s="1174"/>
      <c r="AA170" s="1174"/>
      <c r="AB170" s="1174"/>
      <c r="AC170" s="1174"/>
      <c r="AD170" s="1174"/>
      <c r="AE170" s="1174"/>
      <c r="AF170" s="1174"/>
      <c r="AG170" s="1174"/>
      <c r="AH170" s="1174"/>
      <c r="AI170" s="1174"/>
      <c r="AJ170" s="1174"/>
      <c r="AK170" s="1174"/>
      <c r="AL170" s="1174"/>
      <c r="AM170" s="1174"/>
      <c r="AN170" s="1174"/>
      <c r="AO170" s="1174"/>
      <c r="AP170" s="1174"/>
      <c r="AQ170" s="1174"/>
      <c r="AR170" s="1174"/>
      <c r="AS170" s="1174"/>
      <c r="AT170" s="1174"/>
      <c r="AU170" s="1174"/>
      <c r="AV170" s="1174"/>
      <c r="AW170" s="1174"/>
      <c r="AX170" s="1174"/>
      <c r="AY170" s="1174"/>
      <c r="AZ170" s="1174"/>
      <c r="BA170" s="1174"/>
      <c r="BB170" s="1174"/>
      <c r="BC170" s="1174"/>
    </row>
    <row r="171" spans="1:55" hidden="1" x14ac:dyDescent="0.2">
      <c r="A171" s="1174"/>
      <c r="B171" s="1174"/>
      <c r="C171" s="1174"/>
      <c r="D171" s="1174"/>
      <c r="E171" s="1174"/>
      <c r="F171" s="1174"/>
      <c r="G171" s="1174"/>
      <c r="H171" s="1174"/>
      <c r="I171" s="1174"/>
      <c r="J171" s="1174"/>
      <c r="K171" s="1174"/>
      <c r="L171" s="1174"/>
      <c r="M171" s="1174"/>
      <c r="N171" s="1174"/>
      <c r="O171" s="1174"/>
      <c r="P171" s="1174"/>
      <c r="Q171" s="1174"/>
      <c r="R171" s="1174"/>
      <c r="S171" s="1174"/>
      <c r="T171" s="1174"/>
      <c r="U171" s="1174"/>
      <c r="V171" s="1174"/>
      <c r="W171" s="1174"/>
      <c r="X171" s="1174"/>
      <c r="Y171" s="1174"/>
      <c r="Z171" s="1174"/>
      <c r="AA171" s="1174"/>
      <c r="AB171" s="1174"/>
      <c r="AC171" s="1174"/>
      <c r="AD171" s="1174"/>
      <c r="AE171" s="1174"/>
      <c r="AF171" s="1174"/>
      <c r="AG171" s="1174"/>
      <c r="AH171" s="1174"/>
      <c r="AI171" s="1174"/>
      <c r="AJ171" s="1174"/>
      <c r="AK171" s="1174"/>
      <c r="AL171" s="1174"/>
      <c r="AM171" s="1174"/>
      <c r="AN171" s="1174"/>
      <c r="AO171" s="1174"/>
      <c r="AP171" s="1174"/>
      <c r="AQ171" s="1174"/>
      <c r="AR171" s="1174"/>
      <c r="AS171" s="1174"/>
      <c r="AT171" s="1174"/>
      <c r="AU171" s="1174"/>
      <c r="AV171" s="1174"/>
      <c r="AW171" s="1174"/>
      <c r="AX171" s="1174"/>
      <c r="AY171" s="1174"/>
      <c r="AZ171" s="1174"/>
      <c r="BA171" s="1174"/>
      <c r="BB171" s="1174"/>
      <c r="BC171" s="1174"/>
    </row>
    <row r="172" spans="1:55" hidden="1" x14ac:dyDescent="0.2">
      <c r="A172" s="1174"/>
      <c r="B172" s="1174"/>
      <c r="C172" s="1174"/>
      <c r="D172" s="1174"/>
      <c r="E172" s="1174"/>
      <c r="F172" s="1174"/>
      <c r="G172" s="1174"/>
      <c r="H172" s="1174"/>
      <c r="I172" s="1174"/>
      <c r="J172" s="1174"/>
      <c r="K172" s="1174"/>
      <c r="L172" s="1174"/>
      <c r="M172" s="1174"/>
      <c r="N172" s="1174"/>
      <c r="O172" s="1174"/>
      <c r="P172" s="1174"/>
      <c r="Q172" s="1174"/>
      <c r="R172" s="1174"/>
      <c r="S172" s="1174"/>
      <c r="T172" s="1174"/>
      <c r="U172" s="1174"/>
      <c r="V172" s="1174"/>
      <c r="W172" s="1174"/>
      <c r="X172" s="1174"/>
      <c r="Y172" s="1174"/>
      <c r="Z172" s="1174"/>
      <c r="AA172" s="1174"/>
      <c r="AB172" s="1174"/>
      <c r="AC172" s="1174"/>
      <c r="AD172" s="1174"/>
      <c r="AE172" s="1174"/>
      <c r="AF172" s="1174"/>
      <c r="AG172" s="1174"/>
      <c r="AH172" s="1174"/>
      <c r="AI172" s="1174"/>
      <c r="AJ172" s="1174"/>
      <c r="AK172" s="1174"/>
      <c r="AL172" s="1174"/>
      <c r="AM172" s="1174"/>
      <c r="AN172" s="1174"/>
      <c r="AO172" s="1174"/>
      <c r="AP172" s="1174"/>
      <c r="AQ172" s="1174"/>
      <c r="AR172" s="1174"/>
      <c r="AS172" s="1174"/>
      <c r="AT172" s="1174"/>
      <c r="AU172" s="1174"/>
      <c r="AV172" s="1174"/>
      <c r="AW172" s="1174"/>
      <c r="AX172" s="1174"/>
      <c r="AY172" s="1174"/>
      <c r="AZ172" s="1174"/>
      <c r="BA172" s="1174"/>
      <c r="BB172" s="1174"/>
      <c r="BC172" s="1174"/>
    </row>
    <row r="173" spans="1:55" hidden="1" x14ac:dyDescent="0.2">
      <c r="A173" s="1174"/>
      <c r="B173" s="1174"/>
      <c r="C173" s="1174"/>
      <c r="D173" s="1174"/>
      <c r="E173" s="1174"/>
      <c r="F173" s="1174"/>
      <c r="G173" s="1174"/>
      <c r="H173" s="1174"/>
      <c r="I173" s="1174"/>
      <c r="J173" s="1174"/>
      <c r="K173" s="1174"/>
      <c r="L173" s="1174"/>
      <c r="M173" s="1174"/>
      <c r="N173" s="1174"/>
      <c r="O173" s="1174"/>
      <c r="P173" s="1174"/>
      <c r="Q173" s="1174"/>
      <c r="R173" s="1174"/>
      <c r="S173" s="1174"/>
      <c r="T173" s="1174"/>
      <c r="U173" s="1174"/>
      <c r="V173" s="1174"/>
      <c r="W173" s="1174"/>
      <c r="X173" s="1174"/>
      <c r="Y173" s="1174"/>
      <c r="Z173" s="1174"/>
      <c r="AA173" s="1174"/>
      <c r="AB173" s="1174"/>
      <c r="AC173" s="1174"/>
      <c r="AD173" s="1174"/>
      <c r="AE173" s="1174"/>
      <c r="AF173" s="1174"/>
      <c r="AG173" s="1174"/>
      <c r="AH173" s="1174"/>
      <c r="AI173" s="1174"/>
      <c r="AJ173" s="1174"/>
      <c r="AK173" s="1174"/>
      <c r="AL173" s="1174"/>
      <c r="AM173" s="1174"/>
      <c r="AN173" s="1174"/>
      <c r="AO173" s="1174"/>
      <c r="AP173" s="1174"/>
      <c r="AQ173" s="1174"/>
      <c r="AR173" s="1174"/>
      <c r="AS173" s="1174"/>
      <c r="AT173" s="1174"/>
      <c r="AU173" s="1174"/>
      <c r="AV173" s="1174"/>
      <c r="AW173" s="1174"/>
      <c r="AX173" s="1174"/>
      <c r="AY173" s="1174"/>
      <c r="AZ173" s="1174"/>
      <c r="BA173" s="1174"/>
      <c r="BB173" s="1174"/>
      <c r="BC173" s="1174"/>
    </row>
    <row r="174" spans="1:55" hidden="1" x14ac:dyDescent="0.2">
      <c r="A174" s="1174"/>
      <c r="B174" s="1174"/>
      <c r="C174" s="1174"/>
      <c r="D174" s="1174"/>
      <c r="E174" s="1174"/>
      <c r="F174" s="1174"/>
      <c r="G174" s="1174"/>
      <c r="H174" s="1174"/>
      <c r="I174" s="1174"/>
      <c r="J174" s="1174"/>
      <c r="K174" s="1174"/>
      <c r="L174" s="1174"/>
      <c r="M174" s="1174"/>
      <c r="N174" s="1174"/>
      <c r="O174" s="1174"/>
      <c r="P174" s="1174"/>
      <c r="Q174" s="1174"/>
      <c r="R174" s="1174"/>
      <c r="S174" s="1174"/>
      <c r="T174" s="1174"/>
      <c r="U174" s="1174"/>
      <c r="V174" s="1174"/>
      <c r="W174" s="1174"/>
      <c r="X174" s="1174"/>
      <c r="Y174" s="1174"/>
      <c r="Z174" s="1174"/>
      <c r="AA174" s="1174"/>
      <c r="AB174" s="1174"/>
      <c r="AC174" s="1174"/>
      <c r="AD174" s="1174"/>
      <c r="AE174" s="1174"/>
      <c r="AF174" s="1174"/>
      <c r="AG174" s="1174"/>
      <c r="AH174" s="1174"/>
      <c r="AI174" s="1174"/>
      <c r="AJ174" s="1174"/>
      <c r="AK174" s="1174"/>
      <c r="AL174" s="1174"/>
      <c r="AM174" s="1174"/>
      <c r="AN174" s="1174"/>
      <c r="AO174" s="1174"/>
      <c r="AP174" s="1174"/>
      <c r="AQ174" s="1174"/>
      <c r="AR174" s="1174"/>
      <c r="AS174" s="1174"/>
      <c r="AT174" s="1174"/>
      <c r="AU174" s="1174"/>
      <c r="AV174" s="1174"/>
      <c r="AW174" s="1174"/>
      <c r="AX174" s="1174"/>
      <c r="AY174" s="1174"/>
      <c r="AZ174" s="1174"/>
      <c r="BA174" s="1174"/>
      <c r="BB174" s="1174"/>
      <c r="BC174" s="1174"/>
    </row>
    <row r="175" spans="1:55" hidden="1" x14ac:dyDescent="0.2">
      <c r="A175" s="1174"/>
      <c r="B175" s="1174"/>
      <c r="C175" s="1174"/>
      <c r="D175" s="1174"/>
      <c r="E175" s="1174"/>
      <c r="F175" s="1174"/>
      <c r="G175" s="1174"/>
      <c r="H175" s="1174"/>
      <c r="I175" s="1174"/>
      <c r="J175" s="1174"/>
      <c r="K175" s="1174"/>
      <c r="L175" s="1174"/>
      <c r="M175" s="1174"/>
      <c r="N175" s="1174"/>
      <c r="O175" s="1174"/>
      <c r="P175" s="1174"/>
      <c r="Q175" s="1174"/>
      <c r="R175" s="1174"/>
      <c r="S175" s="1174"/>
      <c r="T175" s="1174"/>
      <c r="U175" s="1174"/>
      <c r="V175" s="1174"/>
      <c r="W175" s="1174"/>
      <c r="X175" s="1174"/>
      <c r="Y175" s="1174"/>
      <c r="Z175" s="1174"/>
      <c r="AA175" s="1174"/>
      <c r="AB175" s="1174"/>
      <c r="AC175" s="1174"/>
      <c r="AD175" s="1174"/>
      <c r="AE175" s="1174"/>
      <c r="AF175" s="1174"/>
      <c r="AG175" s="1174"/>
      <c r="AH175" s="1174"/>
      <c r="AI175" s="1174"/>
      <c r="AJ175" s="1174"/>
      <c r="AK175" s="1174"/>
      <c r="AL175" s="1174"/>
      <c r="AM175" s="1174"/>
      <c r="AN175" s="1174"/>
      <c r="AO175" s="1174"/>
      <c r="AP175" s="1174"/>
      <c r="AQ175" s="1174"/>
      <c r="AR175" s="1174"/>
      <c r="AS175" s="1174"/>
      <c r="AT175" s="1174"/>
      <c r="AU175" s="1174"/>
      <c r="AV175" s="1174"/>
      <c r="AW175" s="1174"/>
      <c r="AX175" s="1174"/>
      <c r="AY175" s="1174"/>
      <c r="AZ175" s="1174"/>
      <c r="BA175" s="1174"/>
      <c r="BB175" s="1174"/>
      <c r="BC175" s="1174"/>
    </row>
    <row r="176" spans="1:55" hidden="1" x14ac:dyDescent="0.2">
      <c r="A176" s="1174"/>
      <c r="B176" s="1174"/>
      <c r="C176" s="1174"/>
      <c r="D176" s="1174"/>
      <c r="E176" s="1174"/>
      <c r="F176" s="1174"/>
      <c r="G176" s="1174"/>
      <c r="H176" s="1174"/>
      <c r="I176" s="1174"/>
      <c r="J176" s="1174"/>
      <c r="K176" s="1174"/>
      <c r="L176" s="1174"/>
      <c r="M176" s="1174"/>
      <c r="N176" s="1174"/>
      <c r="O176" s="1174"/>
      <c r="P176" s="1174"/>
      <c r="Q176" s="1174"/>
      <c r="R176" s="1174"/>
      <c r="S176" s="1174"/>
      <c r="T176" s="1174"/>
      <c r="U176" s="1174"/>
      <c r="V176" s="1174"/>
      <c r="W176" s="1174"/>
      <c r="X176" s="1174"/>
      <c r="Y176" s="1174"/>
      <c r="Z176" s="1174"/>
      <c r="AA176" s="1174"/>
      <c r="AB176" s="1174"/>
      <c r="AC176" s="1174"/>
      <c r="AD176" s="1174"/>
      <c r="AE176" s="1174"/>
      <c r="AF176" s="1174"/>
      <c r="AG176" s="1174"/>
      <c r="AH176" s="1174"/>
      <c r="AI176" s="1174"/>
      <c r="AJ176" s="1174"/>
      <c r="AK176" s="1174"/>
      <c r="AL176" s="1174"/>
      <c r="AM176" s="1174"/>
      <c r="AN176" s="1174"/>
      <c r="AO176" s="1174"/>
      <c r="AP176" s="1174"/>
      <c r="AQ176" s="1174"/>
      <c r="AR176" s="1174"/>
      <c r="AS176" s="1174"/>
      <c r="AT176" s="1174"/>
      <c r="AU176" s="1174"/>
      <c r="AV176" s="1174"/>
      <c r="AW176" s="1174"/>
      <c r="AX176" s="1174"/>
      <c r="AY176" s="1174"/>
      <c r="AZ176" s="1174"/>
      <c r="BA176" s="1174"/>
      <c r="BB176" s="1174"/>
      <c r="BC176" s="1174"/>
    </row>
    <row r="177" spans="1:55" hidden="1" x14ac:dyDescent="0.2">
      <c r="A177" s="1174"/>
      <c r="B177" s="1174"/>
      <c r="C177" s="1174"/>
      <c r="D177" s="1174"/>
      <c r="E177" s="1174"/>
      <c r="F177" s="1174"/>
      <c r="G177" s="1174"/>
      <c r="H177" s="1174"/>
      <c r="I177" s="1174"/>
      <c r="J177" s="1174"/>
      <c r="K177" s="1174"/>
      <c r="L177" s="1174"/>
      <c r="M177" s="1174"/>
      <c r="N177" s="1174"/>
      <c r="O177" s="1174"/>
      <c r="P177" s="1174"/>
      <c r="Q177" s="1174"/>
      <c r="R177" s="1174"/>
      <c r="S177" s="1174"/>
      <c r="T177" s="1174"/>
      <c r="U177" s="1174"/>
      <c r="V177" s="1174"/>
      <c r="W177" s="1174"/>
      <c r="X177" s="1174"/>
      <c r="Y177" s="1174"/>
      <c r="Z177" s="1174"/>
      <c r="AA177" s="1174"/>
      <c r="AB177" s="1174"/>
      <c r="AC177" s="1174"/>
      <c r="AD177" s="1174"/>
      <c r="AE177" s="1174"/>
      <c r="AF177" s="1174"/>
      <c r="AG177" s="1174"/>
      <c r="AH177" s="1174"/>
      <c r="AI177" s="1174"/>
      <c r="AJ177" s="1174"/>
      <c r="AK177" s="1174"/>
      <c r="AL177" s="1174"/>
      <c r="AM177" s="1174"/>
      <c r="AN177" s="1174"/>
      <c r="AO177" s="1174"/>
      <c r="AP177" s="1174"/>
      <c r="AQ177" s="1174"/>
      <c r="AR177" s="1174"/>
      <c r="AS177" s="1174"/>
      <c r="AT177" s="1174"/>
      <c r="AU177" s="1174"/>
      <c r="AV177" s="1174"/>
      <c r="AW177" s="1174"/>
      <c r="AX177" s="1174"/>
      <c r="AY177" s="1174"/>
      <c r="AZ177" s="1174"/>
      <c r="BA177" s="1174"/>
      <c r="BB177" s="1174"/>
      <c r="BC177" s="1174"/>
    </row>
    <row r="178" spans="1:55" hidden="1" x14ac:dyDescent="0.2">
      <c r="A178" s="1174"/>
      <c r="B178" s="1174"/>
      <c r="C178" s="1174"/>
      <c r="D178" s="1174"/>
      <c r="E178" s="1174"/>
      <c r="F178" s="1174"/>
      <c r="G178" s="1174"/>
      <c r="H178" s="1174"/>
      <c r="I178" s="1174"/>
      <c r="J178" s="1174"/>
      <c r="K178" s="1174"/>
      <c r="L178" s="1174"/>
      <c r="M178" s="1174"/>
      <c r="N178" s="1174"/>
      <c r="O178" s="1174"/>
      <c r="P178" s="1174"/>
      <c r="Q178" s="1174"/>
      <c r="R178" s="1174"/>
      <c r="S178" s="1174"/>
      <c r="T178" s="1174"/>
      <c r="U178" s="1174"/>
      <c r="V178" s="1174"/>
      <c r="W178" s="1174"/>
      <c r="X178" s="1174"/>
      <c r="Y178" s="1174"/>
      <c r="Z178" s="1174"/>
      <c r="AA178" s="1174"/>
      <c r="AB178" s="1174"/>
      <c r="AC178" s="1174"/>
      <c r="AD178" s="1174"/>
      <c r="AE178" s="1174"/>
      <c r="AF178" s="1174"/>
      <c r="AG178" s="1174"/>
      <c r="AH178" s="1174"/>
      <c r="AI178" s="1174"/>
      <c r="AJ178" s="1174"/>
      <c r="AK178" s="1174"/>
      <c r="AL178" s="1174"/>
      <c r="AM178" s="1174"/>
      <c r="AN178" s="1174"/>
      <c r="AO178" s="1174"/>
      <c r="AP178" s="1174"/>
      <c r="AQ178" s="1174"/>
      <c r="AR178" s="1174"/>
      <c r="AS178" s="1174"/>
      <c r="AT178" s="1174"/>
      <c r="AU178" s="1174"/>
      <c r="AV178" s="1174"/>
      <c r="AW178" s="1174"/>
      <c r="AX178" s="1174"/>
      <c r="AY178" s="1174"/>
      <c r="AZ178" s="1174"/>
      <c r="BA178" s="1174"/>
      <c r="BB178" s="1174"/>
      <c r="BC178" s="1174"/>
    </row>
    <row r="179" spans="1:55" hidden="1" x14ac:dyDescent="0.2">
      <c r="A179" s="1174"/>
      <c r="B179" s="1174"/>
      <c r="C179" s="1174"/>
      <c r="D179" s="1174"/>
      <c r="E179" s="1174"/>
      <c r="F179" s="1174"/>
      <c r="G179" s="1174"/>
      <c r="H179" s="1174"/>
      <c r="I179" s="1174"/>
      <c r="J179" s="1174"/>
      <c r="K179" s="1174"/>
      <c r="L179" s="1174"/>
      <c r="M179" s="1174"/>
      <c r="N179" s="1174"/>
      <c r="O179" s="1174"/>
      <c r="P179" s="1174"/>
      <c r="Q179" s="1174"/>
      <c r="R179" s="1174"/>
      <c r="S179" s="1174"/>
      <c r="T179" s="1174"/>
      <c r="U179" s="1174"/>
      <c r="V179" s="1174"/>
      <c r="W179" s="1174"/>
      <c r="X179" s="1174"/>
      <c r="Y179" s="1174"/>
      <c r="Z179" s="1174"/>
      <c r="AA179" s="1174"/>
      <c r="AB179" s="1174"/>
      <c r="AC179" s="1174"/>
      <c r="AD179" s="1174"/>
      <c r="AE179" s="1174"/>
      <c r="AF179" s="1174"/>
      <c r="AG179" s="1174"/>
      <c r="AH179" s="1174"/>
      <c r="AI179" s="1174"/>
      <c r="AJ179" s="1174"/>
      <c r="AK179" s="1174"/>
      <c r="AL179" s="1174"/>
      <c r="AM179" s="1174"/>
      <c r="AN179" s="1174"/>
      <c r="AO179" s="1174"/>
      <c r="AP179" s="1174"/>
      <c r="AQ179" s="1174"/>
      <c r="AR179" s="1174"/>
      <c r="AS179" s="1174"/>
      <c r="AT179" s="1174"/>
      <c r="AU179" s="1174"/>
      <c r="AV179" s="1174"/>
      <c r="AW179" s="1174"/>
      <c r="AX179" s="1174"/>
      <c r="AY179" s="1174"/>
      <c r="AZ179" s="1174"/>
      <c r="BA179" s="1174"/>
      <c r="BB179" s="1174"/>
      <c r="BC179" s="1174"/>
    </row>
    <row r="180" spans="1:55" hidden="1" x14ac:dyDescent="0.2">
      <c r="A180" s="1174"/>
      <c r="B180" s="1174"/>
      <c r="C180" s="1174"/>
      <c r="D180" s="1174"/>
      <c r="E180" s="1174"/>
      <c r="F180" s="1174"/>
      <c r="G180" s="1174"/>
      <c r="H180" s="1174"/>
      <c r="I180" s="1174"/>
      <c r="J180" s="1174"/>
      <c r="K180" s="1174"/>
      <c r="L180" s="1174"/>
      <c r="M180" s="1174"/>
      <c r="N180" s="1174"/>
      <c r="O180" s="1174"/>
      <c r="P180" s="1174"/>
      <c r="Q180" s="1174"/>
      <c r="R180" s="1174"/>
      <c r="S180" s="1174"/>
      <c r="T180" s="1174"/>
      <c r="U180" s="1174"/>
      <c r="V180" s="1174"/>
      <c r="W180" s="1174"/>
      <c r="X180" s="1174"/>
      <c r="Y180" s="1174"/>
      <c r="Z180" s="1174"/>
      <c r="AA180" s="1174"/>
      <c r="AB180" s="1174"/>
      <c r="AC180" s="1174"/>
      <c r="AD180" s="1174"/>
      <c r="AE180" s="1174"/>
      <c r="AF180" s="1174"/>
      <c r="AG180" s="1174"/>
      <c r="AH180" s="1174"/>
      <c r="AI180" s="1174"/>
      <c r="AJ180" s="1174"/>
      <c r="AK180" s="1174"/>
      <c r="AL180" s="1174"/>
      <c r="AM180" s="1174"/>
      <c r="AN180" s="1174"/>
      <c r="AO180" s="1174"/>
      <c r="AP180" s="1174"/>
      <c r="AQ180" s="1174"/>
      <c r="AR180" s="1174"/>
      <c r="AS180" s="1174"/>
      <c r="AT180" s="1174"/>
      <c r="AU180" s="1174"/>
      <c r="AV180" s="1174"/>
      <c r="AW180" s="1174"/>
      <c r="AX180" s="1174"/>
      <c r="AY180" s="1174"/>
      <c r="AZ180" s="1174"/>
      <c r="BA180" s="1174"/>
      <c r="BB180" s="1174"/>
      <c r="BC180" s="1174"/>
    </row>
    <row r="181" spans="1:55" hidden="1" x14ac:dyDescent="0.2">
      <c r="A181" s="1174"/>
      <c r="B181" s="1174"/>
      <c r="C181" s="1174"/>
      <c r="D181" s="1174"/>
      <c r="E181" s="1174"/>
      <c r="F181" s="1174"/>
      <c r="G181" s="1174"/>
      <c r="H181" s="1174"/>
      <c r="I181" s="1174"/>
      <c r="J181" s="1174"/>
      <c r="K181" s="1174"/>
      <c r="L181" s="1174"/>
      <c r="M181" s="1174"/>
      <c r="N181" s="1174"/>
      <c r="O181" s="1174"/>
      <c r="P181" s="1174"/>
      <c r="Q181" s="1174"/>
      <c r="R181" s="1174"/>
      <c r="S181" s="1174"/>
      <c r="T181" s="1174"/>
      <c r="U181" s="1174"/>
      <c r="V181" s="1174"/>
      <c r="W181" s="1174"/>
      <c r="X181" s="1174"/>
      <c r="Y181" s="1174"/>
      <c r="Z181" s="1174"/>
      <c r="AA181" s="1174"/>
      <c r="AB181" s="1174"/>
      <c r="AC181" s="1174"/>
      <c r="AD181" s="1174"/>
      <c r="AE181" s="1174"/>
      <c r="AF181" s="1174"/>
      <c r="AG181" s="1174"/>
      <c r="AH181" s="1174"/>
      <c r="AI181" s="1174"/>
      <c r="AJ181" s="1174"/>
      <c r="AK181" s="1174"/>
      <c r="AL181" s="1174"/>
      <c r="AM181" s="1174"/>
      <c r="AN181" s="1174"/>
      <c r="AO181" s="1174"/>
      <c r="AP181" s="1174"/>
      <c r="AQ181" s="1174"/>
      <c r="AR181" s="1174"/>
      <c r="AS181" s="1174"/>
      <c r="AT181" s="1174"/>
      <c r="AU181" s="1174"/>
      <c r="AV181" s="1174"/>
      <c r="AW181" s="1174"/>
      <c r="AX181" s="1174"/>
      <c r="AY181" s="1174"/>
      <c r="AZ181" s="1174"/>
      <c r="BA181" s="1174"/>
      <c r="BB181" s="1174"/>
      <c r="BC181" s="1174"/>
    </row>
    <row r="182" spans="1:55" hidden="1" x14ac:dyDescent="0.2">
      <c r="A182" s="1174"/>
      <c r="B182" s="1174"/>
      <c r="C182" s="1174"/>
      <c r="D182" s="1174"/>
      <c r="E182" s="1174"/>
      <c r="F182" s="1174"/>
      <c r="G182" s="1174"/>
      <c r="H182" s="1174"/>
      <c r="I182" s="1174"/>
      <c r="J182" s="1174"/>
      <c r="K182" s="1174"/>
      <c r="L182" s="1174"/>
      <c r="M182" s="1174"/>
      <c r="N182" s="1174"/>
      <c r="O182" s="1174"/>
      <c r="P182" s="1174"/>
      <c r="Q182" s="1174"/>
      <c r="R182" s="1174"/>
      <c r="S182" s="1174"/>
      <c r="T182" s="1174"/>
      <c r="U182" s="1174"/>
      <c r="V182" s="1174"/>
      <c r="W182" s="1174"/>
      <c r="X182" s="1174"/>
      <c r="Y182" s="1174"/>
      <c r="Z182" s="1174"/>
      <c r="AA182" s="1174"/>
      <c r="AB182" s="1174"/>
      <c r="AC182" s="1174"/>
      <c r="AD182" s="1174"/>
      <c r="AE182" s="1174"/>
      <c r="AF182" s="1174"/>
      <c r="AG182" s="1174"/>
      <c r="AH182" s="1174"/>
      <c r="AI182" s="1174"/>
      <c r="AJ182" s="1174"/>
      <c r="AK182" s="1174"/>
      <c r="AL182" s="1174"/>
      <c r="AM182" s="1174"/>
      <c r="AN182" s="1174"/>
      <c r="AO182" s="1174"/>
      <c r="AP182" s="1174"/>
      <c r="AQ182" s="1174"/>
      <c r="AR182" s="1174"/>
      <c r="AS182" s="1174"/>
      <c r="AT182" s="1174"/>
      <c r="AU182" s="1174"/>
      <c r="AV182" s="1174"/>
      <c r="AW182" s="1174"/>
      <c r="AX182" s="1174"/>
      <c r="AY182" s="1174"/>
      <c r="AZ182" s="1174"/>
      <c r="BA182" s="1174"/>
      <c r="BB182" s="1174"/>
      <c r="BC182" s="1174"/>
    </row>
    <row r="183" spans="1:55" hidden="1" x14ac:dyDescent="0.2">
      <c r="A183" s="1174"/>
      <c r="B183" s="1174"/>
      <c r="C183" s="1174"/>
      <c r="D183" s="1174"/>
      <c r="E183" s="1174"/>
      <c r="F183" s="1174"/>
      <c r="G183" s="1174"/>
      <c r="H183" s="1174"/>
      <c r="I183" s="1174"/>
      <c r="J183" s="1174"/>
      <c r="K183" s="1174"/>
      <c r="L183" s="1174"/>
      <c r="M183" s="1174"/>
      <c r="N183" s="1174"/>
      <c r="O183" s="1174"/>
      <c r="P183" s="1174"/>
      <c r="Q183" s="1174"/>
      <c r="R183" s="1174"/>
      <c r="S183" s="1174"/>
      <c r="T183" s="1174"/>
      <c r="U183" s="1174"/>
      <c r="V183" s="1174"/>
      <c r="W183" s="1174"/>
      <c r="X183" s="1174"/>
      <c r="Y183" s="1174"/>
      <c r="Z183" s="1174"/>
      <c r="AA183" s="1174"/>
      <c r="AB183" s="1174"/>
      <c r="AC183" s="1174"/>
      <c r="AD183" s="1174"/>
      <c r="AE183" s="1174"/>
      <c r="AF183" s="1174"/>
      <c r="AG183" s="1174"/>
      <c r="AH183" s="1174"/>
      <c r="AI183" s="1174"/>
      <c r="AJ183" s="1174"/>
      <c r="AK183" s="1174"/>
      <c r="AL183" s="1174"/>
      <c r="AM183" s="1174"/>
      <c r="AN183" s="1174"/>
      <c r="AO183" s="1174"/>
      <c r="AP183" s="1174"/>
      <c r="AQ183" s="1174"/>
      <c r="AR183" s="1174"/>
      <c r="AS183" s="1174"/>
      <c r="AT183" s="1174"/>
      <c r="AU183" s="1174"/>
      <c r="AV183" s="1174"/>
      <c r="AW183" s="1174"/>
      <c r="AX183" s="1174"/>
      <c r="AY183" s="1174"/>
      <c r="AZ183" s="1174"/>
      <c r="BA183" s="1174"/>
      <c r="BB183" s="1174"/>
      <c r="BC183" s="1174"/>
    </row>
    <row r="184" spans="1:55" hidden="1" x14ac:dyDescent="0.2">
      <c r="A184" s="1174"/>
      <c r="B184" s="1174"/>
      <c r="C184" s="1174"/>
      <c r="D184" s="1174"/>
      <c r="E184" s="1174"/>
      <c r="F184" s="1174"/>
      <c r="G184" s="1174"/>
      <c r="H184" s="1174"/>
      <c r="I184" s="1174"/>
      <c r="J184" s="1174"/>
      <c r="K184" s="1174"/>
      <c r="L184" s="1174"/>
      <c r="M184" s="1174"/>
      <c r="N184" s="1174"/>
      <c r="O184" s="1174"/>
      <c r="P184" s="1174"/>
      <c r="Q184" s="1174"/>
      <c r="R184" s="1174"/>
      <c r="S184" s="1174"/>
      <c r="T184" s="1174"/>
      <c r="U184" s="1174"/>
      <c r="V184" s="1174"/>
      <c r="W184" s="1174"/>
      <c r="X184" s="1174"/>
      <c r="Y184" s="1174"/>
      <c r="Z184" s="1174"/>
      <c r="AA184" s="1174"/>
      <c r="AB184" s="1174"/>
      <c r="AC184" s="1174"/>
      <c r="AD184" s="1174"/>
      <c r="AE184" s="1174"/>
      <c r="AF184" s="1174"/>
      <c r="AG184" s="1174"/>
      <c r="AH184" s="1174"/>
      <c r="AI184" s="1174"/>
      <c r="AJ184" s="1174"/>
      <c r="AK184" s="1174"/>
      <c r="AL184" s="1174"/>
      <c r="AM184" s="1174"/>
      <c r="AN184" s="1174"/>
      <c r="AO184" s="1174"/>
      <c r="AP184" s="1174"/>
      <c r="AQ184" s="1174"/>
      <c r="AR184" s="1174"/>
      <c r="AS184" s="1174"/>
      <c r="AT184" s="1174"/>
      <c r="AU184" s="1174"/>
      <c r="AV184" s="1174"/>
      <c r="AW184" s="1174"/>
      <c r="AX184" s="1174"/>
      <c r="AY184" s="1174"/>
      <c r="AZ184" s="1174"/>
      <c r="BA184" s="1174"/>
      <c r="BB184" s="1174"/>
      <c r="BC184" s="1174"/>
    </row>
    <row r="185" spans="1:55" hidden="1" x14ac:dyDescent="0.2">
      <c r="A185" s="1174"/>
      <c r="B185" s="1174"/>
      <c r="C185" s="1174"/>
      <c r="D185" s="1174"/>
      <c r="E185" s="1174"/>
      <c r="F185" s="1174"/>
      <c r="G185" s="1174"/>
      <c r="H185" s="1174"/>
      <c r="I185" s="1174"/>
      <c r="J185" s="1174"/>
      <c r="K185" s="1174"/>
      <c r="L185" s="1174"/>
      <c r="M185" s="1174"/>
      <c r="N185" s="1174"/>
      <c r="O185" s="1174"/>
      <c r="P185" s="1174"/>
      <c r="Q185" s="1174"/>
      <c r="R185" s="1174"/>
      <c r="S185" s="1174"/>
      <c r="T185" s="1174"/>
      <c r="U185" s="1174"/>
      <c r="V185" s="1174"/>
      <c r="W185" s="1174"/>
      <c r="X185" s="1174"/>
      <c r="Y185" s="1174"/>
      <c r="Z185" s="1174"/>
      <c r="AA185" s="1174"/>
      <c r="AB185" s="1174"/>
      <c r="AC185" s="1174"/>
      <c r="AD185" s="1174"/>
      <c r="AE185" s="1174"/>
      <c r="AF185" s="1174"/>
      <c r="AG185" s="1174"/>
      <c r="AH185" s="1174"/>
      <c r="AI185" s="1174"/>
      <c r="AJ185" s="1174"/>
      <c r="AK185" s="1174"/>
      <c r="AL185" s="1174"/>
      <c r="AM185" s="1174"/>
      <c r="AN185" s="1174"/>
      <c r="AO185" s="1174"/>
      <c r="AP185" s="1174"/>
      <c r="AQ185" s="1174"/>
      <c r="AR185" s="1174"/>
      <c r="AS185" s="1174"/>
      <c r="AT185" s="1174"/>
      <c r="AU185" s="1174"/>
      <c r="AV185" s="1174"/>
      <c r="AW185" s="1174"/>
      <c r="AX185" s="1174"/>
      <c r="AY185" s="1174"/>
      <c r="AZ185" s="1174"/>
      <c r="BA185" s="1174"/>
      <c r="BB185" s="1174"/>
      <c r="BC185" s="1174"/>
    </row>
    <row r="186" spans="1:55" hidden="1" x14ac:dyDescent="0.2">
      <c r="A186" s="1174"/>
      <c r="B186" s="1174"/>
      <c r="C186" s="1174"/>
      <c r="D186" s="1174"/>
      <c r="E186" s="1174"/>
      <c r="F186" s="1174"/>
      <c r="G186" s="1174"/>
      <c r="H186" s="1174"/>
      <c r="I186" s="1174"/>
      <c r="J186" s="1174"/>
      <c r="K186" s="1174"/>
      <c r="L186" s="1174"/>
      <c r="M186" s="1174"/>
      <c r="N186" s="1174"/>
      <c r="O186" s="1174"/>
      <c r="P186" s="1174"/>
      <c r="Q186" s="1174"/>
      <c r="R186" s="1174"/>
      <c r="S186" s="1174"/>
      <c r="T186" s="1174"/>
      <c r="U186" s="1174"/>
      <c r="V186" s="1174"/>
      <c r="W186" s="1174"/>
      <c r="X186" s="1174"/>
      <c r="Y186" s="1174"/>
      <c r="Z186" s="1174"/>
      <c r="AA186" s="1174"/>
      <c r="AB186" s="1174"/>
      <c r="AC186" s="1174"/>
      <c r="AD186" s="1174"/>
      <c r="AE186" s="1174"/>
      <c r="AF186" s="1174"/>
      <c r="AG186" s="1174"/>
      <c r="AH186" s="1174"/>
      <c r="AI186" s="1174"/>
      <c r="AJ186" s="1174"/>
      <c r="AK186" s="1174"/>
      <c r="AL186" s="1174"/>
      <c r="AM186" s="1174"/>
      <c r="AN186" s="1174"/>
      <c r="AO186" s="1174"/>
      <c r="AP186" s="1174"/>
      <c r="AQ186" s="1174"/>
      <c r="AR186" s="1174"/>
      <c r="AS186" s="1174"/>
      <c r="AT186" s="1174"/>
      <c r="AU186" s="1174"/>
      <c r="AV186" s="1174"/>
      <c r="AW186" s="1174"/>
      <c r="AX186" s="1174"/>
      <c r="AY186" s="1174"/>
      <c r="AZ186" s="1174"/>
      <c r="BA186" s="1174"/>
      <c r="BB186" s="1174"/>
      <c r="BC186" s="1174"/>
    </row>
    <row r="187" spans="1:55" hidden="1" x14ac:dyDescent="0.2">
      <c r="A187" s="1174"/>
      <c r="B187" s="1174"/>
      <c r="C187" s="1174"/>
      <c r="D187" s="1174"/>
      <c r="E187" s="1174"/>
      <c r="F187" s="1174"/>
      <c r="G187" s="1174"/>
      <c r="H187" s="1174"/>
      <c r="I187" s="1174"/>
      <c r="J187" s="1174"/>
      <c r="K187" s="1174"/>
      <c r="L187" s="1174"/>
      <c r="M187" s="1174"/>
      <c r="N187" s="1174"/>
      <c r="O187" s="1174"/>
      <c r="P187" s="1174"/>
      <c r="Q187" s="1174"/>
      <c r="R187" s="1174"/>
      <c r="S187" s="1174"/>
      <c r="T187" s="1174"/>
      <c r="U187" s="1174"/>
      <c r="V187" s="1174"/>
      <c r="W187" s="1174"/>
      <c r="X187" s="1174"/>
      <c r="Y187" s="1174"/>
      <c r="Z187" s="1174"/>
      <c r="AA187" s="1174"/>
      <c r="AB187" s="1174"/>
      <c r="AC187" s="1174"/>
      <c r="AD187" s="1174"/>
      <c r="AE187" s="1174"/>
      <c r="AF187" s="1174"/>
      <c r="AG187" s="1174"/>
      <c r="AH187" s="1174"/>
      <c r="AI187" s="1174"/>
      <c r="AJ187" s="1174"/>
      <c r="AK187" s="1174"/>
      <c r="AL187" s="1174"/>
      <c r="AM187" s="1174"/>
      <c r="AN187" s="1174"/>
      <c r="AO187" s="1174"/>
      <c r="AP187" s="1174"/>
      <c r="AQ187" s="1174"/>
      <c r="AR187" s="1174"/>
      <c r="AS187" s="1174"/>
      <c r="AT187" s="1174"/>
      <c r="AU187" s="1174"/>
      <c r="AV187" s="1174"/>
      <c r="AW187" s="1174"/>
      <c r="AX187" s="1174"/>
      <c r="AY187" s="1174"/>
      <c r="AZ187" s="1174"/>
      <c r="BA187" s="1174"/>
      <c r="BB187" s="1174"/>
      <c r="BC187" s="1174"/>
    </row>
    <row r="188" spans="1:55" hidden="1" x14ac:dyDescent="0.2">
      <c r="A188" s="1174"/>
      <c r="B188" s="1174"/>
      <c r="C188" s="1174"/>
      <c r="D188" s="1174"/>
      <c r="E188" s="1174"/>
      <c r="F188" s="1174"/>
      <c r="G188" s="1174"/>
      <c r="H188" s="1174"/>
      <c r="I188" s="1174"/>
      <c r="J188" s="1174"/>
      <c r="K188" s="1174"/>
      <c r="L188" s="1174"/>
      <c r="M188" s="1174"/>
      <c r="N188" s="1174"/>
      <c r="O188" s="1174"/>
      <c r="P188" s="1174"/>
      <c r="Q188" s="1174"/>
      <c r="R188" s="1174"/>
      <c r="S188" s="1174"/>
      <c r="T188" s="1174"/>
      <c r="U188" s="1174"/>
      <c r="V188" s="1174"/>
      <c r="W188" s="1174"/>
      <c r="X188" s="1174"/>
      <c r="Y188" s="1174"/>
      <c r="Z188" s="1174"/>
      <c r="AA188" s="1174"/>
      <c r="AB188" s="1174"/>
      <c r="AC188" s="1174"/>
      <c r="AD188" s="1174"/>
      <c r="AE188" s="1174"/>
      <c r="AF188" s="1174"/>
      <c r="AG188" s="1174"/>
      <c r="AH188" s="1174"/>
      <c r="AI188" s="1174"/>
      <c r="AJ188" s="1174"/>
      <c r="AK188" s="1174"/>
      <c r="AL188" s="1174"/>
      <c r="AM188" s="1174"/>
      <c r="AN188" s="1174"/>
      <c r="AO188" s="1174"/>
      <c r="AP188" s="1174"/>
      <c r="AQ188" s="1174"/>
      <c r="AR188" s="1174"/>
      <c r="AS188" s="1174"/>
      <c r="AT188" s="1174"/>
      <c r="AU188" s="1174"/>
      <c r="AV188" s="1174"/>
      <c r="AW188" s="1174"/>
      <c r="AX188" s="1174"/>
      <c r="AY188" s="1174"/>
      <c r="AZ188" s="1174"/>
      <c r="BA188" s="1174"/>
      <c r="BB188" s="1174"/>
      <c r="BC188" s="1174"/>
    </row>
    <row r="189" spans="1:55" hidden="1" x14ac:dyDescent="0.2">
      <c r="A189" s="1174"/>
      <c r="B189" s="1174"/>
      <c r="C189" s="1174"/>
      <c r="D189" s="1174"/>
      <c r="E189" s="1174"/>
      <c r="F189" s="1174"/>
      <c r="G189" s="1174"/>
      <c r="H189" s="1174"/>
      <c r="I189" s="1174"/>
      <c r="J189" s="1174"/>
      <c r="K189" s="1174"/>
      <c r="L189" s="1174"/>
      <c r="M189" s="1174"/>
      <c r="N189" s="1174"/>
      <c r="O189" s="1174"/>
      <c r="P189" s="1174"/>
      <c r="Q189" s="1174"/>
      <c r="R189" s="1174"/>
      <c r="S189" s="1174"/>
      <c r="T189" s="1174"/>
      <c r="U189" s="1174"/>
      <c r="V189" s="1174"/>
      <c r="W189" s="1174"/>
      <c r="X189" s="1174"/>
      <c r="Y189" s="1174"/>
      <c r="Z189" s="1174"/>
      <c r="AA189" s="1174"/>
      <c r="AB189" s="1174"/>
      <c r="AC189" s="1174"/>
      <c r="AD189" s="1174"/>
      <c r="AE189" s="1174"/>
      <c r="AF189" s="1174"/>
      <c r="AG189" s="1174"/>
      <c r="AH189" s="1174"/>
      <c r="AI189" s="1174"/>
      <c r="AJ189" s="1174"/>
      <c r="AK189" s="1174"/>
      <c r="AL189" s="1174"/>
      <c r="AM189" s="1174"/>
      <c r="AN189" s="1174"/>
      <c r="AO189" s="1174"/>
      <c r="AP189" s="1174"/>
      <c r="AQ189" s="1174"/>
      <c r="AR189" s="1174"/>
      <c r="AS189" s="1174"/>
      <c r="AT189" s="1174"/>
      <c r="AU189" s="1174"/>
      <c r="AV189" s="1174"/>
      <c r="AW189" s="1174"/>
      <c r="AX189" s="1174"/>
      <c r="AY189" s="1174"/>
      <c r="AZ189" s="1174"/>
      <c r="BA189" s="1174"/>
      <c r="BB189" s="1174"/>
      <c r="BC189" s="1174"/>
    </row>
    <row r="190" spans="1:55" hidden="1" x14ac:dyDescent="0.2">
      <c r="A190" s="1174"/>
      <c r="B190" s="1174"/>
      <c r="C190" s="1174"/>
      <c r="D190" s="1174"/>
      <c r="E190" s="1174"/>
      <c r="F190" s="1174"/>
      <c r="G190" s="1174"/>
      <c r="H190" s="1174"/>
      <c r="I190" s="1174"/>
      <c r="J190" s="1174"/>
      <c r="K190" s="1174"/>
      <c r="L190" s="1174"/>
      <c r="M190" s="1174"/>
      <c r="N190" s="1174"/>
      <c r="O190" s="1174"/>
      <c r="P190" s="1174"/>
      <c r="Q190" s="1174"/>
      <c r="R190" s="1174"/>
      <c r="S190" s="1174"/>
      <c r="T190" s="1174"/>
      <c r="U190" s="1174"/>
      <c r="V190" s="1174"/>
      <c r="W190" s="1174"/>
      <c r="X190" s="1174"/>
      <c r="Y190" s="1174"/>
      <c r="Z190" s="1174"/>
      <c r="AA190" s="1174"/>
      <c r="AB190" s="1174"/>
      <c r="AC190" s="1174"/>
      <c r="AD190" s="1174"/>
      <c r="AE190" s="1174"/>
      <c r="AF190" s="1174"/>
      <c r="AG190" s="1174"/>
      <c r="AH190" s="1174"/>
      <c r="AI190" s="1174"/>
      <c r="AJ190" s="1174"/>
      <c r="AK190" s="1174"/>
      <c r="AL190" s="1174"/>
      <c r="AM190" s="1174"/>
      <c r="AN190" s="1174"/>
      <c r="AO190" s="1174"/>
      <c r="AP190" s="1174"/>
      <c r="AQ190" s="1174"/>
      <c r="AR190" s="1174"/>
      <c r="AS190" s="1174"/>
      <c r="AT190" s="1174"/>
      <c r="AU190" s="1174"/>
      <c r="AV190" s="1174"/>
      <c r="AW190" s="1174"/>
      <c r="AX190" s="1174"/>
      <c r="AY190" s="1174"/>
      <c r="AZ190" s="1174"/>
      <c r="BA190" s="1174"/>
      <c r="BB190" s="1174"/>
      <c r="BC190" s="1174"/>
    </row>
    <row r="191" spans="1:55" hidden="1" x14ac:dyDescent="0.2">
      <c r="A191" s="1174"/>
      <c r="B191" s="1174"/>
      <c r="C191" s="1174"/>
      <c r="D191" s="1174"/>
      <c r="E191" s="1174"/>
      <c r="F191" s="1174"/>
      <c r="G191" s="1174"/>
      <c r="H191" s="1174"/>
      <c r="I191" s="1174"/>
      <c r="J191" s="1174"/>
      <c r="K191" s="1174"/>
      <c r="L191" s="1174"/>
      <c r="M191" s="1174"/>
      <c r="N191" s="1174"/>
      <c r="O191" s="1174"/>
      <c r="P191" s="1174"/>
      <c r="Q191" s="1174"/>
      <c r="R191" s="1174"/>
      <c r="S191" s="1174"/>
      <c r="T191" s="1174"/>
      <c r="U191" s="1174"/>
      <c r="V191" s="1174"/>
      <c r="W191" s="1174"/>
      <c r="X191" s="1174"/>
      <c r="Y191" s="1174"/>
      <c r="Z191" s="1174"/>
      <c r="AA191" s="1174"/>
      <c r="AB191" s="1174"/>
      <c r="AC191" s="1174"/>
      <c r="AD191" s="1174"/>
      <c r="AE191" s="1174"/>
      <c r="AF191" s="1174"/>
      <c r="AG191" s="1174"/>
      <c r="AH191" s="1174"/>
      <c r="AI191" s="1174"/>
      <c r="AJ191" s="1174"/>
      <c r="AK191" s="1174"/>
      <c r="AL191" s="1174"/>
      <c r="AM191" s="1174"/>
      <c r="AN191" s="1174"/>
      <c r="AO191" s="1174"/>
      <c r="AP191" s="1174"/>
      <c r="AQ191" s="1174"/>
      <c r="AR191" s="1174"/>
      <c r="AS191" s="1174"/>
      <c r="AT191" s="1174"/>
      <c r="AU191" s="1174"/>
      <c r="AV191" s="1174"/>
      <c r="AW191" s="1174"/>
      <c r="AX191" s="1174"/>
      <c r="AY191" s="1174"/>
      <c r="AZ191" s="1174"/>
      <c r="BA191" s="1174"/>
      <c r="BB191" s="1174"/>
      <c r="BC191" s="1174"/>
    </row>
    <row r="192" spans="1:55" hidden="1" x14ac:dyDescent="0.2">
      <c r="A192" s="1174"/>
      <c r="B192" s="1174"/>
      <c r="C192" s="1174"/>
      <c r="D192" s="1174"/>
      <c r="E192" s="1174"/>
      <c r="F192" s="1174"/>
      <c r="G192" s="1174"/>
      <c r="H192" s="1174"/>
      <c r="I192" s="1174"/>
      <c r="J192" s="1174"/>
      <c r="K192" s="1174"/>
      <c r="L192" s="1174"/>
      <c r="M192" s="1174"/>
      <c r="N192" s="1174"/>
      <c r="O192" s="1174"/>
      <c r="P192" s="1174"/>
      <c r="Q192" s="1174"/>
      <c r="R192" s="1174"/>
      <c r="S192" s="1174"/>
      <c r="T192" s="1174"/>
      <c r="U192" s="1174"/>
      <c r="V192" s="1174"/>
      <c r="W192" s="1174"/>
      <c r="X192" s="1174"/>
      <c r="Y192" s="1174"/>
      <c r="Z192" s="1174"/>
      <c r="AA192" s="1174"/>
      <c r="AB192" s="1174"/>
      <c r="AC192" s="1174"/>
      <c r="AD192" s="1174"/>
      <c r="AE192" s="1174"/>
      <c r="AF192" s="1174"/>
      <c r="AG192" s="1174"/>
      <c r="AH192" s="1174"/>
      <c r="AI192" s="1174"/>
      <c r="AJ192" s="1174"/>
      <c r="AK192" s="1174"/>
      <c r="AL192" s="1174"/>
      <c r="AM192" s="1174"/>
      <c r="AN192" s="1174"/>
      <c r="AO192" s="1174"/>
      <c r="AP192" s="1174"/>
      <c r="AQ192" s="1174"/>
      <c r="AR192" s="1174"/>
      <c r="AS192" s="1174"/>
      <c r="AT192" s="1174"/>
      <c r="AU192" s="1174"/>
      <c r="AV192" s="1174"/>
      <c r="AW192" s="1174"/>
      <c r="AX192" s="1174"/>
      <c r="AY192" s="1174"/>
      <c r="AZ192" s="1174"/>
      <c r="BA192" s="1174"/>
      <c r="BB192" s="1174"/>
      <c r="BC192" s="1174"/>
    </row>
    <row r="193" spans="1:55" hidden="1" x14ac:dyDescent="0.2">
      <c r="A193" s="1174"/>
      <c r="B193" s="1174"/>
      <c r="C193" s="1174"/>
      <c r="D193" s="1174"/>
      <c r="E193" s="1174"/>
      <c r="F193" s="1174"/>
      <c r="G193" s="1174"/>
      <c r="H193" s="1174"/>
      <c r="I193" s="1174"/>
      <c r="J193" s="1174"/>
      <c r="K193" s="1174"/>
      <c r="L193" s="1174"/>
      <c r="M193" s="1174"/>
      <c r="N193" s="1174"/>
      <c r="O193" s="1174"/>
      <c r="P193" s="1174"/>
      <c r="Q193" s="1174"/>
      <c r="R193" s="1174"/>
      <c r="S193" s="1174"/>
      <c r="T193" s="1174"/>
      <c r="U193" s="1174"/>
      <c r="V193" s="1174"/>
      <c r="W193" s="1174"/>
      <c r="X193" s="1174"/>
      <c r="Y193" s="1174"/>
      <c r="Z193" s="1174"/>
      <c r="AA193" s="1174"/>
      <c r="AB193" s="1174"/>
      <c r="AC193" s="1174"/>
      <c r="AD193" s="1174"/>
      <c r="AE193" s="1174"/>
      <c r="AF193" s="1174"/>
      <c r="AG193" s="1174"/>
      <c r="AH193" s="1174"/>
      <c r="AI193" s="1174"/>
      <c r="AJ193" s="1174"/>
      <c r="AK193" s="1174"/>
      <c r="AL193" s="1174"/>
      <c r="AM193" s="1174"/>
      <c r="AN193" s="1174"/>
      <c r="AO193" s="1174"/>
      <c r="AP193" s="1174"/>
      <c r="AQ193" s="1174"/>
      <c r="AR193" s="1174"/>
      <c r="AS193" s="1174"/>
      <c r="AT193" s="1174"/>
      <c r="AU193" s="1174"/>
      <c r="AV193" s="1174"/>
      <c r="AW193" s="1174"/>
      <c r="AX193" s="1174"/>
      <c r="AY193" s="1174"/>
      <c r="AZ193" s="1174"/>
      <c r="BA193" s="1174"/>
      <c r="BB193" s="1174"/>
      <c r="BC193" s="1174"/>
    </row>
    <row r="194" spans="1:55" hidden="1" x14ac:dyDescent="0.2">
      <c r="A194" s="1174"/>
      <c r="B194" s="1174"/>
      <c r="C194" s="1174"/>
      <c r="D194" s="1174"/>
      <c r="E194" s="1174"/>
      <c r="F194" s="1174"/>
      <c r="G194" s="1174"/>
      <c r="H194" s="1174"/>
      <c r="I194" s="1174"/>
      <c r="J194" s="1174"/>
      <c r="K194" s="1174"/>
      <c r="L194" s="1174"/>
      <c r="M194" s="1174"/>
      <c r="N194" s="1174"/>
      <c r="O194" s="1174"/>
      <c r="P194" s="1174"/>
      <c r="Q194" s="1174"/>
      <c r="R194" s="1174"/>
      <c r="S194" s="1174"/>
      <c r="T194" s="1174"/>
      <c r="U194" s="1174"/>
      <c r="V194" s="1174"/>
      <c r="W194" s="1174"/>
      <c r="X194" s="1174"/>
      <c r="Y194" s="1174"/>
      <c r="Z194" s="1174"/>
      <c r="AA194" s="1174"/>
      <c r="AB194" s="1174"/>
      <c r="AC194" s="1174"/>
      <c r="AD194" s="1174"/>
      <c r="AE194" s="1174"/>
      <c r="AF194" s="1174"/>
      <c r="AG194" s="1174"/>
      <c r="AH194" s="1174"/>
      <c r="AI194" s="1174"/>
      <c r="AJ194" s="1174"/>
      <c r="AK194" s="1174"/>
      <c r="AL194" s="1174"/>
      <c r="AM194" s="1174"/>
      <c r="AN194" s="1174"/>
      <c r="AO194" s="1174"/>
      <c r="AP194" s="1174"/>
      <c r="AQ194" s="1174"/>
      <c r="AR194" s="1174"/>
      <c r="AS194" s="1174"/>
      <c r="AT194" s="1174"/>
      <c r="AU194" s="1174"/>
      <c r="AV194" s="1174"/>
      <c r="AW194" s="1174"/>
      <c r="AX194" s="1174"/>
      <c r="AY194" s="1174"/>
      <c r="AZ194" s="1174"/>
      <c r="BA194" s="1174"/>
      <c r="BB194" s="1174"/>
      <c r="BC194" s="1174"/>
    </row>
    <row r="195" spans="1:55" hidden="1" x14ac:dyDescent="0.2">
      <c r="A195" s="1174"/>
      <c r="B195" s="1174"/>
      <c r="C195" s="1174"/>
      <c r="D195" s="1174"/>
      <c r="E195" s="1174"/>
      <c r="F195" s="1174"/>
      <c r="G195" s="1174"/>
      <c r="H195" s="1174"/>
      <c r="I195" s="1174"/>
      <c r="J195" s="1174"/>
      <c r="K195" s="1174"/>
      <c r="L195" s="1174"/>
      <c r="M195" s="1174"/>
      <c r="N195" s="1174"/>
      <c r="O195" s="1174"/>
      <c r="P195" s="1174"/>
      <c r="Q195" s="1174"/>
      <c r="R195" s="1174"/>
      <c r="S195" s="1174"/>
      <c r="T195" s="1174"/>
      <c r="U195" s="1174"/>
      <c r="V195" s="1174"/>
      <c r="W195" s="1174"/>
      <c r="X195" s="1174"/>
      <c r="Y195" s="1174"/>
      <c r="Z195" s="1174"/>
      <c r="AA195" s="1174"/>
      <c r="AB195" s="1174"/>
      <c r="AC195" s="1174"/>
      <c r="AD195" s="1174"/>
      <c r="AE195" s="1174"/>
      <c r="AF195" s="1174"/>
      <c r="AG195" s="1174"/>
      <c r="AH195" s="1174"/>
      <c r="AI195" s="1174"/>
      <c r="AJ195" s="1174"/>
      <c r="AK195" s="1174"/>
      <c r="AL195" s="1174"/>
      <c r="AM195" s="1174"/>
      <c r="AN195" s="1174"/>
      <c r="AO195" s="1174"/>
      <c r="AP195" s="1174"/>
      <c r="AQ195" s="1174"/>
      <c r="AR195" s="1174"/>
      <c r="AS195" s="1174"/>
      <c r="AT195" s="1174"/>
      <c r="AU195" s="1174"/>
      <c r="AV195" s="1174"/>
      <c r="AW195" s="1174"/>
      <c r="AX195" s="1174"/>
      <c r="AY195" s="1174"/>
      <c r="AZ195" s="1174"/>
      <c r="BA195" s="1174"/>
      <c r="BB195" s="1174"/>
      <c r="BC195" s="1174"/>
    </row>
    <row r="196" spans="1:55" hidden="1" x14ac:dyDescent="0.2">
      <c r="A196" s="1174"/>
      <c r="B196" s="1174"/>
      <c r="C196" s="1174"/>
      <c r="D196" s="1174"/>
      <c r="E196" s="1174"/>
      <c r="F196" s="1174"/>
      <c r="G196" s="1174"/>
      <c r="H196" s="1174"/>
      <c r="I196" s="1174"/>
      <c r="J196" s="1174"/>
      <c r="K196" s="1174"/>
      <c r="L196" s="1174"/>
      <c r="M196" s="1174"/>
      <c r="N196" s="1174"/>
      <c r="O196" s="1174"/>
      <c r="P196" s="1174"/>
      <c r="Q196" s="1174"/>
      <c r="R196" s="1174"/>
      <c r="S196" s="1174"/>
      <c r="T196" s="1174"/>
      <c r="U196" s="1174"/>
      <c r="V196" s="1174"/>
      <c r="W196" s="1174"/>
      <c r="X196" s="1174"/>
      <c r="Y196" s="1174"/>
      <c r="Z196" s="1174"/>
      <c r="AA196" s="1174"/>
      <c r="AB196" s="1174"/>
      <c r="AC196" s="1174"/>
      <c r="AD196" s="1174"/>
      <c r="AE196" s="1174"/>
      <c r="AF196" s="1174"/>
      <c r="AG196" s="1174"/>
      <c r="AH196" s="1174"/>
      <c r="AI196" s="1174"/>
      <c r="AJ196" s="1174"/>
      <c r="AK196" s="1174"/>
      <c r="AL196" s="1174"/>
      <c r="AM196" s="1174"/>
      <c r="AN196" s="1174"/>
      <c r="AO196" s="1174"/>
      <c r="AP196" s="1174"/>
      <c r="AQ196" s="1174"/>
      <c r="AR196" s="1174"/>
      <c r="AS196" s="1174"/>
      <c r="AT196" s="1174"/>
      <c r="AU196" s="1174"/>
      <c r="AV196" s="1174"/>
      <c r="AW196" s="1174"/>
      <c r="AX196" s="1174"/>
      <c r="AY196" s="1174"/>
      <c r="AZ196" s="1174"/>
      <c r="BA196" s="1174"/>
      <c r="BB196" s="1174"/>
      <c r="BC196" s="1174"/>
    </row>
    <row r="197" spans="1:55" hidden="1" x14ac:dyDescent="0.2">
      <c r="A197" s="1174"/>
      <c r="B197" s="1174"/>
      <c r="C197" s="1174"/>
      <c r="D197" s="1174"/>
      <c r="E197" s="1174"/>
      <c r="F197" s="1174"/>
      <c r="G197" s="1174"/>
      <c r="H197" s="1174"/>
      <c r="I197" s="1174"/>
      <c r="J197" s="1174"/>
      <c r="K197" s="1174"/>
      <c r="L197" s="1174"/>
      <c r="M197" s="1174"/>
      <c r="N197" s="1174"/>
      <c r="O197" s="1174"/>
      <c r="P197" s="1174"/>
      <c r="Q197" s="1174"/>
      <c r="R197" s="1174"/>
      <c r="S197" s="1174"/>
      <c r="T197" s="1174"/>
      <c r="U197" s="1174"/>
      <c r="V197" s="1174"/>
      <c r="W197" s="1174"/>
      <c r="X197" s="1174"/>
      <c r="Y197" s="1174"/>
      <c r="Z197" s="1174"/>
      <c r="AA197" s="1174"/>
      <c r="AB197" s="1174"/>
      <c r="AC197" s="1174"/>
      <c r="AD197" s="1174"/>
      <c r="AE197" s="1174"/>
      <c r="AF197" s="1174"/>
      <c r="AG197" s="1174"/>
      <c r="AH197" s="1174"/>
      <c r="AI197" s="1174"/>
      <c r="AJ197" s="1174"/>
      <c r="AK197" s="1174"/>
      <c r="AL197" s="1174"/>
      <c r="AM197" s="1174"/>
      <c r="AN197" s="1174"/>
      <c r="AO197" s="1174"/>
      <c r="AP197" s="1174"/>
      <c r="AQ197" s="1174"/>
      <c r="AR197" s="1174"/>
      <c r="AS197" s="1174"/>
      <c r="AT197" s="1174"/>
      <c r="AU197" s="1174"/>
      <c r="AV197" s="1174"/>
      <c r="AW197" s="1174"/>
      <c r="AX197" s="1174"/>
      <c r="AY197" s="1174"/>
      <c r="AZ197" s="1174"/>
      <c r="BA197" s="1174"/>
      <c r="BB197" s="1174"/>
      <c r="BC197" s="1174"/>
    </row>
    <row r="198" spans="1:55" hidden="1" x14ac:dyDescent="0.2">
      <c r="A198" s="1174"/>
      <c r="B198" s="1174"/>
      <c r="C198" s="1174"/>
      <c r="D198" s="1174"/>
      <c r="E198" s="1174"/>
      <c r="F198" s="1174"/>
      <c r="G198" s="1174"/>
      <c r="H198" s="1174"/>
      <c r="I198" s="1174"/>
      <c r="J198" s="1174"/>
      <c r="K198" s="1174"/>
      <c r="L198" s="1174"/>
      <c r="M198" s="1174"/>
      <c r="N198" s="1174"/>
      <c r="O198" s="1174"/>
      <c r="P198" s="1174"/>
      <c r="Q198" s="1174"/>
      <c r="R198" s="1174"/>
      <c r="S198" s="1174"/>
      <c r="T198" s="1174"/>
      <c r="U198" s="1174"/>
      <c r="V198" s="1174"/>
      <c r="W198" s="1174"/>
      <c r="X198" s="1174"/>
      <c r="Y198" s="1174"/>
      <c r="Z198" s="1174"/>
      <c r="AA198" s="1174"/>
      <c r="AB198" s="1174"/>
      <c r="AC198" s="1174"/>
      <c r="AD198" s="1174"/>
      <c r="AE198" s="1174"/>
      <c r="AF198" s="1174"/>
      <c r="AG198" s="1174"/>
      <c r="AH198" s="1174"/>
      <c r="AI198" s="1174"/>
      <c r="AJ198" s="1174"/>
      <c r="AK198" s="1174"/>
      <c r="AL198" s="1174"/>
      <c r="AM198" s="1174"/>
      <c r="AN198" s="1174"/>
      <c r="AO198" s="1174"/>
      <c r="AP198" s="1174"/>
      <c r="AQ198" s="1174"/>
      <c r="AR198" s="1174"/>
      <c r="AS198" s="1174"/>
      <c r="AT198" s="1174"/>
      <c r="AU198" s="1174"/>
      <c r="AV198" s="1174"/>
      <c r="AW198" s="1174"/>
      <c r="AX198" s="1174"/>
      <c r="AY198" s="1174"/>
      <c r="AZ198" s="1174"/>
      <c r="BA198" s="1174"/>
      <c r="BB198" s="1174"/>
      <c r="BC198" s="1174"/>
    </row>
    <row r="199" spans="1:55" hidden="1" x14ac:dyDescent="0.2">
      <c r="A199" s="1174"/>
      <c r="B199" s="1174"/>
      <c r="C199" s="1174"/>
      <c r="D199" s="1174"/>
      <c r="E199" s="1174"/>
      <c r="F199" s="1174"/>
      <c r="G199" s="1174"/>
      <c r="H199" s="1174"/>
      <c r="I199" s="1174"/>
      <c r="J199" s="1174"/>
      <c r="K199" s="1174"/>
      <c r="L199" s="1174"/>
      <c r="M199" s="1174"/>
      <c r="N199" s="1174"/>
      <c r="O199" s="1174"/>
      <c r="P199" s="1174"/>
      <c r="Q199" s="1174"/>
      <c r="R199" s="1174"/>
      <c r="S199" s="1174"/>
      <c r="T199" s="1174"/>
      <c r="U199" s="1174"/>
      <c r="V199" s="1174"/>
      <c r="W199" s="1174"/>
      <c r="X199" s="1174"/>
      <c r="Y199" s="1174"/>
      <c r="Z199" s="1174"/>
      <c r="AA199" s="1174"/>
      <c r="AB199" s="1174"/>
      <c r="AC199" s="1174"/>
      <c r="AD199" s="1174"/>
      <c r="AE199" s="1174"/>
      <c r="AF199" s="1174"/>
      <c r="AG199" s="1174"/>
      <c r="AH199" s="1174"/>
      <c r="AI199" s="1174"/>
      <c r="AJ199" s="1174"/>
      <c r="AK199" s="1174"/>
      <c r="AL199" s="1174"/>
      <c r="AM199" s="1174"/>
      <c r="AN199" s="1174"/>
      <c r="AO199" s="1174"/>
      <c r="AP199" s="1174"/>
      <c r="AQ199" s="1174"/>
      <c r="AR199" s="1174"/>
      <c r="AS199" s="1174"/>
      <c r="AT199" s="1174"/>
      <c r="AU199" s="1174"/>
      <c r="AV199" s="1174"/>
      <c r="AW199" s="1174"/>
      <c r="AX199" s="1174"/>
      <c r="AY199" s="1174"/>
      <c r="AZ199" s="1174"/>
      <c r="BA199" s="1174"/>
      <c r="BB199" s="1174"/>
      <c r="BC199" s="1174"/>
    </row>
    <row r="200" spans="1:55" hidden="1" x14ac:dyDescent="0.2">
      <c r="A200" s="1174"/>
      <c r="B200" s="1174"/>
      <c r="C200" s="1174"/>
      <c r="D200" s="1174"/>
      <c r="E200" s="1174"/>
      <c r="F200" s="1174"/>
      <c r="G200" s="1174"/>
      <c r="H200" s="1174"/>
      <c r="I200" s="1174"/>
      <c r="J200" s="1174"/>
      <c r="K200" s="1174"/>
      <c r="L200" s="1174"/>
      <c r="M200" s="1174"/>
      <c r="N200" s="1174"/>
      <c r="O200" s="1174"/>
      <c r="P200" s="1174"/>
      <c r="Q200" s="1174"/>
      <c r="R200" s="1174"/>
      <c r="S200" s="1174"/>
      <c r="T200" s="1174"/>
      <c r="U200" s="1174"/>
      <c r="V200" s="1174"/>
      <c r="W200" s="1174"/>
      <c r="X200" s="1174"/>
      <c r="Y200" s="1174"/>
      <c r="Z200" s="1174"/>
      <c r="AA200" s="1174"/>
      <c r="AB200" s="1174"/>
      <c r="AC200" s="1174"/>
      <c r="AD200" s="1174"/>
      <c r="AE200" s="1174"/>
      <c r="AF200" s="1174"/>
      <c r="AG200" s="1174"/>
      <c r="AH200" s="1174"/>
      <c r="AI200" s="1174"/>
      <c r="AJ200" s="1174"/>
      <c r="AK200" s="1174"/>
      <c r="AL200" s="1174"/>
      <c r="AM200" s="1174"/>
      <c r="AN200" s="1174"/>
      <c r="AO200" s="1174"/>
      <c r="AP200" s="1174"/>
      <c r="AQ200" s="1174"/>
      <c r="AR200" s="1174"/>
      <c r="AS200" s="1174"/>
      <c r="AT200" s="1174"/>
      <c r="AU200" s="1174"/>
      <c r="AV200" s="1174"/>
      <c r="AW200" s="1174"/>
      <c r="AX200" s="1174"/>
      <c r="AY200" s="1174"/>
      <c r="AZ200" s="1174"/>
      <c r="BA200" s="1174"/>
      <c r="BB200" s="1174"/>
      <c r="BC200" s="1174"/>
    </row>
  </sheetData>
  <sheetProtection algorithmName="SHA-512" hashValue="Ra0RogRdPFDiiSeZEz0jtsbeGaELpsPFf2q7IurrBFVDeAHUrvsds9X/dRfHLIlMfCjmIvvZee3r74z/O43xvw==" saltValue="lJ40d+2nxwSGQtX8HPUDrA==" spinCount="100000" sheet="1" objects="1" scenarios="1"/>
  <protectedRanges>
    <protectedRange sqref="B28 E28:I28" name="Range1_1"/>
    <protectedRange sqref="I14" name="Range1_2"/>
  </protectedRanges>
  <mergeCells count="127">
    <mergeCell ref="A73:I73"/>
    <mergeCell ref="A74:I74"/>
    <mergeCell ref="A75:I75"/>
    <mergeCell ref="A76:I79"/>
    <mergeCell ref="A80:C80"/>
    <mergeCell ref="D80:I80"/>
    <mergeCell ref="A70:C70"/>
    <mergeCell ref="D70:I70"/>
    <mergeCell ref="A71:C71"/>
    <mergeCell ref="D71:I71"/>
    <mergeCell ref="A72:C72"/>
    <mergeCell ref="D72:I72"/>
    <mergeCell ref="A67:C67"/>
    <mergeCell ref="D67:I67"/>
    <mergeCell ref="A68:C68"/>
    <mergeCell ref="D68:I68"/>
    <mergeCell ref="A69:C69"/>
    <mergeCell ref="D69:I69"/>
    <mergeCell ref="A63:C63"/>
    <mergeCell ref="D63:I63"/>
    <mergeCell ref="A64:C64"/>
    <mergeCell ref="D64:I64"/>
    <mergeCell ref="A65:I65"/>
    <mergeCell ref="A66:C66"/>
    <mergeCell ref="D66:I66"/>
    <mergeCell ref="A60:C60"/>
    <mergeCell ref="D60:I60"/>
    <mergeCell ref="A61:C61"/>
    <mergeCell ref="D61:I61"/>
    <mergeCell ref="A62:C62"/>
    <mergeCell ref="D62:I62"/>
    <mergeCell ref="B56:I56"/>
    <mergeCell ref="B57:C57"/>
    <mergeCell ref="D57:G57"/>
    <mergeCell ref="H57:I57"/>
    <mergeCell ref="A58:I58"/>
    <mergeCell ref="A59:C59"/>
    <mergeCell ref="D59:I59"/>
    <mergeCell ref="B52:I52"/>
    <mergeCell ref="B53:C53"/>
    <mergeCell ref="D53:G53"/>
    <mergeCell ref="H53:I53"/>
    <mergeCell ref="B54:I54"/>
    <mergeCell ref="B55:I55"/>
    <mergeCell ref="B49:D49"/>
    <mergeCell ref="E49:G49"/>
    <mergeCell ref="H49:I49"/>
    <mergeCell ref="B50:I50"/>
    <mergeCell ref="B51:D51"/>
    <mergeCell ref="E51:F51"/>
    <mergeCell ref="G51:I51"/>
    <mergeCell ref="B47:D47"/>
    <mergeCell ref="E47:G47"/>
    <mergeCell ref="H47:I47"/>
    <mergeCell ref="B48:D48"/>
    <mergeCell ref="E48:G48"/>
    <mergeCell ref="H48:I48"/>
    <mergeCell ref="B44:D44"/>
    <mergeCell ref="E44:I44"/>
    <mergeCell ref="A45:I45"/>
    <mergeCell ref="B46:D46"/>
    <mergeCell ref="E46:G46"/>
    <mergeCell ref="H46:I46"/>
    <mergeCell ref="B42:D42"/>
    <mergeCell ref="E42:G42"/>
    <mergeCell ref="H42:I42"/>
    <mergeCell ref="B43:D43"/>
    <mergeCell ref="E43:F43"/>
    <mergeCell ref="G43:I43"/>
    <mergeCell ref="B40:D40"/>
    <mergeCell ref="E40:G40"/>
    <mergeCell ref="H40:I40"/>
    <mergeCell ref="B41:D41"/>
    <mergeCell ref="E41:G41"/>
    <mergeCell ref="H41:I41"/>
    <mergeCell ref="B36:D36"/>
    <mergeCell ref="E36:G36"/>
    <mergeCell ref="H36:I36"/>
    <mergeCell ref="B37:I37"/>
    <mergeCell ref="A38:I38"/>
    <mergeCell ref="B39:D39"/>
    <mergeCell ref="E39:G39"/>
    <mergeCell ref="H39:I39"/>
    <mergeCell ref="B34:D34"/>
    <mergeCell ref="E34:G34"/>
    <mergeCell ref="H34:I34"/>
    <mergeCell ref="B35:D35"/>
    <mergeCell ref="E35:G35"/>
    <mergeCell ref="H35:I35"/>
    <mergeCell ref="A29:I29"/>
    <mergeCell ref="B30:I30"/>
    <mergeCell ref="B31:I31"/>
    <mergeCell ref="A32:I32"/>
    <mergeCell ref="B33:D33"/>
    <mergeCell ref="E33:G33"/>
    <mergeCell ref="H33:I33"/>
    <mergeCell ref="B26:I26"/>
    <mergeCell ref="B27:D27"/>
    <mergeCell ref="E27:F27"/>
    <mergeCell ref="G27:I27"/>
    <mergeCell ref="B28:D28"/>
    <mergeCell ref="E28:F28"/>
    <mergeCell ref="G28:I28"/>
    <mergeCell ref="B20:I20"/>
    <mergeCell ref="B21:I21"/>
    <mergeCell ref="B22:I22"/>
    <mergeCell ref="B23:I23"/>
    <mergeCell ref="B24:I24"/>
    <mergeCell ref="B25:I25"/>
    <mergeCell ref="B14:G14"/>
    <mergeCell ref="B15:I15"/>
    <mergeCell ref="B16:I16"/>
    <mergeCell ref="B17:I17"/>
    <mergeCell ref="B18:I18"/>
    <mergeCell ref="B19:I19"/>
    <mergeCell ref="B8:I8"/>
    <mergeCell ref="B9:I9"/>
    <mergeCell ref="B10:I10"/>
    <mergeCell ref="A11:I11"/>
    <mergeCell ref="A12:I12"/>
    <mergeCell ref="B13:I13"/>
    <mergeCell ref="B2:I2"/>
    <mergeCell ref="A3:I3"/>
    <mergeCell ref="B4:I4"/>
    <mergeCell ref="B5:I5"/>
    <mergeCell ref="A6:A7"/>
    <mergeCell ref="B6:I7"/>
  </mergeCells>
  <dataValidations count="13">
    <dataValidation type="list" allowBlank="1" showInputMessage="1" showErrorMessage="1" sqref="B44" xr:uid="{1D57B2E6-8B14-46B4-A992-7D4BAA149FFC}">
      <formula1>"More than 60% sales to high risk industries, All other scenarios"</formula1>
    </dataValidation>
    <dataValidation type="list" allowBlank="1" showInputMessage="1" showErrorMessage="1" sqref="G51:I51" xr:uid="{6236CD09-A492-44E5-B7D1-65AD720EEB18}">
      <formula1>"Monopoly, Few Competition, Failry fragmented structure, lots of players, Highly fragmented players, Extreme competition"</formula1>
    </dataValidation>
    <dataValidation type="list" allowBlank="1" showInputMessage="1" showErrorMessage="1" sqref="G27:I27" xr:uid="{E1D84ACF-1AA7-4B8E-9441-64BDFD880C51}">
      <formula1>"Highly favorable, Moderately favorable, Not significantly favorable, Negative influence, Significantly negative influence, Extremely unfavorable"</formula1>
    </dataValidation>
    <dataValidation type="list" allowBlank="1" showInputMessage="1" showErrorMessage="1" sqref="B28:D28" xr:uid="{D362E3C6-8EFE-4579-A9D2-C876923D92C6}">
      <formula1>"Extremely favourable demand supply gap, Positive demand-supply gap scenario, Marginal demand supply gap/ slight overcapacity,Moderate oversupply situation, Serious oversupply situation in industry, Demand showing a clearly declining trend"</formula1>
    </dataValidation>
    <dataValidation type="list" allowBlank="1" showInputMessage="1" showErrorMessage="1" sqref="B19:I19" xr:uid="{704683ED-F222-4A73-9E1A-E384B5D302C3}">
      <formula1>$P$17:$P$20</formula1>
    </dataValidation>
    <dataValidation type="list" allowBlank="1" showInputMessage="1" showErrorMessage="1" sqref="B17:I17" xr:uid="{385DF22B-FFC6-463D-97B7-1CA93EE3E451}">
      <formula1>$L$19:$L$22</formula1>
    </dataValidation>
    <dataValidation type="list" allowBlank="1" showInputMessage="1" showErrorMessage="1" sqref="B18:I18" xr:uid="{DABA5C94-F26C-4E74-9A5E-62055EE85CE1}">
      <formula1>$M$24:$M$27</formula1>
    </dataValidation>
    <dataValidation type="list" allowBlank="1" showInputMessage="1" showErrorMessage="1" sqref="I14" xr:uid="{E4FEF01A-89B9-4565-BE61-D1FF3B06F553}">
      <formula1>"Low,Medium, High"</formula1>
    </dataValidation>
    <dataValidation type="list" allowBlank="1" showInputMessage="1" showErrorMessage="1" sqref="G28:I28" xr:uid="{A59BE582-4442-4985-881F-0FFA56766D7D}">
      <formula1>"Concessions to be withdrawn in medium term (3 to 5 years) ,Ambiguity on continuity of concessions,No such concessions available,Concessions to continue over medium term,Concessions likely to be withdrawn in near term (Within 3 years)"</formula1>
    </dataValidation>
    <dataValidation type="list" allowBlank="1" showInputMessage="1" showErrorMessage="1" sqref="G43:I43" xr:uid="{4925DFAF-E7BA-4BCE-A7EC-F01F4A08065D}">
      <formula1>"Less than 2% variation YOY mid term, Greater than 2% in mid term, 10% - 40% increase in mid term, More than 40% increase"</formula1>
    </dataValidation>
    <dataValidation type="list" allowBlank="1" showInputMessage="1" showErrorMessage="1" sqref="B43:D43" xr:uid="{57E45101-60C2-49E8-B005-1985459791F7}">
      <formula1>"Minimal dependency on suppliers, Supplier base is fairly diverse, Top 5 suppliers accounting for 70% or more of raw materials, Very high dependence on a single supplier"</formula1>
    </dataValidation>
    <dataValidation type="list" allowBlank="1" showInputMessage="1" showErrorMessage="1" sqref="D63:I63" xr:uid="{997761F6-F63F-44AB-B0C4-28E9C3F28729}">
      <formula1>"The most advanced and proven technology, The technology used by the entity is largely acceptable although better technology is available, The level of technology used, Outdated technology although advanced is yet to be proven"</formula1>
    </dataValidation>
    <dataValidation type="list" allowBlank="1" showInputMessage="1" showErrorMessage="1" sqref="B51" xr:uid="{8B3972EA-7AEC-4D41-A779-9B27DA95AB82}">
      <formula1>"No other alternatives/substitutes, Existing players not many in number, Low bargaining power with customers, High competitive environment with large number of players "</formula1>
    </dataValidation>
  </dataValidations>
  <pageMargins left="0.7" right="0.7" top="0.75" bottom="0.75" header="0.3" footer="0.3"/>
  <pageSetup paperSize="9" orientation="portrait" r:id="rId1"/>
  <headerFooter>
    <oddFooter>&amp;C&amp;1#&amp;"Calibri"&amp;10&amp;K000000 For internal use only</oddFooter>
  </headerFooter>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1">
    <pageSetUpPr fitToPage="1"/>
  </sheetPr>
  <dimension ref="A1:BC980"/>
  <sheetViews>
    <sheetView topLeftCell="A22" workbookViewId="0">
      <selection activeCell="B1" sqref="B1:C1"/>
    </sheetView>
  </sheetViews>
  <sheetFormatPr defaultColWidth="8.7109375" defaultRowHeight="12.75" customHeight="1" zeroHeight="1" x14ac:dyDescent="0.2"/>
  <cols>
    <col min="1" max="1" width="2.140625" style="221" bestFit="1" customWidth="1"/>
    <col min="2" max="2" width="34.5703125" style="222" customWidth="1"/>
    <col min="3" max="3" width="54" style="223" customWidth="1"/>
    <col min="4" max="4" width="30.7109375" style="222" customWidth="1"/>
    <col min="5" max="6" width="8.7109375" style="222" customWidth="1"/>
    <col min="7" max="7" width="12" style="224" customWidth="1"/>
    <col min="8" max="9" width="15.5703125" style="224" customWidth="1"/>
    <col min="10" max="10" width="20.42578125" style="222" customWidth="1"/>
    <col min="11" max="16" width="8.7109375" style="222" customWidth="1"/>
    <col min="17" max="16384" width="8.7109375" style="222"/>
  </cols>
  <sheetData>
    <row r="1" spans="1:55" ht="16.5" x14ac:dyDescent="0.2">
      <c r="A1" s="1284"/>
      <c r="B1" s="2155" t="str">
        <f>'Borrower Details'!A2</f>
        <v>Mortgage-Magnus</v>
      </c>
      <c r="C1" s="2166"/>
      <c r="D1" s="1285"/>
      <c r="E1" s="1285"/>
      <c r="F1" s="1285"/>
      <c r="G1" s="1286"/>
      <c r="H1" s="1286"/>
      <c r="I1" s="1286"/>
      <c r="J1" s="1285"/>
      <c r="K1" s="1285"/>
      <c r="L1" s="1285"/>
      <c r="M1" s="1285"/>
      <c r="N1" s="1285"/>
      <c r="O1" s="1285"/>
      <c r="P1" s="1285"/>
      <c r="Q1" s="1285"/>
      <c r="R1" s="1285"/>
      <c r="S1" s="1285"/>
      <c r="T1" s="1285"/>
      <c r="U1" s="1285"/>
      <c r="V1" s="1285"/>
      <c r="W1" s="1285"/>
      <c r="X1" s="1285"/>
      <c r="Y1" s="1285"/>
      <c r="Z1" s="1285"/>
      <c r="AA1" s="1285"/>
      <c r="AB1" s="1285"/>
      <c r="AC1" s="1285"/>
      <c r="AD1" s="1285"/>
      <c r="AE1" s="1285"/>
      <c r="AF1" s="1285"/>
      <c r="AG1" s="1285"/>
      <c r="AH1" s="1285"/>
      <c r="AI1" s="1285"/>
      <c r="AJ1" s="1285"/>
      <c r="AK1" s="1285"/>
      <c r="AL1" s="1285"/>
      <c r="AM1" s="1285"/>
      <c r="AN1" s="1285"/>
      <c r="AO1" s="1285"/>
      <c r="AP1" s="1285"/>
      <c r="AQ1" s="1285"/>
      <c r="AR1" s="1285"/>
      <c r="AS1" s="1285"/>
      <c r="AT1" s="1285"/>
      <c r="AU1" s="1285"/>
      <c r="AV1" s="1285"/>
      <c r="AW1" s="1285"/>
      <c r="AX1" s="1285"/>
      <c r="AY1" s="1285"/>
      <c r="AZ1" s="1285"/>
      <c r="BA1" s="1285"/>
      <c r="BB1" s="1285"/>
      <c r="BC1" s="1285"/>
    </row>
    <row r="2" spans="1:55" x14ac:dyDescent="0.2">
      <c r="A2" s="1287"/>
      <c r="B2" s="3106" t="s">
        <v>2357</v>
      </c>
      <c r="C2" s="3107"/>
      <c r="D2" s="1288"/>
      <c r="E2" s="1285"/>
      <c r="F2" s="1285"/>
      <c r="G2" s="1286"/>
      <c r="H2" s="1286"/>
      <c r="I2" s="1286"/>
      <c r="J2" s="1285"/>
      <c r="K2" s="1285"/>
      <c r="L2" s="1285"/>
      <c r="M2" s="1285"/>
      <c r="N2" s="1285"/>
      <c r="O2" s="1285"/>
      <c r="P2" s="1285"/>
      <c r="Q2" s="1285"/>
      <c r="R2" s="1285"/>
      <c r="S2" s="1285"/>
      <c r="T2" s="1285"/>
      <c r="U2" s="1285"/>
      <c r="V2" s="1285"/>
      <c r="W2" s="1285"/>
      <c r="X2" s="1285"/>
      <c r="Y2" s="1285"/>
      <c r="Z2" s="1285"/>
      <c r="AA2" s="1285"/>
      <c r="AB2" s="1285"/>
      <c r="AC2" s="1285"/>
      <c r="AD2" s="1285"/>
      <c r="AE2" s="1285"/>
      <c r="AF2" s="1285"/>
      <c r="AG2" s="1285"/>
      <c r="AH2" s="1285"/>
      <c r="AI2" s="1285"/>
      <c r="AJ2" s="1285"/>
      <c r="AK2" s="1285"/>
      <c r="AL2" s="1285"/>
      <c r="AM2" s="1285"/>
      <c r="AN2" s="1285"/>
      <c r="AO2" s="1285"/>
      <c r="AP2" s="1285"/>
      <c r="AQ2" s="1285"/>
      <c r="AR2" s="1285"/>
      <c r="AS2" s="1285"/>
      <c r="AT2" s="1285"/>
      <c r="AU2" s="1285"/>
      <c r="AV2" s="1285"/>
      <c r="AW2" s="1285"/>
      <c r="AX2" s="1285"/>
      <c r="AY2" s="1285"/>
      <c r="AZ2" s="1285"/>
      <c r="BA2" s="1285"/>
      <c r="BB2" s="1285"/>
      <c r="BC2" s="1285"/>
    </row>
    <row r="3" spans="1:55" x14ac:dyDescent="0.2">
      <c r="A3" s="1284"/>
      <c r="B3" s="1285"/>
      <c r="C3" s="1289"/>
      <c r="D3" s="1285"/>
      <c r="E3" s="1285"/>
      <c r="F3" s="1285" t="s">
        <v>2358</v>
      </c>
      <c r="G3" s="1286" t="s">
        <v>2359</v>
      </c>
      <c r="H3" s="1286" t="s">
        <v>2360</v>
      </c>
      <c r="I3" s="1286" t="s">
        <v>2361</v>
      </c>
      <c r="J3" s="1285"/>
      <c r="K3" s="1285"/>
      <c r="L3" s="1285" t="s">
        <v>2362</v>
      </c>
      <c r="M3" s="1285" t="s">
        <v>2363</v>
      </c>
      <c r="N3" s="1285" t="s">
        <v>2364</v>
      </c>
      <c r="O3" s="1285" t="s">
        <v>2365</v>
      </c>
      <c r="P3" s="1285"/>
      <c r="Q3" s="1285"/>
      <c r="R3" s="1285"/>
      <c r="S3" s="1285"/>
      <c r="T3" s="1285"/>
      <c r="U3" s="1285"/>
      <c r="V3" s="1285"/>
      <c r="W3" s="1285"/>
      <c r="X3" s="1285"/>
      <c r="Y3" s="1285"/>
      <c r="Z3" s="1285"/>
      <c r="AA3" s="1285"/>
      <c r="AB3" s="1285"/>
      <c r="AC3" s="1285"/>
      <c r="AD3" s="1285"/>
      <c r="AE3" s="1285"/>
      <c r="AF3" s="1285"/>
      <c r="AG3" s="1285"/>
      <c r="AH3" s="1285"/>
      <c r="AI3" s="1285"/>
      <c r="AJ3" s="1285"/>
      <c r="AK3" s="1285"/>
      <c r="AL3" s="1285"/>
      <c r="AM3" s="1285"/>
      <c r="AN3" s="1285"/>
      <c r="AO3" s="1285"/>
      <c r="AP3" s="1285"/>
      <c r="AQ3" s="1285"/>
      <c r="AR3" s="1285"/>
      <c r="AS3" s="1285"/>
      <c r="AT3" s="1285"/>
      <c r="AU3" s="1285"/>
      <c r="AV3" s="1285"/>
      <c r="AW3" s="1285"/>
      <c r="AX3" s="1285"/>
      <c r="AY3" s="1285"/>
      <c r="AZ3" s="1285"/>
      <c r="BA3" s="1285"/>
      <c r="BB3" s="1285"/>
      <c r="BC3" s="1285"/>
    </row>
    <row r="4" spans="1:55" ht="15" x14ac:dyDescent="0.2">
      <c r="A4" s="1287"/>
      <c r="B4" s="1290" t="s">
        <v>182</v>
      </c>
      <c r="C4" s="1613">
        <f>'Borrower Details'!B8</f>
        <v>0</v>
      </c>
      <c r="D4" s="1291"/>
      <c r="E4" s="1285"/>
      <c r="F4" s="222" t="str">
        <f>IF(AND($C$16&lt;=H4,$C$16&gt;=G4),"Yes","")</f>
        <v>Yes</v>
      </c>
      <c r="G4" s="1286">
        <v>0</v>
      </c>
      <c r="H4" s="1286">
        <v>7499999</v>
      </c>
      <c r="I4" s="1286" t="s">
        <v>2366</v>
      </c>
      <c r="J4" s="1285"/>
      <c r="K4" s="1285"/>
      <c r="L4" s="1285" t="s">
        <v>2367</v>
      </c>
      <c r="M4" s="1285" t="s">
        <v>2368</v>
      </c>
      <c r="N4" s="1285" t="s">
        <v>2369</v>
      </c>
      <c r="O4" s="222" t="str">
        <f t="shared" ref="O4:O14" si="0">N4&amp;" : "&amp;M4</f>
        <v>BIL : BUSINESS INSTALLMENT LOAN</v>
      </c>
      <c r="P4" s="1285"/>
      <c r="Q4" s="1285"/>
      <c r="R4" s="1285"/>
      <c r="S4" s="1285"/>
      <c r="T4" s="1285"/>
      <c r="U4" s="1285"/>
      <c r="V4" s="1285"/>
      <c r="W4" s="1285"/>
      <c r="X4" s="1285"/>
      <c r="Y4" s="1285"/>
      <c r="Z4" s="1285"/>
      <c r="AA4" s="1285"/>
      <c r="AB4" s="1285"/>
      <c r="AC4" s="1285"/>
      <c r="AD4" s="1285"/>
      <c r="AE4" s="1285"/>
      <c r="AF4" s="1285"/>
      <c r="AG4" s="1285"/>
      <c r="AH4" s="1285"/>
      <c r="AI4" s="1285"/>
      <c r="AJ4" s="1285"/>
      <c r="AK4" s="1285"/>
      <c r="AL4" s="1285"/>
      <c r="AM4" s="1285"/>
      <c r="AN4" s="1285"/>
      <c r="AO4" s="1285"/>
      <c r="AP4" s="1285"/>
      <c r="AQ4" s="1285"/>
      <c r="AR4" s="1285"/>
      <c r="AS4" s="1285"/>
      <c r="AT4" s="1285"/>
      <c r="AU4" s="1285"/>
      <c r="AV4" s="1285"/>
      <c r="AW4" s="1285"/>
      <c r="AX4" s="1285"/>
      <c r="AY4" s="1285"/>
      <c r="AZ4" s="1285"/>
      <c r="BA4" s="1285"/>
      <c r="BB4" s="1285"/>
      <c r="BC4" s="1285"/>
    </row>
    <row r="5" spans="1:55" x14ac:dyDescent="0.2">
      <c r="A5" s="1284"/>
      <c r="B5" s="1285"/>
      <c r="C5" s="1289"/>
      <c r="D5" s="1285"/>
      <c r="E5" s="1285"/>
      <c r="F5" s="222" t="str">
        <f>IF(AND($C$16&lt;=H5,$C$16&gt;=G5),"Yes","")</f>
        <v/>
      </c>
      <c r="G5" s="1286">
        <v>7500000</v>
      </c>
      <c r="H5" s="1286">
        <v>99999999</v>
      </c>
      <c r="I5" s="1286" t="s">
        <v>2370</v>
      </c>
      <c r="J5" s="1285"/>
      <c r="K5" s="1285"/>
      <c r="L5" s="1285" t="s">
        <v>2371</v>
      </c>
      <c r="M5" s="1285" t="s">
        <v>2372</v>
      </c>
      <c r="N5" s="1285" t="s">
        <v>2369</v>
      </c>
      <c r="O5" s="222" t="str">
        <f t="shared" si="0"/>
        <v>BIL : EVE BUSINESS LOAN</v>
      </c>
      <c r="P5" s="1285"/>
      <c r="Q5" s="1285"/>
      <c r="R5" s="1285"/>
      <c r="S5" s="1285"/>
      <c r="T5" s="1285"/>
      <c r="U5" s="1285"/>
      <c r="V5" s="1285"/>
      <c r="W5" s="1285"/>
      <c r="X5" s="1285"/>
      <c r="Y5" s="1285"/>
      <c r="Z5" s="1285"/>
      <c r="AA5" s="1285"/>
      <c r="AB5" s="1285"/>
      <c r="AC5" s="1285"/>
      <c r="AD5" s="1285"/>
      <c r="AE5" s="1285"/>
      <c r="AF5" s="1285"/>
      <c r="AG5" s="1285"/>
      <c r="AH5" s="1285"/>
      <c r="AI5" s="1285"/>
      <c r="AJ5" s="1285"/>
      <c r="AK5" s="1285"/>
      <c r="AL5" s="1285"/>
      <c r="AM5" s="1285"/>
      <c r="AN5" s="1285"/>
      <c r="AO5" s="1285"/>
      <c r="AP5" s="1285"/>
      <c r="AQ5" s="1285"/>
      <c r="AR5" s="1285"/>
      <c r="AS5" s="1285"/>
      <c r="AT5" s="1285"/>
      <c r="AU5" s="1285"/>
      <c r="AV5" s="1285"/>
      <c r="AW5" s="1285"/>
      <c r="AX5" s="1285"/>
      <c r="AY5" s="1285"/>
      <c r="AZ5" s="1285"/>
      <c r="BA5" s="1285"/>
      <c r="BB5" s="1285"/>
      <c r="BC5" s="1285"/>
    </row>
    <row r="6" spans="1:55" x14ac:dyDescent="0.2">
      <c r="A6" s="1292"/>
      <c r="B6" s="3108" t="s">
        <v>2373</v>
      </c>
      <c r="C6" s="3109"/>
      <c r="D6" s="1285"/>
      <c r="E6" s="1285"/>
      <c r="F6" s="222" t="str">
        <f>IF(AND($C$16&lt;=H6,$C$16&gt;=G6),"Yes","")</f>
        <v/>
      </c>
      <c r="G6" s="1286">
        <v>100000000</v>
      </c>
      <c r="H6" s="1286">
        <v>100000000000</v>
      </c>
      <c r="I6" s="1286" t="s">
        <v>2374</v>
      </c>
      <c r="J6" s="1285"/>
      <c r="K6" s="1285"/>
      <c r="L6" s="1285" t="s">
        <v>2375</v>
      </c>
      <c r="M6" s="1285" t="s">
        <v>2376</v>
      </c>
      <c r="N6" s="1285" t="s">
        <v>2377</v>
      </c>
      <c r="O6" s="222" t="str">
        <f t="shared" si="0"/>
        <v>HL : DB HOME LOAN</v>
      </c>
      <c r="P6" s="1285"/>
      <c r="Q6" s="1285"/>
      <c r="R6" s="1285"/>
      <c r="S6" s="1285"/>
      <c r="T6" s="1285"/>
      <c r="U6" s="1285"/>
      <c r="V6" s="1285"/>
      <c r="W6" s="1285"/>
      <c r="X6" s="1285"/>
      <c r="Y6" s="1285"/>
      <c r="Z6" s="1285"/>
      <c r="AA6" s="1285"/>
      <c r="AB6" s="1285"/>
      <c r="AC6" s="1285"/>
      <c r="AD6" s="1285"/>
      <c r="AE6" s="1285"/>
      <c r="AF6" s="1285"/>
      <c r="AG6" s="1285"/>
      <c r="AH6" s="1285"/>
      <c r="AI6" s="1285"/>
      <c r="AJ6" s="1285"/>
      <c r="AK6" s="1285"/>
      <c r="AL6" s="1285"/>
      <c r="AM6" s="1285"/>
      <c r="AN6" s="1285"/>
      <c r="AO6" s="1285"/>
      <c r="AP6" s="1285"/>
      <c r="AQ6" s="1285"/>
      <c r="AR6" s="1285"/>
      <c r="AS6" s="1285"/>
      <c r="AT6" s="1285"/>
      <c r="AU6" s="1285"/>
      <c r="AV6" s="1285"/>
      <c r="AW6" s="1285"/>
      <c r="AX6" s="1285"/>
      <c r="AY6" s="1285"/>
      <c r="AZ6" s="1285"/>
      <c r="BA6" s="1285"/>
      <c r="BB6" s="1285"/>
      <c r="BC6" s="1285"/>
    </row>
    <row r="7" spans="1:55" x14ac:dyDescent="0.2">
      <c r="A7" s="1284"/>
      <c r="B7" s="1293" t="s">
        <v>2066</v>
      </c>
      <c r="C7" s="225"/>
      <c r="D7" s="1285"/>
      <c r="E7" s="1285"/>
      <c r="F7" s="1285"/>
      <c r="G7" s="1286"/>
      <c r="H7" s="1286"/>
      <c r="I7" s="1286"/>
      <c r="J7" s="1285"/>
      <c r="K7" s="1285"/>
      <c r="L7" s="1285" t="s">
        <v>2379</v>
      </c>
      <c r="M7" s="1285" t="s">
        <v>2380</v>
      </c>
      <c r="N7" s="1285" t="s">
        <v>2377</v>
      </c>
      <c r="O7" s="222" t="str">
        <f t="shared" si="0"/>
        <v>HL : DB HOME LOAN - TOP UP</v>
      </c>
      <c r="P7" s="1285"/>
      <c r="Q7" s="1285"/>
      <c r="R7" s="1285"/>
      <c r="S7" s="1285"/>
      <c r="T7" s="1285"/>
      <c r="U7" s="1285"/>
      <c r="V7" s="1285"/>
      <c r="W7" s="1285"/>
      <c r="X7" s="1285"/>
      <c r="Y7" s="1285"/>
      <c r="Z7" s="1285"/>
      <c r="AA7" s="1285"/>
      <c r="AB7" s="1285"/>
      <c r="AC7" s="1285"/>
      <c r="AD7" s="1285"/>
      <c r="AE7" s="1285"/>
      <c r="AF7" s="1285"/>
      <c r="AG7" s="1285"/>
      <c r="AH7" s="1285"/>
      <c r="AI7" s="1285"/>
      <c r="AJ7" s="1285"/>
      <c r="AK7" s="1285"/>
      <c r="AL7" s="1285"/>
      <c r="AM7" s="1285"/>
      <c r="AN7" s="1285"/>
      <c r="AO7" s="1285"/>
      <c r="AP7" s="1285"/>
      <c r="AQ7" s="1285"/>
      <c r="AR7" s="1285"/>
      <c r="AS7" s="1285"/>
      <c r="AT7" s="1285"/>
      <c r="AU7" s="1285"/>
      <c r="AV7" s="1285"/>
      <c r="AW7" s="1285"/>
      <c r="AX7" s="1285"/>
      <c r="AY7" s="1285"/>
      <c r="AZ7" s="1285"/>
      <c r="BA7" s="1285"/>
      <c r="BB7" s="1285"/>
      <c r="BC7" s="1285"/>
    </row>
    <row r="8" spans="1:55" x14ac:dyDescent="0.2">
      <c r="A8" s="1284"/>
      <c r="B8" s="1293" t="s">
        <v>2364</v>
      </c>
      <c r="C8" s="226" t="e">
        <f>VLOOKUP($C$7,$M$3:$O$14,2,0)</f>
        <v>#N/A</v>
      </c>
      <c r="D8" s="1285"/>
      <c r="E8" s="1285"/>
      <c r="F8" s="1285"/>
      <c r="G8" s="1286"/>
      <c r="H8" s="1286"/>
      <c r="I8" s="1286"/>
      <c r="J8" s="1285"/>
      <c r="K8" s="1285"/>
      <c r="L8" s="1285" t="s">
        <v>2381</v>
      </c>
      <c r="M8" s="1285" t="s">
        <v>2382</v>
      </c>
      <c r="N8" s="1285" t="s">
        <v>2377</v>
      </c>
      <c r="O8" s="222" t="str">
        <f t="shared" si="0"/>
        <v>HL : DB HOME LOAN STAFF</v>
      </c>
      <c r="P8" s="1285"/>
      <c r="Q8" s="1285"/>
      <c r="R8" s="1285"/>
      <c r="S8" s="1285"/>
      <c r="T8" s="1285"/>
      <c r="U8" s="1285"/>
      <c r="V8" s="1285"/>
      <c r="W8" s="1285"/>
      <c r="X8" s="1285"/>
      <c r="Y8" s="1285"/>
      <c r="Z8" s="1285"/>
      <c r="AA8" s="1285"/>
      <c r="AB8" s="1285"/>
      <c r="AC8" s="1285"/>
      <c r="AD8" s="1285"/>
      <c r="AE8" s="1285"/>
      <c r="AF8" s="1285"/>
      <c r="AG8" s="1285"/>
      <c r="AH8" s="1285"/>
      <c r="AI8" s="1285"/>
      <c r="AJ8" s="1285"/>
      <c r="AK8" s="1285"/>
      <c r="AL8" s="1285"/>
      <c r="AM8" s="1285"/>
      <c r="AN8" s="1285"/>
      <c r="AO8" s="1285"/>
      <c r="AP8" s="1285"/>
      <c r="AQ8" s="1285"/>
      <c r="AR8" s="1285"/>
      <c r="AS8" s="1285"/>
      <c r="AT8" s="1285"/>
      <c r="AU8" s="1285"/>
      <c r="AV8" s="1285"/>
      <c r="AW8" s="1285"/>
      <c r="AX8" s="1285"/>
      <c r="AY8" s="1285"/>
      <c r="AZ8" s="1285"/>
      <c r="BA8" s="1285"/>
      <c r="BB8" s="1285"/>
      <c r="BC8" s="1285"/>
    </row>
    <row r="9" spans="1:55" x14ac:dyDescent="0.2">
      <c r="A9" s="1284"/>
      <c r="B9" s="1293" t="s">
        <v>2383</v>
      </c>
      <c r="C9" s="225"/>
      <c r="D9" s="227" t="e">
        <f>IF(AND(C9="Yes",$C$8="UBL"),"Is this a Balance Transfer?","")</f>
        <v>#N/A</v>
      </c>
      <c r="E9" s="1285"/>
      <c r="F9" s="1285"/>
      <c r="G9" s="1286"/>
      <c r="H9" s="1286"/>
      <c r="I9" s="1286"/>
      <c r="J9" s="1285"/>
      <c r="K9" s="1285"/>
      <c r="L9" s="1285" t="s">
        <v>2384</v>
      </c>
      <c r="M9" s="1285" t="s">
        <v>2385</v>
      </c>
      <c r="N9" s="1285" t="s">
        <v>2377</v>
      </c>
      <c r="O9" s="222" t="str">
        <f t="shared" si="0"/>
        <v>HL : PROPERTY PURCHASE LOAN NI</v>
      </c>
      <c r="P9" s="1285"/>
      <c r="Q9" s="1285"/>
      <c r="R9" s="1285"/>
      <c r="S9" s="1285"/>
      <c r="T9" s="1285"/>
      <c r="U9" s="1285"/>
      <c r="V9" s="1285"/>
      <c r="W9" s="1285"/>
      <c r="X9" s="1285"/>
      <c r="Y9" s="1285"/>
      <c r="Z9" s="1285"/>
      <c r="AA9" s="1285"/>
      <c r="AB9" s="1285"/>
      <c r="AC9" s="1285"/>
      <c r="AD9" s="1285"/>
      <c r="AE9" s="1285"/>
      <c r="AF9" s="1285"/>
      <c r="AG9" s="1285"/>
      <c r="AH9" s="1285"/>
      <c r="AI9" s="1285"/>
      <c r="AJ9" s="1285"/>
      <c r="AK9" s="1285"/>
      <c r="AL9" s="1285"/>
      <c r="AM9" s="1285"/>
      <c r="AN9" s="1285"/>
      <c r="AO9" s="1285"/>
      <c r="AP9" s="1285"/>
      <c r="AQ9" s="1285"/>
      <c r="AR9" s="1285"/>
      <c r="AS9" s="1285"/>
      <c r="AT9" s="1285"/>
      <c r="AU9" s="1285"/>
      <c r="AV9" s="1285"/>
      <c r="AW9" s="1285"/>
      <c r="AX9" s="1285"/>
      <c r="AY9" s="1285"/>
      <c r="AZ9" s="1285"/>
      <c r="BA9" s="1285"/>
      <c r="BB9" s="1285"/>
      <c r="BC9" s="1285"/>
    </row>
    <row r="10" spans="1:55" x14ac:dyDescent="0.2">
      <c r="A10" s="1284"/>
      <c r="B10" s="1293" t="s">
        <v>2386</v>
      </c>
      <c r="C10" s="225"/>
      <c r="D10" s="227" t="str">
        <f>IF(C10="Yes","Please use the PSL sheet","")</f>
        <v/>
      </c>
      <c r="E10" s="1285"/>
      <c r="F10" s="1285"/>
      <c r="G10" s="1286"/>
      <c r="H10" s="1286"/>
      <c r="I10" s="1286"/>
      <c r="J10" s="1285"/>
      <c r="K10" s="1285"/>
      <c r="L10" s="1285" t="s">
        <v>2387</v>
      </c>
      <c r="M10" s="1285" t="s">
        <v>2388</v>
      </c>
      <c r="N10" s="1285" t="s">
        <v>2389</v>
      </c>
      <c r="O10" s="222" t="str">
        <f t="shared" si="0"/>
        <v>UBL : DB BUSINESS LOAN</v>
      </c>
      <c r="P10" s="1285"/>
      <c r="Q10" s="1285"/>
      <c r="R10" s="1285"/>
      <c r="S10" s="1285"/>
      <c r="T10" s="1285"/>
      <c r="U10" s="1285"/>
      <c r="V10" s="1285"/>
      <c r="W10" s="1285"/>
      <c r="X10" s="1285"/>
      <c r="Y10" s="1285"/>
      <c r="Z10" s="1285"/>
      <c r="AA10" s="1285"/>
      <c r="AB10" s="1285"/>
      <c r="AC10" s="1285"/>
      <c r="AD10" s="1285"/>
      <c r="AE10" s="1285"/>
      <c r="AF10" s="1285"/>
      <c r="AG10" s="1285"/>
      <c r="AH10" s="1285"/>
      <c r="AI10" s="1285"/>
      <c r="AJ10" s="1285"/>
      <c r="AK10" s="1285"/>
      <c r="AL10" s="1285"/>
      <c r="AM10" s="1285"/>
      <c r="AN10" s="1285"/>
      <c r="AO10" s="1285"/>
      <c r="AP10" s="1285"/>
      <c r="AQ10" s="1285"/>
      <c r="AR10" s="1285"/>
      <c r="AS10" s="1285"/>
      <c r="AT10" s="1285"/>
      <c r="AU10" s="1285"/>
      <c r="AV10" s="1285"/>
      <c r="AW10" s="1285"/>
      <c r="AX10" s="1285"/>
      <c r="AY10" s="1285"/>
      <c r="AZ10" s="1285"/>
      <c r="BA10" s="1285"/>
      <c r="BB10" s="1285"/>
      <c r="BC10" s="1285"/>
    </row>
    <row r="11" spans="1:55" x14ac:dyDescent="0.2">
      <c r="A11" s="1284"/>
      <c r="B11" s="1293" t="s">
        <v>2390</v>
      </c>
      <c r="C11" s="225"/>
      <c r="D11" s="227" t="str">
        <f>IF(C11="Yes","Please use Enhanced Due diligence sheet","")</f>
        <v/>
      </c>
      <c r="E11" s="1285"/>
      <c r="F11" s="1285"/>
      <c r="G11" s="1286"/>
      <c r="H11" s="1286"/>
      <c r="I11" s="1286"/>
      <c r="J11" s="1285"/>
      <c r="K11" s="1285"/>
      <c r="L11" s="1285" t="s">
        <v>2391</v>
      </c>
      <c r="M11" s="1285" t="s">
        <v>2392</v>
      </c>
      <c r="N11" s="1285" t="s">
        <v>2393</v>
      </c>
      <c r="O11" s="222" t="str">
        <f t="shared" si="0"/>
        <v>LAP : DB LAP - TOP UP</v>
      </c>
      <c r="P11" s="1285"/>
      <c r="Q11" s="1285"/>
      <c r="R11" s="1285"/>
      <c r="S11" s="1285"/>
      <c r="T11" s="1285"/>
      <c r="U11" s="1285"/>
      <c r="V11" s="1285"/>
      <c r="W11" s="1285"/>
      <c r="X11" s="1285"/>
      <c r="Y11" s="1285"/>
      <c r="Z11" s="1285"/>
      <c r="AA11" s="1285"/>
      <c r="AB11" s="1285"/>
      <c r="AC11" s="1285"/>
      <c r="AD11" s="1285"/>
      <c r="AE11" s="1285"/>
      <c r="AF11" s="1285"/>
      <c r="AG11" s="1285"/>
      <c r="AH11" s="1285"/>
      <c r="AI11" s="1285"/>
      <c r="AJ11" s="1285"/>
      <c r="AK11" s="1285"/>
      <c r="AL11" s="1285"/>
      <c r="AM11" s="1285"/>
      <c r="AN11" s="1285"/>
      <c r="AO11" s="1285"/>
      <c r="AP11" s="1285"/>
      <c r="AQ11" s="1285"/>
      <c r="AR11" s="1285"/>
      <c r="AS11" s="1285"/>
      <c r="AT11" s="1285"/>
      <c r="AU11" s="1285"/>
      <c r="AV11" s="1285"/>
      <c r="AW11" s="1285"/>
      <c r="AX11" s="1285"/>
      <c r="AY11" s="1285"/>
      <c r="AZ11" s="1285"/>
      <c r="BA11" s="1285"/>
      <c r="BB11" s="1285"/>
      <c r="BC11" s="1285"/>
    </row>
    <row r="12" spans="1:55" x14ac:dyDescent="0.2">
      <c r="A12" s="1284"/>
      <c r="B12" s="1293" t="s">
        <v>2394</v>
      </c>
      <c r="C12" s="225"/>
      <c r="D12" s="1285"/>
      <c r="E12" s="1285"/>
      <c r="F12" s="1285"/>
      <c r="G12" s="1286"/>
      <c r="H12" s="1286"/>
      <c r="I12" s="1286"/>
      <c r="J12" s="1285"/>
      <c r="K12" s="1285"/>
      <c r="L12" s="1285" t="s">
        <v>2395</v>
      </c>
      <c r="M12" s="1285" t="s">
        <v>2396</v>
      </c>
      <c r="N12" s="1285" t="s">
        <v>2393</v>
      </c>
      <c r="O12" s="222" t="str">
        <f t="shared" si="0"/>
        <v>LAP : DB LOAN AGAINST COMM PROP</v>
      </c>
      <c r="P12" s="1285"/>
      <c r="Q12" s="1285"/>
      <c r="R12" s="1285"/>
      <c r="S12" s="1285"/>
      <c r="T12" s="1285"/>
      <c r="U12" s="1285"/>
      <c r="V12" s="1285"/>
      <c r="W12" s="1285"/>
      <c r="X12" s="1285"/>
      <c r="Y12" s="1285"/>
      <c r="Z12" s="1285"/>
      <c r="AA12" s="1285"/>
      <c r="AB12" s="1285"/>
      <c r="AC12" s="1285"/>
      <c r="AD12" s="1285"/>
      <c r="AE12" s="1285"/>
      <c r="AF12" s="1285"/>
      <c r="AG12" s="1285"/>
      <c r="AH12" s="1285"/>
      <c r="AI12" s="1285"/>
      <c r="AJ12" s="1285"/>
      <c r="AK12" s="1285"/>
      <c r="AL12" s="1285"/>
      <c r="AM12" s="1285"/>
      <c r="AN12" s="1285"/>
      <c r="AO12" s="1285"/>
      <c r="AP12" s="1285"/>
      <c r="AQ12" s="1285"/>
      <c r="AR12" s="1285"/>
      <c r="AS12" s="1285"/>
      <c r="AT12" s="1285"/>
      <c r="AU12" s="1285"/>
      <c r="AV12" s="1285"/>
      <c r="AW12" s="1285"/>
      <c r="AX12" s="1285"/>
      <c r="AY12" s="1285"/>
      <c r="AZ12" s="1285"/>
      <c r="BA12" s="1285"/>
      <c r="BB12" s="1285"/>
      <c r="BC12" s="1285"/>
    </row>
    <row r="13" spans="1:55" x14ac:dyDescent="0.2">
      <c r="A13" s="1284"/>
      <c r="B13" s="1294" t="s">
        <v>2397</v>
      </c>
      <c r="C13" s="228" t="e">
        <f>IF(AND(C8="UBL",$C$12&lt;&gt;"MEDIUM TERM WORKING CAPITAL"),"Not a valid end use for UBL","")</f>
        <v>#N/A</v>
      </c>
      <c r="D13" s="1285"/>
      <c r="E13" s="1285"/>
      <c r="F13" s="1285"/>
      <c r="G13" s="1286"/>
      <c r="H13" s="1286" t="s">
        <v>2398</v>
      </c>
      <c r="I13" s="1286" t="s">
        <v>2399</v>
      </c>
      <c r="J13" s="222" t="str">
        <f>UPPER(H13&amp;","&amp;H14&amp;","&amp;H15&amp;","&amp;H16&amp;","&amp;H17&amp;","&amp;H18)</f>
        <v>PERSONAL NEEDS,PURCHASE OF PROPERTY,BUSINESS EXPANSION,CAPITAL EXPENDITURE,WORKING CAPITAL (TERM LOAN),OTHERS</v>
      </c>
      <c r="K13" s="1285"/>
      <c r="L13" s="1285" t="s">
        <v>2400</v>
      </c>
      <c r="M13" s="1285" t="s">
        <v>2378</v>
      </c>
      <c r="N13" s="1285" t="s">
        <v>2393</v>
      </c>
      <c r="O13" s="222" t="str">
        <f t="shared" si="0"/>
        <v>LAP : DB LOAN AGAINST HOME</v>
      </c>
      <c r="P13" s="1285"/>
      <c r="Q13" s="1285"/>
      <c r="R13" s="1285"/>
      <c r="S13" s="1285"/>
      <c r="T13" s="1285"/>
      <c r="U13" s="1285"/>
      <c r="V13" s="1285"/>
      <c r="W13" s="1285"/>
      <c r="X13" s="1285"/>
      <c r="Y13" s="1285"/>
      <c r="Z13" s="1285"/>
      <c r="AA13" s="1285"/>
      <c r="AB13" s="1285"/>
      <c r="AC13" s="1285"/>
      <c r="AD13" s="1285"/>
      <c r="AE13" s="1285"/>
      <c r="AF13" s="1285"/>
      <c r="AG13" s="1285"/>
      <c r="AH13" s="1285"/>
      <c r="AI13" s="1285"/>
      <c r="AJ13" s="1285"/>
      <c r="AK13" s="1285"/>
      <c r="AL13" s="1285"/>
      <c r="AM13" s="1285"/>
      <c r="AN13" s="1285"/>
      <c r="AO13" s="1285"/>
      <c r="AP13" s="1285"/>
      <c r="AQ13" s="1285"/>
      <c r="AR13" s="1285"/>
      <c r="AS13" s="1285"/>
      <c r="AT13" s="1285"/>
      <c r="AU13" s="1285"/>
      <c r="AV13" s="1285"/>
      <c r="AW13" s="1285"/>
      <c r="AX13" s="1285"/>
      <c r="AY13" s="1285"/>
      <c r="AZ13" s="1285"/>
      <c r="BA13" s="1285"/>
      <c r="BB13" s="1285"/>
      <c r="BC13" s="1285"/>
    </row>
    <row r="14" spans="1:55" x14ac:dyDescent="0.2">
      <c r="A14" s="1284"/>
      <c r="B14" s="1285"/>
      <c r="C14" s="228" t="e">
        <f>IF(AND(C8="LAP",OR($C$12="WORKING CAPITAL (TERM LOAN)",$C$12="MEDIUM TERM WORKING CAPITAL")),"Not a valid end use for LAP","")</f>
        <v>#N/A</v>
      </c>
      <c r="D14" s="1285"/>
      <c r="E14" s="1285"/>
      <c r="F14" s="1285"/>
      <c r="G14" s="1286"/>
      <c r="H14" s="1286" t="s">
        <v>2401</v>
      </c>
      <c r="I14" s="1286" t="s">
        <v>2402</v>
      </c>
      <c r="J14" s="1285"/>
      <c r="K14" s="1285"/>
      <c r="L14" s="1285" t="s">
        <v>2403</v>
      </c>
      <c r="M14" s="1285" t="s">
        <v>2404</v>
      </c>
      <c r="N14" s="1285" t="s">
        <v>2393</v>
      </c>
      <c r="O14" s="222" t="str">
        <f t="shared" si="0"/>
        <v>LAP : DB LOAN FOR COMM PROP</v>
      </c>
      <c r="P14" s="1285"/>
      <c r="Q14" s="1285"/>
      <c r="R14" s="1285"/>
      <c r="S14" s="1285"/>
      <c r="T14" s="1285"/>
      <c r="U14" s="1285"/>
      <c r="V14" s="1285"/>
      <c r="W14" s="1285"/>
      <c r="X14" s="1285"/>
      <c r="Y14" s="1285"/>
      <c r="Z14" s="1285"/>
      <c r="AA14" s="1285"/>
      <c r="AB14" s="1285"/>
      <c r="AC14" s="1285"/>
      <c r="AD14" s="1285"/>
      <c r="AE14" s="1285"/>
      <c r="AF14" s="1285"/>
      <c r="AG14" s="1285"/>
      <c r="AH14" s="1285"/>
      <c r="AI14" s="1285"/>
      <c r="AJ14" s="1285"/>
      <c r="AK14" s="1285"/>
      <c r="AL14" s="1285"/>
      <c r="AM14" s="1285"/>
      <c r="AN14" s="1285"/>
      <c r="AO14" s="1285"/>
      <c r="AP14" s="1285"/>
      <c r="AQ14" s="1285"/>
      <c r="AR14" s="1285"/>
      <c r="AS14" s="1285"/>
      <c r="AT14" s="1285"/>
      <c r="AU14" s="1285"/>
      <c r="AV14" s="1285"/>
      <c r="AW14" s="1285"/>
      <c r="AX14" s="1285"/>
      <c r="AY14" s="1285"/>
      <c r="AZ14" s="1285"/>
      <c r="BA14" s="1285"/>
      <c r="BB14" s="1285"/>
      <c r="BC14" s="1285"/>
    </row>
    <row r="15" spans="1:55" x14ac:dyDescent="0.2">
      <c r="A15" s="1292"/>
      <c r="B15" s="3108" t="s">
        <v>2405</v>
      </c>
      <c r="C15" s="3109"/>
      <c r="D15" s="1285"/>
      <c r="E15" s="1285"/>
      <c r="F15" s="1285"/>
      <c r="G15" s="1286"/>
      <c r="H15" s="1286" t="s">
        <v>2406</v>
      </c>
      <c r="I15" s="1286" t="s">
        <v>2407</v>
      </c>
      <c r="J15" s="1285"/>
      <c r="K15" s="1285"/>
      <c r="L15" s="1285"/>
      <c r="M15" s="1285"/>
      <c r="N15" s="1285"/>
      <c r="O15" s="1285"/>
      <c r="P15" s="1285"/>
      <c r="Q15" s="1285"/>
      <c r="R15" s="1285"/>
      <c r="S15" s="1285"/>
      <c r="T15" s="1285"/>
      <c r="U15" s="1285"/>
      <c r="V15" s="1285"/>
      <c r="W15" s="1285"/>
      <c r="X15" s="1285"/>
      <c r="Y15" s="1285"/>
      <c r="Z15" s="1285"/>
      <c r="AA15" s="1285"/>
      <c r="AB15" s="1285"/>
      <c r="AC15" s="1285"/>
      <c r="AD15" s="1285"/>
      <c r="AE15" s="1285"/>
      <c r="AF15" s="1285"/>
      <c r="AG15" s="1285"/>
      <c r="AH15" s="1285"/>
      <c r="AI15" s="1285"/>
      <c r="AJ15" s="1285"/>
      <c r="AK15" s="1285"/>
      <c r="AL15" s="1285"/>
      <c r="AM15" s="1285"/>
      <c r="AN15" s="1285"/>
      <c r="AO15" s="1285"/>
      <c r="AP15" s="1285"/>
      <c r="AQ15" s="1285"/>
      <c r="AR15" s="1285"/>
      <c r="AS15" s="1285"/>
      <c r="AT15" s="1285"/>
      <c r="AU15" s="1285"/>
      <c r="AV15" s="1285"/>
      <c r="AW15" s="1285"/>
      <c r="AX15" s="1285"/>
      <c r="AY15" s="1285"/>
      <c r="AZ15" s="1285"/>
      <c r="BA15" s="1285"/>
      <c r="BB15" s="1285"/>
      <c r="BC15" s="1285"/>
    </row>
    <row r="16" spans="1:55" ht="15.75" x14ac:dyDescent="0.25">
      <c r="A16" s="1284"/>
      <c r="B16" s="1293" t="s">
        <v>92</v>
      </c>
      <c r="C16" s="229"/>
      <c r="D16" s="230" t="str">
        <f>IF(C16&gt;=100000000,"Please use High-value sheet!","")</f>
        <v/>
      </c>
      <c r="E16" s="1285"/>
      <c r="F16" s="1285"/>
      <c r="G16" s="1286"/>
      <c r="H16" s="1286" t="s">
        <v>2408</v>
      </c>
      <c r="I16" s="1286" t="s">
        <v>2409</v>
      </c>
      <c r="J16" s="1285"/>
      <c r="K16" s="1285"/>
      <c r="L16" s="1285"/>
      <c r="M16" s="1285"/>
      <c r="N16" s="1285"/>
      <c r="O16" s="1285"/>
      <c r="P16" s="1285"/>
      <c r="Q16" s="1285"/>
      <c r="R16" s="1285"/>
      <c r="S16" s="1285"/>
      <c r="T16" s="1285"/>
      <c r="U16" s="1285"/>
      <c r="V16" s="1285"/>
      <c r="W16" s="1285"/>
      <c r="X16" s="1285"/>
      <c r="Y16" s="1285"/>
      <c r="Z16" s="1285"/>
      <c r="AA16" s="1285"/>
      <c r="AB16" s="1285"/>
      <c r="AC16" s="1285"/>
      <c r="AD16" s="1285"/>
      <c r="AE16" s="1285"/>
      <c r="AF16" s="1285"/>
      <c r="AG16" s="1285"/>
      <c r="AH16" s="1285"/>
      <c r="AI16" s="1285"/>
      <c r="AJ16" s="1285"/>
      <c r="AK16" s="1285"/>
      <c r="AL16" s="1285"/>
      <c r="AM16" s="1285"/>
      <c r="AN16" s="1285"/>
      <c r="AO16" s="1285"/>
      <c r="AP16" s="1285"/>
      <c r="AQ16" s="1285"/>
      <c r="AR16" s="1285"/>
      <c r="AS16" s="1285"/>
      <c r="AT16" s="1285"/>
      <c r="AU16" s="1285"/>
      <c r="AV16" s="1285"/>
      <c r="AW16" s="1285"/>
      <c r="AX16" s="1285"/>
      <c r="AY16" s="1285"/>
      <c r="AZ16" s="1285"/>
      <c r="BA16" s="1285"/>
      <c r="BB16" s="1285"/>
      <c r="BC16" s="1285"/>
    </row>
    <row r="17" spans="1:55" x14ac:dyDescent="0.2">
      <c r="A17" s="1284"/>
      <c r="B17" s="1293" t="s">
        <v>2410</v>
      </c>
      <c r="C17" s="226" t="str">
        <f>VLOOKUP("Yes",$F$4:$I$6,4,0)</f>
        <v>&lt; 75 Lacs</v>
      </c>
      <c r="D17" s="1285"/>
      <c r="E17" s="1285"/>
      <c r="F17" s="1285"/>
      <c r="G17" s="1286"/>
      <c r="H17" s="1286" t="s">
        <v>2411</v>
      </c>
      <c r="I17" s="1286" t="s">
        <v>2412</v>
      </c>
      <c r="J17" s="1285"/>
      <c r="K17" s="1285"/>
      <c r="L17" s="1285"/>
      <c r="M17" s="1285"/>
      <c r="N17" s="1285"/>
      <c r="O17" s="1285"/>
      <c r="P17" s="1285"/>
      <c r="Q17" s="1285"/>
      <c r="R17" s="1285"/>
      <c r="S17" s="1285"/>
      <c r="T17" s="1285"/>
      <c r="U17" s="1285"/>
      <c r="V17" s="1285"/>
      <c r="W17" s="1285"/>
      <c r="X17" s="1285"/>
      <c r="Y17" s="1285"/>
      <c r="Z17" s="1285"/>
      <c r="AA17" s="1285"/>
      <c r="AB17" s="1285"/>
      <c r="AC17" s="1285"/>
      <c r="AD17" s="1285"/>
      <c r="AE17" s="1285"/>
      <c r="AF17" s="1285"/>
      <c r="AG17" s="1285"/>
      <c r="AH17" s="1285"/>
      <c r="AI17" s="1285"/>
      <c r="AJ17" s="1285"/>
      <c r="AK17" s="1285"/>
      <c r="AL17" s="1285"/>
      <c r="AM17" s="1285"/>
      <c r="AN17" s="1285"/>
      <c r="AO17" s="1285"/>
      <c r="AP17" s="1285"/>
      <c r="AQ17" s="1285"/>
      <c r="AR17" s="1285"/>
      <c r="AS17" s="1285"/>
      <c r="AT17" s="1285"/>
      <c r="AU17" s="1285"/>
      <c r="AV17" s="1285"/>
      <c r="AW17" s="1285"/>
      <c r="AX17" s="1285"/>
      <c r="AY17" s="1285"/>
      <c r="AZ17" s="1285"/>
      <c r="BA17" s="1285"/>
      <c r="BB17" s="1285"/>
      <c r="BC17" s="1285"/>
    </row>
    <row r="18" spans="1:55" x14ac:dyDescent="0.2">
      <c r="A18" s="1284"/>
      <c r="B18" s="1285"/>
      <c r="C18" s="1289"/>
      <c r="D18" s="1285"/>
      <c r="E18" s="1285"/>
      <c r="F18" s="1285"/>
      <c r="G18" s="1286"/>
      <c r="H18" s="1286" t="s">
        <v>121</v>
      </c>
      <c r="I18" s="1286" t="s">
        <v>2413</v>
      </c>
      <c r="J18" s="1285"/>
      <c r="K18" s="1285"/>
      <c r="L18" s="1285"/>
      <c r="M18" s="1285"/>
      <c r="N18" s="1285"/>
      <c r="O18" s="1285"/>
      <c r="P18" s="1285"/>
      <c r="Q18" s="1285"/>
      <c r="R18" s="1285"/>
      <c r="S18" s="1285"/>
      <c r="T18" s="1285"/>
      <c r="U18" s="1285"/>
      <c r="V18" s="1285"/>
      <c r="W18" s="1285"/>
      <c r="X18" s="1285"/>
      <c r="Y18" s="1285"/>
      <c r="Z18" s="1285"/>
      <c r="AA18" s="1285"/>
      <c r="AB18" s="1285"/>
      <c r="AC18" s="1285"/>
      <c r="AD18" s="1285"/>
      <c r="AE18" s="1285"/>
      <c r="AF18" s="1285"/>
      <c r="AG18" s="1285"/>
      <c r="AH18" s="1285"/>
      <c r="AI18" s="1285"/>
      <c r="AJ18" s="1285"/>
      <c r="AK18" s="1285"/>
      <c r="AL18" s="1285"/>
      <c r="AM18" s="1285"/>
      <c r="AN18" s="1285"/>
      <c r="AO18" s="1285"/>
      <c r="AP18" s="1285"/>
      <c r="AQ18" s="1285"/>
      <c r="AR18" s="1285"/>
      <c r="AS18" s="1285"/>
      <c r="AT18" s="1285"/>
      <c r="AU18" s="1285"/>
      <c r="AV18" s="1285"/>
      <c r="AW18" s="1285"/>
      <c r="AX18" s="1285"/>
      <c r="AY18" s="1285"/>
      <c r="AZ18" s="1285"/>
      <c r="BA18" s="1285"/>
      <c r="BB18" s="1285"/>
      <c r="BC18" s="1285"/>
    </row>
    <row r="19" spans="1:55" ht="15" x14ac:dyDescent="0.2">
      <c r="A19" s="1284" t="s">
        <v>44</v>
      </c>
      <c r="B19" s="1293" t="s">
        <v>2414</v>
      </c>
      <c r="C19" s="231"/>
      <c r="D19" s="1285"/>
      <c r="E19" s="1285"/>
      <c r="F19" s="1285"/>
      <c r="G19" s="1286"/>
      <c r="H19" s="1286"/>
      <c r="I19" s="1286"/>
      <c r="J19" s="1285"/>
      <c r="K19" s="1285"/>
      <c r="L19" s="1285"/>
      <c r="M19" s="1285"/>
      <c r="N19" s="1285"/>
      <c r="O19" s="1285"/>
      <c r="P19" s="1285"/>
      <c r="Q19" s="1285"/>
      <c r="R19" s="1285"/>
      <c r="S19" s="1285"/>
      <c r="T19" s="1285"/>
      <c r="U19" s="1285"/>
      <c r="V19" s="1285"/>
      <c r="W19" s="1285"/>
      <c r="X19" s="1285"/>
      <c r="Y19" s="1285"/>
      <c r="Z19" s="1285"/>
      <c r="AA19" s="1285"/>
      <c r="AB19" s="1285"/>
      <c r="AC19" s="1285"/>
      <c r="AD19" s="1285"/>
      <c r="AE19" s="1285"/>
      <c r="AF19" s="1285"/>
      <c r="AG19" s="1285"/>
      <c r="AH19" s="1285"/>
      <c r="AI19" s="1285"/>
      <c r="AJ19" s="1285"/>
      <c r="AK19" s="1285"/>
      <c r="AL19" s="1285"/>
      <c r="AM19" s="1285"/>
      <c r="AN19" s="1285"/>
      <c r="AO19" s="1285"/>
      <c r="AP19" s="1285"/>
      <c r="AQ19" s="1285"/>
      <c r="AR19" s="1285"/>
      <c r="AS19" s="1285"/>
      <c r="AT19" s="1285"/>
      <c r="AU19" s="1285"/>
      <c r="AV19" s="1285"/>
      <c r="AW19" s="1285"/>
      <c r="AX19" s="1285"/>
      <c r="AY19" s="1285"/>
      <c r="AZ19" s="1285"/>
      <c r="BA19" s="1285"/>
      <c r="BB19" s="1285"/>
      <c r="BC19" s="1285"/>
    </row>
    <row r="20" spans="1:55" x14ac:dyDescent="0.2">
      <c r="A20" s="1284"/>
      <c r="B20" s="1293" t="s">
        <v>2415</v>
      </c>
      <c r="C20" s="225"/>
      <c r="D20" s="1285"/>
      <c r="E20" s="1285"/>
      <c r="F20" s="1285"/>
      <c r="G20" s="1286"/>
      <c r="H20" s="1286"/>
      <c r="I20" s="1286"/>
      <c r="J20" s="1285" t="s">
        <v>2398</v>
      </c>
      <c r="K20" s="1285" t="s">
        <v>2399</v>
      </c>
      <c r="L20" s="1285"/>
      <c r="M20" s="1285"/>
      <c r="N20" s="1285"/>
      <c r="O20" s="1285"/>
      <c r="P20" s="1285"/>
      <c r="Q20" s="1285"/>
      <c r="R20" s="1285"/>
      <c r="S20" s="1285"/>
      <c r="T20" s="1285"/>
      <c r="U20" s="1285"/>
      <c r="V20" s="1285"/>
      <c r="W20" s="1285"/>
      <c r="X20" s="1285"/>
      <c r="Y20" s="1285"/>
      <c r="Z20" s="1285"/>
      <c r="AA20" s="1285"/>
      <c r="AB20" s="1285"/>
      <c r="AC20" s="1285"/>
      <c r="AD20" s="1285"/>
      <c r="AE20" s="1285"/>
      <c r="AF20" s="1285"/>
      <c r="AG20" s="1285"/>
      <c r="AH20" s="1285"/>
      <c r="AI20" s="1285"/>
      <c r="AJ20" s="1285"/>
      <c r="AK20" s="1285"/>
      <c r="AL20" s="1285"/>
      <c r="AM20" s="1285"/>
      <c r="AN20" s="1285"/>
      <c r="AO20" s="1285"/>
      <c r="AP20" s="1285"/>
      <c r="AQ20" s="1285"/>
      <c r="AR20" s="1285"/>
      <c r="AS20" s="1285"/>
      <c r="AT20" s="1285"/>
      <c r="AU20" s="1285"/>
      <c r="AV20" s="1285"/>
      <c r="AW20" s="1285"/>
      <c r="AX20" s="1285"/>
      <c r="AY20" s="1285"/>
      <c r="AZ20" s="1285"/>
      <c r="BA20" s="1285"/>
      <c r="BB20" s="1285"/>
      <c r="BC20" s="1285"/>
    </row>
    <row r="21" spans="1:55" ht="25.5" x14ac:dyDescent="0.2">
      <c r="A21" s="1284"/>
      <c r="B21" s="1295" t="s">
        <v>2417</v>
      </c>
      <c r="C21" s="225"/>
      <c r="D21" s="1285"/>
      <c r="E21" s="1285"/>
      <c r="F21" s="1285"/>
      <c r="G21" s="1286"/>
      <c r="H21" s="1286"/>
      <c r="I21" s="1286"/>
      <c r="J21" s="1285" t="s">
        <v>2401</v>
      </c>
      <c r="K21" s="1285" t="s">
        <v>2402</v>
      </c>
      <c r="L21" s="1285" t="s">
        <v>2418</v>
      </c>
      <c r="M21" s="1285"/>
      <c r="N21" s="1285"/>
      <c r="O21" s="1285"/>
      <c r="P21" s="1285"/>
      <c r="Q21" s="1285"/>
      <c r="R21" s="1285"/>
      <c r="S21" s="1285"/>
      <c r="T21" s="1285"/>
      <c r="U21" s="1285"/>
      <c r="V21" s="1285"/>
      <c r="W21" s="1285"/>
      <c r="X21" s="1285"/>
      <c r="Y21" s="1285"/>
      <c r="Z21" s="1285"/>
      <c r="AA21" s="1285"/>
      <c r="AB21" s="1285"/>
      <c r="AC21" s="1285"/>
      <c r="AD21" s="1285"/>
      <c r="AE21" s="1285"/>
      <c r="AF21" s="1285"/>
      <c r="AG21" s="1285"/>
      <c r="AH21" s="1285"/>
      <c r="AI21" s="1285"/>
      <c r="AJ21" s="1285"/>
      <c r="AK21" s="1285"/>
      <c r="AL21" s="1285"/>
      <c r="AM21" s="1285"/>
      <c r="AN21" s="1285"/>
      <c r="AO21" s="1285"/>
      <c r="AP21" s="1285"/>
      <c r="AQ21" s="1285"/>
      <c r="AR21" s="1285"/>
      <c r="AS21" s="1285"/>
      <c r="AT21" s="1285"/>
      <c r="AU21" s="1285"/>
      <c r="AV21" s="1285"/>
      <c r="AW21" s="1285"/>
      <c r="AX21" s="1285"/>
      <c r="AY21" s="1285"/>
      <c r="AZ21" s="1285"/>
      <c r="BA21" s="1285"/>
      <c r="BB21" s="1285"/>
      <c r="BC21" s="1285"/>
    </row>
    <row r="22" spans="1:55" x14ac:dyDescent="0.2">
      <c r="A22" s="1284"/>
      <c r="B22" s="1293" t="s">
        <v>2419</v>
      </c>
      <c r="C22" s="225"/>
      <c r="D22" s="1285"/>
      <c r="E22" s="1285"/>
      <c r="F22" s="1285"/>
      <c r="G22" s="1286"/>
      <c r="H22" s="1286"/>
      <c r="I22" s="1286"/>
      <c r="J22" s="1285" t="s">
        <v>2401</v>
      </c>
      <c r="K22" s="1285" t="s">
        <v>2402</v>
      </c>
      <c r="L22" s="1285" t="s">
        <v>2420</v>
      </c>
      <c r="M22" s="1285" t="s">
        <v>2421</v>
      </c>
      <c r="N22" s="1285"/>
      <c r="O22" s="1285"/>
      <c r="P22" s="1285"/>
      <c r="Q22" s="1285"/>
      <c r="R22" s="1285"/>
      <c r="S22" s="1285"/>
      <c r="T22" s="1285"/>
      <c r="U22" s="1285"/>
      <c r="V22" s="1285"/>
      <c r="W22" s="1285"/>
      <c r="X22" s="1285"/>
      <c r="Y22" s="1285"/>
      <c r="Z22" s="1285"/>
      <c r="AA22" s="1285"/>
      <c r="AB22" s="1285"/>
      <c r="AC22" s="1285"/>
      <c r="AD22" s="1285"/>
      <c r="AE22" s="1285"/>
      <c r="AF22" s="1285"/>
      <c r="AG22" s="1285"/>
      <c r="AH22" s="1285"/>
      <c r="AI22" s="1285"/>
      <c r="AJ22" s="1285"/>
      <c r="AK22" s="1285"/>
      <c r="AL22" s="1285"/>
      <c r="AM22" s="1285"/>
      <c r="AN22" s="1285"/>
      <c r="AO22" s="1285"/>
      <c r="AP22" s="1285"/>
      <c r="AQ22" s="1285"/>
      <c r="AR22" s="1285"/>
      <c r="AS22" s="1285"/>
      <c r="AT22" s="1285"/>
      <c r="AU22" s="1285"/>
      <c r="AV22" s="1285"/>
      <c r="AW22" s="1285"/>
      <c r="AX22" s="1285"/>
      <c r="AY22" s="1285"/>
      <c r="AZ22" s="1285"/>
      <c r="BA22" s="1285"/>
      <c r="BB22" s="1285"/>
      <c r="BC22" s="1285"/>
    </row>
    <row r="23" spans="1:55" ht="12.6" customHeight="1" x14ac:dyDescent="0.2">
      <c r="A23" s="1284"/>
      <c r="B23" s="1285"/>
      <c r="C23" s="1289"/>
      <c r="D23" s="1285"/>
      <c r="E23" s="1285"/>
      <c r="F23" s="1285"/>
      <c r="G23" s="1286"/>
      <c r="H23" s="1286" t="s">
        <v>2422</v>
      </c>
      <c r="I23" s="1286"/>
      <c r="J23" s="1285" t="s">
        <v>2401</v>
      </c>
      <c r="K23" s="1285" t="s">
        <v>2402</v>
      </c>
      <c r="L23" s="1285" t="s">
        <v>2423</v>
      </c>
      <c r="M23" s="1285" t="s">
        <v>2424</v>
      </c>
      <c r="N23" s="1285"/>
      <c r="O23" s="1285"/>
      <c r="P23" s="1285"/>
      <c r="Q23" s="1285"/>
      <c r="R23" s="1285"/>
      <c r="S23" s="1285"/>
      <c r="T23" s="1285"/>
      <c r="U23" s="1285"/>
      <c r="V23" s="1285"/>
      <c r="W23" s="1285"/>
      <c r="X23" s="1285"/>
      <c r="Y23" s="1285"/>
      <c r="Z23" s="1285"/>
      <c r="AA23" s="1285"/>
      <c r="AB23" s="1285"/>
      <c r="AC23" s="1285"/>
      <c r="AD23" s="1285"/>
      <c r="AE23" s="1285"/>
      <c r="AF23" s="1285"/>
      <c r="AG23" s="1285"/>
      <c r="AH23" s="1285"/>
      <c r="AI23" s="1285"/>
      <c r="AJ23" s="1285"/>
      <c r="AK23" s="1285"/>
      <c r="AL23" s="1285"/>
      <c r="AM23" s="1285"/>
      <c r="AN23" s="1285"/>
      <c r="AO23" s="1285"/>
      <c r="AP23" s="1285"/>
      <c r="AQ23" s="1285"/>
      <c r="AR23" s="1285"/>
      <c r="AS23" s="1285"/>
      <c r="AT23" s="1285"/>
      <c r="AU23" s="1285"/>
      <c r="AV23" s="1285"/>
      <c r="AW23" s="1285"/>
      <c r="AX23" s="1285"/>
      <c r="AY23" s="1285"/>
      <c r="AZ23" s="1285"/>
      <c r="BA23" s="1285"/>
      <c r="BB23" s="1285"/>
      <c r="BC23" s="1285"/>
    </row>
    <row r="24" spans="1:55" x14ac:dyDescent="0.2">
      <c r="A24" s="1284"/>
      <c r="B24" s="1296" t="s">
        <v>2425</v>
      </c>
      <c r="C24" s="1297"/>
      <c r="D24" s="222" t="str">
        <f>IF(SUM($C$26:$C$30)&lt;C19,"Split should tally to atleast the BT amount","")</f>
        <v/>
      </c>
      <c r="E24" s="1285"/>
      <c r="F24" s="1285"/>
      <c r="G24" s="1286"/>
      <c r="H24" s="1286" t="s">
        <v>2426</v>
      </c>
      <c r="I24" s="1286"/>
      <c r="J24" s="1285" t="s">
        <v>2406</v>
      </c>
      <c r="K24" s="1285" t="s">
        <v>2407</v>
      </c>
      <c r="L24" s="1285" t="s">
        <v>2427</v>
      </c>
      <c r="M24" s="222" t="str">
        <f t="shared" ref="M24:M27" si="1">K24&amp;": "&amp;L24</f>
        <v>BE: Machinery Purchase</v>
      </c>
      <c r="N24" s="1285"/>
      <c r="O24" s="1285"/>
      <c r="P24" s="1285"/>
      <c r="Q24" s="1285"/>
      <c r="R24" s="1285"/>
      <c r="S24" s="1285"/>
      <c r="T24" s="1285"/>
      <c r="U24" s="1285"/>
      <c r="V24" s="1285"/>
      <c r="W24" s="1285"/>
      <c r="X24" s="1285"/>
      <c r="Y24" s="1285"/>
      <c r="Z24" s="1285"/>
      <c r="AA24" s="1285"/>
      <c r="AB24" s="1285"/>
      <c r="AC24" s="1285"/>
      <c r="AD24" s="1285"/>
      <c r="AE24" s="1285"/>
      <c r="AF24" s="1285"/>
      <c r="AG24" s="1285"/>
      <c r="AH24" s="1285"/>
      <c r="AI24" s="1285"/>
      <c r="AJ24" s="1285"/>
      <c r="AK24" s="1285"/>
      <c r="AL24" s="1285"/>
      <c r="AM24" s="1285"/>
      <c r="AN24" s="1285"/>
      <c r="AO24" s="1285"/>
      <c r="AP24" s="1285"/>
      <c r="AQ24" s="1285"/>
      <c r="AR24" s="1285"/>
      <c r="AS24" s="1285"/>
      <c r="AT24" s="1285"/>
      <c r="AU24" s="1285"/>
      <c r="AV24" s="1285"/>
      <c r="AW24" s="1285"/>
      <c r="AX24" s="1285"/>
      <c r="AY24" s="1285"/>
      <c r="AZ24" s="1285"/>
      <c r="BA24" s="1285"/>
      <c r="BB24" s="1285"/>
      <c r="BC24" s="1285"/>
    </row>
    <row r="25" spans="1:55" x14ac:dyDescent="0.2">
      <c r="A25" s="1284"/>
      <c r="B25" s="1296" t="s">
        <v>2428</v>
      </c>
      <c r="C25" s="1298" t="s">
        <v>1723</v>
      </c>
      <c r="D25" s="222" t="str">
        <f>IF(SUM($C$26:$C$30)&gt;C19*2,"Split figures look too high","")</f>
        <v/>
      </c>
      <c r="E25" s="1285"/>
      <c r="F25" s="1285"/>
      <c r="G25" s="1286"/>
      <c r="H25" s="1286" t="s">
        <v>2056</v>
      </c>
      <c r="I25" s="1286"/>
      <c r="J25" s="1285" t="s">
        <v>2406</v>
      </c>
      <c r="K25" s="1285" t="s">
        <v>2407</v>
      </c>
      <c r="L25" s="1285" t="s">
        <v>66</v>
      </c>
      <c r="M25" s="222" t="str">
        <f t="shared" si="1"/>
        <v>BE: Fixed Assets</v>
      </c>
      <c r="N25" s="1285"/>
      <c r="O25" s="1285"/>
      <c r="P25" s="1285"/>
      <c r="Q25" s="1285"/>
      <c r="R25" s="1285"/>
      <c r="S25" s="1285"/>
      <c r="T25" s="1285"/>
      <c r="U25" s="1285"/>
      <c r="V25" s="1285"/>
      <c r="W25" s="1285"/>
      <c r="X25" s="1285"/>
      <c r="Y25" s="1285"/>
      <c r="Z25" s="1285"/>
      <c r="AA25" s="1285"/>
      <c r="AB25" s="1285"/>
      <c r="AC25" s="1285"/>
      <c r="AD25" s="1285"/>
      <c r="AE25" s="1285"/>
      <c r="AF25" s="1285"/>
      <c r="AG25" s="1285"/>
      <c r="AH25" s="1285"/>
      <c r="AI25" s="1285"/>
      <c r="AJ25" s="1285"/>
      <c r="AK25" s="1285"/>
      <c r="AL25" s="1285"/>
      <c r="AM25" s="1285"/>
      <c r="AN25" s="1285"/>
      <c r="AO25" s="1285"/>
      <c r="AP25" s="1285"/>
      <c r="AQ25" s="1285"/>
      <c r="AR25" s="1285"/>
      <c r="AS25" s="1285"/>
      <c r="AT25" s="1285"/>
      <c r="AU25" s="1285"/>
      <c r="AV25" s="1285"/>
      <c r="AW25" s="1285"/>
      <c r="AX25" s="1285"/>
      <c r="AY25" s="1285"/>
      <c r="AZ25" s="1285"/>
      <c r="BA25" s="1285"/>
      <c r="BB25" s="1285"/>
      <c r="BC25" s="1285"/>
    </row>
    <row r="26" spans="1:55" x14ac:dyDescent="0.2">
      <c r="A26" s="1284">
        <v>1</v>
      </c>
      <c r="B26" s="225"/>
      <c r="C26" s="232"/>
      <c r="D26" s="1285"/>
      <c r="E26" s="1285"/>
      <c r="F26" s="1285"/>
      <c r="G26" s="1286"/>
      <c r="H26" s="1286" t="s">
        <v>2429</v>
      </c>
      <c r="I26" s="1286"/>
      <c r="J26" s="1285" t="s">
        <v>2406</v>
      </c>
      <c r="K26" s="1285" t="s">
        <v>2407</v>
      </c>
      <c r="L26" s="1285" t="s">
        <v>2430</v>
      </c>
      <c r="M26" s="222" t="str">
        <f t="shared" si="1"/>
        <v>BE: New Location / Office Setup</v>
      </c>
      <c r="N26" s="1285"/>
      <c r="O26" s="1285"/>
      <c r="P26" s="1285"/>
      <c r="Q26" s="1285"/>
      <c r="R26" s="1285"/>
      <c r="S26" s="1285"/>
      <c r="T26" s="1285"/>
      <c r="U26" s="1285"/>
      <c r="V26" s="1285"/>
      <c r="W26" s="1285"/>
      <c r="X26" s="1285"/>
      <c r="Y26" s="1285"/>
      <c r="Z26" s="1285"/>
      <c r="AA26" s="1285"/>
      <c r="AB26" s="1285"/>
      <c r="AC26" s="1285"/>
      <c r="AD26" s="1285"/>
      <c r="AE26" s="1285"/>
      <c r="AF26" s="1285"/>
      <c r="AG26" s="1285"/>
      <c r="AH26" s="1285"/>
      <c r="AI26" s="1285"/>
      <c r="AJ26" s="1285"/>
      <c r="AK26" s="1285"/>
      <c r="AL26" s="1285"/>
      <c r="AM26" s="1285"/>
      <c r="AN26" s="1285"/>
      <c r="AO26" s="1285"/>
      <c r="AP26" s="1285"/>
      <c r="AQ26" s="1285"/>
      <c r="AR26" s="1285"/>
      <c r="AS26" s="1285"/>
      <c r="AT26" s="1285"/>
      <c r="AU26" s="1285"/>
      <c r="AV26" s="1285"/>
      <c r="AW26" s="1285"/>
      <c r="AX26" s="1285"/>
      <c r="AY26" s="1285"/>
      <c r="AZ26" s="1285"/>
      <c r="BA26" s="1285"/>
      <c r="BB26" s="1285"/>
      <c r="BC26" s="1285"/>
    </row>
    <row r="27" spans="1:55" x14ac:dyDescent="0.2">
      <c r="A27" s="1284">
        <v>2</v>
      </c>
      <c r="B27" s="225"/>
      <c r="C27" s="232"/>
      <c r="D27" s="1285"/>
      <c r="E27" s="1285"/>
      <c r="F27" s="1285"/>
      <c r="G27" s="1286"/>
      <c r="H27" s="1286" t="s">
        <v>2431</v>
      </c>
      <c r="I27" s="1286"/>
      <c r="J27" s="1285" t="s">
        <v>2406</v>
      </c>
      <c r="K27" s="1285" t="s">
        <v>2407</v>
      </c>
      <c r="L27" s="1285" t="s">
        <v>2432</v>
      </c>
      <c r="M27" s="222" t="str">
        <f t="shared" si="1"/>
        <v>BE: Others (specify in detailed description)</v>
      </c>
      <c r="N27" s="1285"/>
      <c r="O27" s="1285"/>
      <c r="P27" s="1285"/>
      <c r="Q27" s="1285"/>
      <c r="R27" s="1285"/>
      <c r="S27" s="1285"/>
      <c r="T27" s="1285"/>
      <c r="U27" s="1285"/>
      <c r="V27" s="1285"/>
      <c r="W27" s="1285"/>
      <c r="X27" s="1285"/>
      <c r="Y27" s="1285"/>
      <c r="Z27" s="1285"/>
      <c r="AA27" s="1285"/>
      <c r="AB27" s="1285"/>
      <c r="AC27" s="1285"/>
      <c r="AD27" s="1285"/>
      <c r="AE27" s="1285"/>
      <c r="AF27" s="1285"/>
      <c r="AG27" s="1285"/>
      <c r="AH27" s="1285"/>
      <c r="AI27" s="1285"/>
      <c r="AJ27" s="1285"/>
      <c r="AK27" s="1285"/>
      <c r="AL27" s="1285"/>
      <c r="AM27" s="1285"/>
      <c r="AN27" s="1285"/>
      <c r="AO27" s="1285"/>
      <c r="AP27" s="1285"/>
      <c r="AQ27" s="1285"/>
      <c r="AR27" s="1285"/>
      <c r="AS27" s="1285"/>
      <c r="AT27" s="1285"/>
      <c r="AU27" s="1285"/>
      <c r="AV27" s="1285"/>
      <c r="AW27" s="1285"/>
      <c r="AX27" s="1285"/>
      <c r="AY27" s="1285"/>
      <c r="AZ27" s="1285"/>
      <c r="BA27" s="1285"/>
      <c r="BB27" s="1285"/>
      <c r="BC27" s="1285"/>
    </row>
    <row r="28" spans="1:55" x14ac:dyDescent="0.2">
      <c r="A28" s="1284">
        <v>3</v>
      </c>
      <c r="B28" s="225"/>
      <c r="C28" s="232"/>
      <c r="D28" s="1285"/>
      <c r="E28" s="1285"/>
      <c r="F28" s="1285"/>
      <c r="G28" s="1286"/>
      <c r="H28" s="1286" t="s">
        <v>2433</v>
      </c>
      <c r="I28" s="1286"/>
      <c r="J28" s="1285" t="s">
        <v>2408</v>
      </c>
      <c r="K28" s="1285" t="s">
        <v>2409</v>
      </c>
      <c r="L28" s="1285"/>
      <c r="M28" s="222" t="str">
        <f t="shared" ref="M28:M30" si="2">K28&amp;": "&amp;J28</f>
        <v>CE: Capital expenditure</v>
      </c>
      <c r="N28" s="1285"/>
      <c r="O28" s="1285"/>
      <c r="P28" s="1285"/>
      <c r="Q28" s="1285"/>
      <c r="R28" s="1285"/>
      <c r="S28" s="1285"/>
      <c r="T28" s="1285"/>
      <c r="U28" s="1285"/>
      <c r="V28" s="1285"/>
      <c r="W28" s="1285"/>
      <c r="X28" s="1285"/>
      <c r="Y28" s="1285"/>
      <c r="Z28" s="1285"/>
      <c r="AA28" s="1285"/>
      <c r="AB28" s="1285"/>
      <c r="AC28" s="1285"/>
      <c r="AD28" s="1285"/>
      <c r="AE28" s="1285"/>
      <c r="AF28" s="1285"/>
      <c r="AG28" s="1285"/>
      <c r="AH28" s="1285"/>
      <c r="AI28" s="1285"/>
      <c r="AJ28" s="1285"/>
      <c r="AK28" s="1285"/>
      <c r="AL28" s="1285"/>
      <c r="AM28" s="1285"/>
      <c r="AN28" s="1285"/>
      <c r="AO28" s="1285"/>
      <c r="AP28" s="1285"/>
      <c r="AQ28" s="1285"/>
      <c r="AR28" s="1285"/>
      <c r="AS28" s="1285"/>
      <c r="AT28" s="1285"/>
      <c r="AU28" s="1285"/>
      <c r="AV28" s="1285"/>
      <c r="AW28" s="1285"/>
      <c r="AX28" s="1285"/>
      <c r="AY28" s="1285"/>
      <c r="AZ28" s="1285"/>
      <c r="BA28" s="1285"/>
      <c r="BB28" s="1285"/>
      <c r="BC28" s="1285"/>
    </row>
    <row r="29" spans="1:55" x14ac:dyDescent="0.2">
      <c r="A29" s="1284">
        <v>4</v>
      </c>
      <c r="B29" s="225"/>
      <c r="C29" s="232"/>
      <c r="D29" s="1285"/>
      <c r="E29" s="1285"/>
      <c r="F29" s="1285"/>
      <c r="G29" s="1286"/>
      <c r="H29" s="1286" t="s">
        <v>2434</v>
      </c>
      <c r="I29" s="1286"/>
      <c r="J29" s="1285" t="s">
        <v>2435</v>
      </c>
      <c r="K29" s="1285" t="s">
        <v>2412</v>
      </c>
      <c r="L29" s="1285"/>
      <c r="M29" s="222" t="str">
        <f t="shared" si="2"/>
        <v>WC: Long Term Working capital</v>
      </c>
      <c r="N29" s="1285"/>
      <c r="O29" s="1285"/>
      <c r="P29" s="1285"/>
      <c r="Q29" s="1285"/>
      <c r="R29" s="1285"/>
      <c r="S29" s="1285"/>
      <c r="T29" s="1285"/>
      <c r="U29" s="1285"/>
      <c r="V29" s="1285"/>
      <c r="W29" s="1285"/>
      <c r="X29" s="1285"/>
      <c r="Y29" s="1285"/>
      <c r="Z29" s="1285"/>
      <c r="AA29" s="1285"/>
      <c r="AB29" s="1285"/>
      <c r="AC29" s="1285"/>
      <c r="AD29" s="1285"/>
      <c r="AE29" s="1285"/>
      <c r="AF29" s="1285"/>
      <c r="AG29" s="1285"/>
      <c r="AH29" s="1285"/>
      <c r="AI29" s="1285"/>
      <c r="AJ29" s="1285"/>
      <c r="AK29" s="1285"/>
      <c r="AL29" s="1285"/>
      <c r="AM29" s="1285"/>
      <c r="AN29" s="1285"/>
      <c r="AO29" s="1285"/>
      <c r="AP29" s="1285"/>
      <c r="AQ29" s="1285"/>
      <c r="AR29" s="1285"/>
      <c r="AS29" s="1285"/>
      <c r="AT29" s="1285"/>
      <c r="AU29" s="1285"/>
      <c r="AV29" s="1285"/>
      <c r="AW29" s="1285"/>
      <c r="AX29" s="1285"/>
      <c r="AY29" s="1285"/>
      <c r="AZ29" s="1285"/>
      <c r="BA29" s="1285"/>
      <c r="BB29" s="1285"/>
      <c r="BC29" s="1285"/>
    </row>
    <row r="30" spans="1:55" x14ac:dyDescent="0.2">
      <c r="A30" s="1284">
        <v>5</v>
      </c>
      <c r="B30" s="225"/>
      <c r="C30" s="232"/>
      <c r="D30" s="1285"/>
      <c r="E30" s="1285"/>
      <c r="F30" s="1285"/>
      <c r="G30" s="1286"/>
      <c r="H30" s="1286" t="s">
        <v>2436</v>
      </c>
      <c r="I30" s="1286"/>
      <c r="J30" s="1285" t="s">
        <v>2432</v>
      </c>
      <c r="K30" s="1285" t="s">
        <v>2413</v>
      </c>
      <c r="L30" s="1285"/>
      <c r="M30" s="222" t="str">
        <f t="shared" si="2"/>
        <v>OT: Others (specify in detailed description)</v>
      </c>
      <c r="N30" s="1285"/>
      <c r="O30" s="1285"/>
      <c r="P30" s="1285"/>
      <c r="Q30" s="1285"/>
      <c r="R30" s="1285"/>
      <c r="S30" s="1285"/>
      <c r="T30" s="1285"/>
      <c r="U30" s="1285"/>
      <c r="V30" s="1285"/>
      <c r="W30" s="1285"/>
      <c r="X30" s="1285"/>
      <c r="Y30" s="1285"/>
      <c r="Z30" s="1285"/>
      <c r="AA30" s="1285"/>
      <c r="AB30" s="1285"/>
      <c r="AC30" s="1285"/>
      <c r="AD30" s="1285"/>
      <c r="AE30" s="1285"/>
      <c r="AF30" s="1285"/>
      <c r="AG30" s="1285"/>
      <c r="AH30" s="1285"/>
      <c r="AI30" s="1285"/>
      <c r="AJ30" s="1285"/>
      <c r="AK30" s="1285"/>
      <c r="AL30" s="1285"/>
      <c r="AM30" s="1285"/>
      <c r="AN30" s="1285"/>
      <c r="AO30" s="1285"/>
      <c r="AP30" s="1285"/>
      <c r="AQ30" s="1285"/>
      <c r="AR30" s="1285"/>
      <c r="AS30" s="1285"/>
      <c r="AT30" s="1285"/>
      <c r="AU30" s="1285"/>
      <c r="AV30" s="1285"/>
      <c r="AW30" s="1285"/>
      <c r="AX30" s="1285"/>
      <c r="AY30" s="1285"/>
      <c r="AZ30" s="1285"/>
      <c r="BA30" s="1285"/>
      <c r="BB30" s="1285"/>
      <c r="BC30" s="1285"/>
    </row>
    <row r="31" spans="1:55" x14ac:dyDescent="0.2">
      <c r="A31" s="1284"/>
      <c r="B31" s="1289"/>
      <c r="C31" s="1289"/>
      <c r="D31" s="1285"/>
      <c r="E31" s="1285"/>
      <c r="F31" s="1285"/>
      <c r="G31" s="1286"/>
      <c r="H31" s="1286" t="s">
        <v>2437</v>
      </c>
      <c r="I31" s="1286"/>
      <c r="J31" s="1285"/>
      <c r="K31" s="1285"/>
      <c r="L31" s="1285"/>
      <c r="M31" s="1285"/>
      <c r="N31" s="1285"/>
      <c r="O31" s="1285"/>
      <c r="P31" s="1285"/>
      <c r="Q31" s="1285"/>
      <c r="R31" s="1285"/>
      <c r="S31" s="1285"/>
      <c r="T31" s="1285"/>
      <c r="U31" s="1285"/>
      <c r="V31" s="1285"/>
      <c r="W31" s="1285"/>
      <c r="X31" s="1285"/>
      <c r="Y31" s="1285"/>
      <c r="Z31" s="1285"/>
      <c r="AA31" s="1285"/>
      <c r="AB31" s="1285"/>
      <c r="AC31" s="1285"/>
      <c r="AD31" s="1285"/>
      <c r="AE31" s="1285"/>
      <c r="AF31" s="1285"/>
      <c r="AG31" s="1285"/>
      <c r="AH31" s="1285"/>
      <c r="AI31" s="1285"/>
      <c r="AJ31" s="1285"/>
      <c r="AK31" s="1285"/>
      <c r="AL31" s="1285"/>
      <c r="AM31" s="1285"/>
      <c r="AN31" s="1285"/>
      <c r="AO31" s="1285"/>
      <c r="AP31" s="1285"/>
      <c r="AQ31" s="1285"/>
      <c r="AR31" s="1285"/>
      <c r="AS31" s="1285"/>
      <c r="AT31" s="1285"/>
      <c r="AU31" s="1285"/>
      <c r="AV31" s="1285"/>
      <c r="AW31" s="1285"/>
      <c r="AX31" s="1285"/>
      <c r="AY31" s="1285"/>
      <c r="AZ31" s="1285"/>
      <c r="BA31" s="1285"/>
      <c r="BB31" s="1285"/>
      <c r="BC31" s="1285"/>
    </row>
    <row r="32" spans="1:55" ht="15.75" x14ac:dyDescent="0.25">
      <c r="A32" s="1299" t="s">
        <v>45</v>
      </c>
      <c r="B32" s="1293" t="s">
        <v>2438</v>
      </c>
      <c r="C32" s="231"/>
      <c r="D32" s="1285"/>
      <c r="E32" s="1285"/>
      <c r="F32" s="1285"/>
      <c r="G32" s="1286"/>
      <c r="H32" s="1286" t="s">
        <v>2439</v>
      </c>
      <c r="I32" s="1286"/>
      <c r="J32" s="1285"/>
      <c r="K32" s="1285"/>
      <c r="L32" s="1300"/>
      <c r="M32" s="1300"/>
      <c r="N32" s="1300"/>
      <c r="O32" s="1300"/>
      <c r="P32" s="1285"/>
      <c r="Q32" s="1285"/>
      <c r="R32" s="1285"/>
      <c r="S32" s="1285"/>
      <c r="T32" s="1285"/>
      <c r="U32" s="1285"/>
      <c r="V32" s="1285"/>
      <c r="W32" s="1285"/>
      <c r="X32" s="1285"/>
      <c r="Y32" s="1285"/>
      <c r="Z32" s="1285"/>
      <c r="AA32" s="1285"/>
      <c r="AB32" s="1285"/>
      <c r="AC32" s="1285"/>
      <c r="AD32" s="1285"/>
      <c r="AE32" s="1285"/>
      <c r="AF32" s="1285"/>
      <c r="AG32" s="1285"/>
      <c r="AH32" s="1285"/>
      <c r="AI32" s="1285"/>
      <c r="AJ32" s="1285"/>
      <c r="AK32" s="1285"/>
      <c r="AL32" s="1285"/>
      <c r="AM32" s="1285"/>
      <c r="AN32" s="1285"/>
      <c r="AO32" s="1285"/>
      <c r="AP32" s="1285"/>
      <c r="AQ32" s="1285"/>
      <c r="AR32" s="1285"/>
      <c r="AS32" s="1285"/>
      <c r="AT32" s="1285"/>
      <c r="AU32" s="1285"/>
      <c r="AV32" s="1285"/>
      <c r="AW32" s="1285"/>
      <c r="AX32" s="1285"/>
      <c r="AY32" s="1285"/>
      <c r="AZ32" s="1285"/>
      <c r="BA32" s="1285"/>
      <c r="BB32" s="1285"/>
      <c r="BC32" s="1285"/>
    </row>
    <row r="33" spans="1:55" ht="15" x14ac:dyDescent="0.25">
      <c r="A33" s="1284"/>
      <c r="B33" s="1288" t="s">
        <v>2440</v>
      </c>
      <c r="C33" s="233" t="str">
        <f>IF(SUM($C$35:$C$39)&lt;C32,"Split should tally with amount disb to client","")</f>
        <v/>
      </c>
      <c r="D33" s="1285"/>
      <c r="E33" s="1285"/>
      <c r="F33" s="1285"/>
      <c r="G33" s="1286"/>
      <c r="H33" s="1286" t="s">
        <v>2441</v>
      </c>
      <c r="I33" s="1286"/>
      <c r="J33" s="1285"/>
      <c r="K33" s="1285"/>
      <c r="L33" s="1300"/>
      <c r="M33" s="1300"/>
      <c r="N33" s="1300"/>
      <c r="O33" s="1300"/>
      <c r="P33" s="1285"/>
      <c r="Q33" s="1285"/>
      <c r="R33" s="1285"/>
      <c r="S33" s="1285"/>
      <c r="T33" s="1285"/>
      <c r="U33" s="1285"/>
      <c r="V33" s="1285"/>
      <c r="W33" s="1285"/>
      <c r="X33" s="1285"/>
      <c r="Y33" s="1285"/>
      <c r="Z33" s="1285"/>
      <c r="AA33" s="1285"/>
      <c r="AB33" s="1285"/>
      <c r="AC33" s="1285"/>
      <c r="AD33" s="1285"/>
      <c r="AE33" s="1285"/>
      <c r="AF33" s="1285"/>
      <c r="AG33" s="1285"/>
      <c r="AH33" s="1285"/>
      <c r="AI33" s="1285"/>
      <c r="AJ33" s="1285"/>
      <c r="AK33" s="1285"/>
      <c r="AL33" s="1285"/>
      <c r="AM33" s="1285"/>
      <c r="AN33" s="1285"/>
      <c r="AO33" s="1285"/>
      <c r="AP33" s="1285"/>
      <c r="AQ33" s="1285"/>
      <c r="AR33" s="1285"/>
      <c r="AS33" s="1285"/>
      <c r="AT33" s="1285"/>
      <c r="AU33" s="1285"/>
      <c r="AV33" s="1285"/>
      <c r="AW33" s="1285"/>
      <c r="AX33" s="1285"/>
      <c r="AY33" s="1285"/>
      <c r="AZ33" s="1285"/>
      <c r="BA33" s="1285"/>
      <c r="BB33" s="1285"/>
      <c r="BC33" s="1285"/>
    </row>
    <row r="34" spans="1:55" ht="15" x14ac:dyDescent="0.25">
      <c r="A34" s="1284"/>
      <c r="B34" s="1296" t="s">
        <v>2442</v>
      </c>
      <c r="C34" s="1298" t="s">
        <v>1723</v>
      </c>
      <c r="D34" s="1285"/>
      <c r="E34" s="1285"/>
      <c r="F34" s="1285"/>
      <c r="G34" s="1286"/>
      <c r="H34" s="1286" t="s">
        <v>2443</v>
      </c>
      <c r="I34" s="1286"/>
      <c r="J34" s="1285"/>
      <c r="K34" s="1285"/>
      <c r="L34" s="1300"/>
      <c r="M34" s="1300"/>
      <c r="N34" s="1300"/>
      <c r="O34" s="1300"/>
      <c r="P34" s="1285"/>
      <c r="Q34" s="1285"/>
      <c r="R34" s="1285"/>
      <c r="S34" s="1285"/>
      <c r="T34" s="1285"/>
      <c r="U34" s="1285"/>
      <c r="V34" s="1285"/>
      <c r="W34" s="1285"/>
      <c r="X34" s="1285"/>
      <c r="Y34" s="1285"/>
      <c r="Z34" s="1285"/>
      <c r="AA34" s="1285"/>
      <c r="AB34" s="1285"/>
      <c r="AC34" s="1285"/>
      <c r="AD34" s="1285"/>
      <c r="AE34" s="1285"/>
      <c r="AF34" s="1285"/>
      <c r="AG34" s="1285"/>
      <c r="AH34" s="1285"/>
      <c r="AI34" s="1285"/>
      <c r="AJ34" s="1285"/>
      <c r="AK34" s="1285"/>
      <c r="AL34" s="1285"/>
      <c r="AM34" s="1285"/>
      <c r="AN34" s="1285"/>
      <c r="AO34" s="1285"/>
      <c r="AP34" s="1285"/>
      <c r="AQ34" s="1285"/>
      <c r="AR34" s="1285"/>
      <c r="AS34" s="1285"/>
      <c r="AT34" s="1285"/>
      <c r="AU34" s="1285"/>
      <c r="AV34" s="1285"/>
      <c r="AW34" s="1285"/>
      <c r="AX34" s="1285"/>
      <c r="AY34" s="1285"/>
      <c r="AZ34" s="1285"/>
      <c r="BA34" s="1285"/>
      <c r="BB34" s="1285"/>
      <c r="BC34" s="1285"/>
    </row>
    <row r="35" spans="1:55" ht="15" x14ac:dyDescent="0.25">
      <c r="A35" s="1284">
        <v>1</v>
      </c>
      <c r="B35" s="225"/>
      <c r="C35" s="232"/>
      <c r="D35" s="1285"/>
      <c r="E35" s="1285"/>
      <c r="F35" s="1285"/>
      <c r="G35" s="1286"/>
      <c r="H35" s="1286" t="s">
        <v>2444</v>
      </c>
      <c r="I35" s="1286"/>
      <c r="J35" s="1285"/>
      <c r="K35" s="1285"/>
      <c r="L35" s="1300"/>
      <c r="M35" s="1300"/>
      <c r="N35" s="1300"/>
      <c r="O35" s="1300"/>
      <c r="P35" s="1285"/>
      <c r="Q35" s="1285"/>
      <c r="R35" s="1285"/>
      <c r="S35" s="1285"/>
      <c r="T35" s="1285"/>
      <c r="U35" s="1285"/>
      <c r="V35" s="1285"/>
      <c r="W35" s="1285"/>
      <c r="X35" s="1285"/>
      <c r="Y35" s="1285"/>
      <c r="Z35" s="1285"/>
      <c r="AA35" s="1285"/>
      <c r="AB35" s="1285"/>
      <c r="AC35" s="1285"/>
      <c r="AD35" s="1285"/>
      <c r="AE35" s="1285"/>
      <c r="AF35" s="1285"/>
      <c r="AG35" s="1285"/>
      <c r="AH35" s="1285"/>
      <c r="AI35" s="1285"/>
      <c r="AJ35" s="1285"/>
      <c r="AK35" s="1285"/>
      <c r="AL35" s="1285"/>
      <c r="AM35" s="1285"/>
      <c r="AN35" s="1285"/>
      <c r="AO35" s="1285"/>
      <c r="AP35" s="1285"/>
      <c r="AQ35" s="1285"/>
      <c r="AR35" s="1285"/>
      <c r="AS35" s="1285"/>
      <c r="AT35" s="1285"/>
      <c r="AU35" s="1285"/>
      <c r="AV35" s="1285"/>
      <c r="AW35" s="1285"/>
      <c r="AX35" s="1285"/>
      <c r="AY35" s="1285"/>
      <c r="AZ35" s="1285"/>
      <c r="BA35" s="1285"/>
      <c r="BB35" s="1285"/>
      <c r="BC35" s="1285"/>
    </row>
    <row r="36" spans="1:55" ht="15" x14ac:dyDescent="0.25">
      <c r="A36" s="1284">
        <v>2</v>
      </c>
      <c r="B36" s="225"/>
      <c r="C36" s="232"/>
      <c r="D36" s="1285"/>
      <c r="E36" s="1285"/>
      <c r="F36" s="1285"/>
      <c r="G36" s="1286"/>
      <c r="H36" s="1286" t="s">
        <v>2445</v>
      </c>
      <c r="I36" s="1286"/>
      <c r="J36" s="1285"/>
      <c r="K36" s="1285"/>
      <c r="L36" s="1300"/>
      <c r="M36" s="1300"/>
      <c r="N36" s="1300"/>
      <c r="O36" s="1300"/>
      <c r="P36" s="1285"/>
      <c r="Q36" s="1285"/>
      <c r="R36" s="1285"/>
      <c r="S36" s="1285"/>
      <c r="T36" s="1285"/>
      <c r="U36" s="1285"/>
      <c r="V36" s="1285"/>
      <c r="W36" s="1285"/>
      <c r="X36" s="1285"/>
      <c r="Y36" s="1285"/>
      <c r="Z36" s="1285"/>
      <c r="AA36" s="1285"/>
      <c r="AB36" s="1285"/>
      <c r="AC36" s="1285"/>
      <c r="AD36" s="1285"/>
      <c r="AE36" s="1285"/>
      <c r="AF36" s="1285"/>
      <c r="AG36" s="1285"/>
      <c r="AH36" s="1285"/>
      <c r="AI36" s="1285"/>
      <c r="AJ36" s="1285"/>
      <c r="AK36" s="1285"/>
      <c r="AL36" s="1285"/>
      <c r="AM36" s="1285"/>
      <c r="AN36" s="1285"/>
      <c r="AO36" s="1285"/>
      <c r="AP36" s="1285"/>
      <c r="AQ36" s="1285"/>
      <c r="AR36" s="1285"/>
      <c r="AS36" s="1285"/>
      <c r="AT36" s="1285"/>
      <c r="AU36" s="1285"/>
      <c r="AV36" s="1285"/>
      <c r="AW36" s="1285"/>
      <c r="AX36" s="1285"/>
      <c r="AY36" s="1285"/>
      <c r="AZ36" s="1285"/>
      <c r="BA36" s="1285"/>
      <c r="BB36" s="1285"/>
      <c r="BC36" s="1285"/>
    </row>
    <row r="37" spans="1:55" ht="15" x14ac:dyDescent="0.25">
      <c r="A37" s="1284">
        <v>3</v>
      </c>
      <c r="B37" s="225"/>
      <c r="C37" s="232"/>
      <c r="D37" s="1285"/>
      <c r="E37" s="1285"/>
      <c r="F37" s="1285"/>
      <c r="G37" s="1286"/>
      <c r="H37" s="1286" t="s">
        <v>2446</v>
      </c>
      <c r="I37" s="1286"/>
      <c r="J37" s="1285"/>
      <c r="K37" s="1285"/>
      <c r="L37" s="1300"/>
      <c r="M37" s="1300"/>
      <c r="N37" s="1300"/>
      <c r="O37" s="1300"/>
      <c r="P37" s="1285"/>
      <c r="Q37" s="1285"/>
      <c r="R37" s="1285"/>
      <c r="S37" s="1285"/>
      <c r="T37" s="1285"/>
      <c r="U37" s="1285"/>
      <c r="V37" s="1285"/>
      <c r="W37" s="1285"/>
      <c r="X37" s="1285"/>
      <c r="Y37" s="1285"/>
      <c r="Z37" s="1285"/>
      <c r="AA37" s="1285"/>
      <c r="AB37" s="1285"/>
      <c r="AC37" s="1285"/>
      <c r="AD37" s="1285"/>
      <c r="AE37" s="1285"/>
      <c r="AF37" s="1285"/>
      <c r="AG37" s="1285"/>
      <c r="AH37" s="1285"/>
      <c r="AI37" s="1285"/>
      <c r="AJ37" s="1285"/>
      <c r="AK37" s="1285"/>
      <c r="AL37" s="1285"/>
      <c r="AM37" s="1285"/>
      <c r="AN37" s="1285"/>
      <c r="AO37" s="1285"/>
      <c r="AP37" s="1285"/>
      <c r="AQ37" s="1285"/>
      <c r="AR37" s="1285"/>
      <c r="AS37" s="1285"/>
      <c r="AT37" s="1285"/>
      <c r="AU37" s="1285"/>
      <c r="AV37" s="1285"/>
      <c r="AW37" s="1285"/>
      <c r="AX37" s="1285"/>
      <c r="AY37" s="1285"/>
      <c r="AZ37" s="1285"/>
      <c r="BA37" s="1285"/>
      <c r="BB37" s="1285"/>
      <c r="BC37" s="1285"/>
    </row>
    <row r="38" spans="1:55" ht="15" x14ac:dyDescent="0.25">
      <c r="A38" s="1284">
        <v>4</v>
      </c>
      <c r="B38" s="225"/>
      <c r="C38" s="232"/>
      <c r="D38" s="1285"/>
      <c r="E38" s="1285"/>
      <c r="F38" s="1285"/>
      <c r="G38" s="1286"/>
      <c r="H38" s="1286" t="s">
        <v>2447</v>
      </c>
      <c r="I38" s="1286"/>
      <c r="J38" s="1285"/>
      <c r="K38" s="1285"/>
      <c r="L38" s="1300"/>
      <c r="M38" s="1300"/>
      <c r="N38" s="1300"/>
      <c r="O38" s="1300"/>
      <c r="P38" s="1285"/>
      <c r="Q38" s="1285"/>
      <c r="R38" s="1285"/>
      <c r="S38" s="1285"/>
      <c r="T38" s="1285"/>
      <c r="U38" s="1285"/>
      <c r="V38" s="1285"/>
      <c r="W38" s="1285"/>
      <c r="X38" s="1285"/>
      <c r="Y38" s="1285"/>
      <c r="Z38" s="1285"/>
      <c r="AA38" s="1285"/>
      <c r="AB38" s="1285"/>
      <c r="AC38" s="1285"/>
      <c r="AD38" s="1285"/>
      <c r="AE38" s="1285"/>
      <c r="AF38" s="1285"/>
      <c r="AG38" s="1285"/>
      <c r="AH38" s="1285"/>
      <c r="AI38" s="1285"/>
      <c r="AJ38" s="1285"/>
      <c r="AK38" s="1285"/>
      <c r="AL38" s="1285"/>
      <c r="AM38" s="1285"/>
      <c r="AN38" s="1285"/>
      <c r="AO38" s="1285"/>
      <c r="AP38" s="1285"/>
      <c r="AQ38" s="1285"/>
      <c r="AR38" s="1285"/>
      <c r="AS38" s="1285"/>
      <c r="AT38" s="1285"/>
      <c r="AU38" s="1285"/>
      <c r="AV38" s="1285"/>
      <c r="AW38" s="1285"/>
      <c r="AX38" s="1285"/>
      <c r="AY38" s="1285"/>
      <c r="AZ38" s="1285"/>
      <c r="BA38" s="1285"/>
      <c r="BB38" s="1285"/>
      <c r="BC38" s="1285"/>
    </row>
    <row r="39" spans="1:55" ht="15" x14ac:dyDescent="0.25">
      <c r="A39" s="1284">
        <v>5</v>
      </c>
      <c r="B39" s="225"/>
      <c r="C39" s="232"/>
      <c r="D39" s="1285"/>
      <c r="E39" s="1285"/>
      <c r="F39" s="1285"/>
      <c r="G39" s="1286"/>
      <c r="H39" s="1286" t="s">
        <v>2448</v>
      </c>
      <c r="I39" s="1286"/>
      <c r="J39" s="1285"/>
      <c r="K39" s="1285"/>
      <c r="L39" s="1300"/>
      <c r="M39" s="1300"/>
      <c r="N39" s="1300"/>
      <c r="O39" s="1300"/>
      <c r="P39" s="1285"/>
      <c r="Q39" s="1285"/>
      <c r="R39" s="1285"/>
      <c r="S39" s="1285"/>
      <c r="T39" s="1285"/>
      <c r="U39" s="1285"/>
      <c r="V39" s="1285"/>
      <c r="W39" s="1285"/>
      <c r="X39" s="1285"/>
      <c r="Y39" s="1285"/>
      <c r="Z39" s="1285"/>
      <c r="AA39" s="1285"/>
      <c r="AB39" s="1285"/>
      <c r="AC39" s="1285"/>
      <c r="AD39" s="1285"/>
      <c r="AE39" s="1285"/>
      <c r="AF39" s="1285"/>
      <c r="AG39" s="1285"/>
      <c r="AH39" s="1285"/>
      <c r="AI39" s="1285"/>
      <c r="AJ39" s="1285"/>
      <c r="AK39" s="1285"/>
      <c r="AL39" s="1285"/>
      <c r="AM39" s="1285"/>
      <c r="AN39" s="1285"/>
      <c r="AO39" s="1285"/>
      <c r="AP39" s="1285"/>
      <c r="AQ39" s="1285"/>
      <c r="AR39" s="1285"/>
      <c r="AS39" s="1285"/>
      <c r="AT39" s="1285"/>
      <c r="AU39" s="1285"/>
      <c r="AV39" s="1285"/>
      <c r="AW39" s="1285"/>
      <c r="AX39" s="1285"/>
      <c r="AY39" s="1285"/>
      <c r="AZ39" s="1285"/>
      <c r="BA39" s="1285"/>
      <c r="BB39" s="1285"/>
      <c r="BC39" s="1285"/>
    </row>
    <row r="40" spans="1:55" ht="15" x14ac:dyDescent="0.25">
      <c r="A40" s="1284"/>
      <c r="B40" s="222" t="e">
        <f>IF(AND($C$8="UBL",$B$35&lt;&gt;"MEDIUM TERM WORKING CAPITAL"),"Not a valid end use for UBL","")</f>
        <v>#N/A</v>
      </c>
      <c r="C40" s="1289"/>
      <c r="D40" s="1285"/>
      <c r="E40" s="1285"/>
      <c r="F40" s="1285"/>
      <c r="G40" s="1286"/>
      <c r="H40" s="1286" t="s">
        <v>2449</v>
      </c>
      <c r="I40" s="1286"/>
      <c r="J40" s="1285"/>
      <c r="K40" s="1285"/>
      <c r="L40" s="1300"/>
      <c r="M40" s="1300"/>
      <c r="N40" s="1300"/>
      <c r="O40" s="1300"/>
      <c r="P40" s="1285"/>
      <c r="Q40" s="1285"/>
      <c r="R40" s="1285"/>
      <c r="S40" s="1285"/>
      <c r="T40" s="1285"/>
      <c r="U40" s="1285"/>
      <c r="V40" s="1285"/>
      <c r="W40" s="1285"/>
      <c r="X40" s="1285"/>
      <c r="Y40" s="1285"/>
      <c r="Z40" s="1285"/>
      <c r="AA40" s="1285"/>
      <c r="AB40" s="1285"/>
      <c r="AC40" s="1285"/>
      <c r="AD40" s="1285"/>
      <c r="AE40" s="1285"/>
      <c r="AF40" s="1285"/>
      <c r="AG40" s="1285"/>
      <c r="AH40" s="1285"/>
      <c r="AI40" s="1285"/>
      <c r="AJ40" s="1285"/>
      <c r="AK40" s="1285"/>
      <c r="AL40" s="1285"/>
      <c r="AM40" s="1285"/>
      <c r="AN40" s="1285"/>
      <c r="AO40" s="1285"/>
      <c r="AP40" s="1285"/>
      <c r="AQ40" s="1285"/>
      <c r="AR40" s="1285"/>
      <c r="AS40" s="1285"/>
      <c r="AT40" s="1285"/>
      <c r="AU40" s="1285"/>
      <c r="AV40" s="1285"/>
      <c r="AW40" s="1285"/>
      <c r="AX40" s="1285"/>
      <c r="AY40" s="1285"/>
      <c r="AZ40" s="1285"/>
      <c r="BA40" s="1285"/>
      <c r="BB40" s="1285"/>
      <c r="BC40" s="1285"/>
    </row>
    <row r="41" spans="1:55" ht="15.75" hidden="1" x14ac:dyDescent="0.25">
      <c r="A41" s="1299" t="s">
        <v>2450</v>
      </c>
      <c r="B41" s="1293" t="s">
        <v>2451</v>
      </c>
      <c r="C41" s="231">
        <v>5000000</v>
      </c>
      <c r="D41" s="1285"/>
      <c r="E41" s="1285"/>
      <c r="F41" s="1285"/>
      <c r="G41" s="1286"/>
      <c r="H41" s="1286" t="s">
        <v>2452</v>
      </c>
      <c r="I41" s="1286"/>
      <c r="J41" s="1285"/>
      <c r="K41" s="1285"/>
      <c r="L41" s="1300"/>
      <c r="M41" s="1300"/>
      <c r="N41" s="1300"/>
      <c r="O41" s="1300"/>
      <c r="P41" s="1285"/>
      <c r="Q41" s="1285"/>
      <c r="R41" s="1285"/>
      <c r="S41" s="1285"/>
      <c r="T41" s="1285"/>
      <c r="U41" s="1285"/>
      <c r="V41" s="1285"/>
      <c r="W41" s="1285"/>
      <c r="X41" s="1285"/>
      <c r="Y41" s="1285"/>
      <c r="Z41" s="1285"/>
      <c r="AA41" s="1285"/>
      <c r="AB41" s="1285"/>
      <c r="AC41" s="1285"/>
      <c r="AD41" s="1285"/>
      <c r="AE41" s="1285"/>
      <c r="AF41" s="1285"/>
      <c r="AG41" s="1285"/>
      <c r="AH41" s="1285"/>
      <c r="AI41" s="1285"/>
      <c r="AJ41" s="1285"/>
      <c r="AK41" s="1285"/>
      <c r="AL41" s="1285"/>
      <c r="AM41" s="1285"/>
      <c r="AN41" s="1285"/>
      <c r="AO41" s="1285"/>
      <c r="AP41" s="1285"/>
      <c r="AQ41" s="1285"/>
      <c r="AR41" s="1285"/>
      <c r="AS41" s="1285"/>
      <c r="AT41" s="1285"/>
      <c r="AU41" s="1285"/>
      <c r="AV41" s="1285"/>
      <c r="AW41" s="1285"/>
      <c r="AX41" s="1285"/>
      <c r="AY41" s="1285"/>
      <c r="AZ41" s="1285"/>
      <c r="BA41" s="1285"/>
      <c r="BB41" s="1285"/>
      <c r="BC41" s="1285"/>
    </row>
    <row r="42" spans="1:55" ht="15" hidden="1" x14ac:dyDescent="0.25">
      <c r="A42" s="1284"/>
      <c r="B42" s="1285"/>
      <c r="C42" s="234" t="str">
        <f>IF((C41+C32+C19)&lt;&gt;$C$16,"A+B+C should tally with loan amount","")</f>
        <v>A+B+C should tally with loan amount</v>
      </c>
      <c r="D42" s="1285"/>
      <c r="E42" s="1285"/>
      <c r="F42" s="1285"/>
      <c r="G42" s="1286"/>
      <c r="H42" s="1286" t="s">
        <v>2453</v>
      </c>
      <c r="I42" s="1286"/>
      <c r="J42" s="1285"/>
      <c r="K42" s="1285"/>
      <c r="L42" s="1300"/>
      <c r="M42" s="1300"/>
      <c r="N42" s="1300"/>
      <c r="O42" s="1300"/>
      <c r="P42" s="1285"/>
      <c r="Q42" s="1285"/>
      <c r="R42" s="1285"/>
      <c r="S42" s="1285"/>
      <c r="T42" s="1285"/>
      <c r="U42" s="1285"/>
      <c r="V42" s="1285"/>
      <c r="W42" s="1285"/>
      <c r="X42" s="1285"/>
      <c r="Y42" s="1285"/>
      <c r="Z42" s="1285"/>
      <c r="AA42" s="1285"/>
      <c r="AB42" s="1285"/>
      <c r="AC42" s="1285"/>
      <c r="AD42" s="1285"/>
      <c r="AE42" s="1285"/>
      <c r="AF42" s="1285"/>
      <c r="AG42" s="1285"/>
      <c r="AH42" s="1285"/>
      <c r="AI42" s="1285"/>
      <c r="AJ42" s="1285"/>
      <c r="AK42" s="1285"/>
      <c r="AL42" s="1285"/>
      <c r="AM42" s="1285"/>
      <c r="AN42" s="1285"/>
      <c r="AO42" s="1285"/>
      <c r="AP42" s="1285"/>
      <c r="AQ42" s="1285"/>
      <c r="AR42" s="1285"/>
      <c r="AS42" s="1285"/>
      <c r="AT42" s="1285"/>
      <c r="AU42" s="1285"/>
      <c r="AV42" s="1285"/>
      <c r="AW42" s="1285"/>
      <c r="AX42" s="1285"/>
      <c r="AY42" s="1285"/>
      <c r="AZ42" s="1285"/>
      <c r="BA42" s="1285"/>
      <c r="BB42" s="1285"/>
      <c r="BC42" s="1285"/>
    </row>
    <row r="43" spans="1:55" ht="15" x14ac:dyDescent="0.25">
      <c r="A43" s="1284"/>
      <c r="B43" s="1285"/>
      <c r="C43" s="1289"/>
      <c r="D43" s="1285"/>
      <c r="E43" s="1285"/>
      <c r="F43" s="1285"/>
      <c r="G43" s="1286"/>
      <c r="H43" s="1286" t="s">
        <v>2454</v>
      </c>
      <c r="I43" s="1286"/>
      <c r="J43" s="1285"/>
      <c r="K43" s="1285"/>
      <c r="L43" s="1300"/>
      <c r="M43" s="1300"/>
      <c r="N43" s="1300"/>
      <c r="O43" s="1300"/>
      <c r="P43" s="1285"/>
      <c r="Q43" s="1285"/>
      <c r="R43" s="1285"/>
      <c r="S43" s="1285"/>
      <c r="T43" s="1285"/>
      <c r="U43" s="1285"/>
      <c r="V43" s="1285"/>
      <c r="W43" s="1285"/>
      <c r="X43" s="1285"/>
      <c r="Y43" s="1285"/>
      <c r="Z43" s="1285"/>
      <c r="AA43" s="1285"/>
      <c r="AB43" s="1285"/>
      <c r="AC43" s="1285"/>
      <c r="AD43" s="1285"/>
      <c r="AE43" s="1285"/>
      <c r="AF43" s="1285"/>
      <c r="AG43" s="1285"/>
      <c r="AH43" s="1285"/>
      <c r="AI43" s="1285"/>
      <c r="AJ43" s="1285"/>
      <c r="AK43" s="1285"/>
      <c r="AL43" s="1285"/>
      <c r="AM43" s="1285"/>
      <c r="AN43" s="1285"/>
      <c r="AO43" s="1285"/>
      <c r="AP43" s="1285"/>
      <c r="AQ43" s="1285"/>
      <c r="AR43" s="1285"/>
      <c r="AS43" s="1285"/>
      <c r="AT43" s="1285"/>
      <c r="AU43" s="1285"/>
      <c r="AV43" s="1285"/>
      <c r="AW43" s="1285"/>
      <c r="AX43" s="1285"/>
      <c r="AY43" s="1285"/>
      <c r="AZ43" s="1285"/>
      <c r="BA43" s="1285"/>
      <c r="BB43" s="1285"/>
      <c r="BC43" s="1285"/>
    </row>
    <row r="44" spans="1:55" ht="15" x14ac:dyDescent="0.25">
      <c r="A44" s="1292"/>
      <c r="B44" s="3108" t="s">
        <v>2455</v>
      </c>
      <c r="C44" s="3109"/>
      <c r="D44" s="1285"/>
      <c r="E44" s="1285"/>
      <c r="F44" s="1285"/>
      <c r="G44" s="1286"/>
      <c r="H44" s="1286" t="s">
        <v>2456</v>
      </c>
      <c r="I44" s="1286"/>
      <c r="J44" s="1285"/>
      <c r="K44" s="1285"/>
      <c r="L44" s="1300"/>
      <c r="M44" s="1300"/>
      <c r="N44" s="1300"/>
      <c r="O44" s="1300"/>
      <c r="P44" s="1285"/>
      <c r="Q44" s="1285"/>
      <c r="R44" s="1285"/>
      <c r="S44" s="1285"/>
      <c r="T44" s="1285"/>
      <c r="U44" s="1285"/>
      <c r="V44" s="1285"/>
      <c r="W44" s="1285"/>
      <c r="X44" s="1285"/>
      <c r="Y44" s="1285"/>
      <c r="Z44" s="1285"/>
      <c r="AA44" s="1285"/>
      <c r="AB44" s="1285"/>
      <c r="AC44" s="1285"/>
      <c r="AD44" s="1285"/>
      <c r="AE44" s="1285"/>
      <c r="AF44" s="1285"/>
      <c r="AG44" s="1285"/>
      <c r="AH44" s="1285"/>
      <c r="AI44" s="1285"/>
      <c r="AJ44" s="1285"/>
      <c r="AK44" s="1285"/>
      <c r="AL44" s="1285"/>
      <c r="AM44" s="1285"/>
      <c r="AN44" s="1285"/>
      <c r="AO44" s="1285"/>
      <c r="AP44" s="1285"/>
      <c r="AQ44" s="1285"/>
      <c r="AR44" s="1285"/>
      <c r="AS44" s="1285"/>
      <c r="AT44" s="1285"/>
      <c r="AU44" s="1285"/>
      <c r="AV44" s="1285"/>
      <c r="AW44" s="1285"/>
      <c r="AX44" s="1285"/>
      <c r="AY44" s="1285"/>
      <c r="AZ44" s="1285"/>
      <c r="BA44" s="1285"/>
      <c r="BB44" s="1285"/>
      <c r="BC44" s="1285"/>
    </row>
    <row r="45" spans="1:55" ht="15" x14ac:dyDescent="0.25">
      <c r="A45" s="1284"/>
      <c r="B45" s="1293" t="s">
        <v>2457</v>
      </c>
      <c r="C45" s="225"/>
      <c r="D45" s="1285"/>
      <c r="E45" s="1285"/>
      <c r="F45" s="1285"/>
      <c r="G45" s="1286"/>
      <c r="H45" s="1286" t="s">
        <v>2458</v>
      </c>
      <c r="I45" s="1286"/>
      <c r="J45" s="1285"/>
      <c r="K45" s="1285"/>
      <c r="L45" s="1300"/>
      <c r="M45" s="1300"/>
      <c r="N45" s="1300"/>
      <c r="O45" s="1300"/>
      <c r="P45" s="1285"/>
      <c r="Q45" s="1285"/>
      <c r="R45" s="1285"/>
      <c r="S45" s="1285"/>
      <c r="T45" s="1285"/>
      <c r="U45" s="1285"/>
      <c r="V45" s="1285"/>
      <c r="W45" s="1285"/>
      <c r="X45" s="1285"/>
      <c r="Y45" s="1285"/>
      <c r="Z45" s="1285"/>
      <c r="AA45" s="1285"/>
      <c r="AB45" s="1285"/>
      <c r="AC45" s="1285"/>
      <c r="AD45" s="1285"/>
      <c r="AE45" s="1285"/>
      <c r="AF45" s="1285"/>
      <c r="AG45" s="1285"/>
      <c r="AH45" s="1285"/>
      <c r="AI45" s="1285"/>
      <c r="AJ45" s="1285"/>
      <c r="AK45" s="1285"/>
      <c r="AL45" s="1285"/>
      <c r="AM45" s="1285"/>
      <c r="AN45" s="1285"/>
      <c r="AO45" s="1285"/>
      <c r="AP45" s="1285"/>
      <c r="AQ45" s="1285"/>
      <c r="AR45" s="1285"/>
      <c r="AS45" s="1285"/>
      <c r="AT45" s="1285"/>
      <c r="AU45" s="1285"/>
      <c r="AV45" s="1285"/>
      <c r="AW45" s="1285"/>
      <c r="AX45" s="1285"/>
      <c r="AY45" s="1285"/>
      <c r="AZ45" s="1285"/>
      <c r="BA45" s="1285"/>
      <c r="BB45" s="1285"/>
      <c r="BC45" s="1285"/>
    </row>
    <row r="46" spans="1:55" ht="15" x14ac:dyDescent="0.25">
      <c r="A46" s="1284"/>
      <c r="B46" s="1293" t="s">
        <v>2459</v>
      </c>
      <c r="C46" s="235"/>
      <c r="D46" s="227" t="e">
        <f>IF(AND($C$8="UBL",$C$45&lt;&gt;"MEDIUM TERM WORKING CAPITAL"),"Not a valid end use for UBL","")</f>
        <v>#N/A</v>
      </c>
      <c r="E46" s="1285"/>
      <c r="F46" s="1285"/>
      <c r="G46" s="1286"/>
      <c r="H46" s="1286" t="s">
        <v>2460</v>
      </c>
      <c r="I46" s="1286"/>
      <c r="J46" s="1285"/>
      <c r="K46" s="1285"/>
      <c r="L46" s="1300"/>
      <c r="M46" s="1300"/>
      <c r="N46" s="1300"/>
      <c r="O46" s="1300"/>
      <c r="P46" s="1285"/>
      <c r="Q46" s="1285"/>
      <c r="R46" s="1285"/>
      <c r="S46" s="1285"/>
      <c r="T46" s="1285"/>
      <c r="U46" s="1285"/>
      <c r="V46" s="1285"/>
      <c r="W46" s="1285"/>
      <c r="X46" s="1285"/>
      <c r="Y46" s="1285"/>
      <c r="Z46" s="1285"/>
      <c r="AA46" s="1285"/>
      <c r="AB46" s="1285"/>
      <c r="AC46" s="1285"/>
      <c r="AD46" s="1285"/>
      <c r="AE46" s="1285"/>
      <c r="AF46" s="1285"/>
      <c r="AG46" s="1285"/>
      <c r="AH46" s="1285"/>
      <c r="AI46" s="1285"/>
      <c r="AJ46" s="1285"/>
      <c r="AK46" s="1285"/>
      <c r="AL46" s="1285"/>
      <c r="AM46" s="1285"/>
      <c r="AN46" s="1285"/>
      <c r="AO46" s="1285"/>
      <c r="AP46" s="1285"/>
      <c r="AQ46" s="1285"/>
      <c r="AR46" s="1285"/>
      <c r="AS46" s="1285"/>
      <c r="AT46" s="1285"/>
      <c r="AU46" s="1285"/>
      <c r="AV46" s="1285"/>
      <c r="AW46" s="1285"/>
      <c r="AX46" s="1285"/>
      <c r="AY46" s="1285"/>
      <c r="AZ46" s="1285"/>
      <c r="BA46" s="1285"/>
      <c r="BB46" s="1285"/>
      <c r="BC46" s="1285"/>
    </row>
    <row r="47" spans="1:55" ht="15" x14ac:dyDescent="0.25">
      <c r="A47" s="1284"/>
      <c r="B47" s="1293" t="s">
        <v>2461</v>
      </c>
      <c r="C47" s="235"/>
      <c r="D47" s="1285"/>
      <c r="E47" s="1285"/>
      <c r="F47" s="1285"/>
      <c r="G47" s="1286"/>
      <c r="H47" s="1286" t="s">
        <v>2462</v>
      </c>
      <c r="I47" s="1286"/>
      <c r="J47" s="1285"/>
      <c r="K47" s="1285"/>
      <c r="L47" s="1300"/>
      <c r="M47" s="1300"/>
      <c r="N47" s="1300"/>
      <c r="O47" s="1300"/>
      <c r="P47" s="1285"/>
      <c r="Q47" s="1285"/>
      <c r="R47" s="1285"/>
      <c r="S47" s="1285"/>
      <c r="T47" s="1285"/>
      <c r="U47" s="1285"/>
      <c r="V47" s="1285"/>
      <c r="W47" s="1285"/>
      <c r="X47" s="1285"/>
      <c r="Y47" s="1285"/>
      <c r="Z47" s="1285"/>
      <c r="AA47" s="1285"/>
      <c r="AB47" s="1285"/>
      <c r="AC47" s="1285"/>
      <c r="AD47" s="1285"/>
      <c r="AE47" s="1285"/>
      <c r="AF47" s="1285"/>
      <c r="AG47" s="1285"/>
      <c r="AH47" s="1285"/>
      <c r="AI47" s="1285"/>
      <c r="AJ47" s="1285"/>
      <c r="AK47" s="1285"/>
      <c r="AL47" s="1285"/>
      <c r="AM47" s="1285"/>
      <c r="AN47" s="1285"/>
      <c r="AO47" s="1285"/>
      <c r="AP47" s="1285"/>
      <c r="AQ47" s="1285"/>
      <c r="AR47" s="1285"/>
      <c r="AS47" s="1285"/>
      <c r="AT47" s="1285"/>
      <c r="AU47" s="1285"/>
      <c r="AV47" s="1285"/>
      <c r="AW47" s="1285"/>
      <c r="AX47" s="1285"/>
      <c r="AY47" s="1285"/>
      <c r="AZ47" s="1285"/>
      <c r="BA47" s="1285"/>
      <c r="BB47" s="1285"/>
      <c r="BC47" s="1285"/>
    </row>
    <row r="48" spans="1:55" ht="15" x14ac:dyDescent="0.25">
      <c r="A48" s="1284"/>
      <c r="B48" s="1293" t="s">
        <v>2463</v>
      </c>
      <c r="C48" s="235"/>
      <c r="D48" s="1285"/>
      <c r="E48" s="1285"/>
      <c r="F48" s="1285"/>
      <c r="G48" s="1286"/>
      <c r="H48" s="1286" t="s">
        <v>2464</v>
      </c>
      <c r="I48" s="1286"/>
      <c r="J48" s="1285"/>
      <c r="K48" s="1285"/>
      <c r="L48" s="1300"/>
      <c r="M48" s="1300"/>
      <c r="N48" s="1300"/>
      <c r="O48" s="1300"/>
      <c r="P48" s="1285"/>
      <c r="Q48" s="1285"/>
      <c r="R48" s="1285"/>
      <c r="S48" s="1285"/>
      <c r="T48" s="1285"/>
      <c r="U48" s="1285"/>
      <c r="V48" s="1285"/>
      <c r="W48" s="1285"/>
      <c r="X48" s="1285"/>
      <c r="Y48" s="1285"/>
      <c r="Z48" s="1285"/>
      <c r="AA48" s="1285"/>
      <c r="AB48" s="1285"/>
      <c r="AC48" s="1285"/>
      <c r="AD48" s="1285"/>
      <c r="AE48" s="1285"/>
      <c r="AF48" s="1285"/>
      <c r="AG48" s="1285"/>
      <c r="AH48" s="1285"/>
      <c r="AI48" s="1285"/>
      <c r="AJ48" s="1285"/>
      <c r="AK48" s="1285"/>
      <c r="AL48" s="1285"/>
      <c r="AM48" s="1285"/>
      <c r="AN48" s="1285"/>
      <c r="AO48" s="1285"/>
      <c r="AP48" s="1285"/>
      <c r="AQ48" s="1285"/>
      <c r="AR48" s="1285"/>
      <c r="AS48" s="1285"/>
      <c r="AT48" s="1285"/>
      <c r="AU48" s="1285"/>
      <c r="AV48" s="1285"/>
      <c r="AW48" s="1285"/>
      <c r="AX48" s="1285"/>
      <c r="AY48" s="1285"/>
      <c r="AZ48" s="1285"/>
      <c r="BA48" s="1285"/>
      <c r="BB48" s="1285"/>
      <c r="BC48" s="1285"/>
    </row>
    <row r="49" spans="1:55" ht="25.5" x14ac:dyDescent="0.25">
      <c r="A49" s="1284"/>
      <c r="B49" s="1301" t="s">
        <v>2465</v>
      </c>
      <c r="C49" s="236"/>
      <c r="D49" s="1302"/>
      <c r="E49" s="1285"/>
      <c r="F49" s="1285"/>
      <c r="G49" s="1286"/>
      <c r="H49" s="1286" t="s">
        <v>2466</v>
      </c>
      <c r="I49" s="1286"/>
      <c r="J49" s="1285"/>
      <c r="K49" s="1285"/>
      <c r="L49" s="1300"/>
      <c r="M49" s="1300"/>
      <c r="N49" s="1300"/>
      <c r="O49" s="1300"/>
      <c r="P49" s="1285"/>
      <c r="Q49" s="1285"/>
      <c r="R49" s="1285"/>
      <c r="S49" s="1285"/>
      <c r="T49" s="1285"/>
      <c r="U49" s="1285"/>
      <c r="V49" s="1285"/>
      <c r="W49" s="1285"/>
      <c r="X49" s="1285"/>
      <c r="Y49" s="1285"/>
      <c r="Z49" s="1285"/>
      <c r="AA49" s="1285"/>
      <c r="AB49" s="1285"/>
      <c r="AC49" s="1285"/>
      <c r="AD49" s="1285"/>
      <c r="AE49" s="1285"/>
      <c r="AF49" s="1285"/>
      <c r="AG49" s="1285"/>
      <c r="AH49" s="1285"/>
      <c r="AI49" s="1285"/>
      <c r="AJ49" s="1285"/>
      <c r="AK49" s="1285"/>
      <c r="AL49" s="1285"/>
      <c r="AM49" s="1285"/>
      <c r="AN49" s="1285"/>
      <c r="AO49" s="1285"/>
      <c r="AP49" s="1285"/>
      <c r="AQ49" s="1285"/>
      <c r="AR49" s="1285"/>
      <c r="AS49" s="1285"/>
      <c r="AT49" s="1285"/>
      <c r="AU49" s="1285"/>
      <c r="AV49" s="1285"/>
      <c r="AW49" s="1285"/>
      <c r="AX49" s="1285"/>
      <c r="AY49" s="1285"/>
      <c r="AZ49" s="1285"/>
      <c r="BA49" s="1285"/>
      <c r="BB49" s="1285"/>
      <c r="BC49" s="1285"/>
    </row>
    <row r="50" spans="1:55" ht="15" x14ac:dyDescent="0.25">
      <c r="A50" s="1284"/>
      <c r="B50" s="1285"/>
      <c r="C50" s="223" t="str">
        <f>IF(LEN(C49)&gt;200,"Please restrict the description to 200 characters","")</f>
        <v/>
      </c>
      <c r="D50" s="1285"/>
      <c r="E50" s="1285"/>
      <c r="F50" s="1285"/>
      <c r="G50" s="1286"/>
      <c r="H50" s="1286" t="s">
        <v>2467</v>
      </c>
      <c r="I50" s="1286"/>
      <c r="J50" s="1285"/>
      <c r="K50" s="1285"/>
      <c r="L50" s="1300"/>
      <c r="M50" s="1300"/>
      <c r="N50" s="1300"/>
      <c r="O50" s="1300"/>
      <c r="P50" s="1285"/>
      <c r="Q50" s="1285"/>
      <c r="R50" s="1285"/>
      <c r="S50" s="1285"/>
      <c r="T50" s="1285"/>
      <c r="U50" s="1285"/>
      <c r="V50" s="1285"/>
      <c r="W50" s="1285"/>
      <c r="X50" s="1285"/>
      <c r="Y50" s="1285"/>
      <c r="Z50" s="1285"/>
      <c r="AA50" s="1285"/>
      <c r="AB50" s="1285"/>
      <c r="AC50" s="1285"/>
      <c r="AD50" s="1285"/>
      <c r="AE50" s="1285"/>
      <c r="AF50" s="1285"/>
      <c r="AG50" s="1285"/>
      <c r="AH50" s="1285"/>
      <c r="AI50" s="1285"/>
      <c r="AJ50" s="1285"/>
      <c r="AK50" s="1285"/>
      <c r="AL50" s="1285"/>
      <c r="AM50" s="1285"/>
      <c r="AN50" s="1285"/>
      <c r="AO50" s="1285"/>
      <c r="AP50" s="1285"/>
      <c r="AQ50" s="1285"/>
      <c r="AR50" s="1285"/>
      <c r="AS50" s="1285"/>
      <c r="AT50" s="1285"/>
      <c r="AU50" s="1285"/>
      <c r="AV50" s="1285"/>
      <c r="AW50" s="1285"/>
      <c r="AX50" s="1285"/>
      <c r="AY50" s="1285"/>
      <c r="AZ50" s="1285"/>
      <c r="BA50" s="1285"/>
      <c r="BB50" s="1285"/>
      <c r="BC50" s="1285"/>
    </row>
    <row r="51" spans="1:55" ht="15" x14ac:dyDescent="0.25">
      <c r="A51" s="1292"/>
      <c r="B51" s="1303" t="s">
        <v>2468</v>
      </c>
      <c r="C51" s="1304"/>
      <c r="D51" s="1285"/>
      <c r="E51" s="1285"/>
      <c r="F51" s="1285"/>
      <c r="G51" s="1286"/>
      <c r="H51" s="1286" t="s">
        <v>2469</v>
      </c>
      <c r="I51" s="1286"/>
      <c r="J51" s="1285"/>
      <c r="K51" s="1285"/>
      <c r="L51" s="1300"/>
      <c r="M51" s="1300"/>
      <c r="N51" s="1300"/>
      <c r="O51" s="1300"/>
      <c r="P51" s="1285"/>
      <c r="Q51" s="1285"/>
      <c r="R51" s="1285"/>
      <c r="S51" s="1285"/>
      <c r="T51" s="1285"/>
      <c r="U51" s="1285"/>
      <c r="V51" s="1285"/>
      <c r="W51" s="1285"/>
      <c r="X51" s="1285"/>
      <c r="Y51" s="1285"/>
      <c r="Z51" s="1285"/>
      <c r="AA51" s="1285"/>
      <c r="AB51" s="1285"/>
      <c r="AC51" s="1285"/>
      <c r="AD51" s="1285"/>
      <c r="AE51" s="1285"/>
      <c r="AF51" s="1285"/>
      <c r="AG51" s="1285"/>
      <c r="AH51" s="1285"/>
      <c r="AI51" s="1285"/>
      <c r="AJ51" s="1285"/>
      <c r="AK51" s="1285"/>
      <c r="AL51" s="1285"/>
      <c r="AM51" s="1285"/>
      <c r="AN51" s="1285"/>
      <c r="AO51" s="1285"/>
      <c r="AP51" s="1285"/>
      <c r="AQ51" s="1285"/>
      <c r="AR51" s="1285"/>
      <c r="AS51" s="1285"/>
      <c r="AT51" s="1285"/>
      <c r="AU51" s="1285"/>
      <c r="AV51" s="1285"/>
      <c r="AW51" s="1285"/>
      <c r="AX51" s="1285"/>
      <c r="AY51" s="1285"/>
      <c r="AZ51" s="1285"/>
      <c r="BA51" s="1285"/>
      <c r="BB51" s="1285"/>
      <c r="BC51" s="1285"/>
    </row>
    <row r="52" spans="1:55" ht="13.5" customHeight="1" x14ac:dyDescent="0.25">
      <c r="A52" s="1284"/>
      <c r="B52" s="1285"/>
      <c r="C52" s="1289"/>
      <c r="D52" s="1285"/>
      <c r="E52" s="1285"/>
      <c r="F52" s="1285"/>
      <c r="G52" s="1286"/>
      <c r="H52" s="1286" t="s">
        <v>2470</v>
      </c>
      <c r="I52" s="1286"/>
      <c r="J52" s="1285"/>
      <c r="K52" s="1285"/>
      <c r="L52" s="1300"/>
      <c r="M52" s="1300"/>
      <c r="N52" s="1300"/>
      <c r="O52" s="1300"/>
      <c r="P52" s="1285"/>
      <c r="Q52" s="1285"/>
      <c r="R52" s="1285"/>
      <c r="S52" s="1285"/>
      <c r="T52" s="1285"/>
      <c r="U52" s="1285"/>
      <c r="V52" s="1285"/>
      <c r="W52" s="1285"/>
      <c r="X52" s="1285"/>
      <c r="Y52" s="1285"/>
      <c r="Z52" s="1285"/>
      <c r="AA52" s="1285"/>
      <c r="AB52" s="1285"/>
      <c r="AC52" s="1285"/>
      <c r="AD52" s="1285"/>
      <c r="AE52" s="1285"/>
      <c r="AF52" s="1285"/>
      <c r="AG52" s="1285"/>
      <c r="AH52" s="1285"/>
      <c r="AI52" s="1285"/>
      <c r="AJ52" s="1285"/>
      <c r="AK52" s="1285"/>
      <c r="AL52" s="1285"/>
      <c r="AM52" s="1285"/>
      <c r="AN52" s="1285"/>
      <c r="AO52" s="1285"/>
      <c r="AP52" s="1285"/>
      <c r="AQ52" s="1285"/>
      <c r="AR52" s="1285"/>
      <c r="AS52" s="1285"/>
      <c r="AT52" s="1285"/>
      <c r="AU52" s="1285"/>
      <c r="AV52" s="1285"/>
      <c r="AW52" s="1285"/>
      <c r="AX52" s="1285"/>
      <c r="AY52" s="1285"/>
      <c r="AZ52" s="1285"/>
      <c r="BA52" s="1285"/>
      <c r="BB52" s="1285"/>
      <c r="BC52" s="1285"/>
    </row>
    <row r="53" spans="1:55" ht="15" x14ac:dyDescent="0.25">
      <c r="A53" s="1284"/>
      <c r="B53" s="1293" t="s">
        <v>2471</v>
      </c>
      <c r="C53" s="226" t="e">
        <f>"EN"&amp;VLOOKUP($C$45,$H$13:$I$18,2,0)</f>
        <v>#N/A</v>
      </c>
      <c r="D53" s="1285"/>
      <c r="E53" s="1285"/>
      <c r="F53" s="1285"/>
      <c r="G53" s="1286"/>
      <c r="H53" s="1286" t="s">
        <v>2472</v>
      </c>
      <c r="I53" s="1286"/>
      <c r="J53" s="1285"/>
      <c r="K53" s="1285"/>
      <c r="L53" s="1300"/>
      <c r="M53" s="1300"/>
      <c r="N53" s="1300"/>
      <c r="O53" s="1300"/>
      <c r="P53" s="1285"/>
      <c r="Q53" s="1285"/>
      <c r="R53" s="1285"/>
      <c r="S53" s="1285"/>
      <c r="T53" s="1285"/>
      <c r="U53" s="1285"/>
      <c r="V53" s="1285"/>
      <c r="W53" s="1285"/>
      <c r="X53" s="1285"/>
      <c r="Y53" s="1285"/>
      <c r="Z53" s="1285"/>
      <c r="AA53" s="1285"/>
      <c r="AB53" s="1285"/>
      <c r="AC53" s="1285"/>
      <c r="AD53" s="1285"/>
      <c r="AE53" s="1285"/>
      <c r="AF53" s="1285"/>
      <c r="AG53" s="1285"/>
      <c r="AH53" s="1285"/>
      <c r="AI53" s="1285"/>
      <c r="AJ53" s="1285"/>
      <c r="AK53" s="1285"/>
      <c r="AL53" s="1285"/>
      <c r="AM53" s="1285"/>
      <c r="AN53" s="1285"/>
      <c r="AO53" s="1285"/>
      <c r="AP53" s="1285"/>
      <c r="AQ53" s="1285"/>
      <c r="AR53" s="1285"/>
      <c r="AS53" s="1285"/>
      <c r="AT53" s="1285"/>
      <c r="AU53" s="1285"/>
      <c r="AV53" s="1285"/>
      <c r="AW53" s="1285"/>
      <c r="AX53" s="1285"/>
      <c r="AY53" s="1285"/>
      <c r="AZ53" s="1285"/>
      <c r="BA53" s="1285"/>
      <c r="BB53" s="1285"/>
      <c r="BC53" s="1285"/>
    </row>
    <row r="54" spans="1:55" ht="25.5" x14ac:dyDescent="0.25">
      <c r="A54" s="1284"/>
      <c r="B54" s="1293" t="s">
        <v>2473</v>
      </c>
      <c r="C54" s="237" t="str">
        <f>"Verified End Use: "&amp;$C$45&amp;"; Verified through : "&amp;C48&amp;" by "&amp;$C$47&amp;" on "&amp;TEXT($C$46,"dd-mmm-yy")&amp;"; Description: "&amp;C49</f>
        <v xml:space="preserve">Verified End Use: ; Verified through :  by  on 00-Jan-00; Description: </v>
      </c>
      <c r="D54" s="1285"/>
      <c r="E54" s="1285"/>
      <c r="F54" s="1285"/>
      <c r="G54" s="1286"/>
      <c r="H54" s="1286" t="s">
        <v>2474</v>
      </c>
      <c r="I54" s="1286"/>
      <c r="J54" s="1285"/>
      <c r="K54" s="1285"/>
      <c r="L54" s="1300"/>
      <c r="M54" s="1300"/>
      <c r="N54" s="1300"/>
      <c r="O54" s="1300"/>
      <c r="P54" s="1285"/>
      <c r="Q54" s="1285"/>
      <c r="R54" s="1285"/>
      <c r="S54" s="1285"/>
      <c r="T54" s="1285"/>
      <c r="U54" s="1285"/>
      <c r="V54" s="1285"/>
      <c r="W54" s="1285"/>
      <c r="X54" s="1285"/>
      <c r="Y54" s="1285"/>
      <c r="Z54" s="1285"/>
      <c r="AA54" s="1285"/>
      <c r="AB54" s="1285"/>
      <c r="AC54" s="1285"/>
      <c r="AD54" s="1285"/>
      <c r="AE54" s="1285"/>
      <c r="AF54" s="1285"/>
      <c r="AG54" s="1285"/>
      <c r="AH54" s="1285"/>
      <c r="AI54" s="1285"/>
      <c r="AJ54" s="1285"/>
      <c r="AK54" s="1285"/>
      <c r="AL54" s="1285"/>
      <c r="AM54" s="1285"/>
      <c r="AN54" s="1285"/>
      <c r="AO54" s="1285"/>
      <c r="AP54" s="1285"/>
      <c r="AQ54" s="1285"/>
      <c r="AR54" s="1285"/>
      <c r="AS54" s="1285"/>
      <c r="AT54" s="1285"/>
      <c r="AU54" s="1285"/>
      <c r="AV54" s="1285"/>
      <c r="AW54" s="1285"/>
      <c r="AX54" s="1285"/>
      <c r="AY54" s="1285"/>
      <c r="AZ54" s="1285"/>
      <c r="BA54" s="1285"/>
      <c r="BB54" s="1285"/>
      <c r="BC54" s="1285"/>
    </row>
    <row r="55" spans="1:55" ht="15" x14ac:dyDescent="0.25">
      <c r="A55" s="1284"/>
      <c r="B55" s="1293" t="s">
        <v>2475</v>
      </c>
      <c r="C55" s="1305" t="s">
        <v>2476</v>
      </c>
      <c r="D55" s="1285"/>
      <c r="E55" s="1285"/>
      <c r="F55" s="1285"/>
      <c r="G55" s="1286"/>
      <c r="H55" s="1286" t="s">
        <v>2477</v>
      </c>
      <c r="I55" s="1286"/>
      <c r="J55" s="1285"/>
      <c r="K55" s="1285"/>
      <c r="L55" s="1300"/>
      <c r="M55" s="1300"/>
      <c r="N55" s="1300"/>
      <c r="O55" s="1300"/>
      <c r="P55" s="1285"/>
      <c r="Q55" s="1285"/>
      <c r="R55" s="1285"/>
      <c r="S55" s="1285"/>
      <c r="T55" s="1285"/>
      <c r="U55" s="1285"/>
      <c r="V55" s="1285"/>
      <c r="W55" s="1285"/>
      <c r="X55" s="1285"/>
      <c r="Y55" s="1285"/>
      <c r="Z55" s="1285"/>
      <c r="AA55" s="1285"/>
      <c r="AB55" s="1285"/>
      <c r="AC55" s="1285"/>
      <c r="AD55" s="1285"/>
      <c r="AE55" s="1285"/>
      <c r="AF55" s="1285"/>
      <c r="AG55" s="1285"/>
      <c r="AH55" s="1285"/>
      <c r="AI55" s="1285"/>
      <c r="AJ55" s="1285"/>
      <c r="AK55" s="1285"/>
      <c r="AL55" s="1285"/>
      <c r="AM55" s="1285"/>
      <c r="AN55" s="1285"/>
      <c r="AO55" s="1285"/>
      <c r="AP55" s="1285"/>
      <c r="AQ55" s="1285"/>
      <c r="AR55" s="1285"/>
      <c r="AS55" s="1285"/>
      <c r="AT55" s="1285"/>
      <c r="AU55" s="1285"/>
      <c r="AV55" s="1285"/>
      <c r="AW55" s="1285"/>
      <c r="AX55" s="1285"/>
      <c r="AY55" s="1285"/>
      <c r="AZ55" s="1285"/>
      <c r="BA55" s="1285"/>
      <c r="BB55" s="1285"/>
      <c r="BC55" s="1285"/>
    </row>
    <row r="56" spans="1:55" ht="15" x14ac:dyDescent="0.25">
      <c r="A56" s="1284"/>
      <c r="B56" s="1285"/>
      <c r="C56" s="1300"/>
      <c r="D56" s="1285"/>
      <c r="E56" s="1285"/>
      <c r="F56" s="1285"/>
      <c r="G56" s="1286"/>
      <c r="H56" s="1286" t="s">
        <v>2416</v>
      </c>
      <c r="I56" s="1286"/>
      <c r="J56" s="1285"/>
      <c r="K56" s="1285"/>
      <c r="L56" s="1300"/>
      <c r="M56" s="1300"/>
      <c r="N56" s="1300"/>
      <c r="O56" s="1300"/>
      <c r="P56" s="1285"/>
      <c r="Q56" s="1285"/>
      <c r="R56" s="1285"/>
      <c r="S56" s="1285"/>
      <c r="T56" s="1285"/>
      <c r="U56" s="1285"/>
      <c r="V56" s="1285"/>
      <c r="W56" s="1285"/>
      <c r="X56" s="1285"/>
      <c r="Y56" s="1285"/>
      <c r="Z56" s="1285"/>
      <c r="AA56" s="1285"/>
      <c r="AB56" s="1285"/>
      <c r="AC56" s="1285"/>
      <c r="AD56" s="1285"/>
      <c r="AE56" s="1285"/>
      <c r="AF56" s="1285"/>
      <c r="AG56" s="1285"/>
      <c r="AH56" s="1285"/>
      <c r="AI56" s="1285"/>
      <c r="AJ56" s="1285"/>
      <c r="AK56" s="1285"/>
      <c r="AL56" s="1285"/>
      <c r="AM56" s="1285"/>
      <c r="AN56" s="1285"/>
      <c r="AO56" s="1285"/>
      <c r="AP56" s="1285"/>
      <c r="AQ56" s="1285"/>
      <c r="AR56" s="1285"/>
      <c r="AS56" s="1285"/>
      <c r="AT56" s="1285"/>
      <c r="AU56" s="1285"/>
      <c r="AV56" s="1285"/>
      <c r="AW56" s="1285"/>
      <c r="AX56" s="1285"/>
      <c r="AY56" s="1285"/>
      <c r="AZ56" s="1285"/>
      <c r="BA56" s="1285"/>
      <c r="BB56" s="1285"/>
      <c r="BC56" s="1285"/>
    </row>
    <row r="57" spans="1:55" ht="15" x14ac:dyDescent="0.25">
      <c r="A57" s="1284"/>
      <c r="B57" s="1285"/>
      <c r="C57" s="1289"/>
      <c r="D57" s="1285"/>
      <c r="E57" s="1285"/>
      <c r="F57" s="1285"/>
      <c r="G57" s="1286"/>
      <c r="H57" s="1286" t="s">
        <v>2478</v>
      </c>
      <c r="I57" s="1286"/>
      <c r="J57" s="1285"/>
      <c r="K57" s="1285"/>
      <c r="L57" s="1300"/>
      <c r="M57" s="1300"/>
      <c r="N57" s="1300"/>
      <c r="O57" s="1300"/>
      <c r="P57" s="1285"/>
      <c r="Q57" s="1285"/>
      <c r="R57" s="1285"/>
      <c r="S57" s="1285"/>
      <c r="T57" s="1285"/>
      <c r="U57" s="1285"/>
      <c r="V57" s="1285"/>
      <c r="W57" s="1285"/>
      <c r="X57" s="1285"/>
      <c r="Y57" s="1285"/>
      <c r="Z57" s="1285"/>
      <c r="AA57" s="1285"/>
      <c r="AB57" s="1285"/>
      <c r="AC57" s="1285"/>
      <c r="AD57" s="1285"/>
      <c r="AE57" s="1285"/>
      <c r="AF57" s="1285"/>
      <c r="AG57" s="1285"/>
      <c r="AH57" s="1285"/>
      <c r="AI57" s="1285"/>
      <c r="AJ57" s="1285"/>
      <c r="AK57" s="1285"/>
      <c r="AL57" s="1285"/>
      <c r="AM57" s="1285"/>
      <c r="AN57" s="1285"/>
      <c r="AO57" s="1285"/>
      <c r="AP57" s="1285"/>
      <c r="AQ57" s="1285"/>
      <c r="AR57" s="1285"/>
      <c r="AS57" s="1285"/>
      <c r="AT57" s="1285"/>
      <c r="AU57" s="1285"/>
      <c r="AV57" s="1285"/>
      <c r="AW57" s="1285"/>
      <c r="AX57" s="1285"/>
      <c r="AY57" s="1285"/>
      <c r="AZ57" s="1285"/>
      <c r="BA57" s="1285"/>
      <c r="BB57" s="1285"/>
      <c r="BC57" s="1285"/>
    </row>
    <row r="58" spans="1:55" ht="15" x14ac:dyDescent="0.25">
      <c r="A58" s="1284"/>
      <c r="B58" s="1285" t="s">
        <v>496</v>
      </c>
      <c r="C58" s="1306"/>
      <c r="D58" s="1285"/>
      <c r="E58" s="1285"/>
      <c r="F58" s="1285"/>
      <c r="G58" s="1286"/>
      <c r="H58" s="1286" t="s">
        <v>2479</v>
      </c>
      <c r="I58" s="1286"/>
      <c r="J58" s="1285"/>
      <c r="K58" s="1285"/>
      <c r="L58" s="1300"/>
      <c r="M58" s="1300"/>
      <c r="N58" s="1300"/>
      <c r="O58" s="1300"/>
      <c r="P58" s="1285"/>
      <c r="Q58" s="1285"/>
      <c r="R58" s="1285"/>
      <c r="S58" s="1285"/>
      <c r="T58" s="1285"/>
      <c r="U58" s="1285"/>
      <c r="V58" s="1285"/>
      <c r="W58" s="1285"/>
      <c r="X58" s="1285"/>
      <c r="Y58" s="1285"/>
      <c r="Z58" s="1285"/>
      <c r="AA58" s="1285"/>
      <c r="AB58" s="1285"/>
      <c r="AC58" s="1285"/>
      <c r="AD58" s="1285"/>
      <c r="AE58" s="1285"/>
      <c r="AF58" s="1285"/>
      <c r="AG58" s="1285"/>
      <c r="AH58" s="1285"/>
      <c r="AI58" s="1285"/>
      <c r="AJ58" s="1285"/>
      <c r="AK58" s="1285"/>
      <c r="AL58" s="1285"/>
      <c r="AM58" s="1285"/>
      <c r="AN58" s="1285"/>
      <c r="AO58" s="1285"/>
      <c r="AP58" s="1285"/>
      <c r="AQ58" s="1285"/>
      <c r="AR58" s="1285"/>
      <c r="AS58" s="1285"/>
      <c r="AT58" s="1285"/>
      <c r="AU58" s="1285"/>
      <c r="AV58" s="1285"/>
      <c r="AW58" s="1285"/>
      <c r="AX58" s="1285"/>
      <c r="AY58" s="1285"/>
      <c r="AZ58" s="1285"/>
      <c r="BA58" s="1285"/>
      <c r="BB58" s="1285"/>
      <c r="BC58" s="1285"/>
    </row>
    <row r="59" spans="1:55" ht="15" x14ac:dyDescent="0.25">
      <c r="A59" s="1284"/>
      <c r="B59" s="1285" t="s">
        <v>2480</v>
      </c>
      <c r="C59" s="238"/>
      <c r="D59" s="1285"/>
      <c r="E59" s="1285"/>
      <c r="F59" s="1285"/>
      <c r="G59" s="1286"/>
      <c r="H59" s="1286" t="s">
        <v>2481</v>
      </c>
      <c r="I59" s="1286"/>
      <c r="J59" s="1285"/>
      <c r="K59" s="1285"/>
      <c r="L59" s="1300"/>
      <c r="M59" s="1300"/>
      <c r="N59" s="1300"/>
      <c r="O59" s="1300"/>
      <c r="P59" s="1285"/>
      <c r="Q59" s="1285"/>
      <c r="R59" s="1285"/>
      <c r="S59" s="1285"/>
      <c r="T59" s="1285"/>
      <c r="U59" s="1285"/>
      <c r="V59" s="1285"/>
      <c r="W59" s="1285"/>
      <c r="X59" s="1285"/>
      <c r="Y59" s="1285"/>
      <c r="Z59" s="1285"/>
      <c r="AA59" s="1285"/>
      <c r="AB59" s="1285"/>
      <c r="AC59" s="1285"/>
      <c r="AD59" s="1285"/>
      <c r="AE59" s="1285"/>
      <c r="AF59" s="1285"/>
      <c r="AG59" s="1285"/>
      <c r="AH59" s="1285"/>
      <c r="AI59" s="1285"/>
      <c r="AJ59" s="1285"/>
      <c r="AK59" s="1285"/>
      <c r="AL59" s="1285"/>
      <c r="AM59" s="1285"/>
      <c r="AN59" s="1285"/>
      <c r="AO59" s="1285"/>
      <c r="AP59" s="1285"/>
      <c r="AQ59" s="1285"/>
      <c r="AR59" s="1285"/>
      <c r="AS59" s="1285"/>
      <c r="AT59" s="1285"/>
      <c r="AU59" s="1285"/>
      <c r="AV59" s="1285"/>
      <c r="AW59" s="1285"/>
      <c r="AX59" s="1285"/>
      <c r="AY59" s="1285"/>
      <c r="AZ59" s="1285"/>
      <c r="BA59" s="1285"/>
      <c r="BB59" s="1285"/>
      <c r="BC59" s="1285"/>
    </row>
    <row r="60" spans="1:55" ht="15" x14ac:dyDescent="0.25">
      <c r="A60" s="1284"/>
      <c r="B60" s="1285" t="s">
        <v>494</v>
      </c>
      <c r="C60" s="1614">
        <f ca="1">TODAY()</f>
        <v>44480</v>
      </c>
      <c r="D60" s="1285"/>
      <c r="E60" s="1285"/>
      <c r="F60" s="1285"/>
      <c r="G60" s="1286"/>
      <c r="H60" s="1286" t="s">
        <v>2482</v>
      </c>
      <c r="I60" s="1286"/>
      <c r="J60" s="1285"/>
      <c r="K60" s="1285"/>
      <c r="L60" s="1300"/>
      <c r="M60" s="1300"/>
      <c r="N60" s="1300"/>
      <c r="O60" s="1300"/>
      <c r="P60" s="1285"/>
      <c r="Q60" s="1285"/>
      <c r="R60" s="1285"/>
      <c r="S60" s="1285"/>
      <c r="T60" s="1285"/>
      <c r="U60" s="1285"/>
      <c r="V60" s="1285"/>
      <c r="W60" s="1285"/>
      <c r="X60" s="1285"/>
      <c r="Y60" s="1285"/>
      <c r="Z60" s="1285"/>
      <c r="AA60" s="1285"/>
      <c r="AB60" s="1285"/>
      <c r="AC60" s="1285"/>
      <c r="AD60" s="1285"/>
      <c r="AE60" s="1285"/>
      <c r="AF60" s="1285"/>
      <c r="AG60" s="1285"/>
      <c r="AH60" s="1285"/>
      <c r="AI60" s="1285"/>
      <c r="AJ60" s="1285"/>
      <c r="AK60" s="1285"/>
      <c r="AL60" s="1285"/>
      <c r="AM60" s="1285"/>
      <c r="AN60" s="1285"/>
      <c r="AO60" s="1285"/>
      <c r="AP60" s="1285"/>
      <c r="AQ60" s="1285"/>
      <c r="AR60" s="1285"/>
      <c r="AS60" s="1285"/>
      <c r="AT60" s="1285"/>
      <c r="AU60" s="1285"/>
      <c r="AV60" s="1285"/>
      <c r="AW60" s="1285"/>
      <c r="AX60" s="1285"/>
      <c r="AY60" s="1285"/>
      <c r="AZ60" s="1285"/>
      <c r="BA60" s="1285"/>
      <c r="BB60" s="1285"/>
      <c r="BC60" s="1285"/>
    </row>
    <row r="61" spans="1:55" ht="15" x14ac:dyDescent="0.25">
      <c r="A61" s="1284"/>
      <c r="B61" s="1285"/>
      <c r="C61" s="1289"/>
      <c r="D61" s="1285"/>
      <c r="E61" s="1285"/>
      <c r="F61" s="1285"/>
      <c r="G61" s="1286"/>
      <c r="H61" s="1286" t="s">
        <v>2483</v>
      </c>
      <c r="I61" s="1286"/>
      <c r="J61" s="1285"/>
      <c r="K61" s="1285"/>
      <c r="L61" s="1300"/>
      <c r="M61" s="1300"/>
      <c r="N61" s="1300"/>
      <c r="O61" s="1300"/>
      <c r="P61" s="1285"/>
      <c r="Q61" s="1285"/>
      <c r="R61" s="1285"/>
      <c r="S61" s="1285"/>
      <c r="T61" s="1285"/>
      <c r="U61" s="1285"/>
      <c r="V61" s="1285"/>
      <c r="W61" s="1285"/>
      <c r="X61" s="1285"/>
      <c r="Y61" s="1285"/>
      <c r="Z61" s="1285"/>
      <c r="AA61" s="1285"/>
      <c r="AB61" s="1285"/>
      <c r="AC61" s="1285"/>
      <c r="AD61" s="1285"/>
      <c r="AE61" s="1285"/>
      <c r="AF61" s="1285"/>
      <c r="AG61" s="1285"/>
      <c r="AH61" s="1285"/>
      <c r="AI61" s="1285"/>
      <c r="AJ61" s="1285"/>
      <c r="AK61" s="1285"/>
      <c r="AL61" s="1285"/>
      <c r="AM61" s="1285"/>
      <c r="AN61" s="1285"/>
      <c r="AO61" s="1285"/>
      <c r="AP61" s="1285"/>
      <c r="AQ61" s="1285"/>
      <c r="AR61" s="1285"/>
      <c r="AS61" s="1285"/>
      <c r="AT61" s="1285"/>
      <c r="AU61" s="1285"/>
      <c r="AV61" s="1285"/>
      <c r="AW61" s="1285"/>
      <c r="AX61" s="1285"/>
      <c r="AY61" s="1285"/>
      <c r="AZ61" s="1285"/>
      <c r="BA61" s="1285"/>
      <c r="BB61" s="1285"/>
      <c r="BC61" s="1285"/>
    </row>
    <row r="62" spans="1:55" ht="15" x14ac:dyDescent="0.25">
      <c r="A62" s="1284"/>
      <c r="B62" s="1285" t="s">
        <v>2484</v>
      </c>
      <c r="C62" s="1289"/>
      <c r="D62" s="1285"/>
      <c r="E62" s="1285"/>
      <c r="F62" s="1285"/>
      <c r="G62" s="1286"/>
      <c r="H62" s="1286" t="s">
        <v>2485</v>
      </c>
      <c r="I62" s="1286"/>
      <c r="J62" s="1285"/>
      <c r="K62" s="1285"/>
      <c r="L62" s="1300"/>
      <c r="M62" s="1300"/>
      <c r="N62" s="1300"/>
      <c r="O62" s="1300"/>
      <c r="P62" s="1285"/>
      <c r="Q62" s="1285"/>
      <c r="R62" s="1285"/>
      <c r="S62" s="1285"/>
      <c r="T62" s="1285"/>
      <c r="U62" s="1285"/>
      <c r="V62" s="1285"/>
      <c r="W62" s="1285"/>
      <c r="X62" s="1285"/>
      <c r="Y62" s="1285"/>
      <c r="Z62" s="1285"/>
      <c r="AA62" s="1285"/>
      <c r="AB62" s="1285"/>
      <c r="AC62" s="1285"/>
      <c r="AD62" s="1285"/>
      <c r="AE62" s="1285"/>
      <c r="AF62" s="1285"/>
      <c r="AG62" s="1285"/>
      <c r="AH62" s="1285"/>
      <c r="AI62" s="1285"/>
      <c r="AJ62" s="1285"/>
      <c r="AK62" s="1285"/>
      <c r="AL62" s="1285"/>
      <c r="AM62" s="1285"/>
      <c r="AN62" s="1285"/>
      <c r="AO62" s="1285"/>
      <c r="AP62" s="1285"/>
      <c r="AQ62" s="1285"/>
      <c r="AR62" s="1285"/>
      <c r="AS62" s="1285"/>
      <c r="AT62" s="1285"/>
      <c r="AU62" s="1285"/>
      <c r="AV62" s="1285"/>
      <c r="AW62" s="1285"/>
      <c r="AX62" s="1285"/>
      <c r="AY62" s="1285"/>
      <c r="AZ62" s="1285"/>
      <c r="BA62" s="1285"/>
      <c r="BB62" s="1285"/>
      <c r="BC62" s="1285"/>
    </row>
    <row r="63" spans="1:55" ht="15" x14ac:dyDescent="0.25">
      <c r="A63" s="1284"/>
      <c r="B63" s="1285" t="s">
        <v>2486</v>
      </c>
      <c r="C63" s="1289"/>
      <c r="D63" s="1285"/>
      <c r="E63" s="1285"/>
      <c r="F63" s="1285"/>
      <c r="G63" s="1286"/>
      <c r="H63" s="1286" t="s">
        <v>2487</v>
      </c>
      <c r="I63" s="1286"/>
      <c r="J63" s="1285"/>
      <c r="K63" s="1285"/>
      <c r="L63" s="1300"/>
      <c r="M63" s="1300"/>
      <c r="N63" s="1300"/>
      <c r="O63" s="1300"/>
      <c r="P63" s="1285"/>
      <c r="Q63" s="1285"/>
      <c r="R63" s="1285"/>
      <c r="S63" s="1285"/>
      <c r="T63" s="1285"/>
      <c r="U63" s="1285"/>
      <c r="V63" s="1285"/>
      <c r="W63" s="1285"/>
      <c r="X63" s="1285"/>
      <c r="Y63" s="1285"/>
      <c r="Z63" s="1285"/>
      <c r="AA63" s="1285"/>
      <c r="AB63" s="1285"/>
      <c r="AC63" s="1285"/>
      <c r="AD63" s="1285"/>
      <c r="AE63" s="1285"/>
      <c r="AF63" s="1285"/>
      <c r="AG63" s="1285"/>
      <c r="AH63" s="1285"/>
      <c r="AI63" s="1285"/>
      <c r="AJ63" s="1285"/>
      <c r="AK63" s="1285"/>
      <c r="AL63" s="1285"/>
      <c r="AM63" s="1285"/>
      <c r="AN63" s="1285"/>
      <c r="AO63" s="1285"/>
      <c r="AP63" s="1285"/>
      <c r="AQ63" s="1285"/>
      <c r="AR63" s="1285"/>
      <c r="AS63" s="1285"/>
      <c r="AT63" s="1285"/>
      <c r="AU63" s="1285"/>
      <c r="AV63" s="1285"/>
      <c r="AW63" s="1285"/>
      <c r="AX63" s="1285"/>
      <c r="AY63" s="1285"/>
      <c r="AZ63" s="1285"/>
      <c r="BA63" s="1285"/>
      <c r="BB63" s="1285"/>
      <c r="BC63" s="1285"/>
    </row>
    <row r="64" spans="1:55" ht="15" x14ac:dyDescent="0.25">
      <c r="A64" s="1284"/>
      <c r="B64" s="1285" t="s">
        <v>2488</v>
      </c>
      <c r="C64" s="1289"/>
      <c r="D64" s="1285"/>
      <c r="E64" s="1285"/>
      <c r="F64" s="1285"/>
      <c r="G64" s="1286"/>
      <c r="H64" s="1286" t="s">
        <v>2489</v>
      </c>
      <c r="I64" s="1286"/>
      <c r="J64" s="1285"/>
      <c r="K64" s="1285"/>
      <c r="L64" s="1300"/>
      <c r="M64" s="1300"/>
      <c r="N64" s="1300"/>
      <c r="O64" s="1300"/>
      <c r="P64" s="1285"/>
      <c r="Q64" s="1285"/>
      <c r="R64" s="1285"/>
      <c r="S64" s="1285"/>
      <c r="T64" s="1285"/>
      <c r="U64" s="1285"/>
      <c r="V64" s="1285"/>
      <c r="W64" s="1285"/>
      <c r="X64" s="1285"/>
      <c r="Y64" s="1285"/>
      <c r="Z64" s="1285"/>
      <c r="AA64" s="1285"/>
      <c r="AB64" s="1285"/>
      <c r="AC64" s="1285"/>
      <c r="AD64" s="1285"/>
      <c r="AE64" s="1285"/>
      <c r="AF64" s="1285"/>
      <c r="AG64" s="1285"/>
      <c r="AH64" s="1285"/>
      <c r="AI64" s="1285"/>
      <c r="AJ64" s="1285"/>
      <c r="AK64" s="1285"/>
      <c r="AL64" s="1285"/>
      <c r="AM64" s="1285"/>
      <c r="AN64" s="1285"/>
      <c r="AO64" s="1285"/>
      <c r="AP64" s="1285"/>
      <c r="AQ64" s="1285"/>
      <c r="AR64" s="1285"/>
      <c r="AS64" s="1285"/>
      <c r="AT64" s="1285"/>
      <c r="AU64" s="1285"/>
      <c r="AV64" s="1285"/>
      <c r="AW64" s="1285"/>
      <c r="AX64" s="1285"/>
      <c r="AY64" s="1285"/>
      <c r="AZ64" s="1285"/>
      <c r="BA64" s="1285"/>
      <c r="BB64" s="1285"/>
      <c r="BC64" s="1285"/>
    </row>
    <row r="65" spans="1:55" ht="15" x14ac:dyDescent="0.25">
      <c r="A65" s="1284"/>
      <c r="B65" s="1285"/>
      <c r="C65" s="1289"/>
      <c r="D65" s="1285"/>
      <c r="E65" s="1285"/>
      <c r="F65" s="1285"/>
      <c r="G65" s="1286"/>
      <c r="H65" s="1286" t="s">
        <v>2490</v>
      </c>
      <c r="I65" s="1286"/>
      <c r="J65" s="1285"/>
      <c r="K65" s="1285"/>
      <c r="L65" s="1300"/>
      <c r="M65" s="1300"/>
      <c r="N65" s="1300"/>
      <c r="O65" s="1300"/>
      <c r="P65" s="1285"/>
      <c r="Q65" s="1285"/>
      <c r="R65" s="1285"/>
      <c r="S65" s="1285"/>
      <c r="T65" s="1285"/>
      <c r="U65" s="1285"/>
      <c r="V65" s="1285"/>
      <c r="W65" s="1285"/>
      <c r="X65" s="1285"/>
      <c r="Y65" s="1285"/>
      <c r="Z65" s="1285"/>
      <c r="AA65" s="1285"/>
      <c r="AB65" s="1285"/>
      <c r="AC65" s="1285"/>
      <c r="AD65" s="1285"/>
      <c r="AE65" s="1285"/>
      <c r="AF65" s="1285"/>
      <c r="AG65" s="1285"/>
      <c r="AH65" s="1285"/>
      <c r="AI65" s="1285"/>
      <c r="AJ65" s="1285"/>
      <c r="AK65" s="1285"/>
      <c r="AL65" s="1285"/>
      <c r="AM65" s="1285"/>
      <c r="AN65" s="1285"/>
      <c r="AO65" s="1285"/>
      <c r="AP65" s="1285"/>
      <c r="AQ65" s="1285"/>
      <c r="AR65" s="1285"/>
      <c r="AS65" s="1285"/>
      <c r="AT65" s="1285"/>
      <c r="AU65" s="1285"/>
      <c r="AV65" s="1285"/>
      <c r="AW65" s="1285"/>
      <c r="AX65" s="1285"/>
      <c r="AY65" s="1285"/>
      <c r="AZ65" s="1285"/>
      <c r="BA65" s="1285"/>
      <c r="BB65" s="1285"/>
      <c r="BC65" s="1285"/>
    </row>
    <row r="66" spans="1:55" ht="15" x14ac:dyDescent="0.25">
      <c r="A66" s="1284"/>
      <c r="B66" s="1285"/>
      <c r="C66" s="1289"/>
      <c r="D66" s="1285"/>
      <c r="E66" s="1285"/>
      <c r="F66" s="1285"/>
      <c r="G66" s="1286"/>
      <c r="H66" s="1286" t="s">
        <v>2491</v>
      </c>
      <c r="I66" s="1286"/>
      <c r="J66" s="1285"/>
      <c r="K66" s="1285"/>
      <c r="L66" s="1300"/>
      <c r="M66" s="1300"/>
      <c r="N66" s="1300"/>
      <c r="O66" s="1300"/>
      <c r="P66" s="1285"/>
      <c r="Q66" s="1285"/>
      <c r="R66" s="1285"/>
      <c r="S66" s="1285"/>
      <c r="T66" s="1285"/>
      <c r="U66" s="1285"/>
      <c r="V66" s="1285"/>
      <c r="W66" s="1285"/>
      <c r="X66" s="1285"/>
      <c r="Y66" s="1285"/>
      <c r="Z66" s="1285"/>
      <c r="AA66" s="1285"/>
      <c r="AB66" s="1285"/>
      <c r="AC66" s="1285"/>
      <c r="AD66" s="1285"/>
      <c r="AE66" s="1285"/>
      <c r="AF66" s="1285"/>
      <c r="AG66" s="1285"/>
      <c r="AH66" s="1285"/>
      <c r="AI66" s="1285"/>
      <c r="AJ66" s="1285"/>
      <c r="AK66" s="1285"/>
      <c r="AL66" s="1285"/>
      <c r="AM66" s="1285"/>
      <c r="AN66" s="1285"/>
      <c r="AO66" s="1285"/>
      <c r="AP66" s="1285"/>
      <c r="AQ66" s="1285"/>
      <c r="AR66" s="1285"/>
      <c r="AS66" s="1285"/>
      <c r="AT66" s="1285"/>
      <c r="AU66" s="1285"/>
      <c r="AV66" s="1285"/>
      <c r="AW66" s="1285"/>
      <c r="AX66" s="1285"/>
      <c r="AY66" s="1285"/>
      <c r="AZ66" s="1285"/>
      <c r="BA66" s="1285"/>
      <c r="BB66" s="1285"/>
      <c r="BC66" s="1285"/>
    </row>
    <row r="67" spans="1:55" ht="15" hidden="1" x14ac:dyDescent="0.25">
      <c r="A67" s="1284"/>
      <c r="B67" s="1285"/>
      <c r="C67" s="1289"/>
      <c r="D67" s="1285"/>
      <c r="E67" s="1285"/>
      <c r="F67" s="1285"/>
      <c r="G67" s="1286"/>
      <c r="H67" s="1286"/>
      <c r="I67" s="1286"/>
      <c r="J67" s="1285"/>
      <c r="K67" s="1285"/>
      <c r="L67" s="1300"/>
      <c r="M67" s="1300"/>
      <c r="N67" s="1300"/>
      <c r="O67" s="1300"/>
      <c r="P67" s="1285"/>
      <c r="Q67" s="1285"/>
      <c r="R67" s="1285"/>
      <c r="S67" s="1285"/>
      <c r="T67" s="1285"/>
      <c r="U67" s="1285"/>
      <c r="V67" s="1285"/>
      <c r="W67" s="1285"/>
      <c r="X67" s="1285"/>
      <c r="Y67" s="1285"/>
      <c r="Z67" s="1285"/>
      <c r="AA67" s="1285"/>
      <c r="AB67" s="1285"/>
      <c r="AC67" s="1285"/>
      <c r="AD67" s="1285"/>
      <c r="AE67" s="1285"/>
      <c r="AF67" s="1285"/>
      <c r="AG67" s="1285"/>
      <c r="AH67" s="1285"/>
      <c r="AI67" s="1285"/>
      <c r="AJ67" s="1285"/>
      <c r="AK67" s="1285"/>
      <c r="AL67" s="1285"/>
      <c r="AM67" s="1285"/>
      <c r="AN67" s="1285"/>
      <c r="AO67" s="1285"/>
      <c r="AP67" s="1285"/>
      <c r="AQ67" s="1285"/>
      <c r="AR67" s="1285"/>
      <c r="AS67" s="1285"/>
      <c r="AT67" s="1285"/>
      <c r="AU67" s="1285"/>
      <c r="AV67" s="1285"/>
      <c r="AW67" s="1285"/>
      <c r="AX67" s="1285"/>
      <c r="AY67" s="1285"/>
      <c r="AZ67" s="1285"/>
      <c r="BA67" s="1285"/>
      <c r="BB67" s="1285"/>
      <c r="BC67" s="1285"/>
    </row>
    <row r="68" spans="1:55" ht="15" hidden="1" x14ac:dyDescent="0.25">
      <c r="A68" s="1284"/>
      <c r="B68" s="1285"/>
      <c r="C68" s="1289"/>
      <c r="D68" s="1285"/>
      <c r="E68" s="1285"/>
      <c r="F68" s="1285"/>
      <c r="G68" s="1286"/>
      <c r="H68" s="1286"/>
      <c r="I68" s="1286"/>
      <c r="J68" s="1285"/>
      <c r="K68" s="1285"/>
      <c r="L68" s="1300"/>
      <c r="M68" s="1300"/>
      <c r="N68" s="1300"/>
      <c r="O68" s="1300"/>
      <c r="P68" s="1285"/>
      <c r="Q68" s="1285"/>
      <c r="R68" s="1285"/>
      <c r="S68" s="1285"/>
      <c r="T68" s="1285"/>
      <c r="U68" s="1285"/>
      <c r="V68" s="1285"/>
      <c r="W68" s="1285"/>
      <c r="X68" s="1285"/>
      <c r="Y68" s="1285"/>
      <c r="Z68" s="1285"/>
      <c r="AA68" s="1285"/>
      <c r="AB68" s="1285"/>
      <c r="AC68" s="1285"/>
      <c r="AD68" s="1285"/>
      <c r="AE68" s="1285"/>
      <c r="AF68" s="1285"/>
      <c r="AG68" s="1285"/>
      <c r="AH68" s="1285"/>
      <c r="AI68" s="1285"/>
      <c r="AJ68" s="1285"/>
      <c r="AK68" s="1285"/>
      <c r="AL68" s="1285"/>
      <c r="AM68" s="1285"/>
      <c r="AN68" s="1285"/>
      <c r="AO68" s="1285"/>
      <c r="AP68" s="1285"/>
      <c r="AQ68" s="1285"/>
      <c r="AR68" s="1285"/>
      <c r="AS68" s="1285"/>
      <c r="AT68" s="1285"/>
      <c r="AU68" s="1285"/>
      <c r="AV68" s="1285"/>
      <c r="AW68" s="1285"/>
      <c r="AX68" s="1285"/>
      <c r="AY68" s="1285"/>
      <c r="AZ68" s="1285"/>
      <c r="BA68" s="1285"/>
      <c r="BB68" s="1285"/>
      <c r="BC68" s="1285"/>
    </row>
    <row r="69" spans="1:55" ht="15" hidden="1" x14ac:dyDescent="0.25">
      <c r="A69" s="1284"/>
      <c r="B69" s="1285"/>
      <c r="C69" s="1289"/>
      <c r="D69" s="1285"/>
      <c r="E69" s="1285"/>
      <c r="F69" s="1285"/>
      <c r="G69" s="1286"/>
      <c r="H69" s="1286"/>
      <c r="I69" s="1286"/>
      <c r="J69" s="1285"/>
      <c r="K69" s="1285"/>
      <c r="L69" s="1300"/>
      <c r="M69" s="1300"/>
      <c r="N69" s="1300"/>
      <c r="O69" s="1300"/>
      <c r="P69" s="1285"/>
      <c r="Q69" s="1285"/>
      <c r="R69" s="1285"/>
      <c r="S69" s="1285"/>
      <c r="T69" s="1285"/>
      <c r="U69" s="1285"/>
      <c r="V69" s="1285"/>
      <c r="W69" s="1285"/>
      <c r="X69" s="1285"/>
      <c r="Y69" s="1285"/>
      <c r="Z69" s="1285"/>
      <c r="AA69" s="1285"/>
      <c r="AB69" s="1285"/>
      <c r="AC69" s="1285"/>
      <c r="AD69" s="1285"/>
      <c r="AE69" s="1285"/>
      <c r="AF69" s="1285"/>
      <c r="AG69" s="1285"/>
      <c r="AH69" s="1285"/>
      <c r="AI69" s="1285"/>
      <c r="AJ69" s="1285"/>
      <c r="AK69" s="1285"/>
      <c r="AL69" s="1285"/>
      <c r="AM69" s="1285"/>
      <c r="AN69" s="1285"/>
      <c r="AO69" s="1285"/>
      <c r="AP69" s="1285"/>
      <c r="AQ69" s="1285"/>
      <c r="AR69" s="1285"/>
      <c r="AS69" s="1285"/>
      <c r="AT69" s="1285"/>
      <c r="AU69" s="1285"/>
      <c r="AV69" s="1285"/>
      <c r="AW69" s="1285"/>
      <c r="AX69" s="1285"/>
      <c r="AY69" s="1285"/>
      <c r="AZ69" s="1285"/>
      <c r="BA69" s="1285"/>
      <c r="BB69" s="1285"/>
      <c r="BC69" s="1285"/>
    </row>
    <row r="70" spans="1:55" ht="15" hidden="1" x14ac:dyDescent="0.25">
      <c r="A70" s="1284"/>
      <c r="B70" s="1285"/>
      <c r="C70" s="1289"/>
      <c r="D70" s="1285"/>
      <c r="E70" s="1285"/>
      <c r="F70" s="1285"/>
      <c r="G70" s="1286"/>
      <c r="H70" s="1286"/>
      <c r="I70" s="1286"/>
      <c r="J70" s="1285"/>
      <c r="K70" s="1285"/>
      <c r="L70" s="1300"/>
      <c r="M70" s="1300"/>
      <c r="N70" s="1300"/>
      <c r="O70" s="1300"/>
      <c r="P70" s="1285"/>
      <c r="Q70" s="1285"/>
      <c r="R70" s="1285"/>
      <c r="S70" s="1285"/>
      <c r="T70" s="1285"/>
      <c r="U70" s="1285"/>
      <c r="V70" s="1285"/>
      <c r="W70" s="1285"/>
      <c r="X70" s="1285"/>
      <c r="Y70" s="1285"/>
      <c r="Z70" s="1285"/>
      <c r="AA70" s="1285"/>
      <c r="AB70" s="1285"/>
      <c r="AC70" s="1285"/>
      <c r="AD70" s="1285"/>
      <c r="AE70" s="1285"/>
      <c r="AF70" s="1285"/>
      <c r="AG70" s="1285"/>
      <c r="AH70" s="1285"/>
      <c r="AI70" s="1285"/>
      <c r="AJ70" s="1285"/>
      <c r="AK70" s="1285"/>
      <c r="AL70" s="1285"/>
      <c r="AM70" s="1285"/>
      <c r="AN70" s="1285"/>
      <c r="AO70" s="1285"/>
      <c r="AP70" s="1285"/>
      <c r="AQ70" s="1285"/>
      <c r="AR70" s="1285"/>
      <c r="AS70" s="1285"/>
      <c r="AT70" s="1285"/>
      <c r="AU70" s="1285"/>
      <c r="AV70" s="1285"/>
      <c r="AW70" s="1285"/>
      <c r="AX70" s="1285"/>
      <c r="AY70" s="1285"/>
      <c r="AZ70" s="1285"/>
      <c r="BA70" s="1285"/>
      <c r="BB70" s="1285"/>
      <c r="BC70" s="1285"/>
    </row>
    <row r="71" spans="1:55" ht="15" hidden="1" x14ac:dyDescent="0.25">
      <c r="A71" s="1284"/>
      <c r="B71" s="1285"/>
      <c r="C71" s="1289"/>
      <c r="D71" s="1285"/>
      <c r="E71" s="1285"/>
      <c r="F71" s="1285"/>
      <c r="G71" s="1286"/>
      <c r="H71" s="1286"/>
      <c r="I71" s="1286"/>
      <c r="J71" s="1285"/>
      <c r="K71" s="1285"/>
      <c r="L71" s="1300"/>
      <c r="M71" s="1300"/>
      <c r="N71" s="1300"/>
      <c r="O71" s="1300"/>
      <c r="P71" s="1285"/>
      <c r="Q71" s="1285"/>
      <c r="R71" s="1285"/>
      <c r="S71" s="1285"/>
      <c r="T71" s="1285"/>
      <c r="U71" s="1285"/>
      <c r="V71" s="1285"/>
      <c r="W71" s="1285"/>
      <c r="X71" s="1285"/>
      <c r="Y71" s="1285"/>
      <c r="Z71" s="1285"/>
      <c r="AA71" s="1285"/>
      <c r="AB71" s="1285"/>
      <c r="AC71" s="1285"/>
      <c r="AD71" s="1285"/>
      <c r="AE71" s="1285"/>
      <c r="AF71" s="1285"/>
      <c r="AG71" s="1285"/>
      <c r="AH71" s="1285"/>
      <c r="AI71" s="1285"/>
      <c r="AJ71" s="1285"/>
      <c r="AK71" s="1285"/>
      <c r="AL71" s="1285"/>
      <c r="AM71" s="1285"/>
      <c r="AN71" s="1285"/>
      <c r="AO71" s="1285"/>
      <c r="AP71" s="1285"/>
      <c r="AQ71" s="1285"/>
      <c r="AR71" s="1285"/>
      <c r="AS71" s="1285"/>
      <c r="AT71" s="1285"/>
      <c r="AU71" s="1285"/>
      <c r="AV71" s="1285"/>
      <c r="AW71" s="1285"/>
      <c r="AX71" s="1285"/>
      <c r="AY71" s="1285"/>
      <c r="AZ71" s="1285"/>
      <c r="BA71" s="1285"/>
      <c r="BB71" s="1285"/>
      <c r="BC71" s="1285"/>
    </row>
    <row r="72" spans="1:55" ht="15" hidden="1" x14ac:dyDescent="0.25">
      <c r="A72" s="1284"/>
      <c r="B72" s="1285"/>
      <c r="C72" s="1289"/>
      <c r="D72" s="1285"/>
      <c r="E72" s="1285"/>
      <c r="F72" s="1285"/>
      <c r="G72" s="1286"/>
      <c r="H72" s="1286"/>
      <c r="I72" s="1286"/>
      <c r="J72" s="1285"/>
      <c r="K72" s="1285"/>
      <c r="L72" s="1300"/>
      <c r="M72" s="1300"/>
      <c r="N72" s="1300"/>
      <c r="O72" s="1300"/>
      <c r="P72" s="1285"/>
      <c r="Q72" s="1285"/>
      <c r="R72" s="1285"/>
      <c r="S72" s="1285"/>
      <c r="T72" s="1285"/>
      <c r="U72" s="1285"/>
      <c r="V72" s="1285"/>
      <c r="W72" s="1285"/>
      <c r="X72" s="1285"/>
      <c r="Y72" s="1285"/>
      <c r="Z72" s="1285"/>
      <c r="AA72" s="1285"/>
      <c r="AB72" s="1285"/>
      <c r="AC72" s="1285"/>
      <c r="AD72" s="1285"/>
      <c r="AE72" s="1285"/>
      <c r="AF72" s="1285"/>
      <c r="AG72" s="1285"/>
      <c r="AH72" s="1285"/>
      <c r="AI72" s="1285"/>
      <c r="AJ72" s="1285"/>
      <c r="AK72" s="1285"/>
      <c r="AL72" s="1285"/>
      <c r="AM72" s="1285"/>
      <c r="AN72" s="1285"/>
      <c r="AO72" s="1285"/>
      <c r="AP72" s="1285"/>
      <c r="AQ72" s="1285"/>
      <c r="AR72" s="1285"/>
      <c r="AS72" s="1285"/>
      <c r="AT72" s="1285"/>
      <c r="AU72" s="1285"/>
      <c r="AV72" s="1285"/>
      <c r="AW72" s="1285"/>
      <c r="AX72" s="1285"/>
      <c r="AY72" s="1285"/>
      <c r="AZ72" s="1285"/>
      <c r="BA72" s="1285"/>
      <c r="BB72" s="1285"/>
      <c r="BC72" s="1285"/>
    </row>
    <row r="73" spans="1:55" ht="15" hidden="1" x14ac:dyDescent="0.25">
      <c r="A73" s="1284"/>
      <c r="B73" s="1285"/>
      <c r="C73" s="1289"/>
      <c r="D73" s="1285"/>
      <c r="E73" s="1285"/>
      <c r="F73" s="1285"/>
      <c r="G73" s="1286"/>
      <c r="H73" s="1286"/>
      <c r="I73" s="1286"/>
      <c r="J73" s="1285"/>
      <c r="K73" s="1285"/>
      <c r="L73" s="1300"/>
      <c r="M73" s="1300"/>
      <c r="N73" s="1300"/>
      <c r="O73" s="1300"/>
      <c r="P73" s="1285"/>
      <c r="Q73" s="1285"/>
      <c r="R73" s="1285"/>
      <c r="S73" s="1285"/>
      <c r="T73" s="1285"/>
      <c r="U73" s="1285"/>
      <c r="V73" s="1285"/>
      <c r="W73" s="1285"/>
      <c r="X73" s="1285"/>
      <c r="Y73" s="1285"/>
      <c r="Z73" s="1285"/>
      <c r="AA73" s="1285"/>
      <c r="AB73" s="1285"/>
      <c r="AC73" s="1285"/>
      <c r="AD73" s="1285"/>
      <c r="AE73" s="1285"/>
      <c r="AF73" s="1285"/>
      <c r="AG73" s="1285"/>
      <c r="AH73" s="1285"/>
      <c r="AI73" s="1285"/>
      <c r="AJ73" s="1285"/>
      <c r="AK73" s="1285"/>
      <c r="AL73" s="1285"/>
      <c r="AM73" s="1285"/>
      <c r="AN73" s="1285"/>
      <c r="AO73" s="1285"/>
      <c r="AP73" s="1285"/>
      <c r="AQ73" s="1285"/>
      <c r="AR73" s="1285"/>
      <c r="AS73" s="1285"/>
      <c r="AT73" s="1285"/>
      <c r="AU73" s="1285"/>
      <c r="AV73" s="1285"/>
      <c r="AW73" s="1285"/>
      <c r="AX73" s="1285"/>
      <c r="AY73" s="1285"/>
      <c r="AZ73" s="1285"/>
      <c r="BA73" s="1285"/>
      <c r="BB73" s="1285"/>
      <c r="BC73" s="1285"/>
    </row>
    <row r="74" spans="1:55" ht="15" hidden="1" x14ac:dyDescent="0.25">
      <c r="A74" s="1284"/>
      <c r="B74" s="1285"/>
      <c r="C74" s="1289"/>
      <c r="D74" s="1285"/>
      <c r="E74" s="1285"/>
      <c r="F74" s="1285"/>
      <c r="G74" s="1286"/>
      <c r="H74" s="1286"/>
      <c r="I74" s="1286"/>
      <c r="J74" s="1285"/>
      <c r="K74" s="1285"/>
      <c r="L74" s="1300"/>
      <c r="M74" s="1300"/>
      <c r="N74" s="1300"/>
      <c r="O74" s="1300"/>
      <c r="P74" s="1285"/>
      <c r="Q74" s="1285"/>
      <c r="R74" s="1285"/>
      <c r="S74" s="1285"/>
      <c r="T74" s="1285"/>
      <c r="U74" s="1285"/>
      <c r="V74" s="1285"/>
      <c r="W74" s="1285"/>
      <c r="X74" s="1285"/>
      <c r="Y74" s="1285"/>
      <c r="Z74" s="1285"/>
      <c r="AA74" s="1285"/>
      <c r="AB74" s="1285"/>
      <c r="AC74" s="1285"/>
      <c r="AD74" s="1285"/>
      <c r="AE74" s="1285"/>
      <c r="AF74" s="1285"/>
      <c r="AG74" s="1285"/>
      <c r="AH74" s="1285"/>
      <c r="AI74" s="1285"/>
      <c r="AJ74" s="1285"/>
      <c r="AK74" s="1285"/>
      <c r="AL74" s="1285"/>
      <c r="AM74" s="1285"/>
      <c r="AN74" s="1285"/>
      <c r="AO74" s="1285"/>
      <c r="AP74" s="1285"/>
      <c r="AQ74" s="1285"/>
      <c r="AR74" s="1285"/>
      <c r="AS74" s="1285"/>
      <c r="AT74" s="1285"/>
      <c r="AU74" s="1285"/>
      <c r="AV74" s="1285"/>
      <c r="AW74" s="1285"/>
      <c r="AX74" s="1285"/>
      <c r="AY74" s="1285"/>
      <c r="AZ74" s="1285"/>
      <c r="BA74" s="1285"/>
      <c r="BB74" s="1285"/>
      <c r="BC74" s="1285"/>
    </row>
    <row r="75" spans="1:55" ht="15" hidden="1" x14ac:dyDescent="0.25">
      <c r="A75" s="1284"/>
      <c r="B75" s="1285"/>
      <c r="C75" s="1289"/>
      <c r="D75" s="1285"/>
      <c r="E75" s="1285"/>
      <c r="F75" s="1285"/>
      <c r="G75" s="1286"/>
      <c r="H75" s="1286"/>
      <c r="I75" s="1286"/>
      <c r="J75" s="1285"/>
      <c r="K75" s="1285"/>
      <c r="L75" s="1300"/>
      <c r="M75" s="1300"/>
      <c r="N75" s="1300"/>
      <c r="O75" s="1300"/>
      <c r="P75" s="1285"/>
      <c r="Q75" s="1285"/>
      <c r="R75" s="1285"/>
      <c r="S75" s="1285"/>
      <c r="T75" s="1285"/>
      <c r="U75" s="1285"/>
      <c r="V75" s="1285"/>
      <c r="W75" s="1285"/>
      <c r="X75" s="1285"/>
      <c r="Y75" s="1285"/>
      <c r="Z75" s="1285"/>
      <c r="AA75" s="1285"/>
      <c r="AB75" s="1285"/>
      <c r="AC75" s="1285"/>
      <c r="AD75" s="1285"/>
      <c r="AE75" s="1285"/>
      <c r="AF75" s="1285"/>
      <c r="AG75" s="1285"/>
      <c r="AH75" s="1285"/>
      <c r="AI75" s="1285"/>
      <c r="AJ75" s="1285"/>
      <c r="AK75" s="1285"/>
      <c r="AL75" s="1285"/>
      <c r="AM75" s="1285"/>
      <c r="AN75" s="1285"/>
      <c r="AO75" s="1285"/>
      <c r="AP75" s="1285"/>
      <c r="AQ75" s="1285"/>
      <c r="AR75" s="1285"/>
      <c r="AS75" s="1285"/>
      <c r="AT75" s="1285"/>
      <c r="AU75" s="1285"/>
      <c r="AV75" s="1285"/>
      <c r="AW75" s="1285"/>
      <c r="AX75" s="1285"/>
      <c r="AY75" s="1285"/>
      <c r="AZ75" s="1285"/>
      <c r="BA75" s="1285"/>
      <c r="BB75" s="1285"/>
      <c r="BC75" s="1285"/>
    </row>
    <row r="76" spans="1:55" ht="15" hidden="1" x14ac:dyDescent="0.25">
      <c r="A76" s="1284"/>
      <c r="B76" s="1285"/>
      <c r="C76" s="1289"/>
      <c r="D76" s="1285"/>
      <c r="E76" s="1285"/>
      <c r="F76" s="1285"/>
      <c r="G76" s="1286"/>
      <c r="H76" s="1286"/>
      <c r="I76" s="1286"/>
      <c r="J76" s="1285"/>
      <c r="K76" s="1285"/>
      <c r="L76" s="1300"/>
      <c r="M76" s="1300"/>
      <c r="N76" s="1300"/>
      <c r="O76" s="1300"/>
      <c r="P76" s="1285"/>
      <c r="Q76" s="1285"/>
      <c r="R76" s="1285"/>
      <c r="S76" s="1285"/>
      <c r="T76" s="1285"/>
      <c r="U76" s="1285"/>
      <c r="V76" s="1285"/>
      <c r="W76" s="1285"/>
      <c r="X76" s="1285"/>
      <c r="Y76" s="1285"/>
      <c r="Z76" s="1285"/>
      <c r="AA76" s="1285"/>
      <c r="AB76" s="1285"/>
      <c r="AC76" s="1285"/>
      <c r="AD76" s="1285"/>
      <c r="AE76" s="1285"/>
      <c r="AF76" s="1285"/>
      <c r="AG76" s="1285"/>
      <c r="AH76" s="1285"/>
      <c r="AI76" s="1285"/>
      <c r="AJ76" s="1285"/>
      <c r="AK76" s="1285"/>
      <c r="AL76" s="1285"/>
      <c r="AM76" s="1285"/>
      <c r="AN76" s="1285"/>
      <c r="AO76" s="1285"/>
      <c r="AP76" s="1285"/>
      <c r="AQ76" s="1285"/>
      <c r="AR76" s="1285"/>
      <c r="AS76" s="1285"/>
      <c r="AT76" s="1285"/>
      <c r="AU76" s="1285"/>
      <c r="AV76" s="1285"/>
      <c r="AW76" s="1285"/>
      <c r="AX76" s="1285"/>
      <c r="AY76" s="1285"/>
      <c r="AZ76" s="1285"/>
      <c r="BA76" s="1285"/>
      <c r="BB76" s="1285"/>
      <c r="BC76" s="1285"/>
    </row>
    <row r="77" spans="1:55" ht="15" hidden="1" x14ac:dyDescent="0.25">
      <c r="A77" s="1284"/>
      <c r="B77" s="1285"/>
      <c r="C77" s="1289"/>
      <c r="D77" s="1285"/>
      <c r="E77" s="1285"/>
      <c r="F77" s="1285"/>
      <c r="G77" s="1286"/>
      <c r="H77" s="1286"/>
      <c r="I77" s="1286"/>
      <c r="J77" s="1285"/>
      <c r="K77" s="1285"/>
      <c r="L77" s="1300"/>
      <c r="M77" s="1300"/>
      <c r="N77" s="1300"/>
      <c r="O77" s="1300"/>
      <c r="P77" s="1285"/>
      <c r="Q77" s="1285"/>
      <c r="R77" s="1285"/>
      <c r="S77" s="1285"/>
      <c r="T77" s="1285"/>
      <c r="U77" s="1285"/>
      <c r="V77" s="1285"/>
      <c r="W77" s="1285"/>
      <c r="X77" s="1285"/>
      <c r="Y77" s="1285"/>
      <c r="Z77" s="1285"/>
      <c r="AA77" s="1285"/>
      <c r="AB77" s="1285"/>
      <c r="AC77" s="1285"/>
      <c r="AD77" s="1285"/>
      <c r="AE77" s="1285"/>
      <c r="AF77" s="1285"/>
      <c r="AG77" s="1285"/>
      <c r="AH77" s="1285"/>
      <c r="AI77" s="1285"/>
      <c r="AJ77" s="1285"/>
      <c r="AK77" s="1285"/>
      <c r="AL77" s="1285"/>
      <c r="AM77" s="1285"/>
      <c r="AN77" s="1285"/>
      <c r="AO77" s="1285"/>
      <c r="AP77" s="1285"/>
      <c r="AQ77" s="1285"/>
      <c r="AR77" s="1285"/>
      <c r="AS77" s="1285"/>
      <c r="AT77" s="1285"/>
      <c r="AU77" s="1285"/>
      <c r="AV77" s="1285"/>
      <c r="AW77" s="1285"/>
      <c r="AX77" s="1285"/>
      <c r="AY77" s="1285"/>
      <c r="AZ77" s="1285"/>
      <c r="BA77" s="1285"/>
      <c r="BB77" s="1285"/>
      <c r="BC77" s="1285"/>
    </row>
    <row r="78" spans="1:55" ht="15" hidden="1" x14ac:dyDescent="0.25">
      <c r="A78" s="1284"/>
      <c r="B78" s="1285"/>
      <c r="C78" s="1289"/>
      <c r="D78" s="1285"/>
      <c r="E78" s="1285"/>
      <c r="F78" s="1285"/>
      <c r="G78" s="1286"/>
      <c r="H78" s="1286"/>
      <c r="I78" s="1286"/>
      <c r="J78" s="1285"/>
      <c r="K78" s="1285"/>
      <c r="L78" s="1300"/>
      <c r="M78" s="1300"/>
      <c r="N78" s="1300"/>
      <c r="O78" s="1300"/>
      <c r="P78" s="1285"/>
      <c r="Q78" s="1285"/>
      <c r="R78" s="1285"/>
      <c r="S78" s="1285"/>
      <c r="T78" s="1285"/>
      <c r="U78" s="1285"/>
      <c r="V78" s="1285"/>
      <c r="W78" s="1285"/>
      <c r="X78" s="1285"/>
      <c r="Y78" s="1285"/>
      <c r="Z78" s="1285"/>
      <c r="AA78" s="1285"/>
      <c r="AB78" s="1285"/>
      <c r="AC78" s="1285"/>
      <c r="AD78" s="1285"/>
      <c r="AE78" s="1285"/>
      <c r="AF78" s="1285"/>
      <c r="AG78" s="1285"/>
      <c r="AH78" s="1285"/>
      <c r="AI78" s="1285"/>
      <c r="AJ78" s="1285"/>
      <c r="AK78" s="1285"/>
      <c r="AL78" s="1285"/>
      <c r="AM78" s="1285"/>
      <c r="AN78" s="1285"/>
      <c r="AO78" s="1285"/>
      <c r="AP78" s="1285"/>
      <c r="AQ78" s="1285"/>
      <c r="AR78" s="1285"/>
      <c r="AS78" s="1285"/>
      <c r="AT78" s="1285"/>
      <c r="AU78" s="1285"/>
      <c r="AV78" s="1285"/>
      <c r="AW78" s="1285"/>
      <c r="AX78" s="1285"/>
      <c r="AY78" s="1285"/>
      <c r="AZ78" s="1285"/>
      <c r="BA78" s="1285"/>
      <c r="BB78" s="1285"/>
      <c r="BC78" s="1285"/>
    </row>
    <row r="79" spans="1:55" ht="15" hidden="1" x14ac:dyDescent="0.25">
      <c r="A79" s="1284"/>
      <c r="B79" s="1285"/>
      <c r="C79" s="1289"/>
      <c r="D79" s="1285"/>
      <c r="E79" s="1285"/>
      <c r="F79" s="1285"/>
      <c r="G79" s="1286"/>
      <c r="H79" s="1286"/>
      <c r="I79" s="1286"/>
      <c r="J79" s="1285"/>
      <c r="K79" s="1285"/>
      <c r="L79" s="1300"/>
      <c r="M79" s="1300"/>
      <c r="N79" s="1300"/>
      <c r="O79" s="1300"/>
      <c r="P79" s="1285"/>
      <c r="Q79" s="1285"/>
      <c r="R79" s="1285"/>
      <c r="S79" s="1285"/>
      <c r="T79" s="1285"/>
      <c r="U79" s="1285"/>
      <c r="V79" s="1285"/>
      <c r="W79" s="1285"/>
      <c r="X79" s="1285"/>
      <c r="Y79" s="1285"/>
      <c r="Z79" s="1285"/>
      <c r="AA79" s="1285"/>
      <c r="AB79" s="1285"/>
      <c r="AC79" s="1285"/>
      <c r="AD79" s="1285"/>
      <c r="AE79" s="1285"/>
      <c r="AF79" s="1285"/>
      <c r="AG79" s="1285"/>
      <c r="AH79" s="1285"/>
      <c r="AI79" s="1285"/>
      <c r="AJ79" s="1285"/>
      <c r="AK79" s="1285"/>
      <c r="AL79" s="1285"/>
      <c r="AM79" s="1285"/>
      <c r="AN79" s="1285"/>
      <c r="AO79" s="1285"/>
      <c r="AP79" s="1285"/>
      <c r="AQ79" s="1285"/>
      <c r="AR79" s="1285"/>
      <c r="AS79" s="1285"/>
      <c r="AT79" s="1285"/>
      <c r="AU79" s="1285"/>
      <c r="AV79" s="1285"/>
      <c r="AW79" s="1285"/>
      <c r="AX79" s="1285"/>
      <c r="AY79" s="1285"/>
      <c r="AZ79" s="1285"/>
      <c r="BA79" s="1285"/>
      <c r="BB79" s="1285"/>
      <c r="BC79" s="1285"/>
    </row>
    <row r="80" spans="1:55" ht="15" hidden="1" x14ac:dyDescent="0.25">
      <c r="A80" s="1284"/>
      <c r="B80" s="1285"/>
      <c r="C80" s="1289"/>
      <c r="D80" s="1285"/>
      <c r="E80" s="1285"/>
      <c r="F80" s="1285"/>
      <c r="G80" s="1286"/>
      <c r="H80" s="1286"/>
      <c r="I80" s="1286"/>
      <c r="J80" s="1285"/>
      <c r="K80" s="1285"/>
      <c r="L80" s="1300"/>
      <c r="M80" s="1300"/>
      <c r="N80" s="1300"/>
      <c r="O80" s="1300"/>
      <c r="P80" s="1285"/>
      <c r="Q80" s="1285"/>
      <c r="R80" s="1285"/>
      <c r="S80" s="1285"/>
      <c r="T80" s="1285"/>
      <c r="U80" s="1285"/>
      <c r="V80" s="1285"/>
      <c r="W80" s="1285"/>
      <c r="X80" s="1285"/>
      <c r="Y80" s="1285"/>
      <c r="Z80" s="1285"/>
      <c r="AA80" s="1285"/>
      <c r="AB80" s="1285"/>
      <c r="AC80" s="1285"/>
      <c r="AD80" s="1285"/>
      <c r="AE80" s="1285"/>
      <c r="AF80" s="1285"/>
      <c r="AG80" s="1285"/>
      <c r="AH80" s="1285"/>
      <c r="AI80" s="1285"/>
      <c r="AJ80" s="1285"/>
      <c r="AK80" s="1285"/>
      <c r="AL80" s="1285"/>
      <c r="AM80" s="1285"/>
      <c r="AN80" s="1285"/>
      <c r="AO80" s="1285"/>
      <c r="AP80" s="1285"/>
      <c r="AQ80" s="1285"/>
      <c r="AR80" s="1285"/>
      <c r="AS80" s="1285"/>
      <c r="AT80" s="1285"/>
      <c r="AU80" s="1285"/>
      <c r="AV80" s="1285"/>
      <c r="AW80" s="1285"/>
      <c r="AX80" s="1285"/>
      <c r="AY80" s="1285"/>
      <c r="AZ80" s="1285"/>
      <c r="BA80" s="1285"/>
      <c r="BB80" s="1285"/>
      <c r="BC80" s="1285"/>
    </row>
    <row r="81" spans="1:55" ht="15" hidden="1" x14ac:dyDescent="0.25">
      <c r="A81" s="1284"/>
      <c r="B81" s="1285"/>
      <c r="C81" s="1289"/>
      <c r="D81" s="1285"/>
      <c r="E81" s="1285"/>
      <c r="F81" s="1285"/>
      <c r="G81" s="1286"/>
      <c r="H81" s="1286"/>
      <c r="I81" s="1286"/>
      <c r="J81" s="1285"/>
      <c r="K81" s="1285"/>
      <c r="L81" s="1300"/>
      <c r="M81" s="1300"/>
      <c r="N81" s="1300"/>
      <c r="O81" s="1300"/>
      <c r="P81" s="1285"/>
      <c r="Q81" s="1285"/>
      <c r="R81" s="1285"/>
      <c r="S81" s="1285"/>
      <c r="T81" s="1285"/>
      <c r="U81" s="1285"/>
      <c r="V81" s="1285"/>
      <c r="W81" s="1285"/>
      <c r="X81" s="1285"/>
      <c r="Y81" s="1285"/>
      <c r="Z81" s="1285"/>
      <c r="AA81" s="1285"/>
      <c r="AB81" s="1285"/>
      <c r="AC81" s="1285"/>
      <c r="AD81" s="1285"/>
      <c r="AE81" s="1285"/>
      <c r="AF81" s="1285"/>
      <c r="AG81" s="1285"/>
      <c r="AH81" s="1285"/>
      <c r="AI81" s="1285"/>
      <c r="AJ81" s="1285"/>
      <c r="AK81" s="1285"/>
      <c r="AL81" s="1285"/>
      <c r="AM81" s="1285"/>
      <c r="AN81" s="1285"/>
      <c r="AO81" s="1285"/>
      <c r="AP81" s="1285"/>
      <c r="AQ81" s="1285"/>
      <c r="AR81" s="1285"/>
      <c r="AS81" s="1285"/>
      <c r="AT81" s="1285"/>
      <c r="AU81" s="1285"/>
      <c r="AV81" s="1285"/>
      <c r="AW81" s="1285"/>
      <c r="AX81" s="1285"/>
      <c r="AY81" s="1285"/>
      <c r="AZ81" s="1285"/>
      <c r="BA81" s="1285"/>
      <c r="BB81" s="1285"/>
      <c r="BC81" s="1285"/>
    </row>
    <row r="82" spans="1:55" ht="15" hidden="1" x14ac:dyDescent="0.25">
      <c r="A82" s="1284"/>
      <c r="B82" s="1285"/>
      <c r="C82" s="1289"/>
      <c r="D82" s="1285"/>
      <c r="E82" s="1285"/>
      <c r="F82" s="1285"/>
      <c r="G82" s="1286"/>
      <c r="H82" s="1286"/>
      <c r="I82" s="1286"/>
      <c r="J82" s="1285"/>
      <c r="K82" s="1285"/>
      <c r="L82" s="1300"/>
      <c r="M82" s="1300"/>
      <c r="N82" s="1300"/>
      <c r="O82" s="1300"/>
      <c r="P82" s="1285"/>
      <c r="Q82" s="1285"/>
      <c r="R82" s="1285"/>
      <c r="S82" s="1285"/>
      <c r="T82" s="1285"/>
      <c r="U82" s="1285"/>
      <c r="V82" s="1285"/>
      <c r="W82" s="1285"/>
      <c r="X82" s="1285"/>
      <c r="Y82" s="1285"/>
      <c r="Z82" s="1285"/>
      <c r="AA82" s="1285"/>
      <c r="AB82" s="1285"/>
      <c r="AC82" s="1285"/>
      <c r="AD82" s="1285"/>
      <c r="AE82" s="1285"/>
      <c r="AF82" s="1285"/>
      <c r="AG82" s="1285"/>
      <c r="AH82" s="1285"/>
      <c r="AI82" s="1285"/>
      <c r="AJ82" s="1285"/>
      <c r="AK82" s="1285"/>
      <c r="AL82" s="1285"/>
      <c r="AM82" s="1285"/>
      <c r="AN82" s="1285"/>
      <c r="AO82" s="1285"/>
      <c r="AP82" s="1285"/>
      <c r="AQ82" s="1285"/>
      <c r="AR82" s="1285"/>
      <c r="AS82" s="1285"/>
      <c r="AT82" s="1285"/>
      <c r="AU82" s="1285"/>
      <c r="AV82" s="1285"/>
      <c r="AW82" s="1285"/>
      <c r="AX82" s="1285"/>
      <c r="AY82" s="1285"/>
      <c r="AZ82" s="1285"/>
      <c r="BA82" s="1285"/>
      <c r="BB82" s="1285"/>
      <c r="BC82" s="1285"/>
    </row>
    <row r="83" spans="1:55" ht="15" hidden="1" x14ac:dyDescent="0.25">
      <c r="A83" s="1284"/>
      <c r="B83" s="1285"/>
      <c r="C83" s="1289"/>
      <c r="D83" s="1285"/>
      <c r="E83" s="1285"/>
      <c r="F83" s="1285"/>
      <c r="G83" s="1286"/>
      <c r="H83" s="1286"/>
      <c r="I83" s="1286"/>
      <c r="J83" s="1285"/>
      <c r="K83" s="1285"/>
      <c r="L83" s="1300"/>
      <c r="M83" s="1300"/>
      <c r="N83" s="1300"/>
      <c r="O83" s="1300"/>
      <c r="P83" s="1285"/>
      <c r="Q83" s="1285"/>
      <c r="R83" s="1285"/>
      <c r="S83" s="1285"/>
      <c r="T83" s="1285"/>
      <c r="U83" s="1285"/>
      <c r="V83" s="1285"/>
      <c r="W83" s="1285"/>
      <c r="X83" s="1285"/>
      <c r="Y83" s="1285"/>
      <c r="Z83" s="1285"/>
      <c r="AA83" s="1285"/>
      <c r="AB83" s="1285"/>
      <c r="AC83" s="1285"/>
      <c r="AD83" s="1285"/>
      <c r="AE83" s="1285"/>
      <c r="AF83" s="1285"/>
      <c r="AG83" s="1285"/>
      <c r="AH83" s="1285"/>
      <c r="AI83" s="1285"/>
      <c r="AJ83" s="1285"/>
      <c r="AK83" s="1285"/>
      <c r="AL83" s="1285"/>
      <c r="AM83" s="1285"/>
      <c r="AN83" s="1285"/>
      <c r="AO83" s="1285"/>
      <c r="AP83" s="1285"/>
      <c r="AQ83" s="1285"/>
      <c r="AR83" s="1285"/>
      <c r="AS83" s="1285"/>
      <c r="AT83" s="1285"/>
      <c r="AU83" s="1285"/>
      <c r="AV83" s="1285"/>
      <c r="AW83" s="1285"/>
      <c r="AX83" s="1285"/>
      <c r="AY83" s="1285"/>
      <c r="AZ83" s="1285"/>
      <c r="BA83" s="1285"/>
      <c r="BB83" s="1285"/>
      <c r="BC83" s="1285"/>
    </row>
    <row r="84" spans="1:55" ht="15" hidden="1" x14ac:dyDescent="0.25">
      <c r="A84" s="1284"/>
      <c r="B84" s="1285"/>
      <c r="C84" s="1289"/>
      <c r="D84" s="1285"/>
      <c r="E84" s="1285"/>
      <c r="F84" s="1285"/>
      <c r="G84" s="1286"/>
      <c r="H84" s="1286"/>
      <c r="I84" s="1286"/>
      <c r="J84" s="1285"/>
      <c r="K84" s="1285"/>
      <c r="L84" s="1300"/>
      <c r="M84" s="1300"/>
      <c r="N84" s="1300"/>
      <c r="O84" s="1300"/>
      <c r="P84" s="1285"/>
      <c r="Q84" s="1285"/>
      <c r="R84" s="1285"/>
      <c r="S84" s="1285"/>
      <c r="T84" s="1285"/>
      <c r="U84" s="1285"/>
      <c r="V84" s="1285"/>
      <c r="W84" s="1285"/>
      <c r="X84" s="1285"/>
      <c r="Y84" s="1285"/>
      <c r="Z84" s="1285"/>
      <c r="AA84" s="1285"/>
      <c r="AB84" s="1285"/>
      <c r="AC84" s="1285"/>
      <c r="AD84" s="1285"/>
      <c r="AE84" s="1285"/>
      <c r="AF84" s="1285"/>
      <c r="AG84" s="1285"/>
      <c r="AH84" s="1285"/>
      <c r="AI84" s="1285"/>
      <c r="AJ84" s="1285"/>
      <c r="AK84" s="1285"/>
      <c r="AL84" s="1285"/>
      <c r="AM84" s="1285"/>
      <c r="AN84" s="1285"/>
      <c r="AO84" s="1285"/>
      <c r="AP84" s="1285"/>
      <c r="AQ84" s="1285"/>
      <c r="AR84" s="1285"/>
      <c r="AS84" s="1285"/>
      <c r="AT84" s="1285"/>
      <c r="AU84" s="1285"/>
      <c r="AV84" s="1285"/>
      <c r="AW84" s="1285"/>
      <c r="AX84" s="1285"/>
      <c r="AY84" s="1285"/>
      <c r="AZ84" s="1285"/>
      <c r="BA84" s="1285"/>
      <c r="BB84" s="1285"/>
      <c r="BC84" s="1285"/>
    </row>
    <row r="85" spans="1:55" ht="15" hidden="1" x14ac:dyDescent="0.25">
      <c r="A85" s="1284"/>
      <c r="B85" s="1285"/>
      <c r="C85" s="1289"/>
      <c r="D85" s="1285"/>
      <c r="E85" s="1285"/>
      <c r="F85" s="1285"/>
      <c r="G85" s="1286"/>
      <c r="H85" s="1286"/>
      <c r="I85" s="1286"/>
      <c r="J85" s="1285"/>
      <c r="K85" s="1285"/>
      <c r="L85" s="1300"/>
      <c r="M85" s="1300"/>
      <c r="N85" s="1300"/>
      <c r="O85" s="1300"/>
      <c r="P85" s="1285"/>
      <c r="Q85" s="1285"/>
      <c r="R85" s="1285"/>
      <c r="S85" s="1285"/>
      <c r="T85" s="1285"/>
      <c r="U85" s="1285"/>
      <c r="V85" s="1285"/>
      <c r="W85" s="1285"/>
      <c r="X85" s="1285"/>
      <c r="Y85" s="1285"/>
      <c r="Z85" s="1285"/>
      <c r="AA85" s="1285"/>
      <c r="AB85" s="1285"/>
      <c r="AC85" s="1285"/>
      <c r="AD85" s="1285"/>
      <c r="AE85" s="1285"/>
      <c r="AF85" s="1285"/>
      <c r="AG85" s="1285"/>
      <c r="AH85" s="1285"/>
      <c r="AI85" s="1285"/>
      <c r="AJ85" s="1285"/>
      <c r="AK85" s="1285"/>
      <c r="AL85" s="1285"/>
      <c r="AM85" s="1285"/>
      <c r="AN85" s="1285"/>
      <c r="AO85" s="1285"/>
      <c r="AP85" s="1285"/>
      <c r="AQ85" s="1285"/>
      <c r="AR85" s="1285"/>
      <c r="AS85" s="1285"/>
      <c r="AT85" s="1285"/>
      <c r="AU85" s="1285"/>
      <c r="AV85" s="1285"/>
      <c r="AW85" s="1285"/>
      <c r="AX85" s="1285"/>
      <c r="AY85" s="1285"/>
      <c r="AZ85" s="1285"/>
      <c r="BA85" s="1285"/>
      <c r="BB85" s="1285"/>
      <c r="BC85" s="1285"/>
    </row>
    <row r="86" spans="1:55" ht="15" hidden="1" x14ac:dyDescent="0.25">
      <c r="A86" s="1284"/>
      <c r="B86" s="1285"/>
      <c r="C86" s="1289"/>
      <c r="D86" s="1285"/>
      <c r="E86" s="1285"/>
      <c r="F86" s="1285"/>
      <c r="G86" s="1286"/>
      <c r="H86" s="1286"/>
      <c r="I86" s="1286"/>
      <c r="J86" s="1285"/>
      <c r="K86" s="1285"/>
      <c r="L86" s="1300"/>
      <c r="M86" s="1300"/>
      <c r="N86" s="1300"/>
      <c r="O86" s="1300"/>
      <c r="P86" s="1285"/>
      <c r="Q86" s="1285"/>
      <c r="R86" s="1285"/>
      <c r="S86" s="1285"/>
      <c r="T86" s="1285"/>
      <c r="U86" s="1285"/>
      <c r="V86" s="1285"/>
      <c r="W86" s="1285"/>
      <c r="X86" s="1285"/>
      <c r="Y86" s="1285"/>
      <c r="Z86" s="1285"/>
      <c r="AA86" s="1285"/>
      <c r="AB86" s="1285"/>
      <c r="AC86" s="1285"/>
      <c r="AD86" s="1285"/>
      <c r="AE86" s="1285"/>
      <c r="AF86" s="1285"/>
      <c r="AG86" s="1285"/>
      <c r="AH86" s="1285"/>
      <c r="AI86" s="1285"/>
      <c r="AJ86" s="1285"/>
      <c r="AK86" s="1285"/>
      <c r="AL86" s="1285"/>
      <c r="AM86" s="1285"/>
      <c r="AN86" s="1285"/>
      <c r="AO86" s="1285"/>
      <c r="AP86" s="1285"/>
      <c r="AQ86" s="1285"/>
      <c r="AR86" s="1285"/>
      <c r="AS86" s="1285"/>
      <c r="AT86" s="1285"/>
      <c r="AU86" s="1285"/>
      <c r="AV86" s="1285"/>
      <c r="AW86" s="1285"/>
      <c r="AX86" s="1285"/>
      <c r="AY86" s="1285"/>
      <c r="AZ86" s="1285"/>
      <c r="BA86" s="1285"/>
      <c r="BB86" s="1285"/>
      <c r="BC86" s="1285"/>
    </row>
    <row r="87" spans="1:55" ht="15" hidden="1" x14ac:dyDescent="0.25">
      <c r="A87" s="1284"/>
      <c r="B87" s="1285"/>
      <c r="C87" s="1289"/>
      <c r="D87" s="1285"/>
      <c r="E87" s="1285"/>
      <c r="F87" s="1285"/>
      <c r="G87" s="1286"/>
      <c r="H87" s="1286"/>
      <c r="I87" s="1286"/>
      <c r="J87" s="1285"/>
      <c r="K87" s="1285"/>
      <c r="L87" s="1300"/>
      <c r="M87" s="1300"/>
      <c r="N87" s="1300"/>
      <c r="O87" s="1300"/>
      <c r="P87" s="1285"/>
      <c r="Q87" s="1285"/>
      <c r="R87" s="1285"/>
      <c r="S87" s="1285"/>
      <c r="T87" s="1285"/>
      <c r="U87" s="1285"/>
      <c r="V87" s="1285"/>
      <c r="W87" s="1285"/>
      <c r="X87" s="1285"/>
      <c r="Y87" s="1285"/>
      <c r="Z87" s="1285"/>
      <c r="AA87" s="1285"/>
      <c r="AB87" s="1285"/>
      <c r="AC87" s="1285"/>
      <c r="AD87" s="1285"/>
      <c r="AE87" s="1285"/>
      <c r="AF87" s="1285"/>
      <c r="AG87" s="1285"/>
      <c r="AH87" s="1285"/>
      <c r="AI87" s="1285"/>
      <c r="AJ87" s="1285"/>
      <c r="AK87" s="1285"/>
      <c r="AL87" s="1285"/>
      <c r="AM87" s="1285"/>
      <c r="AN87" s="1285"/>
      <c r="AO87" s="1285"/>
      <c r="AP87" s="1285"/>
      <c r="AQ87" s="1285"/>
      <c r="AR87" s="1285"/>
      <c r="AS87" s="1285"/>
      <c r="AT87" s="1285"/>
      <c r="AU87" s="1285"/>
      <c r="AV87" s="1285"/>
      <c r="AW87" s="1285"/>
      <c r="AX87" s="1285"/>
      <c r="AY87" s="1285"/>
      <c r="AZ87" s="1285"/>
      <c r="BA87" s="1285"/>
      <c r="BB87" s="1285"/>
      <c r="BC87" s="1285"/>
    </row>
    <row r="88" spans="1:55" ht="15" hidden="1" x14ac:dyDescent="0.25">
      <c r="A88" s="1284"/>
      <c r="B88" s="1285"/>
      <c r="C88" s="1289"/>
      <c r="D88" s="1285"/>
      <c r="E88" s="1285"/>
      <c r="F88" s="1285"/>
      <c r="G88" s="1286"/>
      <c r="H88" s="1286"/>
      <c r="I88" s="1286"/>
      <c r="J88" s="1285"/>
      <c r="K88" s="1285"/>
      <c r="L88" s="1300"/>
      <c r="M88" s="1300"/>
      <c r="N88" s="1300"/>
      <c r="O88" s="1300"/>
      <c r="P88" s="1285"/>
      <c r="Q88" s="1285"/>
      <c r="R88" s="1285"/>
      <c r="S88" s="1285"/>
      <c r="T88" s="1285"/>
      <c r="U88" s="1285"/>
      <c r="V88" s="1285"/>
      <c r="W88" s="1285"/>
      <c r="X88" s="1285"/>
      <c r="Y88" s="1285"/>
      <c r="Z88" s="1285"/>
      <c r="AA88" s="1285"/>
      <c r="AB88" s="1285"/>
      <c r="AC88" s="1285"/>
      <c r="AD88" s="1285"/>
      <c r="AE88" s="1285"/>
      <c r="AF88" s="1285"/>
      <c r="AG88" s="1285"/>
      <c r="AH88" s="1285"/>
      <c r="AI88" s="1285"/>
      <c r="AJ88" s="1285"/>
      <c r="AK88" s="1285"/>
      <c r="AL88" s="1285"/>
      <c r="AM88" s="1285"/>
      <c r="AN88" s="1285"/>
      <c r="AO88" s="1285"/>
      <c r="AP88" s="1285"/>
      <c r="AQ88" s="1285"/>
      <c r="AR88" s="1285"/>
      <c r="AS88" s="1285"/>
      <c r="AT88" s="1285"/>
      <c r="AU88" s="1285"/>
      <c r="AV88" s="1285"/>
      <c r="AW88" s="1285"/>
      <c r="AX88" s="1285"/>
      <c r="AY88" s="1285"/>
      <c r="AZ88" s="1285"/>
      <c r="BA88" s="1285"/>
      <c r="BB88" s="1285"/>
      <c r="BC88" s="1285"/>
    </row>
    <row r="89" spans="1:55" ht="15" hidden="1" x14ac:dyDescent="0.25">
      <c r="A89" s="1284"/>
      <c r="B89" s="1285"/>
      <c r="C89" s="1289"/>
      <c r="D89" s="1285"/>
      <c r="E89" s="1285"/>
      <c r="F89" s="1285"/>
      <c r="G89" s="1286"/>
      <c r="H89" s="1286"/>
      <c r="I89" s="1286"/>
      <c r="J89" s="1285"/>
      <c r="K89" s="1285"/>
      <c r="L89" s="1300"/>
      <c r="M89" s="1300"/>
      <c r="N89" s="1300"/>
      <c r="O89" s="1300"/>
      <c r="P89" s="1285"/>
      <c r="Q89" s="1285"/>
      <c r="R89" s="1285"/>
      <c r="S89" s="1285"/>
      <c r="T89" s="1285"/>
      <c r="U89" s="1285"/>
      <c r="V89" s="1285"/>
      <c r="W89" s="1285"/>
      <c r="X89" s="1285"/>
      <c r="Y89" s="1285"/>
      <c r="Z89" s="1285"/>
      <c r="AA89" s="1285"/>
      <c r="AB89" s="1285"/>
      <c r="AC89" s="1285"/>
      <c r="AD89" s="1285"/>
      <c r="AE89" s="1285"/>
      <c r="AF89" s="1285"/>
      <c r="AG89" s="1285"/>
      <c r="AH89" s="1285"/>
      <c r="AI89" s="1285"/>
      <c r="AJ89" s="1285"/>
      <c r="AK89" s="1285"/>
      <c r="AL89" s="1285"/>
      <c r="AM89" s="1285"/>
      <c r="AN89" s="1285"/>
      <c r="AO89" s="1285"/>
      <c r="AP89" s="1285"/>
      <c r="AQ89" s="1285"/>
      <c r="AR89" s="1285"/>
      <c r="AS89" s="1285"/>
      <c r="AT89" s="1285"/>
      <c r="AU89" s="1285"/>
      <c r="AV89" s="1285"/>
      <c r="AW89" s="1285"/>
      <c r="AX89" s="1285"/>
      <c r="AY89" s="1285"/>
      <c r="AZ89" s="1285"/>
      <c r="BA89" s="1285"/>
      <c r="BB89" s="1285"/>
      <c r="BC89" s="1285"/>
    </row>
    <row r="90" spans="1:55" ht="15" hidden="1" x14ac:dyDescent="0.25">
      <c r="A90" s="1284"/>
      <c r="B90" s="1285"/>
      <c r="C90" s="1289"/>
      <c r="D90" s="1285"/>
      <c r="E90" s="1285"/>
      <c r="F90" s="1285"/>
      <c r="G90" s="1286"/>
      <c r="H90" s="1286"/>
      <c r="I90" s="1286"/>
      <c r="J90" s="1285"/>
      <c r="K90" s="1285"/>
      <c r="L90" s="1300"/>
      <c r="M90" s="1300"/>
      <c r="N90" s="1300"/>
      <c r="O90" s="1300"/>
      <c r="P90" s="1285"/>
      <c r="Q90" s="1285"/>
      <c r="R90" s="1285"/>
      <c r="S90" s="1285"/>
      <c r="T90" s="1285"/>
      <c r="U90" s="1285"/>
      <c r="V90" s="1285"/>
      <c r="W90" s="1285"/>
      <c r="X90" s="1285"/>
      <c r="Y90" s="1285"/>
      <c r="Z90" s="1285"/>
      <c r="AA90" s="1285"/>
      <c r="AB90" s="1285"/>
      <c r="AC90" s="1285"/>
      <c r="AD90" s="1285"/>
      <c r="AE90" s="1285"/>
      <c r="AF90" s="1285"/>
      <c r="AG90" s="1285"/>
      <c r="AH90" s="1285"/>
      <c r="AI90" s="1285"/>
      <c r="AJ90" s="1285"/>
      <c r="AK90" s="1285"/>
      <c r="AL90" s="1285"/>
      <c r="AM90" s="1285"/>
      <c r="AN90" s="1285"/>
      <c r="AO90" s="1285"/>
      <c r="AP90" s="1285"/>
      <c r="AQ90" s="1285"/>
      <c r="AR90" s="1285"/>
      <c r="AS90" s="1285"/>
      <c r="AT90" s="1285"/>
      <c r="AU90" s="1285"/>
      <c r="AV90" s="1285"/>
      <c r="AW90" s="1285"/>
      <c r="AX90" s="1285"/>
      <c r="AY90" s="1285"/>
      <c r="AZ90" s="1285"/>
      <c r="BA90" s="1285"/>
      <c r="BB90" s="1285"/>
      <c r="BC90" s="1285"/>
    </row>
    <row r="91" spans="1:55" ht="15" hidden="1" x14ac:dyDescent="0.25">
      <c r="A91" s="1284"/>
      <c r="B91" s="1285"/>
      <c r="C91" s="1289"/>
      <c r="D91" s="1285"/>
      <c r="E91" s="1285"/>
      <c r="F91" s="1285"/>
      <c r="G91" s="1286"/>
      <c r="H91" s="1286"/>
      <c r="I91" s="1286"/>
      <c r="J91" s="1285"/>
      <c r="K91" s="1285"/>
      <c r="L91" s="1300"/>
      <c r="M91" s="1300"/>
      <c r="N91" s="1300"/>
      <c r="O91" s="1300"/>
      <c r="P91" s="1285"/>
      <c r="Q91" s="1285"/>
      <c r="R91" s="1285"/>
      <c r="S91" s="1285"/>
      <c r="T91" s="1285"/>
      <c r="U91" s="1285"/>
      <c r="V91" s="1285"/>
      <c r="W91" s="1285"/>
      <c r="X91" s="1285"/>
      <c r="Y91" s="1285"/>
      <c r="Z91" s="1285"/>
      <c r="AA91" s="1285"/>
      <c r="AB91" s="1285"/>
      <c r="AC91" s="1285"/>
      <c r="AD91" s="1285"/>
      <c r="AE91" s="1285"/>
      <c r="AF91" s="1285"/>
      <c r="AG91" s="1285"/>
      <c r="AH91" s="1285"/>
      <c r="AI91" s="1285"/>
      <c r="AJ91" s="1285"/>
      <c r="AK91" s="1285"/>
      <c r="AL91" s="1285"/>
      <c r="AM91" s="1285"/>
      <c r="AN91" s="1285"/>
      <c r="AO91" s="1285"/>
      <c r="AP91" s="1285"/>
      <c r="AQ91" s="1285"/>
      <c r="AR91" s="1285"/>
      <c r="AS91" s="1285"/>
      <c r="AT91" s="1285"/>
      <c r="AU91" s="1285"/>
      <c r="AV91" s="1285"/>
      <c r="AW91" s="1285"/>
      <c r="AX91" s="1285"/>
      <c r="AY91" s="1285"/>
      <c r="AZ91" s="1285"/>
      <c r="BA91" s="1285"/>
      <c r="BB91" s="1285"/>
      <c r="BC91" s="1285"/>
    </row>
    <row r="92" spans="1:55" ht="15" hidden="1" x14ac:dyDescent="0.25">
      <c r="A92" s="1284"/>
      <c r="B92" s="1285"/>
      <c r="C92" s="1289"/>
      <c r="D92" s="1285"/>
      <c r="E92" s="1285"/>
      <c r="F92" s="1285"/>
      <c r="G92" s="1286"/>
      <c r="H92" s="1286"/>
      <c r="I92" s="1286"/>
      <c r="J92" s="1285"/>
      <c r="K92" s="1285"/>
      <c r="L92" s="1300"/>
      <c r="M92" s="1300"/>
      <c r="N92" s="1300"/>
      <c r="O92" s="1300"/>
      <c r="P92" s="1285"/>
      <c r="Q92" s="1285"/>
      <c r="R92" s="1285"/>
      <c r="S92" s="1285"/>
      <c r="T92" s="1285"/>
      <c r="U92" s="1285"/>
      <c r="V92" s="1285"/>
      <c r="W92" s="1285"/>
      <c r="X92" s="1285"/>
      <c r="Y92" s="1285"/>
      <c r="Z92" s="1285"/>
      <c r="AA92" s="1285"/>
      <c r="AB92" s="1285"/>
      <c r="AC92" s="1285"/>
      <c r="AD92" s="1285"/>
      <c r="AE92" s="1285"/>
      <c r="AF92" s="1285"/>
      <c r="AG92" s="1285"/>
      <c r="AH92" s="1285"/>
      <c r="AI92" s="1285"/>
      <c r="AJ92" s="1285"/>
      <c r="AK92" s="1285"/>
      <c r="AL92" s="1285"/>
      <c r="AM92" s="1285"/>
      <c r="AN92" s="1285"/>
      <c r="AO92" s="1285"/>
      <c r="AP92" s="1285"/>
      <c r="AQ92" s="1285"/>
      <c r="AR92" s="1285"/>
      <c r="AS92" s="1285"/>
      <c r="AT92" s="1285"/>
      <c r="AU92" s="1285"/>
      <c r="AV92" s="1285"/>
      <c r="AW92" s="1285"/>
      <c r="AX92" s="1285"/>
      <c r="AY92" s="1285"/>
      <c r="AZ92" s="1285"/>
      <c r="BA92" s="1285"/>
      <c r="BB92" s="1285"/>
      <c r="BC92" s="1285"/>
    </row>
    <row r="93" spans="1:55" ht="15" hidden="1" x14ac:dyDescent="0.25">
      <c r="A93" s="1284"/>
      <c r="B93" s="1285"/>
      <c r="C93" s="1289"/>
      <c r="D93" s="1285"/>
      <c r="E93" s="1285"/>
      <c r="F93" s="1285"/>
      <c r="G93" s="1286"/>
      <c r="H93" s="1286"/>
      <c r="I93" s="1286"/>
      <c r="J93" s="1285"/>
      <c r="K93" s="1285"/>
      <c r="L93" s="1300"/>
      <c r="M93" s="1300"/>
      <c r="N93" s="1300"/>
      <c r="O93" s="1300"/>
      <c r="P93" s="1285"/>
      <c r="Q93" s="1285"/>
      <c r="R93" s="1285"/>
      <c r="S93" s="1285"/>
      <c r="T93" s="1285"/>
      <c r="U93" s="1285"/>
      <c r="V93" s="1285"/>
      <c r="W93" s="1285"/>
      <c r="X93" s="1285"/>
      <c r="Y93" s="1285"/>
      <c r="Z93" s="1285"/>
      <c r="AA93" s="1285"/>
      <c r="AB93" s="1285"/>
      <c r="AC93" s="1285"/>
      <c r="AD93" s="1285"/>
      <c r="AE93" s="1285"/>
      <c r="AF93" s="1285"/>
      <c r="AG93" s="1285"/>
      <c r="AH93" s="1285"/>
      <c r="AI93" s="1285"/>
      <c r="AJ93" s="1285"/>
      <c r="AK93" s="1285"/>
      <c r="AL93" s="1285"/>
      <c r="AM93" s="1285"/>
      <c r="AN93" s="1285"/>
      <c r="AO93" s="1285"/>
      <c r="AP93" s="1285"/>
      <c r="AQ93" s="1285"/>
      <c r="AR93" s="1285"/>
      <c r="AS93" s="1285"/>
      <c r="AT93" s="1285"/>
      <c r="AU93" s="1285"/>
      <c r="AV93" s="1285"/>
      <c r="AW93" s="1285"/>
      <c r="AX93" s="1285"/>
      <c r="AY93" s="1285"/>
      <c r="AZ93" s="1285"/>
      <c r="BA93" s="1285"/>
      <c r="BB93" s="1285"/>
      <c r="BC93" s="1285"/>
    </row>
    <row r="94" spans="1:55" ht="15" hidden="1" x14ac:dyDescent="0.25">
      <c r="A94" s="1284"/>
      <c r="B94" s="1285"/>
      <c r="C94" s="1289"/>
      <c r="D94" s="1285"/>
      <c r="E94" s="1285"/>
      <c r="F94" s="1285"/>
      <c r="G94" s="1286"/>
      <c r="H94" s="1286"/>
      <c r="I94" s="1286"/>
      <c r="J94" s="1285"/>
      <c r="K94" s="1285"/>
      <c r="L94" s="1300"/>
      <c r="M94" s="1300"/>
      <c r="N94" s="1300"/>
      <c r="O94" s="1300"/>
      <c r="P94" s="1285"/>
      <c r="Q94" s="1285"/>
      <c r="R94" s="1285"/>
      <c r="S94" s="1285"/>
      <c r="T94" s="1285"/>
      <c r="U94" s="1285"/>
      <c r="V94" s="1285"/>
      <c r="W94" s="1285"/>
      <c r="X94" s="1285"/>
      <c r="Y94" s="1285"/>
      <c r="Z94" s="1285"/>
      <c r="AA94" s="1285"/>
      <c r="AB94" s="1285"/>
      <c r="AC94" s="1285"/>
      <c r="AD94" s="1285"/>
      <c r="AE94" s="1285"/>
      <c r="AF94" s="1285"/>
      <c r="AG94" s="1285"/>
      <c r="AH94" s="1285"/>
      <c r="AI94" s="1285"/>
      <c r="AJ94" s="1285"/>
      <c r="AK94" s="1285"/>
      <c r="AL94" s="1285"/>
      <c r="AM94" s="1285"/>
      <c r="AN94" s="1285"/>
      <c r="AO94" s="1285"/>
      <c r="AP94" s="1285"/>
      <c r="AQ94" s="1285"/>
      <c r="AR94" s="1285"/>
      <c r="AS94" s="1285"/>
      <c r="AT94" s="1285"/>
      <c r="AU94" s="1285"/>
      <c r="AV94" s="1285"/>
      <c r="AW94" s="1285"/>
      <c r="AX94" s="1285"/>
      <c r="AY94" s="1285"/>
      <c r="AZ94" s="1285"/>
      <c r="BA94" s="1285"/>
      <c r="BB94" s="1285"/>
      <c r="BC94" s="1285"/>
    </row>
    <row r="95" spans="1:55" ht="15" hidden="1" x14ac:dyDescent="0.25">
      <c r="A95" s="1284"/>
      <c r="B95" s="1285"/>
      <c r="C95" s="1289"/>
      <c r="D95" s="1285"/>
      <c r="E95" s="1285"/>
      <c r="F95" s="1285"/>
      <c r="G95" s="1286"/>
      <c r="H95" s="1286"/>
      <c r="I95" s="1286"/>
      <c r="J95" s="1285"/>
      <c r="K95" s="1285"/>
      <c r="L95" s="1300"/>
      <c r="M95" s="1300"/>
      <c r="N95" s="1300"/>
      <c r="O95" s="1300"/>
      <c r="P95" s="1285"/>
      <c r="Q95" s="1285"/>
      <c r="R95" s="1285"/>
      <c r="S95" s="1285"/>
      <c r="T95" s="1285"/>
      <c r="U95" s="1285"/>
      <c r="V95" s="1285"/>
      <c r="W95" s="1285"/>
      <c r="X95" s="1285"/>
      <c r="Y95" s="1285"/>
      <c r="Z95" s="1285"/>
      <c r="AA95" s="1285"/>
      <c r="AB95" s="1285"/>
      <c r="AC95" s="1285"/>
      <c r="AD95" s="1285"/>
      <c r="AE95" s="1285"/>
      <c r="AF95" s="1285"/>
      <c r="AG95" s="1285"/>
      <c r="AH95" s="1285"/>
      <c r="AI95" s="1285"/>
      <c r="AJ95" s="1285"/>
      <c r="AK95" s="1285"/>
      <c r="AL95" s="1285"/>
      <c r="AM95" s="1285"/>
      <c r="AN95" s="1285"/>
      <c r="AO95" s="1285"/>
      <c r="AP95" s="1285"/>
      <c r="AQ95" s="1285"/>
      <c r="AR95" s="1285"/>
      <c r="AS95" s="1285"/>
      <c r="AT95" s="1285"/>
      <c r="AU95" s="1285"/>
      <c r="AV95" s="1285"/>
      <c r="AW95" s="1285"/>
      <c r="AX95" s="1285"/>
      <c r="AY95" s="1285"/>
      <c r="AZ95" s="1285"/>
      <c r="BA95" s="1285"/>
      <c r="BB95" s="1285"/>
      <c r="BC95" s="1285"/>
    </row>
    <row r="96" spans="1:55" ht="15" hidden="1" x14ac:dyDescent="0.25">
      <c r="A96" s="1284"/>
      <c r="B96" s="1285"/>
      <c r="C96" s="1289"/>
      <c r="D96" s="1285"/>
      <c r="E96" s="1285"/>
      <c r="F96" s="1285"/>
      <c r="G96" s="1286"/>
      <c r="H96" s="1286"/>
      <c r="I96" s="1286"/>
      <c r="J96" s="1285"/>
      <c r="K96" s="1285"/>
      <c r="L96" s="1300"/>
      <c r="M96" s="1300"/>
      <c r="N96" s="1300"/>
      <c r="O96" s="1300"/>
      <c r="P96" s="1285"/>
      <c r="Q96" s="1285"/>
      <c r="R96" s="1285"/>
      <c r="S96" s="1285"/>
      <c r="T96" s="1285"/>
      <c r="U96" s="1285"/>
      <c r="V96" s="1285"/>
      <c r="W96" s="1285"/>
      <c r="X96" s="1285"/>
      <c r="Y96" s="1285"/>
      <c r="Z96" s="1285"/>
      <c r="AA96" s="1285"/>
      <c r="AB96" s="1285"/>
      <c r="AC96" s="1285"/>
      <c r="AD96" s="1285"/>
      <c r="AE96" s="1285"/>
      <c r="AF96" s="1285"/>
      <c r="AG96" s="1285"/>
      <c r="AH96" s="1285"/>
      <c r="AI96" s="1285"/>
      <c r="AJ96" s="1285"/>
      <c r="AK96" s="1285"/>
      <c r="AL96" s="1285"/>
      <c r="AM96" s="1285"/>
      <c r="AN96" s="1285"/>
      <c r="AO96" s="1285"/>
      <c r="AP96" s="1285"/>
      <c r="AQ96" s="1285"/>
      <c r="AR96" s="1285"/>
      <c r="AS96" s="1285"/>
      <c r="AT96" s="1285"/>
      <c r="AU96" s="1285"/>
      <c r="AV96" s="1285"/>
      <c r="AW96" s="1285"/>
      <c r="AX96" s="1285"/>
      <c r="AY96" s="1285"/>
      <c r="AZ96" s="1285"/>
      <c r="BA96" s="1285"/>
      <c r="BB96" s="1285"/>
      <c r="BC96" s="1285"/>
    </row>
    <row r="97" spans="1:55" ht="15" hidden="1" x14ac:dyDescent="0.25">
      <c r="A97" s="1284"/>
      <c r="B97" s="1285"/>
      <c r="C97" s="1289"/>
      <c r="D97" s="1285"/>
      <c r="E97" s="1285"/>
      <c r="F97" s="1285"/>
      <c r="G97" s="1286"/>
      <c r="H97" s="1286"/>
      <c r="I97" s="1286"/>
      <c r="J97" s="1285"/>
      <c r="K97" s="1285"/>
      <c r="L97" s="1300"/>
      <c r="M97" s="1300"/>
      <c r="N97" s="1300"/>
      <c r="O97" s="1300"/>
      <c r="P97" s="1285"/>
      <c r="Q97" s="1285"/>
      <c r="R97" s="1285"/>
      <c r="S97" s="1285"/>
      <c r="T97" s="1285"/>
      <c r="U97" s="1285"/>
      <c r="V97" s="1285"/>
      <c r="W97" s="1285"/>
      <c r="X97" s="1285"/>
      <c r="Y97" s="1285"/>
      <c r="Z97" s="1285"/>
      <c r="AA97" s="1285"/>
      <c r="AB97" s="1285"/>
      <c r="AC97" s="1285"/>
      <c r="AD97" s="1285"/>
      <c r="AE97" s="1285"/>
      <c r="AF97" s="1285"/>
      <c r="AG97" s="1285"/>
      <c r="AH97" s="1285"/>
      <c r="AI97" s="1285"/>
      <c r="AJ97" s="1285"/>
      <c r="AK97" s="1285"/>
      <c r="AL97" s="1285"/>
      <c r="AM97" s="1285"/>
      <c r="AN97" s="1285"/>
      <c r="AO97" s="1285"/>
      <c r="AP97" s="1285"/>
      <c r="AQ97" s="1285"/>
      <c r="AR97" s="1285"/>
      <c r="AS97" s="1285"/>
      <c r="AT97" s="1285"/>
      <c r="AU97" s="1285"/>
      <c r="AV97" s="1285"/>
      <c r="AW97" s="1285"/>
      <c r="AX97" s="1285"/>
      <c r="AY97" s="1285"/>
      <c r="AZ97" s="1285"/>
      <c r="BA97" s="1285"/>
      <c r="BB97" s="1285"/>
      <c r="BC97" s="1285"/>
    </row>
    <row r="98" spans="1:55" ht="15" hidden="1" x14ac:dyDescent="0.25">
      <c r="A98" s="1284"/>
      <c r="B98" s="1285"/>
      <c r="C98" s="1289"/>
      <c r="D98" s="1285"/>
      <c r="E98" s="1285"/>
      <c r="F98" s="1285"/>
      <c r="G98" s="1286"/>
      <c r="H98" s="1286"/>
      <c r="I98" s="1286"/>
      <c r="J98" s="1285"/>
      <c r="K98" s="1285"/>
      <c r="L98" s="1300"/>
      <c r="M98" s="1300"/>
      <c r="N98" s="1300"/>
      <c r="O98" s="1300"/>
      <c r="P98" s="1285"/>
      <c r="Q98" s="1285"/>
      <c r="R98" s="1285"/>
      <c r="S98" s="1285"/>
      <c r="T98" s="1285"/>
      <c r="U98" s="1285"/>
      <c r="V98" s="1285"/>
      <c r="W98" s="1285"/>
      <c r="X98" s="1285"/>
      <c r="Y98" s="1285"/>
      <c r="Z98" s="1285"/>
      <c r="AA98" s="1285"/>
      <c r="AB98" s="1285"/>
      <c r="AC98" s="1285"/>
      <c r="AD98" s="1285"/>
      <c r="AE98" s="1285"/>
      <c r="AF98" s="1285"/>
      <c r="AG98" s="1285"/>
      <c r="AH98" s="1285"/>
      <c r="AI98" s="1285"/>
      <c r="AJ98" s="1285"/>
      <c r="AK98" s="1285"/>
      <c r="AL98" s="1285"/>
      <c r="AM98" s="1285"/>
      <c r="AN98" s="1285"/>
      <c r="AO98" s="1285"/>
      <c r="AP98" s="1285"/>
      <c r="AQ98" s="1285"/>
      <c r="AR98" s="1285"/>
      <c r="AS98" s="1285"/>
      <c r="AT98" s="1285"/>
      <c r="AU98" s="1285"/>
      <c r="AV98" s="1285"/>
      <c r="AW98" s="1285"/>
      <c r="AX98" s="1285"/>
      <c r="AY98" s="1285"/>
      <c r="AZ98" s="1285"/>
      <c r="BA98" s="1285"/>
      <c r="BB98" s="1285"/>
      <c r="BC98" s="1285"/>
    </row>
    <row r="99" spans="1:55" ht="15" hidden="1" x14ac:dyDescent="0.25">
      <c r="A99" s="1284"/>
      <c r="B99" s="1285"/>
      <c r="C99" s="1289"/>
      <c r="D99" s="1285"/>
      <c r="E99" s="1285"/>
      <c r="F99" s="1285"/>
      <c r="G99" s="1286"/>
      <c r="H99" s="1286"/>
      <c r="I99" s="1286"/>
      <c r="J99" s="1285"/>
      <c r="K99" s="1285"/>
      <c r="L99" s="1300"/>
      <c r="M99" s="1300"/>
      <c r="N99" s="1300"/>
      <c r="O99" s="1300"/>
      <c r="P99" s="1285"/>
      <c r="Q99" s="1285"/>
      <c r="R99" s="1285"/>
      <c r="S99" s="1285"/>
      <c r="T99" s="1285"/>
      <c r="U99" s="1285"/>
      <c r="V99" s="1285"/>
      <c r="W99" s="1285"/>
      <c r="X99" s="1285"/>
      <c r="Y99" s="1285"/>
      <c r="Z99" s="1285"/>
      <c r="AA99" s="1285"/>
      <c r="AB99" s="1285"/>
      <c r="AC99" s="1285"/>
      <c r="AD99" s="1285"/>
      <c r="AE99" s="1285"/>
      <c r="AF99" s="1285"/>
      <c r="AG99" s="1285"/>
      <c r="AH99" s="1285"/>
      <c r="AI99" s="1285"/>
      <c r="AJ99" s="1285"/>
      <c r="AK99" s="1285"/>
      <c r="AL99" s="1285"/>
      <c r="AM99" s="1285"/>
      <c r="AN99" s="1285"/>
      <c r="AO99" s="1285"/>
      <c r="AP99" s="1285"/>
      <c r="AQ99" s="1285"/>
      <c r="AR99" s="1285"/>
      <c r="AS99" s="1285"/>
      <c r="AT99" s="1285"/>
      <c r="AU99" s="1285"/>
      <c r="AV99" s="1285"/>
      <c r="AW99" s="1285"/>
      <c r="AX99" s="1285"/>
      <c r="AY99" s="1285"/>
      <c r="AZ99" s="1285"/>
      <c r="BA99" s="1285"/>
      <c r="BB99" s="1285"/>
      <c r="BC99" s="1285"/>
    </row>
    <row r="100" spans="1:55" ht="15" hidden="1" x14ac:dyDescent="0.25">
      <c r="A100" s="1284"/>
      <c r="B100" s="1285"/>
      <c r="C100" s="1289"/>
      <c r="D100" s="1285"/>
      <c r="E100" s="1285"/>
      <c r="F100" s="1285"/>
      <c r="G100" s="1286"/>
      <c r="H100" s="1286"/>
      <c r="I100" s="1286"/>
      <c r="J100" s="1285"/>
      <c r="K100" s="1285"/>
      <c r="L100" s="1300"/>
      <c r="M100" s="1300"/>
      <c r="N100" s="1300"/>
      <c r="O100" s="1300"/>
      <c r="P100" s="1285"/>
      <c r="Q100" s="1285"/>
      <c r="R100" s="1285"/>
      <c r="S100" s="1285"/>
      <c r="T100" s="1285"/>
      <c r="U100" s="1285"/>
      <c r="V100" s="1285"/>
      <c r="W100" s="1285"/>
      <c r="X100" s="1285"/>
      <c r="Y100" s="1285"/>
      <c r="Z100" s="1285"/>
      <c r="AA100" s="1285"/>
      <c r="AB100" s="1285"/>
      <c r="AC100" s="1285"/>
      <c r="AD100" s="1285"/>
      <c r="AE100" s="1285"/>
      <c r="AF100" s="1285"/>
      <c r="AG100" s="1285"/>
      <c r="AH100" s="1285"/>
      <c r="AI100" s="1285"/>
      <c r="AJ100" s="1285"/>
      <c r="AK100" s="1285"/>
      <c r="AL100" s="1285"/>
      <c r="AM100" s="1285"/>
      <c r="AN100" s="1285"/>
      <c r="AO100" s="1285"/>
      <c r="AP100" s="1285"/>
      <c r="AQ100" s="1285"/>
      <c r="AR100" s="1285"/>
      <c r="AS100" s="1285"/>
      <c r="AT100" s="1285"/>
      <c r="AU100" s="1285"/>
      <c r="AV100" s="1285"/>
      <c r="AW100" s="1285"/>
      <c r="AX100" s="1285"/>
      <c r="AY100" s="1285"/>
      <c r="AZ100" s="1285"/>
      <c r="BA100" s="1285"/>
      <c r="BB100" s="1285"/>
      <c r="BC100" s="1285"/>
    </row>
    <row r="101" spans="1:55" ht="15" hidden="1" x14ac:dyDescent="0.25">
      <c r="A101" s="1284"/>
      <c r="B101" s="1285"/>
      <c r="C101" s="1289"/>
      <c r="D101" s="1285"/>
      <c r="E101" s="1285"/>
      <c r="F101" s="1285"/>
      <c r="G101" s="1286"/>
      <c r="H101" s="1286"/>
      <c r="I101" s="1286"/>
      <c r="J101" s="1285"/>
      <c r="K101" s="1285"/>
      <c r="L101" s="1300"/>
      <c r="M101" s="1300"/>
      <c r="N101" s="1300"/>
      <c r="O101" s="1300"/>
      <c r="P101" s="1285"/>
      <c r="Q101" s="1285"/>
      <c r="R101" s="1285"/>
      <c r="S101" s="1285"/>
      <c r="T101" s="1285"/>
      <c r="U101" s="1285"/>
      <c r="V101" s="1285"/>
      <c r="W101" s="1285"/>
      <c r="X101" s="1285"/>
      <c r="Y101" s="1285"/>
      <c r="Z101" s="1285"/>
      <c r="AA101" s="1285"/>
      <c r="AB101" s="1285"/>
      <c r="AC101" s="1285"/>
      <c r="AD101" s="1285"/>
      <c r="AE101" s="1285"/>
      <c r="AF101" s="1285"/>
      <c r="AG101" s="1285"/>
      <c r="AH101" s="1285"/>
      <c r="AI101" s="1285"/>
      <c r="AJ101" s="1285"/>
      <c r="AK101" s="1285"/>
      <c r="AL101" s="1285"/>
      <c r="AM101" s="1285"/>
      <c r="AN101" s="1285"/>
      <c r="AO101" s="1285"/>
      <c r="AP101" s="1285"/>
      <c r="AQ101" s="1285"/>
      <c r="AR101" s="1285"/>
      <c r="AS101" s="1285"/>
      <c r="AT101" s="1285"/>
      <c r="AU101" s="1285"/>
      <c r="AV101" s="1285"/>
      <c r="AW101" s="1285"/>
      <c r="AX101" s="1285"/>
      <c r="AY101" s="1285"/>
      <c r="AZ101" s="1285"/>
      <c r="BA101" s="1285"/>
      <c r="BB101" s="1285"/>
      <c r="BC101" s="1285"/>
    </row>
    <row r="102" spans="1:55" ht="15" hidden="1" x14ac:dyDescent="0.25">
      <c r="A102" s="1284"/>
      <c r="B102" s="1285"/>
      <c r="C102" s="1289"/>
      <c r="D102" s="1285"/>
      <c r="E102" s="1285"/>
      <c r="F102" s="1285"/>
      <c r="G102" s="1286"/>
      <c r="H102" s="1286"/>
      <c r="I102" s="1286"/>
      <c r="J102" s="1285"/>
      <c r="K102" s="1285"/>
      <c r="L102" s="1300"/>
      <c r="M102" s="1300"/>
      <c r="N102" s="1300"/>
      <c r="O102" s="1300"/>
      <c r="P102" s="1285"/>
      <c r="Q102" s="1285"/>
      <c r="R102" s="1285"/>
      <c r="S102" s="1285"/>
      <c r="T102" s="1285"/>
      <c r="U102" s="1285"/>
      <c r="V102" s="1285"/>
      <c r="W102" s="1285"/>
      <c r="X102" s="1285"/>
      <c r="Y102" s="1285"/>
      <c r="Z102" s="1285"/>
      <c r="AA102" s="1285"/>
      <c r="AB102" s="1285"/>
      <c r="AC102" s="1285"/>
      <c r="AD102" s="1285"/>
      <c r="AE102" s="1285"/>
      <c r="AF102" s="1285"/>
      <c r="AG102" s="1285"/>
      <c r="AH102" s="1285"/>
      <c r="AI102" s="1285"/>
      <c r="AJ102" s="1285"/>
      <c r="AK102" s="1285"/>
      <c r="AL102" s="1285"/>
      <c r="AM102" s="1285"/>
      <c r="AN102" s="1285"/>
      <c r="AO102" s="1285"/>
      <c r="AP102" s="1285"/>
      <c r="AQ102" s="1285"/>
      <c r="AR102" s="1285"/>
      <c r="AS102" s="1285"/>
      <c r="AT102" s="1285"/>
      <c r="AU102" s="1285"/>
      <c r="AV102" s="1285"/>
      <c r="AW102" s="1285"/>
      <c r="AX102" s="1285"/>
      <c r="AY102" s="1285"/>
      <c r="AZ102" s="1285"/>
      <c r="BA102" s="1285"/>
      <c r="BB102" s="1285"/>
      <c r="BC102" s="1285"/>
    </row>
    <row r="103" spans="1:55" ht="15" hidden="1" x14ac:dyDescent="0.25">
      <c r="A103" s="1284"/>
      <c r="B103" s="1285"/>
      <c r="C103" s="1289"/>
      <c r="D103" s="1285"/>
      <c r="E103" s="1285"/>
      <c r="F103" s="1285"/>
      <c r="G103" s="1286"/>
      <c r="H103" s="1286"/>
      <c r="I103" s="1286"/>
      <c r="J103" s="1285"/>
      <c r="K103" s="1285"/>
      <c r="L103" s="1300"/>
      <c r="M103" s="1300"/>
      <c r="N103" s="1300"/>
      <c r="O103" s="1300"/>
      <c r="P103" s="1285"/>
      <c r="Q103" s="1285"/>
      <c r="R103" s="1285"/>
      <c r="S103" s="1285"/>
      <c r="T103" s="1285"/>
      <c r="U103" s="1285"/>
      <c r="V103" s="1285"/>
      <c r="W103" s="1285"/>
      <c r="X103" s="1285"/>
      <c r="Y103" s="1285"/>
      <c r="Z103" s="1285"/>
      <c r="AA103" s="1285"/>
      <c r="AB103" s="1285"/>
      <c r="AC103" s="1285"/>
      <c r="AD103" s="1285"/>
      <c r="AE103" s="1285"/>
      <c r="AF103" s="1285"/>
      <c r="AG103" s="1285"/>
      <c r="AH103" s="1285"/>
      <c r="AI103" s="1285"/>
      <c r="AJ103" s="1285"/>
      <c r="AK103" s="1285"/>
      <c r="AL103" s="1285"/>
      <c r="AM103" s="1285"/>
      <c r="AN103" s="1285"/>
      <c r="AO103" s="1285"/>
      <c r="AP103" s="1285"/>
      <c r="AQ103" s="1285"/>
      <c r="AR103" s="1285"/>
      <c r="AS103" s="1285"/>
      <c r="AT103" s="1285"/>
      <c r="AU103" s="1285"/>
      <c r="AV103" s="1285"/>
      <c r="AW103" s="1285"/>
      <c r="AX103" s="1285"/>
      <c r="AY103" s="1285"/>
      <c r="AZ103" s="1285"/>
      <c r="BA103" s="1285"/>
      <c r="BB103" s="1285"/>
      <c r="BC103" s="1285"/>
    </row>
    <row r="104" spans="1:55" ht="15" hidden="1" x14ac:dyDescent="0.25">
      <c r="A104" s="1284"/>
      <c r="B104" s="1285"/>
      <c r="C104" s="1289"/>
      <c r="D104" s="1285"/>
      <c r="E104" s="1285"/>
      <c r="F104" s="1285"/>
      <c r="G104" s="1286"/>
      <c r="H104" s="1286"/>
      <c r="I104" s="1286"/>
      <c r="J104" s="1285"/>
      <c r="K104" s="1285"/>
      <c r="L104" s="1300"/>
      <c r="M104" s="1300"/>
      <c r="N104" s="1300"/>
      <c r="O104" s="1300"/>
      <c r="P104" s="1285"/>
      <c r="Q104" s="1285"/>
      <c r="R104" s="1285"/>
      <c r="S104" s="1285"/>
      <c r="T104" s="1285"/>
      <c r="U104" s="1285"/>
      <c r="V104" s="1285"/>
      <c r="W104" s="1285"/>
      <c r="X104" s="1285"/>
      <c r="Y104" s="1285"/>
      <c r="Z104" s="1285"/>
      <c r="AA104" s="1285"/>
      <c r="AB104" s="1285"/>
      <c r="AC104" s="1285"/>
      <c r="AD104" s="1285"/>
      <c r="AE104" s="1285"/>
      <c r="AF104" s="1285"/>
      <c r="AG104" s="1285"/>
      <c r="AH104" s="1285"/>
      <c r="AI104" s="1285"/>
      <c r="AJ104" s="1285"/>
      <c r="AK104" s="1285"/>
      <c r="AL104" s="1285"/>
      <c r="AM104" s="1285"/>
      <c r="AN104" s="1285"/>
      <c r="AO104" s="1285"/>
      <c r="AP104" s="1285"/>
      <c r="AQ104" s="1285"/>
      <c r="AR104" s="1285"/>
      <c r="AS104" s="1285"/>
      <c r="AT104" s="1285"/>
      <c r="AU104" s="1285"/>
      <c r="AV104" s="1285"/>
      <c r="AW104" s="1285"/>
      <c r="AX104" s="1285"/>
      <c r="AY104" s="1285"/>
      <c r="AZ104" s="1285"/>
      <c r="BA104" s="1285"/>
      <c r="BB104" s="1285"/>
      <c r="BC104" s="1285"/>
    </row>
    <row r="105" spans="1:55" ht="15" hidden="1" x14ac:dyDescent="0.25">
      <c r="A105" s="1284"/>
      <c r="B105" s="1285"/>
      <c r="C105" s="1289"/>
      <c r="D105" s="1285"/>
      <c r="E105" s="1285"/>
      <c r="F105" s="1285"/>
      <c r="G105" s="1286"/>
      <c r="H105" s="1286"/>
      <c r="I105" s="1286"/>
      <c r="J105" s="1285"/>
      <c r="K105" s="1285"/>
      <c r="L105" s="1300"/>
      <c r="M105" s="1300"/>
      <c r="N105" s="1300"/>
      <c r="O105" s="1300"/>
      <c r="P105" s="1285"/>
      <c r="Q105" s="1285"/>
      <c r="R105" s="1285"/>
      <c r="S105" s="1285"/>
      <c r="T105" s="1285"/>
      <c r="U105" s="1285"/>
      <c r="V105" s="1285"/>
      <c r="W105" s="1285"/>
      <c r="X105" s="1285"/>
      <c r="Y105" s="1285"/>
      <c r="Z105" s="1285"/>
      <c r="AA105" s="1285"/>
      <c r="AB105" s="1285"/>
      <c r="AC105" s="1285"/>
      <c r="AD105" s="1285"/>
      <c r="AE105" s="1285"/>
      <c r="AF105" s="1285"/>
      <c r="AG105" s="1285"/>
      <c r="AH105" s="1285"/>
      <c r="AI105" s="1285"/>
      <c r="AJ105" s="1285"/>
      <c r="AK105" s="1285"/>
      <c r="AL105" s="1285"/>
      <c r="AM105" s="1285"/>
      <c r="AN105" s="1285"/>
      <c r="AO105" s="1285"/>
      <c r="AP105" s="1285"/>
      <c r="AQ105" s="1285"/>
      <c r="AR105" s="1285"/>
      <c r="AS105" s="1285"/>
      <c r="AT105" s="1285"/>
      <c r="AU105" s="1285"/>
      <c r="AV105" s="1285"/>
      <c r="AW105" s="1285"/>
      <c r="AX105" s="1285"/>
      <c r="AY105" s="1285"/>
      <c r="AZ105" s="1285"/>
      <c r="BA105" s="1285"/>
      <c r="BB105" s="1285"/>
      <c r="BC105" s="1285"/>
    </row>
    <row r="106" spans="1:55" ht="15" hidden="1" x14ac:dyDescent="0.25">
      <c r="A106" s="1284"/>
      <c r="B106" s="1285"/>
      <c r="C106" s="1289"/>
      <c r="D106" s="1285"/>
      <c r="E106" s="1285"/>
      <c r="F106" s="1285"/>
      <c r="G106" s="1286"/>
      <c r="H106" s="1286"/>
      <c r="I106" s="1286"/>
      <c r="J106" s="1285"/>
      <c r="K106" s="1285"/>
      <c r="L106" s="1300"/>
      <c r="M106" s="1300"/>
      <c r="N106" s="1300"/>
      <c r="O106" s="1300"/>
      <c r="P106" s="1285"/>
      <c r="Q106" s="1285"/>
      <c r="R106" s="1285"/>
      <c r="S106" s="1285"/>
      <c r="T106" s="1285"/>
      <c r="U106" s="1285"/>
      <c r="V106" s="1285"/>
      <c r="W106" s="1285"/>
      <c r="X106" s="1285"/>
      <c r="Y106" s="1285"/>
      <c r="Z106" s="1285"/>
      <c r="AA106" s="1285"/>
      <c r="AB106" s="1285"/>
      <c r="AC106" s="1285"/>
      <c r="AD106" s="1285"/>
      <c r="AE106" s="1285"/>
      <c r="AF106" s="1285"/>
      <c r="AG106" s="1285"/>
      <c r="AH106" s="1285"/>
      <c r="AI106" s="1285"/>
      <c r="AJ106" s="1285"/>
      <c r="AK106" s="1285"/>
      <c r="AL106" s="1285"/>
      <c r="AM106" s="1285"/>
      <c r="AN106" s="1285"/>
      <c r="AO106" s="1285"/>
      <c r="AP106" s="1285"/>
      <c r="AQ106" s="1285"/>
      <c r="AR106" s="1285"/>
      <c r="AS106" s="1285"/>
      <c r="AT106" s="1285"/>
      <c r="AU106" s="1285"/>
      <c r="AV106" s="1285"/>
      <c r="AW106" s="1285"/>
      <c r="AX106" s="1285"/>
      <c r="AY106" s="1285"/>
      <c r="AZ106" s="1285"/>
      <c r="BA106" s="1285"/>
      <c r="BB106" s="1285"/>
      <c r="BC106" s="1285"/>
    </row>
    <row r="107" spans="1:55" ht="15" hidden="1" x14ac:dyDescent="0.25">
      <c r="A107" s="1284"/>
      <c r="B107" s="1285"/>
      <c r="C107" s="1289"/>
      <c r="D107" s="1285"/>
      <c r="E107" s="1285"/>
      <c r="F107" s="1285"/>
      <c r="G107" s="1286"/>
      <c r="H107" s="1286"/>
      <c r="I107" s="1286"/>
      <c r="J107" s="1285"/>
      <c r="K107" s="1285"/>
      <c r="L107" s="1300"/>
      <c r="M107" s="1300"/>
      <c r="N107" s="1300"/>
      <c r="O107" s="1300"/>
      <c r="P107" s="1285"/>
      <c r="Q107" s="1285"/>
      <c r="R107" s="1285"/>
      <c r="S107" s="1285"/>
      <c r="T107" s="1285"/>
      <c r="U107" s="1285"/>
      <c r="V107" s="1285"/>
      <c r="W107" s="1285"/>
      <c r="X107" s="1285"/>
      <c r="Y107" s="1285"/>
      <c r="Z107" s="1285"/>
      <c r="AA107" s="1285"/>
      <c r="AB107" s="1285"/>
      <c r="AC107" s="1285"/>
      <c r="AD107" s="1285"/>
      <c r="AE107" s="1285"/>
      <c r="AF107" s="1285"/>
      <c r="AG107" s="1285"/>
      <c r="AH107" s="1285"/>
      <c r="AI107" s="1285"/>
      <c r="AJ107" s="1285"/>
      <c r="AK107" s="1285"/>
      <c r="AL107" s="1285"/>
      <c r="AM107" s="1285"/>
      <c r="AN107" s="1285"/>
      <c r="AO107" s="1285"/>
      <c r="AP107" s="1285"/>
      <c r="AQ107" s="1285"/>
      <c r="AR107" s="1285"/>
      <c r="AS107" s="1285"/>
      <c r="AT107" s="1285"/>
      <c r="AU107" s="1285"/>
      <c r="AV107" s="1285"/>
      <c r="AW107" s="1285"/>
      <c r="AX107" s="1285"/>
      <c r="AY107" s="1285"/>
      <c r="AZ107" s="1285"/>
      <c r="BA107" s="1285"/>
      <c r="BB107" s="1285"/>
      <c r="BC107" s="1285"/>
    </row>
    <row r="108" spans="1:55" ht="15" hidden="1" x14ac:dyDescent="0.25">
      <c r="A108" s="1284"/>
      <c r="B108" s="1285"/>
      <c r="C108" s="1289"/>
      <c r="D108" s="1285"/>
      <c r="E108" s="1285"/>
      <c r="F108" s="1285"/>
      <c r="G108" s="1286"/>
      <c r="H108" s="1286"/>
      <c r="I108" s="1286"/>
      <c r="J108" s="1285"/>
      <c r="K108" s="1285"/>
      <c r="L108" s="1300"/>
      <c r="M108" s="1300"/>
      <c r="N108" s="1300"/>
      <c r="O108" s="1300"/>
      <c r="P108" s="1285"/>
      <c r="Q108" s="1285"/>
      <c r="R108" s="1285"/>
      <c r="S108" s="1285"/>
      <c r="T108" s="1285"/>
      <c r="U108" s="1285"/>
      <c r="V108" s="1285"/>
      <c r="W108" s="1285"/>
      <c r="X108" s="1285"/>
      <c r="Y108" s="1285"/>
      <c r="Z108" s="1285"/>
      <c r="AA108" s="1285"/>
      <c r="AB108" s="1285"/>
      <c r="AC108" s="1285"/>
      <c r="AD108" s="1285"/>
      <c r="AE108" s="1285"/>
      <c r="AF108" s="1285"/>
      <c r="AG108" s="1285"/>
      <c r="AH108" s="1285"/>
      <c r="AI108" s="1285"/>
      <c r="AJ108" s="1285"/>
      <c r="AK108" s="1285"/>
      <c r="AL108" s="1285"/>
      <c r="AM108" s="1285"/>
      <c r="AN108" s="1285"/>
      <c r="AO108" s="1285"/>
      <c r="AP108" s="1285"/>
      <c r="AQ108" s="1285"/>
      <c r="AR108" s="1285"/>
      <c r="AS108" s="1285"/>
      <c r="AT108" s="1285"/>
      <c r="AU108" s="1285"/>
      <c r="AV108" s="1285"/>
      <c r="AW108" s="1285"/>
      <c r="AX108" s="1285"/>
      <c r="AY108" s="1285"/>
      <c r="AZ108" s="1285"/>
      <c r="BA108" s="1285"/>
      <c r="BB108" s="1285"/>
      <c r="BC108" s="1285"/>
    </row>
    <row r="109" spans="1:55" ht="15" hidden="1" x14ac:dyDescent="0.25">
      <c r="A109" s="1284"/>
      <c r="B109" s="1285"/>
      <c r="C109" s="1289"/>
      <c r="D109" s="1285"/>
      <c r="E109" s="1285"/>
      <c r="F109" s="1285"/>
      <c r="G109" s="1286"/>
      <c r="H109" s="1286"/>
      <c r="I109" s="1286"/>
      <c r="J109" s="1285"/>
      <c r="K109" s="1285"/>
      <c r="L109" s="1300"/>
      <c r="M109" s="1300"/>
      <c r="N109" s="1300"/>
      <c r="O109" s="1300"/>
      <c r="P109" s="1285"/>
      <c r="Q109" s="1285"/>
      <c r="R109" s="1285"/>
      <c r="S109" s="1285"/>
      <c r="T109" s="1285"/>
      <c r="U109" s="1285"/>
      <c r="V109" s="1285"/>
      <c r="W109" s="1285"/>
      <c r="X109" s="1285"/>
      <c r="Y109" s="1285"/>
      <c r="Z109" s="1285"/>
      <c r="AA109" s="1285"/>
      <c r="AB109" s="1285"/>
      <c r="AC109" s="1285"/>
      <c r="AD109" s="1285"/>
      <c r="AE109" s="1285"/>
      <c r="AF109" s="1285"/>
      <c r="AG109" s="1285"/>
      <c r="AH109" s="1285"/>
      <c r="AI109" s="1285"/>
      <c r="AJ109" s="1285"/>
      <c r="AK109" s="1285"/>
      <c r="AL109" s="1285"/>
      <c r="AM109" s="1285"/>
      <c r="AN109" s="1285"/>
      <c r="AO109" s="1285"/>
      <c r="AP109" s="1285"/>
      <c r="AQ109" s="1285"/>
      <c r="AR109" s="1285"/>
      <c r="AS109" s="1285"/>
      <c r="AT109" s="1285"/>
      <c r="AU109" s="1285"/>
      <c r="AV109" s="1285"/>
      <c r="AW109" s="1285"/>
      <c r="AX109" s="1285"/>
      <c r="AY109" s="1285"/>
      <c r="AZ109" s="1285"/>
      <c r="BA109" s="1285"/>
      <c r="BB109" s="1285"/>
      <c r="BC109" s="1285"/>
    </row>
    <row r="110" spans="1:55" ht="15" hidden="1" x14ac:dyDescent="0.25">
      <c r="A110" s="1284"/>
      <c r="B110" s="1285"/>
      <c r="C110" s="1289"/>
      <c r="D110" s="1285"/>
      <c r="E110" s="1285"/>
      <c r="F110" s="1285"/>
      <c r="G110" s="1286"/>
      <c r="H110" s="1286"/>
      <c r="I110" s="1286"/>
      <c r="J110" s="1285"/>
      <c r="K110" s="1285"/>
      <c r="L110" s="1300"/>
      <c r="M110" s="1300"/>
      <c r="N110" s="1300"/>
      <c r="O110" s="1300"/>
      <c r="P110" s="1285"/>
      <c r="Q110" s="1285"/>
      <c r="R110" s="1285"/>
      <c r="S110" s="1285"/>
      <c r="T110" s="1285"/>
      <c r="U110" s="1285"/>
      <c r="V110" s="1285"/>
      <c r="W110" s="1285"/>
      <c r="X110" s="1285"/>
      <c r="Y110" s="1285"/>
      <c r="Z110" s="1285"/>
      <c r="AA110" s="1285"/>
      <c r="AB110" s="1285"/>
      <c r="AC110" s="1285"/>
      <c r="AD110" s="1285"/>
      <c r="AE110" s="1285"/>
      <c r="AF110" s="1285"/>
      <c r="AG110" s="1285"/>
      <c r="AH110" s="1285"/>
      <c r="AI110" s="1285"/>
      <c r="AJ110" s="1285"/>
      <c r="AK110" s="1285"/>
      <c r="AL110" s="1285"/>
      <c r="AM110" s="1285"/>
      <c r="AN110" s="1285"/>
      <c r="AO110" s="1285"/>
      <c r="AP110" s="1285"/>
      <c r="AQ110" s="1285"/>
      <c r="AR110" s="1285"/>
      <c r="AS110" s="1285"/>
      <c r="AT110" s="1285"/>
      <c r="AU110" s="1285"/>
      <c r="AV110" s="1285"/>
      <c r="AW110" s="1285"/>
      <c r="AX110" s="1285"/>
      <c r="AY110" s="1285"/>
      <c r="AZ110" s="1285"/>
      <c r="BA110" s="1285"/>
      <c r="BB110" s="1285"/>
      <c r="BC110" s="1285"/>
    </row>
    <row r="111" spans="1:55" ht="15" hidden="1" x14ac:dyDescent="0.25">
      <c r="A111" s="1284"/>
      <c r="B111" s="1285"/>
      <c r="C111" s="1289"/>
      <c r="D111" s="1285"/>
      <c r="E111" s="1285"/>
      <c r="F111" s="1285"/>
      <c r="G111" s="1286"/>
      <c r="H111" s="1286"/>
      <c r="I111" s="1286"/>
      <c r="J111" s="1285"/>
      <c r="K111" s="1285"/>
      <c r="L111" s="1300"/>
      <c r="M111" s="1300"/>
      <c r="N111" s="1300"/>
      <c r="O111" s="1300"/>
      <c r="P111" s="1285"/>
      <c r="Q111" s="1285"/>
      <c r="R111" s="1285"/>
      <c r="S111" s="1285"/>
      <c r="T111" s="1285"/>
      <c r="U111" s="1285"/>
      <c r="V111" s="1285"/>
      <c r="W111" s="1285"/>
      <c r="X111" s="1285"/>
      <c r="Y111" s="1285"/>
      <c r="Z111" s="1285"/>
      <c r="AA111" s="1285"/>
      <c r="AB111" s="1285"/>
      <c r="AC111" s="1285"/>
      <c r="AD111" s="1285"/>
      <c r="AE111" s="1285"/>
      <c r="AF111" s="1285"/>
      <c r="AG111" s="1285"/>
      <c r="AH111" s="1285"/>
      <c r="AI111" s="1285"/>
      <c r="AJ111" s="1285"/>
      <c r="AK111" s="1285"/>
      <c r="AL111" s="1285"/>
      <c r="AM111" s="1285"/>
      <c r="AN111" s="1285"/>
      <c r="AO111" s="1285"/>
      <c r="AP111" s="1285"/>
      <c r="AQ111" s="1285"/>
      <c r="AR111" s="1285"/>
      <c r="AS111" s="1285"/>
      <c r="AT111" s="1285"/>
      <c r="AU111" s="1285"/>
      <c r="AV111" s="1285"/>
      <c r="AW111" s="1285"/>
      <c r="AX111" s="1285"/>
      <c r="AY111" s="1285"/>
      <c r="AZ111" s="1285"/>
      <c r="BA111" s="1285"/>
      <c r="BB111" s="1285"/>
      <c r="BC111" s="1285"/>
    </row>
    <row r="112" spans="1:55" ht="15" hidden="1" x14ac:dyDescent="0.25">
      <c r="A112" s="1284"/>
      <c r="B112" s="1285"/>
      <c r="C112" s="1289"/>
      <c r="D112" s="1285"/>
      <c r="E112" s="1285"/>
      <c r="F112" s="1285"/>
      <c r="G112" s="1286"/>
      <c r="H112" s="1286"/>
      <c r="I112" s="1286"/>
      <c r="J112" s="1285"/>
      <c r="K112" s="1285"/>
      <c r="L112" s="1300"/>
      <c r="M112" s="1300"/>
      <c r="N112" s="1300"/>
      <c r="O112" s="1300"/>
      <c r="P112" s="1285"/>
      <c r="Q112" s="1285"/>
      <c r="R112" s="1285"/>
      <c r="S112" s="1285"/>
      <c r="T112" s="1285"/>
      <c r="U112" s="1285"/>
      <c r="V112" s="1285"/>
      <c r="W112" s="1285"/>
      <c r="X112" s="1285"/>
      <c r="Y112" s="1285"/>
      <c r="Z112" s="1285"/>
      <c r="AA112" s="1285"/>
      <c r="AB112" s="1285"/>
      <c r="AC112" s="1285"/>
      <c r="AD112" s="1285"/>
      <c r="AE112" s="1285"/>
      <c r="AF112" s="1285"/>
      <c r="AG112" s="1285"/>
      <c r="AH112" s="1285"/>
      <c r="AI112" s="1285"/>
      <c r="AJ112" s="1285"/>
      <c r="AK112" s="1285"/>
      <c r="AL112" s="1285"/>
      <c r="AM112" s="1285"/>
      <c r="AN112" s="1285"/>
      <c r="AO112" s="1285"/>
      <c r="AP112" s="1285"/>
      <c r="AQ112" s="1285"/>
      <c r="AR112" s="1285"/>
      <c r="AS112" s="1285"/>
      <c r="AT112" s="1285"/>
      <c r="AU112" s="1285"/>
      <c r="AV112" s="1285"/>
      <c r="AW112" s="1285"/>
      <c r="AX112" s="1285"/>
      <c r="AY112" s="1285"/>
      <c r="AZ112" s="1285"/>
      <c r="BA112" s="1285"/>
      <c r="BB112" s="1285"/>
      <c r="BC112" s="1285"/>
    </row>
    <row r="113" spans="1:55" ht="15" hidden="1" x14ac:dyDescent="0.25">
      <c r="A113" s="1284"/>
      <c r="B113" s="1285"/>
      <c r="C113" s="1289"/>
      <c r="D113" s="1285"/>
      <c r="E113" s="1285"/>
      <c r="F113" s="1285"/>
      <c r="G113" s="1286"/>
      <c r="H113" s="1286"/>
      <c r="I113" s="1286"/>
      <c r="J113" s="1285"/>
      <c r="K113" s="1285"/>
      <c r="L113" s="1300"/>
      <c r="M113" s="1300"/>
      <c r="N113" s="1300"/>
      <c r="O113" s="1300"/>
      <c r="P113" s="1285"/>
      <c r="Q113" s="1285"/>
      <c r="R113" s="1285"/>
      <c r="S113" s="1285"/>
      <c r="T113" s="1285"/>
      <c r="U113" s="1285"/>
      <c r="V113" s="1285"/>
      <c r="W113" s="1285"/>
      <c r="X113" s="1285"/>
      <c r="Y113" s="1285"/>
      <c r="Z113" s="1285"/>
      <c r="AA113" s="1285"/>
      <c r="AB113" s="1285"/>
      <c r="AC113" s="1285"/>
      <c r="AD113" s="1285"/>
      <c r="AE113" s="1285"/>
      <c r="AF113" s="1285"/>
      <c r="AG113" s="1285"/>
      <c r="AH113" s="1285"/>
      <c r="AI113" s="1285"/>
      <c r="AJ113" s="1285"/>
      <c r="AK113" s="1285"/>
      <c r="AL113" s="1285"/>
      <c r="AM113" s="1285"/>
      <c r="AN113" s="1285"/>
      <c r="AO113" s="1285"/>
      <c r="AP113" s="1285"/>
      <c r="AQ113" s="1285"/>
      <c r="AR113" s="1285"/>
      <c r="AS113" s="1285"/>
      <c r="AT113" s="1285"/>
      <c r="AU113" s="1285"/>
      <c r="AV113" s="1285"/>
      <c r="AW113" s="1285"/>
      <c r="AX113" s="1285"/>
      <c r="AY113" s="1285"/>
      <c r="AZ113" s="1285"/>
      <c r="BA113" s="1285"/>
      <c r="BB113" s="1285"/>
      <c r="BC113" s="1285"/>
    </row>
    <row r="114" spans="1:55" ht="15" hidden="1" x14ac:dyDescent="0.25">
      <c r="A114" s="1284"/>
      <c r="B114" s="1285"/>
      <c r="C114" s="1289"/>
      <c r="D114" s="1285"/>
      <c r="E114" s="1285"/>
      <c r="F114" s="1285"/>
      <c r="G114" s="1286"/>
      <c r="H114" s="1286"/>
      <c r="I114" s="1286"/>
      <c r="J114" s="1285"/>
      <c r="K114" s="1285"/>
      <c r="L114" s="1300"/>
      <c r="M114" s="1300"/>
      <c r="N114" s="1300"/>
      <c r="O114" s="1300"/>
      <c r="P114" s="1285"/>
      <c r="Q114" s="1285"/>
      <c r="R114" s="1285"/>
      <c r="S114" s="1285"/>
      <c r="T114" s="1285"/>
      <c r="U114" s="1285"/>
      <c r="V114" s="1285"/>
      <c r="W114" s="1285"/>
      <c r="X114" s="1285"/>
      <c r="Y114" s="1285"/>
      <c r="Z114" s="1285"/>
      <c r="AA114" s="1285"/>
      <c r="AB114" s="1285"/>
      <c r="AC114" s="1285"/>
      <c r="AD114" s="1285"/>
      <c r="AE114" s="1285"/>
      <c r="AF114" s="1285"/>
      <c r="AG114" s="1285"/>
      <c r="AH114" s="1285"/>
      <c r="AI114" s="1285"/>
      <c r="AJ114" s="1285"/>
      <c r="AK114" s="1285"/>
      <c r="AL114" s="1285"/>
      <c r="AM114" s="1285"/>
      <c r="AN114" s="1285"/>
      <c r="AO114" s="1285"/>
      <c r="AP114" s="1285"/>
      <c r="AQ114" s="1285"/>
      <c r="AR114" s="1285"/>
      <c r="AS114" s="1285"/>
      <c r="AT114" s="1285"/>
      <c r="AU114" s="1285"/>
      <c r="AV114" s="1285"/>
      <c r="AW114" s="1285"/>
      <c r="AX114" s="1285"/>
      <c r="AY114" s="1285"/>
      <c r="AZ114" s="1285"/>
      <c r="BA114" s="1285"/>
      <c r="BB114" s="1285"/>
      <c r="BC114" s="1285"/>
    </row>
    <row r="115" spans="1:55" ht="15" hidden="1" x14ac:dyDescent="0.25">
      <c r="A115" s="1284"/>
      <c r="B115" s="1285"/>
      <c r="C115" s="1289"/>
      <c r="D115" s="1285"/>
      <c r="E115" s="1285"/>
      <c r="F115" s="1285"/>
      <c r="G115" s="1286"/>
      <c r="H115" s="1286"/>
      <c r="I115" s="1286"/>
      <c r="J115" s="1285"/>
      <c r="K115" s="1285"/>
      <c r="L115" s="1300"/>
      <c r="M115" s="1300"/>
      <c r="N115" s="1300"/>
      <c r="O115" s="1300"/>
      <c r="P115" s="1285"/>
      <c r="Q115" s="1285"/>
      <c r="R115" s="1285"/>
      <c r="S115" s="1285"/>
      <c r="T115" s="1285"/>
      <c r="U115" s="1285"/>
      <c r="V115" s="1285"/>
      <c r="W115" s="1285"/>
      <c r="X115" s="1285"/>
      <c r="Y115" s="1285"/>
      <c r="Z115" s="1285"/>
      <c r="AA115" s="1285"/>
      <c r="AB115" s="1285"/>
      <c r="AC115" s="1285"/>
      <c r="AD115" s="1285"/>
      <c r="AE115" s="1285"/>
      <c r="AF115" s="1285"/>
      <c r="AG115" s="1285"/>
      <c r="AH115" s="1285"/>
      <c r="AI115" s="1285"/>
      <c r="AJ115" s="1285"/>
      <c r="AK115" s="1285"/>
      <c r="AL115" s="1285"/>
      <c r="AM115" s="1285"/>
      <c r="AN115" s="1285"/>
      <c r="AO115" s="1285"/>
      <c r="AP115" s="1285"/>
      <c r="AQ115" s="1285"/>
      <c r="AR115" s="1285"/>
      <c r="AS115" s="1285"/>
      <c r="AT115" s="1285"/>
      <c r="AU115" s="1285"/>
      <c r="AV115" s="1285"/>
      <c r="AW115" s="1285"/>
      <c r="AX115" s="1285"/>
      <c r="AY115" s="1285"/>
      <c r="AZ115" s="1285"/>
      <c r="BA115" s="1285"/>
      <c r="BB115" s="1285"/>
      <c r="BC115" s="1285"/>
    </row>
    <row r="116" spans="1:55" ht="15" hidden="1" x14ac:dyDescent="0.25">
      <c r="A116" s="1284"/>
      <c r="B116" s="1285"/>
      <c r="C116" s="1289"/>
      <c r="D116" s="1285"/>
      <c r="E116" s="1285"/>
      <c r="F116" s="1285"/>
      <c r="G116" s="1286"/>
      <c r="H116" s="1286"/>
      <c r="I116" s="1286"/>
      <c r="J116" s="1285"/>
      <c r="K116" s="1285"/>
      <c r="L116" s="1300"/>
      <c r="M116" s="1300"/>
      <c r="N116" s="1300"/>
      <c r="O116" s="1300"/>
      <c r="P116" s="1285"/>
      <c r="Q116" s="1285"/>
      <c r="R116" s="1285"/>
      <c r="S116" s="1285"/>
      <c r="T116" s="1285"/>
      <c r="U116" s="1285"/>
      <c r="V116" s="1285"/>
      <c r="W116" s="1285"/>
      <c r="X116" s="1285"/>
      <c r="Y116" s="1285"/>
      <c r="Z116" s="1285"/>
      <c r="AA116" s="1285"/>
      <c r="AB116" s="1285"/>
      <c r="AC116" s="1285"/>
      <c r="AD116" s="1285"/>
      <c r="AE116" s="1285"/>
      <c r="AF116" s="1285"/>
      <c r="AG116" s="1285"/>
      <c r="AH116" s="1285"/>
      <c r="AI116" s="1285"/>
      <c r="AJ116" s="1285"/>
      <c r="AK116" s="1285"/>
      <c r="AL116" s="1285"/>
      <c r="AM116" s="1285"/>
      <c r="AN116" s="1285"/>
      <c r="AO116" s="1285"/>
      <c r="AP116" s="1285"/>
      <c r="AQ116" s="1285"/>
      <c r="AR116" s="1285"/>
      <c r="AS116" s="1285"/>
      <c r="AT116" s="1285"/>
      <c r="AU116" s="1285"/>
      <c r="AV116" s="1285"/>
      <c r="AW116" s="1285"/>
      <c r="AX116" s="1285"/>
      <c r="AY116" s="1285"/>
      <c r="AZ116" s="1285"/>
      <c r="BA116" s="1285"/>
      <c r="BB116" s="1285"/>
      <c r="BC116" s="1285"/>
    </row>
    <row r="117" spans="1:55" ht="15" hidden="1" x14ac:dyDescent="0.25">
      <c r="A117" s="1284"/>
      <c r="B117" s="1285"/>
      <c r="C117" s="1289"/>
      <c r="D117" s="1285"/>
      <c r="E117" s="1285"/>
      <c r="F117" s="1285"/>
      <c r="G117" s="1286"/>
      <c r="H117" s="1286"/>
      <c r="I117" s="1286"/>
      <c r="J117" s="1285"/>
      <c r="K117" s="1285"/>
      <c r="L117" s="1300"/>
      <c r="M117" s="1300"/>
      <c r="N117" s="1300"/>
      <c r="O117" s="1300"/>
      <c r="P117" s="1285"/>
      <c r="Q117" s="1285"/>
      <c r="R117" s="1285"/>
      <c r="S117" s="1285"/>
      <c r="T117" s="1285"/>
      <c r="U117" s="1285"/>
      <c r="V117" s="1285"/>
      <c r="W117" s="1285"/>
      <c r="X117" s="1285"/>
      <c r="Y117" s="1285"/>
      <c r="Z117" s="1285"/>
      <c r="AA117" s="1285"/>
      <c r="AB117" s="1285"/>
      <c r="AC117" s="1285"/>
      <c r="AD117" s="1285"/>
      <c r="AE117" s="1285"/>
      <c r="AF117" s="1285"/>
      <c r="AG117" s="1285"/>
      <c r="AH117" s="1285"/>
      <c r="AI117" s="1285"/>
      <c r="AJ117" s="1285"/>
      <c r="AK117" s="1285"/>
      <c r="AL117" s="1285"/>
      <c r="AM117" s="1285"/>
      <c r="AN117" s="1285"/>
      <c r="AO117" s="1285"/>
      <c r="AP117" s="1285"/>
      <c r="AQ117" s="1285"/>
      <c r="AR117" s="1285"/>
      <c r="AS117" s="1285"/>
      <c r="AT117" s="1285"/>
      <c r="AU117" s="1285"/>
      <c r="AV117" s="1285"/>
      <c r="AW117" s="1285"/>
      <c r="AX117" s="1285"/>
      <c r="AY117" s="1285"/>
      <c r="AZ117" s="1285"/>
      <c r="BA117" s="1285"/>
      <c r="BB117" s="1285"/>
      <c r="BC117" s="1285"/>
    </row>
    <row r="118" spans="1:55" ht="15" hidden="1" x14ac:dyDescent="0.25">
      <c r="A118" s="1284"/>
      <c r="B118" s="1285"/>
      <c r="C118" s="1289"/>
      <c r="D118" s="1285"/>
      <c r="E118" s="1285"/>
      <c r="F118" s="1285"/>
      <c r="G118" s="1286"/>
      <c r="H118" s="1286"/>
      <c r="I118" s="1286"/>
      <c r="J118" s="1285"/>
      <c r="K118" s="1285"/>
      <c r="L118" s="1300"/>
      <c r="M118" s="1300"/>
      <c r="N118" s="1300"/>
      <c r="O118" s="1300"/>
      <c r="P118" s="1285"/>
      <c r="Q118" s="1285"/>
      <c r="R118" s="1285"/>
      <c r="S118" s="1285"/>
      <c r="T118" s="1285"/>
      <c r="U118" s="1285"/>
      <c r="V118" s="1285"/>
      <c r="W118" s="1285"/>
      <c r="X118" s="1285"/>
      <c r="Y118" s="1285"/>
      <c r="Z118" s="1285"/>
      <c r="AA118" s="1285"/>
      <c r="AB118" s="1285"/>
      <c r="AC118" s="1285"/>
      <c r="AD118" s="1285"/>
      <c r="AE118" s="1285"/>
      <c r="AF118" s="1285"/>
      <c r="AG118" s="1285"/>
      <c r="AH118" s="1285"/>
      <c r="AI118" s="1285"/>
      <c r="AJ118" s="1285"/>
      <c r="AK118" s="1285"/>
      <c r="AL118" s="1285"/>
      <c r="AM118" s="1285"/>
      <c r="AN118" s="1285"/>
      <c r="AO118" s="1285"/>
      <c r="AP118" s="1285"/>
      <c r="AQ118" s="1285"/>
      <c r="AR118" s="1285"/>
      <c r="AS118" s="1285"/>
      <c r="AT118" s="1285"/>
      <c r="AU118" s="1285"/>
      <c r="AV118" s="1285"/>
      <c r="AW118" s="1285"/>
      <c r="AX118" s="1285"/>
      <c r="AY118" s="1285"/>
      <c r="AZ118" s="1285"/>
      <c r="BA118" s="1285"/>
      <c r="BB118" s="1285"/>
      <c r="BC118" s="1285"/>
    </row>
    <row r="119" spans="1:55" ht="15" hidden="1" x14ac:dyDescent="0.25">
      <c r="A119" s="1284"/>
      <c r="B119" s="1285"/>
      <c r="C119" s="1289"/>
      <c r="D119" s="1285"/>
      <c r="E119" s="1285"/>
      <c r="F119" s="1285"/>
      <c r="G119" s="1286"/>
      <c r="H119" s="1286"/>
      <c r="I119" s="1286"/>
      <c r="J119" s="1285"/>
      <c r="K119" s="1285"/>
      <c r="L119" s="1300"/>
      <c r="M119" s="1300"/>
      <c r="N119" s="1300"/>
      <c r="O119" s="1300"/>
      <c r="P119" s="1285"/>
      <c r="Q119" s="1285"/>
      <c r="R119" s="1285"/>
      <c r="S119" s="1285"/>
      <c r="T119" s="1285"/>
      <c r="U119" s="1285"/>
      <c r="V119" s="1285"/>
      <c r="W119" s="1285"/>
      <c r="X119" s="1285"/>
      <c r="Y119" s="1285"/>
      <c r="Z119" s="1285"/>
      <c r="AA119" s="1285"/>
      <c r="AB119" s="1285"/>
      <c r="AC119" s="1285"/>
      <c r="AD119" s="1285"/>
      <c r="AE119" s="1285"/>
      <c r="AF119" s="1285"/>
      <c r="AG119" s="1285"/>
      <c r="AH119" s="1285"/>
      <c r="AI119" s="1285"/>
      <c r="AJ119" s="1285"/>
      <c r="AK119" s="1285"/>
      <c r="AL119" s="1285"/>
      <c r="AM119" s="1285"/>
      <c r="AN119" s="1285"/>
      <c r="AO119" s="1285"/>
      <c r="AP119" s="1285"/>
      <c r="AQ119" s="1285"/>
      <c r="AR119" s="1285"/>
      <c r="AS119" s="1285"/>
      <c r="AT119" s="1285"/>
      <c r="AU119" s="1285"/>
      <c r="AV119" s="1285"/>
      <c r="AW119" s="1285"/>
      <c r="AX119" s="1285"/>
      <c r="AY119" s="1285"/>
      <c r="AZ119" s="1285"/>
      <c r="BA119" s="1285"/>
      <c r="BB119" s="1285"/>
      <c r="BC119" s="1285"/>
    </row>
    <row r="120" spans="1:55" ht="15" hidden="1" x14ac:dyDescent="0.25">
      <c r="A120" s="1284"/>
      <c r="B120" s="1285"/>
      <c r="C120" s="1289"/>
      <c r="D120" s="1285"/>
      <c r="E120" s="1285"/>
      <c r="F120" s="1285"/>
      <c r="G120" s="1286"/>
      <c r="H120" s="1286"/>
      <c r="I120" s="1286"/>
      <c r="J120" s="1285"/>
      <c r="K120" s="1285"/>
      <c r="L120" s="1300"/>
      <c r="M120" s="1300"/>
      <c r="N120" s="1300"/>
      <c r="O120" s="1300"/>
      <c r="P120" s="1285"/>
      <c r="Q120" s="1285"/>
      <c r="R120" s="1285"/>
      <c r="S120" s="1285"/>
      <c r="T120" s="1285"/>
      <c r="U120" s="1285"/>
      <c r="V120" s="1285"/>
      <c r="W120" s="1285"/>
      <c r="X120" s="1285"/>
      <c r="Y120" s="1285"/>
      <c r="Z120" s="1285"/>
      <c r="AA120" s="1285"/>
      <c r="AB120" s="1285"/>
      <c r="AC120" s="1285"/>
      <c r="AD120" s="1285"/>
      <c r="AE120" s="1285"/>
      <c r="AF120" s="1285"/>
      <c r="AG120" s="1285"/>
      <c r="AH120" s="1285"/>
      <c r="AI120" s="1285"/>
      <c r="AJ120" s="1285"/>
      <c r="AK120" s="1285"/>
      <c r="AL120" s="1285"/>
      <c r="AM120" s="1285"/>
      <c r="AN120" s="1285"/>
      <c r="AO120" s="1285"/>
      <c r="AP120" s="1285"/>
      <c r="AQ120" s="1285"/>
      <c r="AR120" s="1285"/>
      <c r="AS120" s="1285"/>
      <c r="AT120" s="1285"/>
      <c r="AU120" s="1285"/>
      <c r="AV120" s="1285"/>
      <c r="AW120" s="1285"/>
      <c r="AX120" s="1285"/>
      <c r="AY120" s="1285"/>
      <c r="AZ120" s="1285"/>
      <c r="BA120" s="1285"/>
      <c r="BB120" s="1285"/>
      <c r="BC120" s="1285"/>
    </row>
    <row r="121" spans="1:55" ht="15" hidden="1" x14ac:dyDescent="0.25">
      <c r="A121" s="1284"/>
      <c r="B121" s="1285"/>
      <c r="C121" s="1289"/>
      <c r="D121" s="1285"/>
      <c r="E121" s="1285"/>
      <c r="F121" s="1285"/>
      <c r="G121" s="1286"/>
      <c r="H121" s="1286"/>
      <c r="I121" s="1286"/>
      <c r="J121" s="1285"/>
      <c r="K121" s="1285"/>
      <c r="L121" s="1300"/>
      <c r="M121" s="1300"/>
      <c r="N121" s="1300"/>
      <c r="O121" s="1300"/>
      <c r="P121" s="1285"/>
      <c r="Q121" s="1285"/>
      <c r="R121" s="1285"/>
      <c r="S121" s="1285"/>
      <c r="T121" s="1285"/>
      <c r="U121" s="1285"/>
      <c r="V121" s="1285"/>
      <c r="W121" s="1285"/>
      <c r="X121" s="1285"/>
      <c r="Y121" s="1285"/>
      <c r="Z121" s="1285"/>
      <c r="AA121" s="1285"/>
      <c r="AB121" s="1285"/>
      <c r="AC121" s="1285"/>
      <c r="AD121" s="1285"/>
      <c r="AE121" s="1285"/>
      <c r="AF121" s="1285"/>
      <c r="AG121" s="1285"/>
      <c r="AH121" s="1285"/>
      <c r="AI121" s="1285"/>
      <c r="AJ121" s="1285"/>
      <c r="AK121" s="1285"/>
      <c r="AL121" s="1285"/>
      <c r="AM121" s="1285"/>
      <c r="AN121" s="1285"/>
      <c r="AO121" s="1285"/>
      <c r="AP121" s="1285"/>
      <c r="AQ121" s="1285"/>
      <c r="AR121" s="1285"/>
      <c r="AS121" s="1285"/>
      <c r="AT121" s="1285"/>
      <c r="AU121" s="1285"/>
      <c r="AV121" s="1285"/>
      <c r="AW121" s="1285"/>
      <c r="AX121" s="1285"/>
      <c r="AY121" s="1285"/>
      <c r="AZ121" s="1285"/>
      <c r="BA121" s="1285"/>
      <c r="BB121" s="1285"/>
      <c r="BC121" s="1285"/>
    </row>
    <row r="122" spans="1:55" ht="15" hidden="1" x14ac:dyDescent="0.25">
      <c r="A122" s="1284"/>
      <c r="B122" s="1285"/>
      <c r="C122" s="1289"/>
      <c r="D122" s="1285"/>
      <c r="E122" s="1285"/>
      <c r="F122" s="1285"/>
      <c r="G122" s="1286"/>
      <c r="H122" s="1286"/>
      <c r="I122" s="1286"/>
      <c r="J122" s="1285"/>
      <c r="K122" s="1285"/>
      <c r="L122" s="1300"/>
      <c r="M122" s="1300"/>
      <c r="N122" s="1300"/>
      <c r="O122" s="1300"/>
      <c r="P122" s="1285"/>
      <c r="Q122" s="1285"/>
      <c r="R122" s="1285"/>
      <c r="S122" s="1285"/>
      <c r="T122" s="1285"/>
      <c r="U122" s="1285"/>
      <c r="V122" s="1285"/>
      <c r="W122" s="1285"/>
      <c r="X122" s="1285"/>
      <c r="Y122" s="1285"/>
      <c r="Z122" s="1285"/>
      <c r="AA122" s="1285"/>
      <c r="AB122" s="1285"/>
      <c r="AC122" s="1285"/>
      <c r="AD122" s="1285"/>
      <c r="AE122" s="1285"/>
      <c r="AF122" s="1285"/>
      <c r="AG122" s="1285"/>
      <c r="AH122" s="1285"/>
      <c r="AI122" s="1285"/>
      <c r="AJ122" s="1285"/>
      <c r="AK122" s="1285"/>
      <c r="AL122" s="1285"/>
      <c r="AM122" s="1285"/>
      <c r="AN122" s="1285"/>
      <c r="AO122" s="1285"/>
      <c r="AP122" s="1285"/>
      <c r="AQ122" s="1285"/>
      <c r="AR122" s="1285"/>
      <c r="AS122" s="1285"/>
      <c r="AT122" s="1285"/>
      <c r="AU122" s="1285"/>
      <c r="AV122" s="1285"/>
      <c r="AW122" s="1285"/>
      <c r="AX122" s="1285"/>
      <c r="AY122" s="1285"/>
      <c r="AZ122" s="1285"/>
      <c r="BA122" s="1285"/>
      <c r="BB122" s="1285"/>
      <c r="BC122" s="1285"/>
    </row>
    <row r="123" spans="1:55" ht="15" hidden="1" x14ac:dyDescent="0.25">
      <c r="A123" s="1284"/>
      <c r="B123" s="1285"/>
      <c r="C123" s="1289"/>
      <c r="D123" s="1285"/>
      <c r="E123" s="1285"/>
      <c r="F123" s="1285"/>
      <c r="G123" s="1286"/>
      <c r="H123" s="1286"/>
      <c r="I123" s="1286"/>
      <c r="J123" s="1285"/>
      <c r="K123" s="1285"/>
      <c r="L123" s="1300"/>
      <c r="M123" s="1300"/>
      <c r="N123" s="1300"/>
      <c r="O123" s="1300"/>
      <c r="P123" s="1285"/>
      <c r="Q123" s="1285"/>
      <c r="R123" s="1285"/>
      <c r="S123" s="1285"/>
      <c r="T123" s="1285"/>
      <c r="U123" s="1285"/>
      <c r="V123" s="1285"/>
      <c r="W123" s="1285"/>
      <c r="X123" s="1285"/>
      <c r="Y123" s="1285"/>
      <c r="Z123" s="1285"/>
      <c r="AA123" s="1285"/>
      <c r="AB123" s="1285"/>
      <c r="AC123" s="1285"/>
      <c r="AD123" s="1285"/>
      <c r="AE123" s="1285"/>
      <c r="AF123" s="1285"/>
      <c r="AG123" s="1285"/>
      <c r="AH123" s="1285"/>
      <c r="AI123" s="1285"/>
      <c r="AJ123" s="1285"/>
      <c r="AK123" s="1285"/>
      <c r="AL123" s="1285"/>
      <c r="AM123" s="1285"/>
      <c r="AN123" s="1285"/>
      <c r="AO123" s="1285"/>
      <c r="AP123" s="1285"/>
      <c r="AQ123" s="1285"/>
      <c r="AR123" s="1285"/>
      <c r="AS123" s="1285"/>
      <c r="AT123" s="1285"/>
      <c r="AU123" s="1285"/>
      <c r="AV123" s="1285"/>
      <c r="AW123" s="1285"/>
      <c r="AX123" s="1285"/>
      <c r="AY123" s="1285"/>
      <c r="AZ123" s="1285"/>
      <c r="BA123" s="1285"/>
      <c r="BB123" s="1285"/>
      <c r="BC123" s="1285"/>
    </row>
    <row r="124" spans="1:55" ht="15" hidden="1" x14ac:dyDescent="0.25">
      <c r="A124" s="1284"/>
      <c r="B124" s="1285"/>
      <c r="C124" s="1289"/>
      <c r="D124" s="1285"/>
      <c r="E124" s="1285"/>
      <c r="F124" s="1285"/>
      <c r="G124" s="1286"/>
      <c r="H124" s="1286"/>
      <c r="I124" s="1286"/>
      <c r="J124" s="1285"/>
      <c r="K124" s="1285"/>
      <c r="L124" s="1300"/>
      <c r="M124" s="1300"/>
      <c r="N124" s="1300"/>
      <c r="O124" s="1300"/>
      <c r="P124" s="1285"/>
      <c r="Q124" s="1285"/>
      <c r="R124" s="1285"/>
      <c r="S124" s="1285"/>
      <c r="T124" s="1285"/>
      <c r="U124" s="1285"/>
      <c r="V124" s="1285"/>
      <c r="W124" s="1285"/>
      <c r="X124" s="1285"/>
      <c r="Y124" s="1285"/>
      <c r="Z124" s="1285"/>
      <c r="AA124" s="1285"/>
      <c r="AB124" s="1285"/>
      <c r="AC124" s="1285"/>
      <c r="AD124" s="1285"/>
      <c r="AE124" s="1285"/>
      <c r="AF124" s="1285"/>
      <c r="AG124" s="1285"/>
      <c r="AH124" s="1285"/>
      <c r="AI124" s="1285"/>
      <c r="AJ124" s="1285"/>
      <c r="AK124" s="1285"/>
      <c r="AL124" s="1285"/>
      <c r="AM124" s="1285"/>
      <c r="AN124" s="1285"/>
      <c r="AO124" s="1285"/>
      <c r="AP124" s="1285"/>
      <c r="AQ124" s="1285"/>
      <c r="AR124" s="1285"/>
      <c r="AS124" s="1285"/>
      <c r="AT124" s="1285"/>
      <c r="AU124" s="1285"/>
      <c r="AV124" s="1285"/>
      <c r="AW124" s="1285"/>
      <c r="AX124" s="1285"/>
      <c r="AY124" s="1285"/>
      <c r="AZ124" s="1285"/>
      <c r="BA124" s="1285"/>
      <c r="BB124" s="1285"/>
      <c r="BC124" s="1285"/>
    </row>
    <row r="125" spans="1:55" ht="15" hidden="1" x14ac:dyDescent="0.25">
      <c r="A125" s="1284"/>
      <c r="B125" s="1285"/>
      <c r="C125" s="1289"/>
      <c r="D125" s="1285"/>
      <c r="E125" s="1285"/>
      <c r="F125" s="1285"/>
      <c r="G125" s="1286"/>
      <c r="H125" s="1286"/>
      <c r="I125" s="1286"/>
      <c r="J125" s="1285"/>
      <c r="K125" s="1285"/>
      <c r="L125" s="1300"/>
      <c r="M125" s="1300"/>
      <c r="N125" s="1300"/>
      <c r="O125" s="1300"/>
      <c r="P125" s="1285"/>
      <c r="Q125" s="1285"/>
      <c r="R125" s="1285"/>
      <c r="S125" s="1285"/>
      <c r="T125" s="1285"/>
      <c r="U125" s="1285"/>
      <c r="V125" s="1285"/>
      <c r="W125" s="1285"/>
      <c r="X125" s="1285"/>
      <c r="Y125" s="1285"/>
      <c r="Z125" s="1285"/>
      <c r="AA125" s="1285"/>
      <c r="AB125" s="1285"/>
      <c r="AC125" s="1285"/>
      <c r="AD125" s="1285"/>
      <c r="AE125" s="1285"/>
      <c r="AF125" s="1285"/>
      <c r="AG125" s="1285"/>
      <c r="AH125" s="1285"/>
      <c r="AI125" s="1285"/>
      <c r="AJ125" s="1285"/>
      <c r="AK125" s="1285"/>
      <c r="AL125" s="1285"/>
      <c r="AM125" s="1285"/>
      <c r="AN125" s="1285"/>
      <c r="AO125" s="1285"/>
      <c r="AP125" s="1285"/>
      <c r="AQ125" s="1285"/>
      <c r="AR125" s="1285"/>
      <c r="AS125" s="1285"/>
      <c r="AT125" s="1285"/>
      <c r="AU125" s="1285"/>
      <c r="AV125" s="1285"/>
      <c r="AW125" s="1285"/>
      <c r="AX125" s="1285"/>
      <c r="AY125" s="1285"/>
      <c r="AZ125" s="1285"/>
      <c r="BA125" s="1285"/>
      <c r="BB125" s="1285"/>
      <c r="BC125" s="1285"/>
    </row>
    <row r="126" spans="1:55" ht="15" hidden="1" x14ac:dyDescent="0.25">
      <c r="A126" s="1284"/>
      <c r="B126" s="1285"/>
      <c r="C126" s="1289"/>
      <c r="D126" s="1285"/>
      <c r="E126" s="1285"/>
      <c r="F126" s="1285"/>
      <c r="G126" s="1286"/>
      <c r="H126" s="1286"/>
      <c r="I126" s="1286"/>
      <c r="J126" s="1285"/>
      <c r="K126" s="1285"/>
      <c r="L126" s="1300"/>
      <c r="M126" s="1300"/>
      <c r="N126" s="1300"/>
      <c r="O126" s="1300"/>
      <c r="P126" s="1285"/>
      <c r="Q126" s="1285"/>
      <c r="R126" s="1285"/>
      <c r="S126" s="1285"/>
      <c r="T126" s="1285"/>
      <c r="U126" s="1285"/>
      <c r="V126" s="1285"/>
      <c r="W126" s="1285"/>
      <c r="X126" s="1285"/>
      <c r="Y126" s="1285"/>
      <c r="Z126" s="1285"/>
      <c r="AA126" s="1285"/>
      <c r="AB126" s="1285"/>
      <c r="AC126" s="1285"/>
      <c r="AD126" s="1285"/>
      <c r="AE126" s="1285"/>
      <c r="AF126" s="1285"/>
      <c r="AG126" s="1285"/>
      <c r="AH126" s="1285"/>
      <c r="AI126" s="1285"/>
      <c r="AJ126" s="1285"/>
      <c r="AK126" s="1285"/>
      <c r="AL126" s="1285"/>
      <c r="AM126" s="1285"/>
      <c r="AN126" s="1285"/>
      <c r="AO126" s="1285"/>
      <c r="AP126" s="1285"/>
      <c r="AQ126" s="1285"/>
      <c r="AR126" s="1285"/>
      <c r="AS126" s="1285"/>
      <c r="AT126" s="1285"/>
      <c r="AU126" s="1285"/>
      <c r="AV126" s="1285"/>
      <c r="AW126" s="1285"/>
      <c r="AX126" s="1285"/>
      <c r="AY126" s="1285"/>
      <c r="AZ126" s="1285"/>
      <c r="BA126" s="1285"/>
      <c r="BB126" s="1285"/>
      <c r="BC126" s="1285"/>
    </row>
    <row r="127" spans="1:55" ht="15" hidden="1" x14ac:dyDescent="0.25">
      <c r="A127" s="1284"/>
      <c r="B127" s="1285"/>
      <c r="C127" s="1289"/>
      <c r="D127" s="1285"/>
      <c r="E127" s="1285"/>
      <c r="F127" s="1285"/>
      <c r="G127" s="1286"/>
      <c r="H127" s="1286"/>
      <c r="I127" s="1286"/>
      <c r="J127" s="1285"/>
      <c r="K127" s="1285"/>
      <c r="L127" s="1300"/>
      <c r="M127" s="1300"/>
      <c r="N127" s="1300"/>
      <c r="O127" s="1300"/>
      <c r="P127" s="1285"/>
      <c r="Q127" s="1285"/>
      <c r="R127" s="1285"/>
      <c r="S127" s="1285"/>
      <c r="T127" s="1285"/>
      <c r="U127" s="1285"/>
      <c r="V127" s="1285"/>
      <c r="W127" s="1285"/>
      <c r="X127" s="1285"/>
      <c r="Y127" s="1285"/>
      <c r="Z127" s="1285"/>
      <c r="AA127" s="1285"/>
      <c r="AB127" s="1285"/>
      <c r="AC127" s="1285"/>
      <c r="AD127" s="1285"/>
      <c r="AE127" s="1285"/>
      <c r="AF127" s="1285"/>
      <c r="AG127" s="1285"/>
      <c r="AH127" s="1285"/>
      <c r="AI127" s="1285"/>
      <c r="AJ127" s="1285"/>
      <c r="AK127" s="1285"/>
      <c r="AL127" s="1285"/>
      <c r="AM127" s="1285"/>
      <c r="AN127" s="1285"/>
      <c r="AO127" s="1285"/>
      <c r="AP127" s="1285"/>
      <c r="AQ127" s="1285"/>
      <c r="AR127" s="1285"/>
      <c r="AS127" s="1285"/>
      <c r="AT127" s="1285"/>
      <c r="AU127" s="1285"/>
      <c r="AV127" s="1285"/>
      <c r="AW127" s="1285"/>
      <c r="AX127" s="1285"/>
      <c r="AY127" s="1285"/>
      <c r="AZ127" s="1285"/>
      <c r="BA127" s="1285"/>
      <c r="BB127" s="1285"/>
      <c r="BC127" s="1285"/>
    </row>
    <row r="128" spans="1:55" ht="15" hidden="1" x14ac:dyDescent="0.25">
      <c r="A128" s="1284"/>
      <c r="B128" s="1285"/>
      <c r="C128" s="1289"/>
      <c r="D128" s="1285"/>
      <c r="E128" s="1285"/>
      <c r="F128" s="1285"/>
      <c r="G128" s="1286"/>
      <c r="H128" s="1286"/>
      <c r="I128" s="1286"/>
      <c r="J128" s="1285"/>
      <c r="K128" s="1285"/>
      <c r="L128" s="1300"/>
      <c r="M128" s="1300"/>
      <c r="N128" s="1300"/>
      <c r="O128" s="1300"/>
      <c r="P128" s="1285"/>
      <c r="Q128" s="1285"/>
      <c r="R128" s="1285"/>
      <c r="S128" s="1285"/>
      <c r="T128" s="1285"/>
      <c r="U128" s="1285"/>
      <c r="V128" s="1285"/>
      <c r="W128" s="1285"/>
      <c r="X128" s="1285"/>
      <c r="Y128" s="1285"/>
      <c r="Z128" s="1285"/>
      <c r="AA128" s="1285"/>
      <c r="AB128" s="1285"/>
      <c r="AC128" s="1285"/>
      <c r="AD128" s="1285"/>
      <c r="AE128" s="1285"/>
      <c r="AF128" s="1285"/>
      <c r="AG128" s="1285"/>
      <c r="AH128" s="1285"/>
      <c r="AI128" s="1285"/>
      <c r="AJ128" s="1285"/>
      <c r="AK128" s="1285"/>
      <c r="AL128" s="1285"/>
      <c r="AM128" s="1285"/>
      <c r="AN128" s="1285"/>
      <c r="AO128" s="1285"/>
      <c r="AP128" s="1285"/>
      <c r="AQ128" s="1285"/>
      <c r="AR128" s="1285"/>
      <c r="AS128" s="1285"/>
      <c r="AT128" s="1285"/>
      <c r="AU128" s="1285"/>
      <c r="AV128" s="1285"/>
      <c r="AW128" s="1285"/>
      <c r="AX128" s="1285"/>
      <c r="AY128" s="1285"/>
      <c r="AZ128" s="1285"/>
      <c r="BA128" s="1285"/>
      <c r="BB128" s="1285"/>
      <c r="BC128" s="1285"/>
    </row>
    <row r="129" spans="1:55" ht="15" hidden="1" x14ac:dyDescent="0.25">
      <c r="A129" s="1284"/>
      <c r="B129" s="1285"/>
      <c r="C129" s="1289"/>
      <c r="D129" s="1285"/>
      <c r="E129" s="1285"/>
      <c r="F129" s="1285"/>
      <c r="G129" s="1286"/>
      <c r="H129" s="1286"/>
      <c r="I129" s="1286"/>
      <c r="J129" s="1285"/>
      <c r="K129" s="1285"/>
      <c r="L129" s="1300"/>
      <c r="M129" s="1300"/>
      <c r="N129" s="1300"/>
      <c r="O129" s="1300"/>
      <c r="P129" s="1285"/>
      <c r="Q129" s="1285"/>
      <c r="R129" s="1285"/>
      <c r="S129" s="1285"/>
      <c r="T129" s="1285"/>
      <c r="U129" s="1285"/>
      <c r="V129" s="1285"/>
      <c r="W129" s="1285"/>
      <c r="X129" s="1285"/>
      <c r="Y129" s="1285"/>
      <c r="Z129" s="1285"/>
      <c r="AA129" s="1285"/>
      <c r="AB129" s="1285"/>
      <c r="AC129" s="1285"/>
      <c r="AD129" s="1285"/>
      <c r="AE129" s="1285"/>
      <c r="AF129" s="1285"/>
      <c r="AG129" s="1285"/>
      <c r="AH129" s="1285"/>
      <c r="AI129" s="1285"/>
      <c r="AJ129" s="1285"/>
      <c r="AK129" s="1285"/>
      <c r="AL129" s="1285"/>
      <c r="AM129" s="1285"/>
      <c r="AN129" s="1285"/>
      <c r="AO129" s="1285"/>
      <c r="AP129" s="1285"/>
      <c r="AQ129" s="1285"/>
      <c r="AR129" s="1285"/>
      <c r="AS129" s="1285"/>
      <c r="AT129" s="1285"/>
      <c r="AU129" s="1285"/>
      <c r="AV129" s="1285"/>
      <c r="AW129" s="1285"/>
      <c r="AX129" s="1285"/>
      <c r="AY129" s="1285"/>
      <c r="AZ129" s="1285"/>
      <c r="BA129" s="1285"/>
      <c r="BB129" s="1285"/>
      <c r="BC129" s="1285"/>
    </row>
    <row r="130" spans="1:55" ht="15" hidden="1" x14ac:dyDescent="0.25">
      <c r="A130" s="1284"/>
      <c r="B130" s="1285"/>
      <c r="C130" s="1289"/>
      <c r="D130" s="1285"/>
      <c r="E130" s="1285"/>
      <c r="F130" s="1285"/>
      <c r="G130" s="1286"/>
      <c r="H130" s="1286"/>
      <c r="I130" s="1286"/>
      <c r="J130" s="1285"/>
      <c r="K130" s="1285"/>
      <c r="L130" s="1300"/>
      <c r="M130" s="1300"/>
      <c r="N130" s="1300"/>
      <c r="O130" s="1300"/>
      <c r="P130" s="1285"/>
      <c r="Q130" s="1285"/>
      <c r="R130" s="1285"/>
      <c r="S130" s="1285"/>
      <c r="T130" s="1285"/>
      <c r="U130" s="1285"/>
      <c r="V130" s="1285"/>
      <c r="W130" s="1285"/>
      <c r="X130" s="1285"/>
      <c r="Y130" s="1285"/>
      <c r="Z130" s="1285"/>
      <c r="AA130" s="1285"/>
      <c r="AB130" s="1285"/>
      <c r="AC130" s="1285"/>
      <c r="AD130" s="1285"/>
      <c r="AE130" s="1285"/>
      <c r="AF130" s="1285"/>
      <c r="AG130" s="1285"/>
      <c r="AH130" s="1285"/>
      <c r="AI130" s="1285"/>
      <c r="AJ130" s="1285"/>
      <c r="AK130" s="1285"/>
      <c r="AL130" s="1285"/>
      <c r="AM130" s="1285"/>
      <c r="AN130" s="1285"/>
      <c r="AO130" s="1285"/>
      <c r="AP130" s="1285"/>
      <c r="AQ130" s="1285"/>
      <c r="AR130" s="1285"/>
      <c r="AS130" s="1285"/>
      <c r="AT130" s="1285"/>
      <c r="AU130" s="1285"/>
      <c r="AV130" s="1285"/>
      <c r="AW130" s="1285"/>
      <c r="AX130" s="1285"/>
      <c r="AY130" s="1285"/>
      <c r="AZ130" s="1285"/>
      <c r="BA130" s="1285"/>
      <c r="BB130" s="1285"/>
      <c r="BC130" s="1285"/>
    </row>
    <row r="131" spans="1:55" ht="15" hidden="1" x14ac:dyDescent="0.25">
      <c r="A131" s="1284"/>
      <c r="B131" s="1285"/>
      <c r="C131" s="1289"/>
      <c r="D131" s="1285"/>
      <c r="E131" s="1285"/>
      <c r="F131" s="1285"/>
      <c r="G131" s="1286"/>
      <c r="H131" s="1286"/>
      <c r="I131" s="1286"/>
      <c r="J131" s="1285"/>
      <c r="K131" s="1285"/>
      <c r="L131" s="1300"/>
      <c r="M131" s="1300"/>
      <c r="N131" s="1300"/>
      <c r="O131" s="1300"/>
      <c r="P131" s="1285"/>
      <c r="Q131" s="1285"/>
      <c r="R131" s="1285"/>
      <c r="S131" s="1285"/>
      <c r="T131" s="1285"/>
      <c r="U131" s="1285"/>
      <c r="V131" s="1285"/>
      <c r="W131" s="1285"/>
      <c r="X131" s="1285"/>
      <c r="Y131" s="1285"/>
      <c r="Z131" s="1285"/>
      <c r="AA131" s="1285"/>
      <c r="AB131" s="1285"/>
      <c r="AC131" s="1285"/>
      <c r="AD131" s="1285"/>
      <c r="AE131" s="1285"/>
      <c r="AF131" s="1285"/>
      <c r="AG131" s="1285"/>
      <c r="AH131" s="1285"/>
      <c r="AI131" s="1285"/>
      <c r="AJ131" s="1285"/>
      <c r="AK131" s="1285"/>
      <c r="AL131" s="1285"/>
      <c r="AM131" s="1285"/>
      <c r="AN131" s="1285"/>
      <c r="AO131" s="1285"/>
      <c r="AP131" s="1285"/>
      <c r="AQ131" s="1285"/>
      <c r="AR131" s="1285"/>
      <c r="AS131" s="1285"/>
      <c r="AT131" s="1285"/>
      <c r="AU131" s="1285"/>
      <c r="AV131" s="1285"/>
      <c r="AW131" s="1285"/>
      <c r="AX131" s="1285"/>
      <c r="AY131" s="1285"/>
      <c r="AZ131" s="1285"/>
      <c r="BA131" s="1285"/>
      <c r="BB131" s="1285"/>
      <c r="BC131" s="1285"/>
    </row>
    <row r="132" spans="1:55" ht="15" hidden="1" x14ac:dyDescent="0.25">
      <c r="A132" s="1284"/>
      <c r="B132" s="1285"/>
      <c r="C132" s="1289"/>
      <c r="D132" s="1285"/>
      <c r="E132" s="1285"/>
      <c r="F132" s="1285"/>
      <c r="G132" s="1286"/>
      <c r="H132" s="1286"/>
      <c r="I132" s="1286"/>
      <c r="J132" s="1285"/>
      <c r="K132" s="1285"/>
      <c r="L132" s="1300"/>
      <c r="M132" s="1300"/>
      <c r="N132" s="1300"/>
      <c r="O132" s="1300"/>
      <c r="P132" s="1285"/>
      <c r="Q132" s="1285"/>
      <c r="R132" s="1285"/>
      <c r="S132" s="1285"/>
      <c r="T132" s="1285"/>
      <c r="U132" s="1285"/>
      <c r="V132" s="1285"/>
      <c r="W132" s="1285"/>
      <c r="X132" s="1285"/>
      <c r="Y132" s="1285"/>
      <c r="Z132" s="1285"/>
      <c r="AA132" s="1285"/>
      <c r="AB132" s="1285"/>
      <c r="AC132" s="1285"/>
      <c r="AD132" s="1285"/>
      <c r="AE132" s="1285"/>
      <c r="AF132" s="1285"/>
      <c r="AG132" s="1285"/>
      <c r="AH132" s="1285"/>
      <c r="AI132" s="1285"/>
      <c r="AJ132" s="1285"/>
      <c r="AK132" s="1285"/>
      <c r="AL132" s="1285"/>
      <c r="AM132" s="1285"/>
      <c r="AN132" s="1285"/>
      <c r="AO132" s="1285"/>
      <c r="AP132" s="1285"/>
      <c r="AQ132" s="1285"/>
      <c r="AR132" s="1285"/>
      <c r="AS132" s="1285"/>
      <c r="AT132" s="1285"/>
      <c r="AU132" s="1285"/>
      <c r="AV132" s="1285"/>
      <c r="AW132" s="1285"/>
      <c r="AX132" s="1285"/>
      <c r="AY132" s="1285"/>
      <c r="AZ132" s="1285"/>
      <c r="BA132" s="1285"/>
      <c r="BB132" s="1285"/>
      <c r="BC132" s="1285"/>
    </row>
    <row r="133" spans="1:55" ht="15" hidden="1" x14ac:dyDescent="0.25">
      <c r="A133" s="1284"/>
      <c r="B133" s="1285"/>
      <c r="C133" s="1289"/>
      <c r="D133" s="1285"/>
      <c r="E133" s="1285"/>
      <c r="F133" s="1285"/>
      <c r="G133" s="1286"/>
      <c r="H133" s="1286"/>
      <c r="I133" s="1286"/>
      <c r="J133" s="1285"/>
      <c r="K133" s="1285"/>
      <c r="L133" s="1300"/>
      <c r="M133" s="1300"/>
      <c r="N133" s="1300"/>
      <c r="O133" s="1300"/>
      <c r="P133" s="1285"/>
      <c r="Q133" s="1285"/>
      <c r="R133" s="1285"/>
      <c r="S133" s="1285"/>
      <c r="T133" s="1285"/>
      <c r="U133" s="1285"/>
      <c r="V133" s="1285"/>
      <c r="W133" s="1285"/>
      <c r="X133" s="1285"/>
      <c r="Y133" s="1285"/>
      <c r="Z133" s="1285"/>
      <c r="AA133" s="1285"/>
      <c r="AB133" s="1285"/>
      <c r="AC133" s="1285"/>
      <c r="AD133" s="1285"/>
      <c r="AE133" s="1285"/>
      <c r="AF133" s="1285"/>
      <c r="AG133" s="1285"/>
      <c r="AH133" s="1285"/>
      <c r="AI133" s="1285"/>
      <c r="AJ133" s="1285"/>
      <c r="AK133" s="1285"/>
      <c r="AL133" s="1285"/>
      <c r="AM133" s="1285"/>
      <c r="AN133" s="1285"/>
      <c r="AO133" s="1285"/>
      <c r="AP133" s="1285"/>
      <c r="AQ133" s="1285"/>
      <c r="AR133" s="1285"/>
      <c r="AS133" s="1285"/>
      <c r="AT133" s="1285"/>
      <c r="AU133" s="1285"/>
      <c r="AV133" s="1285"/>
      <c r="AW133" s="1285"/>
      <c r="AX133" s="1285"/>
      <c r="AY133" s="1285"/>
      <c r="AZ133" s="1285"/>
      <c r="BA133" s="1285"/>
      <c r="BB133" s="1285"/>
      <c r="BC133" s="1285"/>
    </row>
    <row r="134" spans="1:55" ht="15" hidden="1" x14ac:dyDescent="0.25">
      <c r="A134" s="1284"/>
      <c r="B134" s="1285"/>
      <c r="C134" s="1289"/>
      <c r="D134" s="1285"/>
      <c r="E134" s="1285"/>
      <c r="F134" s="1285"/>
      <c r="G134" s="1286"/>
      <c r="H134" s="1286"/>
      <c r="I134" s="1286"/>
      <c r="J134" s="1285"/>
      <c r="K134" s="1285"/>
      <c r="L134" s="1300"/>
      <c r="M134" s="1300"/>
      <c r="N134" s="1300"/>
      <c r="O134" s="1300"/>
      <c r="P134" s="1285"/>
      <c r="Q134" s="1285"/>
      <c r="R134" s="1285"/>
      <c r="S134" s="1285"/>
      <c r="T134" s="1285"/>
      <c r="U134" s="1285"/>
      <c r="V134" s="1285"/>
      <c r="W134" s="1285"/>
      <c r="X134" s="1285"/>
      <c r="Y134" s="1285"/>
      <c r="Z134" s="1285"/>
      <c r="AA134" s="1285"/>
      <c r="AB134" s="1285"/>
      <c r="AC134" s="1285"/>
      <c r="AD134" s="1285"/>
      <c r="AE134" s="1285"/>
      <c r="AF134" s="1285"/>
      <c r="AG134" s="1285"/>
      <c r="AH134" s="1285"/>
      <c r="AI134" s="1285"/>
      <c r="AJ134" s="1285"/>
      <c r="AK134" s="1285"/>
      <c r="AL134" s="1285"/>
      <c r="AM134" s="1285"/>
      <c r="AN134" s="1285"/>
      <c r="AO134" s="1285"/>
      <c r="AP134" s="1285"/>
      <c r="AQ134" s="1285"/>
      <c r="AR134" s="1285"/>
      <c r="AS134" s="1285"/>
      <c r="AT134" s="1285"/>
      <c r="AU134" s="1285"/>
      <c r="AV134" s="1285"/>
      <c r="AW134" s="1285"/>
      <c r="AX134" s="1285"/>
      <c r="AY134" s="1285"/>
      <c r="AZ134" s="1285"/>
      <c r="BA134" s="1285"/>
      <c r="BB134" s="1285"/>
      <c r="BC134" s="1285"/>
    </row>
    <row r="135" spans="1:55" ht="15" hidden="1" x14ac:dyDescent="0.25">
      <c r="A135" s="1284"/>
      <c r="B135" s="1285"/>
      <c r="C135" s="1289"/>
      <c r="D135" s="1285"/>
      <c r="E135" s="1285"/>
      <c r="F135" s="1285"/>
      <c r="G135" s="1286"/>
      <c r="H135" s="1286"/>
      <c r="I135" s="1286"/>
      <c r="J135" s="1285"/>
      <c r="K135" s="1285"/>
      <c r="L135" s="1300"/>
      <c r="M135" s="1300"/>
      <c r="N135" s="1300"/>
      <c r="O135" s="1300"/>
      <c r="P135" s="1285"/>
      <c r="Q135" s="1285"/>
      <c r="R135" s="1285"/>
      <c r="S135" s="1285"/>
      <c r="T135" s="1285"/>
      <c r="U135" s="1285"/>
      <c r="V135" s="1285"/>
      <c r="W135" s="1285"/>
      <c r="X135" s="1285"/>
      <c r="Y135" s="1285"/>
      <c r="Z135" s="1285"/>
      <c r="AA135" s="1285"/>
      <c r="AB135" s="1285"/>
      <c r="AC135" s="1285"/>
      <c r="AD135" s="1285"/>
      <c r="AE135" s="1285"/>
      <c r="AF135" s="1285"/>
      <c r="AG135" s="1285"/>
      <c r="AH135" s="1285"/>
      <c r="AI135" s="1285"/>
      <c r="AJ135" s="1285"/>
      <c r="AK135" s="1285"/>
      <c r="AL135" s="1285"/>
      <c r="AM135" s="1285"/>
      <c r="AN135" s="1285"/>
      <c r="AO135" s="1285"/>
      <c r="AP135" s="1285"/>
      <c r="AQ135" s="1285"/>
      <c r="AR135" s="1285"/>
      <c r="AS135" s="1285"/>
      <c r="AT135" s="1285"/>
      <c r="AU135" s="1285"/>
      <c r="AV135" s="1285"/>
      <c r="AW135" s="1285"/>
      <c r="AX135" s="1285"/>
      <c r="AY135" s="1285"/>
      <c r="AZ135" s="1285"/>
      <c r="BA135" s="1285"/>
      <c r="BB135" s="1285"/>
      <c r="BC135" s="1285"/>
    </row>
    <row r="136" spans="1:55" ht="15" hidden="1" x14ac:dyDescent="0.25">
      <c r="A136" s="1284"/>
      <c r="B136" s="1285"/>
      <c r="C136" s="1289"/>
      <c r="D136" s="1285"/>
      <c r="E136" s="1285"/>
      <c r="F136" s="1285"/>
      <c r="G136" s="1286"/>
      <c r="H136" s="1286"/>
      <c r="I136" s="1286"/>
      <c r="J136" s="1285"/>
      <c r="K136" s="1285"/>
      <c r="L136" s="1300"/>
      <c r="M136" s="1300"/>
      <c r="N136" s="1300"/>
      <c r="O136" s="1300"/>
      <c r="P136" s="1285"/>
      <c r="Q136" s="1285"/>
      <c r="R136" s="1285"/>
      <c r="S136" s="1285"/>
      <c r="T136" s="1285"/>
      <c r="U136" s="1285"/>
      <c r="V136" s="1285"/>
      <c r="W136" s="1285"/>
      <c r="X136" s="1285"/>
      <c r="Y136" s="1285"/>
      <c r="Z136" s="1285"/>
      <c r="AA136" s="1285"/>
      <c r="AB136" s="1285"/>
      <c r="AC136" s="1285"/>
      <c r="AD136" s="1285"/>
      <c r="AE136" s="1285"/>
      <c r="AF136" s="1285"/>
      <c r="AG136" s="1285"/>
      <c r="AH136" s="1285"/>
      <c r="AI136" s="1285"/>
      <c r="AJ136" s="1285"/>
      <c r="AK136" s="1285"/>
      <c r="AL136" s="1285"/>
      <c r="AM136" s="1285"/>
      <c r="AN136" s="1285"/>
      <c r="AO136" s="1285"/>
      <c r="AP136" s="1285"/>
      <c r="AQ136" s="1285"/>
      <c r="AR136" s="1285"/>
      <c r="AS136" s="1285"/>
      <c r="AT136" s="1285"/>
      <c r="AU136" s="1285"/>
      <c r="AV136" s="1285"/>
      <c r="AW136" s="1285"/>
      <c r="AX136" s="1285"/>
      <c r="AY136" s="1285"/>
      <c r="AZ136" s="1285"/>
      <c r="BA136" s="1285"/>
      <c r="BB136" s="1285"/>
      <c r="BC136" s="1285"/>
    </row>
    <row r="137" spans="1:55" ht="15" hidden="1" x14ac:dyDescent="0.25">
      <c r="A137" s="1284"/>
      <c r="B137" s="1285"/>
      <c r="C137" s="1289"/>
      <c r="D137" s="1285"/>
      <c r="E137" s="1285"/>
      <c r="F137" s="1285"/>
      <c r="G137" s="1286"/>
      <c r="H137" s="1286"/>
      <c r="I137" s="1286"/>
      <c r="J137" s="1285"/>
      <c r="K137" s="1285"/>
      <c r="L137" s="1300"/>
      <c r="M137" s="1300"/>
      <c r="N137" s="1300"/>
      <c r="O137" s="1300"/>
      <c r="P137" s="1285"/>
      <c r="Q137" s="1285"/>
      <c r="R137" s="1285"/>
      <c r="S137" s="1285"/>
      <c r="T137" s="1285"/>
      <c r="U137" s="1285"/>
      <c r="V137" s="1285"/>
      <c r="W137" s="1285"/>
      <c r="X137" s="1285"/>
      <c r="Y137" s="1285"/>
      <c r="Z137" s="1285"/>
      <c r="AA137" s="1285"/>
      <c r="AB137" s="1285"/>
      <c r="AC137" s="1285"/>
      <c r="AD137" s="1285"/>
      <c r="AE137" s="1285"/>
      <c r="AF137" s="1285"/>
      <c r="AG137" s="1285"/>
      <c r="AH137" s="1285"/>
      <c r="AI137" s="1285"/>
      <c r="AJ137" s="1285"/>
      <c r="AK137" s="1285"/>
      <c r="AL137" s="1285"/>
      <c r="AM137" s="1285"/>
      <c r="AN137" s="1285"/>
      <c r="AO137" s="1285"/>
      <c r="AP137" s="1285"/>
      <c r="AQ137" s="1285"/>
      <c r="AR137" s="1285"/>
      <c r="AS137" s="1285"/>
      <c r="AT137" s="1285"/>
      <c r="AU137" s="1285"/>
      <c r="AV137" s="1285"/>
      <c r="AW137" s="1285"/>
      <c r="AX137" s="1285"/>
      <c r="AY137" s="1285"/>
      <c r="AZ137" s="1285"/>
      <c r="BA137" s="1285"/>
      <c r="BB137" s="1285"/>
      <c r="BC137" s="1285"/>
    </row>
    <row r="138" spans="1:55" ht="15" hidden="1" x14ac:dyDescent="0.25">
      <c r="A138" s="1284"/>
      <c r="B138" s="1285"/>
      <c r="C138" s="1289"/>
      <c r="D138" s="1285"/>
      <c r="E138" s="1285"/>
      <c r="F138" s="1285"/>
      <c r="G138" s="1286"/>
      <c r="H138" s="1286"/>
      <c r="I138" s="1286"/>
      <c r="J138" s="1285"/>
      <c r="K138" s="1285"/>
      <c r="L138" s="1300"/>
      <c r="M138" s="1300"/>
      <c r="N138" s="1300"/>
      <c r="O138" s="1300"/>
      <c r="P138" s="1285"/>
      <c r="Q138" s="1285"/>
      <c r="R138" s="1285"/>
      <c r="S138" s="1285"/>
      <c r="T138" s="1285"/>
      <c r="U138" s="1285"/>
      <c r="V138" s="1285"/>
      <c r="W138" s="1285"/>
      <c r="X138" s="1285"/>
      <c r="Y138" s="1285"/>
      <c r="Z138" s="1285"/>
      <c r="AA138" s="1285"/>
      <c r="AB138" s="1285"/>
      <c r="AC138" s="1285"/>
      <c r="AD138" s="1285"/>
      <c r="AE138" s="1285"/>
      <c r="AF138" s="1285"/>
      <c r="AG138" s="1285"/>
      <c r="AH138" s="1285"/>
      <c r="AI138" s="1285"/>
      <c r="AJ138" s="1285"/>
      <c r="AK138" s="1285"/>
      <c r="AL138" s="1285"/>
      <c r="AM138" s="1285"/>
      <c r="AN138" s="1285"/>
      <c r="AO138" s="1285"/>
      <c r="AP138" s="1285"/>
      <c r="AQ138" s="1285"/>
      <c r="AR138" s="1285"/>
      <c r="AS138" s="1285"/>
      <c r="AT138" s="1285"/>
      <c r="AU138" s="1285"/>
      <c r="AV138" s="1285"/>
      <c r="AW138" s="1285"/>
      <c r="AX138" s="1285"/>
      <c r="AY138" s="1285"/>
      <c r="AZ138" s="1285"/>
      <c r="BA138" s="1285"/>
      <c r="BB138" s="1285"/>
      <c r="BC138" s="1285"/>
    </row>
    <row r="139" spans="1:55" ht="15" hidden="1" x14ac:dyDescent="0.25">
      <c r="A139" s="1284"/>
      <c r="B139" s="1285"/>
      <c r="C139" s="1289"/>
      <c r="D139" s="1285"/>
      <c r="E139" s="1285"/>
      <c r="F139" s="1285"/>
      <c r="G139" s="1286"/>
      <c r="H139" s="1286"/>
      <c r="I139" s="1286"/>
      <c r="J139" s="1285"/>
      <c r="K139" s="1285"/>
      <c r="L139" s="1300"/>
      <c r="M139" s="1300"/>
      <c r="N139" s="1300"/>
      <c r="O139" s="1300"/>
      <c r="P139" s="1285"/>
      <c r="Q139" s="1285"/>
      <c r="R139" s="1285"/>
      <c r="S139" s="1285"/>
      <c r="T139" s="1285"/>
      <c r="U139" s="1285"/>
      <c r="V139" s="1285"/>
      <c r="W139" s="1285"/>
      <c r="X139" s="1285"/>
      <c r="Y139" s="1285"/>
      <c r="Z139" s="1285"/>
      <c r="AA139" s="1285"/>
      <c r="AB139" s="1285"/>
      <c r="AC139" s="1285"/>
      <c r="AD139" s="1285"/>
      <c r="AE139" s="1285"/>
      <c r="AF139" s="1285"/>
      <c r="AG139" s="1285"/>
      <c r="AH139" s="1285"/>
      <c r="AI139" s="1285"/>
      <c r="AJ139" s="1285"/>
      <c r="AK139" s="1285"/>
      <c r="AL139" s="1285"/>
      <c r="AM139" s="1285"/>
      <c r="AN139" s="1285"/>
      <c r="AO139" s="1285"/>
      <c r="AP139" s="1285"/>
      <c r="AQ139" s="1285"/>
      <c r="AR139" s="1285"/>
      <c r="AS139" s="1285"/>
      <c r="AT139" s="1285"/>
      <c r="AU139" s="1285"/>
      <c r="AV139" s="1285"/>
      <c r="AW139" s="1285"/>
      <c r="AX139" s="1285"/>
      <c r="AY139" s="1285"/>
      <c r="AZ139" s="1285"/>
      <c r="BA139" s="1285"/>
      <c r="BB139" s="1285"/>
      <c r="BC139" s="1285"/>
    </row>
    <row r="140" spans="1:55" ht="15" hidden="1" x14ac:dyDescent="0.25">
      <c r="A140" s="1284"/>
      <c r="B140" s="1285"/>
      <c r="C140" s="1289"/>
      <c r="D140" s="1285"/>
      <c r="E140" s="1285"/>
      <c r="F140" s="1285"/>
      <c r="G140" s="1286"/>
      <c r="H140" s="1286"/>
      <c r="I140" s="1286"/>
      <c r="J140" s="1285"/>
      <c r="K140" s="1285"/>
      <c r="L140" s="1300"/>
      <c r="M140" s="1300"/>
      <c r="N140" s="1300"/>
      <c r="O140" s="1300"/>
      <c r="P140" s="1285"/>
      <c r="Q140" s="1285"/>
      <c r="R140" s="1285"/>
      <c r="S140" s="1285"/>
      <c r="T140" s="1285"/>
      <c r="U140" s="1285"/>
      <c r="V140" s="1285"/>
      <c r="W140" s="1285"/>
      <c r="X140" s="1285"/>
      <c r="Y140" s="1285"/>
      <c r="Z140" s="1285"/>
      <c r="AA140" s="1285"/>
      <c r="AB140" s="1285"/>
      <c r="AC140" s="1285"/>
      <c r="AD140" s="1285"/>
      <c r="AE140" s="1285"/>
      <c r="AF140" s="1285"/>
      <c r="AG140" s="1285"/>
      <c r="AH140" s="1285"/>
      <c r="AI140" s="1285"/>
      <c r="AJ140" s="1285"/>
      <c r="AK140" s="1285"/>
      <c r="AL140" s="1285"/>
      <c r="AM140" s="1285"/>
      <c r="AN140" s="1285"/>
      <c r="AO140" s="1285"/>
      <c r="AP140" s="1285"/>
      <c r="AQ140" s="1285"/>
      <c r="AR140" s="1285"/>
      <c r="AS140" s="1285"/>
      <c r="AT140" s="1285"/>
      <c r="AU140" s="1285"/>
      <c r="AV140" s="1285"/>
      <c r="AW140" s="1285"/>
      <c r="AX140" s="1285"/>
      <c r="AY140" s="1285"/>
      <c r="AZ140" s="1285"/>
      <c r="BA140" s="1285"/>
      <c r="BB140" s="1285"/>
      <c r="BC140" s="1285"/>
    </row>
    <row r="141" spans="1:55" ht="15" hidden="1" x14ac:dyDescent="0.25">
      <c r="A141" s="1284"/>
      <c r="B141" s="1285"/>
      <c r="C141" s="1289"/>
      <c r="D141" s="1285"/>
      <c r="E141" s="1285"/>
      <c r="F141" s="1285"/>
      <c r="G141" s="1286"/>
      <c r="H141" s="1286"/>
      <c r="I141" s="1286"/>
      <c r="J141" s="1285"/>
      <c r="K141" s="1285"/>
      <c r="L141" s="1300"/>
      <c r="M141" s="1300"/>
      <c r="N141" s="1300"/>
      <c r="O141" s="1300"/>
      <c r="P141" s="1285"/>
      <c r="Q141" s="1285"/>
      <c r="R141" s="1285"/>
      <c r="S141" s="1285"/>
      <c r="T141" s="1285"/>
      <c r="U141" s="1285"/>
      <c r="V141" s="1285"/>
      <c r="W141" s="1285"/>
      <c r="X141" s="1285"/>
      <c r="Y141" s="1285"/>
      <c r="Z141" s="1285"/>
      <c r="AA141" s="1285"/>
      <c r="AB141" s="1285"/>
      <c r="AC141" s="1285"/>
      <c r="AD141" s="1285"/>
      <c r="AE141" s="1285"/>
      <c r="AF141" s="1285"/>
      <c r="AG141" s="1285"/>
      <c r="AH141" s="1285"/>
      <c r="AI141" s="1285"/>
      <c r="AJ141" s="1285"/>
      <c r="AK141" s="1285"/>
      <c r="AL141" s="1285"/>
      <c r="AM141" s="1285"/>
      <c r="AN141" s="1285"/>
      <c r="AO141" s="1285"/>
      <c r="AP141" s="1285"/>
      <c r="AQ141" s="1285"/>
      <c r="AR141" s="1285"/>
      <c r="AS141" s="1285"/>
      <c r="AT141" s="1285"/>
      <c r="AU141" s="1285"/>
      <c r="AV141" s="1285"/>
      <c r="AW141" s="1285"/>
      <c r="AX141" s="1285"/>
      <c r="AY141" s="1285"/>
      <c r="AZ141" s="1285"/>
      <c r="BA141" s="1285"/>
      <c r="BB141" s="1285"/>
      <c r="BC141" s="1285"/>
    </row>
    <row r="142" spans="1:55" ht="15" hidden="1" x14ac:dyDescent="0.25">
      <c r="A142" s="1284"/>
      <c r="B142" s="1285"/>
      <c r="C142" s="1289"/>
      <c r="D142" s="1285"/>
      <c r="E142" s="1285"/>
      <c r="F142" s="1285"/>
      <c r="G142" s="1286"/>
      <c r="H142" s="1286"/>
      <c r="I142" s="1286"/>
      <c r="J142" s="1285"/>
      <c r="K142" s="1285"/>
      <c r="L142" s="1300"/>
      <c r="M142" s="1300"/>
      <c r="N142" s="1300"/>
      <c r="O142" s="1300"/>
      <c r="P142" s="1285"/>
      <c r="Q142" s="1285"/>
      <c r="R142" s="1285"/>
      <c r="S142" s="1285"/>
      <c r="T142" s="1285"/>
      <c r="U142" s="1285"/>
      <c r="V142" s="1285"/>
      <c r="W142" s="1285"/>
      <c r="X142" s="1285"/>
      <c r="Y142" s="1285"/>
      <c r="Z142" s="1285"/>
      <c r="AA142" s="1285"/>
      <c r="AB142" s="1285"/>
      <c r="AC142" s="1285"/>
      <c r="AD142" s="1285"/>
      <c r="AE142" s="1285"/>
      <c r="AF142" s="1285"/>
      <c r="AG142" s="1285"/>
      <c r="AH142" s="1285"/>
      <c r="AI142" s="1285"/>
      <c r="AJ142" s="1285"/>
      <c r="AK142" s="1285"/>
      <c r="AL142" s="1285"/>
      <c r="AM142" s="1285"/>
      <c r="AN142" s="1285"/>
      <c r="AO142" s="1285"/>
      <c r="AP142" s="1285"/>
      <c r="AQ142" s="1285"/>
      <c r="AR142" s="1285"/>
      <c r="AS142" s="1285"/>
      <c r="AT142" s="1285"/>
      <c r="AU142" s="1285"/>
      <c r="AV142" s="1285"/>
      <c r="AW142" s="1285"/>
      <c r="AX142" s="1285"/>
      <c r="AY142" s="1285"/>
      <c r="AZ142" s="1285"/>
      <c r="BA142" s="1285"/>
      <c r="BB142" s="1285"/>
      <c r="BC142" s="1285"/>
    </row>
    <row r="143" spans="1:55" ht="15" hidden="1" x14ac:dyDescent="0.25">
      <c r="A143" s="1284"/>
      <c r="B143" s="1285"/>
      <c r="C143" s="1289"/>
      <c r="D143" s="1285"/>
      <c r="E143" s="1285"/>
      <c r="F143" s="1285"/>
      <c r="G143" s="1286"/>
      <c r="H143" s="1286"/>
      <c r="I143" s="1286"/>
      <c r="J143" s="1285"/>
      <c r="K143" s="1285"/>
      <c r="L143" s="1300"/>
      <c r="M143" s="1300"/>
      <c r="N143" s="1300"/>
      <c r="O143" s="1300"/>
      <c r="P143" s="1285"/>
      <c r="Q143" s="1285"/>
      <c r="R143" s="1285"/>
      <c r="S143" s="1285"/>
      <c r="T143" s="1285"/>
      <c r="U143" s="1285"/>
      <c r="V143" s="1285"/>
      <c r="W143" s="1285"/>
      <c r="X143" s="1285"/>
      <c r="Y143" s="1285"/>
      <c r="Z143" s="1285"/>
      <c r="AA143" s="1285"/>
      <c r="AB143" s="1285"/>
      <c r="AC143" s="1285"/>
      <c r="AD143" s="1285"/>
      <c r="AE143" s="1285"/>
      <c r="AF143" s="1285"/>
      <c r="AG143" s="1285"/>
      <c r="AH143" s="1285"/>
      <c r="AI143" s="1285"/>
      <c r="AJ143" s="1285"/>
      <c r="AK143" s="1285"/>
      <c r="AL143" s="1285"/>
      <c r="AM143" s="1285"/>
      <c r="AN143" s="1285"/>
      <c r="AO143" s="1285"/>
      <c r="AP143" s="1285"/>
      <c r="AQ143" s="1285"/>
      <c r="AR143" s="1285"/>
      <c r="AS143" s="1285"/>
      <c r="AT143" s="1285"/>
      <c r="AU143" s="1285"/>
      <c r="AV143" s="1285"/>
      <c r="AW143" s="1285"/>
      <c r="AX143" s="1285"/>
      <c r="AY143" s="1285"/>
      <c r="AZ143" s="1285"/>
      <c r="BA143" s="1285"/>
      <c r="BB143" s="1285"/>
      <c r="BC143" s="1285"/>
    </row>
    <row r="144" spans="1:55" ht="15" hidden="1" x14ac:dyDescent="0.25">
      <c r="A144" s="1284"/>
      <c r="B144" s="1285"/>
      <c r="C144" s="1289"/>
      <c r="D144" s="1285"/>
      <c r="E144" s="1285"/>
      <c r="F144" s="1285"/>
      <c r="G144" s="1286"/>
      <c r="H144" s="1286"/>
      <c r="I144" s="1286"/>
      <c r="J144" s="1285"/>
      <c r="K144" s="1285"/>
      <c r="L144" s="1300"/>
      <c r="M144" s="1300"/>
      <c r="N144" s="1300"/>
      <c r="O144" s="1300"/>
      <c r="P144" s="1285"/>
      <c r="Q144" s="1285"/>
      <c r="R144" s="1285"/>
      <c r="S144" s="1285"/>
      <c r="T144" s="1285"/>
      <c r="U144" s="1285"/>
      <c r="V144" s="1285"/>
      <c r="W144" s="1285"/>
      <c r="X144" s="1285"/>
      <c r="Y144" s="1285"/>
      <c r="Z144" s="1285"/>
      <c r="AA144" s="1285"/>
      <c r="AB144" s="1285"/>
      <c r="AC144" s="1285"/>
      <c r="AD144" s="1285"/>
      <c r="AE144" s="1285"/>
      <c r="AF144" s="1285"/>
      <c r="AG144" s="1285"/>
      <c r="AH144" s="1285"/>
      <c r="AI144" s="1285"/>
      <c r="AJ144" s="1285"/>
      <c r="AK144" s="1285"/>
      <c r="AL144" s="1285"/>
      <c r="AM144" s="1285"/>
      <c r="AN144" s="1285"/>
      <c r="AO144" s="1285"/>
      <c r="AP144" s="1285"/>
      <c r="AQ144" s="1285"/>
      <c r="AR144" s="1285"/>
      <c r="AS144" s="1285"/>
      <c r="AT144" s="1285"/>
      <c r="AU144" s="1285"/>
      <c r="AV144" s="1285"/>
      <c r="AW144" s="1285"/>
      <c r="AX144" s="1285"/>
      <c r="AY144" s="1285"/>
      <c r="AZ144" s="1285"/>
      <c r="BA144" s="1285"/>
      <c r="BB144" s="1285"/>
      <c r="BC144" s="1285"/>
    </row>
    <row r="145" spans="1:55" ht="15" hidden="1" x14ac:dyDescent="0.25">
      <c r="A145" s="1284"/>
      <c r="B145" s="1285"/>
      <c r="C145" s="1289"/>
      <c r="D145" s="1285"/>
      <c r="E145" s="1285"/>
      <c r="F145" s="1285"/>
      <c r="G145" s="1286"/>
      <c r="H145" s="1286"/>
      <c r="I145" s="1286"/>
      <c r="J145" s="1285"/>
      <c r="K145" s="1285"/>
      <c r="L145" s="1300"/>
      <c r="M145" s="1300"/>
      <c r="N145" s="1300"/>
      <c r="O145" s="1300"/>
      <c r="P145" s="1285"/>
      <c r="Q145" s="1285"/>
      <c r="R145" s="1285"/>
      <c r="S145" s="1285"/>
      <c r="T145" s="1285"/>
      <c r="U145" s="1285"/>
      <c r="V145" s="1285"/>
      <c r="W145" s="1285"/>
      <c r="X145" s="1285"/>
      <c r="Y145" s="1285"/>
      <c r="Z145" s="1285"/>
      <c r="AA145" s="1285"/>
      <c r="AB145" s="1285"/>
      <c r="AC145" s="1285"/>
      <c r="AD145" s="1285"/>
      <c r="AE145" s="1285"/>
      <c r="AF145" s="1285"/>
      <c r="AG145" s="1285"/>
      <c r="AH145" s="1285"/>
      <c r="AI145" s="1285"/>
      <c r="AJ145" s="1285"/>
      <c r="AK145" s="1285"/>
      <c r="AL145" s="1285"/>
      <c r="AM145" s="1285"/>
      <c r="AN145" s="1285"/>
      <c r="AO145" s="1285"/>
      <c r="AP145" s="1285"/>
      <c r="AQ145" s="1285"/>
      <c r="AR145" s="1285"/>
      <c r="AS145" s="1285"/>
      <c r="AT145" s="1285"/>
      <c r="AU145" s="1285"/>
      <c r="AV145" s="1285"/>
      <c r="AW145" s="1285"/>
      <c r="AX145" s="1285"/>
      <c r="AY145" s="1285"/>
      <c r="AZ145" s="1285"/>
      <c r="BA145" s="1285"/>
      <c r="BB145" s="1285"/>
      <c r="BC145" s="1285"/>
    </row>
    <row r="146" spans="1:55" ht="15" hidden="1" x14ac:dyDescent="0.25">
      <c r="A146" s="1284"/>
      <c r="B146" s="1285"/>
      <c r="C146" s="1289"/>
      <c r="D146" s="1285"/>
      <c r="E146" s="1285"/>
      <c r="F146" s="1285"/>
      <c r="G146" s="1286"/>
      <c r="H146" s="1286"/>
      <c r="I146" s="1286"/>
      <c r="J146" s="1285"/>
      <c r="K146" s="1285"/>
      <c r="L146" s="1300"/>
      <c r="M146" s="1300"/>
      <c r="N146" s="1300"/>
      <c r="O146" s="1300"/>
      <c r="P146" s="1285"/>
      <c r="Q146" s="1285"/>
      <c r="R146" s="1285"/>
      <c r="S146" s="1285"/>
      <c r="T146" s="1285"/>
      <c r="U146" s="1285"/>
      <c r="V146" s="1285"/>
      <c r="W146" s="1285"/>
      <c r="X146" s="1285"/>
      <c r="Y146" s="1285"/>
      <c r="Z146" s="1285"/>
      <c r="AA146" s="1285"/>
      <c r="AB146" s="1285"/>
      <c r="AC146" s="1285"/>
      <c r="AD146" s="1285"/>
      <c r="AE146" s="1285"/>
      <c r="AF146" s="1285"/>
      <c r="AG146" s="1285"/>
      <c r="AH146" s="1285"/>
      <c r="AI146" s="1285"/>
      <c r="AJ146" s="1285"/>
      <c r="AK146" s="1285"/>
      <c r="AL146" s="1285"/>
      <c r="AM146" s="1285"/>
      <c r="AN146" s="1285"/>
      <c r="AO146" s="1285"/>
      <c r="AP146" s="1285"/>
      <c r="AQ146" s="1285"/>
      <c r="AR146" s="1285"/>
      <c r="AS146" s="1285"/>
      <c r="AT146" s="1285"/>
      <c r="AU146" s="1285"/>
      <c r="AV146" s="1285"/>
      <c r="AW146" s="1285"/>
      <c r="AX146" s="1285"/>
      <c r="AY146" s="1285"/>
      <c r="AZ146" s="1285"/>
      <c r="BA146" s="1285"/>
      <c r="BB146" s="1285"/>
      <c r="BC146" s="1285"/>
    </row>
    <row r="147" spans="1:55" ht="15" hidden="1" x14ac:dyDescent="0.25">
      <c r="A147" s="1284"/>
      <c r="B147" s="1285"/>
      <c r="C147" s="1289"/>
      <c r="D147" s="1285"/>
      <c r="E147" s="1285"/>
      <c r="F147" s="1285"/>
      <c r="G147" s="1286"/>
      <c r="H147" s="1286"/>
      <c r="I147" s="1286"/>
      <c r="J147" s="1285"/>
      <c r="K147" s="1285"/>
      <c r="L147" s="1300"/>
      <c r="M147" s="1300"/>
      <c r="N147" s="1300"/>
      <c r="O147" s="1300"/>
      <c r="P147" s="1285"/>
      <c r="Q147" s="1285"/>
      <c r="R147" s="1285"/>
      <c r="S147" s="1285"/>
      <c r="T147" s="1285"/>
      <c r="U147" s="1285"/>
      <c r="V147" s="1285"/>
      <c r="W147" s="1285"/>
      <c r="X147" s="1285"/>
      <c r="Y147" s="1285"/>
      <c r="Z147" s="1285"/>
      <c r="AA147" s="1285"/>
      <c r="AB147" s="1285"/>
      <c r="AC147" s="1285"/>
      <c r="AD147" s="1285"/>
      <c r="AE147" s="1285"/>
      <c r="AF147" s="1285"/>
      <c r="AG147" s="1285"/>
      <c r="AH147" s="1285"/>
      <c r="AI147" s="1285"/>
      <c r="AJ147" s="1285"/>
      <c r="AK147" s="1285"/>
      <c r="AL147" s="1285"/>
      <c r="AM147" s="1285"/>
      <c r="AN147" s="1285"/>
      <c r="AO147" s="1285"/>
      <c r="AP147" s="1285"/>
      <c r="AQ147" s="1285"/>
      <c r="AR147" s="1285"/>
      <c r="AS147" s="1285"/>
      <c r="AT147" s="1285"/>
      <c r="AU147" s="1285"/>
      <c r="AV147" s="1285"/>
      <c r="AW147" s="1285"/>
      <c r="AX147" s="1285"/>
      <c r="AY147" s="1285"/>
      <c r="AZ147" s="1285"/>
      <c r="BA147" s="1285"/>
      <c r="BB147" s="1285"/>
      <c r="BC147" s="1285"/>
    </row>
    <row r="148" spans="1:55" ht="15" hidden="1" x14ac:dyDescent="0.25">
      <c r="A148" s="1284"/>
      <c r="B148" s="1285"/>
      <c r="C148" s="1289"/>
      <c r="D148" s="1285"/>
      <c r="E148" s="1285"/>
      <c r="F148" s="1285"/>
      <c r="G148" s="1286"/>
      <c r="H148" s="1286"/>
      <c r="I148" s="1286"/>
      <c r="J148" s="1285"/>
      <c r="K148" s="1285"/>
      <c r="L148" s="1300"/>
      <c r="M148" s="1300"/>
      <c r="N148" s="1300"/>
      <c r="O148" s="1300"/>
      <c r="P148" s="1285"/>
      <c r="Q148" s="1285"/>
      <c r="R148" s="1285"/>
      <c r="S148" s="1285"/>
      <c r="T148" s="1285"/>
      <c r="U148" s="1285"/>
      <c r="V148" s="1285"/>
      <c r="W148" s="1285"/>
      <c r="X148" s="1285"/>
      <c r="Y148" s="1285"/>
      <c r="Z148" s="1285"/>
      <c r="AA148" s="1285"/>
      <c r="AB148" s="1285"/>
      <c r="AC148" s="1285"/>
      <c r="AD148" s="1285"/>
      <c r="AE148" s="1285"/>
      <c r="AF148" s="1285"/>
      <c r="AG148" s="1285"/>
      <c r="AH148" s="1285"/>
      <c r="AI148" s="1285"/>
      <c r="AJ148" s="1285"/>
      <c r="AK148" s="1285"/>
      <c r="AL148" s="1285"/>
      <c r="AM148" s="1285"/>
      <c r="AN148" s="1285"/>
      <c r="AO148" s="1285"/>
      <c r="AP148" s="1285"/>
      <c r="AQ148" s="1285"/>
      <c r="AR148" s="1285"/>
      <c r="AS148" s="1285"/>
      <c r="AT148" s="1285"/>
      <c r="AU148" s="1285"/>
      <c r="AV148" s="1285"/>
      <c r="AW148" s="1285"/>
      <c r="AX148" s="1285"/>
      <c r="AY148" s="1285"/>
      <c r="AZ148" s="1285"/>
      <c r="BA148" s="1285"/>
      <c r="BB148" s="1285"/>
      <c r="BC148" s="1285"/>
    </row>
    <row r="149" spans="1:55" ht="15" hidden="1" x14ac:dyDescent="0.25">
      <c r="A149" s="1284"/>
      <c r="B149" s="1285"/>
      <c r="C149" s="1289"/>
      <c r="D149" s="1285"/>
      <c r="E149" s="1285"/>
      <c r="F149" s="1285"/>
      <c r="G149" s="1286"/>
      <c r="H149" s="1286"/>
      <c r="I149" s="1286"/>
      <c r="J149" s="1285"/>
      <c r="K149" s="1285"/>
      <c r="L149" s="1300"/>
      <c r="M149" s="1300"/>
      <c r="N149" s="1300"/>
      <c r="O149" s="1300"/>
      <c r="P149" s="1285"/>
      <c r="Q149" s="1285"/>
      <c r="R149" s="1285"/>
      <c r="S149" s="1285"/>
      <c r="T149" s="1285"/>
      <c r="U149" s="1285"/>
      <c r="V149" s="1285"/>
      <c r="W149" s="1285"/>
      <c r="X149" s="1285"/>
      <c r="Y149" s="1285"/>
      <c r="Z149" s="1285"/>
      <c r="AA149" s="1285"/>
      <c r="AB149" s="1285"/>
      <c r="AC149" s="1285"/>
      <c r="AD149" s="1285"/>
      <c r="AE149" s="1285"/>
      <c r="AF149" s="1285"/>
      <c r="AG149" s="1285"/>
      <c r="AH149" s="1285"/>
      <c r="AI149" s="1285"/>
      <c r="AJ149" s="1285"/>
      <c r="AK149" s="1285"/>
      <c r="AL149" s="1285"/>
      <c r="AM149" s="1285"/>
      <c r="AN149" s="1285"/>
      <c r="AO149" s="1285"/>
      <c r="AP149" s="1285"/>
      <c r="AQ149" s="1285"/>
      <c r="AR149" s="1285"/>
      <c r="AS149" s="1285"/>
      <c r="AT149" s="1285"/>
      <c r="AU149" s="1285"/>
      <c r="AV149" s="1285"/>
      <c r="AW149" s="1285"/>
      <c r="AX149" s="1285"/>
      <c r="AY149" s="1285"/>
      <c r="AZ149" s="1285"/>
      <c r="BA149" s="1285"/>
      <c r="BB149" s="1285"/>
      <c r="BC149" s="1285"/>
    </row>
    <row r="150" spans="1:55" ht="15" hidden="1" x14ac:dyDescent="0.25">
      <c r="A150" s="1284"/>
      <c r="B150" s="1285"/>
      <c r="C150" s="1289"/>
      <c r="D150" s="1285"/>
      <c r="E150" s="1285"/>
      <c r="F150" s="1285"/>
      <c r="G150" s="1286"/>
      <c r="H150" s="1286"/>
      <c r="I150" s="1286"/>
      <c r="J150" s="1285"/>
      <c r="K150" s="1285"/>
      <c r="L150" s="1300"/>
      <c r="M150" s="1300"/>
      <c r="N150" s="1300"/>
      <c r="O150" s="1300"/>
      <c r="P150" s="1285"/>
      <c r="Q150" s="1285"/>
      <c r="R150" s="1285"/>
      <c r="S150" s="1285"/>
      <c r="T150" s="1285"/>
      <c r="U150" s="1285"/>
      <c r="V150" s="1285"/>
      <c r="W150" s="1285"/>
      <c r="X150" s="1285"/>
      <c r="Y150" s="1285"/>
      <c r="Z150" s="1285"/>
      <c r="AA150" s="1285"/>
      <c r="AB150" s="1285"/>
      <c r="AC150" s="1285"/>
      <c r="AD150" s="1285"/>
      <c r="AE150" s="1285"/>
      <c r="AF150" s="1285"/>
      <c r="AG150" s="1285"/>
      <c r="AH150" s="1285"/>
      <c r="AI150" s="1285"/>
      <c r="AJ150" s="1285"/>
      <c r="AK150" s="1285"/>
      <c r="AL150" s="1285"/>
      <c r="AM150" s="1285"/>
      <c r="AN150" s="1285"/>
      <c r="AO150" s="1285"/>
      <c r="AP150" s="1285"/>
      <c r="AQ150" s="1285"/>
      <c r="AR150" s="1285"/>
      <c r="AS150" s="1285"/>
      <c r="AT150" s="1285"/>
      <c r="AU150" s="1285"/>
      <c r="AV150" s="1285"/>
      <c r="AW150" s="1285"/>
      <c r="AX150" s="1285"/>
      <c r="AY150" s="1285"/>
      <c r="AZ150" s="1285"/>
      <c r="BA150" s="1285"/>
      <c r="BB150" s="1285"/>
      <c r="BC150" s="1285"/>
    </row>
    <row r="151" spans="1:55" ht="15" hidden="1" x14ac:dyDescent="0.25">
      <c r="A151" s="1284"/>
      <c r="B151" s="1285"/>
      <c r="C151" s="1289"/>
      <c r="D151" s="1285"/>
      <c r="E151" s="1285"/>
      <c r="F151" s="1285"/>
      <c r="G151" s="1286"/>
      <c r="H151" s="1286"/>
      <c r="I151" s="1286"/>
      <c r="J151" s="1285"/>
      <c r="K151" s="1285"/>
      <c r="L151" s="1300"/>
      <c r="M151" s="1300"/>
      <c r="N151" s="1300"/>
      <c r="O151" s="1300"/>
      <c r="P151" s="1285"/>
      <c r="Q151" s="1285"/>
      <c r="R151" s="1285"/>
      <c r="S151" s="1285"/>
      <c r="T151" s="1285"/>
      <c r="U151" s="1285"/>
      <c r="V151" s="1285"/>
      <c r="W151" s="1285"/>
      <c r="X151" s="1285"/>
      <c r="Y151" s="1285"/>
      <c r="Z151" s="1285"/>
      <c r="AA151" s="1285"/>
      <c r="AB151" s="1285"/>
      <c r="AC151" s="1285"/>
      <c r="AD151" s="1285"/>
      <c r="AE151" s="1285"/>
      <c r="AF151" s="1285"/>
      <c r="AG151" s="1285"/>
      <c r="AH151" s="1285"/>
      <c r="AI151" s="1285"/>
      <c r="AJ151" s="1285"/>
      <c r="AK151" s="1285"/>
      <c r="AL151" s="1285"/>
      <c r="AM151" s="1285"/>
      <c r="AN151" s="1285"/>
      <c r="AO151" s="1285"/>
      <c r="AP151" s="1285"/>
      <c r="AQ151" s="1285"/>
      <c r="AR151" s="1285"/>
      <c r="AS151" s="1285"/>
      <c r="AT151" s="1285"/>
      <c r="AU151" s="1285"/>
      <c r="AV151" s="1285"/>
      <c r="AW151" s="1285"/>
      <c r="AX151" s="1285"/>
      <c r="AY151" s="1285"/>
      <c r="AZ151" s="1285"/>
      <c r="BA151" s="1285"/>
      <c r="BB151" s="1285"/>
      <c r="BC151" s="1285"/>
    </row>
    <row r="152" spans="1:55" ht="15" hidden="1" x14ac:dyDescent="0.25">
      <c r="A152" s="1284"/>
      <c r="B152" s="1285"/>
      <c r="C152" s="1289"/>
      <c r="D152" s="1285"/>
      <c r="E152" s="1285"/>
      <c r="F152" s="1285"/>
      <c r="G152" s="1286"/>
      <c r="H152" s="1286"/>
      <c r="I152" s="1286"/>
      <c r="J152" s="1285"/>
      <c r="K152" s="1285"/>
      <c r="L152" s="1300"/>
      <c r="M152" s="1300"/>
      <c r="N152" s="1300"/>
      <c r="O152" s="1300"/>
      <c r="P152" s="1285"/>
      <c r="Q152" s="1285"/>
      <c r="R152" s="1285"/>
      <c r="S152" s="1285"/>
      <c r="T152" s="1285"/>
      <c r="U152" s="1285"/>
      <c r="V152" s="1285"/>
      <c r="W152" s="1285"/>
      <c r="X152" s="1285"/>
      <c r="Y152" s="1285"/>
      <c r="Z152" s="1285"/>
      <c r="AA152" s="1285"/>
      <c r="AB152" s="1285"/>
      <c r="AC152" s="1285"/>
      <c r="AD152" s="1285"/>
      <c r="AE152" s="1285"/>
      <c r="AF152" s="1285"/>
      <c r="AG152" s="1285"/>
      <c r="AH152" s="1285"/>
      <c r="AI152" s="1285"/>
      <c r="AJ152" s="1285"/>
      <c r="AK152" s="1285"/>
      <c r="AL152" s="1285"/>
      <c r="AM152" s="1285"/>
      <c r="AN152" s="1285"/>
      <c r="AO152" s="1285"/>
      <c r="AP152" s="1285"/>
      <c r="AQ152" s="1285"/>
      <c r="AR152" s="1285"/>
      <c r="AS152" s="1285"/>
      <c r="AT152" s="1285"/>
      <c r="AU152" s="1285"/>
      <c r="AV152" s="1285"/>
      <c r="AW152" s="1285"/>
      <c r="AX152" s="1285"/>
      <c r="AY152" s="1285"/>
      <c r="AZ152" s="1285"/>
      <c r="BA152" s="1285"/>
      <c r="BB152" s="1285"/>
      <c r="BC152" s="1285"/>
    </row>
    <row r="153" spans="1:55" ht="15" hidden="1" x14ac:dyDescent="0.25">
      <c r="A153" s="1284"/>
      <c r="B153" s="1285"/>
      <c r="C153" s="1289"/>
      <c r="D153" s="1285"/>
      <c r="E153" s="1285"/>
      <c r="F153" s="1285"/>
      <c r="G153" s="1286"/>
      <c r="H153" s="1286"/>
      <c r="I153" s="1286"/>
      <c r="J153" s="1285"/>
      <c r="K153" s="1285"/>
      <c r="L153" s="1300"/>
      <c r="M153" s="1300"/>
      <c r="N153" s="1300"/>
      <c r="O153" s="1300"/>
      <c r="P153" s="1285"/>
      <c r="Q153" s="1285"/>
      <c r="R153" s="1285"/>
      <c r="S153" s="1285"/>
      <c r="T153" s="1285"/>
      <c r="U153" s="1285"/>
      <c r="V153" s="1285"/>
      <c r="W153" s="1285"/>
      <c r="X153" s="1285"/>
      <c r="Y153" s="1285"/>
      <c r="Z153" s="1285"/>
      <c r="AA153" s="1285"/>
      <c r="AB153" s="1285"/>
      <c r="AC153" s="1285"/>
      <c r="AD153" s="1285"/>
      <c r="AE153" s="1285"/>
      <c r="AF153" s="1285"/>
      <c r="AG153" s="1285"/>
      <c r="AH153" s="1285"/>
      <c r="AI153" s="1285"/>
      <c r="AJ153" s="1285"/>
      <c r="AK153" s="1285"/>
      <c r="AL153" s="1285"/>
      <c r="AM153" s="1285"/>
      <c r="AN153" s="1285"/>
      <c r="AO153" s="1285"/>
      <c r="AP153" s="1285"/>
      <c r="AQ153" s="1285"/>
      <c r="AR153" s="1285"/>
      <c r="AS153" s="1285"/>
      <c r="AT153" s="1285"/>
      <c r="AU153" s="1285"/>
      <c r="AV153" s="1285"/>
      <c r="AW153" s="1285"/>
      <c r="AX153" s="1285"/>
      <c r="AY153" s="1285"/>
      <c r="AZ153" s="1285"/>
      <c r="BA153" s="1285"/>
      <c r="BB153" s="1285"/>
      <c r="BC153" s="1285"/>
    </row>
    <row r="154" spans="1:55" ht="15" hidden="1" x14ac:dyDescent="0.25">
      <c r="A154" s="1284"/>
      <c r="B154" s="1285"/>
      <c r="C154" s="1289"/>
      <c r="D154" s="1285"/>
      <c r="E154" s="1285"/>
      <c r="F154" s="1285"/>
      <c r="G154" s="1286"/>
      <c r="H154" s="1286"/>
      <c r="I154" s="1286"/>
      <c r="J154" s="1285"/>
      <c r="K154" s="1285"/>
      <c r="L154" s="1300"/>
      <c r="M154" s="1300"/>
      <c r="N154" s="1300"/>
      <c r="O154" s="1300"/>
      <c r="P154" s="1285"/>
      <c r="Q154" s="1285"/>
      <c r="R154" s="1285"/>
      <c r="S154" s="1285"/>
      <c r="T154" s="1285"/>
      <c r="U154" s="1285"/>
      <c r="V154" s="1285"/>
      <c r="W154" s="1285"/>
      <c r="X154" s="1285"/>
      <c r="Y154" s="1285"/>
      <c r="Z154" s="1285"/>
      <c r="AA154" s="1285"/>
      <c r="AB154" s="1285"/>
      <c r="AC154" s="1285"/>
      <c r="AD154" s="1285"/>
      <c r="AE154" s="1285"/>
      <c r="AF154" s="1285"/>
      <c r="AG154" s="1285"/>
      <c r="AH154" s="1285"/>
      <c r="AI154" s="1285"/>
      <c r="AJ154" s="1285"/>
      <c r="AK154" s="1285"/>
      <c r="AL154" s="1285"/>
      <c r="AM154" s="1285"/>
      <c r="AN154" s="1285"/>
      <c r="AO154" s="1285"/>
      <c r="AP154" s="1285"/>
      <c r="AQ154" s="1285"/>
      <c r="AR154" s="1285"/>
      <c r="AS154" s="1285"/>
      <c r="AT154" s="1285"/>
      <c r="AU154" s="1285"/>
      <c r="AV154" s="1285"/>
      <c r="AW154" s="1285"/>
      <c r="AX154" s="1285"/>
      <c r="AY154" s="1285"/>
      <c r="AZ154" s="1285"/>
      <c r="BA154" s="1285"/>
      <c r="BB154" s="1285"/>
      <c r="BC154" s="1285"/>
    </row>
    <row r="155" spans="1:55" ht="15" hidden="1" x14ac:dyDescent="0.25">
      <c r="A155" s="1284"/>
      <c r="B155" s="1285"/>
      <c r="C155" s="1289"/>
      <c r="D155" s="1285"/>
      <c r="E155" s="1285"/>
      <c r="F155" s="1285"/>
      <c r="G155" s="1286"/>
      <c r="H155" s="1286"/>
      <c r="I155" s="1286"/>
      <c r="J155" s="1285"/>
      <c r="K155" s="1285"/>
      <c r="L155" s="1300"/>
      <c r="M155" s="1300"/>
      <c r="N155" s="1300"/>
      <c r="O155" s="1300"/>
      <c r="P155" s="1285"/>
      <c r="Q155" s="1285"/>
      <c r="R155" s="1285"/>
      <c r="S155" s="1285"/>
      <c r="T155" s="1285"/>
      <c r="U155" s="1285"/>
      <c r="V155" s="1285"/>
      <c r="W155" s="1285"/>
      <c r="X155" s="1285"/>
      <c r="Y155" s="1285"/>
      <c r="Z155" s="1285"/>
      <c r="AA155" s="1285"/>
      <c r="AB155" s="1285"/>
      <c r="AC155" s="1285"/>
      <c r="AD155" s="1285"/>
      <c r="AE155" s="1285"/>
      <c r="AF155" s="1285"/>
      <c r="AG155" s="1285"/>
      <c r="AH155" s="1285"/>
      <c r="AI155" s="1285"/>
      <c r="AJ155" s="1285"/>
      <c r="AK155" s="1285"/>
      <c r="AL155" s="1285"/>
      <c r="AM155" s="1285"/>
      <c r="AN155" s="1285"/>
      <c r="AO155" s="1285"/>
      <c r="AP155" s="1285"/>
      <c r="AQ155" s="1285"/>
      <c r="AR155" s="1285"/>
      <c r="AS155" s="1285"/>
      <c r="AT155" s="1285"/>
      <c r="AU155" s="1285"/>
      <c r="AV155" s="1285"/>
      <c r="AW155" s="1285"/>
      <c r="AX155" s="1285"/>
      <c r="AY155" s="1285"/>
      <c r="AZ155" s="1285"/>
      <c r="BA155" s="1285"/>
      <c r="BB155" s="1285"/>
      <c r="BC155" s="1285"/>
    </row>
    <row r="156" spans="1:55" ht="15" hidden="1" x14ac:dyDescent="0.25">
      <c r="A156" s="1284"/>
      <c r="B156" s="1285"/>
      <c r="C156" s="1289"/>
      <c r="D156" s="1285"/>
      <c r="E156" s="1285"/>
      <c r="F156" s="1285"/>
      <c r="G156" s="1286"/>
      <c r="H156" s="1286"/>
      <c r="I156" s="1286"/>
      <c r="J156" s="1285"/>
      <c r="K156" s="1285"/>
      <c r="L156" s="1300"/>
      <c r="M156" s="1300"/>
      <c r="N156" s="1300"/>
      <c r="O156" s="1300"/>
      <c r="P156" s="1285"/>
      <c r="Q156" s="1285"/>
      <c r="R156" s="1285"/>
      <c r="S156" s="1285"/>
      <c r="T156" s="1285"/>
      <c r="U156" s="1285"/>
      <c r="V156" s="1285"/>
      <c r="W156" s="1285"/>
      <c r="X156" s="1285"/>
      <c r="Y156" s="1285"/>
      <c r="Z156" s="1285"/>
      <c r="AA156" s="1285"/>
      <c r="AB156" s="1285"/>
      <c r="AC156" s="1285"/>
      <c r="AD156" s="1285"/>
      <c r="AE156" s="1285"/>
      <c r="AF156" s="1285"/>
      <c r="AG156" s="1285"/>
      <c r="AH156" s="1285"/>
      <c r="AI156" s="1285"/>
      <c r="AJ156" s="1285"/>
      <c r="AK156" s="1285"/>
      <c r="AL156" s="1285"/>
      <c r="AM156" s="1285"/>
      <c r="AN156" s="1285"/>
      <c r="AO156" s="1285"/>
      <c r="AP156" s="1285"/>
      <c r="AQ156" s="1285"/>
      <c r="AR156" s="1285"/>
      <c r="AS156" s="1285"/>
      <c r="AT156" s="1285"/>
      <c r="AU156" s="1285"/>
      <c r="AV156" s="1285"/>
      <c r="AW156" s="1285"/>
      <c r="AX156" s="1285"/>
      <c r="AY156" s="1285"/>
      <c r="AZ156" s="1285"/>
      <c r="BA156" s="1285"/>
      <c r="BB156" s="1285"/>
      <c r="BC156" s="1285"/>
    </row>
    <row r="157" spans="1:55" ht="15" hidden="1" x14ac:dyDescent="0.25">
      <c r="A157" s="1284"/>
      <c r="B157" s="1285"/>
      <c r="C157" s="1289"/>
      <c r="D157" s="1285"/>
      <c r="E157" s="1285"/>
      <c r="F157" s="1285"/>
      <c r="G157" s="1286"/>
      <c r="H157" s="1286"/>
      <c r="I157" s="1286"/>
      <c r="J157" s="1285"/>
      <c r="K157" s="1285"/>
      <c r="L157" s="1300"/>
      <c r="M157" s="1300"/>
      <c r="N157" s="1300"/>
      <c r="O157" s="1300"/>
      <c r="P157" s="1285"/>
      <c r="Q157" s="1285"/>
      <c r="R157" s="1285"/>
      <c r="S157" s="1285"/>
      <c r="T157" s="1285"/>
      <c r="U157" s="1285"/>
      <c r="V157" s="1285"/>
      <c r="W157" s="1285"/>
      <c r="X157" s="1285"/>
      <c r="Y157" s="1285"/>
      <c r="Z157" s="1285"/>
      <c r="AA157" s="1285"/>
      <c r="AB157" s="1285"/>
      <c r="AC157" s="1285"/>
      <c r="AD157" s="1285"/>
      <c r="AE157" s="1285"/>
      <c r="AF157" s="1285"/>
      <c r="AG157" s="1285"/>
      <c r="AH157" s="1285"/>
      <c r="AI157" s="1285"/>
      <c r="AJ157" s="1285"/>
      <c r="AK157" s="1285"/>
      <c r="AL157" s="1285"/>
      <c r="AM157" s="1285"/>
      <c r="AN157" s="1285"/>
      <c r="AO157" s="1285"/>
      <c r="AP157" s="1285"/>
      <c r="AQ157" s="1285"/>
      <c r="AR157" s="1285"/>
      <c r="AS157" s="1285"/>
      <c r="AT157" s="1285"/>
      <c r="AU157" s="1285"/>
      <c r="AV157" s="1285"/>
      <c r="AW157" s="1285"/>
      <c r="AX157" s="1285"/>
      <c r="AY157" s="1285"/>
      <c r="AZ157" s="1285"/>
      <c r="BA157" s="1285"/>
      <c r="BB157" s="1285"/>
      <c r="BC157" s="1285"/>
    </row>
    <row r="158" spans="1:55" ht="15" hidden="1" x14ac:dyDescent="0.25">
      <c r="A158" s="1284"/>
      <c r="B158" s="1285"/>
      <c r="C158" s="1289"/>
      <c r="D158" s="1285"/>
      <c r="E158" s="1285"/>
      <c r="F158" s="1285"/>
      <c r="G158" s="1286"/>
      <c r="H158" s="1286"/>
      <c r="I158" s="1286"/>
      <c r="J158" s="1285"/>
      <c r="K158" s="1285"/>
      <c r="L158" s="1300"/>
      <c r="M158" s="1300"/>
      <c r="N158" s="1300"/>
      <c r="O158" s="1300"/>
      <c r="P158" s="1285"/>
      <c r="Q158" s="1285"/>
      <c r="R158" s="1285"/>
      <c r="S158" s="1285"/>
      <c r="T158" s="1285"/>
      <c r="U158" s="1285"/>
      <c r="V158" s="1285"/>
      <c r="W158" s="1285"/>
      <c r="X158" s="1285"/>
      <c r="Y158" s="1285"/>
      <c r="Z158" s="1285"/>
      <c r="AA158" s="1285"/>
      <c r="AB158" s="1285"/>
      <c r="AC158" s="1285"/>
      <c r="AD158" s="1285"/>
      <c r="AE158" s="1285"/>
      <c r="AF158" s="1285"/>
      <c r="AG158" s="1285"/>
      <c r="AH158" s="1285"/>
      <c r="AI158" s="1285"/>
      <c r="AJ158" s="1285"/>
      <c r="AK158" s="1285"/>
      <c r="AL158" s="1285"/>
      <c r="AM158" s="1285"/>
      <c r="AN158" s="1285"/>
      <c r="AO158" s="1285"/>
      <c r="AP158" s="1285"/>
      <c r="AQ158" s="1285"/>
      <c r="AR158" s="1285"/>
      <c r="AS158" s="1285"/>
      <c r="AT158" s="1285"/>
      <c r="AU158" s="1285"/>
      <c r="AV158" s="1285"/>
      <c r="AW158" s="1285"/>
      <c r="AX158" s="1285"/>
      <c r="AY158" s="1285"/>
      <c r="AZ158" s="1285"/>
      <c r="BA158" s="1285"/>
      <c r="BB158" s="1285"/>
      <c r="BC158" s="1285"/>
    </row>
    <row r="159" spans="1:55" ht="15" hidden="1" x14ac:dyDescent="0.25">
      <c r="A159" s="1284"/>
      <c r="B159" s="1285"/>
      <c r="C159" s="1289"/>
      <c r="D159" s="1285"/>
      <c r="E159" s="1285"/>
      <c r="F159" s="1285"/>
      <c r="G159" s="1286"/>
      <c r="H159" s="1286"/>
      <c r="I159" s="1286"/>
      <c r="J159" s="1285"/>
      <c r="K159" s="1285"/>
      <c r="L159" s="1300"/>
      <c r="M159" s="1300"/>
      <c r="N159" s="1300"/>
      <c r="O159" s="1300"/>
      <c r="P159" s="1285"/>
      <c r="Q159" s="1285"/>
      <c r="R159" s="1285"/>
      <c r="S159" s="1285"/>
      <c r="T159" s="1285"/>
      <c r="U159" s="1285"/>
      <c r="V159" s="1285"/>
      <c r="W159" s="1285"/>
      <c r="X159" s="1285"/>
      <c r="Y159" s="1285"/>
      <c r="Z159" s="1285"/>
      <c r="AA159" s="1285"/>
      <c r="AB159" s="1285"/>
      <c r="AC159" s="1285"/>
      <c r="AD159" s="1285"/>
      <c r="AE159" s="1285"/>
      <c r="AF159" s="1285"/>
      <c r="AG159" s="1285"/>
      <c r="AH159" s="1285"/>
      <c r="AI159" s="1285"/>
      <c r="AJ159" s="1285"/>
      <c r="AK159" s="1285"/>
      <c r="AL159" s="1285"/>
      <c r="AM159" s="1285"/>
      <c r="AN159" s="1285"/>
      <c r="AO159" s="1285"/>
      <c r="AP159" s="1285"/>
      <c r="AQ159" s="1285"/>
      <c r="AR159" s="1285"/>
      <c r="AS159" s="1285"/>
      <c r="AT159" s="1285"/>
      <c r="AU159" s="1285"/>
      <c r="AV159" s="1285"/>
      <c r="AW159" s="1285"/>
      <c r="AX159" s="1285"/>
      <c r="AY159" s="1285"/>
      <c r="AZ159" s="1285"/>
      <c r="BA159" s="1285"/>
      <c r="BB159" s="1285"/>
      <c r="BC159" s="1285"/>
    </row>
    <row r="160" spans="1:55" ht="15" hidden="1" x14ac:dyDescent="0.25">
      <c r="A160" s="1284"/>
      <c r="B160" s="1285"/>
      <c r="C160" s="1289"/>
      <c r="D160" s="1285"/>
      <c r="E160" s="1285"/>
      <c r="F160" s="1285"/>
      <c r="G160" s="1286"/>
      <c r="H160" s="1286"/>
      <c r="I160" s="1286"/>
      <c r="J160" s="1285"/>
      <c r="K160" s="1285"/>
      <c r="L160" s="1300"/>
      <c r="M160" s="1300"/>
      <c r="N160" s="1300"/>
      <c r="O160" s="1300"/>
      <c r="P160" s="1285"/>
      <c r="Q160" s="1285"/>
      <c r="R160" s="1285"/>
      <c r="S160" s="1285"/>
      <c r="T160" s="1285"/>
      <c r="U160" s="1285"/>
      <c r="V160" s="1285"/>
      <c r="W160" s="1285"/>
      <c r="X160" s="1285"/>
      <c r="Y160" s="1285"/>
      <c r="Z160" s="1285"/>
      <c r="AA160" s="1285"/>
      <c r="AB160" s="1285"/>
      <c r="AC160" s="1285"/>
      <c r="AD160" s="1285"/>
      <c r="AE160" s="1285"/>
      <c r="AF160" s="1285"/>
      <c r="AG160" s="1285"/>
      <c r="AH160" s="1285"/>
      <c r="AI160" s="1285"/>
      <c r="AJ160" s="1285"/>
      <c r="AK160" s="1285"/>
      <c r="AL160" s="1285"/>
      <c r="AM160" s="1285"/>
      <c r="AN160" s="1285"/>
      <c r="AO160" s="1285"/>
      <c r="AP160" s="1285"/>
      <c r="AQ160" s="1285"/>
      <c r="AR160" s="1285"/>
      <c r="AS160" s="1285"/>
      <c r="AT160" s="1285"/>
      <c r="AU160" s="1285"/>
      <c r="AV160" s="1285"/>
      <c r="AW160" s="1285"/>
      <c r="AX160" s="1285"/>
      <c r="AY160" s="1285"/>
      <c r="AZ160" s="1285"/>
      <c r="BA160" s="1285"/>
      <c r="BB160" s="1285"/>
      <c r="BC160" s="1285"/>
    </row>
    <row r="161" spans="1:55" ht="15" hidden="1" x14ac:dyDescent="0.25">
      <c r="A161" s="1284"/>
      <c r="B161" s="1285"/>
      <c r="C161" s="1289"/>
      <c r="D161" s="1285"/>
      <c r="E161" s="1285"/>
      <c r="F161" s="1285"/>
      <c r="G161" s="1286"/>
      <c r="H161" s="1286"/>
      <c r="I161" s="1286"/>
      <c r="J161" s="1285"/>
      <c r="K161" s="1285"/>
      <c r="L161" s="1300"/>
      <c r="M161" s="1300"/>
      <c r="N161" s="1300"/>
      <c r="O161" s="1300"/>
      <c r="P161" s="1285"/>
      <c r="Q161" s="1285"/>
      <c r="R161" s="1285"/>
      <c r="S161" s="1285"/>
      <c r="T161" s="1285"/>
      <c r="U161" s="1285"/>
      <c r="V161" s="1285"/>
      <c r="W161" s="1285"/>
      <c r="X161" s="1285"/>
      <c r="Y161" s="1285"/>
      <c r="Z161" s="1285"/>
      <c r="AA161" s="1285"/>
      <c r="AB161" s="1285"/>
      <c r="AC161" s="1285"/>
      <c r="AD161" s="1285"/>
      <c r="AE161" s="1285"/>
      <c r="AF161" s="1285"/>
      <c r="AG161" s="1285"/>
      <c r="AH161" s="1285"/>
      <c r="AI161" s="1285"/>
      <c r="AJ161" s="1285"/>
      <c r="AK161" s="1285"/>
      <c r="AL161" s="1285"/>
      <c r="AM161" s="1285"/>
      <c r="AN161" s="1285"/>
      <c r="AO161" s="1285"/>
      <c r="AP161" s="1285"/>
      <c r="AQ161" s="1285"/>
      <c r="AR161" s="1285"/>
      <c r="AS161" s="1285"/>
      <c r="AT161" s="1285"/>
      <c r="AU161" s="1285"/>
      <c r="AV161" s="1285"/>
      <c r="AW161" s="1285"/>
      <c r="AX161" s="1285"/>
      <c r="AY161" s="1285"/>
      <c r="AZ161" s="1285"/>
      <c r="BA161" s="1285"/>
      <c r="BB161" s="1285"/>
      <c r="BC161" s="1285"/>
    </row>
    <row r="162" spans="1:55" ht="15" hidden="1" x14ac:dyDescent="0.25">
      <c r="A162" s="1284"/>
      <c r="B162" s="1285"/>
      <c r="C162" s="1289"/>
      <c r="D162" s="1285"/>
      <c r="E162" s="1285"/>
      <c r="F162" s="1285"/>
      <c r="G162" s="1286"/>
      <c r="H162" s="1286"/>
      <c r="I162" s="1286"/>
      <c r="J162" s="1285"/>
      <c r="K162" s="1285"/>
      <c r="L162" s="1300"/>
      <c r="M162" s="1300"/>
      <c r="N162" s="1300"/>
      <c r="O162" s="1300"/>
      <c r="P162" s="1285"/>
      <c r="Q162" s="1285"/>
      <c r="R162" s="1285"/>
      <c r="S162" s="1285"/>
      <c r="T162" s="1285"/>
      <c r="U162" s="1285"/>
      <c r="V162" s="1285"/>
      <c r="W162" s="1285"/>
      <c r="X162" s="1285"/>
      <c r="Y162" s="1285"/>
      <c r="Z162" s="1285"/>
      <c r="AA162" s="1285"/>
      <c r="AB162" s="1285"/>
      <c r="AC162" s="1285"/>
      <c r="AD162" s="1285"/>
      <c r="AE162" s="1285"/>
      <c r="AF162" s="1285"/>
      <c r="AG162" s="1285"/>
      <c r="AH162" s="1285"/>
      <c r="AI162" s="1285"/>
      <c r="AJ162" s="1285"/>
      <c r="AK162" s="1285"/>
      <c r="AL162" s="1285"/>
      <c r="AM162" s="1285"/>
      <c r="AN162" s="1285"/>
      <c r="AO162" s="1285"/>
      <c r="AP162" s="1285"/>
      <c r="AQ162" s="1285"/>
      <c r="AR162" s="1285"/>
      <c r="AS162" s="1285"/>
      <c r="AT162" s="1285"/>
      <c r="AU162" s="1285"/>
      <c r="AV162" s="1285"/>
      <c r="AW162" s="1285"/>
      <c r="AX162" s="1285"/>
      <c r="AY162" s="1285"/>
      <c r="AZ162" s="1285"/>
      <c r="BA162" s="1285"/>
      <c r="BB162" s="1285"/>
      <c r="BC162" s="1285"/>
    </row>
    <row r="163" spans="1:55" ht="15" hidden="1" x14ac:dyDescent="0.25">
      <c r="A163" s="1284"/>
      <c r="B163" s="1285"/>
      <c r="C163" s="1289"/>
      <c r="D163" s="1285"/>
      <c r="E163" s="1285"/>
      <c r="F163" s="1285"/>
      <c r="G163" s="1286"/>
      <c r="H163" s="1286"/>
      <c r="I163" s="1286"/>
      <c r="J163" s="1285"/>
      <c r="K163" s="1285"/>
      <c r="L163" s="1300"/>
      <c r="M163" s="1300"/>
      <c r="N163" s="1300"/>
      <c r="O163" s="1300"/>
      <c r="P163" s="1285"/>
      <c r="Q163" s="1285"/>
      <c r="R163" s="1285"/>
      <c r="S163" s="1285"/>
      <c r="T163" s="1285"/>
      <c r="U163" s="1285"/>
      <c r="V163" s="1285"/>
      <c r="W163" s="1285"/>
      <c r="X163" s="1285"/>
      <c r="Y163" s="1285"/>
      <c r="Z163" s="1285"/>
      <c r="AA163" s="1285"/>
      <c r="AB163" s="1285"/>
      <c r="AC163" s="1285"/>
      <c r="AD163" s="1285"/>
      <c r="AE163" s="1285"/>
      <c r="AF163" s="1285"/>
      <c r="AG163" s="1285"/>
      <c r="AH163" s="1285"/>
      <c r="AI163" s="1285"/>
      <c r="AJ163" s="1285"/>
      <c r="AK163" s="1285"/>
      <c r="AL163" s="1285"/>
      <c r="AM163" s="1285"/>
      <c r="AN163" s="1285"/>
      <c r="AO163" s="1285"/>
      <c r="AP163" s="1285"/>
      <c r="AQ163" s="1285"/>
      <c r="AR163" s="1285"/>
      <c r="AS163" s="1285"/>
      <c r="AT163" s="1285"/>
      <c r="AU163" s="1285"/>
      <c r="AV163" s="1285"/>
      <c r="AW163" s="1285"/>
      <c r="AX163" s="1285"/>
      <c r="AY163" s="1285"/>
      <c r="AZ163" s="1285"/>
      <c r="BA163" s="1285"/>
      <c r="BB163" s="1285"/>
      <c r="BC163" s="1285"/>
    </row>
    <row r="164" spans="1:55" ht="15" hidden="1" x14ac:dyDescent="0.25">
      <c r="A164" s="1284"/>
      <c r="B164" s="1285"/>
      <c r="C164" s="1289"/>
      <c r="D164" s="1285"/>
      <c r="E164" s="1285"/>
      <c r="F164" s="1285"/>
      <c r="G164" s="1286"/>
      <c r="H164" s="1286"/>
      <c r="I164" s="1286"/>
      <c r="J164" s="1285"/>
      <c r="K164" s="1285"/>
      <c r="L164" s="1300"/>
      <c r="M164" s="1300"/>
      <c r="N164" s="1300"/>
      <c r="O164" s="1300"/>
      <c r="P164" s="1285"/>
      <c r="Q164" s="1285"/>
      <c r="R164" s="1285"/>
      <c r="S164" s="1285"/>
      <c r="T164" s="1285"/>
      <c r="U164" s="1285"/>
      <c r="V164" s="1285"/>
      <c r="W164" s="1285"/>
      <c r="X164" s="1285"/>
      <c r="Y164" s="1285"/>
      <c r="Z164" s="1285"/>
      <c r="AA164" s="1285"/>
      <c r="AB164" s="1285"/>
      <c r="AC164" s="1285"/>
      <c r="AD164" s="1285"/>
      <c r="AE164" s="1285"/>
      <c r="AF164" s="1285"/>
      <c r="AG164" s="1285"/>
      <c r="AH164" s="1285"/>
      <c r="AI164" s="1285"/>
      <c r="AJ164" s="1285"/>
      <c r="AK164" s="1285"/>
      <c r="AL164" s="1285"/>
      <c r="AM164" s="1285"/>
      <c r="AN164" s="1285"/>
      <c r="AO164" s="1285"/>
      <c r="AP164" s="1285"/>
      <c r="AQ164" s="1285"/>
      <c r="AR164" s="1285"/>
      <c r="AS164" s="1285"/>
      <c r="AT164" s="1285"/>
      <c r="AU164" s="1285"/>
      <c r="AV164" s="1285"/>
      <c r="AW164" s="1285"/>
      <c r="AX164" s="1285"/>
      <c r="AY164" s="1285"/>
      <c r="AZ164" s="1285"/>
      <c r="BA164" s="1285"/>
      <c r="BB164" s="1285"/>
      <c r="BC164" s="1285"/>
    </row>
    <row r="165" spans="1:55" ht="15" hidden="1" x14ac:dyDescent="0.25">
      <c r="A165" s="1284"/>
      <c r="B165" s="1285"/>
      <c r="C165" s="1289"/>
      <c r="D165" s="1285"/>
      <c r="E165" s="1285"/>
      <c r="F165" s="1285"/>
      <c r="G165" s="1286"/>
      <c r="H165" s="1286"/>
      <c r="I165" s="1286"/>
      <c r="J165" s="1285"/>
      <c r="K165" s="1285"/>
      <c r="L165" s="1300"/>
      <c r="M165" s="1300"/>
      <c r="N165" s="1300"/>
      <c r="O165" s="1300"/>
      <c r="P165" s="1285"/>
      <c r="Q165" s="1285"/>
      <c r="R165" s="1285"/>
      <c r="S165" s="1285"/>
      <c r="T165" s="1285"/>
      <c r="U165" s="1285"/>
      <c r="V165" s="1285"/>
      <c r="W165" s="1285"/>
      <c r="X165" s="1285"/>
      <c r="Y165" s="1285"/>
      <c r="Z165" s="1285"/>
      <c r="AA165" s="1285"/>
      <c r="AB165" s="1285"/>
      <c r="AC165" s="1285"/>
      <c r="AD165" s="1285"/>
      <c r="AE165" s="1285"/>
      <c r="AF165" s="1285"/>
      <c r="AG165" s="1285"/>
      <c r="AH165" s="1285"/>
      <c r="AI165" s="1285"/>
      <c r="AJ165" s="1285"/>
      <c r="AK165" s="1285"/>
      <c r="AL165" s="1285"/>
      <c r="AM165" s="1285"/>
      <c r="AN165" s="1285"/>
      <c r="AO165" s="1285"/>
      <c r="AP165" s="1285"/>
      <c r="AQ165" s="1285"/>
      <c r="AR165" s="1285"/>
      <c r="AS165" s="1285"/>
      <c r="AT165" s="1285"/>
      <c r="AU165" s="1285"/>
      <c r="AV165" s="1285"/>
      <c r="AW165" s="1285"/>
      <c r="AX165" s="1285"/>
      <c r="AY165" s="1285"/>
      <c r="AZ165" s="1285"/>
      <c r="BA165" s="1285"/>
      <c r="BB165" s="1285"/>
      <c r="BC165" s="1285"/>
    </row>
    <row r="166" spans="1:55" ht="15" hidden="1" x14ac:dyDescent="0.25">
      <c r="A166" s="1284"/>
      <c r="B166" s="1285"/>
      <c r="C166" s="1289"/>
      <c r="D166" s="1285"/>
      <c r="E166" s="1285"/>
      <c r="F166" s="1285"/>
      <c r="G166" s="1286"/>
      <c r="H166" s="1286"/>
      <c r="I166" s="1286"/>
      <c r="J166" s="1285"/>
      <c r="K166" s="1285"/>
      <c r="L166" s="1300"/>
      <c r="M166" s="1300"/>
      <c r="N166" s="1300"/>
      <c r="O166" s="1300"/>
      <c r="P166" s="1285"/>
      <c r="Q166" s="1285"/>
      <c r="R166" s="1285"/>
      <c r="S166" s="1285"/>
      <c r="T166" s="1285"/>
      <c r="U166" s="1285"/>
      <c r="V166" s="1285"/>
      <c r="W166" s="1285"/>
      <c r="X166" s="1285"/>
      <c r="Y166" s="1285"/>
      <c r="Z166" s="1285"/>
      <c r="AA166" s="1285"/>
      <c r="AB166" s="1285"/>
      <c r="AC166" s="1285"/>
      <c r="AD166" s="1285"/>
      <c r="AE166" s="1285"/>
      <c r="AF166" s="1285"/>
      <c r="AG166" s="1285"/>
      <c r="AH166" s="1285"/>
      <c r="AI166" s="1285"/>
      <c r="AJ166" s="1285"/>
      <c r="AK166" s="1285"/>
      <c r="AL166" s="1285"/>
      <c r="AM166" s="1285"/>
      <c r="AN166" s="1285"/>
      <c r="AO166" s="1285"/>
      <c r="AP166" s="1285"/>
      <c r="AQ166" s="1285"/>
      <c r="AR166" s="1285"/>
      <c r="AS166" s="1285"/>
      <c r="AT166" s="1285"/>
      <c r="AU166" s="1285"/>
      <c r="AV166" s="1285"/>
      <c r="AW166" s="1285"/>
      <c r="AX166" s="1285"/>
      <c r="AY166" s="1285"/>
      <c r="AZ166" s="1285"/>
      <c r="BA166" s="1285"/>
      <c r="BB166" s="1285"/>
      <c r="BC166" s="1285"/>
    </row>
    <row r="167" spans="1:55" ht="15" hidden="1" x14ac:dyDescent="0.25">
      <c r="A167" s="1284"/>
      <c r="B167" s="1285"/>
      <c r="C167" s="1289"/>
      <c r="D167" s="1285"/>
      <c r="E167" s="1285"/>
      <c r="F167" s="1285"/>
      <c r="G167" s="1286"/>
      <c r="H167" s="1286"/>
      <c r="I167" s="1286"/>
      <c r="J167" s="1285"/>
      <c r="K167" s="1285"/>
      <c r="L167" s="1300"/>
      <c r="M167" s="1300"/>
      <c r="N167" s="1300"/>
      <c r="O167" s="1300"/>
      <c r="P167" s="1285"/>
      <c r="Q167" s="1285"/>
      <c r="R167" s="1285"/>
      <c r="S167" s="1285"/>
      <c r="T167" s="1285"/>
      <c r="U167" s="1285"/>
      <c r="V167" s="1285"/>
      <c r="W167" s="1285"/>
      <c r="X167" s="1285"/>
      <c r="Y167" s="1285"/>
      <c r="Z167" s="1285"/>
      <c r="AA167" s="1285"/>
      <c r="AB167" s="1285"/>
      <c r="AC167" s="1285"/>
      <c r="AD167" s="1285"/>
      <c r="AE167" s="1285"/>
      <c r="AF167" s="1285"/>
      <c r="AG167" s="1285"/>
      <c r="AH167" s="1285"/>
      <c r="AI167" s="1285"/>
      <c r="AJ167" s="1285"/>
      <c r="AK167" s="1285"/>
      <c r="AL167" s="1285"/>
      <c r="AM167" s="1285"/>
      <c r="AN167" s="1285"/>
      <c r="AO167" s="1285"/>
      <c r="AP167" s="1285"/>
      <c r="AQ167" s="1285"/>
      <c r="AR167" s="1285"/>
      <c r="AS167" s="1285"/>
      <c r="AT167" s="1285"/>
      <c r="AU167" s="1285"/>
      <c r="AV167" s="1285"/>
      <c r="AW167" s="1285"/>
      <c r="AX167" s="1285"/>
      <c r="AY167" s="1285"/>
      <c r="AZ167" s="1285"/>
      <c r="BA167" s="1285"/>
      <c r="BB167" s="1285"/>
      <c r="BC167" s="1285"/>
    </row>
    <row r="168" spans="1:55" ht="15" hidden="1" x14ac:dyDescent="0.25">
      <c r="A168" s="1284"/>
      <c r="B168" s="1285"/>
      <c r="C168" s="1289"/>
      <c r="D168" s="1285"/>
      <c r="E168" s="1285"/>
      <c r="F168" s="1285"/>
      <c r="G168" s="1286"/>
      <c r="H168" s="1286"/>
      <c r="I168" s="1286"/>
      <c r="J168" s="1285"/>
      <c r="K168" s="1285"/>
      <c r="L168" s="1300"/>
      <c r="M168" s="1300"/>
      <c r="N168" s="1300"/>
      <c r="O168" s="1300"/>
      <c r="P168" s="1285"/>
      <c r="Q168" s="1285"/>
      <c r="R168" s="1285"/>
      <c r="S168" s="1285"/>
      <c r="T168" s="1285"/>
      <c r="U168" s="1285"/>
      <c r="V168" s="1285"/>
      <c r="W168" s="1285"/>
      <c r="X168" s="1285"/>
      <c r="Y168" s="1285"/>
      <c r="Z168" s="1285"/>
      <c r="AA168" s="1285"/>
      <c r="AB168" s="1285"/>
      <c r="AC168" s="1285"/>
      <c r="AD168" s="1285"/>
      <c r="AE168" s="1285"/>
      <c r="AF168" s="1285"/>
      <c r="AG168" s="1285"/>
      <c r="AH168" s="1285"/>
      <c r="AI168" s="1285"/>
      <c r="AJ168" s="1285"/>
      <c r="AK168" s="1285"/>
      <c r="AL168" s="1285"/>
      <c r="AM168" s="1285"/>
      <c r="AN168" s="1285"/>
      <c r="AO168" s="1285"/>
      <c r="AP168" s="1285"/>
      <c r="AQ168" s="1285"/>
      <c r="AR168" s="1285"/>
      <c r="AS168" s="1285"/>
      <c r="AT168" s="1285"/>
      <c r="AU168" s="1285"/>
      <c r="AV168" s="1285"/>
      <c r="AW168" s="1285"/>
      <c r="AX168" s="1285"/>
      <c r="AY168" s="1285"/>
      <c r="AZ168" s="1285"/>
      <c r="BA168" s="1285"/>
      <c r="BB168" s="1285"/>
      <c r="BC168" s="1285"/>
    </row>
    <row r="169" spans="1:55" ht="15" hidden="1" x14ac:dyDescent="0.25">
      <c r="A169" s="1284"/>
      <c r="B169" s="1285"/>
      <c r="C169" s="1289"/>
      <c r="D169" s="1285"/>
      <c r="E169" s="1285"/>
      <c r="F169" s="1285"/>
      <c r="G169" s="1286"/>
      <c r="H169" s="1286"/>
      <c r="I169" s="1286"/>
      <c r="J169" s="1285"/>
      <c r="K169" s="1285"/>
      <c r="L169" s="1300"/>
      <c r="M169" s="1300"/>
      <c r="N169" s="1300"/>
      <c r="O169" s="1300"/>
      <c r="P169" s="1285"/>
      <c r="Q169" s="1285"/>
      <c r="R169" s="1285"/>
      <c r="S169" s="1285"/>
      <c r="T169" s="1285"/>
      <c r="U169" s="1285"/>
      <c r="V169" s="1285"/>
      <c r="W169" s="1285"/>
      <c r="X169" s="1285"/>
      <c r="Y169" s="1285"/>
      <c r="Z169" s="1285"/>
      <c r="AA169" s="1285"/>
      <c r="AB169" s="1285"/>
      <c r="AC169" s="1285"/>
      <c r="AD169" s="1285"/>
      <c r="AE169" s="1285"/>
      <c r="AF169" s="1285"/>
      <c r="AG169" s="1285"/>
      <c r="AH169" s="1285"/>
      <c r="AI169" s="1285"/>
      <c r="AJ169" s="1285"/>
      <c r="AK169" s="1285"/>
      <c r="AL169" s="1285"/>
      <c r="AM169" s="1285"/>
      <c r="AN169" s="1285"/>
      <c r="AO169" s="1285"/>
      <c r="AP169" s="1285"/>
      <c r="AQ169" s="1285"/>
      <c r="AR169" s="1285"/>
      <c r="AS169" s="1285"/>
      <c r="AT169" s="1285"/>
      <c r="AU169" s="1285"/>
      <c r="AV169" s="1285"/>
      <c r="AW169" s="1285"/>
      <c r="AX169" s="1285"/>
      <c r="AY169" s="1285"/>
      <c r="AZ169" s="1285"/>
      <c r="BA169" s="1285"/>
      <c r="BB169" s="1285"/>
      <c r="BC169" s="1285"/>
    </row>
    <row r="170" spans="1:55" ht="15" hidden="1" x14ac:dyDescent="0.25">
      <c r="A170" s="1284"/>
      <c r="B170" s="1285"/>
      <c r="C170" s="1289"/>
      <c r="D170" s="1285"/>
      <c r="E170" s="1285"/>
      <c r="F170" s="1285"/>
      <c r="G170" s="1286"/>
      <c r="H170" s="1286"/>
      <c r="I170" s="1286"/>
      <c r="J170" s="1285"/>
      <c r="K170" s="1285"/>
      <c r="L170" s="1300"/>
      <c r="M170" s="1300"/>
      <c r="N170" s="1300"/>
      <c r="O170" s="1300"/>
      <c r="P170" s="1285"/>
      <c r="Q170" s="1285"/>
      <c r="R170" s="1285"/>
      <c r="S170" s="1285"/>
      <c r="T170" s="1285"/>
      <c r="U170" s="1285"/>
      <c r="V170" s="1285"/>
      <c r="W170" s="1285"/>
      <c r="X170" s="1285"/>
      <c r="Y170" s="1285"/>
      <c r="Z170" s="1285"/>
      <c r="AA170" s="1285"/>
      <c r="AB170" s="1285"/>
      <c r="AC170" s="1285"/>
      <c r="AD170" s="1285"/>
      <c r="AE170" s="1285"/>
      <c r="AF170" s="1285"/>
      <c r="AG170" s="1285"/>
      <c r="AH170" s="1285"/>
      <c r="AI170" s="1285"/>
      <c r="AJ170" s="1285"/>
      <c r="AK170" s="1285"/>
      <c r="AL170" s="1285"/>
      <c r="AM170" s="1285"/>
      <c r="AN170" s="1285"/>
      <c r="AO170" s="1285"/>
      <c r="AP170" s="1285"/>
      <c r="AQ170" s="1285"/>
      <c r="AR170" s="1285"/>
      <c r="AS170" s="1285"/>
      <c r="AT170" s="1285"/>
      <c r="AU170" s="1285"/>
      <c r="AV170" s="1285"/>
      <c r="AW170" s="1285"/>
      <c r="AX170" s="1285"/>
      <c r="AY170" s="1285"/>
      <c r="AZ170" s="1285"/>
      <c r="BA170" s="1285"/>
      <c r="BB170" s="1285"/>
      <c r="BC170" s="1285"/>
    </row>
    <row r="171" spans="1:55" ht="15" hidden="1" x14ac:dyDescent="0.25">
      <c r="A171" s="1284"/>
      <c r="B171" s="1285"/>
      <c r="C171" s="1289"/>
      <c r="D171" s="1285"/>
      <c r="E171" s="1285"/>
      <c r="F171" s="1285"/>
      <c r="G171" s="1286"/>
      <c r="H171" s="1286"/>
      <c r="I171" s="1286"/>
      <c r="J171" s="1285"/>
      <c r="K171" s="1285"/>
      <c r="L171" s="1300"/>
      <c r="M171" s="1300"/>
      <c r="N171" s="1300"/>
      <c r="O171" s="1300"/>
      <c r="P171" s="1285"/>
      <c r="Q171" s="1285"/>
      <c r="R171" s="1285"/>
      <c r="S171" s="1285"/>
      <c r="T171" s="1285"/>
      <c r="U171" s="1285"/>
      <c r="V171" s="1285"/>
      <c r="W171" s="1285"/>
      <c r="X171" s="1285"/>
      <c r="Y171" s="1285"/>
      <c r="Z171" s="1285"/>
      <c r="AA171" s="1285"/>
      <c r="AB171" s="1285"/>
      <c r="AC171" s="1285"/>
      <c r="AD171" s="1285"/>
      <c r="AE171" s="1285"/>
      <c r="AF171" s="1285"/>
      <c r="AG171" s="1285"/>
      <c r="AH171" s="1285"/>
      <c r="AI171" s="1285"/>
      <c r="AJ171" s="1285"/>
      <c r="AK171" s="1285"/>
      <c r="AL171" s="1285"/>
      <c r="AM171" s="1285"/>
      <c r="AN171" s="1285"/>
      <c r="AO171" s="1285"/>
      <c r="AP171" s="1285"/>
      <c r="AQ171" s="1285"/>
      <c r="AR171" s="1285"/>
      <c r="AS171" s="1285"/>
      <c r="AT171" s="1285"/>
      <c r="AU171" s="1285"/>
      <c r="AV171" s="1285"/>
      <c r="AW171" s="1285"/>
      <c r="AX171" s="1285"/>
      <c r="AY171" s="1285"/>
      <c r="AZ171" s="1285"/>
      <c r="BA171" s="1285"/>
      <c r="BB171" s="1285"/>
      <c r="BC171" s="1285"/>
    </row>
    <row r="172" spans="1:55" ht="15" hidden="1" x14ac:dyDescent="0.25">
      <c r="A172" s="1284"/>
      <c r="B172" s="1285"/>
      <c r="C172" s="1289"/>
      <c r="D172" s="1285"/>
      <c r="E172" s="1285"/>
      <c r="F172" s="1285"/>
      <c r="G172" s="1286"/>
      <c r="H172" s="1286"/>
      <c r="I172" s="1286"/>
      <c r="J172" s="1285"/>
      <c r="K172" s="1285"/>
      <c r="L172" s="1300"/>
      <c r="M172" s="1300"/>
      <c r="N172" s="1300"/>
      <c r="O172" s="1300"/>
      <c r="P172" s="1285"/>
      <c r="Q172" s="1285"/>
      <c r="R172" s="1285"/>
      <c r="S172" s="1285"/>
      <c r="T172" s="1285"/>
      <c r="U172" s="1285"/>
      <c r="V172" s="1285"/>
      <c r="W172" s="1285"/>
      <c r="X172" s="1285"/>
      <c r="Y172" s="1285"/>
      <c r="Z172" s="1285"/>
      <c r="AA172" s="1285"/>
      <c r="AB172" s="1285"/>
      <c r="AC172" s="1285"/>
      <c r="AD172" s="1285"/>
      <c r="AE172" s="1285"/>
      <c r="AF172" s="1285"/>
      <c r="AG172" s="1285"/>
      <c r="AH172" s="1285"/>
      <c r="AI172" s="1285"/>
      <c r="AJ172" s="1285"/>
      <c r="AK172" s="1285"/>
      <c r="AL172" s="1285"/>
      <c r="AM172" s="1285"/>
      <c r="AN172" s="1285"/>
      <c r="AO172" s="1285"/>
      <c r="AP172" s="1285"/>
      <c r="AQ172" s="1285"/>
      <c r="AR172" s="1285"/>
      <c r="AS172" s="1285"/>
      <c r="AT172" s="1285"/>
      <c r="AU172" s="1285"/>
      <c r="AV172" s="1285"/>
      <c r="AW172" s="1285"/>
      <c r="AX172" s="1285"/>
      <c r="AY172" s="1285"/>
      <c r="AZ172" s="1285"/>
      <c r="BA172" s="1285"/>
      <c r="BB172" s="1285"/>
      <c r="BC172" s="1285"/>
    </row>
    <row r="173" spans="1:55" ht="15" hidden="1" x14ac:dyDescent="0.25">
      <c r="A173" s="1284"/>
      <c r="B173" s="1285"/>
      <c r="C173" s="1289"/>
      <c r="D173" s="1285"/>
      <c r="E173" s="1285"/>
      <c r="F173" s="1285"/>
      <c r="G173" s="1286"/>
      <c r="H173" s="1286"/>
      <c r="I173" s="1286"/>
      <c r="J173" s="1285"/>
      <c r="K173" s="1285"/>
      <c r="L173" s="1300"/>
      <c r="M173" s="1300"/>
      <c r="N173" s="1300"/>
      <c r="O173" s="1300"/>
      <c r="P173" s="1285"/>
      <c r="Q173" s="1285"/>
      <c r="R173" s="1285"/>
      <c r="S173" s="1285"/>
      <c r="T173" s="1285"/>
      <c r="U173" s="1285"/>
      <c r="V173" s="1285"/>
      <c r="W173" s="1285"/>
      <c r="X173" s="1285"/>
      <c r="Y173" s="1285"/>
      <c r="Z173" s="1285"/>
      <c r="AA173" s="1285"/>
      <c r="AB173" s="1285"/>
      <c r="AC173" s="1285"/>
      <c r="AD173" s="1285"/>
      <c r="AE173" s="1285"/>
      <c r="AF173" s="1285"/>
      <c r="AG173" s="1285"/>
      <c r="AH173" s="1285"/>
      <c r="AI173" s="1285"/>
      <c r="AJ173" s="1285"/>
      <c r="AK173" s="1285"/>
      <c r="AL173" s="1285"/>
      <c r="AM173" s="1285"/>
      <c r="AN173" s="1285"/>
      <c r="AO173" s="1285"/>
      <c r="AP173" s="1285"/>
      <c r="AQ173" s="1285"/>
      <c r="AR173" s="1285"/>
      <c r="AS173" s="1285"/>
      <c r="AT173" s="1285"/>
      <c r="AU173" s="1285"/>
      <c r="AV173" s="1285"/>
      <c r="AW173" s="1285"/>
      <c r="AX173" s="1285"/>
      <c r="AY173" s="1285"/>
      <c r="AZ173" s="1285"/>
      <c r="BA173" s="1285"/>
      <c r="BB173" s="1285"/>
      <c r="BC173" s="1285"/>
    </row>
    <row r="174" spans="1:55" ht="15" hidden="1" x14ac:dyDescent="0.25">
      <c r="A174" s="1284"/>
      <c r="B174" s="1285"/>
      <c r="C174" s="1289"/>
      <c r="D174" s="1285"/>
      <c r="E174" s="1285"/>
      <c r="F174" s="1285"/>
      <c r="G174" s="1286"/>
      <c r="H174" s="1286"/>
      <c r="I174" s="1286"/>
      <c r="J174" s="1285"/>
      <c r="K174" s="1285"/>
      <c r="L174" s="1300"/>
      <c r="M174" s="1300"/>
      <c r="N174" s="1300"/>
      <c r="O174" s="1300"/>
      <c r="P174" s="1285"/>
      <c r="Q174" s="1285"/>
      <c r="R174" s="1285"/>
      <c r="S174" s="1285"/>
      <c r="T174" s="1285"/>
      <c r="U174" s="1285"/>
      <c r="V174" s="1285"/>
      <c r="W174" s="1285"/>
      <c r="X174" s="1285"/>
      <c r="Y174" s="1285"/>
      <c r="Z174" s="1285"/>
      <c r="AA174" s="1285"/>
      <c r="AB174" s="1285"/>
      <c r="AC174" s="1285"/>
      <c r="AD174" s="1285"/>
      <c r="AE174" s="1285"/>
      <c r="AF174" s="1285"/>
      <c r="AG174" s="1285"/>
      <c r="AH174" s="1285"/>
      <c r="AI174" s="1285"/>
      <c r="AJ174" s="1285"/>
      <c r="AK174" s="1285"/>
      <c r="AL174" s="1285"/>
      <c r="AM174" s="1285"/>
      <c r="AN174" s="1285"/>
      <c r="AO174" s="1285"/>
      <c r="AP174" s="1285"/>
      <c r="AQ174" s="1285"/>
      <c r="AR174" s="1285"/>
      <c r="AS174" s="1285"/>
      <c r="AT174" s="1285"/>
      <c r="AU174" s="1285"/>
      <c r="AV174" s="1285"/>
      <c r="AW174" s="1285"/>
      <c r="AX174" s="1285"/>
      <c r="AY174" s="1285"/>
      <c r="AZ174" s="1285"/>
      <c r="BA174" s="1285"/>
      <c r="BB174" s="1285"/>
      <c r="BC174" s="1285"/>
    </row>
    <row r="175" spans="1:55" ht="15" hidden="1" x14ac:dyDescent="0.25">
      <c r="A175" s="1284"/>
      <c r="B175" s="1285"/>
      <c r="C175" s="1289"/>
      <c r="D175" s="1285"/>
      <c r="E175" s="1285"/>
      <c r="F175" s="1285"/>
      <c r="G175" s="1286"/>
      <c r="H175" s="1286"/>
      <c r="I175" s="1286"/>
      <c r="J175" s="1285"/>
      <c r="K175" s="1285"/>
      <c r="L175" s="1300"/>
      <c r="M175" s="1300"/>
      <c r="N175" s="1300"/>
      <c r="O175" s="1300"/>
      <c r="P175" s="1285"/>
      <c r="Q175" s="1285"/>
      <c r="R175" s="1285"/>
      <c r="S175" s="1285"/>
      <c r="T175" s="1285"/>
      <c r="U175" s="1285"/>
      <c r="V175" s="1285"/>
      <c r="W175" s="1285"/>
      <c r="X175" s="1285"/>
      <c r="Y175" s="1285"/>
      <c r="Z175" s="1285"/>
      <c r="AA175" s="1285"/>
      <c r="AB175" s="1285"/>
      <c r="AC175" s="1285"/>
      <c r="AD175" s="1285"/>
      <c r="AE175" s="1285"/>
      <c r="AF175" s="1285"/>
      <c r="AG175" s="1285"/>
      <c r="AH175" s="1285"/>
      <c r="AI175" s="1285"/>
      <c r="AJ175" s="1285"/>
      <c r="AK175" s="1285"/>
      <c r="AL175" s="1285"/>
      <c r="AM175" s="1285"/>
      <c r="AN175" s="1285"/>
      <c r="AO175" s="1285"/>
      <c r="AP175" s="1285"/>
      <c r="AQ175" s="1285"/>
      <c r="AR175" s="1285"/>
      <c r="AS175" s="1285"/>
      <c r="AT175" s="1285"/>
      <c r="AU175" s="1285"/>
      <c r="AV175" s="1285"/>
      <c r="AW175" s="1285"/>
      <c r="AX175" s="1285"/>
      <c r="AY175" s="1285"/>
      <c r="AZ175" s="1285"/>
      <c r="BA175" s="1285"/>
      <c r="BB175" s="1285"/>
      <c r="BC175" s="1285"/>
    </row>
    <row r="176" spans="1:55" ht="15" hidden="1" x14ac:dyDescent="0.25">
      <c r="A176" s="1284"/>
      <c r="B176" s="1285"/>
      <c r="C176" s="1289"/>
      <c r="D176" s="1285"/>
      <c r="E176" s="1285"/>
      <c r="F176" s="1285"/>
      <c r="G176" s="1286"/>
      <c r="H176" s="1286"/>
      <c r="I176" s="1286"/>
      <c r="J176" s="1285"/>
      <c r="K176" s="1285"/>
      <c r="L176" s="1300"/>
      <c r="M176" s="1300"/>
      <c r="N176" s="1300"/>
      <c r="O176" s="1300"/>
      <c r="P176" s="1285"/>
      <c r="Q176" s="1285"/>
      <c r="R176" s="1285"/>
      <c r="S176" s="1285"/>
      <c r="T176" s="1285"/>
      <c r="U176" s="1285"/>
      <c r="V176" s="1285"/>
      <c r="W176" s="1285"/>
      <c r="X176" s="1285"/>
      <c r="Y176" s="1285"/>
      <c r="Z176" s="1285"/>
      <c r="AA176" s="1285"/>
      <c r="AB176" s="1285"/>
      <c r="AC176" s="1285"/>
      <c r="AD176" s="1285"/>
      <c r="AE176" s="1285"/>
      <c r="AF176" s="1285"/>
      <c r="AG176" s="1285"/>
      <c r="AH176" s="1285"/>
      <c r="AI176" s="1285"/>
      <c r="AJ176" s="1285"/>
      <c r="AK176" s="1285"/>
      <c r="AL176" s="1285"/>
      <c r="AM176" s="1285"/>
      <c r="AN176" s="1285"/>
      <c r="AO176" s="1285"/>
      <c r="AP176" s="1285"/>
      <c r="AQ176" s="1285"/>
      <c r="AR176" s="1285"/>
      <c r="AS176" s="1285"/>
      <c r="AT176" s="1285"/>
      <c r="AU176" s="1285"/>
      <c r="AV176" s="1285"/>
      <c r="AW176" s="1285"/>
      <c r="AX176" s="1285"/>
      <c r="AY176" s="1285"/>
      <c r="AZ176" s="1285"/>
      <c r="BA176" s="1285"/>
      <c r="BB176" s="1285"/>
      <c r="BC176" s="1285"/>
    </row>
    <row r="177" spans="1:55" ht="15" hidden="1" x14ac:dyDescent="0.25">
      <c r="A177" s="1284"/>
      <c r="B177" s="1285"/>
      <c r="C177" s="1289"/>
      <c r="D177" s="1285"/>
      <c r="E177" s="1285"/>
      <c r="F177" s="1285"/>
      <c r="G177" s="1286"/>
      <c r="H177" s="1286"/>
      <c r="I177" s="1286"/>
      <c r="J177" s="1285"/>
      <c r="K177" s="1285"/>
      <c r="L177" s="1300"/>
      <c r="M177" s="1300"/>
      <c r="N177" s="1300"/>
      <c r="O177" s="1300"/>
      <c r="P177" s="1285"/>
      <c r="Q177" s="1285"/>
      <c r="R177" s="1285"/>
      <c r="S177" s="1285"/>
      <c r="T177" s="1285"/>
      <c r="U177" s="1285"/>
      <c r="V177" s="1285"/>
      <c r="W177" s="1285"/>
      <c r="X177" s="1285"/>
      <c r="Y177" s="1285"/>
      <c r="Z177" s="1285"/>
      <c r="AA177" s="1285"/>
      <c r="AB177" s="1285"/>
      <c r="AC177" s="1285"/>
      <c r="AD177" s="1285"/>
      <c r="AE177" s="1285"/>
      <c r="AF177" s="1285"/>
      <c r="AG177" s="1285"/>
      <c r="AH177" s="1285"/>
      <c r="AI177" s="1285"/>
      <c r="AJ177" s="1285"/>
      <c r="AK177" s="1285"/>
      <c r="AL177" s="1285"/>
      <c r="AM177" s="1285"/>
      <c r="AN177" s="1285"/>
      <c r="AO177" s="1285"/>
      <c r="AP177" s="1285"/>
      <c r="AQ177" s="1285"/>
      <c r="AR177" s="1285"/>
      <c r="AS177" s="1285"/>
      <c r="AT177" s="1285"/>
      <c r="AU177" s="1285"/>
      <c r="AV177" s="1285"/>
      <c r="AW177" s="1285"/>
      <c r="AX177" s="1285"/>
      <c r="AY177" s="1285"/>
      <c r="AZ177" s="1285"/>
      <c r="BA177" s="1285"/>
      <c r="BB177" s="1285"/>
      <c r="BC177" s="1285"/>
    </row>
    <row r="178" spans="1:55" ht="15" hidden="1" x14ac:dyDescent="0.25">
      <c r="A178" s="1284"/>
      <c r="B178" s="1285"/>
      <c r="C178" s="1289"/>
      <c r="D178" s="1285"/>
      <c r="E178" s="1285"/>
      <c r="F178" s="1285"/>
      <c r="G178" s="1286"/>
      <c r="H178" s="1286"/>
      <c r="I178" s="1286"/>
      <c r="J178" s="1285"/>
      <c r="K178" s="1285"/>
      <c r="L178" s="1300"/>
      <c r="M178" s="1300"/>
      <c r="N178" s="1300"/>
      <c r="O178" s="1300"/>
      <c r="P178" s="1285"/>
      <c r="Q178" s="1285"/>
      <c r="R178" s="1285"/>
      <c r="S178" s="1285"/>
      <c r="T178" s="1285"/>
      <c r="U178" s="1285"/>
      <c r="V178" s="1285"/>
      <c r="W178" s="1285"/>
      <c r="X178" s="1285"/>
      <c r="Y178" s="1285"/>
      <c r="Z178" s="1285"/>
      <c r="AA178" s="1285"/>
      <c r="AB178" s="1285"/>
      <c r="AC178" s="1285"/>
      <c r="AD178" s="1285"/>
      <c r="AE178" s="1285"/>
      <c r="AF178" s="1285"/>
      <c r="AG178" s="1285"/>
      <c r="AH178" s="1285"/>
      <c r="AI178" s="1285"/>
      <c r="AJ178" s="1285"/>
      <c r="AK178" s="1285"/>
      <c r="AL178" s="1285"/>
      <c r="AM178" s="1285"/>
      <c r="AN178" s="1285"/>
      <c r="AO178" s="1285"/>
      <c r="AP178" s="1285"/>
      <c r="AQ178" s="1285"/>
      <c r="AR178" s="1285"/>
      <c r="AS178" s="1285"/>
      <c r="AT178" s="1285"/>
      <c r="AU178" s="1285"/>
      <c r="AV178" s="1285"/>
      <c r="AW178" s="1285"/>
      <c r="AX178" s="1285"/>
      <c r="AY178" s="1285"/>
      <c r="AZ178" s="1285"/>
      <c r="BA178" s="1285"/>
      <c r="BB178" s="1285"/>
      <c r="BC178" s="1285"/>
    </row>
    <row r="179" spans="1:55" ht="15" hidden="1" x14ac:dyDescent="0.25">
      <c r="A179" s="1284"/>
      <c r="B179" s="1285"/>
      <c r="C179" s="1289"/>
      <c r="D179" s="1285"/>
      <c r="E179" s="1285"/>
      <c r="F179" s="1285"/>
      <c r="G179" s="1286"/>
      <c r="H179" s="1286"/>
      <c r="I179" s="1286"/>
      <c r="J179" s="1285"/>
      <c r="K179" s="1285"/>
      <c r="L179" s="1300"/>
      <c r="M179" s="1300"/>
      <c r="N179" s="1300"/>
      <c r="O179" s="1300"/>
      <c r="P179" s="1285"/>
      <c r="Q179" s="1285"/>
      <c r="R179" s="1285"/>
      <c r="S179" s="1285"/>
      <c r="T179" s="1285"/>
      <c r="U179" s="1285"/>
      <c r="V179" s="1285"/>
      <c r="W179" s="1285"/>
      <c r="X179" s="1285"/>
      <c r="Y179" s="1285"/>
      <c r="Z179" s="1285"/>
      <c r="AA179" s="1285"/>
      <c r="AB179" s="1285"/>
      <c r="AC179" s="1285"/>
      <c r="AD179" s="1285"/>
      <c r="AE179" s="1285"/>
      <c r="AF179" s="1285"/>
      <c r="AG179" s="1285"/>
      <c r="AH179" s="1285"/>
      <c r="AI179" s="1285"/>
      <c r="AJ179" s="1285"/>
      <c r="AK179" s="1285"/>
      <c r="AL179" s="1285"/>
      <c r="AM179" s="1285"/>
      <c r="AN179" s="1285"/>
      <c r="AO179" s="1285"/>
      <c r="AP179" s="1285"/>
      <c r="AQ179" s="1285"/>
      <c r="AR179" s="1285"/>
      <c r="AS179" s="1285"/>
      <c r="AT179" s="1285"/>
      <c r="AU179" s="1285"/>
      <c r="AV179" s="1285"/>
      <c r="AW179" s="1285"/>
      <c r="AX179" s="1285"/>
      <c r="AY179" s="1285"/>
      <c r="AZ179" s="1285"/>
      <c r="BA179" s="1285"/>
      <c r="BB179" s="1285"/>
      <c r="BC179" s="1285"/>
    </row>
    <row r="180" spans="1:55" ht="15" hidden="1" x14ac:dyDescent="0.25">
      <c r="A180" s="1284"/>
      <c r="B180" s="1285"/>
      <c r="C180" s="1289"/>
      <c r="D180" s="1285"/>
      <c r="E180" s="1285"/>
      <c r="F180" s="1285"/>
      <c r="G180" s="1286"/>
      <c r="H180" s="1286"/>
      <c r="I180" s="1286"/>
      <c r="J180" s="1285"/>
      <c r="K180" s="1285"/>
      <c r="L180" s="1300"/>
      <c r="M180" s="1300"/>
      <c r="N180" s="1300"/>
      <c r="O180" s="1300"/>
      <c r="P180" s="1285"/>
      <c r="Q180" s="1285"/>
      <c r="R180" s="1285"/>
      <c r="S180" s="1285"/>
      <c r="T180" s="1285"/>
      <c r="U180" s="1285"/>
      <c r="V180" s="1285"/>
      <c r="W180" s="1285"/>
      <c r="X180" s="1285"/>
      <c r="Y180" s="1285"/>
      <c r="Z180" s="1285"/>
      <c r="AA180" s="1285"/>
      <c r="AB180" s="1285"/>
      <c r="AC180" s="1285"/>
      <c r="AD180" s="1285"/>
      <c r="AE180" s="1285"/>
      <c r="AF180" s="1285"/>
      <c r="AG180" s="1285"/>
      <c r="AH180" s="1285"/>
      <c r="AI180" s="1285"/>
      <c r="AJ180" s="1285"/>
      <c r="AK180" s="1285"/>
      <c r="AL180" s="1285"/>
      <c r="AM180" s="1285"/>
      <c r="AN180" s="1285"/>
      <c r="AO180" s="1285"/>
      <c r="AP180" s="1285"/>
      <c r="AQ180" s="1285"/>
      <c r="AR180" s="1285"/>
      <c r="AS180" s="1285"/>
      <c r="AT180" s="1285"/>
      <c r="AU180" s="1285"/>
      <c r="AV180" s="1285"/>
      <c r="AW180" s="1285"/>
      <c r="AX180" s="1285"/>
      <c r="AY180" s="1285"/>
      <c r="AZ180" s="1285"/>
      <c r="BA180" s="1285"/>
      <c r="BB180" s="1285"/>
      <c r="BC180" s="1285"/>
    </row>
    <row r="181" spans="1:55" ht="15" hidden="1" x14ac:dyDescent="0.25">
      <c r="A181" s="1284"/>
      <c r="B181" s="1285"/>
      <c r="C181" s="1289"/>
      <c r="D181" s="1285"/>
      <c r="E181" s="1285"/>
      <c r="F181" s="1285"/>
      <c r="G181" s="1286"/>
      <c r="H181" s="1286"/>
      <c r="I181" s="1286"/>
      <c r="J181" s="1285"/>
      <c r="K181" s="1285"/>
      <c r="L181" s="1300"/>
      <c r="M181" s="1300"/>
      <c r="N181" s="1300"/>
      <c r="O181" s="1300"/>
      <c r="P181" s="1285"/>
      <c r="Q181" s="1285"/>
      <c r="R181" s="1285"/>
      <c r="S181" s="1285"/>
      <c r="T181" s="1285"/>
      <c r="U181" s="1285"/>
      <c r="V181" s="1285"/>
      <c r="W181" s="1285"/>
      <c r="X181" s="1285"/>
      <c r="Y181" s="1285"/>
      <c r="Z181" s="1285"/>
      <c r="AA181" s="1285"/>
      <c r="AB181" s="1285"/>
      <c r="AC181" s="1285"/>
      <c r="AD181" s="1285"/>
      <c r="AE181" s="1285"/>
      <c r="AF181" s="1285"/>
      <c r="AG181" s="1285"/>
      <c r="AH181" s="1285"/>
      <c r="AI181" s="1285"/>
      <c r="AJ181" s="1285"/>
      <c r="AK181" s="1285"/>
      <c r="AL181" s="1285"/>
      <c r="AM181" s="1285"/>
      <c r="AN181" s="1285"/>
      <c r="AO181" s="1285"/>
      <c r="AP181" s="1285"/>
      <c r="AQ181" s="1285"/>
      <c r="AR181" s="1285"/>
      <c r="AS181" s="1285"/>
      <c r="AT181" s="1285"/>
      <c r="AU181" s="1285"/>
      <c r="AV181" s="1285"/>
      <c r="AW181" s="1285"/>
      <c r="AX181" s="1285"/>
      <c r="AY181" s="1285"/>
      <c r="AZ181" s="1285"/>
      <c r="BA181" s="1285"/>
      <c r="BB181" s="1285"/>
      <c r="BC181" s="1285"/>
    </row>
    <row r="182" spans="1:55" ht="15" hidden="1" x14ac:dyDescent="0.25">
      <c r="A182" s="1284"/>
      <c r="B182" s="1285"/>
      <c r="C182" s="1289"/>
      <c r="D182" s="1285"/>
      <c r="E182" s="1285"/>
      <c r="F182" s="1285"/>
      <c r="G182" s="1286"/>
      <c r="H182" s="1286"/>
      <c r="I182" s="1286"/>
      <c r="J182" s="1285"/>
      <c r="K182" s="1285"/>
      <c r="L182" s="1300"/>
      <c r="M182" s="1300"/>
      <c r="N182" s="1300"/>
      <c r="O182" s="1300"/>
      <c r="P182" s="1285"/>
      <c r="Q182" s="1285"/>
      <c r="R182" s="1285"/>
      <c r="S182" s="1285"/>
      <c r="T182" s="1285"/>
      <c r="U182" s="1285"/>
      <c r="V182" s="1285"/>
      <c r="W182" s="1285"/>
      <c r="X182" s="1285"/>
      <c r="Y182" s="1285"/>
      <c r="Z182" s="1285"/>
      <c r="AA182" s="1285"/>
      <c r="AB182" s="1285"/>
      <c r="AC182" s="1285"/>
      <c r="AD182" s="1285"/>
      <c r="AE182" s="1285"/>
      <c r="AF182" s="1285"/>
      <c r="AG182" s="1285"/>
      <c r="AH182" s="1285"/>
      <c r="AI182" s="1285"/>
      <c r="AJ182" s="1285"/>
      <c r="AK182" s="1285"/>
      <c r="AL182" s="1285"/>
      <c r="AM182" s="1285"/>
      <c r="AN182" s="1285"/>
      <c r="AO182" s="1285"/>
      <c r="AP182" s="1285"/>
      <c r="AQ182" s="1285"/>
      <c r="AR182" s="1285"/>
      <c r="AS182" s="1285"/>
      <c r="AT182" s="1285"/>
      <c r="AU182" s="1285"/>
      <c r="AV182" s="1285"/>
      <c r="AW182" s="1285"/>
      <c r="AX182" s="1285"/>
      <c r="AY182" s="1285"/>
      <c r="AZ182" s="1285"/>
      <c r="BA182" s="1285"/>
      <c r="BB182" s="1285"/>
      <c r="BC182" s="1285"/>
    </row>
    <row r="183" spans="1:55" ht="15" hidden="1" x14ac:dyDescent="0.25">
      <c r="A183" s="1284"/>
      <c r="B183" s="1285"/>
      <c r="C183" s="1289"/>
      <c r="D183" s="1285"/>
      <c r="E183" s="1285"/>
      <c r="F183" s="1285"/>
      <c r="G183" s="1286"/>
      <c r="H183" s="1286"/>
      <c r="I183" s="1286"/>
      <c r="J183" s="1285"/>
      <c r="K183" s="1285"/>
      <c r="L183" s="1300"/>
      <c r="M183" s="1300"/>
      <c r="N183" s="1300"/>
      <c r="O183" s="1300"/>
      <c r="P183" s="1285"/>
      <c r="Q183" s="1285"/>
      <c r="R183" s="1285"/>
      <c r="S183" s="1285"/>
      <c r="T183" s="1285"/>
      <c r="U183" s="1285"/>
      <c r="V183" s="1285"/>
      <c r="W183" s="1285"/>
      <c r="X183" s="1285"/>
      <c r="Y183" s="1285"/>
      <c r="Z183" s="1285"/>
      <c r="AA183" s="1285"/>
      <c r="AB183" s="1285"/>
      <c r="AC183" s="1285"/>
      <c r="AD183" s="1285"/>
      <c r="AE183" s="1285"/>
      <c r="AF183" s="1285"/>
      <c r="AG183" s="1285"/>
      <c r="AH183" s="1285"/>
      <c r="AI183" s="1285"/>
      <c r="AJ183" s="1285"/>
      <c r="AK183" s="1285"/>
      <c r="AL183" s="1285"/>
      <c r="AM183" s="1285"/>
      <c r="AN183" s="1285"/>
      <c r="AO183" s="1285"/>
      <c r="AP183" s="1285"/>
      <c r="AQ183" s="1285"/>
      <c r="AR183" s="1285"/>
      <c r="AS183" s="1285"/>
      <c r="AT183" s="1285"/>
      <c r="AU183" s="1285"/>
      <c r="AV183" s="1285"/>
      <c r="AW183" s="1285"/>
      <c r="AX183" s="1285"/>
      <c r="AY183" s="1285"/>
      <c r="AZ183" s="1285"/>
      <c r="BA183" s="1285"/>
      <c r="BB183" s="1285"/>
      <c r="BC183" s="1285"/>
    </row>
    <row r="184" spans="1:55" ht="15" hidden="1" x14ac:dyDescent="0.25">
      <c r="A184" s="1284"/>
      <c r="B184" s="1285"/>
      <c r="C184" s="1289"/>
      <c r="D184" s="1285"/>
      <c r="E184" s="1285"/>
      <c r="F184" s="1285"/>
      <c r="G184" s="1286"/>
      <c r="H184" s="1286"/>
      <c r="I184" s="1286"/>
      <c r="J184" s="1285"/>
      <c r="K184" s="1285"/>
      <c r="L184" s="1300"/>
      <c r="M184" s="1300"/>
      <c r="N184" s="1300"/>
      <c r="O184" s="1300"/>
      <c r="P184" s="1285"/>
      <c r="Q184" s="1285"/>
      <c r="R184" s="1285"/>
      <c r="S184" s="1285"/>
      <c r="T184" s="1285"/>
      <c r="U184" s="1285"/>
      <c r="V184" s="1285"/>
      <c r="W184" s="1285"/>
      <c r="X184" s="1285"/>
      <c r="Y184" s="1285"/>
      <c r="Z184" s="1285"/>
      <c r="AA184" s="1285"/>
      <c r="AB184" s="1285"/>
      <c r="AC184" s="1285"/>
      <c r="AD184" s="1285"/>
      <c r="AE184" s="1285"/>
      <c r="AF184" s="1285"/>
      <c r="AG184" s="1285"/>
      <c r="AH184" s="1285"/>
      <c r="AI184" s="1285"/>
      <c r="AJ184" s="1285"/>
      <c r="AK184" s="1285"/>
      <c r="AL184" s="1285"/>
      <c r="AM184" s="1285"/>
      <c r="AN184" s="1285"/>
      <c r="AO184" s="1285"/>
      <c r="AP184" s="1285"/>
      <c r="AQ184" s="1285"/>
      <c r="AR184" s="1285"/>
      <c r="AS184" s="1285"/>
      <c r="AT184" s="1285"/>
      <c r="AU184" s="1285"/>
      <c r="AV184" s="1285"/>
      <c r="AW184" s="1285"/>
      <c r="AX184" s="1285"/>
      <c r="AY184" s="1285"/>
      <c r="AZ184" s="1285"/>
      <c r="BA184" s="1285"/>
      <c r="BB184" s="1285"/>
      <c r="BC184" s="1285"/>
    </row>
    <row r="185" spans="1:55" ht="15" hidden="1" x14ac:dyDescent="0.25">
      <c r="A185" s="1284"/>
      <c r="B185" s="1285"/>
      <c r="C185" s="1289"/>
      <c r="D185" s="1285"/>
      <c r="E185" s="1285"/>
      <c r="F185" s="1285"/>
      <c r="G185" s="1286"/>
      <c r="H185" s="1286"/>
      <c r="I185" s="1286"/>
      <c r="J185" s="1285"/>
      <c r="K185" s="1285"/>
      <c r="L185" s="1300"/>
      <c r="M185" s="1300"/>
      <c r="N185" s="1300"/>
      <c r="O185" s="1300"/>
      <c r="P185" s="1285"/>
      <c r="Q185" s="1285"/>
      <c r="R185" s="1285"/>
      <c r="S185" s="1285"/>
      <c r="T185" s="1285"/>
      <c r="U185" s="1285"/>
      <c r="V185" s="1285"/>
      <c r="W185" s="1285"/>
      <c r="X185" s="1285"/>
      <c r="Y185" s="1285"/>
      <c r="Z185" s="1285"/>
      <c r="AA185" s="1285"/>
      <c r="AB185" s="1285"/>
      <c r="AC185" s="1285"/>
      <c r="AD185" s="1285"/>
      <c r="AE185" s="1285"/>
      <c r="AF185" s="1285"/>
      <c r="AG185" s="1285"/>
      <c r="AH185" s="1285"/>
      <c r="AI185" s="1285"/>
      <c r="AJ185" s="1285"/>
      <c r="AK185" s="1285"/>
      <c r="AL185" s="1285"/>
      <c r="AM185" s="1285"/>
      <c r="AN185" s="1285"/>
      <c r="AO185" s="1285"/>
      <c r="AP185" s="1285"/>
      <c r="AQ185" s="1285"/>
      <c r="AR185" s="1285"/>
      <c r="AS185" s="1285"/>
      <c r="AT185" s="1285"/>
      <c r="AU185" s="1285"/>
      <c r="AV185" s="1285"/>
      <c r="AW185" s="1285"/>
      <c r="AX185" s="1285"/>
      <c r="AY185" s="1285"/>
      <c r="AZ185" s="1285"/>
      <c r="BA185" s="1285"/>
      <c r="BB185" s="1285"/>
      <c r="BC185" s="1285"/>
    </row>
    <row r="186" spans="1:55" ht="15" hidden="1" x14ac:dyDescent="0.25">
      <c r="A186" s="1284"/>
      <c r="B186" s="1285"/>
      <c r="C186" s="1289"/>
      <c r="D186" s="1285"/>
      <c r="E186" s="1285"/>
      <c r="F186" s="1285"/>
      <c r="G186" s="1286"/>
      <c r="H186" s="1286"/>
      <c r="I186" s="1286"/>
      <c r="J186" s="1285"/>
      <c r="K186" s="1285"/>
      <c r="L186" s="1300"/>
      <c r="M186" s="1300"/>
      <c r="N186" s="1300"/>
      <c r="O186" s="1300"/>
      <c r="P186" s="1285"/>
      <c r="Q186" s="1285"/>
      <c r="R186" s="1285"/>
      <c r="S186" s="1285"/>
      <c r="T186" s="1285"/>
      <c r="U186" s="1285"/>
      <c r="V186" s="1285"/>
      <c r="W186" s="1285"/>
      <c r="X186" s="1285"/>
      <c r="Y186" s="1285"/>
      <c r="Z186" s="1285"/>
      <c r="AA186" s="1285"/>
      <c r="AB186" s="1285"/>
      <c r="AC186" s="1285"/>
      <c r="AD186" s="1285"/>
      <c r="AE186" s="1285"/>
      <c r="AF186" s="1285"/>
      <c r="AG186" s="1285"/>
      <c r="AH186" s="1285"/>
      <c r="AI186" s="1285"/>
      <c r="AJ186" s="1285"/>
      <c r="AK186" s="1285"/>
      <c r="AL186" s="1285"/>
      <c r="AM186" s="1285"/>
      <c r="AN186" s="1285"/>
      <c r="AO186" s="1285"/>
      <c r="AP186" s="1285"/>
      <c r="AQ186" s="1285"/>
      <c r="AR186" s="1285"/>
      <c r="AS186" s="1285"/>
      <c r="AT186" s="1285"/>
      <c r="AU186" s="1285"/>
      <c r="AV186" s="1285"/>
      <c r="AW186" s="1285"/>
      <c r="AX186" s="1285"/>
      <c r="AY186" s="1285"/>
      <c r="AZ186" s="1285"/>
      <c r="BA186" s="1285"/>
      <c r="BB186" s="1285"/>
      <c r="BC186" s="1285"/>
    </row>
    <row r="187" spans="1:55" ht="15" hidden="1" x14ac:dyDescent="0.25">
      <c r="A187" s="1284"/>
      <c r="B187" s="1285"/>
      <c r="C187" s="1289"/>
      <c r="D187" s="1285"/>
      <c r="E187" s="1285"/>
      <c r="F187" s="1285"/>
      <c r="G187" s="1286"/>
      <c r="H187" s="1286"/>
      <c r="I187" s="1286"/>
      <c r="J187" s="1285"/>
      <c r="K187" s="1285"/>
      <c r="L187" s="1300"/>
      <c r="M187" s="1300"/>
      <c r="N187" s="1300"/>
      <c r="O187" s="1300"/>
      <c r="P187" s="1285"/>
      <c r="Q187" s="1285"/>
      <c r="R187" s="1285"/>
      <c r="S187" s="1285"/>
      <c r="T187" s="1285"/>
      <c r="U187" s="1285"/>
      <c r="V187" s="1285"/>
      <c r="W187" s="1285"/>
      <c r="X187" s="1285"/>
      <c r="Y187" s="1285"/>
      <c r="Z187" s="1285"/>
      <c r="AA187" s="1285"/>
      <c r="AB187" s="1285"/>
      <c r="AC187" s="1285"/>
      <c r="AD187" s="1285"/>
      <c r="AE187" s="1285"/>
      <c r="AF187" s="1285"/>
      <c r="AG187" s="1285"/>
      <c r="AH187" s="1285"/>
      <c r="AI187" s="1285"/>
      <c r="AJ187" s="1285"/>
      <c r="AK187" s="1285"/>
      <c r="AL187" s="1285"/>
      <c r="AM187" s="1285"/>
      <c r="AN187" s="1285"/>
      <c r="AO187" s="1285"/>
      <c r="AP187" s="1285"/>
      <c r="AQ187" s="1285"/>
      <c r="AR187" s="1285"/>
      <c r="AS187" s="1285"/>
      <c r="AT187" s="1285"/>
      <c r="AU187" s="1285"/>
      <c r="AV187" s="1285"/>
      <c r="AW187" s="1285"/>
      <c r="AX187" s="1285"/>
      <c r="AY187" s="1285"/>
      <c r="AZ187" s="1285"/>
      <c r="BA187" s="1285"/>
      <c r="BB187" s="1285"/>
      <c r="BC187" s="1285"/>
    </row>
    <row r="188" spans="1:55" ht="15" hidden="1" x14ac:dyDescent="0.25">
      <c r="A188" s="1284"/>
      <c r="B188" s="1285"/>
      <c r="C188" s="1289"/>
      <c r="D188" s="1285"/>
      <c r="E188" s="1285"/>
      <c r="F188" s="1285"/>
      <c r="G188" s="1286"/>
      <c r="H188" s="1286"/>
      <c r="I188" s="1286"/>
      <c r="J188" s="1285"/>
      <c r="K188" s="1285"/>
      <c r="L188" s="1300"/>
      <c r="M188" s="1300"/>
      <c r="N188" s="1300"/>
      <c r="O188" s="1300"/>
      <c r="P188" s="1285"/>
      <c r="Q188" s="1285"/>
      <c r="R188" s="1285"/>
      <c r="S188" s="1285"/>
      <c r="T188" s="1285"/>
      <c r="U188" s="1285"/>
      <c r="V188" s="1285"/>
      <c r="W188" s="1285"/>
      <c r="X188" s="1285"/>
      <c r="Y188" s="1285"/>
      <c r="Z188" s="1285"/>
      <c r="AA188" s="1285"/>
      <c r="AB188" s="1285"/>
      <c r="AC188" s="1285"/>
      <c r="AD188" s="1285"/>
      <c r="AE188" s="1285"/>
      <c r="AF188" s="1285"/>
      <c r="AG188" s="1285"/>
      <c r="AH188" s="1285"/>
      <c r="AI188" s="1285"/>
      <c r="AJ188" s="1285"/>
      <c r="AK188" s="1285"/>
      <c r="AL188" s="1285"/>
      <c r="AM188" s="1285"/>
      <c r="AN188" s="1285"/>
      <c r="AO188" s="1285"/>
      <c r="AP188" s="1285"/>
      <c r="AQ188" s="1285"/>
      <c r="AR188" s="1285"/>
      <c r="AS188" s="1285"/>
      <c r="AT188" s="1285"/>
      <c r="AU188" s="1285"/>
      <c r="AV188" s="1285"/>
      <c r="AW188" s="1285"/>
      <c r="AX188" s="1285"/>
      <c r="AY188" s="1285"/>
      <c r="AZ188" s="1285"/>
      <c r="BA188" s="1285"/>
      <c r="BB188" s="1285"/>
      <c r="BC188" s="1285"/>
    </row>
    <row r="189" spans="1:55" ht="15" hidden="1" x14ac:dyDescent="0.25">
      <c r="A189" s="1284"/>
      <c r="B189" s="1285"/>
      <c r="C189" s="1289"/>
      <c r="D189" s="1285"/>
      <c r="E189" s="1285"/>
      <c r="F189" s="1285"/>
      <c r="G189" s="1286"/>
      <c r="H189" s="1286"/>
      <c r="I189" s="1286"/>
      <c r="J189" s="1285"/>
      <c r="K189" s="1285"/>
      <c r="L189" s="1300"/>
      <c r="M189" s="1300"/>
      <c r="N189" s="1300"/>
      <c r="O189" s="1300"/>
      <c r="P189" s="1285"/>
      <c r="Q189" s="1285"/>
      <c r="R189" s="1285"/>
      <c r="S189" s="1285"/>
      <c r="T189" s="1285"/>
      <c r="U189" s="1285"/>
      <c r="V189" s="1285"/>
      <c r="W189" s="1285"/>
      <c r="X189" s="1285"/>
      <c r="Y189" s="1285"/>
      <c r="Z189" s="1285"/>
      <c r="AA189" s="1285"/>
      <c r="AB189" s="1285"/>
      <c r="AC189" s="1285"/>
      <c r="AD189" s="1285"/>
      <c r="AE189" s="1285"/>
      <c r="AF189" s="1285"/>
      <c r="AG189" s="1285"/>
      <c r="AH189" s="1285"/>
      <c r="AI189" s="1285"/>
      <c r="AJ189" s="1285"/>
      <c r="AK189" s="1285"/>
      <c r="AL189" s="1285"/>
      <c r="AM189" s="1285"/>
      <c r="AN189" s="1285"/>
      <c r="AO189" s="1285"/>
      <c r="AP189" s="1285"/>
      <c r="AQ189" s="1285"/>
      <c r="AR189" s="1285"/>
      <c r="AS189" s="1285"/>
      <c r="AT189" s="1285"/>
      <c r="AU189" s="1285"/>
      <c r="AV189" s="1285"/>
      <c r="AW189" s="1285"/>
      <c r="AX189" s="1285"/>
      <c r="AY189" s="1285"/>
      <c r="AZ189" s="1285"/>
      <c r="BA189" s="1285"/>
      <c r="BB189" s="1285"/>
      <c r="BC189" s="1285"/>
    </row>
    <row r="190" spans="1:55" ht="15" hidden="1" x14ac:dyDescent="0.25">
      <c r="A190" s="1284"/>
      <c r="B190" s="1285"/>
      <c r="C190" s="1289"/>
      <c r="D190" s="1285"/>
      <c r="E190" s="1285"/>
      <c r="F190" s="1285"/>
      <c r="G190" s="1286"/>
      <c r="H190" s="1286"/>
      <c r="I190" s="1286"/>
      <c r="J190" s="1285"/>
      <c r="K190" s="1285"/>
      <c r="L190" s="1300"/>
      <c r="M190" s="1300"/>
      <c r="N190" s="1300"/>
      <c r="O190" s="1300"/>
      <c r="P190" s="1285"/>
      <c r="Q190" s="1285"/>
      <c r="R190" s="1285"/>
      <c r="S190" s="1285"/>
      <c r="T190" s="1285"/>
      <c r="U190" s="1285"/>
      <c r="V190" s="1285"/>
      <c r="W190" s="1285"/>
      <c r="X190" s="1285"/>
      <c r="Y190" s="1285"/>
      <c r="Z190" s="1285"/>
      <c r="AA190" s="1285"/>
      <c r="AB190" s="1285"/>
      <c r="AC190" s="1285"/>
      <c r="AD190" s="1285"/>
      <c r="AE190" s="1285"/>
      <c r="AF190" s="1285"/>
      <c r="AG190" s="1285"/>
      <c r="AH190" s="1285"/>
      <c r="AI190" s="1285"/>
      <c r="AJ190" s="1285"/>
      <c r="AK190" s="1285"/>
      <c r="AL190" s="1285"/>
      <c r="AM190" s="1285"/>
      <c r="AN190" s="1285"/>
      <c r="AO190" s="1285"/>
      <c r="AP190" s="1285"/>
      <c r="AQ190" s="1285"/>
      <c r="AR190" s="1285"/>
      <c r="AS190" s="1285"/>
      <c r="AT190" s="1285"/>
      <c r="AU190" s="1285"/>
      <c r="AV190" s="1285"/>
      <c r="AW190" s="1285"/>
      <c r="AX190" s="1285"/>
      <c r="AY190" s="1285"/>
      <c r="AZ190" s="1285"/>
      <c r="BA190" s="1285"/>
      <c r="BB190" s="1285"/>
      <c r="BC190" s="1285"/>
    </row>
    <row r="191" spans="1:55" ht="15" hidden="1" x14ac:dyDescent="0.25">
      <c r="A191" s="1284"/>
      <c r="B191" s="1285"/>
      <c r="C191" s="1289"/>
      <c r="D191" s="1285"/>
      <c r="E191" s="1285"/>
      <c r="F191" s="1285"/>
      <c r="G191" s="1286"/>
      <c r="H191" s="1286"/>
      <c r="I191" s="1286"/>
      <c r="J191" s="1285"/>
      <c r="K191" s="1285"/>
      <c r="L191" s="1300"/>
      <c r="M191" s="1300"/>
      <c r="N191" s="1300"/>
      <c r="O191" s="1300"/>
      <c r="P191" s="1285"/>
      <c r="Q191" s="1285"/>
      <c r="R191" s="1285"/>
      <c r="S191" s="1285"/>
      <c r="T191" s="1285"/>
      <c r="U191" s="1285"/>
      <c r="V191" s="1285"/>
      <c r="W191" s="1285"/>
      <c r="X191" s="1285"/>
      <c r="Y191" s="1285"/>
      <c r="Z191" s="1285"/>
      <c r="AA191" s="1285"/>
      <c r="AB191" s="1285"/>
      <c r="AC191" s="1285"/>
      <c r="AD191" s="1285"/>
      <c r="AE191" s="1285"/>
      <c r="AF191" s="1285"/>
      <c r="AG191" s="1285"/>
      <c r="AH191" s="1285"/>
      <c r="AI191" s="1285"/>
      <c r="AJ191" s="1285"/>
      <c r="AK191" s="1285"/>
      <c r="AL191" s="1285"/>
      <c r="AM191" s="1285"/>
      <c r="AN191" s="1285"/>
      <c r="AO191" s="1285"/>
      <c r="AP191" s="1285"/>
      <c r="AQ191" s="1285"/>
      <c r="AR191" s="1285"/>
      <c r="AS191" s="1285"/>
      <c r="AT191" s="1285"/>
      <c r="AU191" s="1285"/>
      <c r="AV191" s="1285"/>
      <c r="AW191" s="1285"/>
      <c r="AX191" s="1285"/>
      <c r="AY191" s="1285"/>
      <c r="AZ191" s="1285"/>
      <c r="BA191" s="1285"/>
      <c r="BB191" s="1285"/>
      <c r="BC191" s="1285"/>
    </row>
    <row r="192" spans="1:55" ht="15" hidden="1" x14ac:dyDescent="0.25">
      <c r="A192" s="1284"/>
      <c r="B192" s="1285"/>
      <c r="C192" s="1289"/>
      <c r="D192" s="1285"/>
      <c r="E192" s="1285"/>
      <c r="F192" s="1285"/>
      <c r="G192" s="1286"/>
      <c r="H192" s="1286"/>
      <c r="I192" s="1286"/>
      <c r="J192" s="1285"/>
      <c r="K192" s="1285"/>
      <c r="L192" s="1300"/>
      <c r="M192" s="1300"/>
      <c r="N192" s="1300"/>
      <c r="O192" s="1300"/>
      <c r="P192" s="1285"/>
      <c r="Q192" s="1285"/>
      <c r="R192" s="1285"/>
      <c r="S192" s="1285"/>
      <c r="T192" s="1285"/>
      <c r="U192" s="1285"/>
      <c r="V192" s="1285"/>
      <c r="W192" s="1285"/>
      <c r="X192" s="1285"/>
      <c r="Y192" s="1285"/>
      <c r="Z192" s="1285"/>
      <c r="AA192" s="1285"/>
      <c r="AB192" s="1285"/>
      <c r="AC192" s="1285"/>
      <c r="AD192" s="1285"/>
      <c r="AE192" s="1285"/>
      <c r="AF192" s="1285"/>
      <c r="AG192" s="1285"/>
      <c r="AH192" s="1285"/>
      <c r="AI192" s="1285"/>
      <c r="AJ192" s="1285"/>
      <c r="AK192" s="1285"/>
      <c r="AL192" s="1285"/>
      <c r="AM192" s="1285"/>
      <c r="AN192" s="1285"/>
      <c r="AO192" s="1285"/>
      <c r="AP192" s="1285"/>
      <c r="AQ192" s="1285"/>
      <c r="AR192" s="1285"/>
      <c r="AS192" s="1285"/>
      <c r="AT192" s="1285"/>
      <c r="AU192" s="1285"/>
      <c r="AV192" s="1285"/>
      <c r="AW192" s="1285"/>
      <c r="AX192" s="1285"/>
      <c r="AY192" s="1285"/>
      <c r="AZ192" s="1285"/>
      <c r="BA192" s="1285"/>
      <c r="BB192" s="1285"/>
      <c r="BC192" s="1285"/>
    </row>
    <row r="193" spans="1:55" ht="15" hidden="1" x14ac:dyDescent="0.25">
      <c r="A193" s="1284"/>
      <c r="B193" s="1285"/>
      <c r="C193" s="1289"/>
      <c r="D193" s="1285"/>
      <c r="E193" s="1285"/>
      <c r="F193" s="1285"/>
      <c r="G193" s="1286"/>
      <c r="H193" s="1286"/>
      <c r="I193" s="1286"/>
      <c r="J193" s="1285"/>
      <c r="K193" s="1285"/>
      <c r="L193" s="1300"/>
      <c r="M193" s="1300"/>
      <c r="N193" s="1300"/>
      <c r="O193" s="1300"/>
      <c r="P193" s="1285"/>
      <c r="Q193" s="1285"/>
      <c r="R193" s="1285"/>
      <c r="S193" s="1285"/>
      <c r="T193" s="1285"/>
      <c r="U193" s="1285"/>
      <c r="V193" s="1285"/>
      <c r="W193" s="1285"/>
      <c r="X193" s="1285"/>
      <c r="Y193" s="1285"/>
      <c r="Z193" s="1285"/>
      <c r="AA193" s="1285"/>
      <c r="AB193" s="1285"/>
      <c r="AC193" s="1285"/>
      <c r="AD193" s="1285"/>
      <c r="AE193" s="1285"/>
      <c r="AF193" s="1285"/>
      <c r="AG193" s="1285"/>
      <c r="AH193" s="1285"/>
      <c r="AI193" s="1285"/>
      <c r="AJ193" s="1285"/>
      <c r="AK193" s="1285"/>
      <c r="AL193" s="1285"/>
      <c r="AM193" s="1285"/>
      <c r="AN193" s="1285"/>
      <c r="AO193" s="1285"/>
      <c r="AP193" s="1285"/>
      <c r="AQ193" s="1285"/>
      <c r="AR193" s="1285"/>
      <c r="AS193" s="1285"/>
      <c r="AT193" s="1285"/>
      <c r="AU193" s="1285"/>
      <c r="AV193" s="1285"/>
      <c r="AW193" s="1285"/>
      <c r="AX193" s="1285"/>
      <c r="AY193" s="1285"/>
      <c r="AZ193" s="1285"/>
      <c r="BA193" s="1285"/>
      <c r="BB193" s="1285"/>
      <c r="BC193" s="1285"/>
    </row>
    <row r="194" spans="1:55" ht="15" hidden="1" x14ac:dyDescent="0.25">
      <c r="A194" s="1284"/>
      <c r="B194" s="1285"/>
      <c r="C194" s="1289"/>
      <c r="D194" s="1285"/>
      <c r="E194" s="1285"/>
      <c r="F194" s="1285"/>
      <c r="G194" s="1286"/>
      <c r="H194" s="1286"/>
      <c r="I194" s="1286"/>
      <c r="J194" s="1285"/>
      <c r="K194" s="1285"/>
      <c r="L194" s="1300"/>
      <c r="M194" s="1300"/>
      <c r="N194" s="1300"/>
      <c r="O194" s="1300"/>
      <c r="P194" s="1285"/>
      <c r="Q194" s="1285"/>
      <c r="R194" s="1285"/>
      <c r="S194" s="1285"/>
      <c r="T194" s="1285"/>
      <c r="U194" s="1285"/>
      <c r="V194" s="1285"/>
      <c r="W194" s="1285"/>
      <c r="X194" s="1285"/>
      <c r="Y194" s="1285"/>
      <c r="Z194" s="1285"/>
      <c r="AA194" s="1285"/>
      <c r="AB194" s="1285"/>
      <c r="AC194" s="1285"/>
      <c r="AD194" s="1285"/>
      <c r="AE194" s="1285"/>
      <c r="AF194" s="1285"/>
      <c r="AG194" s="1285"/>
      <c r="AH194" s="1285"/>
      <c r="AI194" s="1285"/>
      <c r="AJ194" s="1285"/>
      <c r="AK194" s="1285"/>
      <c r="AL194" s="1285"/>
      <c r="AM194" s="1285"/>
      <c r="AN194" s="1285"/>
      <c r="AO194" s="1285"/>
      <c r="AP194" s="1285"/>
      <c r="AQ194" s="1285"/>
      <c r="AR194" s="1285"/>
      <c r="AS194" s="1285"/>
      <c r="AT194" s="1285"/>
      <c r="AU194" s="1285"/>
      <c r="AV194" s="1285"/>
      <c r="AW194" s="1285"/>
      <c r="AX194" s="1285"/>
      <c r="AY194" s="1285"/>
      <c r="AZ194" s="1285"/>
      <c r="BA194" s="1285"/>
      <c r="BB194" s="1285"/>
      <c r="BC194" s="1285"/>
    </row>
    <row r="195" spans="1:55" ht="15" hidden="1" x14ac:dyDescent="0.25">
      <c r="A195" s="1284"/>
      <c r="B195" s="1285"/>
      <c r="C195" s="1289"/>
      <c r="D195" s="1285"/>
      <c r="E195" s="1285"/>
      <c r="F195" s="1285"/>
      <c r="G195" s="1286"/>
      <c r="H195" s="1286"/>
      <c r="I195" s="1286"/>
      <c r="J195" s="1285"/>
      <c r="K195" s="1285"/>
      <c r="L195" s="1300"/>
      <c r="M195" s="1300"/>
      <c r="N195" s="1300"/>
      <c r="O195" s="1300"/>
      <c r="P195" s="1285"/>
      <c r="Q195" s="1285"/>
      <c r="R195" s="1285"/>
      <c r="S195" s="1285"/>
      <c r="T195" s="1285"/>
      <c r="U195" s="1285"/>
      <c r="V195" s="1285"/>
      <c r="W195" s="1285"/>
      <c r="X195" s="1285"/>
      <c r="Y195" s="1285"/>
      <c r="Z195" s="1285"/>
      <c r="AA195" s="1285"/>
      <c r="AB195" s="1285"/>
      <c r="AC195" s="1285"/>
      <c r="AD195" s="1285"/>
      <c r="AE195" s="1285"/>
      <c r="AF195" s="1285"/>
      <c r="AG195" s="1285"/>
      <c r="AH195" s="1285"/>
      <c r="AI195" s="1285"/>
      <c r="AJ195" s="1285"/>
      <c r="AK195" s="1285"/>
      <c r="AL195" s="1285"/>
      <c r="AM195" s="1285"/>
      <c r="AN195" s="1285"/>
      <c r="AO195" s="1285"/>
      <c r="AP195" s="1285"/>
      <c r="AQ195" s="1285"/>
      <c r="AR195" s="1285"/>
      <c r="AS195" s="1285"/>
      <c r="AT195" s="1285"/>
      <c r="AU195" s="1285"/>
      <c r="AV195" s="1285"/>
      <c r="AW195" s="1285"/>
      <c r="AX195" s="1285"/>
      <c r="AY195" s="1285"/>
      <c r="AZ195" s="1285"/>
      <c r="BA195" s="1285"/>
      <c r="BB195" s="1285"/>
      <c r="BC195" s="1285"/>
    </row>
    <row r="196" spans="1:55" ht="15" hidden="1" x14ac:dyDescent="0.25">
      <c r="A196" s="1284"/>
      <c r="B196" s="1285"/>
      <c r="C196" s="1289"/>
      <c r="D196" s="1285"/>
      <c r="E196" s="1285"/>
      <c r="F196" s="1285"/>
      <c r="G196" s="1286"/>
      <c r="H196" s="1286"/>
      <c r="I196" s="1286"/>
      <c r="J196" s="1285"/>
      <c r="K196" s="1285"/>
      <c r="L196" s="1300"/>
      <c r="M196" s="1300"/>
      <c r="N196" s="1300"/>
      <c r="O196" s="1300"/>
      <c r="P196" s="1285"/>
      <c r="Q196" s="1285"/>
      <c r="R196" s="1285"/>
      <c r="S196" s="1285"/>
      <c r="T196" s="1285"/>
      <c r="U196" s="1285"/>
      <c r="V196" s="1285"/>
      <c r="W196" s="1285"/>
      <c r="X196" s="1285"/>
      <c r="Y196" s="1285"/>
      <c r="Z196" s="1285"/>
      <c r="AA196" s="1285"/>
      <c r="AB196" s="1285"/>
      <c r="AC196" s="1285"/>
      <c r="AD196" s="1285"/>
      <c r="AE196" s="1285"/>
      <c r="AF196" s="1285"/>
      <c r="AG196" s="1285"/>
      <c r="AH196" s="1285"/>
      <c r="AI196" s="1285"/>
      <c r="AJ196" s="1285"/>
      <c r="AK196" s="1285"/>
      <c r="AL196" s="1285"/>
      <c r="AM196" s="1285"/>
      <c r="AN196" s="1285"/>
      <c r="AO196" s="1285"/>
      <c r="AP196" s="1285"/>
      <c r="AQ196" s="1285"/>
      <c r="AR196" s="1285"/>
      <c r="AS196" s="1285"/>
      <c r="AT196" s="1285"/>
      <c r="AU196" s="1285"/>
      <c r="AV196" s="1285"/>
      <c r="AW196" s="1285"/>
      <c r="AX196" s="1285"/>
      <c r="AY196" s="1285"/>
      <c r="AZ196" s="1285"/>
      <c r="BA196" s="1285"/>
      <c r="BB196" s="1285"/>
      <c r="BC196" s="1285"/>
    </row>
    <row r="197" spans="1:55" ht="15" hidden="1" x14ac:dyDescent="0.25">
      <c r="A197" s="1284"/>
      <c r="B197" s="1285"/>
      <c r="C197" s="1289"/>
      <c r="D197" s="1285"/>
      <c r="E197" s="1285"/>
      <c r="F197" s="1285"/>
      <c r="G197" s="1286"/>
      <c r="H197" s="1286"/>
      <c r="I197" s="1286"/>
      <c r="J197" s="1285"/>
      <c r="K197" s="1285"/>
      <c r="L197" s="1300"/>
      <c r="M197" s="1300"/>
      <c r="N197" s="1300"/>
      <c r="O197" s="1300"/>
      <c r="P197" s="1285"/>
      <c r="Q197" s="1285"/>
      <c r="R197" s="1285"/>
      <c r="S197" s="1285"/>
      <c r="T197" s="1285"/>
      <c r="U197" s="1285"/>
      <c r="V197" s="1285"/>
      <c r="W197" s="1285"/>
      <c r="X197" s="1285"/>
      <c r="Y197" s="1285"/>
      <c r="Z197" s="1285"/>
      <c r="AA197" s="1285"/>
      <c r="AB197" s="1285"/>
      <c r="AC197" s="1285"/>
      <c r="AD197" s="1285"/>
      <c r="AE197" s="1285"/>
      <c r="AF197" s="1285"/>
      <c r="AG197" s="1285"/>
      <c r="AH197" s="1285"/>
      <c r="AI197" s="1285"/>
      <c r="AJ197" s="1285"/>
      <c r="AK197" s="1285"/>
      <c r="AL197" s="1285"/>
      <c r="AM197" s="1285"/>
      <c r="AN197" s="1285"/>
      <c r="AO197" s="1285"/>
      <c r="AP197" s="1285"/>
      <c r="AQ197" s="1285"/>
      <c r="AR197" s="1285"/>
      <c r="AS197" s="1285"/>
      <c r="AT197" s="1285"/>
      <c r="AU197" s="1285"/>
      <c r="AV197" s="1285"/>
      <c r="AW197" s="1285"/>
      <c r="AX197" s="1285"/>
      <c r="AY197" s="1285"/>
      <c r="AZ197" s="1285"/>
      <c r="BA197" s="1285"/>
      <c r="BB197" s="1285"/>
      <c r="BC197" s="1285"/>
    </row>
    <row r="198" spans="1:55" ht="15" hidden="1" x14ac:dyDescent="0.25">
      <c r="A198" s="1284"/>
      <c r="B198" s="1285"/>
      <c r="C198" s="1289"/>
      <c r="D198" s="1285"/>
      <c r="E198" s="1285"/>
      <c r="F198" s="1285"/>
      <c r="G198" s="1286"/>
      <c r="H198" s="1286"/>
      <c r="I198" s="1286"/>
      <c r="J198" s="1285"/>
      <c r="K198" s="1285"/>
      <c r="L198" s="1300"/>
      <c r="M198" s="1300"/>
      <c r="N198" s="1300"/>
      <c r="O198" s="1300"/>
      <c r="P198" s="1285"/>
      <c r="Q198" s="1285"/>
      <c r="R198" s="1285"/>
      <c r="S198" s="1285"/>
      <c r="T198" s="1285"/>
      <c r="U198" s="1285"/>
      <c r="V198" s="1285"/>
      <c r="W198" s="1285"/>
      <c r="X198" s="1285"/>
      <c r="Y198" s="1285"/>
      <c r="Z198" s="1285"/>
      <c r="AA198" s="1285"/>
      <c r="AB198" s="1285"/>
      <c r="AC198" s="1285"/>
      <c r="AD198" s="1285"/>
      <c r="AE198" s="1285"/>
      <c r="AF198" s="1285"/>
      <c r="AG198" s="1285"/>
      <c r="AH198" s="1285"/>
      <c r="AI198" s="1285"/>
      <c r="AJ198" s="1285"/>
      <c r="AK198" s="1285"/>
      <c r="AL198" s="1285"/>
      <c r="AM198" s="1285"/>
      <c r="AN198" s="1285"/>
      <c r="AO198" s="1285"/>
      <c r="AP198" s="1285"/>
      <c r="AQ198" s="1285"/>
      <c r="AR198" s="1285"/>
      <c r="AS198" s="1285"/>
      <c r="AT198" s="1285"/>
      <c r="AU198" s="1285"/>
      <c r="AV198" s="1285"/>
      <c r="AW198" s="1285"/>
      <c r="AX198" s="1285"/>
      <c r="AY198" s="1285"/>
      <c r="AZ198" s="1285"/>
      <c r="BA198" s="1285"/>
      <c r="BB198" s="1285"/>
      <c r="BC198" s="1285"/>
    </row>
    <row r="199" spans="1:55" ht="15" hidden="1" x14ac:dyDescent="0.25">
      <c r="A199" s="1284"/>
      <c r="B199" s="1285"/>
      <c r="C199" s="1289"/>
      <c r="D199" s="1285"/>
      <c r="E199" s="1285"/>
      <c r="F199" s="1285"/>
      <c r="G199" s="1286"/>
      <c r="H199" s="1286"/>
      <c r="I199" s="1286"/>
      <c r="J199" s="1285"/>
      <c r="K199" s="1285"/>
      <c r="L199" s="1300"/>
      <c r="M199" s="1300"/>
      <c r="N199" s="1300"/>
      <c r="O199" s="1300"/>
      <c r="P199" s="1285"/>
      <c r="Q199" s="1285"/>
      <c r="R199" s="1285"/>
      <c r="S199" s="1285"/>
      <c r="T199" s="1285"/>
      <c r="U199" s="1285"/>
      <c r="V199" s="1285"/>
      <c r="W199" s="1285"/>
      <c r="X199" s="1285"/>
      <c r="Y199" s="1285"/>
      <c r="Z199" s="1285"/>
      <c r="AA199" s="1285"/>
      <c r="AB199" s="1285"/>
      <c r="AC199" s="1285"/>
      <c r="AD199" s="1285"/>
      <c r="AE199" s="1285"/>
      <c r="AF199" s="1285"/>
      <c r="AG199" s="1285"/>
      <c r="AH199" s="1285"/>
      <c r="AI199" s="1285"/>
      <c r="AJ199" s="1285"/>
      <c r="AK199" s="1285"/>
      <c r="AL199" s="1285"/>
      <c r="AM199" s="1285"/>
      <c r="AN199" s="1285"/>
      <c r="AO199" s="1285"/>
      <c r="AP199" s="1285"/>
      <c r="AQ199" s="1285"/>
      <c r="AR199" s="1285"/>
      <c r="AS199" s="1285"/>
      <c r="AT199" s="1285"/>
      <c r="AU199" s="1285"/>
      <c r="AV199" s="1285"/>
      <c r="AW199" s="1285"/>
      <c r="AX199" s="1285"/>
      <c r="AY199" s="1285"/>
      <c r="AZ199" s="1285"/>
      <c r="BA199" s="1285"/>
      <c r="BB199" s="1285"/>
      <c r="BC199" s="1285"/>
    </row>
    <row r="200" spans="1:55" ht="15" hidden="1" x14ac:dyDescent="0.25">
      <c r="A200" s="1284"/>
      <c r="B200" s="1285"/>
      <c r="C200" s="1289"/>
      <c r="D200" s="1285"/>
      <c r="E200" s="1285"/>
      <c r="F200" s="1285"/>
      <c r="G200" s="1286"/>
      <c r="H200" s="1286"/>
      <c r="I200" s="1286"/>
      <c r="J200" s="1285"/>
      <c r="K200" s="1285"/>
      <c r="L200" s="1300"/>
      <c r="M200" s="1300"/>
      <c r="N200" s="1300"/>
      <c r="O200" s="1300"/>
      <c r="P200" s="1285"/>
      <c r="Q200" s="1285"/>
      <c r="R200" s="1285"/>
      <c r="S200" s="1285"/>
      <c r="T200" s="1285"/>
      <c r="U200" s="1285"/>
      <c r="V200" s="1285"/>
      <c r="W200" s="1285"/>
      <c r="X200" s="1285"/>
      <c r="Y200" s="1285"/>
      <c r="Z200" s="1285"/>
      <c r="AA200" s="1285"/>
      <c r="AB200" s="1285"/>
      <c r="AC200" s="1285"/>
      <c r="AD200" s="1285"/>
      <c r="AE200" s="1285"/>
      <c r="AF200" s="1285"/>
      <c r="AG200" s="1285"/>
      <c r="AH200" s="1285"/>
      <c r="AI200" s="1285"/>
      <c r="AJ200" s="1285"/>
      <c r="AK200" s="1285"/>
      <c r="AL200" s="1285"/>
      <c r="AM200" s="1285"/>
      <c r="AN200" s="1285"/>
      <c r="AO200" s="1285"/>
      <c r="AP200" s="1285"/>
      <c r="AQ200" s="1285"/>
      <c r="AR200" s="1285"/>
      <c r="AS200" s="1285"/>
      <c r="AT200" s="1285"/>
      <c r="AU200" s="1285"/>
      <c r="AV200" s="1285"/>
      <c r="AW200" s="1285"/>
      <c r="AX200" s="1285"/>
      <c r="AY200" s="1285"/>
      <c r="AZ200" s="1285"/>
      <c r="BA200" s="1285"/>
      <c r="BB200" s="1285"/>
      <c r="BC200" s="1285"/>
    </row>
    <row r="201" spans="1:55" ht="15" hidden="1" x14ac:dyDescent="0.25">
      <c r="L201" s="220"/>
      <c r="M201" s="220"/>
      <c r="N201" s="220"/>
      <c r="O201" s="220"/>
    </row>
    <row r="202" spans="1:55" ht="15" hidden="1" x14ac:dyDescent="0.25">
      <c r="L202" s="220"/>
      <c r="M202" s="220"/>
      <c r="N202" s="220"/>
      <c r="O202" s="220"/>
    </row>
    <row r="203" spans="1:55" ht="15" hidden="1" x14ac:dyDescent="0.25">
      <c r="L203" s="220"/>
      <c r="M203" s="220"/>
      <c r="N203" s="220"/>
      <c r="O203" s="220"/>
    </row>
    <row r="204" spans="1:55" ht="15" hidden="1" x14ac:dyDescent="0.25">
      <c r="L204" s="220"/>
      <c r="M204" s="220"/>
      <c r="N204" s="220"/>
      <c r="O204" s="220"/>
    </row>
    <row r="205" spans="1:55" ht="15" hidden="1" x14ac:dyDescent="0.25">
      <c r="L205" s="220"/>
      <c r="M205" s="220"/>
      <c r="N205" s="220"/>
      <c r="O205" s="220"/>
    </row>
    <row r="206" spans="1:55" ht="15" hidden="1" x14ac:dyDescent="0.25">
      <c r="L206" s="220"/>
      <c r="M206" s="220"/>
      <c r="N206" s="220"/>
      <c r="O206" s="220"/>
    </row>
    <row r="207" spans="1:55" ht="15" hidden="1" x14ac:dyDescent="0.25">
      <c r="L207" s="220"/>
      <c r="M207" s="220"/>
      <c r="N207" s="220"/>
      <c r="O207" s="220"/>
    </row>
    <row r="208" spans="1:55" ht="15" hidden="1" x14ac:dyDescent="0.25">
      <c r="L208" s="220"/>
      <c r="M208" s="220"/>
      <c r="N208" s="220"/>
      <c r="O208" s="220"/>
    </row>
    <row r="209" spans="12:15" ht="15" hidden="1" x14ac:dyDescent="0.25">
      <c r="L209" s="220"/>
      <c r="M209" s="220"/>
      <c r="N209" s="220"/>
      <c r="O209" s="220"/>
    </row>
    <row r="210" spans="12:15" ht="15" hidden="1" x14ac:dyDescent="0.25">
      <c r="L210" s="220"/>
      <c r="M210" s="220"/>
      <c r="N210" s="220"/>
      <c r="O210" s="220"/>
    </row>
    <row r="211" spans="12:15" ht="15" hidden="1" x14ac:dyDescent="0.25">
      <c r="L211" s="220"/>
      <c r="M211" s="220"/>
      <c r="N211" s="220"/>
      <c r="O211" s="220"/>
    </row>
    <row r="212" spans="12:15" ht="15" hidden="1" x14ac:dyDescent="0.25">
      <c r="L212" s="220"/>
      <c r="M212" s="220"/>
      <c r="N212" s="220"/>
      <c r="O212" s="220"/>
    </row>
    <row r="213" spans="12:15" ht="15" hidden="1" x14ac:dyDescent="0.25">
      <c r="L213" s="220"/>
      <c r="M213" s="220"/>
      <c r="N213" s="220"/>
      <c r="O213" s="220"/>
    </row>
    <row r="214" spans="12:15" ht="15" hidden="1" x14ac:dyDescent="0.25">
      <c r="L214" s="220"/>
      <c r="M214" s="220"/>
      <c r="N214" s="220"/>
      <c r="O214" s="220"/>
    </row>
    <row r="215" spans="12:15" ht="15" hidden="1" x14ac:dyDescent="0.25">
      <c r="L215" s="220"/>
      <c r="M215" s="220"/>
      <c r="N215" s="220"/>
      <c r="O215" s="220"/>
    </row>
    <row r="216" spans="12:15" ht="15" hidden="1" x14ac:dyDescent="0.25">
      <c r="L216" s="220"/>
      <c r="M216" s="220"/>
      <c r="N216" s="220"/>
      <c r="O216" s="220"/>
    </row>
    <row r="217" spans="12:15" ht="15" hidden="1" x14ac:dyDescent="0.25">
      <c r="L217" s="220"/>
      <c r="M217" s="220"/>
      <c r="N217" s="220"/>
      <c r="O217" s="220"/>
    </row>
    <row r="218" spans="12:15" ht="15" hidden="1" x14ac:dyDescent="0.25">
      <c r="L218" s="220"/>
      <c r="M218" s="220"/>
      <c r="N218" s="220"/>
      <c r="O218" s="220"/>
    </row>
    <row r="219" spans="12:15" ht="15" hidden="1" x14ac:dyDescent="0.25">
      <c r="L219" s="220"/>
      <c r="M219" s="220"/>
      <c r="N219" s="220"/>
      <c r="O219" s="220"/>
    </row>
    <row r="220" spans="12:15" ht="15" hidden="1" x14ac:dyDescent="0.25">
      <c r="L220" s="220"/>
      <c r="M220" s="220"/>
      <c r="N220" s="220"/>
      <c r="O220" s="220"/>
    </row>
    <row r="221" spans="12:15" ht="15" hidden="1" x14ac:dyDescent="0.25">
      <c r="L221" s="220"/>
      <c r="M221" s="220"/>
      <c r="N221" s="220"/>
      <c r="O221" s="220"/>
    </row>
    <row r="222" spans="12:15" ht="15" hidden="1" x14ac:dyDescent="0.25">
      <c r="L222" s="220"/>
      <c r="M222" s="220"/>
      <c r="N222" s="220"/>
      <c r="O222" s="220"/>
    </row>
    <row r="223" spans="12:15" ht="15" hidden="1" x14ac:dyDescent="0.25">
      <c r="L223" s="220"/>
      <c r="M223" s="220"/>
      <c r="N223" s="220"/>
      <c r="O223" s="220"/>
    </row>
    <row r="224" spans="12:15" ht="15" hidden="1" x14ac:dyDescent="0.25">
      <c r="L224" s="220"/>
      <c r="M224" s="220"/>
      <c r="N224" s="220"/>
      <c r="O224" s="220"/>
    </row>
    <row r="225" spans="12:15" ht="15" hidden="1" x14ac:dyDescent="0.25">
      <c r="L225" s="220"/>
      <c r="M225" s="220"/>
      <c r="N225" s="220"/>
      <c r="O225" s="220"/>
    </row>
    <row r="226" spans="12:15" ht="15" hidden="1" x14ac:dyDescent="0.25">
      <c r="L226" s="220"/>
      <c r="M226" s="220"/>
      <c r="N226" s="220"/>
      <c r="O226" s="220"/>
    </row>
    <row r="227" spans="12:15" ht="15" hidden="1" x14ac:dyDescent="0.25">
      <c r="L227" s="220"/>
      <c r="M227" s="220"/>
      <c r="N227" s="220"/>
      <c r="O227" s="220"/>
    </row>
    <row r="228" spans="12:15" ht="15" hidden="1" x14ac:dyDescent="0.25">
      <c r="L228" s="220"/>
      <c r="M228" s="220"/>
      <c r="N228" s="220"/>
      <c r="O228" s="220"/>
    </row>
    <row r="229" spans="12:15" ht="15" hidden="1" x14ac:dyDescent="0.25">
      <c r="L229" s="220"/>
      <c r="M229" s="220"/>
      <c r="N229" s="220"/>
      <c r="O229" s="220"/>
    </row>
    <row r="230" spans="12:15" ht="15" hidden="1" x14ac:dyDescent="0.25">
      <c r="L230" s="220"/>
      <c r="M230" s="220"/>
      <c r="N230" s="220"/>
      <c r="O230" s="220"/>
    </row>
    <row r="231" spans="12:15" ht="15" hidden="1" x14ac:dyDescent="0.25">
      <c r="L231" s="220"/>
      <c r="M231" s="220"/>
      <c r="N231" s="220"/>
      <c r="O231" s="220"/>
    </row>
    <row r="232" spans="12:15" ht="15" hidden="1" x14ac:dyDescent="0.25">
      <c r="L232" s="220"/>
      <c r="M232" s="220"/>
      <c r="N232" s="220"/>
      <c r="O232" s="220"/>
    </row>
    <row r="233" spans="12:15" ht="15" hidden="1" x14ac:dyDescent="0.25">
      <c r="L233" s="220"/>
      <c r="M233" s="220"/>
      <c r="N233" s="220"/>
      <c r="O233" s="220"/>
    </row>
    <row r="234" spans="12:15" ht="15" hidden="1" x14ac:dyDescent="0.25">
      <c r="L234" s="220"/>
      <c r="M234" s="220"/>
      <c r="N234" s="220"/>
      <c r="O234" s="220"/>
    </row>
    <row r="235" spans="12:15" ht="15" hidden="1" x14ac:dyDescent="0.25">
      <c r="L235" s="220"/>
      <c r="M235" s="220"/>
      <c r="N235" s="220"/>
      <c r="O235" s="220"/>
    </row>
    <row r="236" spans="12:15" ht="15" hidden="1" x14ac:dyDescent="0.25">
      <c r="L236" s="220"/>
      <c r="M236" s="220"/>
      <c r="N236" s="220"/>
      <c r="O236" s="220"/>
    </row>
    <row r="237" spans="12:15" ht="15" hidden="1" x14ac:dyDescent="0.25">
      <c r="L237" s="220"/>
      <c r="M237" s="220"/>
      <c r="N237" s="220"/>
      <c r="O237" s="220"/>
    </row>
    <row r="238" spans="12:15" ht="15" hidden="1" x14ac:dyDescent="0.25">
      <c r="L238" s="220"/>
      <c r="M238" s="220"/>
      <c r="N238" s="220"/>
      <c r="O238" s="220"/>
    </row>
    <row r="239" spans="12:15" ht="15" hidden="1" x14ac:dyDescent="0.25">
      <c r="L239" s="220"/>
      <c r="M239" s="220"/>
      <c r="N239" s="220"/>
      <c r="O239" s="220"/>
    </row>
    <row r="240" spans="12:15" ht="15" hidden="1" x14ac:dyDescent="0.25">
      <c r="L240" s="220"/>
      <c r="M240" s="220"/>
      <c r="N240" s="220"/>
      <c r="O240" s="220"/>
    </row>
    <row r="241" spans="12:15" ht="15" hidden="1" x14ac:dyDescent="0.25">
      <c r="L241" s="220"/>
      <c r="M241" s="220"/>
      <c r="N241" s="220"/>
      <c r="O241" s="220"/>
    </row>
    <row r="242" spans="12:15" ht="15" hidden="1" x14ac:dyDescent="0.25">
      <c r="L242" s="220"/>
      <c r="M242" s="220"/>
      <c r="N242" s="220"/>
      <c r="O242" s="220"/>
    </row>
    <row r="243" spans="12:15" ht="15" hidden="1" x14ac:dyDescent="0.25">
      <c r="L243" s="220"/>
      <c r="M243" s="220"/>
      <c r="N243" s="220"/>
      <c r="O243" s="220"/>
    </row>
    <row r="244" spans="12:15" ht="15" hidden="1" x14ac:dyDescent="0.25">
      <c r="L244" s="220"/>
      <c r="M244" s="220"/>
      <c r="N244" s="220"/>
      <c r="O244" s="220"/>
    </row>
    <row r="245" spans="12:15" ht="15" hidden="1" x14ac:dyDescent="0.25">
      <c r="L245" s="220"/>
      <c r="M245" s="220"/>
      <c r="N245" s="220"/>
      <c r="O245" s="220"/>
    </row>
    <row r="246" spans="12:15" ht="15" hidden="1" x14ac:dyDescent="0.25">
      <c r="L246" s="220"/>
      <c r="M246" s="220"/>
      <c r="N246" s="220"/>
      <c r="O246" s="220"/>
    </row>
    <row r="247" spans="12:15" ht="15" hidden="1" x14ac:dyDescent="0.25">
      <c r="L247" s="220"/>
      <c r="M247" s="220"/>
      <c r="N247" s="220"/>
      <c r="O247" s="220"/>
    </row>
    <row r="248" spans="12:15" ht="15" hidden="1" x14ac:dyDescent="0.25">
      <c r="L248" s="220"/>
      <c r="M248" s="220"/>
      <c r="N248" s="220"/>
      <c r="O248" s="220"/>
    </row>
    <row r="249" spans="12:15" ht="15" hidden="1" x14ac:dyDescent="0.25">
      <c r="L249" s="220"/>
      <c r="M249" s="220"/>
      <c r="N249" s="220"/>
      <c r="O249" s="220"/>
    </row>
    <row r="250" spans="12:15" ht="15" hidden="1" x14ac:dyDescent="0.25">
      <c r="L250" s="220"/>
      <c r="M250" s="220"/>
      <c r="N250" s="220"/>
      <c r="O250" s="220"/>
    </row>
    <row r="251" spans="12:15" ht="15" hidden="1" x14ac:dyDescent="0.25">
      <c r="L251" s="220"/>
      <c r="M251" s="220"/>
      <c r="N251" s="220"/>
      <c r="O251" s="220"/>
    </row>
    <row r="252" spans="12:15" ht="15" hidden="1" x14ac:dyDescent="0.25">
      <c r="L252" s="220"/>
      <c r="M252" s="220"/>
      <c r="N252" s="220"/>
      <c r="O252" s="220"/>
    </row>
    <row r="253" spans="12:15" ht="15" hidden="1" x14ac:dyDescent="0.25">
      <c r="L253" s="220"/>
      <c r="M253" s="220"/>
      <c r="N253" s="220"/>
      <c r="O253" s="220"/>
    </row>
    <row r="254" spans="12:15" ht="15" hidden="1" x14ac:dyDescent="0.25">
      <c r="L254" s="220"/>
      <c r="M254" s="220"/>
      <c r="N254" s="220"/>
      <c r="O254" s="220"/>
    </row>
    <row r="255" spans="12:15" ht="15" hidden="1" x14ac:dyDescent="0.25">
      <c r="L255" s="220"/>
      <c r="M255" s="220"/>
      <c r="N255" s="220"/>
      <c r="O255" s="220"/>
    </row>
    <row r="256" spans="12:15" ht="15" hidden="1" x14ac:dyDescent="0.25">
      <c r="L256" s="220"/>
      <c r="M256" s="220"/>
      <c r="N256" s="220"/>
      <c r="O256" s="220"/>
    </row>
    <row r="257" spans="12:15" ht="15" hidden="1" x14ac:dyDescent="0.25">
      <c r="L257" s="220"/>
      <c r="M257" s="220"/>
      <c r="N257" s="220"/>
      <c r="O257" s="220"/>
    </row>
    <row r="258" spans="12:15" ht="15" hidden="1" x14ac:dyDescent="0.25">
      <c r="L258" s="220"/>
      <c r="M258" s="220"/>
      <c r="N258" s="220"/>
      <c r="O258" s="220"/>
    </row>
    <row r="259" spans="12:15" ht="15" hidden="1" x14ac:dyDescent="0.25">
      <c r="L259" s="220"/>
      <c r="M259" s="220"/>
      <c r="N259" s="220"/>
      <c r="O259" s="220"/>
    </row>
    <row r="260" spans="12:15" ht="15" hidden="1" x14ac:dyDescent="0.25">
      <c r="L260" s="220"/>
      <c r="M260" s="220"/>
      <c r="N260" s="220"/>
      <c r="O260" s="220"/>
    </row>
    <row r="261" spans="12:15" ht="15" hidden="1" x14ac:dyDescent="0.25">
      <c r="L261" s="220"/>
      <c r="M261" s="220"/>
      <c r="N261" s="220"/>
      <c r="O261" s="220"/>
    </row>
    <row r="262" spans="12:15" ht="15" hidden="1" x14ac:dyDescent="0.25">
      <c r="L262" s="220"/>
      <c r="M262" s="220"/>
      <c r="N262" s="220"/>
      <c r="O262" s="220"/>
    </row>
    <row r="263" spans="12:15" ht="15" hidden="1" x14ac:dyDescent="0.25">
      <c r="L263" s="220"/>
      <c r="M263" s="220"/>
      <c r="N263" s="220"/>
      <c r="O263" s="220"/>
    </row>
    <row r="264" spans="12:15" ht="15" hidden="1" x14ac:dyDescent="0.25">
      <c r="L264" s="220"/>
      <c r="M264" s="220"/>
      <c r="N264" s="220"/>
      <c r="O264" s="220"/>
    </row>
    <row r="265" spans="12:15" ht="15" hidden="1" x14ac:dyDescent="0.25">
      <c r="L265" s="220"/>
      <c r="M265" s="220"/>
      <c r="N265" s="220"/>
      <c r="O265" s="220"/>
    </row>
    <row r="266" spans="12:15" ht="15" hidden="1" x14ac:dyDescent="0.25">
      <c r="L266" s="220"/>
      <c r="M266" s="220"/>
      <c r="N266" s="220"/>
      <c r="O266" s="220"/>
    </row>
    <row r="267" spans="12:15" ht="15" hidden="1" x14ac:dyDescent="0.25">
      <c r="L267" s="220"/>
      <c r="M267" s="220"/>
      <c r="N267" s="220"/>
      <c r="O267" s="220"/>
    </row>
    <row r="268" spans="12:15" ht="15" hidden="1" x14ac:dyDescent="0.25">
      <c r="L268" s="220"/>
      <c r="M268" s="220"/>
      <c r="N268" s="220"/>
      <c r="O268" s="220"/>
    </row>
    <row r="269" spans="12:15" ht="15" hidden="1" x14ac:dyDescent="0.25">
      <c r="L269" s="220"/>
      <c r="M269" s="220"/>
      <c r="N269" s="220"/>
      <c r="O269" s="220"/>
    </row>
    <row r="270" spans="12:15" ht="15" hidden="1" x14ac:dyDescent="0.25">
      <c r="L270" s="220"/>
      <c r="M270" s="220"/>
      <c r="N270" s="220"/>
      <c r="O270" s="220"/>
    </row>
    <row r="271" spans="12:15" ht="15" hidden="1" x14ac:dyDescent="0.25">
      <c r="L271" s="220"/>
      <c r="M271" s="220"/>
      <c r="N271" s="220"/>
      <c r="O271" s="220"/>
    </row>
    <row r="272" spans="12:15" ht="15" hidden="1" x14ac:dyDescent="0.25">
      <c r="L272" s="220"/>
      <c r="M272" s="220"/>
      <c r="N272" s="220"/>
      <c r="O272" s="220"/>
    </row>
    <row r="273" spans="12:15" ht="15" hidden="1" x14ac:dyDescent="0.25">
      <c r="L273" s="220"/>
      <c r="M273" s="220"/>
      <c r="N273" s="220"/>
      <c r="O273" s="220"/>
    </row>
    <row r="274" spans="12:15" ht="15" hidden="1" x14ac:dyDescent="0.25">
      <c r="L274" s="220"/>
      <c r="M274" s="220"/>
      <c r="N274" s="220"/>
      <c r="O274" s="220"/>
    </row>
    <row r="275" spans="12:15" ht="15" hidden="1" x14ac:dyDescent="0.25">
      <c r="L275" s="220"/>
      <c r="M275" s="220"/>
      <c r="N275" s="220"/>
      <c r="O275" s="220"/>
    </row>
    <row r="276" spans="12:15" ht="15" hidden="1" x14ac:dyDescent="0.25">
      <c r="L276" s="220"/>
      <c r="M276" s="220"/>
      <c r="N276" s="220"/>
      <c r="O276" s="220"/>
    </row>
    <row r="277" spans="12:15" ht="15" hidden="1" x14ac:dyDescent="0.25">
      <c r="L277" s="220"/>
      <c r="M277" s="220"/>
      <c r="N277" s="220"/>
      <c r="O277" s="220"/>
    </row>
    <row r="278" spans="12:15" ht="15" hidden="1" x14ac:dyDescent="0.25">
      <c r="L278" s="220"/>
      <c r="M278" s="220"/>
      <c r="N278" s="220"/>
      <c r="O278" s="220"/>
    </row>
    <row r="279" spans="12:15" ht="15" hidden="1" x14ac:dyDescent="0.25">
      <c r="L279" s="220"/>
      <c r="M279" s="220"/>
      <c r="N279" s="220"/>
      <c r="O279" s="220"/>
    </row>
    <row r="280" spans="12:15" ht="15" hidden="1" x14ac:dyDescent="0.25">
      <c r="L280" s="220"/>
      <c r="M280" s="220"/>
      <c r="N280" s="220"/>
      <c r="O280" s="220"/>
    </row>
    <row r="281" spans="12:15" ht="15" hidden="1" x14ac:dyDescent="0.25">
      <c r="L281" s="220"/>
      <c r="M281" s="220"/>
      <c r="N281" s="220"/>
      <c r="O281" s="220"/>
    </row>
    <row r="282" spans="12:15" ht="15" hidden="1" x14ac:dyDescent="0.25">
      <c r="L282" s="220"/>
      <c r="M282" s="220"/>
      <c r="N282" s="220"/>
      <c r="O282" s="220"/>
    </row>
    <row r="283" spans="12:15" ht="15" hidden="1" x14ac:dyDescent="0.25">
      <c r="L283" s="220"/>
      <c r="M283" s="220"/>
      <c r="N283" s="220"/>
      <c r="O283" s="220"/>
    </row>
    <row r="284" spans="12:15" ht="15" hidden="1" x14ac:dyDescent="0.25">
      <c r="L284" s="220"/>
      <c r="M284" s="220"/>
      <c r="N284" s="220"/>
      <c r="O284" s="220"/>
    </row>
    <row r="285" spans="12:15" ht="15" hidden="1" x14ac:dyDescent="0.25">
      <c r="L285" s="220"/>
      <c r="M285" s="220"/>
      <c r="N285" s="220"/>
      <c r="O285" s="220"/>
    </row>
    <row r="286" spans="12:15" ht="15" hidden="1" x14ac:dyDescent="0.25">
      <c r="L286" s="220"/>
      <c r="M286" s="220"/>
      <c r="N286" s="220"/>
      <c r="O286" s="220"/>
    </row>
    <row r="287" spans="12:15" ht="15" hidden="1" x14ac:dyDescent="0.25">
      <c r="L287" s="220"/>
      <c r="M287" s="220"/>
      <c r="N287" s="220"/>
      <c r="O287" s="220"/>
    </row>
    <row r="288" spans="12:15" ht="15" hidden="1" x14ac:dyDescent="0.25">
      <c r="L288" s="220"/>
      <c r="M288" s="220"/>
      <c r="N288" s="220"/>
      <c r="O288" s="220"/>
    </row>
    <row r="289" spans="12:15" ht="15" hidden="1" x14ac:dyDescent="0.25">
      <c r="L289" s="220"/>
      <c r="M289" s="220"/>
      <c r="N289" s="220"/>
      <c r="O289" s="220"/>
    </row>
    <row r="290" spans="12:15" ht="15" hidden="1" x14ac:dyDescent="0.25">
      <c r="L290" s="220"/>
      <c r="M290" s="220"/>
      <c r="N290" s="220"/>
      <c r="O290" s="220"/>
    </row>
    <row r="291" spans="12:15" ht="15" hidden="1" x14ac:dyDescent="0.25">
      <c r="L291" s="220"/>
      <c r="M291" s="220"/>
      <c r="N291" s="220"/>
      <c r="O291" s="220"/>
    </row>
    <row r="292" spans="12:15" ht="15" hidden="1" x14ac:dyDescent="0.25">
      <c r="L292" s="220"/>
      <c r="M292" s="220"/>
      <c r="N292" s="220"/>
      <c r="O292" s="220"/>
    </row>
    <row r="293" spans="12:15" ht="15" hidden="1" x14ac:dyDescent="0.25">
      <c r="L293" s="220"/>
      <c r="M293" s="220"/>
      <c r="N293" s="220"/>
      <c r="O293" s="220"/>
    </row>
    <row r="294" spans="12:15" ht="15" hidden="1" x14ac:dyDescent="0.25">
      <c r="L294" s="220"/>
      <c r="M294" s="220"/>
      <c r="N294" s="220"/>
      <c r="O294" s="220"/>
    </row>
    <row r="295" spans="12:15" ht="15" hidden="1" x14ac:dyDescent="0.25">
      <c r="L295" s="220"/>
      <c r="M295" s="220"/>
      <c r="N295" s="220"/>
      <c r="O295" s="220"/>
    </row>
    <row r="296" spans="12:15" ht="15" hidden="1" x14ac:dyDescent="0.25">
      <c r="L296" s="220"/>
      <c r="M296" s="220"/>
      <c r="N296" s="220"/>
      <c r="O296" s="220"/>
    </row>
    <row r="297" spans="12:15" ht="15" hidden="1" x14ac:dyDescent="0.25">
      <c r="L297" s="220"/>
      <c r="M297" s="220"/>
      <c r="N297" s="220"/>
      <c r="O297" s="220"/>
    </row>
    <row r="298" spans="12:15" ht="15" hidden="1" x14ac:dyDescent="0.25">
      <c r="L298" s="220"/>
      <c r="M298" s="220"/>
      <c r="N298" s="220"/>
      <c r="O298" s="220"/>
    </row>
    <row r="299" spans="12:15" ht="15" hidden="1" x14ac:dyDescent="0.25">
      <c r="L299" s="220"/>
      <c r="M299" s="220"/>
      <c r="N299" s="220"/>
      <c r="O299" s="220"/>
    </row>
    <row r="300" spans="12:15" ht="15" hidden="1" x14ac:dyDescent="0.25">
      <c r="L300" s="220"/>
      <c r="M300" s="220"/>
      <c r="N300" s="220"/>
      <c r="O300" s="220"/>
    </row>
    <row r="301" spans="12:15" ht="15" hidden="1" x14ac:dyDescent="0.25">
      <c r="L301" s="220"/>
      <c r="M301" s="220"/>
      <c r="N301" s="220"/>
      <c r="O301" s="220"/>
    </row>
    <row r="302" spans="12:15" ht="15" hidden="1" x14ac:dyDescent="0.25">
      <c r="L302" s="220"/>
      <c r="M302" s="220"/>
      <c r="N302" s="220"/>
      <c r="O302" s="220"/>
    </row>
    <row r="303" spans="12:15" ht="15" hidden="1" x14ac:dyDescent="0.25">
      <c r="L303" s="220"/>
      <c r="M303" s="220"/>
      <c r="N303" s="220"/>
      <c r="O303" s="220"/>
    </row>
    <row r="304" spans="12:15" ht="15" hidden="1" x14ac:dyDescent="0.25">
      <c r="L304" s="220"/>
      <c r="M304" s="220"/>
      <c r="N304" s="220"/>
      <c r="O304" s="220"/>
    </row>
    <row r="305" spans="12:15" ht="15" hidden="1" x14ac:dyDescent="0.25">
      <c r="L305" s="220"/>
      <c r="M305" s="220"/>
      <c r="N305" s="220"/>
      <c r="O305" s="220"/>
    </row>
    <row r="306" spans="12:15" ht="15" hidden="1" x14ac:dyDescent="0.25">
      <c r="L306" s="220"/>
      <c r="M306" s="220"/>
      <c r="N306" s="220"/>
      <c r="O306" s="220"/>
    </row>
    <row r="307" spans="12:15" ht="15" hidden="1" x14ac:dyDescent="0.25">
      <c r="L307" s="220"/>
      <c r="M307" s="220"/>
      <c r="N307" s="220"/>
      <c r="O307" s="220"/>
    </row>
    <row r="308" spans="12:15" ht="15" hidden="1" x14ac:dyDescent="0.25">
      <c r="L308" s="220"/>
      <c r="M308" s="220"/>
      <c r="N308" s="220"/>
      <c r="O308" s="220"/>
    </row>
    <row r="309" spans="12:15" ht="15" hidden="1" x14ac:dyDescent="0.25">
      <c r="L309" s="220"/>
      <c r="M309" s="220"/>
      <c r="N309" s="220"/>
      <c r="O309" s="220"/>
    </row>
    <row r="310" spans="12:15" ht="15" hidden="1" x14ac:dyDescent="0.25">
      <c r="L310" s="220"/>
      <c r="M310" s="220"/>
      <c r="N310" s="220"/>
      <c r="O310" s="220"/>
    </row>
    <row r="311" spans="12:15" ht="15" hidden="1" x14ac:dyDescent="0.25">
      <c r="L311" s="220"/>
      <c r="M311" s="220"/>
      <c r="N311" s="220"/>
      <c r="O311" s="220"/>
    </row>
    <row r="312" spans="12:15" ht="15" hidden="1" x14ac:dyDescent="0.25">
      <c r="L312" s="220"/>
      <c r="M312" s="220"/>
      <c r="N312" s="220"/>
      <c r="O312" s="220"/>
    </row>
    <row r="313" spans="12:15" ht="15" hidden="1" x14ac:dyDescent="0.25">
      <c r="L313" s="220"/>
      <c r="M313" s="220"/>
      <c r="N313" s="220"/>
      <c r="O313" s="220"/>
    </row>
    <row r="314" spans="12:15" ht="15" hidden="1" x14ac:dyDescent="0.25">
      <c r="L314" s="220"/>
      <c r="M314" s="220"/>
      <c r="N314" s="220"/>
      <c r="O314" s="220"/>
    </row>
    <row r="315" spans="12:15" ht="15" hidden="1" x14ac:dyDescent="0.25">
      <c r="L315" s="220"/>
      <c r="M315" s="220"/>
      <c r="N315" s="220"/>
      <c r="O315" s="220"/>
    </row>
    <row r="316" spans="12:15" ht="15" hidden="1" x14ac:dyDescent="0.25">
      <c r="L316" s="220"/>
      <c r="M316" s="220"/>
      <c r="N316" s="220"/>
      <c r="O316" s="220"/>
    </row>
    <row r="317" spans="12:15" ht="15" hidden="1" x14ac:dyDescent="0.25">
      <c r="L317" s="220"/>
      <c r="M317" s="220"/>
      <c r="N317" s="220"/>
      <c r="O317" s="220"/>
    </row>
    <row r="318" spans="12:15" ht="15" hidden="1" x14ac:dyDescent="0.25">
      <c r="L318" s="220"/>
      <c r="M318" s="220"/>
      <c r="N318" s="220"/>
      <c r="O318" s="220"/>
    </row>
    <row r="319" spans="12:15" ht="15" hidden="1" x14ac:dyDescent="0.25">
      <c r="L319" s="220"/>
      <c r="M319" s="220"/>
      <c r="N319" s="220"/>
      <c r="O319" s="220"/>
    </row>
    <row r="320" spans="12:15" ht="15" hidden="1" x14ac:dyDescent="0.25">
      <c r="L320" s="220"/>
      <c r="M320" s="220"/>
      <c r="N320" s="220"/>
      <c r="O320" s="220"/>
    </row>
    <row r="321" spans="12:15" ht="15" hidden="1" x14ac:dyDescent="0.25">
      <c r="L321" s="220"/>
      <c r="M321" s="220"/>
      <c r="N321" s="220"/>
      <c r="O321" s="220"/>
    </row>
    <row r="322" spans="12:15" ht="15" hidden="1" x14ac:dyDescent="0.25">
      <c r="L322" s="220"/>
      <c r="M322" s="220"/>
      <c r="N322" s="220"/>
      <c r="O322" s="220"/>
    </row>
    <row r="323" spans="12:15" ht="15" hidden="1" x14ac:dyDescent="0.25">
      <c r="L323" s="220"/>
      <c r="M323" s="220"/>
      <c r="N323" s="220"/>
      <c r="O323" s="220"/>
    </row>
    <row r="324" spans="12:15" ht="15" hidden="1" x14ac:dyDescent="0.25">
      <c r="L324" s="220"/>
      <c r="M324" s="220"/>
      <c r="N324" s="220"/>
      <c r="O324" s="220"/>
    </row>
    <row r="325" spans="12:15" ht="15" hidden="1" x14ac:dyDescent="0.25">
      <c r="L325" s="220"/>
      <c r="M325" s="220"/>
      <c r="N325" s="220"/>
      <c r="O325" s="220"/>
    </row>
    <row r="326" spans="12:15" ht="15" hidden="1" x14ac:dyDescent="0.25">
      <c r="L326" s="220"/>
      <c r="M326" s="220"/>
      <c r="N326" s="220"/>
      <c r="O326" s="220"/>
    </row>
    <row r="327" spans="12:15" ht="15" hidden="1" x14ac:dyDescent="0.25">
      <c r="L327" s="220"/>
      <c r="M327" s="220"/>
      <c r="N327" s="220"/>
      <c r="O327" s="220"/>
    </row>
    <row r="328" spans="12:15" ht="15" hidden="1" x14ac:dyDescent="0.25">
      <c r="L328" s="220"/>
      <c r="M328" s="220"/>
      <c r="N328" s="220"/>
      <c r="O328" s="220"/>
    </row>
    <row r="329" spans="12:15" ht="15" hidden="1" x14ac:dyDescent="0.25">
      <c r="L329" s="220"/>
      <c r="M329" s="220"/>
      <c r="N329" s="220"/>
      <c r="O329" s="220"/>
    </row>
    <row r="330" spans="12:15" ht="15" hidden="1" x14ac:dyDescent="0.25">
      <c r="L330" s="220"/>
      <c r="M330" s="220"/>
      <c r="N330" s="220"/>
      <c r="O330" s="220"/>
    </row>
    <row r="331" spans="12:15" ht="15" hidden="1" x14ac:dyDescent="0.25">
      <c r="L331" s="220"/>
      <c r="M331" s="220"/>
      <c r="N331" s="220"/>
      <c r="O331" s="220"/>
    </row>
    <row r="332" spans="12:15" ht="15" hidden="1" x14ac:dyDescent="0.25">
      <c r="L332" s="220"/>
      <c r="M332" s="220"/>
      <c r="N332" s="220"/>
      <c r="O332" s="220"/>
    </row>
    <row r="333" spans="12:15" ht="15" hidden="1" x14ac:dyDescent="0.25">
      <c r="L333" s="220"/>
      <c r="M333" s="220"/>
      <c r="N333" s="220"/>
      <c r="O333" s="220"/>
    </row>
    <row r="334" spans="12:15" ht="15" hidden="1" x14ac:dyDescent="0.25">
      <c r="L334" s="220"/>
      <c r="M334" s="220"/>
      <c r="N334" s="220"/>
      <c r="O334" s="220"/>
    </row>
    <row r="335" spans="12:15" ht="15" hidden="1" x14ac:dyDescent="0.25">
      <c r="L335" s="220"/>
      <c r="M335" s="220"/>
      <c r="N335" s="220"/>
      <c r="O335" s="220"/>
    </row>
    <row r="336" spans="12:15" ht="15" hidden="1" x14ac:dyDescent="0.25">
      <c r="L336" s="220"/>
      <c r="M336" s="220"/>
      <c r="N336" s="220"/>
      <c r="O336" s="220"/>
    </row>
    <row r="337" spans="12:15" ht="15" hidden="1" x14ac:dyDescent="0.25">
      <c r="L337" s="220"/>
      <c r="M337" s="220"/>
      <c r="N337" s="220"/>
      <c r="O337" s="220"/>
    </row>
    <row r="338" spans="12:15" ht="15" hidden="1" x14ac:dyDescent="0.25">
      <c r="L338" s="220"/>
      <c r="M338" s="220"/>
      <c r="N338" s="220"/>
      <c r="O338" s="220"/>
    </row>
    <row r="339" spans="12:15" ht="15" hidden="1" x14ac:dyDescent="0.25">
      <c r="L339" s="220"/>
      <c r="M339" s="220"/>
      <c r="N339" s="220"/>
      <c r="O339" s="220"/>
    </row>
    <row r="340" spans="12:15" ht="15" hidden="1" x14ac:dyDescent="0.25">
      <c r="L340" s="220"/>
      <c r="M340" s="220"/>
      <c r="N340" s="220"/>
      <c r="O340" s="220"/>
    </row>
    <row r="341" spans="12:15" ht="15" hidden="1" x14ac:dyDescent="0.25">
      <c r="L341" s="220"/>
      <c r="M341" s="220"/>
      <c r="N341" s="220"/>
      <c r="O341" s="220"/>
    </row>
    <row r="342" spans="12:15" ht="15" hidden="1" x14ac:dyDescent="0.25">
      <c r="L342" s="220"/>
      <c r="M342" s="220"/>
      <c r="N342" s="220"/>
      <c r="O342" s="220"/>
    </row>
    <row r="343" spans="12:15" ht="15" hidden="1" x14ac:dyDescent="0.25">
      <c r="L343" s="220"/>
      <c r="M343" s="220"/>
      <c r="N343" s="220"/>
      <c r="O343" s="220"/>
    </row>
    <row r="344" spans="12:15" ht="15" hidden="1" x14ac:dyDescent="0.25">
      <c r="L344" s="220"/>
      <c r="M344" s="220"/>
      <c r="N344" s="220"/>
      <c r="O344" s="220"/>
    </row>
    <row r="345" spans="12:15" ht="15" hidden="1" x14ac:dyDescent="0.25">
      <c r="L345" s="220"/>
      <c r="M345" s="220"/>
      <c r="N345" s="220"/>
      <c r="O345" s="220"/>
    </row>
    <row r="346" spans="12:15" ht="15" hidden="1" x14ac:dyDescent="0.25">
      <c r="L346" s="220"/>
      <c r="M346" s="220"/>
      <c r="N346" s="220"/>
      <c r="O346" s="220"/>
    </row>
    <row r="347" spans="12:15" ht="15" hidden="1" x14ac:dyDescent="0.25">
      <c r="L347" s="220"/>
      <c r="M347" s="220"/>
      <c r="N347" s="220"/>
      <c r="O347" s="220"/>
    </row>
    <row r="348" spans="12:15" ht="15" hidden="1" x14ac:dyDescent="0.25">
      <c r="L348" s="220"/>
      <c r="M348" s="220"/>
      <c r="N348" s="220"/>
      <c r="O348" s="220"/>
    </row>
    <row r="349" spans="12:15" ht="15" hidden="1" x14ac:dyDescent="0.25">
      <c r="L349" s="220"/>
      <c r="M349" s="220"/>
      <c r="N349" s="220"/>
      <c r="O349" s="220"/>
    </row>
    <row r="350" spans="12:15" ht="15" hidden="1" x14ac:dyDescent="0.25">
      <c r="L350" s="220"/>
      <c r="M350" s="220"/>
      <c r="N350" s="220"/>
      <c r="O350" s="220"/>
    </row>
    <row r="351" spans="12:15" ht="15" hidden="1" x14ac:dyDescent="0.25">
      <c r="L351" s="220"/>
      <c r="M351" s="220"/>
      <c r="N351" s="220"/>
      <c r="O351" s="220"/>
    </row>
    <row r="352" spans="12:15" ht="15" hidden="1" x14ac:dyDescent="0.25">
      <c r="L352" s="220"/>
      <c r="M352" s="220"/>
      <c r="N352" s="220"/>
      <c r="O352" s="220"/>
    </row>
    <row r="353" spans="12:15" ht="15" hidden="1" x14ac:dyDescent="0.25">
      <c r="L353" s="220"/>
      <c r="M353" s="220"/>
      <c r="N353" s="220"/>
      <c r="O353" s="220"/>
    </row>
    <row r="354" spans="12:15" ht="15" hidden="1" x14ac:dyDescent="0.25">
      <c r="L354" s="220"/>
      <c r="M354" s="220"/>
      <c r="N354" s="220"/>
      <c r="O354" s="220"/>
    </row>
    <row r="355" spans="12:15" ht="15" hidden="1" x14ac:dyDescent="0.25">
      <c r="L355" s="220"/>
      <c r="M355" s="220"/>
      <c r="N355" s="220"/>
      <c r="O355" s="220"/>
    </row>
    <row r="356" spans="12:15" ht="15" hidden="1" x14ac:dyDescent="0.25">
      <c r="L356" s="220"/>
      <c r="M356" s="220"/>
      <c r="N356" s="220"/>
      <c r="O356" s="220"/>
    </row>
    <row r="357" spans="12:15" ht="15" hidden="1" x14ac:dyDescent="0.25">
      <c r="L357" s="220"/>
      <c r="M357" s="220"/>
      <c r="N357" s="220"/>
      <c r="O357" s="220"/>
    </row>
    <row r="358" spans="12:15" ht="15" hidden="1" x14ac:dyDescent="0.25">
      <c r="L358" s="220"/>
      <c r="M358" s="220"/>
      <c r="N358" s="220"/>
      <c r="O358" s="220"/>
    </row>
    <row r="359" spans="12:15" ht="15" hidden="1" x14ac:dyDescent="0.25">
      <c r="L359" s="220"/>
      <c r="M359" s="220"/>
      <c r="N359" s="220"/>
      <c r="O359" s="220"/>
    </row>
    <row r="360" spans="12:15" ht="15" hidden="1" x14ac:dyDescent="0.25">
      <c r="L360" s="220"/>
      <c r="M360" s="220"/>
      <c r="N360" s="220"/>
      <c r="O360" s="220"/>
    </row>
    <row r="361" spans="12:15" ht="15" hidden="1" x14ac:dyDescent="0.25">
      <c r="L361" s="220"/>
      <c r="M361" s="220"/>
      <c r="N361" s="220"/>
      <c r="O361" s="220"/>
    </row>
    <row r="362" spans="12:15" ht="15" hidden="1" x14ac:dyDescent="0.25">
      <c r="L362" s="220"/>
      <c r="M362" s="220"/>
      <c r="N362" s="220"/>
      <c r="O362" s="220"/>
    </row>
    <row r="363" spans="12:15" ht="15" hidden="1" x14ac:dyDescent="0.25">
      <c r="L363" s="220"/>
      <c r="M363" s="220"/>
      <c r="N363" s="220"/>
      <c r="O363" s="220"/>
    </row>
    <row r="364" spans="12:15" ht="15" hidden="1" x14ac:dyDescent="0.25">
      <c r="L364" s="220"/>
      <c r="M364" s="220"/>
      <c r="N364" s="220"/>
      <c r="O364" s="220"/>
    </row>
    <row r="365" spans="12:15" ht="15" hidden="1" x14ac:dyDescent="0.25">
      <c r="L365" s="220"/>
      <c r="M365" s="220"/>
      <c r="N365" s="220"/>
      <c r="O365" s="220"/>
    </row>
    <row r="366" spans="12:15" ht="15" hidden="1" x14ac:dyDescent="0.25">
      <c r="L366" s="220"/>
      <c r="M366" s="220"/>
      <c r="N366" s="220"/>
      <c r="O366" s="220"/>
    </row>
    <row r="367" spans="12:15" ht="15" hidden="1" x14ac:dyDescent="0.25">
      <c r="L367" s="220"/>
      <c r="M367" s="220"/>
      <c r="N367" s="220"/>
      <c r="O367" s="220"/>
    </row>
    <row r="368" spans="12:15" ht="15" hidden="1" x14ac:dyDescent="0.25">
      <c r="L368" s="220"/>
      <c r="M368" s="220"/>
      <c r="N368" s="220"/>
      <c r="O368" s="220"/>
    </row>
    <row r="369" spans="12:15" ht="15" hidden="1" x14ac:dyDescent="0.25">
      <c r="L369" s="220"/>
      <c r="M369" s="220"/>
      <c r="N369" s="220"/>
      <c r="O369" s="220"/>
    </row>
    <row r="370" spans="12:15" ht="15" hidden="1" x14ac:dyDescent="0.25">
      <c r="L370" s="220"/>
      <c r="M370" s="220"/>
      <c r="N370" s="220"/>
      <c r="O370" s="220"/>
    </row>
    <row r="371" spans="12:15" ht="15" hidden="1" x14ac:dyDescent="0.25">
      <c r="L371" s="220"/>
      <c r="M371" s="220"/>
      <c r="N371" s="220"/>
      <c r="O371" s="220"/>
    </row>
    <row r="372" spans="12:15" ht="15" hidden="1" x14ac:dyDescent="0.25">
      <c r="L372" s="220"/>
      <c r="M372" s="220"/>
      <c r="N372" s="220"/>
      <c r="O372" s="220"/>
    </row>
    <row r="373" spans="12:15" ht="15" hidden="1" x14ac:dyDescent="0.25">
      <c r="L373" s="220"/>
      <c r="M373" s="220"/>
      <c r="N373" s="220"/>
      <c r="O373" s="220"/>
    </row>
    <row r="374" spans="12:15" ht="15" hidden="1" x14ac:dyDescent="0.25">
      <c r="L374" s="220"/>
      <c r="M374" s="220"/>
      <c r="N374" s="220"/>
      <c r="O374" s="220"/>
    </row>
    <row r="375" spans="12:15" ht="15" hidden="1" x14ac:dyDescent="0.25">
      <c r="L375" s="220"/>
      <c r="M375" s="220"/>
      <c r="N375" s="220"/>
      <c r="O375" s="220"/>
    </row>
    <row r="376" spans="12:15" ht="15" hidden="1" x14ac:dyDescent="0.25">
      <c r="L376" s="220"/>
      <c r="M376" s="220"/>
      <c r="N376" s="220"/>
      <c r="O376" s="220"/>
    </row>
    <row r="377" spans="12:15" ht="15" hidden="1" x14ac:dyDescent="0.25">
      <c r="L377" s="220"/>
      <c r="M377" s="220"/>
      <c r="N377" s="220"/>
      <c r="O377" s="220"/>
    </row>
    <row r="378" spans="12:15" ht="15" hidden="1" x14ac:dyDescent="0.25">
      <c r="L378" s="220"/>
      <c r="M378" s="220"/>
      <c r="N378" s="220"/>
      <c r="O378" s="220"/>
    </row>
    <row r="379" spans="12:15" ht="15" hidden="1" x14ac:dyDescent="0.25">
      <c r="L379" s="220"/>
      <c r="M379" s="220"/>
      <c r="N379" s="220"/>
      <c r="O379" s="220"/>
    </row>
    <row r="380" spans="12:15" ht="15" hidden="1" x14ac:dyDescent="0.25">
      <c r="L380" s="220"/>
      <c r="M380" s="220"/>
      <c r="N380" s="220"/>
      <c r="O380" s="220"/>
    </row>
    <row r="381" spans="12:15" ht="15" hidden="1" x14ac:dyDescent="0.25">
      <c r="L381" s="220"/>
      <c r="M381" s="220"/>
      <c r="N381" s="220"/>
      <c r="O381" s="220"/>
    </row>
    <row r="382" spans="12:15" ht="15" hidden="1" x14ac:dyDescent="0.25">
      <c r="L382" s="220"/>
      <c r="M382" s="220"/>
      <c r="N382" s="220"/>
      <c r="O382" s="220"/>
    </row>
    <row r="383" spans="12:15" ht="15" hidden="1" x14ac:dyDescent="0.25">
      <c r="L383" s="220"/>
      <c r="M383" s="220"/>
      <c r="N383" s="220"/>
      <c r="O383" s="220"/>
    </row>
    <row r="384" spans="12:15" ht="15" hidden="1" x14ac:dyDescent="0.25">
      <c r="L384" s="220"/>
      <c r="M384" s="220"/>
      <c r="N384" s="220"/>
      <c r="O384" s="220"/>
    </row>
    <row r="385" spans="12:15" ht="15" hidden="1" x14ac:dyDescent="0.25">
      <c r="L385" s="220"/>
      <c r="M385" s="220"/>
      <c r="N385" s="220"/>
      <c r="O385" s="220"/>
    </row>
    <row r="386" spans="12:15" ht="15" hidden="1" x14ac:dyDescent="0.25">
      <c r="L386" s="220"/>
      <c r="M386" s="220"/>
      <c r="N386" s="220"/>
      <c r="O386" s="220"/>
    </row>
    <row r="387" spans="12:15" ht="15" hidden="1" x14ac:dyDescent="0.25">
      <c r="L387" s="220"/>
      <c r="M387" s="220"/>
      <c r="N387" s="220"/>
      <c r="O387" s="220"/>
    </row>
    <row r="388" spans="12:15" ht="15" hidden="1" x14ac:dyDescent="0.25">
      <c r="L388" s="220"/>
      <c r="M388" s="220"/>
      <c r="N388" s="220"/>
      <c r="O388" s="220"/>
    </row>
    <row r="389" spans="12:15" ht="15" hidden="1" x14ac:dyDescent="0.25">
      <c r="L389" s="220"/>
      <c r="M389" s="220"/>
      <c r="N389" s="220"/>
      <c r="O389" s="220"/>
    </row>
    <row r="390" spans="12:15" ht="15" hidden="1" x14ac:dyDescent="0.25">
      <c r="L390" s="220"/>
      <c r="M390" s="220"/>
      <c r="N390" s="220"/>
      <c r="O390" s="220"/>
    </row>
    <row r="391" spans="12:15" ht="15" hidden="1" x14ac:dyDescent="0.25">
      <c r="L391" s="220"/>
      <c r="M391" s="220"/>
      <c r="N391" s="220"/>
      <c r="O391" s="220"/>
    </row>
    <row r="392" spans="12:15" ht="15" hidden="1" x14ac:dyDescent="0.25">
      <c r="L392" s="220"/>
      <c r="M392" s="220"/>
      <c r="N392" s="220"/>
      <c r="O392" s="220"/>
    </row>
    <row r="393" spans="12:15" ht="15" hidden="1" x14ac:dyDescent="0.25">
      <c r="L393" s="220"/>
      <c r="M393" s="220"/>
      <c r="N393" s="220"/>
      <c r="O393" s="220"/>
    </row>
    <row r="394" spans="12:15" ht="15" hidden="1" x14ac:dyDescent="0.25">
      <c r="L394" s="220"/>
      <c r="M394" s="220"/>
      <c r="N394" s="220"/>
      <c r="O394" s="220"/>
    </row>
    <row r="395" spans="12:15" ht="15" hidden="1" x14ac:dyDescent="0.25">
      <c r="L395" s="220"/>
      <c r="M395" s="220"/>
      <c r="N395" s="220"/>
      <c r="O395" s="220"/>
    </row>
    <row r="396" spans="12:15" ht="15" hidden="1" x14ac:dyDescent="0.25">
      <c r="L396" s="220"/>
      <c r="M396" s="220"/>
      <c r="N396" s="220"/>
      <c r="O396" s="220"/>
    </row>
    <row r="397" spans="12:15" ht="15" hidden="1" x14ac:dyDescent="0.25">
      <c r="L397" s="220"/>
      <c r="M397" s="220"/>
      <c r="N397" s="220"/>
      <c r="O397" s="220"/>
    </row>
    <row r="398" spans="12:15" ht="15" hidden="1" x14ac:dyDescent="0.25">
      <c r="L398" s="220"/>
      <c r="M398" s="220"/>
      <c r="N398" s="220"/>
      <c r="O398" s="220"/>
    </row>
    <row r="399" spans="12:15" ht="15" hidden="1" x14ac:dyDescent="0.25">
      <c r="L399" s="220"/>
      <c r="M399" s="220"/>
      <c r="N399" s="220"/>
      <c r="O399" s="220"/>
    </row>
    <row r="400" spans="12:15" ht="15" hidden="1" x14ac:dyDescent="0.25">
      <c r="L400" s="220"/>
      <c r="M400" s="220"/>
      <c r="N400" s="220"/>
      <c r="O400" s="220"/>
    </row>
    <row r="401" spans="12:15" ht="15" hidden="1" x14ac:dyDescent="0.25">
      <c r="L401" s="220"/>
      <c r="M401" s="220"/>
      <c r="N401" s="220"/>
      <c r="O401" s="220"/>
    </row>
    <row r="402" spans="12:15" ht="15" hidden="1" x14ac:dyDescent="0.25">
      <c r="L402" s="220"/>
      <c r="M402" s="220"/>
      <c r="N402" s="220"/>
      <c r="O402" s="220"/>
    </row>
    <row r="403" spans="12:15" ht="15" hidden="1" x14ac:dyDescent="0.25">
      <c r="L403" s="220"/>
      <c r="M403" s="220"/>
      <c r="N403" s="220"/>
      <c r="O403" s="220"/>
    </row>
    <row r="404" spans="12:15" ht="15" hidden="1" x14ac:dyDescent="0.25">
      <c r="L404" s="220"/>
      <c r="M404" s="220"/>
      <c r="N404" s="220"/>
      <c r="O404" s="220"/>
    </row>
    <row r="405" spans="12:15" ht="15" hidden="1" x14ac:dyDescent="0.25">
      <c r="L405" s="220"/>
      <c r="M405" s="220"/>
      <c r="N405" s="220"/>
      <c r="O405" s="220"/>
    </row>
    <row r="406" spans="12:15" ht="15" hidden="1" x14ac:dyDescent="0.25">
      <c r="L406" s="220"/>
      <c r="M406" s="220"/>
      <c r="N406" s="220"/>
      <c r="O406" s="220"/>
    </row>
    <row r="407" spans="12:15" ht="15" hidden="1" x14ac:dyDescent="0.25">
      <c r="L407" s="220"/>
      <c r="M407" s="220"/>
      <c r="N407" s="220"/>
      <c r="O407" s="220"/>
    </row>
    <row r="408" spans="12:15" ht="15" hidden="1" x14ac:dyDescent="0.25">
      <c r="L408" s="220"/>
      <c r="M408" s="220"/>
      <c r="N408" s="220"/>
      <c r="O408" s="220"/>
    </row>
    <row r="409" spans="12:15" ht="15" hidden="1" x14ac:dyDescent="0.25">
      <c r="L409" s="220"/>
      <c r="M409" s="220"/>
      <c r="N409" s="220"/>
      <c r="O409" s="220"/>
    </row>
    <row r="410" spans="12:15" ht="15" hidden="1" x14ac:dyDescent="0.25">
      <c r="L410" s="220"/>
      <c r="M410" s="220"/>
      <c r="N410" s="220"/>
      <c r="O410" s="220"/>
    </row>
    <row r="411" spans="12:15" ht="15" hidden="1" x14ac:dyDescent="0.25">
      <c r="L411" s="220"/>
      <c r="M411" s="220"/>
      <c r="N411" s="220"/>
      <c r="O411" s="220"/>
    </row>
    <row r="412" spans="12:15" ht="15" hidden="1" x14ac:dyDescent="0.25">
      <c r="L412" s="220"/>
      <c r="M412" s="220"/>
      <c r="N412" s="220"/>
      <c r="O412" s="220"/>
    </row>
    <row r="413" spans="12:15" ht="15" hidden="1" x14ac:dyDescent="0.25">
      <c r="L413" s="220"/>
      <c r="M413" s="220"/>
      <c r="N413" s="220"/>
      <c r="O413" s="220"/>
    </row>
    <row r="414" spans="12:15" ht="15" hidden="1" x14ac:dyDescent="0.25">
      <c r="L414" s="220"/>
      <c r="M414" s="220"/>
      <c r="N414" s="220"/>
      <c r="O414" s="220"/>
    </row>
    <row r="415" spans="12:15" ht="15" hidden="1" x14ac:dyDescent="0.25">
      <c r="L415" s="220"/>
      <c r="M415" s="220"/>
      <c r="N415" s="220"/>
      <c r="O415" s="220"/>
    </row>
    <row r="416" spans="12:15" ht="15" hidden="1" x14ac:dyDescent="0.25">
      <c r="L416" s="220"/>
      <c r="M416" s="220"/>
      <c r="N416" s="220"/>
      <c r="O416" s="220"/>
    </row>
    <row r="417" spans="12:15" ht="15" hidden="1" x14ac:dyDescent="0.25">
      <c r="L417" s="220"/>
      <c r="M417" s="220"/>
      <c r="N417" s="220"/>
      <c r="O417" s="220"/>
    </row>
    <row r="418" spans="12:15" ht="15" hidden="1" x14ac:dyDescent="0.25">
      <c r="L418" s="220"/>
      <c r="M418" s="220"/>
      <c r="N418" s="220"/>
      <c r="O418" s="220"/>
    </row>
    <row r="419" spans="12:15" ht="15" hidden="1" x14ac:dyDescent="0.25">
      <c r="L419" s="220"/>
      <c r="M419" s="220"/>
      <c r="N419" s="220"/>
      <c r="O419" s="220"/>
    </row>
    <row r="420" spans="12:15" ht="15" hidden="1" x14ac:dyDescent="0.25">
      <c r="L420" s="220"/>
      <c r="M420" s="220"/>
      <c r="N420" s="220"/>
      <c r="O420" s="220"/>
    </row>
    <row r="421" spans="12:15" ht="15" hidden="1" x14ac:dyDescent="0.25">
      <c r="L421" s="220"/>
      <c r="M421" s="220"/>
      <c r="N421" s="220"/>
      <c r="O421" s="220"/>
    </row>
    <row r="422" spans="12:15" ht="15" hidden="1" x14ac:dyDescent="0.25">
      <c r="L422" s="220"/>
      <c r="M422" s="220"/>
      <c r="N422" s="220"/>
      <c r="O422" s="220"/>
    </row>
    <row r="423" spans="12:15" ht="15" hidden="1" x14ac:dyDescent="0.25">
      <c r="L423" s="220"/>
      <c r="M423" s="220"/>
      <c r="N423" s="220"/>
      <c r="O423" s="220"/>
    </row>
    <row r="424" spans="12:15" ht="15" hidden="1" x14ac:dyDescent="0.25">
      <c r="L424" s="220"/>
      <c r="M424" s="220"/>
      <c r="N424" s="220"/>
      <c r="O424" s="220"/>
    </row>
    <row r="425" spans="12:15" ht="15" hidden="1" x14ac:dyDescent="0.25">
      <c r="L425" s="220"/>
      <c r="M425" s="220"/>
      <c r="N425" s="220"/>
      <c r="O425" s="220"/>
    </row>
    <row r="426" spans="12:15" ht="15" hidden="1" x14ac:dyDescent="0.25">
      <c r="L426" s="220"/>
      <c r="M426" s="220"/>
      <c r="N426" s="220"/>
      <c r="O426" s="220"/>
    </row>
    <row r="427" spans="12:15" ht="15" hidden="1" x14ac:dyDescent="0.25">
      <c r="L427" s="220"/>
      <c r="M427" s="220"/>
      <c r="N427" s="220"/>
      <c r="O427" s="220"/>
    </row>
    <row r="428" spans="12:15" ht="15" hidden="1" x14ac:dyDescent="0.25">
      <c r="L428" s="220"/>
      <c r="M428" s="220"/>
      <c r="N428" s="220"/>
      <c r="O428" s="220"/>
    </row>
    <row r="429" spans="12:15" ht="15" hidden="1" x14ac:dyDescent="0.25">
      <c r="L429" s="220"/>
      <c r="M429" s="220"/>
      <c r="N429" s="220"/>
      <c r="O429" s="220"/>
    </row>
    <row r="430" spans="12:15" ht="15" hidden="1" x14ac:dyDescent="0.25">
      <c r="L430" s="220"/>
      <c r="M430" s="220"/>
      <c r="N430" s="220"/>
      <c r="O430" s="220"/>
    </row>
    <row r="431" spans="12:15" ht="15" hidden="1" x14ac:dyDescent="0.25">
      <c r="L431" s="220"/>
      <c r="M431" s="220"/>
      <c r="N431" s="220"/>
      <c r="O431" s="220"/>
    </row>
    <row r="432" spans="12:15" ht="15" hidden="1" x14ac:dyDescent="0.25">
      <c r="L432" s="220"/>
      <c r="M432" s="220"/>
      <c r="N432" s="220"/>
      <c r="O432" s="220"/>
    </row>
    <row r="433" spans="12:15" ht="15" hidden="1" x14ac:dyDescent="0.25">
      <c r="L433" s="220"/>
      <c r="M433" s="220"/>
      <c r="N433" s="220"/>
      <c r="O433" s="220"/>
    </row>
    <row r="434" spans="12:15" ht="15" hidden="1" x14ac:dyDescent="0.25">
      <c r="L434" s="220"/>
      <c r="M434" s="220"/>
      <c r="N434" s="220"/>
      <c r="O434" s="220"/>
    </row>
    <row r="435" spans="12:15" ht="15" hidden="1" x14ac:dyDescent="0.25">
      <c r="L435" s="220"/>
      <c r="M435" s="220"/>
      <c r="N435" s="220"/>
      <c r="O435" s="220"/>
    </row>
    <row r="436" spans="12:15" ht="15" hidden="1" x14ac:dyDescent="0.25">
      <c r="L436" s="220"/>
      <c r="M436" s="220"/>
      <c r="N436" s="220"/>
      <c r="O436" s="220"/>
    </row>
    <row r="437" spans="12:15" ht="15" hidden="1" x14ac:dyDescent="0.25">
      <c r="L437" s="220"/>
      <c r="M437" s="220"/>
      <c r="N437" s="220"/>
      <c r="O437" s="220"/>
    </row>
    <row r="438" spans="12:15" ht="15" hidden="1" x14ac:dyDescent="0.25">
      <c r="L438" s="220"/>
      <c r="M438" s="220"/>
      <c r="N438" s="220"/>
      <c r="O438" s="220"/>
    </row>
    <row r="439" spans="12:15" ht="15" hidden="1" x14ac:dyDescent="0.25">
      <c r="L439" s="220"/>
      <c r="M439" s="220"/>
      <c r="N439" s="220"/>
      <c r="O439" s="220"/>
    </row>
    <row r="440" spans="12:15" ht="15" hidden="1" x14ac:dyDescent="0.25">
      <c r="L440" s="220"/>
      <c r="M440" s="220"/>
      <c r="N440" s="220"/>
      <c r="O440" s="220"/>
    </row>
    <row r="441" spans="12:15" ht="15" hidden="1" x14ac:dyDescent="0.25">
      <c r="L441" s="220"/>
      <c r="M441" s="220"/>
      <c r="N441" s="220"/>
      <c r="O441" s="220"/>
    </row>
    <row r="442" spans="12:15" ht="15" hidden="1" x14ac:dyDescent="0.25">
      <c r="L442" s="220"/>
      <c r="M442" s="220"/>
      <c r="N442" s="220"/>
      <c r="O442" s="220"/>
    </row>
    <row r="443" spans="12:15" ht="15" hidden="1" x14ac:dyDescent="0.25">
      <c r="L443" s="220"/>
      <c r="M443" s="220"/>
      <c r="N443" s="220"/>
      <c r="O443" s="220"/>
    </row>
    <row r="444" spans="12:15" ht="15" hidden="1" x14ac:dyDescent="0.25">
      <c r="L444" s="220"/>
      <c r="M444" s="220"/>
      <c r="N444" s="220"/>
      <c r="O444" s="220"/>
    </row>
    <row r="445" spans="12:15" ht="15" hidden="1" x14ac:dyDescent="0.25">
      <c r="L445" s="220"/>
      <c r="M445" s="220"/>
      <c r="N445" s="220"/>
      <c r="O445" s="220"/>
    </row>
    <row r="446" spans="12:15" ht="15" hidden="1" x14ac:dyDescent="0.25">
      <c r="L446" s="220"/>
      <c r="M446" s="220"/>
      <c r="N446" s="220"/>
      <c r="O446" s="220"/>
    </row>
    <row r="447" spans="12:15" ht="15" hidden="1" x14ac:dyDescent="0.25">
      <c r="L447" s="220"/>
      <c r="M447" s="220"/>
      <c r="N447" s="220"/>
      <c r="O447" s="220"/>
    </row>
    <row r="448" spans="12:15" ht="15" hidden="1" x14ac:dyDescent="0.25">
      <c r="L448" s="220"/>
      <c r="M448" s="220"/>
      <c r="N448" s="220"/>
      <c r="O448" s="220"/>
    </row>
    <row r="449" spans="12:15" ht="15" hidden="1" x14ac:dyDescent="0.25">
      <c r="L449" s="220"/>
      <c r="M449" s="220"/>
      <c r="N449" s="220"/>
      <c r="O449" s="220"/>
    </row>
    <row r="450" spans="12:15" ht="15" hidden="1" x14ac:dyDescent="0.25">
      <c r="L450" s="220"/>
      <c r="M450" s="220"/>
      <c r="N450" s="220"/>
      <c r="O450" s="220"/>
    </row>
    <row r="451" spans="12:15" ht="15" hidden="1" x14ac:dyDescent="0.25">
      <c r="L451" s="220"/>
      <c r="M451" s="220"/>
      <c r="N451" s="220"/>
      <c r="O451" s="220"/>
    </row>
    <row r="452" spans="12:15" ht="15" hidden="1" x14ac:dyDescent="0.25">
      <c r="L452" s="220"/>
      <c r="M452" s="220"/>
      <c r="N452" s="220"/>
      <c r="O452" s="220"/>
    </row>
    <row r="453" spans="12:15" ht="15" hidden="1" x14ac:dyDescent="0.25">
      <c r="L453" s="220"/>
      <c r="M453" s="220"/>
      <c r="N453" s="220"/>
      <c r="O453" s="220"/>
    </row>
    <row r="454" spans="12:15" ht="15" hidden="1" x14ac:dyDescent="0.25">
      <c r="L454" s="220"/>
      <c r="M454" s="220"/>
      <c r="N454" s="220"/>
      <c r="O454" s="220"/>
    </row>
    <row r="455" spans="12:15" ht="15" hidden="1" x14ac:dyDescent="0.25">
      <c r="L455" s="220"/>
      <c r="M455" s="220"/>
      <c r="N455" s="220"/>
      <c r="O455" s="220"/>
    </row>
    <row r="456" spans="12:15" ht="15" hidden="1" x14ac:dyDescent="0.25">
      <c r="L456" s="220"/>
      <c r="M456" s="220"/>
      <c r="N456" s="220"/>
      <c r="O456" s="220"/>
    </row>
    <row r="457" spans="12:15" ht="15" hidden="1" x14ac:dyDescent="0.25">
      <c r="L457" s="220"/>
      <c r="M457" s="220"/>
      <c r="N457" s="220"/>
      <c r="O457" s="220"/>
    </row>
    <row r="458" spans="12:15" ht="15" hidden="1" x14ac:dyDescent="0.25">
      <c r="L458" s="220"/>
      <c r="M458" s="220"/>
      <c r="N458" s="220"/>
      <c r="O458" s="220"/>
    </row>
    <row r="459" spans="12:15" ht="15" hidden="1" x14ac:dyDescent="0.25">
      <c r="L459" s="220"/>
      <c r="M459" s="220"/>
      <c r="N459" s="220"/>
      <c r="O459" s="220"/>
    </row>
    <row r="460" spans="12:15" ht="15" hidden="1" x14ac:dyDescent="0.25">
      <c r="L460" s="220"/>
      <c r="M460" s="220"/>
      <c r="N460" s="220"/>
      <c r="O460" s="220"/>
    </row>
    <row r="461" spans="12:15" ht="15" hidden="1" x14ac:dyDescent="0.25">
      <c r="L461" s="220"/>
      <c r="M461" s="220"/>
      <c r="N461" s="220"/>
      <c r="O461" s="220"/>
    </row>
    <row r="462" spans="12:15" ht="15" hidden="1" x14ac:dyDescent="0.25">
      <c r="L462" s="220"/>
      <c r="M462" s="220"/>
      <c r="N462" s="220"/>
      <c r="O462" s="220"/>
    </row>
    <row r="463" spans="12:15" ht="15" hidden="1" x14ac:dyDescent="0.25">
      <c r="L463" s="220"/>
      <c r="M463" s="220"/>
      <c r="N463" s="220"/>
      <c r="O463" s="220"/>
    </row>
    <row r="464" spans="12:15" ht="15" hidden="1" x14ac:dyDescent="0.25">
      <c r="L464" s="220"/>
      <c r="M464" s="220"/>
      <c r="N464" s="220"/>
      <c r="O464" s="220"/>
    </row>
    <row r="465" spans="12:15" ht="15" hidden="1" x14ac:dyDescent="0.25">
      <c r="L465" s="220"/>
      <c r="M465" s="220"/>
      <c r="N465" s="220"/>
      <c r="O465" s="220"/>
    </row>
    <row r="466" spans="12:15" ht="15" hidden="1" x14ac:dyDescent="0.25">
      <c r="L466" s="220"/>
      <c r="M466" s="220"/>
      <c r="N466" s="220"/>
      <c r="O466" s="220"/>
    </row>
    <row r="467" spans="12:15" ht="15" hidden="1" x14ac:dyDescent="0.25">
      <c r="L467" s="220"/>
      <c r="M467" s="220"/>
      <c r="N467" s="220"/>
      <c r="O467" s="220"/>
    </row>
    <row r="468" spans="12:15" ht="15" hidden="1" x14ac:dyDescent="0.25">
      <c r="L468" s="220"/>
      <c r="M468" s="220"/>
      <c r="N468" s="220"/>
      <c r="O468" s="220"/>
    </row>
    <row r="469" spans="12:15" ht="15" hidden="1" x14ac:dyDescent="0.25">
      <c r="L469" s="220"/>
      <c r="M469" s="220"/>
      <c r="N469" s="220"/>
      <c r="O469" s="220"/>
    </row>
    <row r="470" spans="12:15" ht="15" hidden="1" x14ac:dyDescent="0.25">
      <c r="L470" s="220"/>
      <c r="M470" s="220"/>
      <c r="N470" s="220"/>
      <c r="O470" s="220"/>
    </row>
    <row r="471" spans="12:15" ht="15" hidden="1" x14ac:dyDescent="0.25">
      <c r="L471" s="220"/>
      <c r="M471" s="220"/>
      <c r="N471" s="220"/>
      <c r="O471" s="220"/>
    </row>
    <row r="472" spans="12:15" ht="15" hidden="1" x14ac:dyDescent="0.25">
      <c r="L472" s="220"/>
      <c r="M472" s="220"/>
      <c r="N472" s="220"/>
      <c r="O472" s="220"/>
    </row>
    <row r="473" spans="12:15" ht="15" hidden="1" x14ac:dyDescent="0.25">
      <c r="L473" s="220"/>
      <c r="M473" s="220"/>
      <c r="N473" s="220"/>
      <c r="O473" s="220"/>
    </row>
    <row r="474" spans="12:15" ht="15" hidden="1" x14ac:dyDescent="0.25">
      <c r="L474" s="220"/>
      <c r="M474" s="220"/>
      <c r="N474" s="220"/>
      <c r="O474" s="220"/>
    </row>
    <row r="475" spans="12:15" ht="15" hidden="1" x14ac:dyDescent="0.25">
      <c r="L475" s="220"/>
      <c r="M475" s="220"/>
      <c r="N475" s="220"/>
      <c r="O475" s="220"/>
    </row>
    <row r="476" spans="12:15" ht="15" hidden="1" x14ac:dyDescent="0.25">
      <c r="L476" s="220"/>
      <c r="M476" s="220"/>
      <c r="N476" s="220"/>
      <c r="O476" s="220"/>
    </row>
    <row r="477" spans="12:15" ht="15" hidden="1" x14ac:dyDescent="0.25">
      <c r="L477" s="220"/>
      <c r="M477" s="220"/>
      <c r="N477" s="220"/>
      <c r="O477" s="220"/>
    </row>
    <row r="478" spans="12:15" ht="15" hidden="1" x14ac:dyDescent="0.25">
      <c r="L478" s="220"/>
      <c r="M478" s="220"/>
      <c r="N478" s="220"/>
      <c r="O478" s="220"/>
    </row>
    <row r="479" spans="12:15" ht="15" hidden="1" x14ac:dyDescent="0.25">
      <c r="L479" s="220"/>
      <c r="M479" s="220"/>
      <c r="N479" s="220"/>
      <c r="O479" s="220"/>
    </row>
    <row r="480" spans="12:15" ht="15" hidden="1" x14ac:dyDescent="0.25">
      <c r="L480" s="220"/>
      <c r="M480" s="220"/>
      <c r="N480" s="220"/>
      <c r="O480" s="220"/>
    </row>
    <row r="481" spans="12:15" ht="15" hidden="1" x14ac:dyDescent="0.25">
      <c r="L481" s="220"/>
      <c r="M481" s="220"/>
      <c r="N481" s="220"/>
      <c r="O481" s="220"/>
    </row>
    <row r="482" spans="12:15" ht="15" hidden="1" x14ac:dyDescent="0.25">
      <c r="L482" s="220"/>
      <c r="M482" s="220"/>
      <c r="N482" s="220"/>
      <c r="O482" s="220"/>
    </row>
    <row r="483" spans="12:15" ht="15" hidden="1" x14ac:dyDescent="0.25">
      <c r="L483" s="220"/>
      <c r="M483" s="220"/>
      <c r="N483" s="220"/>
      <c r="O483" s="220"/>
    </row>
    <row r="484" spans="12:15" ht="15" hidden="1" x14ac:dyDescent="0.25">
      <c r="L484" s="220"/>
      <c r="M484" s="220"/>
      <c r="N484" s="220"/>
      <c r="O484" s="220"/>
    </row>
    <row r="485" spans="12:15" ht="15" hidden="1" x14ac:dyDescent="0.25">
      <c r="L485" s="220"/>
      <c r="M485" s="220"/>
      <c r="N485" s="220"/>
      <c r="O485" s="220"/>
    </row>
    <row r="486" spans="12:15" ht="15" hidden="1" x14ac:dyDescent="0.25">
      <c r="L486" s="220"/>
      <c r="M486" s="220"/>
      <c r="N486" s="220"/>
      <c r="O486" s="220"/>
    </row>
    <row r="487" spans="12:15" ht="15" hidden="1" x14ac:dyDescent="0.25">
      <c r="L487" s="220"/>
      <c r="M487" s="220"/>
      <c r="N487" s="220"/>
      <c r="O487" s="220"/>
    </row>
    <row r="488" spans="12:15" ht="15" hidden="1" x14ac:dyDescent="0.25">
      <c r="L488" s="220"/>
      <c r="M488" s="220"/>
      <c r="N488" s="220"/>
      <c r="O488" s="220"/>
    </row>
    <row r="489" spans="12:15" ht="15" hidden="1" x14ac:dyDescent="0.25">
      <c r="L489" s="220"/>
      <c r="M489" s="220"/>
      <c r="N489" s="220"/>
      <c r="O489" s="220"/>
    </row>
    <row r="490" spans="12:15" ht="15" hidden="1" x14ac:dyDescent="0.25">
      <c r="L490" s="220"/>
      <c r="M490" s="220"/>
      <c r="N490" s="220"/>
      <c r="O490" s="220"/>
    </row>
    <row r="491" spans="12:15" ht="15" hidden="1" x14ac:dyDescent="0.25">
      <c r="L491" s="220"/>
      <c r="M491" s="220"/>
      <c r="N491" s="220"/>
      <c r="O491" s="220"/>
    </row>
    <row r="492" spans="12:15" ht="15" hidden="1" x14ac:dyDescent="0.25">
      <c r="L492" s="220"/>
      <c r="M492" s="220"/>
      <c r="N492" s="220"/>
      <c r="O492" s="220"/>
    </row>
    <row r="493" spans="12:15" ht="15" hidden="1" x14ac:dyDescent="0.25">
      <c r="L493" s="220"/>
      <c r="M493" s="220"/>
      <c r="N493" s="220"/>
      <c r="O493" s="220"/>
    </row>
    <row r="494" spans="12:15" ht="15" hidden="1" x14ac:dyDescent="0.25">
      <c r="L494" s="220"/>
      <c r="M494" s="220"/>
      <c r="N494" s="220"/>
      <c r="O494" s="220"/>
    </row>
    <row r="495" spans="12:15" ht="15" hidden="1" x14ac:dyDescent="0.25">
      <c r="L495" s="220"/>
      <c r="M495" s="220"/>
      <c r="N495" s="220"/>
      <c r="O495" s="220"/>
    </row>
    <row r="496" spans="12:15" ht="15" hidden="1" x14ac:dyDescent="0.25">
      <c r="L496" s="220"/>
      <c r="M496" s="220"/>
      <c r="N496" s="220"/>
      <c r="O496" s="220"/>
    </row>
    <row r="497" spans="12:15" ht="15" hidden="1" x14ac:dyDescent="0.25">
      <c r="L497" s="220"/>
      <c r="M497" s="220"/>
      <c r="N497" s="220"/>
      <c r="O497" s="220"/>
    </row>
    <row r="498" spans="12:15" ht="15" hidden="1" x14ac:dyDescent="0.25">
      <c r="L498" s="220"/>
      <c r="M498" s="220"/>
      <c r="N498" s="220"/>
      <c r="O498" s="220"/>
    </row>
    <row r="499" spans="12:15" ht="15" hidden="1" x14ac:dyDescent="0.25">
      <c r="L499" s="220"/>
      <c r="M499" s="220"/>
      <c r="N499" s="220"/>
      <c r="O499" s="220"/>
    </row>
    <row r="500" spans="12:15" ht="15" hidden="1" x14ac:dyDescent="0.25">
      <c r="L500" s="220"/>
      <c r="M500" s="220"/>
      <c r="N500" s="220"/>
      <c r="O500" s="220"/>
    </row>
    <row r="501" spans="12:15" ht="15" hidden="1" x14ac:dyDescent="0.25">
      <c r="L501" s="220"/>
      <c r="M501" s="220"/>
      <c r="N501" s="220"/>
      <c r="O501" s="220"/>
    </row>
    <row r="502" spans="12:15" ht="15" hidden="1" x14ac:dyDescent="0.25">
      <c r="L502" s="220"/>
      <c r="M502" s="220"/>
      <c r="N502" s="220"/>
      <c r="O502" s="220"/>
    </row>
    <row r="503" spans="12:15" ht="15" hidden="1" x14ac:dyDescent="0.25">
      <c r="L503" s="220"/>
      <c r="M503" s="220"/>
      <c r="N503" s="220"/>
      <c r="O503" s="220"/>
    </row>
    <row r="504" spans="12:15" ht="15" hidden="1" x14ac:dyDescent="0.25">
      <c r="L504" s="220"/>
      <c r="M504" s="220"/>
      <c r="N504" s="220"/>
      <c r="O504" s="220"/>
    </row>
    <row r="505" spans="12:15" ht="15" hidden="1" x14ac:dyDescent="0.25">
      <c r="L505" s="220"/>
      <c r="M505" s="220"/>
      <c r="N505" s="220"/>
      <c r="O505" s="220"/>
    </row>
    <row r="506" spans="12:15" ht="15" hidden="1" x14ac:dyDescent="0.25">
      <c r="L506" s="220"/>
      <c r="M506" s="220"/>
      <c r="N506" s="220"/>
      <c r="O506" s="220"/>
    </row>
    <row r="507" spans="12:15" ht="15" hidden="1" x14ac:dyDescent="0.25">
      <c r="L507" s="220"/>
      <c r="M507" s="220"/>
      <c r="N507" s="220"/>
      <c r="O507" s="220"/>
    </row>
    <row r="508" spans="12:15" ht="15" hidden="1" x14ac:dyDescent="0.25">
      <c r="L508" s="220"/>
      <c r="M508" s="220"/>
      <c r="N508" s="220"/>
      <c r="O508" s="220"/>
    </row>
    <row r="509" spans="12:15" ht="15" hidden="1" x14ac:dyDescent="0.25">
      <c r="L509" s="220"/>
      <c r="M509" s="220"/>
      <c r="N509" s="220"/>
      <c r="O509" s="220"/>
    </row>
    <row r="510" spans="12:15" ht="15" hidden="1" x14ac:dyDescent="0.25">
      <c r="L510" s="220"/>
      <c r="M510" s="220"/>
      <c r="N510" s="220"/>
      <c r="O510" s="220"/>
    </row>
    <row r="511" spans="12:15" ht="15" hidden="1" x14ac:dyDescent="0.25">
      <c r="L511" s="220"/>
      <c r="M511" s="220"/>
      <c r="N511" s="220"/>
      <c r="O511" s="220"/>
    </row>
    <row r="512" spans="12:15" ht="15" hidden="1" x14ac:dyDescent="0.25">
      <c r="L512" s="220"/>
      <c r="M512" s="220"/>
      <c r="N512" s="220"/>
      <c r="O512" s="220"/>
    </row>
    <row r="513" spans="12:15" ht="15" hidden="1" x14ac:dyDescent="0.25">
      <c r="L513" s="220"/>
      <c r="M513" s="220"/>
      <c r="N513" s="220"/>
      <c r="O513" s="220"/>
    </row>
    <row r="514" spans="12:15" ht="15" hidden="1" x14ac:dyDescent="0.25">
      <c r="L514" s="220"/>
      <c r="M514" s="220"/>
      <c r="N514" s="220"/>
      <c r="O514" s="220"/>
    </row>
    <row r="515" spans="12:15" ht="15" hidden="1" x14ac:dyDescent="0.25">
      <c r="L515" s="220"/>
      <c r="M515" s="220"/>
      <c r="N515" s="220"/>
      <c r="O515" s="220"/>
    </row>
    <row r="516" spans="12:15" ht="15" hidden="1" x14ac:dyDescent="0.25">
      <c r="L516" s="220"/>
      <c r="M516" s="220"/>
      <c r="N516" s="220"/>
      <c r="O516" s="220"/>
    </row>
    <row r="517" spans="12:15" ht="15" hidden="1" x14ac:dyDescent="0.25">
      <c r="L517" s="220"/>
      <c r="M517" s="220"/>
      <c r="N517" s="220"/>
      <c r="O517" s="220"/>
    </row>
    <row r="518" spans="12:15" ht="15" hidden="1" x14ac:dyDescent="0.25">
      <c r="L518" s="220"/>
      <c r="M518" s="220"/>
      <c r="N518" s="220"/>
      <c r="O518" s="220"/>
    </row>
    <row r="519" spans="12:15" ht="15" hidden="1" x14ac:dyDescent="0.25">
      <c r="L519" s="220"/>
      <c r="M519" s="220"/>
      <c r="N519" s="220"/>
      <c r="O519" s="220"/>
    </row>
    <row r="520" spans="12:15" ht="15" hidden="1" x14ac:dyDescent="0.25">
      <c r="L520" s="220"/>
      <c r="M520" s="220"/>
      <c r="N520" s="220"/>
      <c r="O520" s="220"/>
    </row>
    <row r="521" spans="12:15" ht="15" hidden="1" x14ac:dyDescent="0.25">
      <c r="L521" s="220"/>
      <c r="M521" s="220"/>
      <c r="N521" s="220"/>
      <c r="O521" s="220"/>
    </row>
    <row r="522" spans="12:15" ht="15" hidden="1" x14ac:dyDescent="0.25">
      <c r="L522" s="220"/>
      <c r="M522" s="220"/>
      <c r="N522" s="220"/>
      <c r="O522" s="220"/>
    </row>
    <row r="523" spans="12:15" ht="15" hidden="1" x14ac:dyDescent="0.25">
      <c r="L523" s="220"/>
      <c r="M523" s="220"/>
      <c r="N523" s="220"/>
      <c r="O523" s="220"/>
    </row>
    <row r="524" spans="12:15" ht="15" hidden="1" x14ac:dyDescent="0.25">
      <c r="L524" s="220"/>
      <c r="M524" s="220"/>
      <c r="N524" s="220"/>
      <c r="O524" s="220"/>
    </row>
    <row r="525" spans="12:15" ht="15" hidden="1" x14ac:dyDescent="0.25">
      <c r="L525" s="220"/>
      <c r="M525" s="220"/>
      <c r="N525" s="220"/>
      <c r="O525" s="220"/>
    </row>
    <row r="526" spans="12:15" ht="15" hidden="1" x14ac:dyDescent="0.25">
      <c r="L526" s="220"/>
      <c r="M526" s="220"/>
      <c r="N526" s="220"/>
      <c r="O526" s="220"/>
    </row>
    <row r="527" spans="12:15" ht="15" hidden="1" x14ac:dyDescent="0.25">
      <c r="L527" s="220"/>
      <c r="M527" s="220"/>
      <c r="N527" s="220"/>
      <c r="O527" s="220"/>
    </row>
    <row r="528" spans="12:15" ht="15" hidden="1" x14ac:dyDescent="0.25">
      <c r="L528" s="220"/>
      <c r="M528" s="220"/>
      <c r="N528" s="220"/>
      <c r="O528" s="220"/>
    </row>
    <row r="529" spans="12:15" ht="15" hidden="1" x14ac:dyDescent="0.25">
      <c r="L529" s="220"/>
      <c r="M529" s="220"/>
      <c r="N529" s="220"/>
      <c r="O529" s="220"/>
    </row>
    <row r="530" spans="12:15" ht="15" hidden="1" x14ac:dyDescent="0.25">
      <c r="L530" s="220"/>
      <c r="M530" s="220"/>
      <c r="N530" s="220"/>
      <c r="O530" s="220"/>
    </row>
    <row r="531" spans="12:15" ht="15" hidden="1" x14ac:dyDescent="0.25">
      <c r="L531" s="220"/>
      <c r="M531" s="220"/>
      <c r="N531" s="220"/>
      <c r="O531" s="220"/>
    </row>
    <row r="532" spans="12:15" ht="15" hidden="1" x14ac:dyDescent="0.25">
      <c r="L532" s="220"/>
      <c r="M532" s="220"/>
      <c r="N532" s="220"/>
      <c r="O532" s="220"/>
    </row>
    <row r="533" spans="12:15" ht="15" hidden="1" x14ac:dyDescent="0.25">
      <c r="L533" s="220"/>
      <c r="M533" s="220"/>
      <c r="N533" s="220"/>
      <c r="O533" s="220"/>
    </row>
    <row r="534" spans="12:15" ht="15" hidden="1" x14ac:dyDescent="0.25">
      <c r="L534" s="220"/>
      <c r="M534" s="220"/>
      <c r="N534" s="220"/>
      <c r="O534" s="220"/>
    </row>
    <row r="535" spans="12:15" ht="15" hidden="1" x14ac:dyDescent="0.25">
      <c r="L535" s="220"/>
      <c r="M535" s="220"/>
      <c r="N535" s="220"/>
      <c r="O535" s="220"/>
    </row>
    <row r="536" spans="12:15" ht="15" hidden="1" x14ac:dyDescent="0.25">
      <c r="L536" s="220"/>
      <c r="M536" s="220"/>
      <c r="N536" s="220"/>
      <c r="O536" s="220"/>
    </row>
    <row r="537" spans="12:15" ht="15" hidden="1" x14ac:dyDescent="0.25">
      <c r="L537" s="220"/>
      <c r="M537" s="220"/>
      <c r="N537" s="220"/>
      <c r="O537" s="220"/>
    </row>
    <row r="538" spans="12:15" ht="15" hidden="1" x14ac:dyDescent="0.25">
      <c r="L538" s="220"/>
      <c r="M538" s="220"/>
      <c r="N538" s="220"/>
      <c r="O538" s="220"/>
    </row>
    <row r="539" spans="12:15" ht="15" hidden="1" x14ac:dyDescent="0.25">
      <c r="L539" s="220"/>
      <c r="M539" s="220"/>
      <c r="N539" s="220"/>
      <c r="O539" s="220"/>
    </row>
    <row r="540" spans="12:15" ht="15" hidden="1" x14ac:dyDescent="0.25">
      <c r="L540" s="220"/>
      <c r="M540" s="220"/>
      <c r="N540" s="220"/>
      <c r="O540" s="220"/>
    </row>
    <row r="541" spans="12:15" ht="15" hidden="1" x14ac:dyDescent="0.25">
      <c r="L541" s="220"/>
      <c r="M541" s="220"/>
      <c r="N541" s="220"/>
      <c r="O541" s="220"/>
    </row>
    <row r="542" spans="12:15" ht="15" hidden="1" x14ac:dyDescent="0.25">
      <c r="L542" s="220"/>
      <c r="M542" s="220"/>
      <c r="N542" s="220"/>
      <c r="O542" s="220"/>
    </row>
    <row r="543" spans="12:15" ht="15" hidden="1" x14ac:dyDescent="0.25">
      <c r="L543" s="220"/>
      <c r="M543" s="220"/>
      <c r="N543" s="220"/>
      <c r="O543" s="220"/>
    </row>
    <row r="544" spans="12:15" ht="15" hidden="1" x14ac:dyDescent="0.25">
      <c r="L544" s="220"/>
      <c r="M544" s="220"/>
      <c r="N544" s="220"/>
      <c r="O544" s="220"/>
    </row>
    <row r="545" spans="12:15" ht="15" hidden="1" x14ac:dyDescent="0.25">
      <c r="L545" s="220"/>
      <c r="M545" s="220"/>
      <c r="N545" s="220"/>
      <c r="O545" s="220"/>
    </row>
    <row r="546" spans="12:15" ht="15" hidden="1" x14ac:dyDescent="0.25">
      <c r="L546" s="220"/>
      <c r="M546" s="220"/>
      <c r="N546" s="220"/>
      <c r="O546" s="220"/>
    </row>
    <row r="547" spans="12:15" ht="15" hidden="1" x14ac:dyDescent="0.25">
      <c r="L547" s="220"/>
      <c r="M547" s="220"/>
      <c r="N547" s="220"/>
      <c r="O547" s="220"/>
    </row>
    <row r="548" spans="12:15" ht="15" hidden="1" x14ac:dyDescent="0.25">
      <c r="L548" s="220"/>
      <c r="M548" s="220"/>
      <c r="N548" s="220"/>
      <c r="O548" s="220"/>
    </row>
    <row r="549" spans="12:15" ht="15" hidden="1" x14ac:dyDescent="0.25">
      <c r="L549" s="220"/>
      <c r="M549" s="220"/>
      <c r="N549" s="220"/>
      <c r="O549" s="220"/>
    </row>
    <row r="550" spans="12:15" ht="15" hidden="1" x14ac:dyDescent="0.25">
      <c r="L550" s="220"/>
      <c r="M550" s="220"/>
      <c r="N550" s="220"/>
      <c r="O550" s="220"/>
    </row>
    <row r="551" spans="12:15" ht="15" hidden="1" x14ac:dyDescent="0.25">
      <c r="L551" s="220"/>
      <c r="M551" s="220"/>
      <c r="N551" s="220"/>
      <c r="O551" s="220"/>
    </row>
    <row r="552" spans="12:15" ht="15" hidden="1" x14ac:dyDescent="0.25">
      <c r="L552" s="220"/>
      <c r="M552" s="220"/>
      <c r="N552" s="220"/>
      <c r="O552" s="220"/>
    </row>
    <row r="553" spans="12:15" ht="15" hidden="1" x14ac:dyDescent="0.25">
      <c r="L553" s="220"/>
      <c r="M553" s="220"/>
      <c r="N553" s="220"/>
      <c r="O553" s="220"/>
    </row>
    <row r="554" spans="12:15" ht="15" hidden="1" x14ac:dyDescent="0.25">
      <c r="L554" s="220"/>
      <c r="M554" s="220"/>
      <c r="N554" s="220"/>
      <c r="O554" s="220"/>
    </row>
    <row r="555" spans="12:15" ht="15" hidden="1" x14ac:dyDescent="0.25">
      <c r="L555" s="220"/>
      <c r="M555" s="220"/>
      <c r="N555" s="220"/>
      <c r="O555" s="220"/>
    </row>
    <row r="556" spans="12:15" ht="15" hidden="1" x14ac:dyDescent="0.25">
      <c r="L556" s="220"/>
      <c r="M556" s="220"/>
      <c r="N556" s="220"/>
      <c r="O556" s="220"/>
    </row>
    <row r="557" spans="12:15" ht="15" hidden="1" x14ac:dyDescent="0.25">
      <c r="L557" s="220"/>
      <c r="M557" s="220"/>
      <c r="N557" s="220"/>
      <c r="O557" s="220"/>
    </row>
    <row r="558" spans="12:15" ht="15" hidden="1" x14ac:dyDescent="0.25">
      <c r="L558" s="220"/>
      <c r="M558" s="220"/>
      <c r="N558" s="220"/>
      <c r="O558" s="220"/>
    </row>
    <row r="559" spans="12:15" ht="15" hidden="1" x14ac:dyDescent="0.25">
      <c r="L559" s="220"/>
      <c r="M559" s="220"/>
      <c r="N559" s="220"/>
      <c r="O559" s="220"/>
    </row>
    <row r="560" spans="12:15" ht="15" hidden="1" x14ac:dyDescent="0.25">
      <c r="L560" s="220"/>
      <c r="M560" s="220"/>
      <c r="N560" s="220"/>
      <c r="O560" s="220"/>
    </row>
    <row r="561" spans="12:15" ht="15" hidden="1" x14ac:dyDescent="0.25">
      <c r="L561" s="220"/>
      <c r="M561" s="220"/>
      <c r="N561" s="220"/>
      <c r="O561" s="220"/>
    </row>
    <row r="562" spans="12:15" ht="15" hidden="1" x14ac:dyDescent="0.25">
      <c r="L562" s="220"/>
      <c r="M562" s="220"/>
      <c r="N562" s="220"/>
      <c r="O562" s="220"/>
    </row>
    <row r="563" spans="12:15" ht="15" hidden="1" x14ac:dyDescent="0.25">
      <c r="L563" s="220"/>
      <c r="M563" s="220"/>
      <c r="N563" s="220"/>
      <c r="O563" s="220"/>
    </row>
    <row r="564" spans="12:15" ht="15" hidden="1" x14ac:dyDescent="0.25">
      <c r="L564" s="220"/>
      <c r="M564" s="220"/>
      <c r="N564" s="220"/>
      <c r="O564" s="220"/>
    </row>
    <row r="565" spans="12:15" ht="15" hidden="1" x14ac:dyDescent="0.25">
      <c r="L565" s="220"/>
      <c r="M565" s="220"/>
      <c r="N565" s="220"/>
      <c r="O565" s="220"/>
    </row>
    <row r="566" spans="12:15" ht="15" hidden="1" x14ac:dyDescent="0.25">
      <c r="L566" s="220"/>
      <c r="M566" s="220"/>
      <c r="N566" s="220"/>
      <c r="O566" s="220"/>
    </row>
    <row r="567" spans="12:15" ht="15" hidden="1" x14ac:dyDescent="0.25">
      <c r="L567" s="220"/>
      <c r="M567" s="220"/>
      <c r="N567" s="220"/>
      <c r="O567" s="220"/>
    </row>
    <row r="568" spans="12:15" ht="15" hidden="1" x14ac:dyDescent="0.25">
      <c r="L568" s="220"/>
      <c r="M568" s="220"/>
      <c r="N568" s="220"/>
      <c r="O568" s="220"/>
    </row>
    <row r="569" spans="12:15" ht="15" hidden="1" x14ac:dyDescent="0.25">
      <c r="L569" s="220"/>
      <c r="M569" s="220"/>
      <c r="N569" s="220"/>
      <c r="O569" s="220"/>
    </row>
    <row r="570" spans="12:15" ht="15" hidden="1" x14ac:dyDescent="0.25">
      <c r="L570" s="220"/>
      <c r="M570" s="220"/>
      <c r="N570" s="220"/>
      <c r="O570" s="220"/>
    </row>
    <row r="571" spans="12:15" ht="15" hidden="1" x14ac:dyDescent="0.25">
      <c r="L571" s="220"/>
      <c r="M571" s="220"/>
      <c r="N571" s="220"/>
      <c r="O571" s="220"/>
    </row>
    <row r="572" spans="12:15" ht="15" hidden="1" x14ac:dyDescent="0.25">
      <c r="L572" s="220"/>
      <c r="M572" s="220"/>
      <c r="N572" s="220"/>
      <c r="O572" s="220"/>
    </row>
    <row r="573" spans="12:15" ht="15" hidden="1" x14ac:dyDescent="0.25">
      <c r="L573" s="220"/>
      <c r="M573" s="220"/>
      <c r="N573" s="220"/>
      <c r="O573" s="220"/>
    </row>
    <row r="574" spans="12:15" ht="15" hidden="1" x14ac:dyDescent="0.25">
      <c r="L574" s="220"/>
      <c r="M574" s="220"/>
      <c r="N574" s="220"/>
      <c r="O574" s="220"/>
    </row>
    <row r="575" spans="12:15" ht="15" hidden="1" x14ac:dyDescent="0.25">
      <c r="L575" s="220"/>
      <c r="M575" s="220"/>
      <c r="N575" s="220"/>
      <c r="O575" s="220"/>
    </row>
    <row r="576" spans="12:15" ht="15" hidden="1" x14ac:dyDescent="0.25">
      <c r="L576" s="220"/>
      <c r="M576" s="220"/>
      <c r="N576" s="220"/>
      <c r="O576" s="220"/>
    </row>
    <row r="577" spans="12:15" ht="15" hidden="1" x14ac:dyDescent="0.25">
      <c r="L577" s="220"/>
      <c r="M577" s="220"/>
      <c r="N577" s="220"/>
      <c r="O577" s="220"/>
    </row>
    <row r="578" spans="12:15" ht="15" hidden="1" x14ac:dyDescent="0.25">
      <c r="L578" s="220"/>
      <c r="M578" s="220"/>
      <c r="N578" s="220"/>
      <c r="O578" s="220"/>
    </row>
    <row r="579" spans="12:15" ht="15" hidden="1" x14ac:dyDescent="0.25">
      <c r="L579" s="220"/>
      <c r="M579" s="220"/>
      <c r="N579" s="220"/>
      <c r="O579" s="220"/>
    </row>
    <row r="580" spans="12:15" ht="15" hidden="1" x14ac:dyDescent="0.25">
      <c r="L580" s="220"/>
      <c r="M580" s="220"/>
      <c r="N580" s="220"/>
      <c r="O580" s="220"/>
    </row>
    <row r="581" spans="12:15" ht="15" hidden="1" x14ac:dyDescent="0.25">
      <c r="L581" s="220"/>
      <c r="M581" s="220"/>
      <c r="N581" s="220"/>
      <c r="O581" s="220"/>
    </row>
    <row r="582" spans="12:15" ht="15" hidden="1" x14ac:dyDescent="0.25">
      <c r="L582" s="220"/>
      <c r="M582" s="220"/>
      <c r="N582" s="220"/>
      <c r="O582" s="220"/>
    </row>
    <row r="583" spans="12:15" ht="15" hidden="1" x14ac:dyDescent="0.25">
      <c r="L583" s="220"/>
      <c r="M583" s="220"/>
      <c r="N583" s="220"/>
      <c r="O583" s="220"/>
    </row>
    <row r="584" spans="12:15" ht="15" hidden="1" x14ac:dyDescent="0.25">
      <c r="L584" s="220"/>
      <c r="M584" s="220"/>
      <c r="N584" s="220"/>
      <c r="O584" s="220"/>
    </row>
    <row r="585" spans="12:15" ht="15" hidden="1" x14ac:dyDescent="0.25">
      <c r="L585" s="220"/>
      <c r="M585" s="220"/>
      <c r="N585" s="220"/>
      <c r="O585" s="220"/>
    </row>
    <row r="586" spans="12:15" ht="15" hidden="1" x14ac:dyDescent="0.25">
      <c r="L586" s="220"/>
      <c r="M586" s="220"/>
      <c r="N586" s="220"/>
      <c r="O586" s="220"/>
    </row>
    <row r="587" spans="12:15" ht="15" hidden="1" x14ac:dyDescent="0.25">
      <c r="L587" s="220"/>
      <c r="M587" s="220"/>
      <c r="N587" s="220"/>
      <c r="O587" s="220"/>
    </row>
    <row r="588" spans="12:15" ht="15" hidden="1" x14ac:dyDescent="0.25">
      <c r="L588" s="220"/>
      <c r="M588" s="220"/>
      <c r="N588" s="220"/>
      <c r="O588" s="220"/>
    </row>
    <row r="589" spans="12:15" ht="15" hidden="1" x14ac:dyDescent="0.25">
      <c r="L589" s="220"/>
      <c r="M589" s="220"/>
      <c r="N589" s="220"/>
      <c r="O589" s="220"/>
    </row>
    <row r="590" spans="12:15" ht="15" hidden="1" x14ac:dyDescent="0.25">
      <c r="L590" s="220"/>
      <c r="M590" s="220"/>
      <c r="N590" s="220"/>
      <c r="O590" s="220"/>
    </row>
    <row r="591" spans="12:15" ht="15" hidden="1" x14ac:dyDescent="0.25">
      <c r="L591" s="220"/>
      <c r="M591" s="220"/>
      <c r="N591" s="220"/>
      <c r="O591" s="220"/>
    </row>
    <row r="592" spans="12:15" ht="15" hidden="1" x14ac:dyDescent="0.25">
      <c r="L592" s="220"/>
      <c r="M592" s="220"/>
      <c r="N592" s="220"/>
      <c r="O592" s="220"/>
    </row>
    <row r="593" spans="12:15" ht="15" hidden="1" x14ac:dyDescent="0.25">
      <c r="L593" s="220"/>
      <c r="M593" s="220"/>
      <c r="N593" s="220"/>
      <c r="O593" s="220"/>
    </row>
    <row r="594" spans="12:15" ht="15" hidden="1" x14ac:dyDescent="0.25">
      <c r="L594" s="220"/>
      <c r="M594" s="220"/>
      <c r="N594" s="220"/>
      <c r="O594" s="220"/>
    </row>
    <row r="595" spans="12:15" ht="15" hidden="1" x14ac:dyDescent="0.25">
      <c r="L595" s="220"/>
      <c r="M595" s="220"/>
      <c r="N595" s="220"/>
      <c r="O595" s="220"/>
    </row>
    <row r="596" spans="12:15" ht="15" hidden="1" x14ac:dyDescent="0.25">
      <c r="L596" s="220"/>
      <c r="M596" s="220"/>
      <c r="N596" s="220"/>
      <c r="O596" s="220"/>
    </row>
    <row r="597" spans="12:15" ht="15" hidden="1" x14ac:dyDescent="0.25">
      <c r="L597" s="220"/>
      <c r="M597" s="220"/>
      <c r="N597" s="220"/>
      <c r="O597" s="220"/>
    </row>
    <row r="598" spans="12:15" ht="15" hidden="1" x14ac:dyDescent="0.25">
      <c r="L598" s="220"/>
      <c r="M598" s="220"/>
      <c r="N598" s="220"/>
      <c r="O598" s="220"/>
    </row>
    <row r="599" spans="12:15" ht="15" hidden="1" x14ac:dyDescent="0.25">
      <c r="L599" s="220"/>
      <c r="M599" s="220"/>
      <c r="N599" s="220"/>
      <c r="O599" s="220"/>
    </row>
    <row r="600" spans="12:15" ht="15" hidden="1" x14ac:dyDescent="0.25">
      <c r="L600" s="220"/>
      <c r="M600" s="220"/>
      <c r="N600" s="220"/>
      <c r="O600" s="220"/>
    </row>
    <row r="601" spans="12:15" ht="15" hidden="1" x14ac:dyDescent="0.25">
      <c r="L601" s="220"/>
      <c r="M601" s="220"/>
      <c r="N601" s="220"/>
      <c r="O601" s="220"/>
    </row>
    <row r="602" spans="12:15" ht="15" hidden="1" x14ac:dyDescent="0.25">
      <c r="L602" s="220"/>
      <c r="M602" s="220"/>
      <c r="N602" s="220"/>
      <c r="O602" s="220"/>
    </row>
    <row r="603" spans="12:15" ht="15" hidden="1" x14ac:dyDescent="0.25">
      <c r="L603" s="220"/>
      <c r="M603" s="220"/>
      <c r="N603" s="220"/>
      <c r="O603" s="220"/>
    </row>
    <row r="604" spans="12:15" ht="15" hidden="1" x14ac:dyDescent="0.25">
      <c r="L604" s="220"/>
      <c r="M604" s="220"/>
      <c r="N604" s="220"/>
      <c r="O604" s="220"/>
    </row>
    <row r="605" spans="12:15" ht="15" hidden="1" x14ac:dyDescent="0.25">
      <c r="L605" s="220"/>
      <c r="M605" s="220"/>
      <c r="N605" s="220"/>
      <c r="O605" s="220"/>
    </row>
    <row r="606" spans="12:15" ht="15" hidden="1" x14ac:dyDescent="0.25">
      <c r="L606" s="220"/>
      <c r="M606" s="220"/>
      <c r="N606" s="220"/>
      <c r="O606" s="220"/>
    </row>
    <row r="607" spans="12:15" ht="15" hidden="1" x14ac:dyDescent="0.25">
      <c r="L607" s="220"/>
      <c r="M607" s="220"/>
      <c r="N607" s="220"/>
      <c r="O607" s="220"/>
    </row>
    <row r="608" spans="12:15" ht="15" hidden="1" x14ac:dyDescent="0.25">
      <c r="L608" s="220"/>
      <c r="M608" s="220"/>
      <c r="N608" s="220"/>
      <c r="O608" s="220"/>
    </row>
    <row r="609" spans="12:15" ht="15" hidden="1" x14ac:dyDescent="0.25">
      <c r="L609" s="220"/>
      <c r="M609" s="220"/>
      <c r="N609" s="220"/>
      <c r="O609" s="220"/>
    </row>
    <row r="610" spans="12:15" ht="15" hidden="1" x14ac:dyDescent="0.25">
      <c r="L610" s="220"/>
      <c r="M610" s="220"/>
      <c r="N610" s="220"/>
      <c r="O610" s="220"/>
    </row>
    <row r="611" spans="12:15" ht="15" hidden="1" x14ac:dyDescent="0.25">
      <c r="L611" s="220"/>
      <c r="M611" s="220"/>
      <c r="N611" s="220"/>
      <c r="O611" s="220"/>
    </row>
    <row r="612" spans="12:15" ht="15" hidden="1" x14ac:dyDescent="0.25">
      <c r="L612" s="220"/>
      <c r="M612" s="220"/>
      <c r="N612" s="220"/>
      <c r="O612" s="220"/>
    </row>
    <row r="613" spans="12:15" ht="15" hidden="1" x14ac:dyDescent="0.25">
      <c r="L613" s="220"/>
      <c r="M613" s="220"/>
      <c r="N613" s="220"/>
      <c r="O613" s="220"/>
    </row>
    <row r="614" spans="12:15" ht="15" hidden="1" x14ac:dyDescent="0.25">
      <c r="L614" s="220"/>
      <c r="M614" s="220"/>
      <c r="N614" s="220"/>
      <c r="O614" s="220"/>
    </row>
    <row r="615" spans="12:15" ht="15" hidden="1" x14ac:dyDescent="0.25">
      <c r="L615" s="220"/>
      <c r="M615" s="220"/>
      <c r="N615" s="220"/>
      <c r="O615" s="220"/>
    </row>
    <row r="616" spans="12:15" ht="15" hidden="1" x14ac:dyDescent="0.25">
      <c r="L616" s="220"/>
      <c r="M616" s="220"/>
      <c r="N616" s="220"/>
      <c r="O616" s="220"/>
    </row>
    <row r="617" spans="12:15" ht="15" hidden="1" x14ac:dyDescent="0.25">
      <c r="L617" s="220"/>
      <c r="M617" s="220"/>
      <c r="N617" s="220"/>
      <c r="O617" s="220"/>
    </row>
    <row r="618" spans="12:15" ht="15" hidden="1" x14ac:dyDescent="0.25">
      <c r="L618" s="220"/>
      <c r="M618" s="220"/>
      <c r="N618" s="220"/>
      <c r="O618" s="220"/>
    </row>
    <row r="619" spans="12:15" ht="15" hidden="1" x14ac:dyDescent="0.25">
      <c r="L619" s="220"/>
      <c r="M619" s="220"/>
      <c r="N619" s="220"/>
      <c r="O619" s="220"/>
    </row>
    <row r="620" spans="12:15" ht="15" hidden="1" x14ac:dyDescent="0.25">
      <c r="L620" s="220"/>
      <c r="M620" s="220"/>
      <c r="N620" s="220"/>
      <c r="O620" s="220"/>
    </row>
    <row r="621" spans="12:15" ht="15" hidden="1" x14ac:dyDescent="0.25">
      <c r="L621" s="220"/>
      <c r="M621" s="220"/>
      <c r="N621" s="220"/>
      <c r="O621" s="220"/>
    </row>
    <row r="622" spans="12:15" ht="15" hidden="1" x14ac:dyDescent="0.25">
      <c r="L622" s="220"/>
      <c r="M622" s="220"/>
      <c r="N622" s="220"/>
      <c r="O622" s="220"/>
    </row>
    <row r="623" spans="12:15" ht="15" hidden="1" x14ac:dyDescent="0.25">
      <c r="L623" s="220"/>
      <c r="M623" s="220"/>
      <c r="N623" s="220"/>
      <c r="O623" s="220"/>
    </row>
    <row r="624" spans="12:15" ht="15" hidden="1" x14ac:dyDescent="0.25">
      <c r="L624" s="220"/>
      <c r="M624" s="220"/>
      <c r="N624" s="220"/>
      <c r="O624" s="220"/>
    </row>
    <row r="625" spans="12:15" ht="15" hidden="1" x14ac:dyDescent="0.25">
      <c r="L625" s="220"/>
      <c r="M625" s="220"/>
      <c r="N625" s="220"/>
      <c r="O625" s="220"/>
    </row>
    <row r="626" spans="12:15" ht="15" hidden="1" x14ac:dyDescent="0.25">
      <c r="L626" s="220"/>
      <c r="M626" s="220"/>
      <c r="N626" s="220"/>
      <c r="O626" s="220"/>
    </row>
    <row r="627" spans="12:15" ht="15" hidden="1" x14ac:dyDescent="0.25">
      <c r="L627" s="220"/>
      <c r="M627" s="220"/>
      <c r="N627" s="220"/>
      <c r="O627" s="220"/>
    </row>
    <row r="628" spans="12:15" ht="15" hidden="1" x14ac:dyDescent="0.25">
      <c r="L628" s="220"/>
      <c r="M628" s="220"/>
      <c r="N628" s="220"/>
      <c r="O628" s="220"/>
    </row>
    <row r="629" spans="12:15" ht="15" hidden="1" x14ac:dyDescent="0.25">
      <c r="L629" s="220"/>
      <c r="M629" s="220"/>
      <c r="N629" s="220"/>
      <c r="O629" s="220"/>
    </row>
    <row r="630" spans="12:15" ht="15" hidden="1" x14ac:dyDescent="0.25">
      <c r="L630" s="220"/>
      <c r="M630" s="220"/>
      <c r="N630" s="220"/>
      <c r="O630" s="220"/>
    </row>
    <row r="631" spans="12:15" ht="15" hidden="1" x14ac:dyDescent="0.25">
      <c r="L631" s="220"/>
      <c r="M631" s="220"/>
      <c r="N631" s="220"/>
      <c r="O631" s="220"/>
    </row>
    <row r="632" spans="12:15" ht="15" hidden="1" x14ac:dyDescent="0.25">
      <c r="L632" s="220"/>
      <c r="M632" s="220"/>
      <c r="N632" s="220"/>
      <c r="O632" s="220"/>
    </row>
    <row r="633" spans="12:15" ht="15" hidden="1" x14ac:dyDescent="0.25">
      <c r="L633" s="220"/>
      <c r="M633" s="220"/>
      <c r="N633" s="220"/>
      <c r="O633" s="220"/>
    </row>
    <row r="634" spans="12:15" ht="15" hidden="1" x14ac:dyDescent="0.25">
      <c r="L634" s="220"/>
      <c r="M634" s="220"/>
      <c r="N634" s="220"/>
      <c r="O634" s="220"/>
    </row>
    <row r="635" spans="12:15" ht="15" hidden="1" x14ac:dyDescent="0.25">
      <c r="L635" s="220"/>
      <c r="M635" s="220"/>
      <c r="N635" s="220"/>
      <c r="O635" s="220"/>
    </row>
    <row r="636" spans="12:15" ht="15" hidden="1" x14ac:dyDescent="0.25">
      <c r="L636" s="220"/>
      <c r="M636" s="220"/>
      <c r="N636" s="220"/>
      <c r="O636" s="220"/>
    </row>
    <row r="637" spans="12:15" ht="15" hidden="1" x14ac:dyDescent="0.25">
      <c r="L637" s="220"/>
      <c r="M637" s="220"/>
      <c r="N637" s="220"/>
      <c r="O637" s="220"/>
    </row>
    <row r="638" spans="12:15" ht="15" hidden="1" x14ac:dyDescent="0.25">
      <c r="L638" s="220"/>
      <c r="M638" s="220"/>
      <c r="N638" s="220"/>
      <c r="O638" s="220"/>
    </row>
    <row r="639" spans="12:15" ht="15" hidden="1" x14ac:dyDescent="0.25">
      <c r="L639" s="220"/>
      <c r="M639" s="220"/>
      <c r="N639" s="220"/>
      <c r="O639" s="220"/>
    </row>
    <row r="640" spans="12:15" ht="15" hidden="1" x14ac:dyDescent="0.25">
      <c r="L640" s="220"/>
      <c r="M640" s="220"/>
      <c r="N640" s="220"/>
      <c r="O640" s="220"/>
    </row>
    <row r="641" spans="12:15" ht="15" hidden="1" x14ac:dyDescent="0.25">
      <c r="L641" s="220"/>
      <c r="M641" s="220"/>
      <c r="N641" s="220"/>
      <c r="O641" s="220"/>
    </row>
    <row r="642" spans="12:15" ht="15" hidden="1" x14ac:dyDescent="0.25">
      <c r="L642" s="220"/>
      <c r="M642" s="220"/>
      <c r="N642" s="220"/>
      <c r="O642" s="220"/>
    </row>
    <row r="643" spans="12:15" ht="15" hidden="1" x14ac:dyDescent="0.25">
      <c r="L643" s="220"/>
      <c r="M643" s="220"/>
      <c r="N643" s="220"/>
      <c r="O643" s="220"/>
    </row>
    <row r="644" spans="12:15" ht="15" hidden="1" x14ac:dyDescent="0.25">
      <c r="L644" s="220"/>
      <c r="M644" s="220"/>
      <c r="N644" s="220"/>
      <c r="O644" s="220"/>
    </row>
    <row r="645" spans="12:15" ht="15" hidden="1" x14ac:dyDescent="0.25">
      <c r="L645" s="220"/>
      <c r="M645" s="220"/>
      <c r="N645" s="220"/>
      <c r="O645" s="220"/>
    </row>
    <row r="646" spans="12:15" ht="15" hidden="1" x14ac:dyDescent="0.25">
      <c r="L646" s="220"/>
      <c r="M646" s="220"/>
      <c r="N646" s="220"/>
      <c r="O646" s="220"/>
    </row>
    <row r="647" spans="12:15" ht="15" hidden="1" x14ac:dyDescent="0.25">
      <c r="L647" s="220"/>
      <c r="M647" s="220"/>
      <c r="N647" s="220"/>
      <c r="O647" s="220"/>
    </row>
    <row r="648" spans="12:15" ht="15" hidden="1" x14ac:dyDescent="0.25">
      <c r="L648" s="220"/>
      <c r="M648" s="220"/>
      <c r="N648" s="220"/>
      <c r="O648" s="220"/>
    </row>
    <row r="649" spans="12:15" ht="15" hidden="1" x14ac:dyDescent="0.25">
      <c r="L649" s="220"/>
      <c r="M649" s="220"/>
      <c r="N649" s="220"/>
      <c r="O649" s="220"/>
    </row>
    <row r="650" spans="12:15" ht="15" hidden="1" x14ac:dyDescent="0.25">
      <c r="L650" s="220"/>
      <c r="M650" s="220"/>
      <c r="N650" s="220"/>
      <c r="O650" s="220"/>
    </row>
    <row r="651" spans="12:15" ht="15" hidden="1" x14ac:dyDescent="0.25">
      <c r="L651" s="220"/>
      <c r="M651" s="220"/>
      <c r="N651" s="220"/>
      <c r="O651" s="220"/>
    </row>
    <row r="652" spans="12:15" ht="15" hidden="1" x14ac:dyDescent="0.25">
      <c r="L652" s="220"/>
      <c r="M652" s="220"/>
      <c r="N652" s="220"/>
      <c r="O652" s="220"/>
    </row>
    <row r="653" spans="12:15" ht="15" hidden="1" x14ac:dyDescent="0.25">
      <c r="L653" s="220"/>
      <c r="M653" s="220"/>
      <c r="N653" s="220"/>
      <c r="O653" s="220"/>
    </row>
    <row r="654" spans="12:15" ht="15" hidden="1" x14ac:dyDescent="0.25">
      <c r="L654" s="220"/>
      <c r="M654" s="220"/>
      <c r="N654" s="220"/>
      <c r="O654" s="220"/>
    </row>
    <row r="655" spans="12:15" ht="15" hidden="1" x14ac:dyDescent="0.25">
      <c r="L655" s="220"/>
      <c r="M655" s="220"/>
      <c r="N655" s="220"/>
      <c r="O655" s="220"/>
    </row>
    <row r="656" spans="12:15" ht="15" hidden="1" x14ac:dyDescent="0.25">
      <c r="L656" s="220"/>
      <c r="M656" s="220"/>
      <c r="N656" s="220"/>
      <c r="O656" s="220"/>
    </row>
    <row r="657" spans="12:15" ht="15" hidden="1" x14ac:dyDescent="0.25">
      <c r="L657" s="220"/>
      <c r="M657" s="220"/>
      <c r="N657" s="220"/>
      <c r="O657" s="220"/>
    </row>
    <row r="658" spans="12:15" ht="15" hidden="1" x14ac:dyDescent="0.25">
      <c r="L658" s="220"/>
      <c r="M658" s="220"/>
      <c r="N658" s="220"/>
      <c r="O658" s="220"/>
    </row>
    <row r="659" spans="12:15" ht="15" hidden="1" x14ac:dyDescent="0.25">
      <c r="L659" s="220"/>
      <c r="M659" s="220"/>
      <c r="N659" s="220"/>
      <c r="O659" s="220"/>
    </row>
    <row r="660" spans="12:15" ht="15" hidden="1" x14ac:dyDescent="0.25">
      <c r="L660" s="220"/>
      <c r="M660" s="220"/>
      <c r="N660" s="220"/>
      <c r="O660" s="220"/>
    </row>
    <row r="661" spans="12:15" ht="15" hidden="1" x14ac:dyDescent="0.25">
      <c r="L661" s="220"/>
      <c r="M661" s="220"/>
      <c r="N661" s="220"/>
      <c r="O661" s="220"/>
    </row>
    <row r="662" spans="12:15" ht="15" hidden="1" x14ac:dyDescent="0.25">
      <c r="L662" s="220"/>
      <c r="M662" s="220"/>
      <c r="N662" s="220"/>
      <c r="O662" s="220"/>
    </row>
    <row r="663" spans="12:15" ht="15" hidden="1" x14ac:dyDescent="0.25">
      <c r="L663" s="220"/>
      <c r="M663" s="220"/>
      <c r="N663" s="220"/>
      <c r="O663" s="220"/>
    </row>
    <row r="664" spans="12:15" ht="15" hidden="1" x14ac:dyDescent="0.25">
      <c r="L664" s="220"/>
      <c r="M664" s="220"/>
      <c r="N664" s="220"/>
      <c r="O664" s="220"/>
    </row>
    <row r="665" spans="12:15" ht="15" hidden="1" x14ac:dyDescent="0.25">
      <c r="L665" s="220"/>
      <c r="M665" s="220"/>
      <c r="N665" s="220"/>
      <c r="O665" s="220"/>
    </row>
    <row r="666" spans="12:15" ht="15" hidden="1" x14ac:dyDescent="0.25">
      <c r="L666" s="220"/>
      <c r="M666" s="220"/>
      <c r="N666" s="220"/>
      <c r="O666" s="220"/>
    </row>
    <row r="667" spans="12:15" ht="15" hidden="1" x14ac:dyDescent="0.25">
      <c r="L667" s="220"/>
      <c r="M667" s="220"/>
      <c r="N667" s="220"/>
      <c r="O667" s="220"/>
    </row>
    <row r="668" spans="12:15" ht="15" hidden="1" x14ac:dyDescent="0.25">
      <c r="L668" s="220"/>
      <c r="M668" s="220"/>
      <c r="N668" s="220"/>
      <c r="O668" s="220"/>
    </row>
    <row r="669" spans="12:15" ht="15" hidden="1" x14ac:dyDescent="0.25">
      <c r="L669" s="220"/>
      <c r="M669" s="220"/>
      <c r="N669" s="220"/>
      <c r="O669" s="220"/>
    </row>
    <row r="670" spans="12:15" ht="15" hidden="1" x14ac:dyDescent="0.25">
      <c r="L670" s="220"/>
      <c r="M670" s="220"/>
      <c r="N670" s="220"/>
      <c r="O670" s="220"/>
    </row>
    <row r="671" spans="12:15" ht="15" hidden="1" x14ac:dyDescent="0.25">
      <c r="L671" s="220"/>
      <c r="M671" s="220"/>
      <c r="N671" s="220"/>
      <c r="O671" s="220"/>
    </row>
    <row r="672" spans="12:15" ht="15" hidden="1" x14ac:dyDescent="0.25">
      <c r="L672" s="220"/>
      <c r="M672" s="220"/>
      <c r="N672" s="220"/>
      <c r="O672" s="220"/>
    </row>
    <row r="673" spans="12:15" ht="15" hidden="1" x14ac:dyDescent="0.25">
      <c r="L673" s="220"/>
      <c r="M673" s="220"/>
      <c r="N673" s="220"/>
      <c r="O673" s="220"/>
    </row>
    <row r="674" spans="12:15" ht="15" hidden="1" x14ac:dyDescent="0.25">
      <c r="L674" s="220"/>
      <c r="M674" s="220"/>
      <c r="N674" s="220"/>
      <c r="O674" s="220"/>
    </row>
    <row r="675" spans="12:15" ht="15" hidden="1" x14ac:dyDescent="0.25">
      <c r="L675" s="220"/>
      <c r="M675" s="220"/>
      <c r="N675" s="220"/>
      <c r="O675" s="220"/>
    </row>
    <row r="676" spans="12:15" ht="15" hidden="1" x14ac:dyDescent="0.25">
      <c r="L676" s="220"/>
      <c r="M676" s="220"/>
      <c r="N676" s="220"/>
      <c r="O676" s="220"/>
    </row>
    <row r="677" spans="12:15" ht="15" hidden="1" x14ac:dyDescent="0.25">
      <c r="L677" s="220"/>
      <c r="M677" s="220"/>
      <c r="N677" s="220"/>
      <c r="O677" s="220"/>
    </row>
    <row r="678" spans="12:15" ht="15" hidden="1" x14ac:dyDescent="0.25">
      <c r="L678" s="220"/>
      <c r="M678" s="220"/>
      <c r="N678" s="220"/>
      <c r="O678" s="220"/>
    </row>
    <row r="679" spans="12:15" ht="15" hidden="1" x14ac:dyDescent="0.25">
      <c r="L679" s="220"/>
      <c r="M679" s="220"/>
      <c r="N679" s="220"/>
      <c r="O679" s="220"/>
    </row>
    <row r="680" spans="12:15" ht="15" hidden="1" x14ac:dyDescent="0.25">
      <c r="L680" s="220"/>
      <c r="M680" s="220"/>
      <c r="N680" s="220"/>
      <c r="O680" s="220"/>
    </row>
    <row r="681" spans="12:15" ht="15" hidden="1" x14ac:dyDescent="0.25">
      <c r="L681" s="220"/>
      <c r="M681" s="220"/>
      <c r="N681" s="220"/>
      <c r="O681" s="220"/>
    </row>
    <row r="682" spans="12:15" ht="15" hidden="1" x14ac:dyDescent="0.25">
      <c r="L682" s="220"/>
      <c r="M682" s="220"/>
      <c r="N682" s="220"/>
      <c r="O682" s="220"/>
    </row>
    <row r="683" spans="12:15" ht="15" hidden="1" x14ac:dyDescent="0.25">
      <c r="L683" s="220"/>
      <c r="M683" s="220"/>
      <c r="N683" s="220"/>
      <c r="O683" s="220"/>
    </row>
    <row r="684" spans="12:15" ht="15" hidden="1" x14ac:dyDescent="0.25">
      <c r="L684" s="220"/>
      <c r="M684" s="220"/>
      <c r="N684" s="220"/>
      <c r="O684" s="220"/>
    </row>
    <row r="685" spans="12:15" ht="15" hidden="1" x14ac:dyDescent="0.25">
      <c r="L685" s="220"/>
      <c r="M685" s="220"/>
      <c r="N685" s="220"/>
      <c r="O685" s="220"/>
    </row>
    <row r="686" spans="12:15" ht="15" hidden="1" x14ac:dyDescent="0.25">
      <c r="L686" s="220"/>
      <c r="M686" s="220"/>
      <c r="N686" s="220"/>
      <c r="O686" s="220"/>
    </row>
    <row r="687" spans="12:15" ht="15" hidden="1" x14ac:dyDescent="0.25">
      <c r="L687" s="220"/>
      <c r="M687" s="220"/>
      <c r="N687" s="220"/>
      <c r="O687" s="220"/>
    </row>
    <row r="688" spans="12:15" ht="15" hidden="1" x14ac:dyDescent="0.25">
      <c r="L688" s="220"/>
      <c r="M688" s="220"/>
      <c r="N688" s="220"/>
      <c r="O688" s="220"/>
    </row>
    <row r="689" spans="12:15" ht="15" hidden="1" x14ac:dyDescent="0.25">
      <c r="L689" s="220"/>
      <c r="M689" s="220"/>
      <c r="N689" s="220"/>
      <c r="O689" s="220"/>
    </row>
    <row r="690" spans="12:15" ht="15" hidden="1" x14ac:dyDescent="0.25">
      <c r="L690" s="220"/>
      <c r="M690" s="220"/>
      <c r="N690" s="220"/>
      <c r="O690" s="220"/>
    </row>
    <row r="691" spans="12:15" ht="15" hidden="1" x14ac:dyDescent="0.25">
      <c r="L691" s="220"/>
      <c r="M691" s="220"/>
      <c r="N691" s="220"/>
      <c r="O691" s="220"/>
    </row>
    <row r="692" spans="12:15" ht="15" hidden="1" x14ac:dyDescent="0.25">
      <c r="L692" s="220"/>
      <c r="M692" s="220"/>
      <c r="N692" s="220"/>
      <c r="O692" s="220"/>
    </row>
    <row r="693" spans="12:15" ht="15" hidden="1" x14ac:dyDescent="0.25">
      <c r="L693" s="220"/>
      <c r="M693" s="220"/>
      <c r="N693" s="220"/>
      <c r="O693" s="220"/>
    </row>
    <row r="694" spans="12:15" ht="15" hidden="1" x14ac:dyDescent="0.25">
      <c r="L694" s="220"/>
      <c r="M694" s="220"/>
      <c r="N694" s="220"/>
      <c r="O694" s="220"/>
    </row>
    <row r="695" spans="12:15" ht="15" hidden="1" x14ac:dyDescent="0.25">
      <c r="L695" s="220"/>
      <c r="M695" s="220"/>
      <c r="N695" s="220"/>
      <c r="O695" s="220"/>
    </row>
    <row r="696" spans="12:15" ht="15" hidden="1" x14ac:dyDescent="0.25">
      <c r="L696" s="220"/>
      <c r="M696" s="220"/>
      <c r="N696" s="220"/>
      <c r="O696" s="220"/>
    </row>
    <row r="697" spans="12:15" ht="15" hidden="1" x14ac:dyDescent="0.25">
      <c r="L697" s="220"/>
      <c r="M697" s="220"/>
      <c r="N697" s="220"/>
      <c r="O697" s="220"/>
    </row>
    <row r="698" spans="12:15" ht="15" hidden="1" x14ac:dyDescent="0.25">
      <c r="L698" s="220"/>
      <c r="M698" s="220"/>
      <c r="N698" s="220"/>
      <c r="O698" s="220"/>
    </row>
    <row r="699" spans="12:15" ht="15" hidden="1" x14ac:dyDescent="0.25">
      <c r="L699" s="220"/>
      <c r="M699" s="220"/>
      <c r="N699" s="220"/>
      <c r="O699" s="220"/>
    </row>
    <row r="700" spans="12:15" ht="15" hidden="1" x14ac:dyDescent="0.25">
      <c r="L700" s="220"/>
      <c r="M700" s="220"/>
      <c r="N700" s="220"/>
      <c r="O700" s="220"/>
    </row>
    <row r="701" spans="12:15" ht="15" hidden="1" x14ac:dyDescent="0.25">
      <c r="L701" s="220"/>
      <c r="M701" s="220"/>
      <c r="N701" s="220"/>
      <c r="O701" s="220"/>
    </row>
    <row r="702" spans="12:15" ht="15" hidden="1" x14ac:dyDescent="0.25">
      <c r="L702" s="220"/>
      <c r="M702" s="220"/>
      <c r="N702" s="220"/>
      <c r="O702" s="220"/>
    </row>
    <row r="703" spans="12:15" ht="15" hidden="1" x14ac:dyDescent="0.25">
      <c r="L703" s="220"/>
      <c r="M703" s="220"/>
      <c r="N703" s="220"/>
      <c r="O703" s="220"/>
    </row>
    <row r="704" spans="12:15" ht="15" hidden="1" x14ac:dyDescent="0.25">
      <c r="L704" s="220"/>
      <c r="M704" s="220"/>
      <c r="N704" s="220"/>
      <c r="O704" s="220"/>
    </row>
    <row r="705" spans="12:15" ht="15" hidden="1" x14ac:dyDescent="0.25">
      <c r="L705" s="220"/>
      <c r="M705" s="220"/>
      <c r="N705" s="220"/>
      <c r="O705" s="220"/>
    </row>
    <row r="706" spans="12:15" ht="15" hidden="1" x14ac:dyDescent="0.25">
      <c r="L706" s="220"/>
      <c r="M706" s="220"/>
      <c r="N706" s="220"/>
      <c r="O706" s="220"/>
    </row>
    <row r="707" spans="12:15" ht="15" hidden="1" x14ac:dyDescent="0.25">
      <c r="L707" s="220"/>
      <c r="M707" s="220"/>
      <c r="N707" s="220"/>
      <c r="O707" s="220"/>
    </row>
    <row r="708" spans="12:15" ht="15" hidden="1" x14ac:dyDescent="0.25">
      <c r="L708" s="220"/>
      <c r="M708" s="220"/>
      <c r="N708" s="220"/>
      <c r="O708" s="220"/>
    </row>
    <row r="709" spans="12:15" ht="15" hidden="1" x14ac:dyDescent="0.25">
      <c r="L709" s="220"/>
      <c r="M709" s="220"/>
      <c r="N709" s="220"/>
      <c r="O709" s="220"/>
    </row>
    <row r="710" spans="12:15" ht="15" hidden="1" x14ac:dyDescent="0.25">
      <c r="L710" s="220"/>
      <c r="M710" s="220"/>
      <c r="N710" s="220"/>
      <c r="O710" s="220"/>
    </row>
    <row r="711" spans="12:15" ht="15" hidden="1" x14ac:dyDescent="0.25">
      <c r="L711" s="220"/>
      <c r="M711" s="220"/>
      <c r="N711" s="220"/>
      <c r="O711" s="220"/>
    </row>
    <row r="712" spans="12:15" ht="15" hidden="1" x14ac:dyDescent="0.25">
      <c r="L712" s="220"/>
      <c r="M712" s="220"/>
      <c r="N712" s="220"/>
      <c r="O712" s="220"/>
    </row>
    <row r="713" spans="12:15" ht="15" hidden="1" x14ac:dyDescent="0.25">
      <c r="L713" s="220"/>
      <c r="M713" s="220"/>
      <c r="N713" s="220"/>
      <c r="O713" s="220"/>
    </row>
    <row r="714" spans="12:15" ht="15" hidden="1" x14ac:dyDescent="0.25">
      <c r="L714" s="220"/>
      <c r="M714" s="220"/>
      <c r="N714" s="220"/>
      <c r="O714" s="220"/>
    </row>
    <row r="715" spans="12:15" ht="15" hidden="1" x14ac:dyDescent="0.25">
      <c r="L715" s="220"/>
      <c r="M715" s="220"/>
      <c r="N715" s="220"/>
      <c r="O715" s="220"/>
    </row>
    <row r="716" spans="12:15" ht="15" hidden="1" x14ac:dyDescent="0.25">
      <c r="L716" s="220"/>
      <c r="M716" s="220"/>
      <c r="N716" s="220"/>
      <c r="O716" s="220"/>
    </row>
    <row r="717" spans="12:15" ht="15" hidden="1" x14ac:dyDescent="0.25">
      <c r="L717" s="220"/>
      <c r="M717" s="220"/>
      <c r="N717" s="220"/>
      <c r="O717" s="220"/>
    </row>
    <row r="718" spans="12:15" ht="15" hidden="1" x14ac:dyDescent="0.25">
      <c r="L718" s="220"/>
      <c r="M718" s="220"/>
      <c r="N718" s="220"/>
      <c r="O718" s="220"/>
    </row>
    <row r="719" spans="12:15" ht="15" hidden="1" x14ac:dyDescent="0.25">
      <c r="L719" s="220"/>
      <c r="M719" s="220"/>
      <c r="N719" s="220"/>
      <c r="O719" s="220"/>
    </row>
    <row r="720" spans="12:15" ht="15" hidden="1" x14ac:dyDescent="0.25">
      <c r="L720" s="220"/>
      <c r="M720" s="220"/>
      <c r="N720" s="220"/>
      <c r="O720" s="220"/>
    </row>
    <row r="721" spans="12:15" ht="15" hidden="1" x14ac:dyDescent="0.25">
      <c r="L721" s="220"/>
      <c r="M721" s="220"/>
      <c r="N721" s="220"/>
      <c r="O721" s="220"/>
    </row>
    <row r="722" spans="12:15" ht="15" hidden="1" x14ac:dyDescent="0.25">
      <c r="L722" s="220"/>
      <c r="M722" s="220"/>
      <c r="N722" s="220"/>
      <c r="O722" s="220"/>
    </row>
    <row r="723" spans="12:15" ht="15" hidden="1" x14ac:dyDescent="0.25">
      <c r="L723" s="220"/>
      <c r="M723" s="220"/>
      <c r="N723" s="220"/>
      <c r="O723" s="220"/>
    </row>
    <row r="724" spans="12:15" ht="15" hidden="1" x14ac:dyDescent="0.25">
      <c r="L724" s="220"/>
      <c r="M724" s="220"/>
      <c r="N724" s="220"/>
      <c r="O724" s="220"/>
    </row>
    <row r="725" spans="12:15" ht="15" hidden="1" x14ac:dyDescent="0.25">
      <c r="L725" s="220"/>
      <c r="M725" s="220"/>
      <c r="N725" s="220"/>
      <c r="O725" s="220"/>
    </row>
    <row r="726" spans="12:15" ht="15" hidden="1" x14ac:dyDescent="0.25">
      <c r="L726" s="220"/>
      <c r="M726" s="220"/>
      <c r="N726" s="220"/>
      <c r="O726" s="220"/>
    </row>
    <row r="727" spans="12:15" ht="15" hidden="1" x14ac:dyDescent="0.25">
      <c r="L727" s="220"/>
      <c r="M727" s="220"/>
      <c r="N727" s="220"/>
      <c r="O727" s="220"/>
    </row>
    <row r="728" spans="12:15" ht="15" hidden="1" x14ac:dyDescent="0.25">
      <c r="L728" s="220"/>
      <c r="M728" s="220"/>
      <c r="N728" s="220"/>
      <c r="O728" s="220"/>
    </row>
    <row r="729" spans="12:15" ht="15" hidden="1" x14ac:dyDescent="0.25">
      <c r="L729" s="220"/>
      <c r="M729" s="220"/>
      <c r="N729" s="220"/>
      <c r="O729" s="220"/>
    </row>
    <row r="730" spans="12:15" ht="15" hidden="1" x14ac:dyDescent="0.25">
      <c r="L730" s="220"/>
      <c r="M730" s="220"/>
      <c r="N730" s="220"/>
      <c r="O730" s="220"/>
    </row>
    <row r="731" spans="12:15" ht="15" hidden="1" x14ac:dyDescent="0.25">
      <c r="L731" s="220"/>
      <c r="M731" s="220"/>
      <c r="N731" s="220"/>
      <c r="O731" s="220"/>
    </row>
    <row r="732" spans="12:15" ht="15" hidden="1" x14ac:dyDescent="0.25">
      <c r="L732" s="220"/>
      <c r="M732" s="220"/>
      <c r="N732" s="220"/>
      <c r="O732" s="220"/>
    </row>
    <row r="733" spans="12:15" ht="15" hidden="1" x14ac:dyDescent="0.25">
      <c r="L733" s="220"/>
      <c r="M733" s="220"/>
      <c r="N733" s="220"/>
      <c r="O733" s="220"/>
    </row>
    <row r="734" spans="12:15" ht="15" hidden="1" x14ac:dyDescent="0.25">
      <c r="L734" s="220"/>
      <c r="M734" s="220"/>
      <c r="N734" s="220"/>
      <c r="O734" s="220"/>
    </row>
    <row r="735" spans="12:15" ht="15" hidden="1" x14ac:dyDescent="0.25">
      <c r="L735" s="220"/>
      <c r="M735" s="220"/>
      <c r="N735" s="220"/>
      <c r="O735" s="220"/>
    </row>
    <row r="736" spans="12:15" ht="15" hidden="1" x14ac:dyDescent="0.25">
      <c r="L736" s="220"/>
      <c r="M736" s="220"/>
      <c r="N736" s="220"/>
      <c r="O736" s="220"/>
    </row>
    <row r="737" spans="12:15" ht="15" hidden="1" x14ac:dyDescent="0.25">
      <c r="L737" s="220"/>
      <c r="M737" s="220"/>
      <c r="N737" s="220"/>
      <c r="O737" s="220"/>
    </row>
    <row r="738" spans="12:15" ht="15" hidden="1" x14ac:dyDescent="0.25">
      <c r="L738" s="220"/>
      <c r="M738" s="220"/>
      <c r="N738" s="220"/>
      <c r="O738" s="220"/>
    </row>
    <row r="739" spans="12:15" ht="15" hidden="1" x14ac:dyDescent="0.25">
      <c r="L739" s="220"/>
      <c r="M739" s="220"/>
      <c r="N739" s="220"/>
      <c r="O739" s="220"/>
    </row>
    <row r="740" spans="12:15" ht="15" hidden="1" x14ac:dyDescent="0.25">
      <c r="L740" s="220"/>
      <c r="M740" s="220"/>
      <c r="N740" s="220"/>
      <c r="O740" s="220"/>
    </row>
    <row r="741" spans="12:15" ht="15" hidden="1" x14ac:dyDescent="0.25">
      <c r="L741" s="220"/>
      <c r="M741" s="220"/>
      <c r="N741" s="220"/>
      <c r="O741" s="220"/>
    </row>
    <row r="742" spans="12:15" ht="15" hidden="1" x14ac:dyDescent="0.25">
      <c r="L742" s="220"/>
      <c r="M742" s="220"/>
      <c r="N742" s="220"/>
      <c r="O742" s="220"/>
    </row>
    <row r="743" spans="12:15" ht="15" hidden="1" x14ac:dyDescent="0.25">
      <c r="L743" s="220"/>
      <c r="M743" s="220"/>
      <c r="N743" s="220"/>
      <c r="O743" s="220"/>
    </row>
    <row r="744" spans="12:15" ht="15" hidden="1" x14ac:dyDescent="0.25">
      <c r="L744" s="220"/>
      <c r="M744" s="220"/>
      <c r="N744" s="220"/>
      <c r="O744" s="220"/>
    </row>
    <row r="745" spans="12:15" ht="15" hidden="1" x14ac:dyDescent="0.25">
      <c r="L745" s="220"/>
      <c r="M745" s="220"/>
      <c r="N745" s="220"/>
      <c r="O745" s="220"/>
    </row>
    <row r="746" spans="12:15" ht="15" hidden="1" x14ac:dyDescent="0.25">
      <c r="L746" s="220"/>
      <c r="M746" s="220"/>
      <c r="N746" s="220"/>
      <c r="O746" s="220"/>
    </row>
    <row r="747" spans="12:15" ht="15" hidden="1" x14ac:dyDescent="0.25">
      <c r="L747" s="220"/>
      <c r="M747" s="220"/>
      <c r="N747" s="220"/>
      <c r="O747" s="220"/>
    </row>
    <row r="748" spans="12:15" ht="15" hidden="1" x14ac:dyDescent="0.25">
      <c r="L748" s="220"/>
      <c r="M748" s="220"/>
      <c r="N748" s="220"/>
      <c r="O748" s="220"/>
    </row>
    <row r="749" spans="12:15" ht="15" hidden="1" x14ac:dyDescent="0.25">
      <c r="L749" s="220"/>
      <c r="M749" s="220"/>
      <c r="N749" s="220"/>
      <c r="O749" s="220"/>
    </row>
    <row r="750" spans="12:15" ht="15" hidden="1" x14ac:dyDescent="0.25">
      <c r="L750" s="220"/>
      <c r="M750" s="220"/>
      <c r="N750" s="220"/>
      <c r="O750" s="220"/>
    </row>
    <row r="751" spans="12:15" ht="15" hidden="1" x14ac:dyDescent="0.25">
      <c r="L751" s="220"/>
      <c r="M751" s="220"/>
      <c r="N751" s="220"/>
      <c r="O751" s="220"/>
    </row>
    <row r="752" spans="12:15" ht="15" hidden="1" x14ac:dyDescent="0.25">
      <c r="L752" s="220"/>
      <c r="M752" s="220"/>
      <c r="N752" s="220"/>
      <c r="O752" s="220"/>
    </row>
    <row r="753" spans="12:15" ht="15" hidden="1" x14ac:dyDescent="0.25">
      <c r="L753" s="220"/>
      <c r="M753" s="220"/>
      <c r="N753" s="220"/>
      <c r="O753" s="220"/>
    </row>
    <row r="754" spans="12:15" ht="15" hidden="1" x14ac:dyDescent="0.25">
      <c r="L754" s="220"/>
      <c r="M754" s="220"/>
      <c r="N754" s="220"/>
      <c r="O754" s="220"/>
    </row>
    <row r="755" spans="12:15" ht="15" hidden="1" x14ac:dyDescent="0.25">
      <c r="L755" s="220"/>
      <c r="M755" s="220"/>
      <c r="N755" s="220"/>
      <c r="O755" s="220"/>
    </row>
    <row r="756" spans="12:15" ht="15" hidden="1" x14ac:dyDescent="0.25">
      <c r="L756" s="220"/>
      <c r="M756" s="220"/>
      <c r="N756" s="220"/>
      <c r="O756" s="220"/>
    </row>
    <row r="757" spans="12:15" ht="15" hidden="1" x14ac:dyDescent="0.25">
      <c r="L757" s="220"/>
      <c r="M757" s="220"/>
      <c r="N757" s="220"/>
      <c r="O757" s="220"/>
    </row>
    <row r="758" spans="12:15" ht="15" hidden="1" x14ac:dyDescent="0.25">
      <c r="L758" s="220"/>
      <c r="M758" s="220"/>
      <c r="N758" s="220"/>
      <c r="O758" s="220"/>
    </row>
    <row r="759" spans="12:15" ht="15" hidden="1" x14ac:dyDescent="0.25">
      <c r="L759" s="220"/>
      <c r="M759" s="220"/>
      <c r="N759" s="220"/>
      <c r="O759" s="220"/>
    </row>
    <row r="760" spans="12:15" ht="15" hidden="1" x14ac:dyDescent="0.25">
      <c r="L760" s="220"/>
      <c r="M760" s="220"/>
      <c r="N760" s="220"/>
      <c r="O760" s="220"/>
    </row>
    <row r="761" spans="12:15" ht="15" hidden="1" x14ac:dyDescent="0.25">
      <c r="L761" s="220"/>
      <c r="M761" s="220"/>
      <c r="N761" s="220"/>
      <c r="O761" s="220"/>
    </row>
    <row r="762" spans="12:15" ht="15" hidden="1" x14ac:dyDescent="0.25">
      <c r="L762" s="220"/>
      <c r="M762" s="220"/>
      <c r="N762" s="220"/>
      <c r="O762" s="220"/>
    </row>
    <row r="763" spans="12:15" ht="15" hidden="1" x14ac:dyDescent="0.25">
      <c r="L763" s="220"/>
      <c r="M763" s="220"/>
      <c r="N763" s="220"/>
      <c r="O763" s="220"/>
    </row>
    <row r="764" spans="12:15" ht="15" hidden="1" x14ac:dyDescent="0.25">
      <c r="L764" s="220"/>
      <c r="M764" s="220"/>
      <c r="N764" s="220"/>
      <c r="O764" s="220"/>
    </row>
    <row r="765" spans="12:15" ht="15" hidden="1" x14ac:dyDescent="0.25">
      <c r="L765" s="220"/>
      <c r="M765" s="220"/>
      <c r="N765" s="220"/>
      <c r="O765" s="220"/>
    </row>
    <row r="766" spans="12:15" ht="15" hidden="1" x14ac:dyDescent="0.25">
      <c r="L766" s="220"/>
      <c r="M766" s="220"/>
      <c r="N766" s="220"/>
      <c r="O766" s="220"/>
    </row>
    <row r="767" spans="12:15" ht="15" hidden="1" x14ac:dyDescent="0.25">
      <c r="L767" s="220"/>
      <c r="M767" s="220"/>
      <c r="N767" s="220"/>
      <c r="O767" s="220"/>
    </row>
    <row r="768" spans="12:15" ht="15" hidden="1" x14ac:dyDescent="0.25">
      <c r="L768" s="220"/>
      <c r="M768" s="220"/>
      <c r="N768" s="220"/>
      <c r="O768" s="220"/>
    </row>
    <row r="769" spans="12:15" ht="15" hidden="1" x14ac:dyDescent="0.25">
      <c r="L769" s="220"/>
      <c r="M769" s="220"/>
      <c r="N769" s="220"/>
      <c r="O769" s="220"/>
    </row>
    <row r="770" spans="12:15" ht="15" hidden="1" x14ac:dyDescent="0.25">
      <c r="L770" s="220"/>
      <c r="M770" s="220"/>
      <c r="N770" s="220"/>
      <c r="O770" s="220"/>
    </row>
    <row r="771" spans="12:15" ht="15" hidden="1" x14ac:dyDescent="0.25">
      <c r="L771" s="220"/>
      <c r="M771" s="220"/>
      <c r="N771" s="220"/>
      <c r="O771" s="220"/>
    </row>
    <row r="772" spans="12:15" ht="15" hidden="1" x14ac:dyDescent="0.25">
      <c r="L772" s="220"/>
      <c r="M772" s="220"/>
      <c r="N772" s="220"/>
      <c r="O772" s="220"/>
    </row>
    <row r="773" spans="12:15" ht="15" hidden="1" x14ac:dyDescent="0.25">
      <c r="L773" s="220"/>
      <c r="M773" s="220"/>
      <c r="N773" s="220"/>
      <c r="O773" s="220"/>
    </row>
    <row r="774" spans="12:15" ht="15" hidden="1" x14ac:dyDescent="0.25">
      <c r="L774" s="220"/>
      <c r="M774" s="220"/>
      <c r="N774" s="220"/>
      <c r="O774" s="220"/>
    </row>
    <row r="775" spans="12:15" ht="15" hidden="1" x14ac:dyDescent="0.25">
      <c r="L775" s="220"/>
      <c r="M775" s="220"/>
      <c r="N775" s="220"/>
      <c r="O775" s="220"/>
    </row>
    <row r="776" spans="12:15" ht="15" hidden="1" x14ac:dyDescent="0.25">
      <c r="L776" s="220"/>
      <c r="M776" s="220"/>
      <c r="N776" s="220"/>
      <c r="O776" s="220"/>
    </row>
    <row r="777" spans="12:15" ht="15" hidden="1" x14ac:dyDescent="0.25">
      <c r="L777" s="220"/>
      <c r="M777" s="220"/>
      <c r="N777" s="220"/>
      <c r="O777" s="220"/>
    </row>
    <row r="778" spans="12:15" ht="15" hidden="1" x14ac:dyDescent="0.25">
      <c r="L778" s="220"/>
      <c r="M778" s="220"/>
      <c r="N778" s="220"/>
      <c r="O778" s="220"/>
    </row>
    <row r="779" spans="12:15" ht="15" hidden="1" x14ac:dyDescent="0.25">
      <c r="L779" s="220"/>
      <c r="M779" s="220"/>
      <c r="N779" s="220"/>
      <c r="O779" s="220"/>
    </row>
    <row r="780" spans="12:15" ht="15" hidden="1" x14ac:dyDescent="0.25">
      <c r="L780" s="220"/>
      <c r="M780" s="220"/>
      <c r="N780" s="220"/>
      <c r="O780" s="220"/>
    </row>
    <row r="781" spans="12:15" ht="15" hidden="1" x14ac:dyDescent="0.25">
      <c r="L781" s="220"/>
      <c r="M781" s="220"/>
      <c r="N781" s="220"/>
      <c r="O781" s="220"/>
    </row>
    <row r="782" spans="12:15" ht="15" hidden="1" x14ac:dyDescent="0.25">
      <c r="L782" s="220"/>
      <c r="M782" s="220"/>
      <c r="N782" s="220"/>
      <c r="O782" s="220"/>
    </row>
    <row r="783" spans="12:15" ht="15" hidden="1" x14ac:dyDescent="0.25">
      <c r="L783" s="220"/>
      <c r="M783" s="220"/>
      <c r="N783" s="220"/>
      <c r="O783" s="220"/>
    </row>
    <row r="784" spans="12:15" ht="15" hidden="1" x14ac:dyDescent="0.25">
      <c r="L784" s="220"/>
      <c r="M784" s="220"/>
      <c r="N784" s="220"/>
      <c r="O784" s="220"/>
    </row>
    <row r="785" spans="12:15" ht="15" hidden="1" x14ac:dyDescent="0.25">
      <c r="L785" s="220"/>
      <c r="M785" s="220"/>
      <c r="N785" s="220"/>
      <c r="O785" s="220"/>
    </row>
    <row r="786" spans="12:15" ht="15" hidden="1" x14ac:dyDescent="0.25">
      <c r="L786" s="220"/>
      <c r="M786" s="220"/>
      <c r="N786" s="220"/>
      <c r="O786" s="220"/>
    </row>
    <row r="787" spans="12:15" ht="15" hidden="1" x14ac:dyDescent="0.25">
      <c r="L787" s="220"/>
      <c r="M787" s="220"/>
      <c r="N787" s="220"/>
      <c r="O787" s="220"/>
    </row>
    <row r="788" spans="12:15" ht="15" hidden="1" x14ac:dyDescent="0.25">
      <c r="L788" s="220"/>
      <c r="M788" s="220"/>
      <c r="N788" s="220"/>
      <c r="O788" s="220"/>
    </row>
    <row r="789" spans="12:15" ht="15" hidden="1" x14ac:dyDescent="0.25">
      <c r="L789" s="220"/>
      <c r="M789" s="220"/>
      <c r="N789" s="220"/>
      <c r="O789" s="220"/>
    </row>
    <row r="790" spans="12:15" ht="15" hidden="1" x14ac:dyDescent="0.25">
      <c r="L790" s="220"/>
      <c r="M790" s="220"/>
      <c r="N790" s="220"/>
      <c r="O790" s="220"/>
    </row>
    <row r="791" spans="12:15" ht="15" hidden="1" x14ac:dyDescent="0.25">
      <c r="L791" s="220"/>
      <c r="M791" s="220"/>
      <c r="N791" s="220"/>
      <c r="O791" s="220"/>
    </row>
    <row r="792" spans="12:15" ht="15" hidden="1" x14ac:dyDescent="0.25">
      <c r="L792" s="220"/>
      <c r="M792" s="220"/>
      <c r="N792" s="220"/>
      <c r="O792" s="220"/>
    </row>
    <row r="793" spans="12:15" ht="15" hidden="1" x14ac:dyDescent="0.25">
      <c r="L793" s="220"/>
      <c r="M793" s="220"/>
      <c r="N793" s="220"/>
      <c r="O793" s="220"/>
    </row>
    <row r="794" spans="12:15" ht="15" hidden="1" x14ac:dyDescent="0.25">
      <c r="L794" s="220"/>
      <c r="M794" s="220"/>
      <c r="N794" s="220"/>
      <c r="O794" s="220"/>
    </row>
    <row r="795" spans="12:15" ht="15" hidden="1" x14ac:dyDescent="0.25">
      <c r="L795" s="220"/>
      <c r="M795" s="220"/>
      <c r="N795" s="220"/>
      <c r="O795" s="220"/>
    </row>
    <row r="796" spans="12:15" ht="15" hidden="1" x14ac:dyDescent="0.25">
      <c r="L796" s="220"/>
      <c r="M796" s="220"/>
      <c r="N796" s="220"/>
      <c r="O796" s="220"/>
    </row>
    <row r="797" spans="12:15" ht="15" hidden="1" x14ac:dyDescent="0.25">
      <c r="L797" s="220"/>
      <c r="M797" s="220"/>
      <c r="N797" s="220"/>
      <c r="O797" s="220"/>
    </row>
    <row r="798" spans="12:15" ht="15" hidden="1" x14ac:dyDescent="0.25">
      <c r="L798" s="220"/>
      <c r="M798" s="220"/>
      <c r="N798" s="220"/>
      <c r="O798" s="220"/>
    </row>
    <row r="799" spans="12:15" ht="15" hidden="1" x14ac:dyDescent="0.25">
      <c r="L799" s="220"/>
      <c r="M799" s="220"/>
      <c r="N799" s="220"/>
      <c r="O799" s="220"/>
    </row>
    <row r="800" spans="12:15" ht="15" hidden="1" x14ac:dyDescent="0.25">
      <c r="L800" s="220"/>
      <c r="M800" s="220"/>
      <c r="N800" s="220"/>
      <c r="O800" s="220"/>
    </row>
    <row r="801" spans="12:15" ht="15" hidden="1" x14ac:dyDescent="0.25">
      <c r="L801" s="220"/>
      <c r="M801" s="220"/>
      <c r="N801" s="220"/>
      <c r="O801" s="220"/>
    </row>
    <row r="802" spans="12:15" ht="15" hidden="1" x14ac:dyDescent="0.25">
      <c r="L802" s="220"/>
      <c r="M802" s="220"/>
      <c r="N802" s="220"/>
      <c r="O802" s="220"/>
    </row>
    <row r="803" spans="12:15" ht="15" hidden="1" x14ac:dyDescent="0.25">
      <c r="L803" s="220"/>
      <c r="M803" s="220"/>
      <c r="N803" s="220"/>
      <c r="O803" s="220"/>
    </row>
    <row r="804" spans="12:15" ht="15" hidden="1" x14ac:dyDescent="0.25">
      <c r="L804" s="220"/>
      <c r="M804" s="220"/>
      <c r="N804" s="220"/>
      <c r="O804" s="220"/>
    </row>
    <row r="805" spans="12:15" ht="15" hidden="1" x14ac:dyDescent="0.25">
      <c r="L805" s="220"/>
      <c r="M805" s="220"/>
      <c r="N805" s="220"/>
      <c r="O805" s="220"/>
    </row>
    <row r="806" spans="12:15" ht="15" hidden="1" x14ac:dyDescent="0.25">
      <c r="L806" s="220"/>
      <c r="M806" s="220"/>
      <c r="N806" s="220"/>
      <c r="O806" s="220"/>
    </row>
    <row r="807" spans="12:15" ht="15" hidden="1" x14ac:dyDescent="0.25">
      <c r="L807" s="220"/>
      <c r="M807" s="220"/>
      <c r="N807" s="220"/>
      <c r="O807" s="220"/>
    </row>
    <row r="808" spans="12:15" ht="15" hidden="1" x14ac:dyDescent="0.25">
      <c r="L808" s="220"/>
      <c r="M808" s="220"/>
      <c r="N808" s="220"/>
      <c r="O808" s="220"/>
    </row>
    <row r="809" spans="12:15" ht="15" hidden="1" x14ac:dyDescent="0.25">
      <c r="L809" s="220"/>
      <c r="M809" s="220"/>
      <c r="N809" s="220"/>
      <c r="O809" s="220"/>
    </row>
    <row r="810" spans="12:15" ht="15" hidden="1" x14ac:dyDescent="0.25">
      <c r="L810" s="220"/>
      <c r="M810" s="220"/>
      <c r="N810" s="220"/>
      <c r="O810" s="220"/>
    </row>
    <row r="811" spans="12:15" ht="15" hidden="1" x14ac:dyDescent="0.25">
      <c r="L811" s="220"/>
      <c r="M811" s="220"/>
      <c r="N811" s="220"/>
      <c r="O811" s="220"/>
    </row>
    <row r="812" spans="12:15" ht="15" hidden="1" x14ac:dyDescent="0.25">
      <c r="L812" s="220"/>
      <c r="M812" s="220"/>
      <c r="N812" s="220"/>
      <c r="O812" s="220"/>
    </row>
    <row r="813" spans="12:15" ht="15" hidden="1" x14ac:dyDescent="0.25">
      <c r="L813" s="220"/>
      <c r="M813" s="220"/>
      <c r="N813" s="220"/>
      <c r="O813" s="220"/>
    </row>
    <row r="814" spans="12:15" ht="15" hidden="1" x14ac:dyDescent="0.25">
      <c r="L814" s="220"/>
      <c r="M814" s="220"/>
      <c r="N814" s="220"/>
      <c r="O814" s="220"/>
    </row>
    <row r="815" spans="12:15" ht="15" hidden="1" x14ac:dyDescent="0.25">
      <c r="L815" s="220"/>
      <c r="M815" s="220"/>
      <c r="N815" s="220"/>
      <c r="O815" s="220"/>
    </row>
    <row r="816" spans="12:15" ht="15" hidden="1" x14ac:dyDescent="0.25">
      <c r="L816" s="220"/>
      <c r="M816" s="220"/>
      <c r="N816" s="220"/>
      <c r="O816" s="220"/>
    </row>
    <row r="817" spans="12:15" ht="15" hidden="1" x14ac:dyDescent="0.25">
      <c r="L817" s="220"/>
      <c r="M817" s="220"/>
      <c r="N817" s="220"/>
      <c r="O817" s="220"/>
    </row>
    <row r="818" spans="12:15" ht="15" hidden="1" x14ac:dyDescent="0.25">
      <c r="L818" s="220"/>
      <c r="M818" s="220"/>
      <c r="N818" s="220"/>
      <c r="O818" s="220"/>
    </row>
    <row r="819" spans="12:15" ht="15" hidden="1" x14ac:dyDescent="0.25">
      <c r="L819" s="220"/>
      <c r="M819" s="220"/>
      <c r="N819" s="220"/>
      <c r="O819" s="220"/>
    </row>
    <row r="820" spans="12:15" ht="15" hidden="1" x14ac:dyDescent="0.25">
      <c r="L820" s="220"/>
      <c r="M820" s="220"/>
      <c r="N820" s="220"/>
      <c r="O820" s="220"/>
    </row>
    <row r="821" spans="12:15" ht="15" hidden="1" x14ac:dyDescent="0.25">
      <c r="L821" s="220"/>
      <c r="M821" s="220"/>
      <c r="N821" s="220"/>
      <c r="O821" s="220"/>
    </row>
    <row r="822" spans="12:15" ht="15" hidden="1" x14ac:dyDescent="0.25">
      <c r="L822" s="220"/>
      <c r="M822" s="220"/>
      <c r="N822" s="220"/>
      <c r="O822" s="220"/>
    </row>
    <row r="823" spans="12:15" ht="15" hidden="1" x14ac:dyDescent="0.25">
      <c r="L823" s="220"/>
      <c r="M823" s="220"/>
      <c r="N823" s="220"/>
      <c r="O823" s="220"/>
    </row>
    <row r="824" spans="12:15" ht="15" hidden="1" x14ac:dyDescent="0.25">
      <c r="L824" s="220"/>
      <c r="M824" s="220"/>
      <c r="N824" s="220"/>
      <c r="O824" s="220"/>
    </row>
    <row r="825" spans="12:15" ht="15" hidden="1" x14ac:dyDescent="0.25">
      <c r="L825" s="220"/>
      <c r="M825" s="220"/>
      <c r="N825" s="220"/>
      <c r="O825" s="220"/>
    </row>
    <row r="826" spans="12:15" ht="15" hidden="1" x14ac:dyDescent="0.25">
      <c r="L826" s="220"/>
      <c r="M826" s="220"/>
      <c r="N826" s="220"/>
      <c r="O826" s="220"/>
    </row>
    <row r="827" spans="12:15" ht="15" hidden="1" x14ac:dyDescent="0.25">
      <c r="L827" s="220"/>
      <c r="M827" s="220"/>
      <c r="N827" s="220"/>
      <c r="O827" s="220"/>
    </row>
    <row r="828" spans="12:15" ht="15" hidden="1" x14ac:dyDescent="0.25">
      <c r="L828" s="220"/>
      <c r="M828" s="220"/>
      <c r="N828" s="220"/>
      <c r="O828" s="220"/>
    </row>
    <row r="829" spans="12:15" ht="15" hidden="1" x14ac:dyDescent="0.25">
      <c r="L829" s="220"/>
      <c r="M829" s="220"/>
      <c r="N829" s="220"/>
      <c r="O829" s="220"/>
    </row>
    <row r="830" spans="12:15" ht="15" hidden="1" x14ac:dyDescent="0.25">
      <c r="L830" s="220"/>
      <c r="M830" s="220"/>
      <c r="N830" s="220"/>
      <c r="O830" s="220"/>
    </row>
    <row r="831" spans="12:15" ht="15" hidden="1" x14ac:dyDescent="0.25">
      <c r="L831" s="220"/>
      <c r="M831" s="220"/>
      <c r="N831" s="220"/>
      <c r="O831" s="220"/>
    </row>
    <row r="832" spans="12:15" ht="15" hidden="1" x14ac:dyDescent="0.25">
      <c r="L832" s="220"/>
      <c r="M832" s="220"/>
      <c r="N832" s="220"/>
      <c r="O832" s="220"/>
    </row>
    <row r="833" spans="12:15" ht="15" hidden="1" x14ac:dyDescent="0.25">
      <c r="L833" s="220"/>
      <c r="M833" s="220"/>
      <c r="N833" s="220"/>
      <c r="O833" s="220"/>
    </row>
    <row r="834" spans="12:15" ht="15" hidden="1" x14ac:dyDescent="0.25">
      <c r="L834" s="220"/>
      <c r="M834" s="220"/>
      <c r="N834" s="220"/>
      <c r="O834" s="220"/>
    </row>
    <row r="835" spans="12:15" ht="15" hidden="1" x14ac:dyDescent="0.25">
      <c r="L835" s="220"/>
      <c r="M835" s="220"/>
      <c r="N835" s="220"/>
      <c r="O835" s="220"/>
    </row>
    <row r="836" spans="12:15" ht="15" hidden="1" x14ac:dyDescent="0.25">
      <c r="L836" s="220"/>
      <c r="M836" s="220"/>
      <c r="N836" s="220"/>
      <c r="O836" s="220"/>
    </row>
    <row r="837" spans="12:15" ht="15" hidden="1" x14ac:dyDescent="0.25">
      <c r="L837" s="220"/>
      <c r="M837" s="220"/>
      <c r="N837" s="220"/>
      <c r="O837" s="220"/>
    </row>
    <row r="838" spans="12:15" ht="15" hidden="1" x14ac:dyDescent="0.25">
      <c r="L838" s="220"/>
      <c r="M838" s="220"/>
      <c r="N838" s="220"/>
      <c r="O838" s="220"/>
    </row>
    <row r="839" spans="12:15" ht="15" hidden="1" x14ac:dyDescent="0.25">
      <c r="L839" s="220"/>
      <c r="M839" s="220"/>
      <c r="N839" s="220"/>
      <c r="O839" s="220"/>
    </row>
    <row r="840" spans="12:15" ht="15" hidden="1" x14ac:dyDescent="0.25">
      <c r="L840" s="220"/>
      <c r="M840" s="220"/>
      <c r="N840" s="220"/>
      <c r="O840" s="220"/>
    </row>
    <row r="841" spans="12:15" ht="15" hidden="1" x14ac:dyDescent="0.25">
      <c r="L841" s="220"/>
      <c r="M841" s="220"/>
      <c r="N841" s="220"/>
      <c r="O841" s="220"/>
    </row>
    <row r="842" spans="12:15" ht="15" hidden="1" x14ac:dyDescent="0.25">
      <c r="L842" s="220"/>
      <c r="M842" s="220"/>
      <c r="N842" s="220"/>
      <c r="O842" s="220"/>
    </row>
    <row r="843" spans="12:15" ht="15" hidden="1" x14ac:dyDescent="0.25">
      <c r="L843" s="220"/>
      <c r="M843" s="220"/>
      <c r="N843" s="220"/>
      <c r="O843" s="220"/>
    </row>
    <row r="844" spans="12:15" ht="15" hidden="1" x14ac:dyDescent="0.25">
      <c r="L844" s="220"/>
      <c r="M844" s="220"/>
      <c r="N844" s="220"/>
      <c r="O844" s="220"/>
    </row>
    <row r="845" spans="12:15" ht="15" hidden="1" x14ac:dyDescent="0.25">
      <c r="L845" s="220"/>
      <c r="M845" s="220"/>
      <c r="N845" s="220"/>
      <c r="O845" s="220"/>
    </row>
    <row r="846" spans="12:15" ht="15" hidden="1" x14ac:dyDescent="0.25">
      <c r="L846" s="220"/>
      <c r="M846" s="220"/>
      <c r="N846" s="220"/>
      <c r="O846" s="220"/>
    </row>
    <row r="847" spans="12:15" ht="15" hidden="1" x14ac:dyDescent="0.25">
      <c r="L847" s="220"/>
      <c r="M847" s="220"/>
      <c r="N847" s="220"/>
      <c r="O847" s="220"/>
    </row>
    <row r="848" spans="12:15" ht="15" hidden="1" x14ac:dyDescent="0.25">
      <c r="L848" s="220"/>
      <c r="M848" s="220"/>
      <c r="N848" s="220"/>
      <c r="O848" s="220"/>
    </row>
    <row r="849" spans="12:15" ht="15" hidden="1" x14ac:dyDescent="0.25">
      <c r="L849" s="220"/>
      <c r="M849" s="220"/>
      <c r="N849" s="220"/>
      <c r="O849" s="220"/>
    </row>
    <row r="850" spans="12:15" ht="15" hidden="1" x14ac:dyDescent="0.25">
      <c r="L850" s="220"/>
      <c r="M850" s="220"/>
      <c r="N850" s="220"/>
      <c r="O850" s="220"/>
    </row>
    <row r="851" spans="12:15" ht="15" hidden="1" x14ac:dyDescent="0.25">
      <c r="L851" s="220"/>
      <c r="M851" s="220"/>
      <c r="N851" s="220"/>
      <c r="O851" s="220"/>
    </row>
    <row r="852" spans="12:15" ht="15" hidden="1" x14ac:dyDescent="0.25">
      <c r="L852" s="220"/>
      <c r="M852" s="220"/>
      <c r="N852" s="220"/>
      <c r="O852" s="220"/>
    </row>
    <row r="853" spans="12:15" ht="15" hidden="1" x14ac:dyDescent="0.25">
      <c r="L853" s="220"/>
      <c r="M853" s="220"/>
      <c r="N853" s="220"/>
      <c r="O853" s="220"/>
    </row>
    <row r="854" spans="12:15" ht="15" hidden="1" x14ac:dyDescent="0.25">
      <c r="L854" s="220"/>
      <c r="M854" s="220"/>
      <c r="N854" s="220"/>
      <c r="O854" s="220"/>
    </row>
    <row r="855" spans="12:15" ht="15" hidden="1" x14ac:dyDescent="0.25">
      <c r="L855" s="220"/>
      <c r="M855" s="220"/>
      <c r="N855" s="220"/>
      <c r="O855" s="220"/>
    </row>
    <row r="856" spans="12:15" ht="15" hidden="1" x14ac:dyDescent="0.25">
      <c r="L856" s="220"/>
      <c r="M856" s="220"/>
      <c r="N856" s="220"/>
      <c r="O856" s="220"/>
    </row>
    <row r="857" spans="12:15" ht="15" hidden="1" x14ac:dyDescent="0.25">
      <c r="L857" s="220"/>
      <c r="M857" s="220"/>
      <c r="N857" s="220"/>
      <c r="O857" s="220"/>
    </row>
    <row r="858" spans="12:15" ht="15" hidden="1" x14ac:dyDescent="0.25">
      <c r="L858" s="220"/>
      <c r="M858" s="220"/>
      <c r="N858" s="220"/>
      <c r="O858" s="220"/>
    </row>
    <row r="859" spans="12:15" ht="15" hidden="1" x14ac:dyDescent="0.25">
      <c r="L859" s="220"/>
      <c r="M859" s="220"/>
      <c r="N859" s="220"/>
      <c r="O859" s="220"/>
    </row>
    <row r="860" spans="12:15" ht="15" hidden="1" x14ac:dyDescent="0.25">
      <c r="L860" s="220"/>
      <c r="M860" s="220"/>
      <c r="N860" s="220"/>
      <c r="O860" s="220"/>
    </row>
    <row r="861" spans="12:15" ht="15" hidden="1" x14ac:dyDescent="0.25">
      <c r="L861" s="220"/>
      <c r="M861" s="220"/>
      <c r="N861" s="220"/>
      <c r="O861" s="220"/>
    </row>
    <row r="862" spans="12:15" ht="15" hidden="1" x14ac:dyDescent="0.25">
      <c r="L862" s="220"/>
      <c r="M862" s="220"/>
      <c r="N862" s="220"/>
      <c r="O862" s="220"/>
    </row>
    <row r="863" spans="12:15" ht="15" hidden="1" x14ac:dyDescent="0.25">
      <c r="L863" s="220"/>
      <c r="M863" s="220"/>
      <c r="N863" s="220"/>
      <c r="O863" s="220"/>
    </row>
    <row r="864" spans="12:15" ht="15" hidden="1" x14ac:dyDescent="0.25">
      <c r="L864" s="220"/>
      <c r="M864" s="220"/>
      <c r="N864" s="220"/>
      <c r="O864" s="220"/>
    </row>
    <row r="865" spans="12:15" ht="15" hidden="1" x14ac:dyDescent="0.25">
      <c r="L865" s="220"/>
      <c r="M865" s="220"/>
      <c r="N865" s="220"/>
      <c r="O865" s="220"/>
    </row>
    <row r="866" spans="12:15" ht="15" hidden="1" x14ac:dyDescent="0.25">
      <c r="L866" s="220"/>
      <c r="M866" s="220"/>
      <c r="N866" s="220"/>
      <c r="O866" s="220"/>
    </row>
    <row r="867" spans="12:15" ht="15" hidden="1" x14ac:dyDescent="0.25">
      <c r="L867" s="220"/>
      <c r="M867" s="220"/>
      <c r="N867" s="220"/>
      <c r="O867" s="220"/>
    </row>
    <row r="868" spans="12:15" ht="15" hidden="1" x14ac:dyDescent="0.25">
      <c r="L868" s="220"/>
      <c r="M868" s="220"/>
      <c r="N868" s="220"/>
      <c r="O868" s="220"/>
    </row>
    <row r="869" spans="12:15" ht="15" hidden="1" x14ac:dyDescent="0.25">
      <c r="L869" s="220"/>
      <c r="M869" s="220"/>
      <c r="N869" s="220"/>
      <c r="O869" s="220"/>
    </row>
    <row r="870" spans="12:15" ht="15" hidden="1" x14ac:dyDescent="0.25">
      <c r="L870" s="220"/>
      <c r="M870" s="220"/>
      <c r="N870" s="220"/>
      <c r="O870" s="220"/>
    </row>
    <row r="871" spans="12:15" ht="15" hidden="1" x14ac:dyDescent="0.25">
      <c r="L871" s="220"/>
      <c r="M871" s="220"/>
      <c r="N871" s="220"/>
      <c r="O871" s="220"/>
    </row>
    <row r="872" spans="12:15" ht="15" hidden="1" x14ac:dyDescent="0.25">
      <c r="L872" s="220"/>
      <c r="M872" s="220"/>
      <c r="N872" s="220"/>
      <c r="O872" s="220"/>
    </row>
    <row r="873" spans="12:15" ht="15" hidden="1" x14ac:dyDescent="0.25">
      <c r="L873" s="220"/>
      <c r="M873" s="220"/>
      <c r="N873" s="220"/>
      <c r="O873" s="220"/>
    </row>
    <row r="874" spans="12:15" ht="15" hidden="1" x14ac:dyDescent="0.25">
      <c r="L874" s="220"/>
      <c r="M874" s="220"/>
      <c r="N874" s="220"/>
      <c r="O874" s="220"/>
    </row>
    <row r="875" spans="12:15" ht="15" hidden="1" x14ac:dyDescent="0.25">
      <c r="L875" s="220"/>
      <c r="M875" s="220"/>
      <c r="N875" s="220"/>
      <c r="O875" s="220"/>
    </row>
    <row r="876" spans="12:15" ht="15" hidden="1" x14ac:dyDescent="0.25">
      <c r="L876" s="220"/>
      <c r="M876" s="220"/>
      <c r="N876" s="220"/>
      <c r="O876" s="220"/>
    </row>
    <row r="877" spans="12:15" ht="15" hidden="1" x14ac:dyDescent="0.25">
      <c r="L877" s="220"/>
      <c r="M877" s="220"/>
      <c r="N877" s="220"/>
      <c r="O877" s="220"/>
    </row>
    <row r="878" spans="12:15" ht="15" hidden="1" x14ac:dyDescent="0.25">
      <c r="L878" s="220"/>
      <c r="M878" s="220"/>
      <c r="N878" s="220"/>
      <c r="O878" s="220"/>
    </row>
    <row r="879" spans="12:15" ht="15" hidden="1" x14ac:dyDescent="0.25">
      <c r="L879" s="220"/>
      <c r="M879" s="220"/>
      <c r="N879" s="220"/>
      <c r="O879" s="220"/>
    </row>
    <row r="880" spans="12:15" ht="15" hidden="1" x14ac:dyDescent="0.25">
      <c r="L880" s="220"/>
      <c r="M880" s="220"/>
      <c r="N880" s="220"/>
      <c r="O880" s="220"/>
    </row>
    <row r="881" spans="12:15" ht="15" hidden="1" x14ac:dyDescent="0.25">
      <c r="L881" s="220"/>
      <c r="M881" s="220"/>
      <c r="N881" s="220"/>
      <c r="O881" s="220"/>
    </row>
    <row r="882" spans="12:15" ht="15" hidden="1" x14ac:dyDescent="0.25">
      <c r="L882" s="220"/>
      <c r="M882" s="220"/>
      <c r="N882" s="220"/>
      <c r="O882" s="220"/>
    </row>
    <row r="883" spans="12:15" ht="15" hidden="1" x14ac:dyDescent="0.25">
      <c r="L883" s="220"/>
      <c r="M883" s="220"/>
      <c r="N883" s="220"/>
      <c r="O883" s="220"/>
    </row>
    <row r="884" spans="12:15" ht="15" hidden="1" x14ac:dyDescent="0.25">
      <c r="L884" s="220"/>
      <c r="M884" s="220"/>
      <c r="N884" s="220"/>
      <c r="O884" s="220"/>
    </row>
    <row r="885" spans="12:15" ht="15" hidden="1" x14ac:dyDescent="0.25">
      <c r="L885" s="220"/>
      <c r="M885" s="220"/>
      <c r="N885" s="220"/>
      <c r="O885" s="220"/>
    </row>
    <row r="886" spans="12:15" ht="15" hidden="1" x14ac:dyDescent="0.25">
      <c r="L886" s="220"/>
      <c r="M886" s="220"/>
      <c r="N886" s="220"/>
      <c r="O886" s="220"/>
    </row>
    <row r="887" spans="12:15" ht="15" hidden="1" x14ac:dyDescent="0.25">
      <c r="L887" s="220"/>
      <c r="M887" s="220"/>
      <c r="N887" s="220"/>
      <c r="O887" s="220"/>
    </row>
    <row r="888" spans="12:15" ht="15" hidden="1" x14ac:dyDescent="0.25">
      <c r="L888" s="220"/>
      <c r="M888" s="220"/>
      <c r="N888" s="220"/>
      <c r="O888" s="220"/>
    </row>
    <row r="889" spans="12:15" ht="15" hidden="1" x14ac:dyDescent="0.25">
      <c r="L889" s="220"/>
      <c r="M889" s="220"/>
      <c r="N889" s="220"/>
      <c r="O889" s="220"/>
    </row>
    <row r="890" spans="12:15" ht="15" hidden="1" x14ac:dyDescent="0.25">
      <c r="L890" s="220"/>
      <c r="M890" s="220"/>
      <c r="N890" s="220"/>
      <c r="O890" s="220"/>
    </row>
    <row r="891" spans="12:15" ht="15" hidden="1" x14ac:dyDescent="0.25">
      <c r="L891" s="220"/>
      <c r="M891" s="220"/>
      <c r="N891" s="220"/>
      <c r="O891" s="220"/>
    </row>
    <row r="892" spans="12:15" ht="15" hidden="1" x14ac:dyDescent="0.25">
      <c r="L892" s="220"/>
      <c r="M892" s="220"/>
      <c r="N892" s="220"/>
      <c r="O892" s="220"/>
    </row>
    <row r="893" spans="12:15" ht="15" hidden="1" x14ac:dyDescent="0.25">
      <c r="L893" s="220"/>
      <c r="M893" s="220"/>
      <c r="N893" s="220"/>
      <c r="O893" s="220"/>
    </row>
    <row r="894" spans="12:15" ht="15" hidden="1" x14ac:dyDescent="0.25">
      <c r="L894" s="220"/>
      <c r="M894" s="220"/>
      <c r="N894" s="220"/>
      <c r="O894" s="220"/>
    </row>
    <row r="895" spans="12:15" ht="15" hidden="1" x14ac:dyDescent="0.25">
      <c r="L895" s="220"/>
      <c r="M895" s="220"/>
      <c r="N895" s="220"/>
      <c r="O895" s="220"/>
    </row>
    <row r="896" spans="12:15" ht="15" hidden="1" x14ac:dyDescent="0.25">
      <c r="L896" s="220"/>
      <c r="M896" s="220"/>
      <c r="N896" s="220"/>
      <c r="O896" s="220"/>
    </row>
    <row r="897" spans="12:15" ht="15" hidden="1" x14ac:dyDescent="0.25">
      <c r="L897" s="220"/>
      <c r="M897" s="220"/>
      <c r="N897" s="220"/>
      <c r="O897" s="220"/>
    </row>
    <row r="898" spans="12:15" ht="15" hidden="1" x14ac:dyDescent="0.25">
      <c r="L898" s="220"/>
      <c r="M898" s="220"/>
      <c r="N898" s="220"/>
      <c r="O898" s="220"/>
    </row>
    <row r="899" spans="12:15" ht="15" hidden="1" x14ac:dyDescent="0.25">
      <c r="L899" s="220"/>
      <c r="M899" s="220"/>
      <c r="N899" s="220"/>
      <c r="O899" s="220"/>
    </row>
    <row r="900" spans="12:15" ht="15" hidden="1" x14ac:dyDescent="0.25">
      <c r="L900" s="220"/>
      <c r="M900" s="220"/>
      <c r="N900" s="220"/>
      <c r="O900" s="220"/>
    </row>
    <row r="901" spans="12:15" ht="15" hidden="1" x14ac:dyDescent="0.25">
      <c r="L901" s="220"/>
      <c r="M901" s="220"/>
      <c r="N901" s="220"/>
      <c r="O901" s="220"/>
    </row>
    <row r="902" spans="12:15" ht="15" hidden="1" x14ac:dyDescent="0.25">
      <c r="L902" s="220"/>
      <c r="M902" s="220"/>
      <c r="N902" s="220"/>
      <c r="O902" s="220"/>
    </row>
    <row r="903" spans="12:15" ht="15" hidden="1" x14ac:dyDescent="0.25">
      <c r="L903" s="220"/>
      <c r="M903" s="220"/>
      <c r="N903" s="220"/>
      <c r="O903" s="220"/>
    </row>
    <row r="904" spans="12:15" ht="15" hidden="1" x14ac:dyDescent="0.25">
      <c r="L904" s="220"/>
      <c r="M904" s="220"/>
      <c r="N904" s="220"/>
      <c r="O904" s="220"/>
    </row>
    <row r="905" spans="12:15" ht="15" hidden="1" x14ac:dyDescent="0.25">
      <c r="L905" s="220"/>
      <c r="M905" s="220"/>
      <c r="N905" s="220"/>
      <c r="O905" s="220"/>
    </row>
    <row r="906" spans="12:15" ht="15" hidden="1" x14ac:dyDescent="0.25">
      <c r="L906" s="220"/>
      <c r="M906" s="220"/>
      <c r="N906" s="220"/>
      <c r="O906" s="220"/>
    </row>
    <row r="907" spans="12:15" ht="15" hidden="1" x14ac:dyDescent="0.25">
      <c r="L907" s="220"/>
      <c r="M907" s="220"/>
      <c r="N907" s="220"/>
      <c r="O907" s="220"/>
    </row>
    <row r="908" spans="12:15" ht="15" hidden="1" x14ac:dyDescent="0.25">
      <c r="L908" s="220"/>
      <c r="M908" s="220"/>
      <c r="N908" s="220"/>
      <c r="O908" s="220"/>
    </row>
    <row r="909" spans="12:15" ht="15" hidden="1" x14ac:dyDescent="0.25">
      <c r="L909" s="220"/>
      <c r="M909" s="220"/>
      <c r="N909" s="220"/>
      <c r="O909" s="220"/>
    </row>
    <row r="910" spans="12:15" ht="15" hidden="1" x14ac:dyDescent="0.25">
      <c r="L910" s="220"/>
      <c r="M910" s="220"/>
      <c r="N910" s="220"/>
      <c r="O910" s="220"/>
    </row>
    <row r="911" spans="12:15" ht="15" hidden="1" x14ac:dyDescent="0.25">
      <c r="L911" s="220"/>
      <c r="M911" s="220"/>
      <c r="N911" s="220"/>
      <c r="O911" s="220"/>
    </row>
    <row r="912" spans="12:15" ht="15" hidden="1" x14ac:dyDescent="0.25">
      <c r="L912" s="220"/>
      <c r="M912" s="220"/>
      <c r="N912" s="220"/>
      <c r="O912" s="220"/>
    </row>
    <row r="913" spans="12:15" ht="15" hidden="1" x14ac:dyDescent="0.25">
      <c r="L913" s="220"/>
      <c r="M913" s="220"/>
      <c r="N913" s="220"/>
      <c r="O913" s="220"/>
    </row>
    <row r="914" spans="12:15" ht="15" hidden="1" x14ac:dyDescent="0.25">
      <c r="L914" s="220"/>
      <c r="M914" s="220"/>
      <c r="N914" s="220"/>
      <c r="O914" s="220"/>
    </row>
    <row r="915" spans="12:15" ht="15" hidden="1" x14ac:dyDescent="0.25">
      <c r="L915" s="220"/>
      <c r="M915" s="220"/>
      <c r="N915" s="220"/>
      <c r="O915" s="220"/>
    </row>
    <row r="916" spans="12:15" ht="15" hidden="1" x14ac:dyDescent="0.25">
      <c r="L916" s="220"/>
      <c r="M916" s="220"/>
      <c r="N916" s="220"/>
      <c r="O916" s="220"/>
    </row>
    <row r="917" spans="12:15" ht="15" hidden="1" x14ac:dyDescent="0.25">
      <c r="L917" s="220"/>
      <c r="M917" s="220"/>
      <c r="N917" s="220"/>
      <c r="O917" s="220"/>
    </row>
    <row r="918" spans="12:15" ht="15" hidden="1" x14ac:dyDescent="0.25">
      <c r="L918" s="220"/>
      <c r="M918" s="220"/>
      <c r="N918" s="220"/>
      <c r="O918" s="220"/>
    </row>
    <row r="919" spans="12:15" ht="15" hidden="1" x14ac:dyDescent="0.25">
      <c r="L919" s="220"/>
      <c r="M919" s="220"/>
      <c r="N919" s="220"/>
      <c r="O919" s="220"/>
    </row>
    <row r="920" spans="12:15" ht="15" hidden="1" x14ac:dyDescent="0.25">
      <c r="L920" s="220"/>
      <c r="M920" s="220"/>
      <c r="N920" s="220"/>
      <c r="O920" s="220"/>
    </row>
    <row r="921" spans="12:15" ht="15" hidden="1" x14ac:dyDescent="0.25">
      <c r="L921" s="220"/>
      <c r="M921" s="220"/>
      <c r="N921" s="220"/>
      <c r="O921" s="220"/>
    </row>
    <row r="922" spans="12:15" ht="15" hidden="1" x14ac:dyDescent="0.25">
      <c r="L922" s="220"/>
      <c r="M922" s="220"/>
      <c r="N922" s="220"/>
      <c r="O922" s="220"/>
    </row>
    <row r="923" spans="12:15" ht="15" hidden="1" x14ac:dyDescent="0.25">
      <c r="L923" s="220"/>
      <c r="M923" s="220"/>
      <c r="N923" s="220"/>
      <c r="O923" s="220"/>
    </row>
    <row r="924" spans="12:15" ht="15" hidden="1" x14ac:dyDescent="0.25">
      <c r="L924" s="220"/>
      <c r="M924" s="220"/>
      <c r="N924" s="220"/>
      <c r="O924" s="220"/>
    </row>
    <row r="925" spans="12:15" ht="15" hidden="1" x14ac:dyDescent="0.25">
      <c r="L925" s="220"/>
      <c r="M925" s="220"/>
      <c r="N925" s="220"/>
      <c r="O925" s="220"/>
    </row>
    <row r="926" spans="12:15" ht="15" hidden="1" x14ac:dyDescent="0.25">
      <c r="L926" s="220"/>
      <c r="M926" s="220"/>
      <c r="N926" s="220"/>
      <c r="O926" s="220"/>
    </row>
    <row r="927" spans="12:15" ht="15" hidden="1" x14ac:dyDescent="0.25">
      <c r="L927" s="220"/>
      <c r="M927" s="220"/>
      <c r="N927" s="220"/>
      <c r="O927" s="220"/>
    </row>
    <row r="928" spans="12:15" ht="15" hidden="1" x14ac:dyDescent="0.25">
      <c r="L928" s="220"/>
      <c r="M928" s="220"/>
      <c r="N928" s="220"/>
      <c r="O928" s="220"/>
    </row>
    <row r="929" spans="12:15" ht="15" hidden="1" x14ac:dyDescent="0.25">
      <c r="L929" s="220"/>
      <c r="M929" s="220"/>
      <c r="N929" s="220"/>
      <c r="O929" s="220"/>
    </row>
    <row r="930" spans="12:15" ht="15" hidden="1" x14ac:dyDescent="0.25">
      <c r="L930" s="220"/>
      <c r="M930" s="220"/>
      <c r="N930" s="220"/>
      <c r="O930" s="220"/>
    </row>
    <row r="931" spans="12:15" ht="15" hidden="1" x14ac:dyDescent="0.25">
      <c r="L931" s="220"/>
      <c r="M931" s="220"/>
      <c r="N931" s="220"/>
      <c r="O931" s="220"/>
    </row>
    <row r="932" spans="12:15" ht="15" hidden="1" x14ac:dyDescent="0.25">
      <c r="L932" s="220"/>
      <c r="M932" s="220"/>
      <c r="N932" s="220"/>
      <c r="O932" s="220"/>
    </row>
    <row r="933" spans="12:15" ht="15" hidden="1" x14ac:dyDescent="0.25">
      <c r="L933" s="220"/>
      <c r="M933" s="220"/>
      <c r="N933" s="220"/>
      <c r="O933" s="220"/>
    </row>
    <row r="934" spans="12:15" ht="15" hidden="1" x14ac:dyDescent="0.25">
      <c r="L934" s="220"/>
      <c r="M934" s="220"/>
      <c r="N934" s="220"/>
      <c r="O934" s="220"/>
    </row>
    <row r="935" spans="12:15" ht="15" hidden="1" x14ac:dyDescent="0.25">
      <c r="L935" s="220"/>
      <c r="M935" s="220"/>
      <c r="N935" s="220"/>
      <c r="O935" s="220"/>
    </row>
    <row r="936" spans="12:15" ht="15" hidden="1" x14ac:dyDescent="0.25">
      <c r="L936" s="220"/>
      <c r="M936" s="220"/>
      <c r="N936" s="220"/>
      <c r="O936" s="220"/>
    </row>
    <row r="937" spans="12:15" ht="15" hidden="1" x14ac:dyDescent="0.25">
      <c r="L937" s="220"/>
      <c r="M937" s="220"/>
      <c r="N937" s="220"/>
      <c r="O937" s="220"/>
    </row>
    <row r="938" spans="12:15" ht="15" hidden="1" x14ac:dyDescent="0.25">
      <c r="L938" s="220"/>
      <c r="M938" s="220"/>
      <c r="N938" s="220"/>
      <c r="O938" s="220"/>
    </row>
    <row r="939" spans="12:15" ht="15" hidden="1" x14ac:dyDescent="0.25">
      <c r="L939" s="220"/>
      <c r="M939" s="220"/>
      <c r="N939" s="220"/>
      <c r="O939" s="220"/>
    </row>
    <row r="940" spans="12:15" ht="15" hidden="1" x14ac:dyDescent="0.25">
      <c r="L940" s="220"/>
      <c r="M940" s="220"/>
      <c r="N940" s="220"/>
      <c r="O940" s="220"/>
    </row>
    <row r="941" spans="12:15" ht="15" hidden="1" x14ac:dyDescent="0.25">
      <c r="L941" s="220"/>
      <c r="M941" s="220"/>
      <c r="N941" s="220"/>
      <c r="O941" s="220"/>
    </row>
    <row r="942" spans="12:15" ht="15" hidden="1" x14ac:dyDescent="0.25">
      <c r="L942" s="220"/>
      <c r="M942" s="220"/>
      <c r="N942" s="220"/>
      <c r="O942" s="220"/>
    </row>
    <row r="943" spans="12:15" ht="15" hidden="1" x14ac:dyDescent="0.25">
      <c r="L943" s="220"/>
      <c r="M943" s="220"/>
      <c r="N943" s="220"/>
      <c r="O943" s="220"/>
    </row>
    <row r="944" spans="12:15" ht="15" hidden="1" x14ac:dyDescent="0.25">
      <c r="L944" s="220"/>
      <c r="M944" s="220"/>
      <c r="N944" s="220"/>
      <c r="O944" s="220"/>
    </row>
    <row r="945" spans="12:15" ht="15" hidden="1" x14ac:dyDescent="0.25">
      <c r="L945" s="220"/>
      <c r="M945" s="220"/>
      <c r="N945" s="220"/>
      <c r="O945" s="220"/>
    </row>
    <row r="946" spans="12:15" ht="15" hidden="1" x14ac:dyDescent="0.25">
      <c r="L946" s="220"/>
      <c r="M946" s="220"/>
      <c r="N946" s="220"/>
      <c r="O946" s="220"/>
    </row>
    <row r="947" spans="12:15" ht="15" hidden="1" x14ac:dyDescent="0.25">
      <c r="L947" s="220"/>
      <c r="M947" s="220"/>
      <c r="N947" s="220"/>
      <c r="O947" s="220"/>
    </row>
    <row r="948" spans="12:15" ht="15" hidden="1" x14ac:dyDescent="0.25">
      <c r="L948" s="220"/>
      <c r="M948" s="220"/>
      <c r="N948" s="220"/>
      <c r="O948" s="220"/>
    </row>
    <row r="949" spans="12:15" ht="15" hidden="1" x14ac:dyDescent="0.25">
      <c r="L949" s="220"/>
      <c r="M949" s="220"/>
      <c r="N949" s="220"/>
      <c r="O949" s="220"/>
    </row>
    <row r="950" spans="12:15" ht="15" hidden="1" x14ac:dyDescent="0.25">
      <c r="L950" s="220"/>
      <c r="M950" s="220"/>
      <c r="N950" s="220"/>
      <c r="O950" s="220"/>
    </row>
    <row r="951" spans="12:15" ht="15" hidden="1" x14ac:dyDescent="0.25">
      <c r="L951" s="220"/>
      <c r="M951" s="220"/>
      <c r="N951" s="220"/>
      <c r="O951" s="220"/>
    </row>
    <row r="952" spans="12:15" ht="15" hidden="1" x14ac:dyDescent="0.25">
      <c r="L952" s="220"/>
      <c r="M952" s="220"/>
      <c r="N952" s="220"/>
      <c r="O952" s="220"/>
    </row>
    <row r="953" spans="12:15" ht="15" hidden="1" x14ac:dyDescent="0.25">
      <c r="L953" s="220"/>
      <c r="M953" s="220"/>
      <c r="N953" s="220"/>
      <c r="O953" s="220"/>
    </row>
    <row r="954" spans="12:15" ht="15" hidden="1" x14ac:dyDescent="0.25">
      <c r="L954" s="220"/>
      <c r="M954" s="220"/>
      <c r="N954" s="220"/>
      <c r="O954" s="220"/>
    </row>
    <row r="955" spans="12:15" ht="15" hidden="1" x14ac:dyDescent="0.25">
      <c r="L955" s="220"/>
      <c r="M955" s="220"/>
      <c r="N955" s="220"/>
      <c r="O955" s="220"/>
    </row>
    <row r="956" spans="12:15" ht="15" hidden="1" x14ac:dyDescent="0.25">
      <c r="L956" s="220"/>
      <c r="M956" s="220"/>
      <c r="N956" s="220"/>
      <c r="O956" s="220"/>
    </row>
    <row r="957" spans="12:15" ht="15" hidden="1" x14ac:dyDescent="0.25">
      <c r="L957" s="220"/>
      <c r="M957" s="220"/>
      <c r="N957" s="220"/>
      <c r="O957" s="220"/>
    </row>
    <row r="958" spans="12:15" ht="15" hidden="1" x14ac:dyDescent="0.25">
      <c r="L958" s="220"/>
      <c r="M958" s="220"/>
      <c r="N958" s="220"/>
      <c r="O958" s="220"/>
    </row>
    <row r="959" spans="12:15" ht="15" hidden="1" x14ac:dyDescent="0.25">
      <c r="L959" s="220"/>
      <c r="M959" s="220"/>
      <c r="N959" s="220"/>
      <c r="O959" s="220"/>
    </row>
    <row r="960" spans="12:15" ht="15" hidden="1" x14ac:dyDescent="0.25">
      <c r="L960" s="220"/>
      <c r="M960" s="220"/>
      <c r="N960" s="220"/>
      <c r="O960" s="220"/>
    </row>
    <row r="961" spans="12:15" ht="15" hidden="1" x14ac:dyDescent="0.25">
      <c r="L961" s="220"/>
      <c r="M961" s="220"/>
      <c r="N961" s="220"/>
      <c r="O961" s="220"/>
    </row>
    <row r="962" spans="12:15" ht="15" hidden="1" x14ac:dyDescent="0.25">
      <c r="L962" s="220"/>
      <c r="M962" s="220"/>
      <c r="N962" s="220"/>
      <c r="O962" s="220"/>
    </row>
    <row r="963" spans="12:15" ht="15" hidden="1" x14ac:dyDescent="0.25">
      <c r="L963" s="220"/>
      <c r="M963" s="220"/>
      <c r="N963" s="220"/>
      <c r="O963" s="220"/>
    </row>
    <row r="964" spans="12:15" ht="15" hidden="1" x14ac:dyDescent="0.25">
      <c r="L964" s="220"/>
      <c r="M964" s="220"/>
      <c r="N964" s="220"/>
      <c r="O964" s="220"/>
    </row>
    <row r="965" spans="12:15" ht="15" hidden="1" x14ac:dyDescent="0.25">
      <c r="L965" s="220"/>
      <c r="M965" s="220"/>
      <c r="N965" s="220"/>
      <c r="O965" s="220"/>
    </row>
    <row r="966" spans="12:15" ht="15" hidden="1" x14ac:dyDescent="0.25">
      <c r="L966" s="220"/>
      <c r="M966" s="220"/>
      <c r="N966" s="220"/>
      <c r="O966" s="220"/>
    </row>
    <row r="967" spans="12:15" ht="15" hidden="1" x14ac:dyDescent="0.25">
      <c r="L967" s="220"/>
      <c r="M967" s="220"/>
      <c r="N967" s="220"/>
      <c r="O967" s="220"/>
    </row>
    <row r="968" spans="12:15" ht="15" hidden="1" x14ac:dyDescent="0.25">
      <c r="L968" s="220"/>
      <c r="M968" s="220"/>
      <c r="N968" s="220"/>
      <c r="O968" s="220"/>
    </row>
    <row r="969" spans="12:15" ht="15" hidden="1" x14ac:dyDescent="0.25">
      <c r="L969" s="220"/>
      <c r="M969" s="220"/>
      <c r="N969" s="220"/>
      <c r="O969" s="220"/>
    </row>
    <row r="970" spans="12:15" ht="15" hidden="1" x14ac:dyDescent="0.25">
      <c r="L970" s="220"/>
      <c r="M970" s="220"/>
      <c r="N970" s="220"/>
      <c r="O970" s="220"/>
    </row>
    <row r="971" spans="12:15" ht="15" hidden="1" x14ac:dyDescent="0.25">
      <c r="L971" s="220"/>
      <c r="M971" s="220"/>
      <c r="N971" s="220"/>
      <c r="O971" s="220"/>
    </row>
    <row r="972" spans="12:15" ht="15" hidden="1" x14ac:dyDescent="0.25">
      <c r="L972" s="220"/>
      <c r="M972" s="220"/>
      <c r="N972" s="220"/>
      <c r="O972" s="220"/>
    </row>
    <row r="973" spans="12:15" ht="15" hidden="1" x14ac:dyDescent="0.25">
      <c r="L973" s="220"/>
      <c r="M973" s="220"/>
      <c r="N973" s="220"/>
      <c r="O973" s="220"/>
    </row>
    <row r="974" spans="12:15" ht="15" hidden="1" x14ac:dyDescent="0.25">
      <c r="L974" s="220"/>
      <c r="M974" s="220"/>
      <c r="N974" s="220"/>
      <c r="O974" s="220"/>
    </row>
    <row r="975" spans="12:15" ht="15" hidden="1" x14ac:dyDescent="0.25">
      <c r="L975" s="220"/>
      <c r="M975" s="220"/>
      <c r="N975" s="220"/>
      <c r="O975" s="220"/>
    </row>
    <row r="976" spans="12:15" ht="15" hidden="1" x14ac:dyDescent="0.25">
      <c r="L976" s="220"/>
      <c r="M976" s="220"/>
      <c r="N976" s="220"/>
      <c r="O976" s="220"/>
    </row>
    <row r="977" spans="12:15" ht="15" hidden="1" x14ac:dyDescent="0.25">
      <c r="L977" s="220"/>
      <c r="M977" s="220"/>
      <c r="N977" s="220"/>
      <c r="O977" s="220"/>
    </row>
    <row r="978" spans="12:15" ht="15" hidden="1" x14ac:dyDescent="0.25">
      <c r="L978" s="220"/>
      <c r="M978" s="220"/>
      <c r="N978" s="220"/>
      <c r="O978" s="220"/>
    </row>
    <row r="979" spans="12:15" ht="15" hidden="1" x14ac:dyDescent="0.25">
      <c r="L979" s="220"/>
      <c r="M979" s="220"/>
      <c r="N979" s="220"/>
      <c r="O979" s="220"/>
    </row>
    <row r="980" spans="12:15" ht="12.75" customHeight="1" x14ac:dyDescent="0.2"/>
  </sheetData>
  <sheetProtection algorithmName="SHA-512" hashValue="nGmDtm0DtQ5Uo5I1tdHjmoVWgTErjtkq5Rj1ZV3C3ah2PUdFUyKWBSniQq9KbP3z7+HeAdhOni1L8IVGLcbElA==" saltValue="ZNa6ATfn9o6PUzb4cybrjA==" spinCount="100000" sheet="1" objects="1" scenarios="1"/>
  <mergeCells count="5">
    <mergeCell ref="B2:C2"/>
    <mergeCell ref="B6:C6"/>
    <mergeCell ref="B15:C15"/>
    <mergeCell ref="B44:C44"/>
    <mergeCell ref="B1:C1"/>
  </mergeCells>
  <conditionalFormatting sqref="C19">
    <cfRule type="expression" dxfId="4" priority="5">
      <formula>$C$9="No"</formula>
    </cfRule>
  </conditionalFormatting>
  <conditionalFormatting sqref="C20">
    <cfRule type="expression" dxfId="3" priority="4">
      <formula>$C$9="No"</formula>
    </cfRule>
  </conditionalFormatting>
  <conditionalFormatting sqref="C21">
    <cfRule type="expression" dxfId="2" priority="3">
      <formula>$C$9="No"</formula>
    </cfRule>
  </conditionalFormatting>
  <conditionalFormatting sqref="C22">
    <cfRule type="expression" dxfId="1" priority="2">
      <formula>$C$9="No"</formula>
    </cfRule>
  </conditionalFormatting>
  <conditionalFormatting sqref="C19:C22">
    <cfRule type="expression" dxfId="0" priority="1">
      <formula>$C$9="No"</formula>
    </cfRule>
  </conditionalFormatting>
  <dataValidations count="6">
    <dataValidation type="list" allowBlank="1" showInputMessage="1" showErrorMessage="1" sqref="C20" xr:uid="{00000000-0002-0000-4300-000000000000}">
      <formula1>$H$23:$H$66</formula1>
    </dataValidation>
    <dataValidation type="list" allowBlank="1" showInputMessage="1" showErrorMessage="1" sqref="C9:C11" xr:uid="{00000000-0002-0000-4300-000001000000}">
      <formula1>"Yes,No"</formula1>
    </dataValidation>
    <dataValidation type="list" allowBlank="1" showInputMessage="1" showErrorMessage="1" sqref="C7" xr:uid="{00000000-0002-0000-4300-000002000000}">
      <formula1>$M$11:$M$14</formula1>
    </dataValidation>
    <dataValidation type="list" allowBlank="1" showInputMessage="1" showErrorMessage="1" sqref="C48" xr:uid="{00000000-0002-0000-4300-000003000000}">
      <formula1>"Personal Discussion,Perusal of Property Documents,Perusal of Financial Documents"</formula1>
    </dataValidation>
    <dataValidation type="list" allowBlank="1" showInputMessage="1" showErrorMessage="1" sqref="C12 C45" xr:uid="{00000000-0002-0000-4300-000004000000}">
      <formula1>"PERSONAL NEEDS,PURCHASE OF PROPERTY,BUSINESS EXPANSION,CAPITAL EXPENDITURE,WORKING CAPITAL (TERM LOAN),OTHERS"</formula1>
    </dataValidation>
    <dataValidation type="list" allowBlank="1" showInputMessage="1" showErrorMessage="1" sqref="B26:B30 B35:B39" xr:uid="{00000000-0002-0000-4300-000005000000}">
      <formula1>$M$22:$M$30</formula1>
    </dataValidation>
  </dataValidations>
  <pageMargins left="0.7" right="0.7" top="0.75" bottom="0.75" header="0.3" footer="0.3"/>
  <pageSetup paperSize="9" scale="83" orientation="portrait" r:id="rId1"/>
  <legacy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2">
    <pageSetUpPr fitToPage="1"/>
  </sheetPr>
  <dimension ref="A1:BC200"/>
  <sheetViews>
    <sheetView showGridLines="0" workbookViewId="0">
      <selection sqref="A1:A2"/>
    </sheetView>
  </sheetViews>
  <sheetFormatPr defaultColWidth="9.140625" defaultRowHeight="12.75" x14ac:dyDescent="0.2"/>
  <cols>
    <col min="1" max="1" width="66" style="332" customWidth="1"/>
    <col min="2" max="2" width="54.140625" style="332" customWidth="1"/>
    <col min="3" max="16384" width="9.140625" style="332"/>
  </cols>
  <sheetData>
    <row r="1" spans="1:55" ht="15" customHeight="1" x14ac:dyDescent="0.2">
      <c r="A1" s="3116" t="str">
        <f>'Borrower Details'!A2</f>
        <v>Mortgage-Magnus</v>
      </c>
      <c r="B1" s="3118" t="s">
        <v>3</v>
      </c>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c r="AM1" s="1307"/>
      <c r="AN1" s="1307"/>
      <c r="AO1" s="1307"/>
      <c r="AP1" s="1307"/>
      <c r="AQ1" s="1307"/>
      <c r="AR1" s="1307"/>
      <c r="AS1" s="1307"/>
      <c r="AT1" s="1307"/>
      <c r="AU1" s="1307"/>
      <c r="AV1" s="1307"/>
      <c r="AW1" s="1307"/>
      <c r="AX1" s="1307"/>
      <c r="AY1" s="1307"/>
      <c r="AZ1" s="1307"/>
      <c r="BA1" s="1307"/>
      <c r="BB1" s="1307"/>
      <c r="BC1" s="1307"/>
    </row>
    <row r="2" spans="1:55" ht="15" customHeight="1" x14ac:dyDescent="0.2">
      <c r="A2" s="3117"/>
      <c r="B2" s="3119"/>
      <c r="C2" s="1307"/>
      <c r="D2" s="1307"/>
      <c r="E2" s="1307"/>
      <c r="F2" s="1307"/>
      <c r="G2" s="1307"/>
      <c r="H2" s="1307"/>
      <c r="I2" s="1307"/>
      <c r="J2" s="1307"/>
      <c r="K2" s="1307"/>
      <c r="L2" s="1307"/>
      <c r="M2" s="1307"/>
      <c r="N2" s="1307"/>
      <c r="O2" s="1307"/>
      <c r="P2" s="1307"/>
      <c r="Q2" s="1307"/>
      <c r="R2" s="1307"/>
      <c r="S2" s="1307"/>
      <c r="T2" s="1307"/>
      <c r="U2" s="1307"/>
      <c r="V2" s="1307"/>
      <c r="W2" s="1307"/>
      <c r="X2" s="1307"/>
      <c r="Y2" s="1307"/>
      <c r="Z2" s="1307"/>
      <c r="AA2" s="1307"/>
      <c r="AB2" s="1307"/>
      <c r="AC2" s="1307"/>
      <c r="AD2" s="1307"/>
      <c r="AE2" s="1307"/>
      <c r="AF2" s="1307"/>
      <c r="AG2" s="1307"/>
      <c r="AH2" s="1307"/>
      <c r="AI2" s="1307"/>
      <c r="AJ2" s="1307"/>
      <c r="AK2" s="1307"/>
      <c r="AL2" s="1307"/>
      <c r="AM2" s="1307"/>
      <c r="AN2" s="1307"/>
      <c r="AO2" s="1307"/>
      <c r="AP2" s="1307"/>
      <c r="AQ2" s="1307"/>
      <c r="AR2" s="1307"/>
      <c r="AS2" s="1307"/>
      <c r="AT2" s="1307"/>
      <c r="AU2" s="1307"/>
      <c r="AV2" s="1307"/>
      <c r="AW2" s="1307"/>
      <c r="AX2" s="1307"/>
      <c r="AY2" s="1307"/>
      <c r="AZ2" s="1307"/>
      <c r="BA2" s="1307"/>
      <c r="BB2" s="1307"/>
      <c r="BC2" s="1307"/>
    </row>
    <row r="3" spans="1:55" x14ac:dyDescent="0.2">
      <c r="A3" s="1308" t="s">
        <v>2492</v>
      </c>
      <c r="B3" s="1309"/>
      <c r="C3" s="1310" t="s">
        <v>2493</v>
      </c>
      <c r="D3" s="1307"/>
      <c r="E3" s="1307"/>
      <c r="F3" s="1307"/>
      <c r="G3" s="1307"/>
      <c r="H3" s="1307"/>
      <c r="I3" s="1307"/>
      <c r="J3" s="1307"/>
      <c r="K3" s="1307"/>
      <c r="L3" s="1307"/>
      <c r="M3" s="1307"/>
      <c r="N3" s="1307"/>
      <c r="O3" s="1307"/>
      <c r="P3" s="1307"/>
      <c r="Q3" s="1307"/>
      <c r="R3" s="1307"/>
      <c r="S3" s="1307"/>
      <c r="T3" s="1307"/>
      <c r="U3" s="1307"/>
      <c r="V3" s="1307"/>
      <c r="W3" s="1307"/>
      <c r="X3" s="1307"/>
      <c r="Y3" s="1307"/>
      <c r="Z3" s="1307"/>
      <c r="AA3" s="1307"/>
      <c r="AB3" s="1307"/>
      <c r="AC3" s="1307"/>
      <c r="AD3" s="1307"/>
      <c r="AE3" s="1307"/>
      <c r="AF3" s="1307"/>
      <c r="AG3" s="1307"/>
      <c r="AH3" s="1307"/>
      <c r="AI3" s="1307"/>
      <c r="AJ3" s="1307"/>
      <c r="AK3" s="1307"/>
      <c r="AL3" s="1307"/>
      <c r="AM3" s="1307"/>
      <c r="AN3" s="1307"/>
      <c r="AO3" s="1307"/>
      <c r="AP3" s="1307"/>
      <c r="AQ3" s="1307"/>
      <c r="AR3" s="1307"/>
      <c r="AS3" s="1307"/>
      <c r="AT3" s="1307"/>
      <c r="AU3" s="1307"/>
      <c r="AV3" s="1307"/>
      <c r="AW3" s="1307"/>
      <c r="AX3" s="1307"/>
      <c r="AY3" s="1307"/>
      <c r="AZ3" s="1307"/>
      <c r="BA3" s="1307"/>
      <c r="BB3" s="1307"/>
      <c r="BC3" s="1307"/>
    </row>
    <row r="4" spans="1:55" x14ac:dyDescent="0.2">
      <c r="A4" s="1308"/>
      <c r="B4" s="1309"/>
      <c r="C4" s="1307"/>
      <c r="D4" s="1307"/>
      <c r="E4" s="1307"/>
      <c r="F4" s="1307"/>
      <c r="G4" s="1307"/>
      <c r="H4" s="1307"/>
      <c r="I4" s="1307"/>
      <c r="J4" s="1307"/>
      <c r="K4" s="1307"/>
      <c r="L4" s="1307"/>
      <c r="M4" s="1307"/>
      <c r="N4" s="1307"/>
      <c r="O4" s="1307"/>
      <c r="P4" s="1307"/>
      <c r="Q4" s="1307"/>
      <c r="R4" s="1307"/>
      <c r="S4" s="1307"/>
      <c r="T4" s="1307"/>
      <c r="U4" s="1307"/>
      <c r="V4" s="1307"/>
      <c r="W4" s="1307"/>
      <c r="X4" s="1307"/>
      <c r="Y4" s="1307"/>
      <c r="Z4" s="1307"/>
      <c r="AA4" s="1307"/>
      <c r="AB4" s="1307"/>
      <c r="AC4" s="1307"/>
      <c r="AD4" s="1307"/>
      <c r="AE4" s="1307"/>
      <c r="AF4" s="1307"/>
      <c r="AG4" s="1307"/>
      <c r="AH4" s="1307"/>
      <c r="AI4" s="1307"/>
      <c r="AJ4" s="1307"/>
      <c r="AK4" s="1307"/>
      <c r="AL4" s="1307"/>
      <c r="AM4" s="1307"/>
      <c r="AN4" s="1307"/>
      <c r="AO4" s="1307"/>
      <c r="AP4" s="1307"/>
      <c r="AQ4" s="1307"/>
      <c r="AR4" s="1307"/>
      <c r="AS4" s="1307"/>
      <c r="AT4" s="1307"/>
      <c r="AU4" s="1307"/>
      <c r="AV4" s="1307"/>
      <c r="AW4" s="1307"/>
      <c r="AX4" s="1307"/>
      <c r="AY4" s="1307"/>
      <c r="AZ4" s="1307"/>
      <c r="BA4" s="1307"/>
      <c r="BB4" s="1307"/>
      <c r="BC4" s="1307"/>
    </row>
    <row r="5" spans="1:55" x14ac:dyDescent="0.2">
      <c r="A5" s="3112" t="s">
        <v>2494</v>
      </c>
      <c r="B5" s="3113"/>
      <c r="C5" s="1311"/>
      <c r="D5" s="1307"/>
      <c r="E5" s="1307"/>
      <c r="F5" s="1307"/>
      <c r="G5" s="1307"/>
      <c r="H5" s="1307"/>
      <c r="I5" s="1307"/>
      <c r="J5" s="1307"/>
      <c r="K5" s="1307"/>
      <c r="L5" s="1307"/>
      <c r="M5" s="1307"/>
      <c r="N5" s="1307"/>
      <c r="O5" s="1307"/>
      <c r="P5" s="1307"/>
      <c r="Q5" s="1307"/>
      <c r="R5" s="1307"/>
      <c r="S5" s="1307"/>
      <c r="T5" s="1307"/>
      <c r="U5" s="1307"/>
      <c r="V5" s="1307"/>
      <c r="W5" s="1307"/>
      <c r="X5" s="1307"/>
      <c r="Y5" s="1307"/>
      <c r="Z5" s="1307"/>
      <c r="AA5" s="1307"/>
      <c r="AB5" s="1307"/>
      <c r="AC5" s="1307"/>
      <c r="AD5" s="1307"/>
      <c r="AE5" s="1307"/>
      <c r="AF5" s="1307"/>
      <c r="AG5" s="1307"/>
      <c r="AH5" s="1307"/>
      <c r="AI5" s="1307"/>
      <c r="AJ5" s="1307"/>
      <c r="AK5" s="1307"/>
      <c r="AL5" s="1307"/>
      <c r="AM5" s="1307"/>
      <c r="AN5" s="1307"/>
      <c r="AO5" s="1307"/>
      <c r="AP5" s="1307"/>
      <c r="AQ5" s="1307"/>
      <c r="AR5" s="1307"/>
      <c r="AS5" s="1307"/>
      <c r="AT5" s="1307"/>
      <c r="AU5" s="1307"/>
      <c r="AV5" s="1307"/>
      <c r="AW5" s="1307"/>
      <c r="AX5" s="1307"/>
      <c r="AY5" s="1307"/>
      <c r="AZ5" s="1307"/>
      <c r="BA5" s="1307"/>
      <c r="BB5" s="1307"/>
      <c r="BC5" s="1307"/>
    </row>
    <row r="6" spans="1:55" x14ac:dyDescent="0.2">
      <c r="A6" s="1312" t="s">
        <v>2495</v>
      </c>
      <c r="B6" s="1615">
        <f>'Borrower Details'!B8</f>
        <v>0</v>
      </c>
      <c r="C6" s="1311"/>
      <c r="D6" s="1307"/>
      <c r="E6" s="1307"/>
      <c r="F6" s="1307"/>
      <c r="G6" s="1307"/>
      <c r="H6" s="1307"/>
      <c r="I6" s="1307"/>
      <c r="J6" s="1307"/>
      <c r="K6" s="1307"/>
      <c r="L6" s="1307"/>
      <c r="M6" s="1307"/>
      <c r="N6" s="1307"/>
      <c r="O6" s="1307"/>
      <c r="P6" s="1307"/>
      <c r="Q6" s="1307"/>
      <c r="R6" s="1307"/>
      <c r="S6" s="1307"/>
      <c r="T6" s="1307"/>
      <c r="U6" s="1307"/>
      <c r="V6" s="1307"/>
      <c r="W6" s="1307"/>
      <c r="X6" s="1307"/>
      <c r="Y6" s="1307"/>
      <c r="Z6" s="1307"/>
      <c r="AA6" s="1307"/>
      <c r="AB6" s="1307"/>
      <c r="AC6" s="1307"/>
      <c r="AD6" s="1307"/>
      <c r="AE6" s="1307"/>
      <c r="AF6" s="1307"/>
      <c r="AG6" s="1307"/>
      <c r="AH6" s="1307"/>
      <c r="AI6" s="1307"/>
      <c r="AJ6" s="1307"/>
      <c r="AK6" s="1307"/>
      <c r="AL6" s="1307"/>
      <c r="AM6" s="1307"/>
      <c r="AN6" s="1307"/>
      <c r="AO6" s="1307"/>
      <c r="AP6" s="1307"/>
      <c r="AQ6" s="1307"/>
      <c r="AR6" s="1307"/>
      <c r="AS6" s="1307"/>
      <c r="AT6" s="1307"/>
      <c r="AU6" s="1307"/>
      <c r="AV6" s="1307"/>
      <c r="AW6" s="1307"/>
      <c r="AX6" s="1307"/>
      <c r="AY6" s="1307"/>
      <c r="AZ6" s="1307"/>
      <c r="BA6" s="1307"/>
      <c r="BB6" s="1307"/>
      <c r="BC6" s="1307"/>
    </row>
    <row r="7" spans="1:55" x14ac:dyDescent="0.2">
      <c r="A7" s="1312" t="s">
        <v>2496</v>
      </c>
      <c r="B7" s="1615">
        <f>'Borrower Details'!J12</f>
        <v>0</v>
      </c>
      <c r="C7" s="1311"/>
      <c r="D7" s="1307"/>
      <c r="E7" s="1307"/>
      <c r="F7" s="1307"/>
      <c r="G7" s="1307"/>
      <c r="H7" s="1307"/>
      <c r="I7" s="1307"/>
      <c r="J7" s="1307"/>
      <c r="K7" s="1307"/>
      <c r="L7" s="1307"/>
      <c r="M7" s="1307"/>
      <c r="N7" s="1307"/>
      <c r="O7" s="1307"/>
      <c r="P7" s="1307"/>
      <c r="Q7" s="1307"/>
      <c r="R7" s="1307"/>
      <c r="S7" s="1307"/>
      <c r="T7" s="1307"/>
      <c r="U7" s="1307"/>
      <c r="V7" s="1307"/>
      <c r="W7" s="1307"/>
      <c r="X7" s="1307"/>
      <c r="Y7" s="1307"/>
      <c r="Z7" s="1307"/>
      <c r="AA7" s="1307"/>
      <c r="AB7" s="1307"/>
      <c r="AC7" s="1307"/>
      <c r="AD7" s="1307"/>
      <c r="AE7" s="1307"/>
      <c r="AF7" s="1307"/>
      <c r="AG7" s="1307"/>
      <c r="AH7" s="1307"/>
      <c r="AI7" s="1307"/>
      <c r="AJ7" s="1307"/>
      <c r="AK7" s="1307"/>
      <c r="AL7" s="1307"/>
      <c r="AM7" s="1307"/>
      <c r="AN7" s="1307"/>
      <c r="AO7" s="1307"/>
      <c r="AP7" s="1307"/>
      <c r="AQ7" s="1307"/>
      <c r="AR7" s="1307"/>
      <c r="AS7" s="1307"/>
      <c r="AT7" s="1307"/>
      <c r="AU7" s="1307"/>
      <c r="AV7" s="1307"/>
      <c r="AW7" s="1307"/>
      <c r="AX7" s="1307"/>
      <c r="AY7" s="1307"/>
      <c r="AZ7" s="1307"/>
      <c r="BA7" s="1307"/>
      <c r="BB7" s="1307"/>
      <c r="BC7" s="1307"/>
    </row>
    <row r="8" spans="1:55" x14ac:dyDescent="0.2">
      <c r="A8" s="1312" t="s">
        <v>2497</v>
      </c>
      <c r="B8" s="1313"/>
      <c r="C8" s="1311"/>
      <c r="D8" s="1307"/>
      <c r="E8" s="1307"/>
      <c r="F8" s="1307"/>
      <c r="G8" s="1307"/>
      <c r="H8" s="1307"/>
      <c r="I8" s="1307"/>
      <c r="J8" s="1307"/>
      <c r="K8" s="1307"/>
      <c r="L8" s="1307"/>
      <c r="M8" s="1307"/>
      <c r="N8" s="1307"/>
      <c r="O8" s="1307"/>
      <c r="P8" s="1307"/>
      <c r="Q8" s="1307"/>
      <c r="R8" s="1307"/>
      <c r="S8" s="1307"/>
      <c r="T8" s="1307"/>
      <c r="U8" s="1307"/>
      <c r="V8" s="1307"/>
      <c r="W8" s="1307"/>
      <c r="X8" s="1307"/>
      <c r="Y8" s="1307"/>
      <c r="Z8" s="1307"/>
      <c r="AA8" s="1307"/>
      <c r="AB8" s="1307"/>
      <c r="AC8" s="1307"/>
      <c r="AD8" s="1307"/>
      <c r="AE8" s="1307"/>
      <c r="AF8" s="1307"/>
      <c r="AG8" s="1307"/>
      <c r="AH8" s="1307"/>
      <c r="AI8" s="1307"/>
      <c r="AJ8" s="1307"/>
      <c r="AK8" s="1307"/>
      <c r="AL8" s="1307"/>
      <c r="AM8" s="1307"/>
      <c r="AN8" s="1307"/>
      <c r="AO8" s="1307"/>
      <c r="AP8" s="1307"/>
      <c r="AQ8" s="1307"/>
      <c r="AR8" s="1307"/>
      <c r="AS8" s="1307"/>
      <c r="AT8" s="1307"/>
      <c r="AU8" s="1307"/>
      <c r="AV8" s="1307"/>
      <c r="AW8" s="1307"/>
      <c r="AX8" s="1307"/>
      <c r="AY8" s="1307"/>
      <c r="AZ8" s="1307"/>
      <c r="BA8" s="1307"/>
      <c r="BB8" s="1307"/>
      <c r="BC8" s="1307"/>
    </row>
    <row r="9" spans="1:55" x14ac:dyDescent="0.2">
      <c r="A9" s="1312" t="s">
        <v>2498</v>
      </c>
      <c r="B9" s="1314"/>
      <c r="C9" s="1311"/>
      <c r="D9" s="1307"/>
      <c r="E9" s="1307"/>
      <c r="F9" s="1307"/>
      <c r="G9" s="1307"/>
      <c r="H9" s="1307"/>
      <c r="I9" s="1307"/>
      <c r="J9" s="1307"/>
      <c r="K9" s="1307"/>
      <c r="L9" s="1307"/>
      <c r="M9" s="1307"/>
      <c r="N9" s="1307"/>
      <c r="O9" s="1307"/>
      <c r="P9" s="1307"/>
      <c r="Q9" s="1307"/>
      <c r="R9" s="1307"/>
      <c r="S9" s="1307"/>
      <c r="T9" s="1307"/>
      <c r="U9" s="1307"/>
      <c r="V9" s="1307"/>
      <c r="W9" s="1307"/>
      <c r="X9" s="1307"/>
      <c r="Y9" s="1307"/>
      <c r="Z9" s="1307"/>
      <c r="AA9" s="1307"/>
      <c r="AB9" s="1307"/>
      <c r="AC9" s="1307"/>
      <c r="AD9" s="1307"/>
      <c r="AE9" s="1307"/>
      <c r="AF9" s="1307"/>
      <c r="AG9" s="1307"/>
      <c r="AH9" s="1307"/>
      <c r="AI9" s="1307"/>
      <c r="AJ9" s="1307"/>
      <c r="AK9" s="1307"/>
      <c r="AL9" s="1307"/>
      <c r="AM9" s="1307"/>
      <c r="AN9" s="1307"/>
      <c r="AO9" s="1307"/>
      <c r="AP9" s="1307"/>
      <c r="AQ9" s="1307"/>
      <c r="AR9" s="1307"/>
      <c r="AS9" s="1307"/>
      <c r="AT9" s="1307"/>
      <c r="AU9" s="1307"/>
      <c r="AV9" s="1307"/>
      <c r="AW9" s="1307"/>
      <c r="AX9" s="1307"/>
      <c r="AY9" s="1307"/>
      <c r="AZ9" s="1307"/>
      <c r="BA9" s="1307"/>
      <c r="BB9" s="1307"/>
      <c r="BC9" s="1307"/>
    </row>
    <row r="10" spans="1:55" x14ac:dyDescent="0.2">
      <c r="A10" s="1312" t="s">
        <v>2499</v>
      </c>
      <c r="B10" s="1314"/>
      <c r="C10" s="1311"/>
      <c r="D10" s="1307"/>
      <c r="E10" s="1307"/>
      <c r="F10" s="1307"/>
      <c r="G10" s="1307"/>
      <c r="H10" s="1307"/>
      <c r="I10" s="1307"/>
      <c r="J10" s="1307"/>
      <c r="K10" s="1307"/>
      <c r="L10" s="1307"/>
      <c r="M10" s="1307"/>
      <c r="N10" s="1307"/>
      <c r="O10" s="1307"/>
      <c r="P10" s="1307"/>
      <c r="Q10" s="1307"/>
      <c r="R10" s="1307"/>
      <c r="S10" s="1307"/>
      <c r="T10" s="1307"/>
      <c r="U10" s="1307"/>
      <c r="V10" s="1307"/>
      <c r="W10" s="1307"/>
      <c r="X10" s="1307"/>
      <c r="Y10" s="1307"/>
      <c r="Z10" s="1307"/>
      <c r="AA10" s="1307"/>
      <c r="AB10" s="1307"/>
      <c r="AC10" s="1307"/>
      <c r="AD10" s="1307"/>
      <c r="AE10" s="1307"/>
      <c r="AF10" s="1307"/>
      <c r="AG10" s="1307"/>
      <c r="AH10" s="1307"/>
      <c r="AI10" s="1307"/>
      <c r="AJ10" s="1307"/>
      <c r="AK10" s="1307"/>
      <c r="AL10" s="1307"/>
      <c r="AM10" s="1307"/>
      <c r="AN10" s="1307"/>
      <c r="AO10" s="1307"/>
      <c r="AP10" s="1307"/>
      <c r="AQ10" s="1307"/>
      <c r="AR10" s="1307"/>
      <c r="AS10" s="1307"/>
      <c r="AT10" s="1307"/>
      <c r="AU10" s="1307"/>
      <c r="AV10" s="1307"/>
      <c r="AW10" s="1307"/>
      <c r="AX10" s="1307"/>
      <c r="AY10" s="1307"/>
      <c r="AZ10" s="1307"/>
      <c r="BA10" s="1307"/>
      <c r="BB10" s="1307"/>
      <c r="BC10" s="1307"/>
    </row>
    <row r="11" spans="1:55" x14ac:dyDescent="0.2">
      <c r="A11" s="1312" t="s">
        <v>2500</v>
      </c>
      <c r="B11" s="1314"/>
      <c r="C11" s="1311"/>
      <c r="D11" s="1307"/>
      <c r="E11" s="1307"/>
      <c r="F11" s="1307"/>
      <c r="G11" s="1307"/>
      <c r="H11" s="1307"/>
      <c r="I11" s="1307"/>
      <c r="J11" s="1307"/>
      <c r="K11" s="1307"/>
      <c r="L11" s="1307"/>
      <c r="M11" s="1307"/>
      <c r="N11" s="1307"/>
      <c r="O11" s="1307"/>
      <c r="P11" s="1307"/>
      <c r="Q11" s="1307"/>
      <c r="R11" s="1307"/>
      <c r="S11" s="1307"/>
      <c r="T11" s="1307"/>
      <c r="U11" s="1307"/>
      <c r="V11" s="1307"/>
      <c r="W11" s="1307"/>
      <c r="X11" s="1307"/>
      <c r="Y11" s="1307"/>
      <c r="Z11" s="1307"/>
      <c r="AA11" s="1307"/>
      <c r="AB11" s="1307"/>
      <c r="AC11" s="1307"/>
      <c r="AD11" s="1307"/>
      <c r="AE11" s="1307"/>
      <c r="AF11" s="1307"/>
      <c r="AG11" s="1307"/>
      <c r="AH11" s="1307"/>
      <c r="AI11" s="1307"/>
      <c r="AJ11" s="1307"/>
      <c r="AK11" s="1307"/>
      <c r="AL11" s="1307"/>
      <c r="AM11" s="1307"/>
      <c r="AN11" s="1307"/>
      <c r="AO11" s="1307"/>
      <c r="AP11" s="1307"/>
      <c r="AQ11" s="1307"/>
      <c r="AR11" s="1307"/>
      <c r="AS11" s="1307"/>
      <c r="AT11" s="1307"/>
      <c r="AU11" s="1307"/>
      <c r="AV11" s="1307"/>
      <c r="AW11" s="1307"/>
      <c r="AX11" s="1307"/>
      <c r="AY11" s="1307"/>
      <c r="AZ11" s="1307"/>
      <c r="BA11" s="1307"/>
      <c r="BB11" s="1307"/>
      <c r="BC11" s="1307"/>
    </row>
    <row r="12" spans="1:55" x14ac:dyDescent="0.2">
      <c r="A12" s="1312" t="s">
        <v>2501</v>
      </c>
      <c r="B12" s="1314"/>
      <c r="C12" s="1311"/>
      <c r="D12" s="1307"/>
      <c r="E12" s="1307"/>
      <c r="F12" s="1307"/>
      <c r="G12" s="1307"/>
      <c r="H12" s="1307"/>
      <c r="I12" s="1307"/>
      <c r="J12" s="1307"/>
      <c r="K12" s="1307"/>
      <c r="L12" s="1307"/>
      <c r="M12" s="1307"/>
      <c r="N12" s="1307"/>
      <c r="O12" s="1307"/>
      <c r="P12" s="1307"/>
      <c r="Q12" s="1307"/>
      <c r="R12" s="1307"/>
      <c r="S12" s="1307"/>
      <c r="T12" s="1307"/>
      <c r="U12" s="1307"/>
      <c r="V12" s="1307"/>
      <c r="W12" s="1307"/>
      <c r="X12" s="1307"/>
      <c r="Y12" s="1307"/>
      <c r="Z12" s="1307"/>
      <c r="AA12" s="1307"/>
      <c r="AB12" s="1307"/>
      <c r="AC12" s="1307"/>
      <c r="AD12" s="1307"/>
      <c r="AE12" s="1307"/>
      <c r="AF12" s="1307"/>
      <c r="AG12" s="1307"/>
      <c r="AH12" s="1307"/>
      <c r="AI12" s="1307"/>
      <c r="AJ12" s="1307"/>
      <c r="AK12" s="1307"/>
      <c r="AL12" s="1307"/>
      <c r="AM12" s="1307"/>
      <c r="AN12" s="1307"/>
      <c r="AO12" s="1307"/>
      <c r="AP12" s="1307"/>
      <c r="AQ12" s="1307"/>
      <c r="AR12" s="1307"/>
      <c r="AS12" s="1307"/>
      <c r="AT12" s="1307"/>
      <c r="AU12" s="1307"/>
      <c r="AV12" s="1307"/>
      <c r="AW12" s="1307"/>
      <c r="AX12" s="1307"/>
      <c r="AY12" s="1307"/>
      <c r="AZ12" s="1307"/>
      <c r="BA12" s="1307"/>
      <c r="BB12" s="1307"/>
      <c r="BC12" s="1307"/>
    </row>
    <row r="13" spans="1:55" x14ac:dyDescent="0.2">
      <c r="A13" s="3114" t="s">
        <v>2502</v>
      </c>
      <c r="B13" s="3115"/>
      <c r="C13" s="1311"/>
      <c r="D13" s="1307"/>
      <c r="E13" s="1307"/>
      <c r="F13" s="1307"/>
      <c r="G13" s="1307"/>
      <c r="H13" s="1307"/>
      <c r="I13" s="1307"/>
      <c r="J13" s="1307"/>
      <c r="K13" s="1307"/>
      <c r="L13" s="1307"/>
      <c r="M13" s="1307"/>
      <c r="N13" s="1307"/>
      <c r="O13" s="1307"/>
      <c r="P13" s="1307"/>
      <c r="Q13" s="1307"/>
      <c r="R13" s="1307"/>
      <c r="S13" s="1307"/>
      <c r="T13" s="1307"/>
      <c r="U13" s="1307"/>
      <c r="V13" s="1307"/>
      <c r="W13" s="1307"/>
      <c r="X13" s="1307"/>
      <c r="Y13" s="1307"/>
      <c r="Z13" s="1307"/>
      <c r="AA13" s="1307"/>
      <c r="AB13" s="1307"/>
      <c r="AC13" s="1307"/>
      <c r="AD13" s="1307"/>
      <c r="AE13" s="1307"/>
      <c r="AF13" s="1307"/>
      <c r="AG13" s="1307"/>
      <c r="AH13" s="1307"/>
      <c r="AI13" s="1307"/>
      <c r="AJ13" s="1307"/>
      <c r="AK13" s="1307"/>
      <c r="AL13" s="1307"/>
      <c r="AM13" s="1307"/>
      <c r="AN13" s="1307"/>
      <c r="AO13" s="1307"/>
      <c r="AP13" s="1307"/>
      <c r="AQ13" s="1307"/>
      <c r="AR13" s="1307"/>
      <c r="AS13" s="1307"/>
      <c r="AT13" s="1307"/>
      <c r="AU13" s="1307"/>
      <c r="AV13" s="1307"/>
      <c r="AW13" s="1307"/>
      <c r="AX13" s="1307"/>
      <c r="AY13" s="1307"/>
      <c r="AZ13" s="1307"/>
      <c r="BA13" s="1307"/>
      <c r="BB13" s="1307"/>
      <c r="BC13" s="1307"/>
    </row>
    <row r="14" spans="1:55" x14ac:dyDescent="0.2">
      <c r="A14" s="1315" t="s">
        <v>2503</v>
      </c>
      <c r="B14" s="1316" t="s">
        <v>2504</v>
      </c>
      <c r="C14" s="1311"/>
      <c r="D14" s="1307"/>
      <c r="E14" s="1307"/>
      <c r="F14" s="1307"/>
      <c r="G14" s="1307"/>
      <c r="H14" s="1307"/>
      <c r="I14" s="1307"/>
      <c r="J14" s="1307"/>
      <c r="K14" s="1307"/>
      <c r="L14" s="1307"/>
      <c r="M14" s="1307"/>
      <c r="N14" s="1307"/>
      <c r="O14" s="1307"/>
      <c r="P14" s="1307"/>
      <c r="Q14" s="1307"/>
      <c r="R14" s="1307"/>
      <c r="S14" s="1307"/>
      <c r="T14" s="1307"/>
      <c r="U14" s="1307"/>
      <c r="V14" s="1307"/>
      <c r="W14" s="1307"/>
      <c r="X14" s="1307"/>
      <c r="Y14" s="1307"/>
      <c r="Z14" s="1307"/>
      <c r="AA14" s="1307"/>
      <c r="AB14" s="1307"/>
      <c r="AC14" s="1307"/>
      <c r="AD14" s="1307"/>
      <c r="AE14" s="1307"/>
      <c r="AF14" s="1307"/>
      <c r="AG14" s="1307"/>
      <c r="AH14" s="1307"/>
      <c r="AI14" s="1307"/>
      <c r="AJ14" s="1307"/>
      <c r="AK14" s="1307"/>
      <c r="AL14" s="1307"/>
      <c r="AM14" s="1307"/>
      <c r="AN14" s="1307"/>
      <c r="AO14" s="1307"/>
      <c r="AP14" s="1307"/>
      <c r="AQ14" s="1307"/>
      <c r="AR14" s="1307"/>
      <c r="AS14" s="1307"/>
      <c r="AT14" s="1307"/>
      <c r="AU14" s="1307"/>
      <c r="AV14" s="1307"/>
      <c r="AW14" s="1307"/>
      <c r="AX14" s="1307"/>
      <c r="AY14" s="1307"/>
      <c r="AZ14" s="1307"/>
      <c r="BA14" s="1307"/>
      <c r="BB14" s="1307"/>
      <c r="BC14" s="1307"/>
    </row>
    <row r="15" spans="1:55" x14ac:dyDescent="0.2">
      <c r="A15" s="1312" t="s">
        <v>2505</v>
      </c>
      <c r="B15" s="1314" t="s">
        <v>2504</v>
      </c>
      <c r="C15" s="1311"/>
      <c r="D15" s="1307"/>
      <c r="E15" s="1307"/>
      <c r="F15" s="1307"/>
      <c r="G15" s="1307"/>
      <c r="H15" s="1307"/>
      <c r="I15" s="1307"/>
      <c r="J15" s="1307"/>
      <c r="K15" s="1307"/>
      <c r="L15" s="1307"/>
      <c r="M15" s="1307"/>
      <c r="N15" s="1307"/>
      <c r="O15" s="1307"/>
      <c r="P15" s="1307"/>
      <c r="Q15" s="1307"/>
      <c r="R15" s="1307"/>
      <c r="S15" s="1307"/>
      <c r="T15" s="1307"/>
      <c r="U15" s="1307"/>
      <c r="V15" s="1307"/>
      <c r="W15" s="1307"/>
      <c r="X15" s="1307"/>
      <c r="Y15" s="1307"/>
      <c r="Z15" s="1307"/>
      <c r="AA15" s="1307"/>
      <c r="AB15" s="1307"/>
      <c r="AC15" s="1307"/>
      <c r="AD15" s="1307"/>
      <c r="AE15" s="1307"/>
      <c r="AF15" s="1307"/>
      <c r="AG15" s="1307"/>
      <c r="AH15" s="1307"/>
      <c r="AI15" s="1307"/>
      <c r="AJ15" s="1307"/>
      <c r="AK15" s="1307"/>
      <c r="AL15" s="1307"/>
      <c r="AM15" s="1307"/>
      <c r="AN15" s="1307"/>
      <c r="AO15" s="1307"/>
      <c r="AP15" s="1307"/>
      <c r="AQ15" s="1307"/>
      <c r="AR15" s="1307"/>
      <c r="AS15" s="1307"/>
      <c r="AT15" s="1307"/>
      <c r="AU15" s="1307"/>
      <c r="AV15" s="1307"/>
      <c r="AW15" s="1307"/>
      <c r="AX15" s="1307"/>
      <c r="AY15" s="1307"/>
      <c r="AZ15" s="1307"/>
      <c r="BA15" s="1307"/>
      <c r="BB15" s="1307"/>
      <c r="BC15" s="1307"/>
    </row>
    <row r="16" spans="1:55" x14ac:dyDescent="0.2">
      <c r="A16" s="1312" t="s">
        <v>2506</v>
      </c>
      <c r="B16" s="1314"/>
      <c r="C16" s="1311"/>
      <c r="D16" s="1307"/>
      <c r="E16" s="1307"/>
      <c r="F16" s="1307"/>
      <c r="G16" s="1307"/>
      <c r="H16" s="1307"/>
      <c r="I16" s="1307"/>
      <c r="J16" s="1307"/>
      <c r="K16" s="1307"/>
      <c r="L16" s="1307"/>
      <c r="M16" s="1307"/>
      <c r="N16" s="1307"/>
      <c r="O16" s="1307"/>
      <c r="P16" s="1307"/>
      <c r="Q16" s="1307"/>
      <c r="R16" s="1307"/>
      <c r="S16" s="1307"/>
      <c r="T16" s="1307"/>
      <c r="U16" s="1307"/>
      <c r="V16" s="1307"/>
      <c r="W16" s="1307"/>
      <c r="X16" s="1307"/>
      <c r="Y16" s="1307"/>
      <c r="Z16" s="1307"/>
      <c r="AA16" s="1307"/>
      <c r="AB16" s="1307"/>
      <c r="AC16" s="1307"/>
      <c r="AD16" s="1307"/>
      <c r="AE16" s="1307"/>
      <c r="AF16" s="1307"/>
      <c r="AG16" s="1307"/>
      <c r="AH16" s="1307"/>
      <c r="AI16" s="1307"/>
      <c r="AJ16" s="1307"/>
      <c r="AK16" s="1307"/>
      <c r="AL16" s="1307"/>
      <c r="AM16" s="1307"/>
      <c r="AN16" s="1307"/>
      <c r="AO16" s="1307"/>
      <c r="AP16" s="1307"/>
      <c r="AQ16" s="1307"/>
      <c r="AR16" s="1307"/>
      <c r="AS16" s="1307"/>
      <c r="AT16" s="1307"/>
      <c r="AU16" s="1307"/>
      <c r="AV16" s="1307"/>
      <c r="AW16" s="1307"/>
      <c r="AX16" s="1307"/>
      <c r="AY16" s="1307"/>
      <c r="AZ16" s="1307"/>
      <c r="BA16" s="1307"/>
      <c r="BB16" s="1307"/>
      <c r="BC16" s="1307"/>
    </row>
    <row r="17" spans="1:55" x14ac:dyDescent="0.2">
      <c r="A17" s="1312" t="s">
        <v>2507</v>
      </c>
      <c r="B17" s="1314"/>
      <c r="C17" s="1311"/>
      <c r="D17" s="1307"/>
      <c r="E17" s="1307"/>
      <c r="F17" s="1307"/>
      <c r="G17" s="1307"/>
      <c r="H17" s="1307"/>
      <c r="I17" s="1307"/>
      <c r="J17" s="1307"/>
      <c r="K17" s="1307"/>
      <c r="L17" s="1307"/>
      <c r="M17" s="1307"/>
      <c r="N17" s="1307"/>
      <c r="O17" s="1307"/>
      <c r="P17" s="1307"/>
      <c r="Q17" s="1307"/>
      <c r="R17" s="1307"/>
      <c r="S17" s="1307"/>
      <c r="T17" s="1307"/>
      <c r="U17" s="1307"/>
      <c r="V17" s="1307"/>
      <c r="W17" s="1307"/>
      <c r="X17" s="1307"/>
      <c r="Y17" s="1307"/>
      <c r="Z17" s="1307"/>
      <c r="AA17" s="1307"/>
      <c r="AB17" s="1307"/>
      <c r="AC17" s="1307"/>
      <c r="AD17" s="1307"/>
      <c r="AE17" s="1307"/>
      <c r="AF17" s="1307"/>
      <c r="AG17" s="1307"/>
      <c r="AH17" s="1307"/>
      <c r="AI17" s="1307"/>
      <c r="AJ17" s="1307"/>
      <c r="AK17" s="1307"/>
      <c r="AL17" s="1307"/>
      <c r="AM17" s="1307"/>
      <c r="AN17" s="1307"/>
      <c r="AO17" s="1307"/>
      <c r="AP17" s="1307"/>
      <c r="AQ17" s="1307"/>
      <c r="AR17" s="1307"/>
      <c r="AS17" s="1307"/>
      <c r="AT17" s="1307"/>
      <c r="AU17" s="1307"/>
      <c r="AV17" s="1307"/>
      <c r="AW17" s="1307"/>
      <c r="AX17" s="1307"/>
      <c r="AY17" s="1307"/>
      <c r="AZ17" s="1307"/>
      <c r="BA17" s="1307"/>
      <c r="BB17" s="1307"/>
      <c r="BC17" s="1307"/>
    </row>
    <row r="18" spans="1:55" x14ac:dyDescent="0.2">
      <c r="A18" s="1312" t="s">
        <v>2508</v>
      </c>
      <c r="B18" s="3111"/>
      <c r="C18" s="3120"/>
      <c r="D18" s="1307"/>
      <c r="E18" s="1307"/>
      <c r="F18" s="1307"/>
      <c r="G18" s="1307"/>
      <c r="H18" s="1307"/>
      <c r="I18" s="1307"/>
      <c r="J18" s="1307"/>
      <c r="K18" s="1307"/>
      <c r="L18" s="1307"/>
      <c r="M18" s="1307"/>
      <c r="N18" s="1307"/>
      <c r="O18" s="1307"/>
      <c r="P18" s="1307"/>
      <c r="Q18" s="1307"/>
      <c r="R18" s="1307"/>
      <c r="S18" s="1307"/>
      <c r="T18" s="1307"/>
      <c r="U18" s="1307"/>
      <c r="V18" s="1307"/>
      <c r="W18" s="1307"/>
      <c r="X18" s="1307"/>
      <c r="Y18" s="1307"/>
      <c r="Z18" s="1307"/>
      <c r="AA18" s="1307"/>
      <c r="AB18" s="1307"/>
      <c r="AC18" s="1307"/>
      <c r="AD18" s="1307"/>
      <c r="AE18" s="1307"/>
      <c r="AF18" s="1307"/>
      <c r="AG18" s="1307"/>
      <c r="AH18" s="1307"/>
      <c r="AI18" s="1307"/>
      <c r="AJ18" s="1307"/>
      <c r="AK18" s="1307"/>
      <c r="AL18" s="1307"/>
      <c r="AM18" s="1307"/>
      <c r="AN18" s="1307"/>
      <c r="AO18" s="1307"/>
      <c r="AP18" s="1307"/>
      <c r="AQ18" s="1307"/>
      <c r="AR18" s="1307"/>
      <c r="AS18" s="1307"/>
      <c r="AT18" s="1307"/>
      <c r="AU18" s="1307"/>
      <c r="AV18" s="1307"/>
      <c r="AW18" s="1307"/>
      <c r="AX18" s="1307"/>
      <c r="AY18" s="1307"/>
      <c r="AZ18" s="1307"/>
      <c r="BA18" s="1307"/>
      <c r="BB18" s="1307"/>
      <c r="BC18" s="1307"/>
    </row>
    <row r="19" spans="1:55" x14ac:dyDescent="0.2">
      <c r="A19" s="1312" t="s">
        <v>2509</v>
      </c>
      <c r="B19" s="3111"/>
      <c r="C19" s="3120"/>
      <c r="D19" s="1307"/>
      <c r="E19" s="1307"/>
      <c r="F19" s="1307"/>
      <c r="G19" s="1307"/>
      <c r="H19" s="1307"/>
      <c r="I19" s="1307"/>
      <c r="J19" s="1307"/>
      <c r="K19" s="1307"/>
      <c r="L19" s="1307"/>
      <c r="M19" s="1307"/>
      <c r="N19" s="1307"/>
      <c r="O19" s="1307"/>
      <c r="P19" s="1307"/>
      <c r="Q19" s="1307"/>
      <c r="R19" s="1307"/>
      <c r="S19" s="1307"/>
      <c r="T19" s="1307"/>
      <c r="U19" s="1307"/>
      <c r="V19" s="1307"/>
      <c r="W19" s="1307"/>
      <c r="X19" s="1307"/>
      <c r="Y19" s="1307"/>
      <c r="Z19" s="1307"/>
      <c r="AA19" s="1307"/>
      <c r="AB19" s="1307"/>
      <c r="AC19" s="1307"/>
      <c r="AD19" s="1307"/>
      <c r="AE19" s="1307"/>
      <c r="AF19" s="1307"/>
      <c r="AG19" s="1307"/>
      <c r="AH19" s="1307"/>
      <c r="AI19" s="1307"/>
      <c r="AJ19" s="1307"/>
      <c r="AK19" s="1307"/>
      <c r="AL19" s="1307"/>
      <c r="AM19" s="1307"/>
      <c r="AN19" s="1307"/>
      <c r="AO19" s="1307"/>
      <c r="AP19" s="1307"/>
      <c r="AQ19" s="1307"/>
      <c r="AR19" s="1307"/>
      <c r="AS19" s="1307"/>
      <c r="AT19" s="1307"/>
      <c r="AU19" s="1307"/>
      <c r="AV19" s="1307"/>
      <c r="AW19" s="1307"/>
      <c r="AX19" s="1307"/>
      <c r="AY19" s="1307"/>
      <c r="AZ19" s="1307"/>
      <c r="BA19" s="1307"/>
      <c r="BB19" s="1307"/>
      <c r="BC19" s="1307"/>
    </row>
    <row r="20" spans="1:55" x14ac:dyDescent="0.2">
      <c r="A20" s="1312" t="s">
        <v>2510</v>
      </c>
      <c r="B20" s="1314" t="s">
        <v>2504</v>
      </c>
      <c r="C20" s="1311"/>
      <c r="D20" s="1307"/>
      <c r="E20" s="1307"/>
      <c r="F20" s="1307"/>
      <c r="G20" s="1307"/>
      <c r="H20" s="1307"/>
      <c r="I20" s="1307"/>
      <c r="J20" s="1307"/>
      <c r="K20" s="1307"/>
      <c r="L20" s="1307"/>
      <c r="M20" s="1307"/>
      <c r="N20" s="1307"/>
      <c r="O20" s="1307"/>
      <c r="P20" s="1307"/>
      <c r="Q20" s="1307"/>
      <c r="R20" s="1307"/>
      <c r="S20" s="1307"/>
      <c r="T20" s="1307"/>
      <c r="U20" s="1307"/>
      <c r="V20" s="1307"/>
      <c r="W20" s="1307"/>
      <c r="X20" s="1307"/>
      <c r="Y20" s="1307"/>
      <c r="Z20" s="1307"/>
      <c r="AA20" s="1307"/>
      <c r="AB20" s="1307"/>
      <c r="AC20" s="1307"/>
      <c r="AD20" s="1307"/>
      <c r="AE20" s="1307"/>
      <c r="AF20" s="1307"/>
      <c r="AG20" s="1307"/>
      <c r="AH20" s="1307"/>
      <c r="AI20" s="1307"/>
      <c r="AJ20" s="1307"/>
      <c r="AK20" s="1307"/>
      <c r="AL20" s="1307"/>
      <c r="AM20" s="1307"/>
      <c r="AN20" s="1307"/>
      <c r="AO20" s="1307"/>
      <c r="AP20" s="1307"/>
      <c r="AQ20" s="1307"/>
      <c r="AR20" s="1307"/>
      <c r="AS20" s="1307"/>
      <c r="AT20" s="1307"/>
      <c r="AU20" s="1307"/>
      <c r="AV20" s="1307"/>
      <c r="AW20" s="1307"/>
      <c r="AX20" s="1307"/>
      <c r="AY20" s="1307"/>
      <c r="AZ20" s="1307"/>
      <c r="BA20" s="1307"/>
      <c r="BB20" s="1307"/>
      <c r="BC20" s="1307"/>
    </row>
    <row r="21" spans="1:55" x14ac:dyDescent="0.2">
      <c r="A21" s="1312" t="s">
        <v>2506</v>
      </c>
      <c r="B21" s="1314"/>
      <c r="C21" s="1311"/>
      <c r="D21" s="1307"/>
      <c r="E21" s="1307"/>
      <c r="F21" s="1307"/>
      <c r="G21" s="1307"/>
      <c r="H21" s="1307"/>
      <c r="I21" s="1307"/>
      <c r="J21" s="1307"/>
      <c r="K21" s="1307"/>
      <c r="L21" s="1307"/>
      <c r="M21" s="1307"/>
      <c r="N21" s="1307"/>
      <c r="O21" s="1307"/>
      <c r="P21" s="1307"/>
      <c r="Q21" s="1307"/>
      <c r="R21" s="1307"/>
      <c r="S21" s="1307"/>
      <c r="T21" s="1307"/>
      <c r="U21" s="1307"/>
      <c r="V21" s="1307"/>
      <c r="W21" s="1307"/>
      <c r="X21" s="1307"/>
      <c r="Y21" s="1307"/>
      <c r="Z21" s="1307"/>
      <c r="AA21" s="1307"/>
      <c r="AB21" s="1307"/>
      <c r="AC21" s="1307"/>
      <c r="AD21" s="1307"/>
      <c r="AE21" s="1307"/>
      <c r="AF21" s="1307"/>
      <c r="AG21" s="1307"/>
      <c r="AH21" s="1307"/>
      <c r="AI21" s="1307"/>
      <c r="AJ21" s="1307"/>
      <c r="AK21" s="1307"/>
      <c r="AL21" s="1307"/>
      <c r="AM21" s="1307"/>
      <c r="AN21" s="1307"/>
      <c r="AO21" s="1307"/>
      <c r="AP21" s="1307"/>
      <c r="AQ21" s="1307"/>
      <c r="AR21" s="1307"/>
      <c r="AS21" s="1307"/>
      <c r="AT21" s="1307"/>
      <c r="AU21" s="1307"/>
      <c r="AV21" s="1307"/>
      <c r="AW21" s="1307"/>
      <c r="AX21" s="1307"/>
      <c r="AY21" s="1307"/>
      <c r="AZ21" s="1307"/>
      <c r="BA21" s="1307"/>
      <c r="BB21" s="1307"/>
      <c r="BC21" s="1307"/>
    </row>
    <row r="22" spans="1:55" x14ac:dyDescent="0.2">
      <c r="A22" s="1312" t="s">
        <v>2507</v>
      </c>
      <c r="B22" s="1314"/>
      <c r="C22" s="1311"/>
      <c r="D22" s="1307"/>
      <c r="E22" s="1307"/>
      <c r="F22" s="1307"/>
      <c r="G22" s="1307"/>
      <c r="H22" s="1307"/>
      <c r="I22" s="1307"/>
      <c r="J22" s="1307"/>
      <c r="K22" s="1307"/>
      <c r="L22" s="1307"/>
      <c r="M22" s="1307"/>
      <c r="N22" s="1307"/>
      <c r="O22" s="1307"/>
      <c r="P22" s="1307"/>
      <c r="Q22" s="1307"/>
      <c r="R22" s="1307"/>
      <c r="S22" s="1307"/>
      <c r="T22" s="1307"/>
      <c r="U22" s="1307"/>
      <c r="V22" s="1307"/>
      <c r="W22" s="1307"/>
      <c r="X22" s="1307"/>
      <c r="Y22" s="1307"/>
      <c r="Z22" s="1307"/>
      <c r="AA22" s="1307"/>
      <c r="AB22" s="1307"/>
      <c r="AC22" s="1307"/>
      <c r="AD22" s="1307"/>
      <c r="AE22" s="1307"/>
      <c r="AF22" s="1307"/>
      <c r="AG22" s="1307"/>
      <c r="AH22" s="1307"/>
      <c r="AI22" s="1307"/>
      <c r="AJ22" s="1307"/>
      <c r="AK22" s="1307"/>
      <c r="AL22" s="1307"/>
      <c r="AM22" s="1307"/>
      <c r="AN22" s="1307"/>
      <c r="AO22" s="1307"/>
      <c r="AP22" s="1307"/>
      <c r="AQ22" s="1307"/>
      <c r="AR22" s="1307"/>
      <c r="AS22" s="1307"/>
      <c r="AT22" s="1307"/>
      <c r="AU22" s="1307"/>
      <c r="AV22" s="1307"/>
      <c r="AW22" s="1307"/>
      <c r="AX22" s="1307"/>
      <c r="AY22" s="1307"/>
      <c r="AZ22" s="1307"/>
      <c r="BA22" s="1307"/>
      <c r="BB22" s="1307"/>
      <c r="BC22" s="1307"/>
    </row>
    <row r="23" spans="1:55" x14ac:dyDescent="0.2">
      <c r="A23" s="1312" t="s">
        <v>2508</v>
      </c>
      <c r="B23" s="3111"/>
      <c r="C23" s="3120"/>
      <c r="D23" s="1307"/>
      <c r="E23" s="1307"/>
      <c r="F23" s="1307"/>
      <c r="G23" s="1307"/>
      <c r="H23" s="1307"/>
      <c r="I23" s="1307"/>
      <c r="J23" s="1307"/>
      <c r="K23" s="1307"/>
      <c r="L23" s="1307"/>
      <c r="M23" s="1307"/>
      <c r="N23" s="1307"/>
      <c r="O23" s="1307"/>
      <c r="P23" s="1307"/>
      <c r="Q23" s="1307"/>
      <c r="R23" s="1307"/>
      <c r="S23" s="1307"/>
      <c r="T23" s="1307"/>
      <c r="U23" s="1307"/>
      <c r="V23" s="1307"/>
      <c r="W23" s="1307"/>
      <c r="X23" s="1307"/>
      <c r="Y23" s="1307"/>
      <c r="Z23" s="1307"/>
      <c r="AA23" s="1307"/>
      <c r="AB23" s="1307"/>
      <c r="AC23" s="1307"/>
      <c r="AD23" s="1307"/>
      <c r="AE23" s="1307"/>
      <c r="AF23" s="1307"/>
      <c r="AG23" s="1307"/>
      <c r="AH23" s="1307"/>
      <c r="AI23" s="1307"/>
      <c r="AJ23" s="1307"/>
      <c r="AK23" s="1307"/>
      <c r="AL23" s="1307"/>
      <c r="AM23" s="1307"/>
      <c r="AN23" s="1307"/>
      <c r="AO23" s="1307"/>
      <c r="AP23" s="1307"/>
      <c r="AQ23" s="1307"/>
      <c r="AR23" s="1307"/>
      <c r="AS23" s="1307"/>
      <c r="AT23" s="1307"/>
      <c r="AU23" s="1307"/>
      <c r="AV23" s="1307"/>
      <c r="AW23" s="1307"/>
      <c r="AX23" s="1307"/>
      <c r="AY23" s="1307"/>
      <c r="AZ23" s="1307"/>
      <c r="BA23" s="1307"/>
      <c r="BB23" s="1307"/>
      <c r="BC23" s="1307"/>
    </row>
    <row r="24" spans="1:55" x14ac:dyDescent="0.2">
      <c r="A24" s="1312" t="s">
        <v>2509</v>
      </c>
      <c r="B24" s="3111"/>
      <c r="C24" s="3120"/>
      <c r="D24" s="1307"/>
      <c r="E24" s="1307"/>
      <c r="F24" s="1307"/>
      <c r="G24" s="1307"/>
      <c r="H24" s="1307"/>
      <c r="I24" s="1307"/>
      <c r="J24" s="1307"/>
      <c r="K24" s="1307"/>
      <c r="L24" s="1307"/>
      <c r="M24" s="1307"/>
      <c r="N24" s="1307"/>
      <c r="O24" s="1307"/>
      <c r="P24" s="1307"/>
      <c r="Q24" s="1307"/>
      <c r="R24" s="1307"/>
      <c r="S24" s="1307"/>
      <c r="T24" s="1307"/>
      <c r="U24" s="1307"/>
      <c r="V24" s="1307"/>
      <c r="W24" s="1307"/>
      <c r="X24" s="1307"/>
      <c r="Y24" s="1307"/>
      <c r="Z24" s="1307"/>
      <c r="AA24" s="1307"/>
      <c r="AB24" s="1307"/>
      <c r="AC24" s="1307"/>
      <c r="AD24" s="1307"/>
      <c r="AE24" s="1307"/>
      <c r="AF24" s="1307"/>
      <c r="AG24" s="1307"/>
      <c r="AH24" s="1307"/>
      <c r="AI24" s="1307"/>
      <c r="AJ24" s="1307"/>
      <c r="AK24" s="1307"/>
      <c r="AL24" s="1307"/>
      <c r="AM24" s="1307"/>
      <c r="AN24" s="1307"/>
      <c r="AO24" s="1307"/>
      <c r="AP24" s="1307"/>
      <c r="AQ24" s="1307"/>
      <c r="AR24" s="1307"/>
      <c r="AS24" s="1307"/>
      <c r="AT24" s="1307"/>
      <c r="AU24" s="1307"/>
      <c r="AV24" s="1307"/>
      <c r="AW24" s="1307"/>
      <c r="AX24" s="1307"/>
      <c r="AY24" s="1307"/>
      <c r="AZ24" s="1307"/>
      <c r="BA24" s="1307"/>
      <c r="BB24" s="1307"/>
      <c r="BC24" s="1307"/>
    </row>
    <row r="25" spans="1:55" x14ac:dyDescent="0.2">
      <c r="A25" s="3110"/>
      <c r="B25" s="3111"/>
      <c r="C25" s="1311"/>
      <c r="D25" s="1307"/>
      <c r="E25" s="1307"/>
      <c r="F25" s="1307"/>
      <c r="G25" s="1307"/>
      <c r="H25" s="1307"/>
      <c r="I25" s="1307"/>
      <c r="J25" s="1307"/>
      <c r="K25" s="1307"/>
      <c r="L25" s="1307"/>
      <c r="M25" s="1307"/>
      <c r="N25" s="1307"/>
      <c r="O25" s="1307"/>
      <c r="P25" s="1307"/>
      <c r="Q25" s="1307"/>
      <c r="R25" s="1307"/>
      <c r="S25" s="1307"/>
      <c r="T25" s="1307"/>
      <c r="U25" s="1307"/>
      <c r="V25" s="1307"/>
      <c r="W25" s="1307"/>
      <c r="X25" s="1307"/>
      <c r="Y25" s="1307"/>
      <c r="Z25" s="1307"/>
      <c r="AA25" s="1307"/>
      <c r="AB25" s="1307"/>
      <c r="AC25" s="1307"/>
      <c r="AD25" s="1307"/>
      <c r="AE25" s="1307"/>
      <c r="AF25" s="1307"/>
      <c r="AG25" s="1307"/>
      <c r="AH25" s="1307"/>
      <c r="AI25" s="1307"/>
      <c r="AJ25" s="1307"/>
      <c r="AK25" s="1307"/>
      <c r="AL25" s="1307"/>
      <c r="AM25" s="1307"/>
      <c r="AN25" s="1307"/>
      <c r="AO25" s="1307"/>
      <c r="AP25" s="1307"/>
      <c r="AQ25" s="1307"/>
      <c r="AR25" s="1307"/>
      <c r="AS25" s="1307"/>
      <c r="AT25" s="1307"/>
      <c r="AU25" s="1307"/>
      <c r="AV25" s="1307"/>
      <c r="AW25" s="1307"/>
      <c r="AX25" s="1307"/>
      <c r="AY25" s="1307"/>
      <c r="AZ25" s="1307"/>
      <c r="BA25" s="1307"/>
      <c r="BB25" s="1307"/>
      <c r="BC25" s="1307"/>
    </row>
    <row r="26" spans="1:55" x14ac:dyDescent="0.2">
      <c r="A26" s="3112" t="s">
        <v>2511</v>
      </c>
      <c r="B26" s="3113"/>
      <c r="C26" s="1311"/>
      <c r="D26" s="1307"/>
      <c r="E26" s="1307"/>
      <c r="F26" s="1307"/>
      <c r="G26" s="1307"/>
      <c r="H26" s="1307"/>
      <c r="I26" s="1307"/>
      <c r="J26" s="1307"/>
      <c r="K26" s="1307"/>
      <c r="L26" s="1307"/>
      <c r="M26" s="1307"/>
      <c r="N26" s="1307"/>
      <c r="O26" s="1307"/>
      <c r="P26" s="1307"/>
      <c r="Q26" s="1307"/>
      <c r="R26" s="1307"/>
      <c r="S26" s="1307"/>
      <c r="T26" s="1307"/>
      <c r="U26" s="1307"/>
      <c r="V26" s="1307"/>
      <c r="W26" s="1307"/>
      <c r="X26" s="1307"/>
      <c r="Y26" s="1307"/>
      <c r="Z26" s="1307"/>
      <c r="AA26" s="1307"/>
      <c r="AB26" s="1307"/>
      <c r="AC26" s="1307"/>
      <c r="AD26" s="1307"/>
      <c r="AE26" s="1307"/>
      <c r="AF26" s="1307"/>
      <c r="AG26" s="1307"/>
      <c r="AH26" s="1307"/>
      <c r="AI26" s="1307"/>
      <c r="AJ26" s="1307"/>
      <c r="AK26" s="1307"/>
      <c r="AL26" s="1307"/>
      <c r="AM26" s="1307"/>
      <c r="AN26" s="1307"/>
      <c r="AO26" s="1307"/>
      <c r="AP26" s="1307"/>
      <c r="AQ26" s="1307"/>
      <c r="AR26" s="1307"/>
      <c r="AS26" s="1307"/>
      <c r="AT26" s="1307"/>
      <c r="AU26" s="1307"/>
      <c r="AV26" s="1307"/>
      <c r="AW26" s="1307"/>
      <c r="AX26" s="1307"/>
      <c r="AY26" s="1307"/>
      <c r="AZ26" s="1307"/>
      <c r="BA26" s="1307"/>
      <c r="BB26" s="1307"/>
      <c r="BC26" s="1307"/>
    </row>
    <row r="27" spans="1:55" x14ac:dyDescent="0.2">
      <c r="A27" s="3110"/>
      <c r="B27" s="3111"/>
      <c r="C27" s="1311"/>
      <c r="D27" s="1307"/>
      <c r="E27" s="1307"/>
      <c r="F27" s="1307"/>
      <c r="G27" s="1307"/>
      <c r="H27" s="1307"/>
      <c r="I27" s="1307"/>
      <c r="J27" s="1307"/>
      <c r="K27" s="1307"/>
      <c r="L27" s="1307"/>
      <c r="M27" s="1307"/>
      <c r="N27" s="1307"/>
      <c r="O27" s="1307"/>
      <c r="P27" s="1307"/>
      <c r="Q27" s="1307"/>
      <c r="R27" s="1307"/>
      <c r="S27" s="1307"/>
      <c r="T27" s="1307"/>
      <c r="U27" s="1307"/>
      <c r="V27" s="1307"/>
      <c r="W27" s="1307"/>
      <c r="X27" s="1307"/>
      <c r="Y27" s="1307"/>
      <c r="Z27" s="1307"/>
      <c r="AA27" s="1307"/>
      <c r="AB27" s="1307"/>
      <c r="AC27" s="1307"/>
      <c r="AD27" s="1307"/>
      <c r="AE27" s="1307"/>
      <c r="AF27" s="1307"/>
      <c r="AG27" s="1307"/>
      <c r="AH27" s="1307"/>
      <c r="AI27" s="1307"/>
      <c r="AJ27" s="1307"/>
      <c r="AK27" s="1307"/>
      <c r="AL27" s="1307"/>
      <c r="AM27" s="1307"/>
      <c r="AN27" s="1307"/>
      <c r="AO27" s="1307"/>
      <c r="AP27" s="1307"/>
      <c r="AQ27" s="1307"/>
      <c r="AR27" s="1307"/>
      <c r="AS27" s="1307"/>
      <c r="AT27" s="1307"/>
      <c r="AU27" s="1307"/>
      <c r="AV27" s="1307"/>
      <c r="AW27" s="1307"/>
      <c r="AX27" s="1307"/>
      <c r="AY27" s="1307"/>
      <c r="AZ27" s="1307"/>
      <c r="BA27" s="1307"/>
      <c r="BB27" s="1307"/>
      <c r="BC27" s="1307"/>
    </row>
    <row r="28" spans="1:55" x14ac:dyDescent="0.2">
      <c r="A28" s="3110"/>
      <c r="B28" s="3111"/>
      <c r="C28" s="1311"/>
      <c r="D28" s="1307"/>
      <c r="E28" s="1307"/>
      <c r="F28" s="1307"/>
      <c r="G28" s="1307"/>
      <c r="H28" s="1307"/>
      <c r="I28" s="1307"/>
      <c r="J28" s="1307"/>
      <c r="K28" s="1307"/>
      <c r="L28" s="1307"/>
      <c r="M28" s="1307"/>
      <c r="N28" s="1307"/>
      <c r="O28" s="1307"/>
      <c r="P28" s="1307"/>
      <c r="Q28" s="1307"/>
      <c r="R28" s="1307"/>
      <c r="S28" s="1307"/>
      <c r="T28" s="1307"/>
      <c r="U28" s="1307"/>
      <c r="V28" s="1307"/>
      <c r="W28" s="1307"/>
      <c r="X28" s="1307"/>
      <c r="Y28" s="1307"/>
      <c r="Z28" s="1307"/>
      <c r="AA28" s="1307"/>
      <c r="AB28" s="1307"/>
      <c r="AC28" s="1307"/>
      <c r="AD28" s="1307"/>
      <c r="AE28" s="1307"/>
      <c r="AF28" s="1307"/>
      <c r="AG28" s="1307"/>
      <c r="AH28" s="1307"/>
      <c r="AI28" s="1307"/>
      <c r="AJ28" s="1307"/>
      <c r="AK28" s="1307"/>
      <c r="AL28" s="1307"/>
      <c r="AM28" s="1307"/>
      <c r="AN28" s="1307"/>
      <c r="AO28" s="1307"/>
      <c r="AP28" s="1307"/>
      <c r="AQ28" s="1307"/>
      <c r="AR28" s="1307"/>
      <c r="AS28" s="1307"/>
      <c r="AT28" s="1307"/>
      <c r="AU28" s="1307"/>
      <c r="AV28" s="1307"/>
      <c r="AW28" s="1307"/>
      <c r="AX28" s="1307"/>
      <c r="AY28" s="1307"/>
      <c r="AZ28" s="1307"/>
      <c r="BA28" s="1307"/>
      <c r="BB28" s="1307"/>
      <c r="BC28" s="1307"/>
    </row>
    <row r="29" spans="1:55" x14ac:dyDescent="0.2">
      <c r="A29" s="3110"/>
      <c r="B29" s="3111"/>
      <c r="C29" s="1311"/>
      <c r="D29" s="1307"/>
      <c r="E29" s="1307"/>
      <c r="F29" s="1307"/>
      <c r="G29" s="1307"/>
      <c r="H29" s="1307"/>
      <c r="I29" s="1307"/>
      <c r="J29" s="1307"/>
      <c r="K29" s="1307"/>
      <c r="L29" s="1307"/>
      <c r="M29" s="1307"/>
      <c r="N29" s="1307"/>
      <c r="O29" s="1307"/>
      <c r="P29" s="1307"/>
      <c r="Q29" s="1307"/>
      <c r="R29" s="1307"/>
      <c r="S29" s="1307"/>
      <c r="T29" s="1307"/>
      <c r="U29" s="1307"/>
      <c r="V29" s="1307"/>
      <c r="W29" s="1307"/>
      <c r="X29" s="1307"/>
      <c r="Y29" s="1307"/>
      <c r="Z29" s="1307"/>
      <c r="AA29" s="1307"/>
      <c r="AB29" s="1307"/>
      <c r="AC29" s="1307"/>
      <c r="AD29" s="1307"/>
      <c r="AE29" s="1307"/>
      <c r="AF29" s="1307"/>
      <c r="AG29" s="1307"/>
      <c r="AH29" s="1307"/>
      <c r="AI29" s="1307"/>
      <c r="AJ29" s="1307"/>
      <c r="AK29" s="1307"/>
      <c r="AL29" s="1307"/>
      <c r="AM29" s="1307"/>
      <c r="AN29" s="1307"/>
      <c r="AO29" s="1307"/>
      <c r="AP29" s="1307"/>
      <c r="AQ29" s="1307"/>
      <c r="AR29" s="1307"/>
      <c r="AS29" s="1307"/>
      <c r="AT29" s="1307"/>
      <c r="AU29" s="1307"/>
      <c r="AV29" s="1307"/>
      <c r="AW29" s="1307"/>
      <c r="AX29" s="1307"/>
      <c r="AY29" s="1307"/>
      <c r="AZ29" s="1307"/>
      <c r="BA29" s="1307"/>
      <c r="BB29" s="1307"/>
      <c r="BC29" s="1307"/>
    </row>
    <row r="30" spans="1:55" x14ac:dyDescent="0.2">
      <c r="A30" s="3110"/>
      <c r="B30" s="3111"/>
      <c r="C30" s="1311"/>
      <c r="D30" s="1307"/>
      <c r="E30" s="1307"/>
      <c r="F30" s="1307"/>
      <c r="G30" s="1307"/>
      <c r="H30" s="1307"/>
      <c r="I30" s="1307"/>
      <c r="J30" s="1307"/>
      <c r="K30" s="1307"/>
      <c r="L30" s="1307"/>
      <c r="M30" s="1307"/>
      <c r="N30" s="1307"/>
      <c r="O30" s="1307"/>
      <c r="P30" s="1307"/>
      <c r="Q30" s="1307"/>
      <c r="R30" s="1307"/>
      <c r="S30" s="1307"/>
      <c r="T30" s="1307"/>
      <c r="U30" s="1307"/>
      <c r="V30" s="1307"/>
      <c r="W30" s="1307"/>
      <c r="X30" s="1307"/>
      <c r="Y30" s="1307"/>
      <c r="Z30" s="1307"/>
      <c r="AA30" s="1307"/>
      <c r="AB30" s="1307"/>
      <c r="AC30" s="1307"/>
      <c r="AD30" s="1307"/>
      <c r="AE30" s="1307"/>
      <c r="AF30" s="1307"/>
      <c r="AG30" s="1307"/>
      <c r="AH30" s="1307"/>
      <c r="AI30" s="1307"/>
      <c r="AJ30" s="1307"/>
      <c r="AK30" s="1307"/>
      <c r="AL30" s="1307"/>
      <c r="AM30" s="1307"/>
      <c r="AN30" s="1307"/>
      <c r="AO30" s="1307"/>
      <c r="AP30" s="1307"/>
      <c r="AQ30" s="1307"/>
      <c r="AR30" s="1307"/>
      <c r="AS30" s="1307"/>
      <c r="AT30" s="1307"/>
      <c r="AU30" s="1307"/>
      <c r="AV30" s="1307"/>
      <c r="AW30" s="1307"/>
      <c r="AX30" s="1307"/>
      <c r="AY30" s="1307"/>
      <c r="AZ30" s="1307"/>
      <c r="BA30" s="1307"/>
      <c r="BB30" s="1307"/>
      <c r="BC30" s="1307"/>
    </row>
    <row r="31" spans="1:55" ht="13.5" thickBot="1" x14ac:dyDescent="0.25">
      <c r="A31" s="1317" t="s">
        <v>484</v>
      </c>
      <c r="B31" s="1318"/>
      <c r="C31" s="1311"/>
      <c r="D31" s="1307"/>
      <c r="E31" s="1307"/>
      <c r="F31" s="1307"/>
      <c r="G31" s="1307"/>
      <c r="H31" s="1307"/>
      <c r="I31" s="1307"/>
      <c r="J31" s="1307"/>
      <c r="K31" s="1307"/>
      <c r="L31" s="1307"/>
      <c r="M31" s="1307"/>
      <c r="N31" s="1307"/>
      <c r="O31" s="1307"/>
      <c r="P31" s="1307"/>
      <c r="Q31" s="1307"/>
      <c r="R31" s="1307"/>
      <c r="S31" s="1307"/>
      <c r="T31" s="1307"/>
      <c r="U31" s="1307"/>
      <c r="V31" s="1307"/>
      <c r="W31" s="1307"/>
      <c r="X31" s="1307"/>
      <c r="Y31" s="1307"/>
      <c r="Z31" s="1307"/>
      <c r="AA31" s="1307"/>
      <c r="AB31" s="1307"/>
      <c r="AC31" s="1307"/>
      <c r="AD31" s="1307"/>
      <c r="AE31" s="1307"/>
      <c r="AF31" s="1307"/>
      <c r="AG31" s="1307"/>
      <c r="AH31" s="1307"/>
      <c r="AI31" s="1307"/>
      <c r="AJ31" s="1307"/>
      <c r="AK31" s="1307"/>
      <c r="AL31" s="1307"/>
      <c r="AM31" s="1307"/>
      <c r="AN31" s="1307"/>
      <c r="AO31" s="1307"/>
      <c r="AP31" s="1307"/>
      <c r="AQ31" s="1307"/>
      <c r="AR31" s="1307"/>
      <c r="AS31" s="1307"/>
      <c r="AT31" s="1307"/>
      <c r="AU31" s="1307"/>
      <c r="AV31" s="1307"/>
      <c r="AW31" s="1307"/>
      <c r="AX31" s="1307"/>
      <c r="AY31" s="1307"/>
      <c r="AZ31" s="1307"/>
      <c r="BA31" s="1307"/>
      <c r="BB31" s="1307"/>
      <c r="BC31" s="1307"/>
    </row>
    <row r="32" spans="1:55" x14ac:dyDescent="0.2">
      <c r="A32" s="1310"/>
      <c r="B32" s="1307"/>
      <c r="C32" s="1307"/>
      <c r="D32" s="1307"/>
      <c r="E32" s="1307"/>
      <c r="F32" s="1307"/>
      <c r="G32" s="1307"/>
      <c r="H32" s="1307"/>
      <c r="I32" s="1307"/>
      <c r="J32" s="1307"/>
      <c r="K32" s="1307"/>
      <c r="L32" s="1307"/>
      <c r="M32" s="1307"/>
      <c r="N32" s="1307"/>
      <c r="O32" s="1307"/>
      <c r="P32" s="1307"/>
      <c r="Q32" s="1307"/>
      <c r="R32" s="1307"/>
      <c r="S32" s="1307"/>
      <c r="T32" s="1307"/>
      <c r="U32" s="1307"/>
      <c r="V32" s="1307"/>
      <c r="W32" s="1307"/>
      <c r="X32" s="1307"/>
      <c r="Y32" s="1307"/>
      <c r="Z32" s="1307"/>
      <c r="AA32" s="1307"/>
      <c r="AB32" s="1307"/>
      <c r="AC32" s="1307"/>
      <c r="AD32" s="1307"/>
      <c r="AE32" s="1307"/>
      <c r="AF32" s="1307"/>
      <c r="AG32" s="1307"/>
      <c r="AH32" s="1307"/>
      <c r="AI32" s="1307"/>
      <c r="AJ32" s="1307"/>
      <c r="AK32" s="1307"/>
      <c r="AL32" s="1307"/>
      <c r="AM32" s="1307"/>
      <c r="AN32" s="1307"/>
      <c r="AO32" s="1307"/>
      <c r="AP32" s="1307"/>
      <c r="AQ32" s="1307"/>
      <c r="AR32" s="1307"/>
      <c r="AS32" s="1307"/>
      <c r="AT32" s="1307"/>
      <c r="AU32" s="1307"/>
      <c r="AV32" s="1307"/>
      <c r="AW32" s="1307"/>
      <c r="AX32" s="1307"/>
      <c r="AY32" s="1307"/>
      <c r="AZ32" s="1307"/>
      <c r="BA32" s="1307"/>
      <c r="BB32" s="1307"/>
      <c r="BC32" s="1307"/>
    </row>
    <row r="33" spans="1:55" x14ac:dyDescent="0.2">
      <c r="A33" s="1307"/>
      <c r="B33" s="1307"/>
      <c r="C33" s="1307"/>
      <c r="D33" s="1307"/>
      <c r="E33" s="1307"/>
      <c r="F33" s="1307"/>
      <c r="G33" s="1307"/>
      <c r="H33" s="1307"/>
      <c r="I33" s="1307"/>
      <c r="J33" s="1307"/>
      <c r="K33" s="1307"/>
      <c r="L33" s="1307"/>
      <c r="M33" s="1307"/>
      <c r="N33" s="1307"/>
      <c r="O33" s="1307"/>
      <c r="P33" s="1307"/>
      <c r="Q33" s="1307"/>
      <c r="R33" s="1307"/>
      <c r="S33" s="1307"/>
      <c r="T33" s="1307"/>
      <c r="U33" s="1307"/>
      <c r="V33" s="1307"/>
      <c r="W33" s="1307"/>
      <c r="X33" s="1307"/>
      <c r="Y33" s="1307"/>
      <c r="Z33" s="1307"/>
      <c r="AA33" s="1307"/>
      <c r="AB33" s="1307"/>
      <c r="AC33" s="1307"/>
      <c r="AD33" s="1307"/>
      <c r="AE33" s="1307"/>
      <c r="AF33" s="1307"/>
      <c r="AG33" s="1307"/>
      <c r="AH33" s="1307"/>
      <c r="AI33" s="1307"/>
      <c r="AJ33" s="1307"/>
      <c r="AK33" s="1307"/>
      <c r="AL33" s="1307"/>
      <c r="AM33" s="1307"/>
      <c r="AN33" s="1307"/>
      <c r="AO33" s="1307"/>
      <c r="AP33" s="1307"/>
      <c r="AQ33" s="1307"/>
      <c r="AR33" s="1307"/>
      <c r="AS33" s="1307"/>
      <c r="AT33" s="1307"/>
      <c r="AU33" s="1307"/>
      <c r="AV33" s="1307"/>
      <c r="AW33" s="1307"/>
      <c r="AX33" s="1307"/>
      <c r="AY33" s="1307"/>
      <c r="AZ33" s="1307"/>
      <c r="BA33" s="1307"/>
      <c r="BB33" s="1307"/>
      <c r="BC33" s="1307"/>
    </row>
    <row r="34" spans="1:55" x14ac:dyDescent="0.2">
      <c r="A34" s="1307"/>
      <c r="B34" s="1307"/>
      <c r="C34" s="1307"/>
      <c r="D34" s="1307"/>
      <c r="E34" s="1307"/>
      <c r="F34" s="1307"/>
      <c r="G34" s="1307"/>
      <c r="H34" s="1307"/>
      <c r="I34" s="1307"/>
      <c r="J34" s="1307"/>
      <c r="K34" s="1307"/>
      <c r="L34" s="1307"/>
      <c r="M34" s="1307"/>
      <c r="N34" s="1307"/>
      <c r="O34" s="1307"/>
      <c r="P34" s="1307"/>
      <c r="Q34" s="1307"/>
      <c r="R34" s="1307"/>
      <c r="S34" s="1307"/>
      <c r="T34" s="1307"/>
      <c r="U34" s="1307"/>
      <c r="V34" s="1307"/>
      <c r="W34" s="1307"/>
      <c r="X34" s="1307"/>
      <c r="Y34" s="1307"/>
      <c r="Z34" s="1307"/>
      <c r="AA34" s="1307"/>
      <c r="AB34" s="1307"/>
      <c r="AC34" s="1307"/>
      <c r="AD34" s="1307"/>
      <c r="AE34" s="1307"/>
      <c r="AF34" s="1307"/>
      <c r="AG34" s="1307"/>
      <c r="AH34" s="1307"/>
      <c r="AI34" s="1307"/>
      <c r="AJ34" s="1307"/>
      <c r="AK34" s="1307"/>
      <c r="AL34" s="1307"/>
      <c r="AM34" s="1307"/>
      <c r="AN34" s="1307"/>
      <c r="AO34" s="1307"/>
      <c r="AP34" s="1307"/>
      <c r="AQ34" s="1307"/>
      <c r="AR34" s="1307"/>
      <c r="AS34" s="1307"/>
      <c r="AT34" s="1307"/>
      <c r="AU34" s="1307"/>
      <c r="AV34" s="1307"/>
      <c r="AW34" s="1307"/>
      <c r="AX34" s="1307"/>
      <c r="AY34" s="1307"/>
      <c r="AZ34" s="1307"/>
      <c r="BA34" s="1307"/>
      <c r="BB34" s="1307"/>
      <c r="BC34" s="1307"/>
    </row>
    <row r="35" spans="1:55" x14ac:dyDescent="0.2">
      <c r="A35" s="1307"/>
      <c r="B35" s="1307"/>
      <c r="C35" s="1307"/>
      <c r="D35" s="1307"/>
      <c r="E35" s="1307"/>
      <c r="F35" s="1307"/>
      <c r="G35" s="1307"/>
      <c r="H35" s="1307"/>
      <c r="I35" s="1307"/>
      <c r="J35" s="1307"/>
      <c r="K35" s="1307"/>
      <c r="L35" s="1307"/>
      <c r="M35" s="1307"/>
      <c r="N35" s="1307"/>
      <c r="O35" s="1307"/>
      <c r="P35" s="1307"/>
      <c r="Q35" s="1307"/>
      <c r="R35" s="1307"/>
      <c r="S35" s="1307"/>
      <c r="T35" s="1307"/>
      <c r="U35" s="1307"/>
      <c r="V35" s="1307"/>
      <c r="W35" s="1307"/>
      <c r="X35" s="1307"/>
      <c r="Y35" s="1307"/>
      <c r="Z35" s="1307"/>
      <c r="AA35" s="1307"/>
      <c r="AB35" s="1307"/>
      <c r="AC35" s="1307"/>
      <c r="AD35" s="1307"/>
      <c r="AE35" s="1307"/>
      <c r="AF35" s="1307"/>
      <c r="AG35" s="1307"/>
      <c r="AH35" s="1307"/>
      <c r="AI35" s="1307"/>
      <c r="AJ35" s="1307"/>
      <c r="AK35" s="1307"/>
      <c r="AL35" s="1307"/>
      <c r="AM35" s="1307"/>
      <c r="AN35" s="1307"/>
      <c r="AO35" s="1307"/>
      <c r="AP35" s="1307"/>
      <c r="AQ35" s="1307"/>
      <c r="AR35" s="1307"/>
      <c r="AS35" s="1307"/>
      <c r="AT35" s="1307"/>
      <c r="AU35" s="1307"/>
      <c r="AV35" s="1307"/>
      <c r="AW35" s="1307"/>
      <c r="AX35" s="1307"/>
      <c r="AY35" s="1307"/>
      <c r="AZ35" s="1307"/>
      <c r="BA35" s="1307"/>
      <c r="BB35" s="1307"/>
      <c r="BC35" s="1307"/>
    </row>
    <row r="36" spans="1:55" x14ac:dyDescent="0.2">
      <c r="A36" s="1307"/>
      <c r="B36" s="1307"/>
      <c r="C36" s="1307"/>
      <c r="D36" s="1307"/>
      <c r="E36" s="1307"/>
      <c r="F36" s="1307"/>
      <c r="G36" s="1307"/>
      <c r="H36" s="1307"/>
      <c r="I36" s="1307"/>
      <c r="J36" s="1307"/>
      <c r="K36" s="1307"/>
      <c r="L36" s="1307"/>
      <c r="M36" s="1307"/>
      <c r="N36" s="1307"/>
      <c r="O36" s="1307"/>
      <c r="P36" s="1307"/>
      <c r="Q36" s="1307"/>
      <c r="R36" s="1307"/>
      <c r="S36" s="1307"/>
      <c r="T36" s="1307"/>
      <c r="U36" s="1307"/>
      <c r="V36" s="1307"/>
      <c r="W36" s="1307"/>
      <c r="X36" s="1307"/>
      <c r="Y36" s="1307"/>
      <c r="Z36" s="1307"/>
      <c r="AA36" s="1307"/>
      <c r="AB36" s="1307"/>
      <c r="AC36" s="1307"/>
      <c r="AD36" s="1307"/>
      <c r="AE36" s="1307"/>
      <c r="AF36" s="1307"/>
      <c r="AG36" s="1307"/>
      <c r="AH36" s="1307"/>
      <c r="AI36" s="1307"/>
      <c r="AJ36" s="1307"/>
      <c r="AK36" s="1307"/>
      <c r="AL36" s="1307"/>
      <c r="AM36" s="1307"/>
      <c r="AN36" s="1307"/>
      <c r="AO36" s="1307"/>
      <c r="AP36" s="1307"/>
      <c r="AQ36" s="1307"/>
      <c r="AR36" s="1307"/>
      <c r="AS36" s="1307"/>
      <c r="AT36" s="1307"/>
      <c r="AU36" s="1307"/>
      <c r="AV36" s="1307"/>
      <c r="AW36" s="1307"/>
      <c r="AX36" s="1307"/>
      <c r="AY36" s="1307"/>
      <c r="AZ36" s="1307"/>
      <c r="BA36" s="1307"/>
      <c r="BB36" s="1307"/>
      <c r="BC36" s="1307"/>
    </row>
    <row r="37" spans="1:55" x14ac:dyDescent="0.2">
      <c r="A37" s="1307"/>
      <c r="B37" s="1307"/>
      <c r="C37" s="1307"/>
      <c r="D37" s="1307"/>
      <c r="E37" s="1307"/>
      <c r="F37" s="1307"/>
      <c r="G37" s="1307"/>
      <c r="H37" s="1307"/>
      <c r="I37" s="1307"/>
      <c r="J37" s="1307"/>
      <c r="K37" s="1307"/>
      <c r="L37" s="1307"/>
      <c r="M37" s="1307"/>
      <c r="N37" s="1307"/>
      <c r="O37" s="1307"/>
      <c r="P37" s="1307"/>
      <c r="Q37" s="1307"/>
      <c r="R37" s="1307"/>
      <c r="S37" s="1307"/>
      <c r="T37" s="1307"/>
      <c r="U37" s="1307"/>
      <c r="V37" s="1307"/>
      <c r="W37" s="1307"/>
      <c r="X37" s="1307"/>
      <c r="Y37" s="1307"/>
      <c r="Z37" s="1307"/>
      <c r="AA37" s="1307"/>
      <c r="AB37" s="1307"/>
      <c r="AC37" s="1307"/>
      <c r="AD37" s="1307"/>
      <c r="AE37" s="1307"/>
      <c r="AF37" s="1307"/>
      <c r="AG37" s="1307"/>
      <c r="AH37" s="1307"/>
      <c r="AI37" s="1307"/>
      <c r="AJ37" s="1307"/>
      <c r="AK37" s="1307"/>
      <c r="AL37" s="1307"/>
      <c r="AM37" s="1307"/>
      <c r="AN37" s="1307"/>
      <c r="AO37" s="1307"/>
      <c r="AP37" s="1307"/>
      <c r="AQ37" s="1307"/>
      <c r="AR37" s="1307"/>
      <c r="AS37" s="1307"/>
      <c r="AT37" s="1307"/>
      <c r="AU37" s="1307"/>
      <c r="AV37" s="1307"/>
      <c r="AW37" s="1307"/>
      <c r="AX37" s="1307"/>
      <c r="AY37" s="1307"/>
      <c r="AZ37" s="1307"/>
      <c r="BA37" s="1307"/>
      <c r="BB37" s="1307"/>
      <c r="BC37" s="1307"/>
    </row>
    <row r="38" spans="1:55" x14ac:dyDescent="0.2">
      <c r="A38" s="1307"/>
      <c r="B38" s="1307"/>
      <c r="C38" s="1307"/>
      <c r="D38" s="1307"/>
      <c r="E38" s="1307"/>
      <c r="F38" s="1307"/>
      <c r="G38" s="1307"/>
      <c r="H38" s="1307"/>
      <c r="I38" s="1307"/>
      <c r="J38" s="1307"/>
      <c r="K38" s="1307"/>
      <c r="L38" s="1307"/>
      <c r="M38" s="1307"/>
      <c r="N38" s="1307"/>
      <c r="O38" s="1307"/>
      <c r="P38" s="1307"/>
      <c r="Q38" s="1307"/>
      <c r="R38" s="1307"/>
      <c r="S38" s="1307"/>
      <c r="T38" s="1307"/>
      <c r="U38" s="1307"/>
      <c r="V38" s="1307"/>
      <c r="W38" s="1307"/>
      <c r="X38" s="1307"/>
      <c r="Y38" s="1307"/>
      <c r="Z38" s="1307"/>
      <c r="AA38" s="1307"/>
      <c r="AB38" s="1307"/>
      <c r="AC38" s="1307"/>
      <c r="AD38" s="1307"/>
      <c r="AE38" s="1307"/>
      <c r="AF38" s="1307"/>
      <c r="AG38" s="1307"/>
      <c r="AH38" s="1307"/>
      <c r="AI38" s="1307"/>
      <c r="AJ38" s="1307"/>
      <c r="AK38" s="1307"/>
      <c r="AL38" s="1307"/>
      <c r="AM38" s="1307"/>
      <c r="AN38" s="1307"/>
      <c r="AO38" s="1307"/>
      <c r="AP38" s="1307"/>
      <c r="AQ38" s="1307"/>
      <c r="AR38" s="1307"/>
      <c r="AS38" s="1307"/>
      <c r="AT38" s="1307"/>
      <c r="AU38" s="1307"/>
      <c r="AV38" s="1307"/>
      <c r="AW38" s="1307"/>
      <c r="AX38" s="1307"/>
      <c r="AY38" s="1307"/>
      <c r="AZ38" s="1307"/>
      <c r="BA38" s="1307"/>
      <c r="BB38" s="1307"/>
      <c r="BC38" s="1307"/>
    </row>
    <row r="39" spans="1:55" x14ac:dyDescent="0.2">
      <c r="A39" s="1307"/>
      <c r="B39" s="1307"/>
      <c r="C39" s="1307"/>
      <c r="D39" s="1307"/>
      <c r="E39" s="1307"/>
      <c r="F39" s="1307"/>
      <c r="G39" s="1307"/>
      <c r="H39" s="1307"/>
      <c r="I39" s="1307"/>
      <c r="J39" s="1307"/>
      <c r="K39" s="1307"/>
      <c r="L39" s="1307"/>
      <c r="M39" s="1307"/>
      <c r="N39" s="1307"/>
      <c r="O39" s="1307"/>
      <c r="P39" s="1307"/>
      <c r="Q39" s="1307"/>
      <c r="R39" s="1307"/>
      <c r="S39" s="1307"/>
      <c r="T39" s="1307"/>
      <c r="U39" s="1307"/>
      <c r="V39" s="1307"/>
      <c r="W39" s="1307"/>
      <c r="X39" s="1307"/>
      <c r="Y39" s="1307"/>
      <c r="Z39" s="1307"/>
      <c r="AA39" s="1307"/>
      <c r="AB39" s="1307"/>
      <c r="AC39" s="1307"/>
      <c r="AD39" s="1307"/>
      <c r="AE39" s="1307"/>
      <c r="AF39" s="1307"/>
      <c r="AG39" s="1307"/>
      <c r="AH39" s="1307"/>
      <c r="AI39" s="1307"/>
      <c r="AJ39" s="1307"/>
      <c r="AK39" s="1307"/>
      <c r="AL39" s="1307"/>
      <c r="AM39" s="1307"/>
      <c r="AN39" s="1307"/>
      <c r="AO39" s="1307"/>
      <c r="AP39" s="1307"/>
      <c r="AQ39" s="1307"/>
      <c r="AR39" s="1307"/>
      <c r="AS39" s="1307"/>
      <c r="AT39" s="1307"/>
      <c r="AU39" s="1307"/>
      <c r="AV39" s="1307"/>
      <c r="AW39" s="1307"/>
      <c r="AX39" s="1307"/>
      <c r="AY39" s="1307"/>
      <c r="AZ39" s="1307"/>
      <c r="BA39" s="1307"/>
      <c r="BB39" s="1307"/>
      <c r="BC39" s="1307"/>
    </row>
    <row r="40" spans="1:55" x14ac:dyDescent="0.2">
      <c r="A40" s="1307"/>
      <c r="B40" s="1307"/>
      <c r="C40" s="1307"/>
      <c r="D40" s="1307"/>
      <c r="E40" s="1307"/>
      <c r="F40" s="1307"/>
      <c r="G40" s="1307"/>
      <c r="H40" s="1307"/>
      <c r="I40" s="1307"/>
      <c r="J40" s="1307"/>
      <c r="K40" s="1307"/>
      <c r="L40" s="1307"/>
      <c r="M40" s="1307"/>
      <c r="N40" s="1307"/>
      <c r="O40" s="1307"/>
      <c r="P40" s="1307"/>
      <c r="Q40" s="1307"/>
      <c r="R40" s="1307"/>
      <c r="S40" s="1307"/>
      <c r="T40" s="1307"/>
      <c r="U40" s="1307"/>
      <c r="V40" s="1307"/>
      <c r="W40" s="1307"/>
      <c r="X40" s="1307"/>
      <c r="Y40" s="1307"/>
      <c r="Z40" s="1307"/>
      <c r="AA40" s="1307"/>
      <c r="AB40" s="1307"/>
      <c r="AC40" s="1307"/>
      <c r="AD40" s="1307"/>
      <c r="AE40" s="1307"/>
      <c r="AF40" s="1307"/>
      <c r="AG40" s="1307"/>
      <c r="AH40" s="1307"/>
      <c r="AI40" s="1307"/>
      <c r="AJ40" s="1307"/>
      <c r="AK40" s="1307"/>
      <c r="AL40" s="1307"/>
      <c r="AM40" s="1307"/>
      <c r="AN40" s="1307"/>
      <c r="AO40" s="1307"/>
      <c r="AP40" s="1307"/>
      <c r="AQ40" s="1307"/>
      <c r="AR40" s="1307"/>
      <c r="AS40" s="1307"/>
      <c r="AT40" s="1307"/>
      <c r="AU40" s="1307"/>
      <c r="AV40" s="1307"/>
      <c r="AW40" s="1307"/>
      <c r="AX40" s="1307"/>
      <c r="AY40" s="1307"/>
      <c r="AZ40" s="1307"/>
      <c r="BA40" s="1307"/>
      <c r="BB40" s="1307"/>
      <c r="BC40" s="1307"/>
    </row>
    <row r="41" spans="1:55" x14ac:dyDescent="0.2">
      <c r="A41" s="1307"/>
      <c r="B41" s="1307"/>
      <c r="C41" s="1307"/>
      <c r="D41" s="1307"/>
      <c r="E41" s="1307"/>
      <c r="F41" s="1307"/>
      <c r="G41" s="1307"/>
      <c r="H41" s="1307"/>
      <c r="I41" s="1307"/>
      <c r="J41" s="1307"/>
      <c r="K41" s="1307"/>
      <c r="L41" s="1307"/>
      <c r="M41" s="1307"/>
      <c r="N41" s="1307"/>
      <c r="O41" s="1307"/>
      <c r="P41" s="1307"/>
      <c r="Q41" s="1307"/>
      <c r="R41" s="1307"/>
      <c r="S41" s="1307"/>
      <c r="T41" s="1307"/>
      <c r="U41" s="1307"/>
      <c r="V41" s="1307"/>
      <c r="W41" s="1307"/>
      <c r="X41" s="1307"/>
      <c r="Y41" s="1307"/>
      <c r="Z41" s="1307"/>
      <c r="AA41" s="1307"/>
      <c r="AB41" s="1307"/>
      <c r="AC41" s="1307"/>
      <c r="AD41" s="1307"/>
      <c r="AE41" s="1307"/>
      <c r="AF41" s="1307"/>
      <c r="AG41" s="1307"/>
      <c r="AH41" s="1307"/>
      <c r="AI41" s="1307"/>
      <c r="AJ41" s="1307"/>
      <c r="AK41" s="1307"/>
      <c r="AL41" s="1307"/>
      <c r="AM41" s="1307"/>
      <c r="AN41" s="1307"/>
      <c r="AO41" s="1307"/>
      <c r="AP41" s="1307"/>
      <c r="AQ41" s="1307"/>
      <c r="AR41" s="1307"/>
      <c r="AS41" s="1307"/>
      <c r="AT41" s="1307"/>
      <c r="AU41" s="1307"/>
      <c r="AV41" s="1307"/>
      <c r="AW41" s="1307"/>
      <c r="AX41" s="1307"/>
      <c r="AY41" s="1307"/>
      <c r="AZ41" s="1307"/>
      <c r="BA41" s="1307"/>
      <c r="BB41" s="1307"/>
      <c r="BC41" s="1307"/>
    </row>
    <row r="42" spans="1:55" x14ac:dyDescent="0.2">
      <c r="A42" s="1307"/>
      <c r="B42" s="1307"/>
      <c r="C42" s="1307"/>
      <c r="D42" s="1307"/>
      <c r="E42" s="1307"/>
      <c r="F42" s="1307"/>
      <c r="G42" s="1307"/>
      <c r="H42" s="1307"/>
      <c r="I42" s="1307"/>
      <c r="J42" s="1307"/>
      <c r="K42" s="1307"/>
      <c r="L42" s="1307"/>
      <c r="M42" s="1307"/>
      <c r="N42" s="1307"/>
      <c r="O42" s="1307"/>
      <c r="P42" s="1307"/>
      <c r="Q42" s="1307"/>
      <c r="R42" s="1307"/>
      <c r="S42" s="1307"/>
      <c r="T42" s="1307"/>
      <c r="U42" s="1307"/>
      <c r="V42" s="1307"/>
      <c r="W42" s="1307"/>
      <c r="X42" s="1307"/>
      <c r="Y42" s="1307"/>
      <c r="Z42" s="1307"/>
      <c r="AA42" s="1307"/>
      <c r="AB42" s="1307"/>
      <c r="AC42" s="1307"/>
      <c r="AD42" s="1307"/>
      <c r="AE42" s="1307"/>
      <c r="AF42" s="1307"/>
      <c r="AG42" s="1307"/>
      <c r="AH42" s="1307"/>
      <c r="AI42" s="1307"/>
      <c r="AJ42" s="1307"/>
      <c r="AK42" s="1307"/>
      <c r="AL42" s="1307"/>
      <c r="AM42" s="1307"/>
      <c r="AN42" s="1307"/>
      <c r="AO42" s="1307"/>
      <c r="AP42" s="1307"/>
      <c r="AQ42" s="1307"/>
      <c r="AR42" s="1307"/>
      <c r="AS42" s="1307"/>
      <c r="AT42" s="1307"/>
      <c r="AU42" s="1307"/>
      <c r="AV42" s="1307"/>
      <c r="AW42" s="1307"/>
      <c r="AX42" s="1307"/>
      <c r="AY42" s="1307"/>
      <c r="AZ42" s="1307"/>
      <c r="BA42" s="1307"/>
      <c r="BB42" s="1307"/>
      <c r="BC42" s="1307"/>
    </row>
    <row r="43" spans="1:55" x14ac:dyDescent="0.2">
      <c r="A43" s="1307"/>
      <c r="B43" s="1307"/>
      <c r="C43" s="1307"/>
      <c r="D43" s="1307"/>
      <c r="E43" s="1307"/>
      <c r="F43" s="1307"/>
      <c r="G43" s="1307"/>
      <c r="H43" s="1307"/>
      <c r="I43" s="1307"/>
      <c r="J43" s="1307"/>
      <c r="K43" s="1307"/>
      <c r="L43" s="1307"/>
      <c r="M43" s="1307"/>
      <c r="N43" s="1307"/>
      <c r="O43" s="1307"/>
      <c r="P43" s="1307"/>
      <c r="Q43" s="1307"/>
      <c r="R43" s="1307"/>
      <c r="S43" s="1307"/>
      <c r="T43" s="1307"/>
      <c r="U43" s="1307"/>
      <c r="V43" s="1307"/>
      <c r="W43" s="1307"/>
      <c r="X43" s="1307"/>
      <c r="Y43" s="1307"/>
      <c r="Z43" s="1307"/>
      <c r="AA43" s="1307"/>
      <c r="AB43" s="1307"/>
      <c r="AC43" s="1307"/>
      <c r="AD43" s="1307"/>
      <c r="AE43" s="1307"/>
      <c r="AF43" s="1307"/>
      <c r="AG43" s="1307"/>
      <c r="AH43" s="1307"/>
      <c r="AI43" s="1307"/>
      <c r="AJ43" s="1307"/>
      <c r="AK43" s="1307"/>
      <c r="AL43" s="1307"/>
      <c r="AM43" s="1307"/>
      <c r="AN43" s="1307"/>
      <c r="AO43" s="1307"/>
      <c r="AP43" s="1307"/>
      <c r="AQ43" s="1307"/>
      <c r="AR43" s="1307"/>
      <c r="AS43" s="1307"/>
      <c r="AT43" s="1307"/>
      <c r="AU43" s="1307"/>
      <c r="AV43" s="1307"/>
      <c r="AW43" s="1307"/>
      <c r="AX43" s="1307"/>
      <c r="AY43" s="1307"/>
      <c r="AZ43" s="1307"/>
      <c r="BA43" s="1307"/>
      <c r="BB43" s="1307"/>
      <c r="BC43" s="1307"/>
    </row>
    <row r="44" spans="1:55" x14ac:dyDescent="0.2">
      <c r="A44" s="1307"/>
      <c r="B44" s="1307"/>
      <c r="C44" s="1307"/>
      <c r="D44" s="1307"/>
      <c r="E44" s="1307"/>
      <c r="F44" s="1307"/>
      <c r="G44" s="1307"/>
      <c r="H44" s="1307"/>
      <c r="I44" s="1307"/>
      <c r="J44" s="1307"/>
      <c r="K44" s="1307"/>
      <c r="L44" s="1307"/>
      <c r="M44" s="1307"/>
      <c r="N44" s="1307"/>
      <c r="O44" s="1307"/>
      <c r="P44" s="1307"/>
      <c r="Q44" s="1307"/>
      <c r="R44" s="1307"/>
      <c r="S44" s="1307"/>
      <c r="T44" s="1307"/>
      <c r="U44" s="1307"/>
      <c r="V44" s="1307"/>
      <c r="W44" s="1307"/>
      <c r="X44" s="1307"/>
      <c r="Y44" s="1307"/>
      <c r="Z44" s="1307"/>
      <c r="AA44" s="1307"/>
      <c r="AB44" s="1307"/>
      <c r="AC44" s="1307"/>
      <c r="AD44" s="1307"/>
      <c r="AE44" s="1307"/>
      <c r="AF44" s="1307"/>
      <c r="AG44" s="1307"/>
      <c r="AH44" s="1307"/>
      <c r="AI44" s="1307"/>
      <c r="AJ44" s="1307"/>
      <c r="AK44" s="1307"/>
      <c r="AL44" s="1307"/>
      <c r="AM44" s="1307"/>
      <c r="AN44" s="1307"/>
      <c r="AO44" s="1307"/>
      <c r="AP44" s="1307"/>
      <c r="AQ44" s="1307"/>
      <c r="AR44" s="1307"/>
      <c r="AS44" s="1307"/>
      <c r="AT44" s="1307"/>
      <c r="AU44" s="1307"/>
      <c r="AV44" s="1307"/>
      <c r="AW44" s="1307"/>
      <c r="AX44" s="1307"/>
      <c r="AY44" s="1307"/>
      <c r="AZ44" s="1307"/>
      <c r="BA44" s="1307"/>
      <c r="BB44" s="1307"/>
      <c r="BC44" s="1307"/>
    </row>
    <row r="45" spans="1:55" x14ac:dyDescent="0.2">
      <c r="A45" s="1307"/>
      <c r="B45" s="1307"/>
      <c r="C45" s="1307"/>
      <c r="D45" s="1307"/>
      <c r="E45" s="1307"/>
      <c r="F45" s="1307"/>
      <c r="G45" s="1307"/>
      <c r="H45" s="1307"/>
      <c r="I45" s="1307"/>
      <c r="J45" s="1307"/>
      <c r="K45" s="1307"/>
      <c r="L45" s="1307"/>
      <c r="M45" s="1307"/>
      <c r="N45" s="1307"/>
      <c r="O45" s="1307"/>
      <c r="P45" s="1307"/>
      <c r="Q45" s="1307"/>
      <c r="R45" s="1307"/>
      <c r="S45" s="1307"/>
      <c r="T45" s="1307"/>
      <c r="U45" s="1307"/>
      <c r="V45" s="1307"/>
      <c r="W45" s="1307"/>
      <c r="X45" s="1307"/>
      <c r="Y45" s="1307"/>
      <c r="Z45" s="1307"/>
      <c r="AA45" s="1307"/>
      <c r="AB45" s="1307"/>
      <c r="AC45" s="1307"/>
      <c r="AD45" s="1307"/>
      <c r="AE45" s="1307"/>
      <c r="AF45" s="1307"/>
      <c r="AG45" s="1307"/>
      <c r="AH45" s="1307"/>
      <c r="AI45" s="1307"/>
      <c r="AJ45" s="1307"/>
      <c r="AK45" s="1307"/>
      <c r="AL45" s="1307"/>
      <c r="AM45" s="1307"/>
      <c r="AN45" s="1307"/>
      <c r="AO45" s="1307"/>
      <c r="AP45" s="1307"/>
      <c r="AQ45" s="1307"/>
      <c r="AR45" s="1307"/>
      <c r="AS45" s="1307"/>
      <c r="AT45" s="1307"/>
      <c r="AU45" s="1307"/>
      <c r="AV45" s="1307"/>
      <c r="AW45" s="1307"/>
      <c r="AX45" s="1307"/>
      <c r="AY45" s="1307"/>
      <c r="AZ45" s="1307"/>
      <c r="BA45" s="1307"/>
      <c r="BB45" s="1307"/>
      <c r="BC45" s="1307"/>
    </row>
    <row r="46" spans="1:55" x14ac:dyDescent="0.2">
      <c r="A46" s="1307"/>
      <c r="B46" s="1307"/>
      <c r="C46" s="1307"/>
      <c r="D46" s="1307"/>
      <c r="E46" s="1307"/>
      <c r="F46" s="1307"/>
      <c r="G46" s="1307"/>
      <c r="H46" s="1307"/>
      <c r="I46" s="1307"/>
      <c r="J46" s="1307"/>
      <c r="K46" s="1307"/>
      <c r="L46" s="1307"/>
      <c r="M46" s="1307"/>
      <c r="N46" s="1307"/>
      <c r="O46" s="1307"/>
      <c r="P46" s="1307"/>
      <c r="Q46" s="1307"/>
      <c r="R46" s="1307"/>
      <c r="S46" s="1307"/>
      <c r="T46" s="1307"/>
      <c r="U46" s="1307"/>
      <c r="V46" s="1307"/>
      <c r="W46" s="1307"/>
      <c r="X46" s="1307"/>
      <c r="Y46" s="1307"/>
      <c r="Z46" s="1307"/>
      <c r="AA46" s="1307"/>
      <c r="AB46" s="1307"/>
      <c r="AC46" s="1307"/>
      <c r="AD46" s="1307"/>
      <c r="AE46" s="1307"/>
      <c r="AF46" s="1307"/>
      <c r="AG46" s="1307"/>
      <c r="AH46" s="1307"/>
      <c r="AI46" s="1307"/>
      <c r="AJ46" s="1307"/>
      <c r="AK46" s="1307"/>
      <c r="AL46" s="1307"/>
      <c r="AM46" s="1307"/>
      <c r="AN46" s="1307"/>
      <c r="AO46" s="1307"/>
      <c r="AP46" s="1307"/>
      <c r="AQ46" s="1307"/>
      <c r="AR46" s="1307"/>
      <c r="AS46" s="1307"/>
      <c r="AT46" s="1307"/>
      <c r="AU46" s="1307"/>
      <c r="AV46" s="1307"/>
      <c r="AW46" s="1307"/>
      <c r="AX46" s="1307"/>
      <c r="AY46" s="1307"/>
      <c r="AZ46" s="1307"/>
      <c r="BA46" s="1307"/>
      <c r="BB46" s="1307"/>
      <c r="BC46" s="1307"/>
    </row>
    <row r="47" spans="1:55" x14ac:dyDescent="0.2">
      <c r="A47" s="1307"/>
      <c r="B47" s="1307"/>
      <c r="C47" s="1307"/>
      <c r="D47" s="1307"/>
      <c r="E47" s="1307"/>
      <c r="F47" s="1307"/>
      <c r="G47" s="1307"/>
      <c r="H47" s="1307"/>
      <c r="I47" s="1307"/>
      <c r="J47" s="1307"/>
      <c r="K47" s="1307"/>
      <c r="L47" s="1307"/>
      <c r="M47" s="1307"/>
      <c r="N47" s="1307"/>
      <c r="O47" s="1307"/>
      <c r="P47" s="1307"/>
      <c r="Q47" s="1307"/>
      <c r="R47" s="1307"/>
      <c r="S47" s="1307"/>
      <c r="T47" s="1307"/>
      <c r="U47" s="1307"/>
      <c r="V47" s="1307"/>
      <c r="W47" s="1307"/>
      <c r="X47" s="1307"/>
      <c r="Y47" s="1307"/>
      <c r="Z47" s="1307"/>
      <c r="AA47" s="1307"/>
      <c r="AB47" s="1307"/>
      <c r="AC47" s="1307"/>
      <c r="AD47" s="1307"/>
      <c r="AE47" s="1307"/>
      <c r="AF47" s="1307"/>
      <c r="AG47" s="1307"/>
      <c r="AH47" s="1307"/>
      <c r="AI47" s="1307"/>
      <c r="AJ47" s="1307"/>
      <c r="AK47" s="1307"/>
      <c r="AL47" s="1307"/>
      <c r="AM47" s="1307"/>
      <c r="AN47" s="1307"/>
      <c r="AO47" s="1307"/>
      <c r="AP47" s="1307"/>
      <c r="AQ47" s="1307"/>
      <c r="AR47" s="1307"/>
      <c r="AS47" s="1307"/>
      <c r="AT47" s="1307"/>
      <c r="AU47" s="1307"/>
      <c r="AV47" s="1307"/>
      <c r="AW47" s="1307"/>
      <c r="AX47" s="1307"/>
      <c r="AY47" s="1307"/>
      <c r="AZ47" s="1307"/>
      <c r="BA47" s="1307"/>
      <c r="BB47" s="1307"/>
      <c r="BC47" s="1307"/>
    </row>
    <row r="48" spans="1:55" x14ac:dyDescent="0.2">
      <c r="A48" s="1307"/>
      <c r="B48" s="1307"/>
      <c r="C48" s="1307"/>
      <c r="D48" s="1307"/>
      <c r="E48" s="1307"/>
      <c r="F48" s="1307"/>
      <c r="G48" s="1307"/>
      <c r="H48" s="1307"/>
      <c r="I48" s="1307"/>
      <c r="J48" s="1307"/>
      <c r="K48" s="1307"/>
      <c r="L48" s="1307"/>
      <c r="M48" s="1307"/>
      <c r="N48" s="1307"/>
      <c r="O48" s="1307"/>
      <c r="P48" s="1307"/>
      <c r="Q48" s="1307"/>
      <c r="R48" s="1307"/>
      <c r="S48" s="1307"/>
      <c r="T48" s="1307"/>
      <c r="U48" s="1307"/>
      <c r="V48" s="1307"/>
      <c r="W48" s="1307"/>
      <c r="X48" s="1307"/>
      <c r="Y48" s="1307"/>
      <c r="Z48" s="1307"/>
      <c r="AA48" s="1307"/>
      <c r="AB48" s="1307"/>
      <c r="AC48" s="1307"/>
      <c r="AD48" s="1307"/>
      <c r="AE48" s="1307"/>
      <c r="AF48" s="1307"/>
      <c r="AG48" s="1307"/>
      <c r="AH48" s="1307"/>
      <c r="AI48" s="1307"/>
      <c r="AJ48" s="1307"/>
      <c r="AK48" s="1307"/>
      <c r="AL48" s="1307"/>
      <c r="AM48" s="1307"/>
      <c r="AN48" s="1307"/>
      <c r="AO48" s="1307"/>
      <c r="AP48" s="1307"/>
      <c r="AQ48" s="1307"/>
      <c r="AR48" s="1307"/>
      <c r="AS48" s="1307"/>
      <c r="AT48" s="1307"/>
      <c r="AU48" s="1307"/>
      <c r="AV48" s="1307"/>
      <c r="AW48" s="1307"/>
      <c r="AX48" s="1307"/>
      <c r="AY48" s="1307"/>
      <c r="AZ48" s="1307"/>
      <c r="BA48" s="1307"/>
      <c r="BB48" s="1307"/>
      <c r="BC48" s="1307"/>
    </row>
    <row r="49" spans="1:55" x14ac:dyDescent="0.2">
      <c r="A49" s="1307"/>
      <c r="B49" s="1307"/>
      <c r="C49" s="1307"/>
      <c r="D49" s="1307"/>
      <c r="E49" s="1307"/>
      <c r="F49" s="1307"/>
      <c r="G49" s="1307"/>
      <c r="H49" s="1307"/>
      <c r="I49" s="1307"/>
      <c r="J49" s="1307"/>
      <c r="K49" s="1307"/>
      <c r="L49" s="1307"/>
      <c r="M49" s="1307"/>
      <c r="N49" s="1307"/>
      <c r="O49" s="1307"/>
      <c r="P49" s="1307"/>
      <c r="Q49" s="1307"/>
      <c r="R49" s="1307"/>
      <c r="S49" s="1307"/>
      <c r="T49" s="1307"/>
      <c r="U49" s="1307"/>
      <c r="V49" s="1307"/>
      <c r="W49" s="1307"/>
      <c r="X49" s="1307"/>
      <c r="Y49" s="1307"/>
      <c r="Z49" s="1307"/>
      <c r="AA49" s="1307"/>
      <c r="AB49" s="1307"/>
      <c r="AC49" s="1307"/>
      <c r="AD49" s="1307"/>
      <c r="AE49" s="1307"/>
      <c r="AF49" s="1307"/>
      <c r="AG49" s="1307"/>
      <c r="AH49" s="1307"/>
      <c r="AI49" s="1307"/>
      <c r="AJ49" s="1307"/>
      <c r="AK49" s="1307"/>
      <c r="AL49" s="1307"/>
      <c r="AM49" s="1307"/>
      <c r="AN49" s="1307"/>
      <c r="AO49" s="1307"/>
      <c r="AP49" s="1307"/>
      <c r="AQ49" s="1307"/>
      <c r="AR49" s="1307"/>
      <c r="AS49" s="1307"/>
      <c r="AT49" s="1307"/>
      <c r="AU49" s="1307"/>
      <c r="AV49" s="1307"/>
      <c r="AW49" s="1307"/>
      <c r="AX49" s="1307"/>
      <c r="AY49" s="1307"/>
      <c r="AZ49" s="1307"/>
      <c r="BA49" s="1307"/>
      <c r="BB49" s="1307"/>
      <c r="BC49" s="1307"/>
    </row>
    <row r="50" spans="1:55" x14ac:dyDescent="0.2">
      <c r="A50" s="1307"/>
      <c r="B50" s="1307"/>
      <c r="C50" s="1307"/>
      <c r="D50" s="1307"/>
      <c r="E50" s="1307"/>
      <c r="F50" s="1307"/>
      <c r="G50" s="1307"/>
      <c r="H50" s="1307"/>
      <c r="I50" s="1307"/>
      <c r="J50" s="1307"/>
      <c r="K50" s="1307"/>
      <c r="L50" s="1307"/>
      <c r="M50" s="1307"/>
      <c r="N50" s="1307"/>
      <c r="O50" s="1307"/>
      <c r="P50" s="1307"/>
      <c r="Q50" s="1307"/>
      <c r="R50" s="1307"/>
      <c r="S50" s="1307"/>
      <c r="T50" s="1307"/>
      <c r="U50" s="1307"/>
      <c r="V50" s="1307"/>
      <c r="W50" s="1307"/>
      <c r="X50" s="1307"/>
      <c r="Y50" s="1307"/>
      <c r="Z50" s="1307"/>
      <c r="AA50" s="1307"/>
      <c r="AB50" s="1307"/>
      <c r="AC50" s="1307"/>
      <c r="AD50" s="1307"/>
      <c r="AE50" s="1307"/>
      <c r="AF50" s="1307"/>
      <c r="AG50" s="1307"/>
      <c r="AH50" s="1307"/>
      <c r="AI50" s="1307"/>
      <c r="AJ50" s="1307"/>
      <c r="AK50" s="1307"/>
      <c r="AL50" s="1307"/>
      <c r="AM50" s="1307"/>
      <c r="AN50" s="1307"/>
      <c r="AO50" s="1307"/>
      <c r="AP50" s="1307"/>
      <c r="AQ50" s="1307"/>
      <c r="AR50" s="1307"/>
      <c r="AS50" s="1307"/>
      <c r="AT50" s="1307"/>
      <c r="AU50" s="1307"/>
      <c r="AV50" s="1307"/>
      <c r="AW50" s="1307"/>
      <c r="AX50" s="1307"/>
      <c r="AY50" s="1307"/>
      <c r="AZ50" s="1307"/>
      <c r="BA50" s="1307"/>
      <c r="BB50" s="1307"/>
      <c r="BC50" s="1307"/>
    </row>
    <row r="51" spans="1:55" x14ac:dyDescent="0.2">
      <c r="A51" s="1307"/>
      <c r="B51" s="1307"/>
      <c r="C51" s="1307"/>
      <c r="D51" s="1307"/>
      <c r="E51" s="1307"/>
      <c r="F51" s="1307"/>
      <c r="G51" s="1307"/>
      <c r="H51" s="1307"/>
      <c r="I51" s="1307"/>
      <c r="J51" s="1307"/>
      <c r="K51" s="1307"/>
      <c r="L51" s="1307"/>
      <c r="M51" s="1307"/>
      <c r="N51" s="1307"/>
      <c r="O51" s="1307"/>
      <c r="P51" s="1307"/>
      <c r="Q51" s="1307"/>
      <c r="R51" s="1307"/>
      <c r="S51" s="1307"/>
      <c r="T51" s="1307"/>
      <c r="U51" s="1307"/>
      <c r="V51" s="1307"/>
      <c r="W51" s="1307"/>
      <c r="X51" s="1307"/>
      <c r="Y51" s="1307"/>
      <c r="Z51" s="1307"/>
      <c r="AA51" s="1307"/>
      <c r="AB51" s="1307"/>
      <c r="AC51" s="1307"/>
      <c r="AD51" s="1307"/>
      <c r="AE51" s="1307"/>
      <c r="AF51" s="1307"/>
      <c r="AG51" s="1307"/>
      <c r="AH51" s="1307"/>
      <c r="AI51" s="1307"/>
      <c r="AJ51" s="1307"/>
      <c r="AK51" s="1307"/>
      <c r="AL51" s="1307"/>
      <c r="AM51" s="1307"/>
      <c r="AN51" s="1307"/>
      <c r="AO51" s="1307"/>
      <c r="AP51" s="1307"/>
      <c r="AQ51" s="1307"/>
      <c r="AR51" s="1307"/>
      <c r="AS51" s="1307"/>
      <c r="AT51" s="1307"/>
      <c r="AU51" s="1307"/>
      <c r="AV51" s="1307"/>
      <c r="AW51" s="1307"/>
      <c r="AX51" s="1307"/>
      <c r="AY51" s="1307"/>
      <c r="AZ51" s="1307"/>
      <c r="BA51" s="1307"/>
      <c r="BB51" s="1307"/>
      <c r="BC51" s="1307"/>
    </row>
    <row r="52" spans="1:55" x14ac:dyDescent="0.2">
      <c r="A52" s="1307"/>
      <c r="B52" s="1307"/>
      <c r="C52" s="1307"/>
      <c r="D52" s="1307"/>
      <c r="E52" s="1307"/>
      <c r="F52" s="1307"/>
      <c r="G52" s="1307"/>
      <c r="H52" s="1307"/>
      <c r="I52" s="1307"/>
      <c r="J52" s="1307"/>
      <c r="K52" s="1307"/>
      <c r="L52" s="1307"/>
      <c r="M52" s="1307"/>
      <c r="N52" s="1307"/>
      <c r="O52" s="1307"/>
      <c r="P52" s="1307"/>
      <c r="Q52" s="1307"/>
      <c r="R52" s="1307"/>
      <c r="S52" s="1307"/>
      <c r="T52" s="1307"/>
      <c r="U52" s="1307"/>
      <c r="V52" s="1307"/>
      <c r="W52" s="1307"/>
      <c r="X52" s="1307"/>
      <c r="Y52" s="1307"/>
      <c r="Z52" s="1307"/>
      <c r="AA52" s="1307"/>
      <c r="AB52" s="1307"/>
      <c r="AC52" s="1307"/>
      <c r="AD52" s="1307"/>
      <c r="AE52" s="1307"/>
      <c r="AF52" s="1307"/>
      <c r="AG52" s="1307"/>
      <c r="AH52" s="1307"/>
      <c r="AI52" s="1307"/>
      <c r="AJ52" s="1307"/>
      <c r="AK52" s="1307"/>
      <c r="AL52" s="1307"/>
      <c r="AM52" s="1307"/>
      <c r="AN52" s="1307"/>
      <c r="AO52" s="1307"/>
      <c r="AP52" s="1307"/>
      <c r="AQ52" s="1307"/>
      <c r="AR52" s="1307"/>
      <c r="AS52" s="1307"/>
      <c r="AT52" s="1307"/>
      <c r="AU52" s="1307"/>
      <c r="AV52" s="1307"/>
      <c r="AW52" s="1307"/>
      <c r="AX52" s="1307"/>
      <c r="AY52" s="1307"/>
      <c r="AZ52" s="1307"/>
      <c r="BA52" s="1307"/>
      <c r="BB52" s="1307"/>
      <c r="BC52" s="1307"/>
    </row>
    <row r="53" spans="1:55" x14ac:dyDescent="0.2">
      <c r="A53" s="1307"/>
      <c r="B53" s="1307"/>
      <c r="C53" s="1307"/>
      <c r="D53" s="1307"/>
      <c r="E53" s="1307"/>
      <c r="F53" s="1307"/>
      <c r="G53" s="1307"/>
      <c r="H53" s="1307"/>
      <c r="I53" s="1307"/>
      <c r="J53" s="1307"/>
      <c r="K53" s="1307"/>
      <c r="L53" s="1307"/>
      <c r="M53" s="1307"/>
      <c r="N53" s="1307"/>
      <c r="O53" s="1307"/>
      <c r="P53" s="1307"/>
      <c r="Q53" s="1307"/>
      <c r="R53" s="1307"/>
      <c r="S53" s="1307"/>
      <c r="T53" s="1307"/>
      <c r="U53" s="1307"/>
      <c r="V53" s="1307"/>
      <c r="W53" s="1307"/>
      <c r="X53" s="1307"/>
      <c r="Y53" s="1307"/>
      <c r="Z53" s="1307"/>
      <c r="AA53" s="1307"/>
      <c r="AB53" s="1307"/>
      <c r="AC53" s="1307"/>
      <c r="AD53" s="1307"/>
      <c r="AE53" s="1307"/>
      <c r="AF53" s="1307"/>
      <c r="AG53" s="1307"/>
      <c r="AH53" s="1307"/>
      <c r="AI53" s="1307"/>
      <c r="AJ53" s="1307"/>
      <c r="AK53" s="1307"/>
      <c r="AL53" s="1307"/>
      <c r="AM53" s="1307"/>
      <c r="AN53" s="1307"/>
      <c r="AO53" s="1307"/>
      <c r="AP53" s="1307"/>
      <c r="AQ53" s="1307"/>
      <c r="AR53" s="1307"/>
      <c r="AS53" s="1307"/>
      <c r="AT53" s="1307"/>
      <c r="AU53" s="1307"/>
      <c r="AV53" s="1307"/>
      <c r="AW53" s="1307"/>
      <c r="AX53" s="1307"/>
      <c r="AY53" s="1307"/>
      <c r="AZ53" s="1307"/>
      <c r="BA53" s="1307"/>
      <c r="BB53" s="1307"/>
      <c r="BC53" s="1307"/>
    </row>
    <row r="54" spans="1:55" x14ac:dyDescent="0.2">
      <c r="A54" s="1307"/>
      <c r="B54" s="1307"/>
      <c r="C54" s="1307"/>
      <c r="D54" s="1307"/>
      <c r="E54" s="1307"/>
      <c r="F54" s="1307"/>
      <c r="G54" s="1307"/>
      <c r="H54" s="1307"/>
      <c r="I54" s="1307"/>
      <c r="J54" s="1307"/>
      <c r="K54" s="1307"/>
      <c r="L54" s="1307"/>
      <c r="M54" s="1307"/>
      <c r="N54" s="1307"/>
      <c r="O54" s="1307"/>
      <c r="P54" s="1307"/>
      <c r="Q54" s="1307"/>
      <c r="R54" s="1307"/>
      <c r="S54" s="1307"/>
      <c r="T54" s="1307"/>
      <c r="U54" s="1307"/>
      <c r="V54" s="1307"/>
      <c r="W54" s="1307"/>
      <c r="X54" s="1307"/>
      <c r="Y54" s="1307"/>
      <c r="Z54" s="1307"/>
      <c r="AA54" s="1307"/>
      <c r="AB54" s="1307"/>
      <c r="AC54" s="1307"/>
      <c r="AD54" s="1307"/>
      <c r="AE54" s="1307"/>
      <c r="AF54" s="1307"/>
      <c r="AG54" s="1307"/>
      <c r="AH54" s="1307"/>
      <c r="AI54" s="1307"/>
      <c r="AJ54" s="1307"/>
      <c r="AK54" s="1307"/>
      <c r="AL54" s="1307"/>
      <c r="AM54" s="1307"/>
      <c r="AN54" s="1307"/>
      <c r="AO54" s="1307"/>
      <c r="AP54" s="1307"/>
      <c r="AQ54" s="1307"/>
      <c r="AR54" s="1307"/>
      <c r="AS54" s="1307"/>
      <c r="AT54" s="1307"/>
      <c r="AU54" s="1307"/>
      <c r="AV54" s="1307"/>
      <c r="AW54" s="1307"/>
      <c r="AX54" s="1307"/>
      <c r="AY54" s="1307"/>
      <c r="AZ54" s="1307"/>
      <c r="BA54" s="1307"/>
      <c r="BB54" s="1307"/>
      <c r="BC54" s="1307"/>
    </row>
    <row r="55" spans="1:55" x14ac:dyDescent="0.2">
      <c r="A55" s="1307"/>
      <c r="B55" s="1307"/>
      <c r="C55" s="1307"/>
      <c r="D55" s="1307"/>
      <c r="E55" s="1307"/>
      <c r="F55" s="1307"/>
      <c r="G55" s="1307"/>
      <c r="H55" s="1307"/>
      <c r="I55" s="1307"/>
      <c r="J55" s="1307"/>
      <c r="K55" s="1307"/>
      <c r="L55" s="1307"/>
      <c r="M55" s="1307"/>
      <c r="N55" s="1307"/>
      <c r="O55" s="1307"/>
      <c r="P55" s="1307"/>
      <c r="Q55" s="1307"/>
      <c r="R55" s="1307"/>
      <c r="S55" s="1307"/>
      <c r="T55" s="1307"/>
      <c r="U55" s="1307"/>
      <c r="V55" s="1307"/>
      <c r="W55" s="1307"/>
      <c r="X55" s="1307"/>
      <c r="Y55" s="1307"/>
      <c r="Z55" s="1307"/>
      <c r="AA55" s="1307"/>
      <c r="AB55" s="1307"/>
      <c r="AC55" s="1307"/>
      <c r="AD55" s="1307"/>
      <c r="AE55" s="1307"/>
      <c r="AF55" s="1307"/>
      <c r="AG55" s="1307"/>
      <c r="AH55" s="1307"/>
      <c r="AI55" s="1307"/>
      <c r="AJ55" s="1307"/>
      <c r="AK55" s="1307"/>
      <c r="AL55" s="1307"/>
      <c r="AM55" s="1307"/>
      <c r="AN55" s="1307"/>
      <c r="AO55" s="1307"/>
      <c r="AP55" s="1307"/>
      <c r="AQ55" s="1307"/>
      <c r="AR55" s="1307"/>
      <c r="AS55" s="1307"/>
      <c r="AT55" s="1307"/>
      <c r="AU55" s="1307"/>
      <c r="AV55" s="1307"/>
      <c r="AW55" s="1307"/>
      <c r="AX55" s="1307"/>
      <c r="AY55" s="1307"/>
      <c r="AZ55" s="1307"/>
      <c r="BA55" s="1307"/>
      <c r="BB55" s="1307"/>
      <c r="BC55" s="1307"/>
    </row>
    <row r="56" spans="1:55" x14ac:dyDescent="0.2">
      <c r="A56" s="1307"/>
      <c r="B56" s="1307"/>
      <c r="C56" s="1307"/>
      <c r="D56" s="1307"/>
      <c r="E56" s="1307"/>
      <c r="F56" s="1307"/>
      <c r="G56" s="1307"/>
      <c r="H56" s="1307"/>
      <c r="I56" s="1307"/>
      <c r="J56" s="1307"/>
      <c r="K56" s="1307"/>
      <c r="L56" s="1307"/>
      <c r="M56" s="1307"/>
      <c r="N56" s="1307"/>
      <c r="O56" s="1307"/>
      <c r="P56" s="1307"/>
      <c r="Q56" s="1307"/>
      <c r="R56" s="1307"/>
      <c r="S56" s="1307"/>
      <c r="T56" s="1307"/>
      <c r="U56" s="1307"/>
      <c r="V56" s="1307"/>
      <c r="W56" s="1307"/>
      <c r="X56" s="1307"/>
      <c r="Y56" s="1307"/>
      <c r="Z56" s="1307"/>
      <c r="AA56" s="1307"/>
      <c r="AB56" s="1307"/>
      <c r="AC56" s="1307"/>
      <c r="AD56" s="1307"/>
      <c r="AE56" s="1307"/>
      <c r="AF56" s="1307"/>
      <c r="AG56" s="1307"/>
      <c r="AH56" s="1307"/>
      <c r="AI56" s="1307"/>
      <c r="AJ56" s="1307"/>
      <c r="AK56" s="1307"/>
      <c r="AL56" s="1307"/>
      <c r="AM56" s="1307"/>
      <c r="AN56" s="1307"/>
      <c r="AO56" s="1307"/>
      <c r="AP56" s="1307"/>
      <c r="AQ56" s="1307"/>
      <c r="AR56" s="1307"/>
      <c r="AS56" s="1307"/>
      <c r="AT56" s="1307"/>
      <c r="AU56" s="1307"/>
      <c r="AV56" s="1307"/>
      <c r="AW56" s="1307"/>
      <c r="AX56" s="1307"/>
      <c r="AY56" s="1307"/>
      <c r="AZ56" s="1307"/>
      <c r="BA56" s="1307"/>
      <c r="BB56" s="1307"/>
      <c r="BC56" s="1307"/>
    </row>
    <row r="57" spans="1:55" x14ac:dyDescent="0.2">
      <c r="A57" s="1307"/>
      <c r="B57" s="1307"/>
      <c r="C57" s="1307"/>
      <c r="D57" s="1307"/>
      <c r="E57" s="1307"/>
      <c r="F57" s="1307"/>
      <c r="G57" s="1307"/>
      <c r="H57" s="1307"/>
      <c r="I57" s="1307"/>
      <c r="J57" s="1307"/>
      <c r="K57" s="1307"/>
      <c r="L57" s="1307"/>
      <c r="M57" s="1307"/>
      <c r="N57" s="1307"/>
      <c r="O57" s="1307"/>
      <c r="P57" s="1307"/>
      <c r="Q57" s="1307"/>
      <c r="R57" s="1307"/>
      <c r="S57" s="1307"/>
      <c r="T57" s="1307"/>
      <c r="U57" s="1307"/>
      <c r="V57" s="1307"/>
      <c r="W57" s="1307"/>
      <c r="X57" s="1307"/>
      <c r="Y57" s="1307"/>
      <c r="Z57" s="1307"/>
      <c r="AA57" s="1307"/>
      <c r="AB57" s="1307"/>
      <c r="AC57" s="1307"/>
      <c r="AD57" s="1307"/>
      <c r="AE57" s="1307"/>
      <c r="AF57" s="1307"/>
      <c r="AG57" s="1307"/>
      <c r="AH57" s="1307"/>
      <c r="AI57" s="1307"/>
      <c r="AJ57" s="1307"/>
      <c r="AK57" s="1307"/>
      <c r="AL57" s="1307"/>
      <c r="AM57" s="1307"/>
      <c r="AN57" s="1307"/>
      <c r="AO57" s="1307"/>
      <c r="AP57" s="1307"/>
      <c r="AQ57" s="1307"/>
      <c r="AR57" s="1307"/>
      <c r="AS57" s="1307"/>
      <c r="AT57" s="1307"/>
      <c r="AU57" s="1307"/>
      <c r="AV57" s="1307"/>
      <c r="AW57" s="1307"/>
      <c r="AX57" s="1307"/>
      <c r="AY57" s="1307"/>
      <c r="AZ57" s="1307"/>
      <c r="BA57" s="1307"/>
      <c r="BB57" s="1307"/>
      <c r="BC57" s="1307"/>
    </row>
    <row r="58" spans="1:55" x14ac:dyDescent="0.2">
      <c r="A58" s="1307"/>
      <c r="B58" s="1307"/>
      <c r="C58" s="1307"/>
      <c r="D58" s="1307"/>
      <c r="E58" s="1307"/>
      <c r="F58" s="1307"/>
      <c r="G58" s="1307"/>
      <c r="H58" s="1307"/>
      <c r="I58" s="1307"/>
      <c r="J58" s="1307"/>
      <c r="K58" s="1307"/>
      <c r="L58" s="1307"/>
      <c r="M58" s="1307"/>
      <c r="N58" s="1307"/>
      <c r="O58" s="1307"/>
      <c r="P58" s="1307"/>
      <c r="Q58" s="1307"/>
      <c r="R58" s="1307"/>
      <c r="S58" s="1307"/>
      <c r="T58" s="1307"/>
      <c r="U58" s="1307"/>
      <c r="V58" s="1307"/>
      <c r="W58" s="1307"/>
      <c r="X58" s="1307"/>
      <c r="Y58" s="1307"/>
      <c r="Z58" s="1307"/>
      <c r="AA58" s="1307"/>
      <c r="AB58" s="1307"/>
      <c r="AC58" s="1307"/>
      <c r="AD58" s="1307"/>
      <c r="AE58" s="1307"/>
      <c r="AF58" s="1307"/>
      <c r="AG58" s="1307"/>
      <c r="AH58" s="1307"/>
      <c r="AI58" s="1307"/>
      <c r="AJ58" s="1307"/>
      <c r="AK58" s="1307"/>
      <c r="AL58" s="1307"/>
      <c r="AM58" s="1307"/>
      <c r="AN58" s="1307"/>
      <c r="AO58" s="1307"/>
      <c r="AP58" s="1307"/>
      <c r="AQ58" s="1307"/>
      <c r="AR58" s="1307"/>
      <c r="AS58" s="1307"/>
      <c r="AT58" s="1307"/>
      <c r="AU58" s="1307"/>
      <c r="AV58" s="1307"/>
      <c r="AW58" s="1307"/>
      <c r="AX58" s="1307"/>
      <c r="AY58" s="1307"/>
      <c r="AZ58" s="1307"/>
      <c r="BA58" s="1307"/>
      <c r="BB58" s="1307"/>
      <c r="BC58" s="1307"/>
    </row>
    <row r="59" spans="1:55" x14ac:dyDescent="0.2">
      <c r="A59" s="1307"/>
      <c r="B59" s="1307"/>
      <c r="C59" s="1307"/>
      <c r="D59" s="1307"/>
      <c r="E59" s="1307"/>
      <c r="F59" s="1307"/>
      <c r="G59" s="1307"/>
      <c r="H59" s="1307"/>
      <c r="I59" s="1307"/>
      <c r="J59" s="1307"/>
      <c r="K59" s="1307"/>
      <c r="L59" s="1307"/>
      <c r="M59" s="1307"/>
      <c r="N59" s="1307"/>
      <c r="O59" s="1307"/>
      <c r="P59" s="1307"/>
      <c r="Q59" s="1307"/>
      <c r="R59" s="1307"/>
      <c r="S59" s="1307"/>
      <c r="T59" s="1307"/>
      <c r="U59" s="1307"/>
      <c r="V59" s="1307"/>
      <c r="W59" s="1307"/>
      <c r="X59" s="1307"/>
      <c r="Y59" s="1307"/>
      <c r="Z59" s="1307"/>
      <c r="AA59" s="1307"/>
      <c r="AB59" s="1307"/>
      <c r="AC59" s="1307"/>
      <c r="AD59" s="1307"/>
      <c r="AE59" s="1307"/>
      <c r="AF59" s="1307"/>
      <c r="AG59" s="1307"/>
      <c r="AH59" s="1307"/>
      <c r="AI59" s="1307"/>
      <c r="AJ59" s="1307"/>
      <c r="AK59" s="1307"/>
      <c r="AL59" s="1307"/>
      <c r="AM59" s="1307"/>
      <c r="AN59" s="1307"/>
      <c r="AO59" s="1307"/>
      <c r="AP59" s="1307"/>
      <c r="AQ59" s="1307"/>
      <c r="AR59" s="1307"/>
      <c r="AS59" s="1307"/>
      <c r="AT59" s="1307"/>
      <c r="AU59" s="1307"/>
      <c r="AV59" s="1307"/>
      <c r="AW59" s="1307"/>
      <c r="AX59" s="1307"/>
      <c r="AY59" s="1307"/>
      <c r="AZ59" s="1307"/>
      <c r="BA59" s="1307"/>
      <c r="BB59" s="1307"/>
      <c r="BC59" s="1307"/>
    </row>
    <row r="60" spans="1:55" x14ac:dyDescent="0.2">
      <c r="A60" s="1307"/>
      <c r="B60" s="1307"/>
      <c r="C60" s="1307"/>
      <c r="D60" s="1307"/>
      <c r="E60" s="1307"/>
      <c r="F60" s="1307"/>
      <c r="G60" s="1307"/>
      <c r="H60" s="1307"/>
      <c r="I60" s="1307"/>
      <c r="J60" s="1307"/>
      <c r="K60" s="1307"/>
      <c r="L60" s="1307"/>
      <c r="M60" s="1307"/>
      <c r="N60" s="1307"/>
      <c r="O60" s="1307"/>
      <c r="P60" s="1307"/>
      <c r="Q60" s="1307"/>
      <c r="R60" s="1307"/>
      <c r="S60" s="1307"/>
      <c r="T60" s="1307"/>
      <c r="U60" s="1307"/>
      <c r="V60" s="1307"/>
      <c r="W60" s="1307"/>
      <c r="X60" s="1307"/>
      <c r="Y60" s="1307"/>
      <c r="Z60" s="1307"/>
      <c r="AA60" s="1307"/>
      <c r="AB60" s="1307"/>
      <c r="AC60" s="1307"/>
      <c r="AD60" s="1307"/>
      <c r="AE60" s="1307"/>
      <c r="AF60" s="1307"/>
      <c r="AG60" s="1307"/>
      <c r="AH60" s="1307"/>
      <c r="AI60" s="1307"/>
      <c r="AJ60" s="1307"/>
      <c r="AK60" s="1307"/>
      <c r="AL60" s="1307"/>
      <c r="AM60" s="1307"/>
      <c r="AN60" s="1307"/>
      <c r="AO60" s="1307"/>
      <c r="AP60" s="1307"/>
      <c r="AQ60" s="1307"/>
      <c r="AR60" s="1307"/>
      <c r="AS60" s="1307"/>
      <c r="AT60" s="1307"/>
      <c r="AU60" s="1307"/>
      <c r="AV60" s="1307"/>
      <c r="AW60" s="1307"/>
      <c r="AX60" s="1307"/>
      <c r="AY60" s="1307"/>
      <c r="AZ60" s="1307"/>
      <c r="BA60" s="1307"/>
      <c r="BB60" s="1307"/>
      <c r="BC60" s="1307"/>
    </row>
    <row r="61" spans="1:55" x14ac:dyDescent="0.2">
      <c r="A61" s="1307"/>
      <c r="B61" s="1307"/>
      <c r="C61" s="1307"/>
      <c r="D61" s="1307"/>
      <c r="E61" s="1307"/>
      <c r="F61" s="1307"/>
      <c r="G61" s="1307"/>
      <c r="H61" s="1307"/>
      <c r="I61" s="1307"/>
      <c r="J61" s="1307"/>
      <c r="K61" s="1307"/>
      <c r="L61" s="1307"/>
      <c r="M61" s="1307"/>
      <c r="N61" s="1307"/>
      <c r="O61" s="1307"/>
      <c r="P61" s="1307"/>
      <c r="Q61" s="1307"/>
      <c r="R61" s="1307"/>
      <c r="S61" s="1307"/>
      <c r="T61" s="1307"/>
      <c r="U61" s="1307"/>
      <c r="V61" s="1307"/>
      <c r="W61" s="1307"/>
      <c r="X61" s="1307"/>
      <c r="Y61" s="1307"/>
      <c r="Z61" s="1307"/>
      <c r="AA61" s="1307"/>
      <c r="AB61" s="1307"/>
      <c r="AC61" s="1307"/>
      <c r="AD61" s="1307"/>
      <c r="AE61" s="1307"/>
      <c r="AF61" s="1307"/>
      <c r="AG61" s="1307"/>
      <c r="AH61" s="1307"/>
      <c r="AI61" s="1307"/>
      <c r="AJ61" s="1307"/>
      <c r="AK61" s="1307"/>
      <c r="AL61" s="1307"/>
      <c r="AM61" s="1307"/>
      <c r="AN61" s="1307"/>
      <c r="AO61" s="1307"/>
      <c r="AP61" s="1307"/>
      <c r="AQ61" s="1307"/>
      <c r="AR61" s="1307"/>
      <c r="AS61" s="1307"/>
      <c r="AT61" s="1307"/>
      <c r="AU61" s="1307"/>
      <c r="AV61" s="1307"/>
      <c r="AW61" s="1307"/>
      <c r="AX61" s="1307"/>
      <c r="AY61" s="1307"/>
      <c r="AZ61" s="1307"/>
      <c r="BA61" s="1307"/>
      <c r="BB61" s="1307"/>
      <c r="BC61" s="1307"/>
    </row>
    <row r="62" spans="1:55" x14ac:dyDescent="0.2">
      <c r="A62" s="1307"/>
      <c r="B62" s="1307"/>
      <c r="C62" s="1307"/>
      <c r="D62" s="1307"/>
      <c r="E62" s="1307"/>
      <c r="F62" s="1307"/>
      <c r="G62" s="1307"/>
      <c r="H62" s="1307"/>
      <c r="I62" s="1307"/>
      <c r="J62" s="1307"/>
      <c r="K62" s="1307"/>
      <c r="L62" s="1307"/>
      <c r="M62" s="1307"/>
      <c r="N62" s="1307"/>
      <c r="O62" s="1307"/>
      <c r="P62" s="1307"/>
      <c r="Q62" s="1307"/>
      <c r="R62" s="1307"/>
      <c r="S62" s="1307"/>
      <c r="T62" s="1307"/>
      <c r="U62" s="1307"/>
      <c r="V62" s="1307"/>
      <c r="W62" s="1307"/>
      <c r="X62" s="1307"/>
      <c r="Y62" s="1307"/>
      <c r="Z62" s="1307"/>
      <c r="AA62" s="1307"/>
      <c r="AB62" s="1307"/>
      <c r="AC62" s="1307"/>
      <c r="AD62" s="1307"/>
      <c r="AE62" s="1307"/>
      <c r="AF62" s="1307"/>
      <c r="AG62" s="1307"/>
      <c r="AH62" s="1307"/>
      <c r="AI62" s="1307"/>
      <c r="AJ62" s="1307"/>
      <c r="AK62" s="1307"/>
      <c r="AL62" s="1307"/>
      <c r="AM62" s="1307"/>
      <c r="AN62" s="1307"/>
      <c r="AO62" s="1307"/>
      <c r="AP62" s="1307"/>
      <c r="AQ62" s="1307"/>
      <c r="AR62" s="1307"/>
      <c r="AS62" s="1307"/>
      <c r="AT62" s="1307"/>
      <c r="AU62" s="1307"/>
      <c r="AV62" s="1307"/>
      <c r="AW62" s="1307"/>
      <c r="AX62" s="1307"/>
      <c r="AY62" s="1307"/>
      <c r="AZ62" s="1307"/>
      <c r="BA62" s="1307"/>
      <c r="BB62" s="1307"/>
      <c r="BC62" s="1307"/>
    </row>
    <row r="63" spans="1:55" x14ac:dyDescent="0.2">
      <c r="A63" s="1307"/>
      <c r="B63" s="1307"/>
      <c r="C63" s="1307"/>
      <c r="D63" s="1307"/>
      <c r="E63" s="1307"/>
      <c r="F63" s="1307"/>
      <c r="G63" s="1307"/>
      <c r="H63" s="1307"/>
      <c r="I63" s="1307"/>
      <c r="J63" s="1307"/>
      <c r="K63" s="1307"/>
      <c r="L63" s="1307"/>
      <c r="M63" s="1307"/>
      <c r="N63" s="1307"/>
      <c r="O63" s="1307"/>
      <c r="P63" s="1307"/>
      <c r="Q63" s="1307"/>
      <c r="R63" s="1307"/>
      <c r="S63" s="1307"/>
      <c r="T63" s="1307"/>
      <c r="U63" s="1307"/>
      <c r="V63" s="1307"/>
      <c r="W63" s="1307"/>
      <c r="X63" s="1307"/>
      <c r="Y63" s="1307"/>
      <c r="Z63" s="1307"/>
      <c r="AA63" s="1307"/>
      <c r="AB63" s="1307"/>
      <c r="AC63" s="1307"/>
      <c r="AD63" s="1307"/>
      <c r="AE63" s="1307"/>
      <c r="AF63" s="1307"/>
      <c r="AG63" s="1307"/>
      <c r="AH63" s="1307"/>
      <c r="AI63" s="1307"/>
      <c r="AJ63" s="1307"/>
      <c r="AK63" s="1307"/>
      <c r="AL63" s="1307"/>
      <c r="AM63" s="1307"/>
      <c r="AN63" s="1307"/>
      <c r="AO63" s="1307"/>
      <c r="AP63" s="1307"/>
      <c r="AQ63" s="1307"/>
      <c r="AR63" s="1307"/>
      <c r="AS63" s="1307"/>
      <c r="AT63" s="1307"/>
      <c r="AU63" s="1307"/>
      <c r="AV63" s="1307"/>
      <c r="AW63" s="1307"/>
      <c r="AX63" s="1307"/>
      <c r="AY63" s="1307"/>
      <c r="AZ63" s="1307"/>
      <c r="BA63" s="1307"/>
      <c r="BB63" s="1307"/>
      <c r="BC63" s="1307"/>
    </row>
    <row r="64" spans="1:55" x14ac:dyDescent="0.2">
      <c r="A64" s="1307"/>
      <c r="B64" s="1307"/>
      <c r="C64" s="1307"/>
      <c r="D64" s="1307"/>
      <c r="E64" s="1307"/>
      <c r="F64" s="1307"/>
      <c r="G64" s="1307"/>
      <c r="H64" s="1307"/>
      <c r="I64" s="1307"/>
      <c r="J64" s="1307"/>
      <c r="K64" s="1307"/>
      <c r="L64" s="1307"/>
      <c r="M64" s="1307"/>
      <c r="N64" s="1307"/>
      <c r="O64" s="1307"/>
      <c r="P64" s="1307"/>
      <c r="Q64" s="1307"/>
      <c r="R64" s="1307"/>
      <c r="S64" s="1307"/>
      <c r="T64" s="1307"/>
      <c r="U64" s="1307"/>
      <c r="V64" s="1307"/>
      <c r="W64" s="1307"/>
      <c r="X64" s="1307"/>
      <c r="Y64" s="1307"/>
      <c r="Z64" s="1307"/>
      <c r="AA64" s="1307"/>
      <c r="AB64" s="1307"/>
      <c r="AC64" s="1307"/>
      <c r="AD64" s="1307"/>
      <c r="AE64" s="1307"/>
      <c r="AF64" s="1307"/>
      <c r="AG64" s="1307"/>
      <c r="AH64" s="1307"/>
      <c r="AI64" s="1307"/>
      <c r="AJ64" s="1307"/>
      <c r="AK64" s="1307"/>
      <c r="AL64" s="1307"/>
      <c r="AM64" s="1307"/>
      <c r="AN64" s="1307"/>
      <c r="AO64" s="1307"/>
      <c r="AP64" s="1307"/>
      <c r="AQ64" s="1307"/>
      <c r="AR64" s="1307"/>
      <c r="AS64" s="1307"/>
      <c r="AT64" s="1307"/>
      <c r="AU64" s="1307"/>
      <c r="AV64" s="1307"/>
      <c r="AW64" s="1307"/>
      <c r="AX64" s="1307"/>
      <c r="AY64" s="1307"/>
      <c r="AZ64" s="1307"/>
      <c r="BA64" s="1307"/>
      <c r="BB64" s="1307"/>
      <c r="BC64" s="1307"/>
    </row>
    <row r="65" spans="1:55" x14ac:dyDescent="0.2">
      <c r="A65" s="1307"/>
      <c r="B65" s="1307"/>
      <c r="C65" s="1307"/>
      <c r="D65" s="1307"/>
      <c r="E65" s="1307"/>
      <c r="F65" s="1307"/>
      <c r="G65" s="1307"/>
      <c r="H65" s="1307"/>
      <c r="I65" s="1307"/>
      <c r="J65" s="1307"/>
      <c r="K65" s="1307"/>
      <c r="L65" s="1307"/>
      <c r="M65" s="1307"/>
      <c r="N65" s="1307"/>
      <c r="O65" s="1307"/>
      <c r="P65" s="1307"/>
      <c r="Q65" s="1307"/>
      <c r="R65" s="1307"/>
      <c r="S65" s="1307"/>
      <c r="T65" s="1307"/>
      <c r="U65" s="1307"/>
      <c r="V65" s="1307"/>
      <c r="W65" s="1307"/>
      <c r="X65" s="1307"/>
      <c r="Y65" s="1307"/>
      <c r="Z65" s="1307"/>
      <c r="AA65" s="1307"/>
      <c r="AB65" s="1307"/>
      <c r="AC65" s="1307"/>
      <c r="AD65" s="1307"/>
      <c r="AE65" s="1307"/>
      <c r="AF65" s="1307"/>
      <c r="AG65" s="1307"/>
      <c r="AH65" s="1307"/>
      <c r="AI65" s="1307"/>
      <c r="AJ65" s="1307"/>
      <c r="AK65" s="1307"/>
      <c r="AL65" s="1307"/>
      <c r="AM65" s="1307"/>
      <c r="AN65" s="1307"/>
      <c r="AO65" s="1307"/>
      <c r="AP65" s="1307"/>
      <c r="AQ65" s="1307"/>
      <c r="AR65" s="1307"/>
      <c r="AS65" s="1307"/>
      <c r="AT65" s="1307"/>
      <c r="AU65" s="1307"/>
      <c r="AV65" s="1307"/>
      <c r="AW65" s="1307"/>
      <c r="AX65" s="1307"/>
      <c r="AY65" s="1307"/>
      <c r="AZ65" s="1307"/>
      <c r="BA65" s="1307"/>
      <c r="BB65" s="1307"/>
      <c r="BC65" s="1307"/>
    </row>
    <row r="66" spans="1:55" x14ac:dyDescent="0.2">
      <c r="A66" s="1307"/>
      <c r="B66" s="1307"/>
      <c r="C66" s="1307"/>
      <c r="D66" s="1307"/>
      <c r="E66" s="1307"/>
      <c r="F66" s="1307"/>
      <c r="G66" s="1307"/>
      <c r="H66" s="1307"/>
      <c r="I66" s="1307"/>
      <c r="J66" s="1307"/>
      <c r="K66" s="1307"/>
      <c r="L66" s="1307"/>
      <c r="M66" s="1307"/>
      <c r="N66" s="1307"/>
      <c r="O66" s="1307"/>
      <c r="P66" s="1307"/>
      <c r="Q66" s="1307"/>
      <c r="R66" s="1307"/>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07"/>
      <c r="AN66" s="1307"/>
      <c r="AO66" s="1307"/>
      <c r="AP66" s="1307"/>
      <c r="AQ66" s="1307"/>
      <c r="AR66" s="1307"/>
      <c r="AS66" s="1307"/>
      <c r="AT66" s="1307"/>
      <c r="AU66" s="1307"/>
      <c r="AV66" s="1307"/>
      <c r="AW66" s="1307"/>
      <c r="AX66" s="1307"/>
      <c r="AY66" s="1307"/>
      <c r="AZ66" s="1307"/>
      <c r="BA66" s="1307"/>
      <c r="BB66" s="1307"/>
      <c r="BC66" s="1307"/>
    </row>
    <row r="67" spans="1:55" x14ac:dyDescent="0.2">
      <c r="A67" s="1307"/>
      <c r="B67" s="1307"/>
      <c r="C67" s="1307"/>
      <c r="D67" s="1307"/>
      <c r="E67" s="1307"/>
      <c r="F67" s="1307"/>
      <c r="G67" s="1307"/>
      <c r="H67" s="1307"/>
      <c r="I67" s="1307"/>
      <c r="J67" s="1307"/>
      <c r="K67" s="1307"/>
      <c r="L67" s="1307"/>
      <c r="M67" s="1307"/>
      <c r="N67" s="1307"/>
      <c r="O67" s="1307"/>
      <c r="P67" s="1307"/>
      <c r="Q67" s="1307"/>
      <c r="R67" s="1307"/>
      <c r="S67" s="1307"/>
      <c r="T67" s="1307"/>
      <c r="U67" s="1307"/>
      <c r="V67" s="1307"/>
      <c r="W67" s="1307"/>
      <c r="X67" s="1307"/>
      <c r="Y67" s="1307"/>
      <c r="Z67" s="1307"/>
      <c r="AA67" s="1307"/>
      <c r="AB67" s="1307"/>
      <c r="AC67" s="1307"/>
      <c r="AD67" s="1307"/>
      <c r="AE67" s="1307"/>
      <c r="AF67" s="1307"/>
      <c r="AG67" s="1307"/>
      <c r="AH67" s="1307"/>
      <c r="AI67" s="1307"/>
      <c r="AJ67" s="1307"/>
      <c r="AK67" s="1307"/>
      <c r="AL67" s="1307"/>
      <c r="AM67" s="1307"/>
      <c r="AN67" s="1307"/>
      <c r="AO67" s="1307"/>
      <c r="AP67" s="1307"/>
      <c r="AQ67" s="1307"/>
      <c r="AR67" s="1307"/>
      <c r="AS67" s="1307"/>
      <c r="AT67" s="1307"/>
      <c r="AU67" s="1307"/>
      <c r="AV67" s="1307"/>
      <c r="AW67" s="1307"/>
      <c r="AX67" s="1307"/>
      <c r="AY67" s="1307"/>
      <c r="AZ67" s="1307"/>
      <c r="BA67" s="1307"/>
      <c r="BB67" s="1307"/>
      <c r="BC67" s="1307"/>
    </row>
    <row r="68" spans="1:55" x14ac:dyDescent="0.2">
      <c r="A68" s="1307"/>
      <c r="B68" s="1307"/>
      <c r="C68" s="1307"/>
      <c r="D68" s="1307"/>
      <c r="E68" s="1307"/>
      <c r="F68" s="1307"/>
      <c r="G68" s="1307"/>
      <c r="H68" s="1307"/>
      <c r="I68" s="1307"/>
      <c r="J68" s="1307"/>
      <c r="K68" s="1307"/>
      <c r="L68" s="1307"/>
      <c r="M68" s="1307"/>
      <c r="N68" s="1307"/>
      <c r="O68" s="1307"/>
      <c r="P68" s="1307"/>
      <c r="Q68" s="1307"/>
      <c r="R68" s="1307"/>
      <c r="S68" s="1307"/>
      <c r="T68" s="1307"/>
      <c r="U68" s="1307"/>
      <c r="V68" s="1307"/>
      <c r="W68" s="1307"/>
      <c r="X68" s="1307"/>
      <c r="Y68" s="1307"/>
      <c r="Z68" s="1307"/>
      <c r="AA68" s="1307"/>
      <c r="AB68" s="1307"/>
      <c r="AC68" s="1307"/>
      <c r="AD68" s="1307"/>
      <c r="AE68" s="1307"/>
      <c r="AF68" s="1307"/>
      <c r="AG68" s="1307"/>
      <c r="AH68" s="1307"/>
      <c r="AI68" s="1307"/>
      <c r="AJ68" s="1307"/>
      <c r="AK68" s="1307"/>
      <c r="AL68" s="1307"/>
      <c r="AM68" s="1307"/>
      <c r="AN68" s="1307"/>
      <c r="AO68" s="1307"/>
      <c r="AP68" s="1307"/>
      <c r="AQ68" s="1307"/>
      <c r="AR68" s="1307"/>
      <c r="AS68" s="1307"/>
      <c r="AT68" s="1307"/>
      <c r="AU68" s="1307"/>
      <c r="AV68" s="1307"/>
      <c r="AW68" s="1307"/>
      <c r="AX68" s="1307"/>
      <c r="AY68" s="1307"/>
      <c r="AZ68" s="1307"/>
      <c r="BA68" s="1307"/>
      <c r="BB68" s="1307"/>
      <c r="BC68" s="1307"/>
    </row>
    <row r="69" spans="1:55" x14ac:dyDescent="0.2">
      <c r="A69" s="1307"/>
      <c r="B69" s="1307"/>
      <c r="C69" s="1307"/>
      <c r="D69" s="1307"/>
      <c r="E69" s="1307"/>
      <c r="F69" s="1307"/>
      <c r="G69" s="1307"/>
      <c r="H69" s="1307"/>
      <c r="I69" s="1307"/>
      <c r="J69" s="1307"/>
      <c r="K69" s="1307"/>
      <c r="L69" s="1307"/>
      <c r="M69" s="1307"/>
      <c r="N69" s="1307"/>
      <c r="O69" s="1307"/>
      <c r="P69" s="1307"/>
      <c r="Q69" s="1307"/>
      <c r="R69" s="1307"/>
      <c r="S69" s="1307"/>
      <c r="T69" s="1307"/>
      <c r="U69" s="1307"/>
      <c r="V69" s="1307"/>
      <c r="W69" s="1307"/>
      <c r="X69" s="1307"/>
      <c r="Y69" s="1307"/>
      <c r="Z69" s="1307"/>
      <c r="AA69" s="1307"/>
      <c r="AB69" s="1307"/>
      <c r="AC69" s="1307"/>
      <c r="AD69" s="1307"/>
      <c r="AE69" s="1307"/>
      <c r="AF69" s="1307"/>
      <c r="AG69" s="1307"/>
      <c r="AH69" s="1307"/>
      <c r="AI69" s="1307"/>
      <c r="AJ69" s="1307"/>
      <c r="AK69" s="1307"/>
      <c r="AL69" s="1307"/>
      <c r="AM69" s="1307"/>
      <c r="AN69" s="1307"/>
      <c r="AO69" s="1307"/>
      <c r="AP69" s="1307"/>
      <c r="AQ69" s="1307"/>
      <c r="AR69" s="1307"/>
      <c r="AS69" s="1307"/>
      <c r="AT69" s="1307"/>
      <c r="AU69" s="1307"/>
      <c r="AV69" s="1307"/>
      <c r="AW69" s="1307"/>
      <c r="AX69" s="1307"/>
      <c r="AY69" s="1307"/>
      <c r="AZ69" s="1307"/>
      <c r="BA69" s="1307"/>
      <c r="BB69" s="1307"/>
      <c r="BC69" s="1307"/>
    </row>
    <row r="70" spans="1:55" x14ac:dyDescent="0.2">
      <c r="A70" s="1307"/>
      <c r="B70" s="1307"/>
      <c r="C70" s="1307"/>
      <c r="D70" s="1307"/>
      <c r="E70" s="1307"/>
      <c r="F70" s="1307"/>
      <c r="G70" s="1307"/>
      <c r="H70" s="1307"/>
      <c r="I70" s="1307"/>
      <c r="J70" s="1307"/>
      <c r="K70" s="1307"/>
      <c r="L70" s="1307"/>
      <c r="M70" s="1307"/>
      <c r="N70" s="1307"/>
      <c r="O70" s="1307"/>
      <c r="P70" s="1307"/>
      <c r="Q70" s="1307"/>
      <c r="R70" s="1307"/>
      <c r="S70" s="1307"/>
      <c r="T70" s="1307"/>
      <c r="U70" s="1307"/>
      <c r="V70" s="1307"/>
      <c r="W70" s="1307"/>
      <c r="X70" s="1307"/>
      <c r="Y70" s="1307"/>
      <c r="Z70" s="1307"/>
      <c r="AA70" s="1307"/>
      <c r="AB70" s="1307"/>
      <c r="AC70" s="1307"/>
      <c r="AD70" s="1307"/>
      <c r="AE70" s="1307"/>
      <c r="AF70" s="1307"/>
      <c r="AG70" s="1307"/>
      <c r="AH70" s="1307"/>
      <c r="AI70" s="1307"/>
      <c r="AJ70" s="1307"/>
      <c r="AK70" s="1307"/>
      <c r="AL70" s="1307"/>
      <c r="AM70" s="1307"/>
      <c r="AN70" s="1307"/>
      <c r="AO70" s="1307"/>
      <c r="AP70" s="1307"/>
      <c r="AQ70" s="1307"/>
      <c r="AR70" s="1307"/>
      <c r="AS70" s="1307"/>
      <c r="AT70" s="1307"/>
      <c r="AU70" s="1307"/>
      <c r="AV70" s="1307"/>
      <c r="AW70" s="1307"/>
      <c r="AX70" s="1307"/>
      <c r="AY70" s="1307"/>
      <c r="AZ70" s="1307"/>
      <c r="BA70" s="1307"/>
      <c r="BB70" s="1307"/>
      <c r="BC70" s="1307"/>
    </row>
    <row r="71" spans="1:55" x14ac:dyDescent="0.2">
      <c r="A71" s="1307"/>
      <c r="B71" s="1307"/>
      <c r="C71" s="1307"/>
      <c r="D71" s="1307"/>
      <c r="E71" s="1307"/>
      <c r="F71" s="1307"/>
      <c r="G71" s="1307"/>
      <c r="H71" s="1307"/>
      <c r="I71" s="1307"/>
      <c r="J71" s="1307"/>
      <c r="K71" s="1307"/>
      <c r="L71" s="1307"/>
      <c r="M71" s="1307"/>
      <c r="N71" s="1307"/>
      <c r="O71" s="1307"/>
      <c r="P71" s="1307"/>
      <c r="Q71" s="1307"/>
      <c r="R71" s="1307"/>
      <c r="S71" s="1307"/>
      <c r="T71" s="1307"/>
      <c r="U71" s="1307"/>
      <c r="V71" s="1307"/>
      <c r="W71" s="1307"/>
      <c r="X71" s="1307"/>
      <c r="Y71" s="1307"/>
      <c r="Z71" s="1307"/>
      <c r="AA71" s="1307"/>
      <c r="AB71" s="1307"/>
      <c r="AC71" s="1307"/>
      <c r="AD71" s="1307"/>
      <c r="AE71" s="1307"/>
      <c r="AF71" s="1307"/>
      <c r="AG71" s="1307"/>
      <c r="AH71" s="1307"/>
      <c r="AI71" s="1307"/>
      <c r="AJ71" s="1307"/>
      <c r="AK71" s="1307"/>
      <c r="AL71" s="1307"/>
      <c r="AM71" s="1307"/>
      <c r="AN71" s="1307"/>
      <c r="AO71" s="1307"/>
      <c r="AP71" s="1307"/>
      <c r="AQ71" s="1307"/>
      <c r="AR71" s="1307"/>
      <c r="AS71" s="1307"/>
      <c r="AT71" s="1307"/>
      <c r="AU71" s="1307"/>
      <c r="AV71" s="1307"/>
      <c r="AW71" s="1307"/>
      <c r="AX71" s="1307"/>
      <c r="AY71" s="1307"/>
      <c r="AZ71" s="1307"/>
      <c r="BA71" s="1307"/>
      <c r="BB71" s="1307"/>
      <c r="BC71" s="1307"/>
    </row>
    <row r="72" spans="1:55" x14ac:dyDescent="0.2">
      <c r="A72" s="1307"/>
      <c r="B72" s="1307"/>
      <c r="C72" s="1307"/>
      <c r="D72" s="1307"/>
      <c r="E72" s="1307"/>
      <c r="F72" s="1307"/>
      <c r="G72" s="1307"/>
      <c r="H72" s="1307"/>
      <c r="I72" s="1307"/>
      <c r="J72" s="1307"/>
      <c r="K72" s="1307"/>
      <c r="L72" s="1307"/>
      <c r="M72" s="1307"/>
      <c r="N72" s="1307"/>
      <c r="O72" s="1307"/>
      <c r="P72" s="1307"/>
      <c r="Q72" s="1307"/>
      <c r="R72" s="1307"/>
      <c r="S72" s="1307"/>
      <c r="T72" s="1307"/>
      <c r="U72" s="1307"/>
      <c r="V72" s="1307"/>
      <c r="W72" s="1307"/>
      <c r="X72" s="1307"/>
      <c r="Y72" s="1307"/>
      <c r="Z72" s="1307"/>
      <c r="AA72" s="1307"/>
      <c r="AB72" s="1307"/>
      <c r="AC72" s="1307"/>
      <c r="AD72" s="1307"/>
      <c r="AE72" s="1307"/>
      <c r="AF72" s="1307"/>
      <c r="AG72" s="1307"/>
      <c r="AH72" s="1307"/>
      <c r="AI72" s="1307"/>
      <c r="AJ72" s="1307"/>
      <c r="AK72" s="1307"/>
      <c r="AL72" s="1307"/>
      <c r="AM72" s="1307"/>
      <c r="AN72" s="1307"/>
      <c r="AO72" s="1307"/>
      <c r="AP72" s="1307"/>
      <c r="AQ72" s="1307"/>
      <c r="AR72" s="1307"/>
      <c r="AS72" s="1307"/>
      <c r="AT72" s="1307"/>
      <c r="AU72" s="1307"/>
      <c r="AV72" s="1307"/>
      <c r="AW72" s="1307"/>
      <c r="AX72" s="1307"/>
      <c r="AY72" s="1307"/>
      <c r="AZ72" s="1307"/>
      <c r="BA72" s="1307"/>
      <c r="BB72" s="1307"/>
      <c r="BC72" s="1307"/>
    </row>
    <row r="73" spans="1:55" x14ac:dyDescent="0.2">
      <c r="A73" s="1307"/>
      <c r="B73" s="1307"/>
      <c r="C73" s="1307"/>
      <c r="D73" s="1307"/>
      <c r="E73" s="1307"/>
      <c r="F73" s="1307"/>
      <c r="G73" s="1307"/>
      <c r="H73" s="1307"/>
      <c r="I73" s="1307"/>
      <c r="J73" s="1307"/>
      <c r="K73" s="1307"/>
      <c r="L73" s="1307"/>
      <c r="M73" s="1307"/>
      <c r="N73" s="1307"/>
      <c r="O73" s="1307"/>
      <c r="P73" s="1307"/>
      <c r="Q73" s="1307"/>
      <c r="R73" s="1307"/>
      <c r="S73" s="1307"/>
      <c r="T73" s="1307"/>
      <c r="U73" s="1307"/>
      <c r="V73" s="1307"/>
      <c r="W73" s="1307"/>
      <c r="X73" s="1307"/>
      <c r="Y73" s="1307"/>
      <c r="Z73" s="1307"/>
      <c r="AA73" s="1307"/>
      <c r="AB73" s="1307"/>
      <c r="AC73" s="1307"/>
      <c r="AD73" s="1307"/>
      <c r="AE73" s="1307"/>
      <c r="AF73" s="1307"/>
      <c r="AG73" s="1307"/>
      <c r="AH73" s="1307"/>
      <c r="AI73" s="1307"/>
      <c r="AJ73" s="1307"/>
      <c r="AK73" s="1307"/>
      <c r="AL73" s="1307"/>
      <c r="AM73" s="1307"/>
      <c r="AN73" s="1307"/>
      <c r="AO73" s="1307"/>
      <c r="AP73" s="1307"/>
      <c r="AQ73" s="1307"/>
      <c r="AR73" s="1307"/>
      <c r="AS73" s="1307"/>
      <c r="AT73" s="1307"/>
      <c r="AU73" s="1307"/>
      <c r="AV73" s="1307"/>
      <c r="AW73" s="1307"/>
      <c r="AX73" s="1307"/>
      <c r="AY73" s="1307"/>
      <c r="AZ73" s="1307"/>
      <c r="BA73" s="1307"/>
      <c r="BB73" s="1307"/>
      <c r="BC73" s="1307"/>
    </row>
    <row r="74" spans="1:55" x14ac:dyDescent="0.2">
      <c r="A74" s="1307"/>
      <c r="B74" s="1307"/>
      <c r="C74" s="1307"/>
      <c r="D74" s="1307"/>
      <c r="E74" s="1307"/>
      <c r="F74" s="1307"/>
      <c r="G74" s="1307"/>
      <c r="H74" s="1307"/>
      <c r="I74" s="1307"/>
      <c r="J74" s="1307"/>
      <c r="K74" s="1307"/>
      <c r="L74" s="1307"/>
      <c r="M74" s="1307"/>
      <c r="N74" s="1307"/>
      <c r="O74" s="1307"/>
      <c r="P74" s="1307"/>
      <c r="Q74" s="1307"/>
      <c r="R74" s="1307"/>
      <c r="S74" s="1307"/>
      <c r="T74" s="1307"/>
      <c r="U74" s="1307"/>
      <c r="V74" s="1307"/>
      <c r="W74" s="1307"/>
      <c r="X74" s="1307"/>
      <c r="Y74" s="1307"/>
      <c r="Z74" s="1307"/>
      <c r="AA74" s="1307"/>
      <c r="AB74" s="1307"/>
      <c r="AC74" s="1307"/>
      <c r="AD74" s="1307"/>
      <c r="AE74" s="1307"/>
      <c r="AF74" s="1307"/>
      <c r="AG74" s="1307"/>
      <c r="AH74" s="1307"/>
      <c r="AI74" s="1307"/>
      <c r="AJ74" s="1307"/>
      <c r="AK74" s="1307"/>
      <c r="AL74" s="1307"/>
      <c r="AM74" s="1307"/>
      <c r="AN74" s="1307"/>
      <c r="AO74" s="1307"/>
      <c r="AP74" s="1307"/>
      <c r="AQ74" s="1307"/>
      <c r="AR74" s="1307"/>
      <c r="AS74" s="1307"/>
      <c r="AT74" s="1307"/>
      <c r="AU74" s="1307"/>
      <c r="AV74" s="1307"/>
      <c r="AW74" s="1307"/>
      <c r="AX74" s="1307"/>
      <c r="AY74" s="1307"/>
      <c r="AZ74" s="1307"/>
      <c r="BA74" s="1307"/>
      <c r="BB74" s="1307"/>
      <c r="BC74" s="1307"/>
    </row>
    <row r="75" spans="1:55" x14ac:dyDescent="0.2">
      <c r="A75" s="1307"/>
      <c r="B75" s="1307"/>
      <c r="C75" s="1307"/>
      <c r="D75" s="1307"/>
      <c r="E75" s="1307"/>
      <c r="F75" s="1307"/>
      <c r="G75" s="1307"/>
      <c r="H75" s="1307"/>
      <c r="I75" s="1307"/>
      <c r="J75" s="1307"/>
      <c r="K75" s="1307"/>
      <c r="L75" s="1307"/>
      <c r="M75" s="1307"/>
      <c r="N75" s="1307"/>
      <c r="O75" s="1307"/>
      <c r="P75" s="1307"/>
      <c r="Q75" s="1307"/>
      <c r="R75" s="1307"/>
      <c r="S75" s="1307"/>
      <c r="T75" s="1307"/>
      <c r="U75" s="1307"/>
      <c r="V75" s="1307"/>
      <c r="W75" s="1307"/>
      <c r="X75" s="1307"/>
      <c r="Y75" s="1307"/>
      <c r="Z75" s="1307"/>
      <c r="AA75" s="1307"/>
      <c r="AB75" s="1307"/>
      <c r="AC75" s="1307"/>
      <c r="AD75" s="1307"/>
      <c r="AE75" s="1307"/>
      <c r="AF75" s="1307"/>
      <c r="AG75" s="1307"/>
      <c r="AH75" s="1307"/>
      <c r="AI75" s="1307"/>
      <c r="AJ75" s="1307"/>
      <c r="AK75" s="1307"/>
      <c r="AL75" s="1307"/>
      <c r="AM75" s="1307"/>
      <c r="AN75" s="1307"/>
      <c r="AO75" s="1307"/>
      <c r="AP75" s="1307"/>
      <c r="AQ75" s="1307"/>
      <c r="AR75" s="1307"/>
      <c r="AS75" s="1307"/>
      <c r="AT75" s="1307"/>
      <c r="AU75" s="1307"/>
      <c r="AV75" s="1307"/>
      <c r="AW75" s="1307"/>
      <c r="AX75" s="1307"/>
      <c r="AY75" s="1307"/>
      <c r="AZ75" s="1307"/>
      <c r="BA75" s="1307"/>
      <c r="BB75" s="1307"/>
      <c r="BC75" s="1307"/>
    </row>
    <row r="76" spans="1:55" x14ac:dyDescent="0.2">
      <c r="A76" s="1307"/>
      <c r="B76" s="1307"/>
      <c r="C76" s="1307"/>
      <c r="D76" s="1307"/>
      <c r="E76" s="1307"/>
      <c r="F76" s="1307"/>
      <c r="G76" s="1307"/>
      <c r="H76" s="1307"/>
      <c r="I76" s="1307"/>
      <c r="J76" s="1307"/>
      <c r="K76" s="1307"/>
      <c r="L76" s="1307"/>
      <c r="M76" s="1307"/>
      <c r="N76" s="1307"/>
      <c r="O76" s="1307"/>
      <c r="P76" s="1307"/>
      <c r="Q76" s="1307"/>
      <c r="R76" s="1307"/>
      <c r="S76" s="1307"/>
      <c r="T76" s="1307"/>
      <c r="U76" s="1307"/>
      <c r="V76" s="1307"/>
      <c r="W76" s="1307"/>
      <c r="X76" s="1307"/>
      <c r="Y76" s="1307"/>
      <c r="Z76" s="1307"/>
      <c r="AA76" s="1307"/>
      <c r="AB76" s="1307"/>
      <c r="AC76" s="1307"/>
      <c r="AD76" s="1307"/>
      <c r="AE76" s="1307"/>
      <c r="AF76" s="1307"/>
      <c r="AG76" s="1307"/>
      <c r="AH76" s="1307"/>
      <c r="AI76" s="1307"/>
      <c r="AJ76" s="1307"/>
      <c r="AK76" s="1307"/>
      <c r="AL76" s="1307"/>
      <c r="AM76" s="1307"/>
      <c r="AN76" s="1307"/>
      <c r="AO76" s="1307"/>
      <c r="AP76" s="1307"/>
      <c r="AQ76" s="1307"/>
      <c r="AR76" s="1307"/>
      <c r="AS76" s="1307"/>
      <c r="AT76" s="1307"/>
      <c r="AU76" s="1307"/>
      <c r="AV76" s="1307"/>
      <c r="AW76" s="1307"/>
      <c r="AX76" s="1307"/>
      <c r="AY76" s="1307"/>
      <c r="AZ76" s="1307"/>
      <c r="BA76" s="1307"/>
      <c r="BB76" s="1307"/>
      <c r="BC76" s="1307"/>
    </row>
    <row r="77" spans="1:55" x14ac:dyDescent="0.2">
      <c r="A77" s="1307"/>
      <c r="B77" s="1307"/>
      <c r="C77" s="1307"/>
      <c r="D77" s="1307"/>
      <c r="E77" s="1307"/>
      <c r="F77" s="1307"/>
      <c r="G77" s="1307"/>
      <c r="H77" s="1307"/>
      <c r="I77" s="1307"/>
      <c r="J77" s="1307"/>
      <c r="K77" s="1307"/>
      <c r="L77" s="1307"/>
      <c r="M77" s="1307"/>
      <c r="N77" s="1307"/>
      <c r="O77" s="1307"/>
      <c r="P77" s="1307"/>
      <c r="Q77" s="1307"/>
      <c r="R77" s="1307"/>
      <c r="S77" s="1307"/>
      <c r="T77" s="1307"/>
      <c r="U77" s="1307"/>
      <c r="V77" s="1307"/>
      <c r="W77" s="1307"/>
      <c r="X77" s="1307"/>
      <c r="Y77" s="1307"/>
      <c r="Z77" s="1307"/>
      <c r="AA77" s="1307"/>
      <c r="AB77" s="1307"/>
      <c r="AC77" s="1307"/>
      <c r="AD77" s="1307"/>
      <c r="AE77" s="1307"/>
      <c r="AF77" s="1307"/>
      <c r="AG77" s="1307"/>
      <c r="AH77" s="1307"/>
      <c r="AI77" s="1307"/>
      <c r="AJ77" s="1307"/>
      <c r="AK77" s="1307"/>
      <c r="AL77" s="1307"/>
      <c r="AM77" s="1307"/>
      <c r="AN77" s="1307"/>
      <c r="AO77" s="1307"/>
      <c r="AP77" s="1307"/>
      <c r="AQ77" s="1307"/>
      <c r="AR77" s="1307"/>
      <c r="AS77" s="1307"/>
      <c r="AT77" s="1307"/>
      <c r="AU77" s="1307"/>
      <c r="AV77" s="1307"/>
      <c r="AW77" s="1307"/>
      <c r="AX77" s="1307"/>
      <c r="AY77" s="1307"/>
      <c r="AZ77" s="1307"/>
      <c r="BA77" s="1307"/>
      <c r="BB77" s="1307"/>
      <c r="BC77" s="1307"/>
    </row>
    <row r="78" spans="1:55" x14ac:dyDescent="0.2">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c r="AF78" s="1307"/>
      <c r="AG78" s="1307"/>
      <c r="AH78" s="1307"/>
      <c r="AI78" s="1307"/>
      <c r="AJ78" s="1307"/>
      <c r="AK78" s="1307"/>
      <c r="AL78" s="1307"/>
      <c r="AM78" s="1307"/>
      <c r="AN78" s="1307"/>
      <c r="AO78" s="1307"/>
      <c r="AP78" s="1307"/>
      <c r="AQ78" s="1307"/>
      <c r="AR78" s="1307"/>
      <c r="AS78" s="1307"/>
      <c r="AT78" s="1307"/>
      <c r="AU78" s="1307"/>
      <c r="AV78" s="1307"/>
      <c r="AW78" s="1307"/>
      <c r="AX78" s="1307"/>
      <c r="AY78" s="1307"/>
      <c r="AZ78" s="1307"/>
      <c r="BA78" s="1307"/>
      <c r="BB78" s="1307"/>
      <c r="BC78" s="1307"/>
    </row>
    <row r="79" spans="1:55" x14ac:dyDescent="0.2">
      <c r="A79" s="1307"/>
      <c r="B79" s="1307"/>
      <c r="C79" s="1307"/>
      <c r="D79" s="1307"/>
      <c r="E79" s="1307"/>
      <c r="F79" s="1307"/>
      <c r="G79" s="1307"/>
      <c r="H79" s="1307"/>
      <c r="I79" s="1307"/>
      <c r="J79" s="1307"/>
      <c r="K79" s="1307"/>
      <c r="L79" s="1307"/>
      <c r="M79" s="1307"/>
      <c r="N79" s="1307"/>
      <c r="O79" s="1307"/>
      <c r="P79" s="1307"/>
      <c r="Q79" s="1307"/>
      <c r="R79" s="1307"/>
      <c r="S79" s="1307"/>
      <c r="T79" s="1307"/>
      <c r="U79" s="1307"/>
      <c r="V79" s="1307"/>
      <c r="W79" s="1307"/>
      <c r="X79" s="1307"/>
      <c r="Y79" s="1307"/>
      <c r="Z79" s="1307"/>
      <c r="AA79" s="1307"/>
      <c r="AB79" s="1307"/>
      <c r="AC79" s="1307"/>
      <c r="AD79" s="1307"/>
      <c r="AE79" s="1307"/>
      <c r="AF79" s="1307"/>
      <c r="AG79" s="1307"/>
      <c r="AH79" s="1307"/>
      <c r="AI79" s="1307"/>
      <c r="AJ79" s="1307"/>
      <c r="AK79" s="1307"/>
      <c r="AL79" s="1307"/>
      <c r="AM79" s="1307"/>
      <c r="AN79" s="1307"/>
      <c r="AO79" s="1307"/>
      <c r="AP79" s="1307"/>
      <c r="AQ79" s="1307"/>
      <c r="AR79" s="1307"/>
      <c r="AS79" s="1307"/>
      <c r="AT79" s="1307"/>
      <c r="AU79" s="1307"/>
      <c r="AV79" s="1307"/>
      <c r="AW79" s="1307"/>
      <c r="AX79" s="1307"/>
      <c r="AY79" s="1307"/>
      <c r="AZ79" s="1307"/>
      <c r="BA79" s="1307"/>
      <c r="BB79" s="1307"/>
      <c r="BC79" s="1307"/>
    </row>
    <row r="80" spans="1:55" x14ac:dyDescent="0.2">
      <c r="A80" s="1307"/>
      <c r="B80" s="1307"/>
      <c r="C80" s="1307"/>
      <c r="D80" s="1307"/>
      <c r="E80" s="1307"/>
      <c r="F80" s="1307"/>
      <c r="G80" s="1307"/>
      <c r="H80" s="1307"/>
      <c r="I80" s="1307"/>
      <c r="J80" s="1307"/>
      <c r="K80" s="1307"/>
      <c r="L80" s="1307"/>
      <c r="M80" s="1307"/>
      <c r="N80" s="1307"/>
      <c r="O80" s="1307"/>
      <c r="P80" s="1307"/>
      <c r="Q80" s="1307"/>
      <c r="R80" s="1307"/>
      <c r="S80" s="1307"/>
      <c r="T80" s="1307"/>
      <c r="U80" s="1307"/>
      <c r="V80" s="1307"/>
      <c r="W80" s="1307"/>
      <c r="X80" s="1307"/>
      <c r="Y80" s="1307"/>
      <c r="Z80" s="1307"/>
      <c r="AA80" s="1307"/>
      <c r="AB80" s="1307"/>
      <c r="AC80" s="1307"/>
      <c r="AD80" s="1307"/>
      <c r="AE80" s="1307"/>
      <c r="AF80" s="1307"/>
      <c r="AG80" s="1307"/>
      <c r="AH80" s="1307"/>
      <c r="AI80" s="1307"/>
      <c r="AJ80" s="1307"/>
      <c r="AK80" s="1307"/>
      <c r="AL80" s="1307"/>
      <c r="AM80" s="1307"/>
      <c r="AN80" s="1307"/>
      <c r="AO80" s="1307"/>
      <c r="AP80" s="1307"/>
      <c r="AQ80" s="1307"/>
      <c r="AR80" s="1307"/>
      <c r="AS80" s="1307"/>
      <c r="AT80" s="1307"/>
      <c r="AU80" s="1307"/>
      <c r="AV80" s="1307"/>
      <c r="AW80" s="1307"/>
      <c r="AX80" s="1307"/>
      <c r="AY80" s="1307"/>
      <c r="AZ80" s="1307"/>
      <c r="BA80" s="1307"/>
      <c r="BB80" s="1307"/>
      <c r="BC80" s="1307"/>
    </row>
    <row r="81" spans="1:55" x14ac:dyDescent="0.2">
      <c r="A81" s="1307"/>
      <c r="B81" s="1307"/>
      <c r="C81" s="1307"/>
      <c r="D81" s="1307"/>
      <c r="E81" s="1307"/>
      <c r="F81" s="1307"/>
      <c r="G81" s="1307"/>
      <c r="H81" s="1307"/>
      <c r="I81" s="1307"/>
      <c r="J81" s="1307"/>
      <c r="K81" s="1307"/>
      <c r="L81" s="1307"/>
      <c r="M81" s="1307"/>
      <c r="N81" s="1307"/>
      <c r="O81" s="1307"/>
      <c r="P81" s="1307"/>
      <c r="Q81" s="1307"/>
      <c r="R81" s="1307"/>
      <c r="S81" s="1307"/>
      <c r="T81" s="1307"/>
      <c r="U81" s="1307"/>
      <c r="V81" s="1307"/>
      <c r="W81" s="1307"/>
      <c r="X81" s="1307"/>
      <c r="Y81" s="1307"/>
      <c r="Z81" s="1307"/>
      <c r="AA81" s="1307"/>
      <c r="AB81" s="1307"/>
      <c r="AC81" s="1307"/>
      <c r="AD81" s="1307"/>
      <c r="AE81" s="1307"/>
      <c r="AF81" s="1307"/>
      <c r="AG81" s="1307"/>
      <c r="AH81" s="1307"/>
      <c r="AI81" s="1307"/>
      <c r="AJ81" s="1307"/>
      <c r="AK81" s="1307"/>
      <c r="AL81" s="1307"/>
      <c r="AM81" s="1307"/>
      <c r="AN81" s="1307"/>
      <c r="AO81" s="1307"/>
      <c r="AP81" s="1307"/>
      <c r="AQ81" s="1307"/>
      <c r="AR81" s="1307"/>
      <c r="AS81" s="1307"/>
      <c r="AT81" s="1307"/>
      <c r="AU81" s="1307"/>
      <c r="AV81" s="1307"/>
      <c r="AW81" s="1307"/>
      <c r="AX81" s="1307"/>
      <c r="AY81" s="1307"/>
      <c r="AZ81" s="1307"/>
      <c r="BA81" s="1307"/>
      <c r="BB81" s="1307"/>
      <c r="BC81" s="1307"/>
    </row>
    <row r="82" spans="1:55" x14ac:dyDescent="0.2">
      <c r="A82" s="1307"/>
      <c r="B82" s="1307"/>
      <c r="C82" s="1307"/>
      <c r="D82" s="1307"/>
      <c r="E82" s="1307"/>
      <c r="F82" s="1307"/>
      <c r="G82" s="1307"/>
      <c r="H82" s="1307"/>
      <c r="I82" s="1307"/>
      <c r="J82" s="1307"/>
      <c r="K82" s="1307"/>
      <c r="L82" s="1307"/>
      <c r="M82" s="1307"/>
      <c r="N82" s="1307"/>
      <c r="O82" s="1307"/>
      <c r="P82" s="1307"/>
      <c r="Q82" s="1307"/>
      <c r="R82" s="1307"/>
      <c r="S82" s="1307"/>
      <c r="T82" s="1307"/>
      <c r="U82" s="1307"/>
      <c r="V82" s="1307"/>
      <c r="W82" s="1307"/>
      <c r="X82" s="1307"/>
      <c r="Y82" s="1307"/>
      <c r="Z82" s="1307"/>
      <c r="AA82" s="1307"/>
      <c r="AB82" s="1307"/>
      <c r="AC82" s="1307"/>
      <c r="AD82" s="1307"/>
      <c r="AE82" s="1307"/>
      <c r="AF82" s="1307"/>
      <c r="AG82" s="1307"/>
      <c r="AH82" s="1307"/>
      <c r="AI82" s="1307"/>
      <c r="AJ82" s="1307"/>
      <c r="AK82" s="1307"/>
      <c r="AL82" s="1307"/>
      <c r="AM82" s="1307"/>
      <c r="AN82" s="1307"/>
      <c r="AO82" s="1307"/>
      <c r="AP82" s="1307"/>
      <c r="AQ82" s="1307"/>
      <c r="AR82" s="1307"/>
      <c r="AS82" s="1307"/>
      <c r="AT82" s="1307"/>
      <c r="AU82" s="1307"/>
      <c r="AV82" s="1307"/>
      <c r="AW82" s="1307"/>
      <c r="AX82" s="1307"/>
      <c r="AY82" s="1307"/>
      <c r="AZ82" s="1307"/>
      <c r="BA82" s="1307"/>
      <c r="BB82" s="1307"/>
      <c r="BC82" s="1307"/>
    </row>
    <row r="83" spans="1:55" x14ac:dyDescent="0.2">
      <c r="A83" s="1307"/>
      <c r="B83" s="1307"/>
      <c r="C83" s="1307"/>
      <c r="D83" s="1307"/>
      <c r="E83" s="1307"/>
      <c r="F83" s="1307"/>
      <c r="G83" s="1307"/>
      <c r="H83" s="1307"/>
      <c r="I83" s="1307"/>
      <c r="J83" s="1307"/>
      <c r="K83" s="1307"/>
      <c r="L83" s="1307"/>
      <c r="M83" s="1307"/>
      <c r="N83" s="1307"/>
      <c r="O83" s="1307"/>
      <c r="P83" s="1307"/>
      <c r="Q83" s="1307"/>
      <c r="R83" s="1307"/>
      <c r="S83" s="1307"/>
      <c r="T83" s="1307"/>
      <c r="U83" s="1307"/>
      <c r="V83" s="1307"/>
      <c r="W83" s="1307"/>
      <c r="X83" s="1307"/>
      <c r="Y83" s="1307"/>
      <c r="Z83" s="1307"/>
      <c r="AA83" s="1307"/>
      <c r="AB83" s="1307"/>
      <c r="AC83" s="1307"/>
      <c r="AD83" s="1307"/>
      <c r="AE83" s="1307"/>
      <c r="AF83" s="1307"/>
      <c r="AG83" s="1307"/>
      <c r="AH83" s="1307"/>
      <c r="AI83" s="1307"/>
      <c r="AJ83" s="1307"/>
      <c r="AK83" s="1307"/>
      <c r="AL83" s="1307"/>
      <c r="AM83" s="1307"/>
      <c r="AN83" s="1307"/>
      <c r="AO83" s="1307"/>
      <c r="AP83" s="1307"/>
      <c r="AQ83" s="1307"/>
      <c r="AR83" s="1307"/>
      <c r="AS83" s="1307"/>
      <c r="AT83" s="1307"/>
      <c r="AU83" s="1307"/>
      <c r="AV83" s="1307"/>
      <c r="AW83" s="1307"/>
      <c r="AX83" s="1307"/>
      <c r="AY83" s="1307"/>
      <c r="AZ83" s="1307"/>
      <c r="BA83" s="1307"/>
      <c r="BB83" s="1307"/>
      <c r="BC83" s="1307"/>
    </row>
    <row r="84" spans="1:55" x14ac:dyDescent="0.2">
      <c r="A84" s="1307"/>
      <c r="B84" s="1307"/>
      <c r="C84" s="1307"/>
      <c r="D84" s="1307"/>
      <c r="E84" s="1307"/>
      <c r="F84" s="1307"/>
      <c r="G84" s="1307"/>
      <c r="H84" s="1307"/>
      <c r="I84" s="1307"/>
      <c r="J84" s="1307"/>
      <c r="K84" s="1307"/>
      <c r="L84" s="1307"/>
      <c r="M84" s="1307"/>
      <c r="N84" s="1307"/>
      <c r="O84" s="1307"/>
      <c r="P84" s="1307"/>
      <c r="Q84" s="1307"/>
      <c r="R84" s="1307"/>
      <c r="S84" s="1307"/>
      <c r="T84" s="1307"/>
      <c r="U84" s="1307"/>
      <c r="V84" s="1307"/>
      <c r="W84" s="1307"/>
      <c r="X84" s="1307"/>
      <c r="Y84" s="1307"/>
      <c r="Z84" s="1307"/>
      <c r="AA84" s="1307"/>
      <c r="AB84" s="1307"/>
      <c r="AC84" s="1307"/>
      <c r="AD84" s="1307"/>
      <c r="AE84" s="1307"/>
      <c r="AF84" s="1307"/>
      <c r="AG84" s="1307"/>
      <c r="AH84" s="1307"/>
      <c r="AI84" s="1307"/>
      <c r="AJ84" s="1307"/>
      <c r="AK84" s="1307"/>
      <c r="AL84" s="1307"/>
      <c r="AM84" s="1307"/>
      <c r="AN84" s="1307"/>
      <c r="AO84" s="1307"/>
      <c r="AP84" s="1307"/>
      <c r="AQ84" s="1307"/>
      <c r="AR84" s="1307"/>
      <c r="AS84" s="1307"/>
      <c r="AT84" s="1307"/>
      <c r="AU84" s="1307"/>
      <c r="AV84" s="1307"/>
      <c r="AW84" s="1307"/>
      <c r="AX84" s="1307"/>
      <c r="AY84" s="1307"/>
      <c r="AZ84" s="1307"/>
      <c r="BA84" s="1307"/>
      <c r="BB84" s="1307"/>
      <c r="BC84" s="1307"/>
    </row>
    <row r="85" spans="1:55" x14ac:dyDescent="0.2">
      <c r="A85" s="1307"/>
      <c r="B85" s="1307"/>
      <c r="C85" s="1307"/>
      <c r="D85" s="1307"/>
      <c r="E85" s="1307"/>
      <c r="F85" s="1307"/>
      <c r="G85" s="1307"/>
      <c r="H85" s="1307"/>
      <c r="I85" s="1307"/>
      <c r="J85" s="1307"/>
      <c r="K85" s="1307"/>
      <c r="L85" s="1307"/>
      <c r="M85" s="1307"/>
      <c r="N85" s="1307"/>
      <c r="O85" s="1307"/>
      <c r="P85" s="1307"/>
      <c r="Q85" s="1307"/>
      <c r="R85" s="1307"/>
      <c r="S85" s="1307"/>
      <c r="T85" s="1307"/>
      <c r="U85" s="1307"/>
      <c r="V85" s="1307"/>
      <c r="W85" s="1307"/>
      <c r="X85" s="1307"/>
      <c r="Y85" s="1307"/>
      <c r="Z85" s="1307"/>
      <c r="AA85" s="1307"/>
      <c r="AB85" s="1307"/>
      <c r="AC85" s="1307"/>
      <c r="AD85" s="1307"/>
      <c r="AE85" s="1307"/>
      <c r="AF85" s="1307"/>
      <c r="AG85" s="1307"/>
      <c r="AH85" s="1307"/>
      <c r="AI85" s="1307"/>
      <c r="AJ85" s="1307"/>
      <c r="AK85" s="1307"/>
      <c r="AL85" s="1307"/>
      <c r="AM85" s="1307"/>
      <c r="AN85" s="1307"/>
      <c r="AO85" s="1307"/>
      <c r="AP85" s="1307"/>
      <c r="AQ85" s="1307"/>
      <c r="AR85" s="1307"/>
      <c r="AS85" s="1307"/>
      <c r="AT85" s="1307"/>
      <c r="AU85" s="1307"/>
      <c r="AV85" s="1307"/>
      <c r="AW85" s="1307"/>
      <c r="AX85" s="1307"/>
      <c r="AY85" s="1307"/>
      <c r="AZ85" s="1307"/>
      <c r="BA85" s="1307"/>
      <c r="BB85" s="1307"/>
      <c r="BC85" s="1307"/>
    </row>
    <row r="86" spans="1:55" x14ac:dyDescent="0.2">
      <c r="A86" s="1307"/>
      <c r="B86" s="1307"/>
      <c r="C86" s="1307"/>
      <c r="D86" s="1307"/>
      <c r="E86" s="1307"/>
      <c r="F86" s="1307"/>
      <c r="G86" s="1307"/>
      <c r="H86" s="1307"/>
      <c r="I86" s="1307"/>
      <c r="J86" s="1307"/>
      <c r="K86" s="1307"/>
      <c r="L86" s="1307"/>
      <c r="M86" s="1307"/>
      <c r="N86" s="1307"/>
      <c r="O86" s="1307"/>
      <c r="P86" s="1307"/>
      <c r="Q86" s="1307"/>
      <c r="R86" s="1307"/>
      <c r="S86" s="1307"/>
      <c r="T86" s="1307"/>
      <c r="U86" s="1307"/>
      <c r="V86" s="1307"/>
      <c r="W86" s="1307"/>
      <c r="X86" s="1307"/>
      <c r="Y86" s="1307"/>
      <c r="Z86" s="1307"/>
      <c r="AA86" s="1307"/>
      <c r="AB86" s="1307"/>
      <c r="AC86" s="1307"/>
      <c r="AD86" s="1307"/>
      <c r="AE86" s="1307"/>
      <c r="AF86" s="1307"/>
      <c r="AG86" s="1307"/>
      <c r="AH86" s="1307"/>
      <c r="AI86" s="1307"/>
      <c r="AJ86" s="1307"/>
      <c r="AK86" s="1307"/>
      <c r="AL86" s="1307"/>
      <c r="AM86" s="1307"/>
      <c r="AN86" s="1307"/>
      <c r="AO86" s="1307"/>
      <c r="AP86" s="1307"/>
      <c r="AQ86" s="1307"/>
      <c r="AR86" s="1307"/>
      <c r="AS86" s="1307"/>
      <c r="AT86" s="1307"/>
      <c r="AU86" s="1307"/>
      <c r="AV86" s="1307"/>
      <c r="AW86" s="1307"/>
      <c r="AX86" s="1307"/>
      <c r="AY86" s="1307"/>
      <c r="AZ86" s="1307"/>
      <c r="BA86" s="1307"/>
      <c r="BB86" s="1307"/>
      <c r="BC86" s="1307"/>
    </row>
    <row r="87" spans="1:55" x14ac:dyDescent="0.2">
      <c r="A87" s="1307"/>
      <c r="B87" s="1307"/>
      <c r="C87" s="1307"/>
      <c r="D87" s="1307"/>
      <c r="E87" s="1307"/>
      <c r="F87" s="1307"/>
      <c r="G87" s="1307"/>
      <c r="H87" s="1307"/>
      <c r="I87" s="1307"/>
      <c r="J87" s="1307"/>
      <c r="K87" s="1307"/>
      <c r="L87" s="1307"/>
      <c r="M87" s="1307"/>
      <c r="N87" s="1307"/>
      <c r="O87" s="1307"/>
      <c r="P87" s="1307"/>
      <c r="Q87" s="1307"/>
      <c r="R87" s="1307"/>
      <c r="S87" s="1307"/>
      <c r="T87" s="1307"/>
      <c r="U87" s="1307"/>
      <c r="V87" s="1307"/>
      <c r="W87" s="1307"/>
      <c r="X87" s="1307"/>
      <c r="Y87" s="1307"/>
      <c r="Z87" s="1307"/>
      <c r="AA87" s="1307"/>
      <c r="AB87" s="1307"/>
      <c r="AC87" s="1307"/>
      <c r="AD87" s="1307"/>
      <c r="AE87" s="1307"/>
      <c r="AF87" s="1307"/>
      <c r="AG87" s="1307"/>
      <c r="AH87" s="1307"/>
      <c r="AI87" s="1307"/>
      <c r="AJ87" s="1307"/>
      <c r="AK87" s="1307"/>
      <c r="AL87" s="1307"/>
      <c r="AM87" s="1307"/>
      <c r="AN87" s="1307"/>
      <c r="AO87" s="1307"/>
      <c r="AP87" s="1307"/>
      <c r="AQ87" s="1307"/>
      <c r="AR87" s="1307"/>
      <c r="AS87" s="1307"/>
      <c r="AT87" s="1307"/>
      <c r="AU87" s="1307"/>
      <c r="AV87" s="1307"/>
      <c r="AW87" s="1307"/>
      <c r="AX87" s="1307"/>
      <c r="AY87" s="1307"/>
      <c r="AZ87" s="1307"/>
      <c r="BA87" s="1307"/>
      <c r="BB87" s="1307"/>
      <c r="BC87" s="1307"/>
    </row>
    <row r="88" spans="1:55" x14ac:dyDescent="0.2">
      <c r="A88" s="1307"/>
      <c r="B88" s="1307"/>
      <c r="C88" s="1307"/>
      <c r="D88" s="1307"/>
      <c r="E88" s="1307"/>
      <c r="F88" s="1307"/>
      <c r="G88" s="1307"/>
      <c r="H88" s="1307"/>
      <c r="I88" s="1307"/>
      <c r="J88" s="1307"/>
      <c r="K88" s="1307"/>
      <c r="L88" s="1307"/>
      <c r="M88" s="1307"/>
      <c r="N88" s="1307"/>
      <c r="O88" s="1307"/>
      <c r="P88" s="1307"/>
      <c r="Q88" s="1307"/>
      <c r="R88" s="1307"/>
      <c r="S88" s="1307"/>
      <c r="T88" s="1307"/>
      <c r="U88" s="1307"/>
      <c r="V88" s="1307"/>
      <c r="W88" s="1307"/>
      <c r="X88" s="1307"/>
      <c r="Y88" s="1307"/>
      <c r="Z88" s="1307"/>
      <c r="AA88" s="1307"/>
      <c r="AB88" s="1307"/>
      <c r="AC88" s="1307"/>
      <c r="AD88" s="1307"/>
      <c r="AE88" s="1307"/>
      <c r="AF88" s="1307"/>
      <c r="AG88" s="1307"/>
      <c r="AH88" s="1307"/>
      <c r="AI88" s="1307"/>
      <c r="AJ88" s="1307"/>
      <c r="AK88" s="1307"/>
      <c r="AL88" s="1307"/>
      <c r="AM88" s="1307"/>
      <c r="AN88" s="1307"/>
      <c r="AO88" s="1307"/>
      <c r="AP88" s="1307"/>
      <c r="AQ88" s="1307"/>
      <c r="AR88" s="1307"/>
      <c r="AS88" s="1307"/>
      <c r="AT88" s="1307"/>
      <c r="AU88" s="1307"/>
      <c r="AV88" s="1307"/>
      <c r="AW88" s="1307"/>
      <c r="AX88" s="1307"/>
      <c r="AY88" s="1307"/>
      <c r="AZ88" s="1307"/>
      <c r="BA88" s="1307"/>
      <c r="BB88" s="1307"/>
      <c r="BC88" s="1307"/>
    </row>
    <row r="89" spans="1:55" x14ac:dyDescent="0.2">
      <c r="A89" s="1307"/>
      <c r="B89" s="1307"/>
      <c r="C89" s="1307"/>
      <c r="D89" s="1307"/>
      <c r="E89" s="1307"/>
      <c r="F89" s="1307"/>
      <c r="G89" s="1307"/>
      <c r="H89" s="1307"/>
      <c r="I89" s="1307"/>
      <c r="J89" s="1307"/>
      <c r="K89" s="1307"/>
      <c r="L89" s="1307"/>
      <c r="M89" s="1307"/>
      <c r="N89" s="1307"/>
      <c r="O89" s="1307"/>
      <c r="P89" s="1307"/>
      <c r="Q89" s="1307"/>
      <c r="R89" s="1307"/>
      <c r="S89" s="1307"/>
      <c r="T89" s="1307"/>
      <c r="U89" s="1307"/>
      <c r="V89" s="1307"/>
      <c r="W89" s="1307"/>
      <c r="X89" s="1307"/>
      <c r="Y89" s="1307"/>
      <c r="Z89" s="1307"/>
      <c r="AA89" s="1307"/>
      <c r="AB89" s="1307"/>
      <c r="AC89" s="1307"/>
      <c r="AD89" s="1307"/>
      <c r="AE89" s="1307"/>
      <c r="AF89" s="1307"/>
      <c r="AG89" s="1307"/>
      <c r="AH89" s="1307"/>
      <c r="AI89" s="1307"/>
      <c r="AJ89" s="1307"/>
      <c r="AK89" s="1307"/>
      <c r="AL89" s="1307"/>
      <c r="AM89" s="1307"/>
      <c r="AN89" s="1307"/>
      <c r="AO89" s="1307"/>
      <c r="AP89" s="1307"/>
      <c r="AQ89" s="1307"/>
      <c r="AR89" s="1307"/>
      <c r="AS89" s="1307"/>
      <c r="AT89" s="1307"/>
      <c r="AU89" s="1307"/>
      <c r="AV89" s="1307"/>
      <c r="AW89" s="1307"/>
      <c r="AX89" s="1307"/>
      <c r="AY89" s="1307"/>
      <c r="AZ89" s="1307"/>
      <c r="BA89" s="1307"/>
      <c r="BB89" s="1307"/>
      <c r="BC89" s="1307"/>
    </row>
    <row r="90" spans="1:55" x14ac:dyDescent="0.2">
      <c r="A90" s="1307"/>
      <c r="B90" s="1307"/>
      <c r="C90" s="1307"/>
      <c r="D90" s="1307"/>
      <c r="E90" s="1307"/>
      <c r="F90" s="1307"/>
      <c r="G90" s="1307"/>
      <c r="H90" s="1307"/>
      <c r="I90" s="1307"/>
      <c r="J90" s="1307"/>
      <c r="K90" s="1307"/>
      <c r="L90" s="1307"/>
      <c r="M90" s="1307"/>
      <c r="N90" s="1307"/>
      <c r="O90" s="1307"/>
      <c r="P90" s="1307"/>
      <c r="Q90" s="1307"/>
      <c r="R90" s="1307"/>
      <c r="S90" s="1307"/>
      <c r="T90" s="1307"/>
      <c r="U90" s="1307"/>
      <c r="V90" s="1307"/>
      <c r="W90" s="1307"/>
      <c r="X90" s="1307"/>
      <c r="Y90" s="1307"/>
      <c r="Z90" s="1307"/>
      <c r="AA90" s="1307"/>
      <c r="AB90" s="1307"/>
      <c r="AC90" s="1307"/>
      <c r="AD90" s="1307"/>
      <c r="AE90" s="1307"/>
      <c r="AF90" s="1307"/>
      <c r="AG90" s="1307"/>
      <c r="AH90" s="1307"/>
      <c r="AI90" s="1307"/>
      <c r="AJ90" s="1307"/>
      <c r="AK90" s="1307"/>
      <c r="AL90" s="1307"/>
      <c r="AM90" s="1307"/>
      <c r="AN90" s="1307"/>
      <c r="AO90" s="1307"/>
      <c r="AP90" s="1307"/>
      <c r="AQ90" s="1307"/>
      <c r="AR90" s="1307"/>
      <c r="AS90" s="1307"/>
      <c r="AT90" s="1307"/>
      <c r="AU90" s="1307"/>
      <c r="AV90" s="1307"/>
      <c r="AW90" s="1307"/>
      <c r="AX90" s="1307"/>
      <c r="AY90" s="1307"/>
      <c r="AZ90" s="1307"/>
      <c r="BA90" s="1307"/>
      <c r="BB90" s="1307"/>
      <c r="BC90" s="1307"/>
    </row>
    <row r="91" spans="1:55" x14ac:dyDescent="0.2">
      <c r="A91" s="1307"/>
      <c r="B91" s="1307"/>
      <c r="C91" s="1307"/>
      <c r="D91" s="1307"/>
      <c r="E91" s="1307"/>
      <c r="F91" s="1307"/>
      <c r="G91" s="1307"/>
      <c r="H91" s="1307"/>
      <c r="I91" s="1307"/>
      <c r="J91" s="1307"/>
      <c r="K91" s="1307"/>
      <c r="L91" s="1307"/>
      <c r="M91" s="1307"/>
      <c r="N91" s="1307"/>
      <c r="O91" s="1307"/>
      <c r="P91" s="1307"/>
      <c r="Q91" s="1307"/>
      <c r="R91" s="1307"/>
      <c r="S91" s="1307"/>
      <c r="T91" s="1307"/>
      <c r="U91" s="1307"/>
      <c r="V91" s="1307"/>
      <c r="W91" s="1307"/>
      <c r="X91" s="1307"/>
      <c r="Y91" s="1307"/>
      <c r="Z91" s="1307"/>
      <c r="AA91" s="1307"/>
      <c r="AB91" s="1307"/>
      <c r="AC91" s="1307"/>
      <c r="AD91" s="1307"/>
      <c r="AE91" s="1307"/>
      <c r="AF91" s="1307"/>
      <c r="AG91" s="1307"/>
      <c r="AH91" s="1307"/>
      <c r="AI91" s="1307"/>
      <c r="AJ91" s="1307"/>
      <c r="AK91" s="1307"/>
      <c r="AL91" s="1307"/>
      <c r="AM91" s="1307"/>
      <c r="AN91" s="1307"/>
      <c r="AO91" s="1307"/>
      <c r="AP91" s="1307"/>
      <c r="AQ91" s="1307"/>
      <c r="AR91" s="1307"/>
      <c r="AS91" s="1307"/>
      <c r="AT91" s="1307"/>
      <c r="AU91" s="1307"/>
      <c r="AV91" s="1307"/>
      <c r="AW91" s="1307"/>
      <c r="AX91" s="1307"/>
      <c r="AY91" s="1307"/>
      <c r="AZ91" s="1307"/>
      <c r="BA91" s="1307"/>
      <c r="BB91" s="1307"/>
      <c r="BC91" s="1307"/>
    </row>
    <row r="92" spans="1:55" x14ac:dyDescent="0.2">
      <c r="A92" s="1307"/>
      <c r="B92" s="1307"/>
      <c r="C92" s="1307"/>
      <c r="D92" s="1307"/>
      <c r="E92" s="1307"/>
      <c r="F92" s="1307"/>
      <c r="G92" s="1307"/>
      <c r="H92" s="1307"/>
      <c r="I92" s="1307"/>
      <c r="J92" s="1307"/>
      <c r="K92" s="1307"/>
      <c r="L92" s="1307"/>
      <c r="M92" s="1307"/>
      <c r="N92" s="1307"/>
      <c r="O92" s="1307"/>
      <c r="P92" s="1307"/>
      <c r="Q92" s="1307"/>
      <c r="R92" s="1307"/>
      <c r="S92" s="1307"/>
      <c r="T92" s="1307"/>
      <c r="U92" s="1307"/>
      <c r="V92" s="1307"/>
      <c r="W92" s="1307"/>
      <c r="X92" s="1307"/>
      <c r="Y92" s="1307"/>
      <c r="Z92" s="1307"/>
      <c r="AA92" s="1307"/>
      <c r="AB92" s="1307"/>
      <c r="AC92" s="1307"/>
      <c r="AD92" s="1307"/>
      <c r="AE92" s="1307"/>
      <c r="AF92" s="1307"/>
      <c r="AG92" s="1307"/>
      <c r="AH92" s="1307"/>
      <c r="AI92" s="1307"/>
      <c r="AJ92" s="1307"/>
      <c r="AK92" s="1307"/>
      <c r="AL92" s="1307"/>
      <c r="AM92" s="1307"/>
      <c r="AN92" s="1307"/>
      <c r="AO92" s="1307"/>
      <c r="AP92" s="1307"/>
      <c r="AQ92" s="1307"/>
      <c r="AR92" s="1307"/>
      <c r="AS92" s="1307"/>
      <c r="AT92" s="1307"/>
      <c r="AU92" s="1307"/>
      <c r="AV92" s="1307"/>
      <c r="AW92" s="1307"/>
      <c r="AX92" s="1307"/>
      <c r="AY92" s="1307"/>
      <c r="AZ92" s="1307"/>
      <c r="BA92" s="1307"/>
      <c r="BB92" s="1307"/>
      <c r="BC92" s="1307"/>
    </row>
    <row r="93" spans="1:55" x14ac:dyDescent="0.2">
      <c r="A93" s="1307"/>
      <c r="B93" s="1307"/>
      <c r="C93" s="1307"/>
      <c r="D93" s="1307"/>
      <c r="E93" s="1307"/>
      <c r="F93" s="1307"/>
      <c r="G93" s="1307"/>
      <c r="H93" s="1307"/>
      <c r="I93" s="1307"/>
      <c r="J93" s="1307"/>
      <c r="K93" s="1307"/>
      <c r="L93" s="1307"/>
      <c r="M93" s="1307"/>
      <c r="N93" s="1307"/>
      <c r="O93" s="1307"/>
      <c r="P93" s="1307"/>
      <c r="Q93" s="1307"/>
      <c r="R93" s="1307"/>
      <c r="S93" s="1307"/>
      <c r="T93" s="1307"/>
      <c r="U93" s="1307"/>
      <c r="V93" s="1307"/>
      <c r="W93" s="1307"/>
      <c r="X93" s="1307"/>
      <c r="Y93" s="1307"/>
      <c r="Z93" s="1307"/>
      <c r="AA93" s="1307"/>
      <c r="AB93" s="1307"/>
      <c r="AC93" s="1307"/>
      <c r="AD93" s="1307"/>
      <c r="AE93" s="1307"/>
      <c r="AF93" s="1307"/>
      <c r="AG93" s="1307"/>
      <c r="AH93" s="1307"/>
      <c r="AI93" s="1307"/>
      <c r="AJ93" s="1307"/>
      <c r="AK93" s="1307"/>
      <c r="AL93" s="1307"/>
      <c r="AM93" s="1307"/>
      <c r="AN93" s="1307"/>
      <c r="AO93" s="1307"/>
      <c r="AP93" s="1307"/>
      <c r="AQ93" s="1307"/>
      <c r="AR93" s="1307"/>
      <c r="AS93" s="1307"/>
      <c r="AT93" s="1307"/>
      <c r="AU93" s="1307"/>
      <c r="AV93" s="1307"/>
      <c r="AW93" s="1307"/>
      <c r="AX93" s="1307"/>
      <c r="AY93" s="1307"/>
      <c r="AZ93" s="1307"/>
      <c r="BA93" s="1307"/>
      <c r="BB93" s="1307"/>
      <c r="BC93" s="1307"/>
    </row>
    <row r="94" spans="1:55" x14ac:dyDescent="0.2">
      <c r="A94" s="1307"/>
      <c r="B94" s="1307"/>
      <c r="C94" s="1307"/>
      <c r="D94" s="1307"/>
      <c r="E94" s="1307"/>
      <c r="F94" s="1307"/>
      <c r="G94" s="1307"/>
      <c r="H94" s="1307"/>
      <c r="I94" s="1307"/>
      <c r="J94" s="1307"/>
      <c r="K94" s="1307"/>
      <c r="L94" s="1307"/>
      <c r="M94" s="1307"/>
      <c r="N94" s="1307"/>
      <c r="O94" s="1307"/>
      <c r="P94" s="1307"/>
      <c r="Q94" s="1307"/>
      <c r="R94" s="1307"/>
      <c r="S94" s="1307"/>
      <c r="T94" s="1307"/>
      <c r="U94" s="1307"/>
      <c r="V94" s="1307"/>
      <c r="W94" s="1307"/>
      <c r="X94" s="1307"/>
      <c r="Y94" s="1307"/>
      <c r="Z94" s="1307"/>
      <c r="AA94" s="1307"/>
      <c r="AB94" s="1307"/>
      <c r="AC94" s="1307"/>
      <c r="AD94" s="1307"/>
      <c r="AE94" s="1307"/>
      <c r="AF94" s="1307"/>
      <c r="AG94" s="1307"/>
      <c r="AH94" s="1307"/>
      <c r="AI94" s="1307"/>
      <c r="AJ94" s="1307"/>
      <c r="AK94" s="1307"/>
      <c r="AL94" s="1307"/>
      <c r="AM94" s="1307"/>
      <c r="AN94" s="1307"/>
      <c r="AO94" s="1307"/>
      <c r="AP94" s="1307"/>
      <c r="AQ94" s="1307"/>
      <c r="AR94" s="1307"/>
      <c r="AS94" s="1307"/>
      <c r="AT94" s="1307"/>
      <c r="AU94" s="1307"/>
      <c r="AV94" s="1307"/>
      <c r="AW94" s="1307"/>
      <c r="AX94" s="1307"/>
      <c r="AY94" s="1307"/>
      <c r="AZ94" s="1307"/>
      <c r="BA94" s="1307"/>
      <c r="BB94" s="1307"/>
      <c r="BC94" s="1307"/>
    </row>
    <row r="95" spans="1:55" x14ac:dyDescent="0.2">
      <c r="A95" s="1307"/>
      <c r="B95" s="1307"/>
      <c r="C95" s="1307"/>
      <c r="D95" s="1307"/>
      <c r="E95" s="1307"/>
      <c r="F95" s="1307"/>
      <c r="G95" s="1307"/>
      <c r="H95" s="1307"/>
      <c r="I95" s="1307"/>
      <c r="J95" s="1307"/>
      <c r="K95" s="1307"/>
      <c r="L95" s="1307"/>
      <c r="M95" s="1307"/>
      <c r="N95" s="1307"/>
      <c r="O95" s="1307"/>
      <c r="P95" s="1307"/>
      <c r="Q95" s="1307"/>
      <c r="R95" s="1307"/>
      <c r="S95" s="1307"/>
      <c r="T95" s="1307"/>
      <c r="U95" s="1307"/>
      <c r="V95" s="1307"/>
      <c r="W95" s="1307"/>
      <c r="X95" s="1307"/>
      <c r="Y95" s="1307"/>
      <c r="Z95" s="1307"/>
      <c r="AA95" s="1307"/>
      <c r="AB95" s="1307"/>
      <c r="AC95" s="1307"/>
      <c r="AD95" s="1307"/>
      <c r="AE95" s="1307"/>
      <c r="AF95" s="1307"/>
      <c r="AG95" s="1307"/>
      <c r="AH95" s="1307"/>
      <c r="AI95" s="1307"/>
      <c r="AJ95" s="1307"/>
      <c r="AK95" s="1307"/>
      <c r="AL95" s="1307"/>
      <c r="AM95" s="1307"/>
      <c r="AN95" s="1307"/>
      <c r="AO95" s="1307"/>
      <c r="AP95" s="1307"/>
      <c r="AQ95" s="1307"/>
      <c r="AR95" s="1307"/>
      <c r="AS95" s="1307"/>
      <c r="AT95" s="1307"/>
      <c r="AU95" s="1307"/>
      <c r="AV95" s="1307"/>
      <c r="AW95" s="1307"/>
      <c r="AX95" s="1307"/>
      <c r="AY95" s="1307"/>
      <c r="AZ95" s="1307"/>
      <c r="BA95" s="1307"/>
      <c r="BB95" s="1307"/>
      <c r="BC95" s="1307"/>
    </row>
    <row r="96" spans="1:55" x14ac:dyDescent="0.2">
      <c r="A96" s="1307"/>
      <c r="B96" s="1307"/>
      <c r="C96" s="1307"/>
      <c r="D96" s="1307"/>
      <c r="E96" s="1307"/>
      <c r="F96" s="1307"/>
      <c r="G96" s="1307"/>
      <c r="H96" s="1307"/>
      <c r="I96" s="1307"/>
      <c r="J96" s="1307"/>
      <c r="K96" s="1307"/>
      <c r="L96" s="1307"/>
      <c r="M96" s="1307"/>
      <c r="N96" s="1307"/>
      <c r="O96" s="1307"/>
      <c r="P96" s="1307"/>
      <c r="Q96" s="1307"/>
      <c r="R96" s="1307"/>
      <c r="S96" s="1307"/>
      <c r="T96" s="1307"/>
      <c r="U96" s="1307"/>
      <c r="V96" s="1307"/>
      <c r="W96" s="1307"/>
      <c r="X96" s="1307"/>
      <c r="Y96" s="1307"/>
      <c r="Z96" s="1307"/>
      <c r="AA96" s="1307"/>
      <c r="AB96" s="1307"/>
      <c r="AC96" s="1307"/>
      <c r="AD96" s="1307"/>
      <c r="AE96" s="1307"/>
      <c r="AF96" s="1307"/>
      <c r="AG96" s="1307"/>
      <c r="AH96" s="1307"/>
      <c r="AI96" s="1307"/>
      <c r="AJ96" s="1307"/>
      <c r="AK96" s="1307"/>
      <c r="AL96" s="1307"/>
      <c r="AM96" s="1307"/>
      <c r="AN96" s="1307"/>
      <c r="AO96" s="1307"/>
      <c r="AP96" s="1307"/>
      <c r="AQ96" s="1307"/>
      <c r="AR96" s="1307"/>
      <c r="AS96" s="1307"/>
      <c r="AT96" s="1307"/>
      <c r="AU96" s="1307"/>
      <c r="AV96" s="1307"/>
      <c r="AW96" s="1307"/>
      <c r="AX96" s="1307"/>
      <c r="AY96" s="1307"/>
      <c r="AZ96" s="1307"/>
      <c r="BA96" s="1307"/>
      <c r="BB96" s="1307"/>
      <c r="BC96" s="1307"/>
    </row>
    <row r="97" spans="1:55" x14ac:dyDescent="0.2">
      <c r="A97" s="1307"/>
      <c r="B97" s="1307"/>
      <c r="C97" s="1307"/>
      <c r="D97" s="1307"/>
      <c r="E97" s="1307"/>
      <c r="F97" s="1307"/>
      <c r="G97" s="1307"/>
      <c r="H97" s="1307"/>
      <c r="I97" s="1307"/>
      <c r="J97" s="1307"/>
      <c r="K97" s="1307"/>
      <c r="L97" s="1307"/>
      <c r="M97" s="1307"/>
      <c r="N97" s="1307"/>
      <c r="O97" s="1307"/>
      <c r="P97" s="1307"/>
      <c r="Q97" s="1307"/>
      <c r="R97" s="1307"/>
      <c r="S97" s="1307"/>
      <c r="T97" s="1307"/>
      <c r="U97" s="1307"/>
      <c r="V97" s="1307"/>
      <c r="W97" s="1307"/>
      <c r="X97" s="1307"/>
      <c r="Y97" s="1307"/>
      <c r="Z97" s="1307"/>
      <c r="AA97" s="1307"/>
      <c r="AB97" s="1307"/>
      <c r="AC97" s="1307"/>
      <c r="AD97" s="1307"/>
      <c r="AE97" s="1307"/>
      <c r="AF97" s="1307"/>
      <c r="AG97" s="1307"/>
      <c r="AH97" s="1307"/>
      <c r="AI97" s="1307"/>
      <c r="AJ97" s="1307"/>
      <c r="AK97" s="1307"/>
      <c r="AL97" s="1307"/>
      <c r="AM97" s="1307"/>
      <c r="AN97" s="1307"/>
      <c r="AO97" s="1307"/>
      <c r="AP97" s="1307"/>
      <c r="AQ97" s="1307"/>
      <c r="AR97" s="1307"/>
      <c r="AS97" s="1307"/>
      <c r="AT97" s="1307"/>
      <c r="AU97" s="1307"/>
      <c r="AV97" s="1307"/>
      <c r="AW97" s="1307"/>
      <c r="AX97" s="1307"/>
      <c r="AY97" s="1307"/>
      <c r="AZ97" s="1307"/>
      <c r="BA97" s="1307"/>
      <c r="BB97" s="1307"/>
      <c r="BC97" s="1307"/>
    </row>
    <row r="98" spans="1:55" x14ac:dyDescent="0.2">
      <c r="A98" s="1307"/>
      <c r="B98" s="1307"/>
      <c r="C98" s="1307"/>
      <c r="D98" s="1307"/>
      <c r="E98" s="1307"/>
      <c r="F98" s="1307"/>
      <c r="G98" s="1307"/>
      <c r="H98" s="1307"/>
      <c r="I98" s="1307"/>
      <c r="J98" s="1307"/>
      <c r="K98" s="1307"/>
      <c r="L98" s="1307"/>
      <c r="M98" s="1307"/>
      <c r="N98" s="1307"/>
      <c r="O98" s="1307"/>
      <c r="P98" s="1307"/>
      <c r="Q98" s="1307"/>
      <c r="R98" s="1307"/>
      <c r="S98" s="1307"/>
      <c r="T98" s="1307"/>
      <c r="U98" s="1307"/>
      <c r="V98" s="1307"/>
      <c r="W98" s="1307"/>
      <c r="X98" s="1307"/>
      <c r="Y98" s="1307"/>
      <c r="Z98" s="1307"/>
      <c r="AA98" s="1307"/>
      <c r="AB98" s="1307"/>
      <c r="AC98" s="1307"/>
      <c r="AD98" s="1307"/>
      <c r="AE98" s="1307"/>
      <c r="AF98" s="1307"/>
      <c r="AG98" s="1307"/>
      <c r="AH98" s="1307"/>
      <c r="AI98" s="1307"/>
      <c r="AJ98" s="1307"/>
      <c r="AK98" s="1307"/>
      <c r="AL98" s="1307"/>
      <c r="AM98" s="1307"/>
      <c r="AN98" s="1307"/>
      <c r="AO98" s="1307"/>
      <c r="AP98" s="1307"/>
      <c r="AQ98" s="1307"/>
      <c r="AR98" s="1307"/>
      <c r="AS98" s="1307"/>
      <c r="AT98" s="1307"/>
      <c r="AU98" s="1307"/>
      <c r="AV98" s="1307"/>
      <c r="AW98" s="1307"/>
      <c r="AX98" s="1307"/>
      <c r="AY98" s="1307"/>
      <c r="AZ98" s="1307"/>
      <c r="BA98" s="1307"/>
      <c r="BB98" s="1307"/>
      <c r="BC98" s="1307"/>
    </row>
    <row r="99" spans="1:55" x14ac:dyDescent="0.2">
      <c r="A99" s="1307"/>
      <c r="B99" s="1307"/>
      <c r="C99" s="1307"/>
      <c r="D99" s="1307"/>
      <c r="E99" s="1307"/>
      <c r="F99" s="1307"/>
      <c r="G99" s="1307"/>
      <c r="H99" s="1307"/>
      <c r="I99" s="1307"/>
      <c r="J99" s="1307"/>
      <c r="K99" s="1307"/>
      <c r="L99" s="1307"/>
      <c r="M99" s="1307"/>
      <c r="N99" s="1307"/>
      <c r="O99" s="1307"/>
      <c r="P99" s="1307"/>
      <c r="Q99" s="1307"/>
      <c r="R99" s="1307"/>
      <c r="S99" s="1307"/>
      <c r="T99" s="1307"/>
      <c r="U99" s="1307"/>
      <c r="V99" s="1307"/>
      <c r="W99" s="1307"/>
      <c r="X99" s="1307"/>
      <c r="Y99" s="1307"/>
      <c r="Z99" s="1307"/>
      <c r="AA99" s="1307"/>
      <c r="AB99" s="1307"/>
      <c r="AC99" s="1307"/>
      <c r="AD99" s="1307"/>
      <c r="AE99" s="1307"/>
      <c r="AF99" s="1307"/>
      <c r="AG99" s="1307"/>
      <c r="AH99" s="1307"/>
      <c r="AI99" s="1307"/>
      <c r="AJ99" s="1307"/>
      <c r="AK99" s="1307"/>
      <c r="AL99" s="1307"/>
      <c r="AM99" s="1307"/>
      <c r="AN99" s="1307"/>
      <c r="AO99" s="1307"/>
      <c r="AP99" s="1307"/>
      <c r="AQ99" s="1307"/>
      <c r="AR99" s="1307"/>
      <c r="AS99" s="1307"/>
      <c r="AT99" s="1307"/>
      <c r="AU99" s="1307"/>
      <c r="AV99" s="1307"/>
      <c r="AW99" s="1307"/>
      <c r="AX99" s="1307"/>
      <c r="AY99" s="1307"/>
      <c r="AZ99" s="1307"/>
      <c r="BA99" s="1307"/>
      <c r="BB99" s="1307"/>
      <c r="BC99" s="1307"/>
    </row>
    <row r="100" spans="1:55" x14ac:dyDescent="0.2">
      <c r="A100" s="1307"/>
      <c r="B100" s="1307"/>
      <c r="C100" s="1307"/>
      <c r="D100" s="1307"/>
      <c r="E100" s="1307"/>
      <c r="F100" s="1307"/>
      <c r="G100" s="1307"/>
      <c r="H100" s="1307"/>
      <c r="I100" s="1307"/>
      <c r="J100" s="1307"/>
      <c r="K100" s="1307"/>
      <c r="L100" s="1307"/>
      <c r="M100" s="1307"/>
      <c r="N100" s="1307"/>
      <c r="O100" s="1307"/>
      <c r="P100" s="1307"/>
      <c r="Q100" s="1307"/>
      <c r="R100" s="1307"/>
      <c r="S100" s="1307"/>
      <c r="T100" s="1307"/>
      <c r="U100" s="1307"/>
      <c r="V100" s="1307"/>
      <c r="W100" s="1307"/>
      <c r="X100" s="1307"/>
      <c r="Y100" s="1307"/>
      <c r="Z100" s="1307"/>
      <c r="AA100" s="1307"/>
      <c r="AB100" s="1307"/>
      <c r="AC100" s="1307"/>
      <c r="AD100" s="1307"/>
      <c r="AE100" s="1307"/>
      <c r="AF100" s="1307"/>
      <c r="AG100" s="1307"/>
      <c r="AH100" s="1307"/>
      <c r="AI100" s="1307"/>
      <c r="AJ100" s="1307"/>
      <c r="AK100" s="1307"/>
      <c r="AL100" s="1307"/>
      <c r="AM100" s="1307"/>
      <c r="AN100" s="1307"/>
      <c r="AO100" s="1307"/>
      <c r="AP100" s="1307"/>
      <c r="AQ100" s="1307"/>
      <c r="AR100" s="1307"/>
      <c r="AS100" s="1307"/>
      <c r="AT100" s="1307"/>
      <c r="AU100" s="1307"/>
      <c r="AV100" s="1307"/>
      <c r="AW100" s="1307"/>
      <c r="AX100" s="1307"/>
      <c r="AY100" s="1307"/>
      <c r="AZ100" s="1307"/>
      <c r="BA100" s="1307"/>
      <c r="BB100" s="1307"/>
      <c r="BC100" s="1307"/>
    </row>
    <row r="101" spans="1:55" x14ac:dyDescent="0.2">
      <c r="A101" s="1307"/>
      <c r="B101" s="1307"/>
      <c r="C101" s="1307"/>
      <c r="D101" s="1307"/>
      <c r="E101" s="1307"/>
      <c r="F101" s="1307"/>
      <c r="G101" s="1307"/>
      <c r="H101" s="1307"/>
      <c r="I101" s="1307"/>
      <c r="J101" s="1307"/>
      <c r="K101" s="1307"/>
      <c r="L101" s="1307"/>
      <c r="M101" s="1307"/>
      <c r="N101" s="1307"/>
      <c r="O101" s="1307"/>
      <c r="P101" s="1307"/>
      <c r="Q101" s="1307"/>
      <c r="R101" s="1307"/>
      <c r="S101" s="1307"/>
      <c r="T101" s="1307"/>
      <c r="U101" s="1307"/>
      <c r="V101" s="1307"/>
      <c r="W101" s="1307"/>
      <c r="X101" s="1307"/>
      <c r="Y101" s="1307"/>
      <c r="Z101" s="1307"/>
      <c r="AA101" s="1307"/>
      <c r="AB101" s="1307"/>
      <c r="AC101" s="1307"/>
      <c r="AD101" s="1307"/>
      <c r="AE101" s="1307"/>
      <c r="AF101" s="1307"/>
      <c r="AG101" s="1307"/>
      <c r="AH101" s="1307"/>
      <c r="AI101" s="1307"/>
      <c r="AJ101" s="1307"/>
      <c r="AK101" s="1307"/>
      <c r="AL101" s="1307"/>
      <c r="AM101" s="1307"/>
      <c r="AN101" s="1307"/>
      <c r="AO101" s="1307"/>
      <c r="AP101" s="1307"/>
      <c r="AQ101" s="1307"/>
      <c r="AR101" s="1307"/>
      <c r="AS101" s="1307"/>
      <c r="AT101" s="1307"/>
      <c r="AU101" s="1307"/>
      <c r="AV101" s="1307"/>
      <c r="AW101" s="1307"/>
      <c r="AX101" s="1307"/>
      <c r="AY101" s="1307"/>
      <c r="AZ101" s="1307"/>
      <c r="BA101" s="1307"/>
      <c r="BB101" s="1307"/>
      <c r="BC101" s="1307"/>
    </row>
    <row r="102" spans="1:55" x14ac:dyDescent="0.2">
      <c r="A102" s="1307"/>
      <c r="B102" s="1307"/>
      <c r="C102" s="1307"/>
      <c r="D102" s="1307"/>
      <c r="E102" s="1307"/>
      <c r="F102" s="1307"/>
      <c r="G102" s="1307"/>
      <c r="H102" s="1307"/>
      <c r="I102" s="1307"/>
      <c r="J102" s="1307"/>
      <c r="K102" s="1307"/>
      <c r="L102" s="1307"/>
      <c r="M102" s="1307"/>
      <c r="N102" s="1307"/>
      <c r="O102" s="1307"/>
      <c r="P102" s="1307"/>
      <c r="Q102" s="1307"/>
      <c r="R102" s="1307"/>
      <c r="S102" s="1307"/>
      <c r="T102" s="1307"/>
      <c r="U102" s="1307"/>
      <c r="V102" s="1307"/>
      <c r="W102" s="1307"/>
      <c r="X102" s="1307"/>
      <c r="Y102" s="1307"/>
      <c r="Z102" s="1307"/>
      <c r="AA102" s="1307"/>
      <c r="AB102" s="1307"/>
      <c r="AC102" s="1307"/>
      <c r="AD102" s="1307"/>
      <c r="AE102" s="1307"/>
      <c r="AF102" s="1307"/>
      <c r="AG102" s="1307"/>
      <c r="AH102" s="1307"/>
      <c r="AI102" s="1307"/>
      <c r="AJ102" s="1307"/>
      <c r="AK102" s="1307"/>
      <c r="AL102" s="1307"/>
      <c r="AM102" s="1307"/>
      <c r="AN102" s="1307"/>
      <c r="AO102" s="1307"/>
      <c r="AP102" s="1307"/>
      <c r="AQ102" s="1307"/>
      <c r="AR102" s="1307"/>
      <c r="AS102" s="1307"/>
      <c r="AT102" s="1307"/>
      <c r="AU102" s="1307"/>
      <c r="AV102" s="1307"/>
      <c r="AW102" s="1307"/>
      <c r="AX102" s="1307"/>
      <c r="AY102" s="1307"/>
      <c r="AZ102" s="1307"/>
      <c r="BA102" s="1307"/>
      <c r="BB102" s="1307"/>
      <c r="BC102" s="1307"/>
    </row>
    <row r="103" spans="1:55" x14ac:dyDescent="0.2">
      <c r="A103" s="1307"/>
      <c r="B103" s="1307"/>
      <c r="C103" s="1307"/>
      <c r="D103" s="1307"/>
      <c r="E103" s="1307"/>
      <c r="F103" s="1307"/>
      <c r="G103" s="1307"/>
      <c r="H103" s="1307"/>
      <c r="I103" s="1307"/>
      <c r="J103" s="1307"/>
      <c r="K103" s="1307"/>
      <c r="L103" s="1307"/>
      <c r="M103" s="1307"/>
      <c r="N103" s="1307"/>
      <c r="O103" s="1307"/>
      <c r="P103" s="1307"/>
      <c r="Q103" s="1307"/>
      <c r="R103" s="1307"/>
      <c r="S103" s="1307"/>
      <c r="T103" s="1307"/>
      <c r="U103" s="1307"/>
      <c r="V103" s="1307"/>
      <c r="W103" s="1307"/>
      <c r="X103" s="1307"/>
      <c r="Y103" s="1307"/>
      <c r="Z103" s="1307"/>
      <c r="AA103" s="1307"/>
      <c r="AB103" s="1307"/>
      <c r="AC103" s="1307"/>
      <c r="AD103" s="1307"/>
      <c r="AE103" s="1307"/>
      <c r="AF103" s="1307"/>
      <c r="AG103" s="1307"/>
      <c r="AH103" s="1307"/>
      <c r="AI103" s="1307"/>
      <c r="AJ103" s="1307"/>
      <c r="AK103" s="1307"/>
      <c r="AL103" s="1307"/>
      <c r="AM103" s="1307"/>
      <c r="AN103" s="1307"/>
      <c r="AO103" s="1307"/>
      <c r="AP103" s="1307"/>
      <c r="AQ103" s="1307"/>
      <c r="AR103" s="1307"/>
      <c r="AS103" s="1307"/>
      <c r="AT103" s="1307"/>
      <c r="AU103" s="1307"/>
      <c r="AV103" s="1307"/>
      <c r="AW103" s="1307"/>
      <c r="AX103" s="1307"/>
      <c r="AY103" s="1307"/>
      <c r="AZ103" s="1307"/>
      <c r="BA103" s="1307"/>
      <c r="BB103" s="1307"/>
      <c r="BC103" s="1307"/>
    </row>
    <row r="104" spans="1:55" x14ac:dyDescent="0.2">
      <c r="A104" s="1307"/>
      <c r="B104" s="1307"/>
      <c r="C104" s="1307"/>
      <c r="D104" s="1307"/>
      <c r="E104" s="1307"/>
      <c r="F104" s="1307"/>
      <c r="G104" s="1307"/>
      <c r="H104" s="1307"/>
      <c r="I104" s="1307"/>
      <c r="J104" s="1307"/>
      <c r="K104" s="1307"/>
      <c r="L104" s="1307"/>
      <c r="M104" s="1307"/>
      <c r="N104" s="1307"/>
      <c r="O104" s="1307"/>
      <c r="P104" s="1307"/>
      <c r="Q104" s="1307"/>
      <c r="R104" s="1307"/>
      <c r="S104" s="1307"/>
      <c r="T104" s="1307"/>
      <c r="U104" s="1307"/>
      <c r="V104" s="1307"/>
      <c r="W104" s="1307"/>
      <c r="X104" s="1307"/>
      <c r="Y104" s="1307"/>
      <c r="Z104" s="1307"/>
      <c r="AA104" s="1307"/>
      <c r="AB104" s="1307"/>
      <c r="AC104" s="1307"/>
      <c r="AD104" s="1307"/>
      <c r="AE104" s="1307"/>
      <c r="AF104" s="1307"/>
      <c r="AG104" s="1307"/>
      <c r="AH104" s="1307"/>
      <c r="AI104" s="1307"/>
      <c r="AJ104" s="1307"/>
      <c r="AK104" s="1307"/>
      <c r="AL104" s="1307"/>
      <c r="AM104" s="1307"/>
      <c r="AN104" s="1307"/>
      <c r="AO104" s="1307"/>
      <c r="AP104" s="1307"/>
      <c r="AQ104" s="1307"/>
      <c r="AR104" s="1307"/>
      <c r="AS104" s="1307"/>
      <c r="AT104" s="1307"/>
      <c r="AU104" s="1307"/>
      <c r="AV104" s="1307"/>
      <c r="AW104" s="1307"/>
      <c r="AX104" s="1307"/>
      <c r="AY104" s="1307"/>
      <c r="AZ104" s="1307"/>
      <c r="BA104" s="1307"/>
      <c r="BB104" s="1307"/>
      <c r="BC104" s="1307"/>
    </row>
    <row r="105" spans="1:55" x14ac:dyDescent="0.2">
      <c r="A105" s="1307"/>
      <c r="B105" s="1307"/>
      <c r="C105" s="1307"/>
      <c r="D105" s="1307"/>
      <c r="E105" s="1307"/>
      <c r="F105" s="1307"/>
      <c r="G105" s="1307"/>
      <c r="H105" s="1307"/>
      <c r="I105" s="1307"/>
      <c r="J105" s="1307"/>
      <c r="K105" s="1307"/>
      <c r="L105" s="1307"/>
      <c r="M105" s="1307"/>
      <c r="N105" s="1307"/>
      <c r="O105" s="1307"/>
      <c r="P105" s="1307"/>
      <c r="Q105" s="1307"/>
      <c r="R105" s="1307"/>
      <c r="S105" s="1307"/>
      <c r="T105" s="1307"/>
      <c r="U105" s="1307"/>
      <c r="V105" s="1307"/>
      <c r="W105" s="1307"/>
      <c r="X105" s="1307"/>
      <c r="Y105" s="1307"/>
      <c r="Z105" s="1307"/>
      <c r="AA105" s="1307"/>
      <c r="AB105" s="1307"/>
      <c r="AC105" s="1307"/>
      <c r="AD105" s="1307"/>
      <c r="AE105" s="1307"/>
      <c r="AF105" s="1307"/>
      <c r="AG105" s="1307"/>
      <c r="AH105" s="1307"/>
      <c r="AI105" s="1307"/>
      <c r="AJ105" s="1307"/>
      <c r="AK105" s="1307"/>
      <c r="AL105" s="1307"/>
      <c r="AM105" s="1307"/>
      <c r="AN105" s="1307"/>
      <c r="AO105" s="1307"/>
      <c r="AP105" s="1307"/>
      <c r="AQ105" s="1307"/>
      <c r="AR105" s="1307"/>
      <c r="AS105" s="1307"/>
      <c r="AT105" s="1307"/>
      <c r="AU105" s="1307"/>
      <c r="AV105" s="1307"/>
      <c r="AW105" s="1307"/>
      <c r="AX105" s="1307"/>
      <c r="AY105" s="1307"/>
      <c r="AZ105" s="1307"/>
      <c r="BA105" s="1307"/>
      <c r="BB105" s="1307"/>
      <c r="BC105" s="1307"/>
    </row>
    <row r="106" spans="1:55" x14ac:dyDescent="0.2">
      <c r="A106" s="1307"/>
      <c r="B106" s="1307"/>
      <c r="C106" s="1307"/>
      <c r="D106" s="1307"/>
      <c r="E106" s="1307"/>
      <c r="F106" s="1307"/>
      <c r="G106" s="1307"/>
      <c r="H106" s="1307"/>
      <c r="I106" s="1307"/>
      <c r="J106" s="1307"/>
      <c r="K106" s="1307"/>
      <c r="L106" s="1307"/>
      <c r="M106" s="1307"/>
      <c r="N106" s="1307"/>
      <c r="O106" s="1307"/>
      <c r="P106" s="1307"/>
      <c r="Q106" s="1307"/>
      <c r="R106" s="1307"/>
      <c r="S106" s="1307"/>
      <c r="T106" s="1307"/>
      <c r="U106" s="1307"/>
      <c r="V106" s="1307"/>
      <c r="W106" s="1307"/>
      <c r="X106" s="1307"/>
      <c r="Y106" s="1307"/>
      <c r="Z106" s="1307"/>
      <c r="AA106" s="1307"/>
      <c r="AB106" s="1307"/>
      <c r="AC106" s="1307"/>
      <c r="AD106" s="1307"/>
      <c r="AE106" s="1307"/>
      <c r="AF106" s="1307"/>
      <c r="AG106" s="1307"/>
      <c r="AH106" s="1307"/>
      <c r="AI106" s="1307"/>
      <c r="AJ106" s="1307"/>
      <c r="AK106" s="1307"/>
      <c r="AL106" s="1307"/>
      <c r="AM106" s="1307"/>
      <c r="AN106" s="1307"/>
      <c r="AO106" s="1307"/>
      <c r="AP106" s="1307"/>
      <c r="AQ106" s="1307"/>
      <c r="AR106" s="1307"/>
      <c r="AS106" s="1307"/>
      <c r="AT106" s="1307"/>
      <c r="AU106" s="1307"/>
      <c r="AV106" s="1307"/>
      <c r="AW106" s="1307"/>
      <c r="AX106" s="1307"/>
      <c r="AY106" s="1307"/>
      <c r="AZ106" s="1307"/>
      <c r="BA106" s="1307"/>
      <c r="BB106" s="1307"/>
      <c r="BC106" s="1307"/>
    </row>
    <row r="107" spans="1:55" x14ac:dyDescent="0.2">
      <c r="A107" s="1307"/>
      <c r="B107" s="1307"/>
      <c r="C107" s="1307"/>
      <c r="D107" s="1307"/>
      <c r="E107" s="1307"/>
      <c r="F107" s="1307"/>
      <c r="G107" s="1307"/>
      <c r="H107" s="1307"/>
      <c r="I107" s="1307"/>
      <c r="J107" s="1307"/>
      <c r="K107" s="1307"/>
      <c r="L107" s="1307"/>
      <c r="M107" s="1307"/>
      <c r="N107" s="1307"/>
      <c r="O107" s="1307"/>
      <c r="P107" s="1307"/>
      <c r="Q107" s="1307"/>
      <c r="R107" s="1307"/>
      <c r="S107" s="1307"/>
      <c r="T107" s="1307"/>
      <c r="U107" s="1307"/>
      <c r="V107" s="1307"/>
      <c r="W107" s="1307"/>
      <c r="X107" s="1307"/>
      <c r="Y107" s="1307"/>
      <c r="Z107" s="1307"/>
      <c r="AA107" s="1307"/>
      <c r="AB107" s="1307"/>
      <c r="AC107" s="1307"/>
      <c r="AD107" s="1307"/>
      <c r="AE107" s="1307"/>
      <c r="AF107" s="1307"/>
      <c r="AG107" s="1307"/>
      <c r="AH107" s="1307"/>
      <c r="AI107" s="1307"/>
      <c r="AJ107" s="1307"/>
      <c r="AK107" s="1307"/>
      <c r="AL107" s="1307"/>
      <c r="AM107" s="1307"/>
      <c r="AN107" s="1307"/>
      <c r="AO107" s="1307"/>
      <c r="AP107" s="1307"/>
      <c r="AQ107" s="1307"/>
      <c r="AR107" s="1307"/>
      <c r="AS107" s="1307"/>
      <c r="AT107" s="1307"/>
      <c r="AU107" s="1307"/>
      <c r="AV107" s="1307"/>
      <c r="AW107" s="1307"/>
      <c r="AX107" s="1307"/>
      <c r="AY107" s="1307"/>
      <c r="AZ107" s="1307"/>
      <c r="BA107" s="1307"/>
      <c r="BB107" s="1307"/>
      <c r="BC107" s="1307"/>
    </row>
    <row r="108" spans="1:55" x14ac:dyDescent="0.2">
      <c r="A108" s="1307"/>
      <c r="B108" s="1307"/>
      <c r="C108" s="1307"/>
      <c r="D108" s="1307"/>
      <c r="E108" s="1307"/>
      <c r="F108" s="1307"/>
      <c r="G108" s="1307"/>
      <c r="H108" s="1307"/>
      <c r="I108" s="1307"/>
      <c r="J108" s="1307"/>
      <c r="K108" s="1307"/>
      <c r="L108" s="1307"/>
      <c r="M108" s="1307"/>
      <c r="N108" s="1307"/>
      <c r="O108" s="1307"/>
      <c r="P108" s="1307"/>
      <c r="Q108" s="1307"/>
      <c r="R108" s="1307"/>
      <c r="S108" s="1307"/>
      <c r="T108" s="1307"/>
      <c r="U108" s="1307"/>
      <c r="V108" s="1307"/>
      <c r="W108" s="1307"/>
      <c r="X108" s="1307"/>
      <c r="Y108" s="1307"/>
      <c r="Z108" s="1307"/>
      <c r="AA108" s="1307"/>
      <c r="AB108" s="1307"/>
      <c r="AC108" s="1307"/>
      <c r="AD108" s="1307"/>
      <c r="AE108" s="1307"/>
      <c r="AF108" s="1307"/>
      <c r="AG108" s="1307"/>
      <c r="AH108" s="1307"/>
      <c r="AI108" s="1307"/>
      <c r="AJ108" s="1307"/>
      <c r="AK108" s="1307"/>
      <c r="AL108" s="1307"/>
      <c r="AM108" s="1307"/>
      <c r="AN108" s="1307"/>
      <c r="AO108" s="1307"/>
      <c r="AP108" s="1307"/>
      <c r="AQ108" s="1307"/>
      <c r="AR108" s="1307"/>
      <c r="AS108" s="1307"/>
      <c r="AT108" s="1307"/>
      <c r="AU108" s="1307"/>
      <c r="AV108" s="1307"/>
      <c r="AW108" s="1307"/>
      <c r="AX108" s="1307"/>
      <c r="AY108" s="1307"/>
      <c r="AZ108" s="1307"/>
      <c r="BA108" s="1307"/>
      <c r="BB108" s="1307"/>
      <c r="BC108" s="1307"/>
    </row>
    <row r="109" spans="1:55" x14ac:dyDescent="0.2">
      <c r="A109" s="1307"/>
      <c r="B109" s="1307"/>
      <c r="C109" s="1307"/>
      <c r="D109" s="1307"/>
      <c r="E109" s="1307"/>
      <c r="F109" s="1307"/>
      <c r="G109" s="1307"/>
      <c r="H109" s="1307"/>
      <c r="I109" s="1307"/>
      <c r="J109" s="1307"/>
      <c r="K109" s="1307"/>
      <c r="L109" s="1307"/>
      <c r="M109" s="1307"/>
      <c r="N109" s="1307"/>
      <c r="O109" s="1307"/>
      <c r="P109" s="1307"/>
      <c r="Q109" s="1307"/>
      <c r="R109" s="1307"/>
      <c r="S109" s="1307"/>
      <c r="T109" s="1307"/>
      <c r="U109" s="1307"/>
      <c r="V109" s="1307"/>
      <c r="W109" s="1307"/>
      <c r="X109" s="1307"/>
      <c r="Y109" s="1307"/>
      <c r="Z109" s="1307"/>
      <c r="AA109" s="1307"/>
      <c r="AB109" s="1307"/>
      <c r="AC109" s="1307"/>
      <c r="AD109" s="1307"/>
      <c r="AE109" s="1307"/>
      <c r="AF109" s="1307"/>
      <c r="AG109" s="1307"/>
      <c r="AH109" s="1307"/>
      <c r="AI109" s="1307"/>
      <c r="AJ109" s="1307"/>
      <c r="AK109" s="1307"/>
      <c r="AL109" s="1307"/>
      <c r="AM109" s="1307"/>
      <c r="AN109" s="1307"/>
      <c r="AO109" s="1307"/>
      <c r="AP109" s="1307"/>
      <c r="AQ109" s="1307"/>
      <c r="AR109" s="1307"/>
      <c r="AS109" s="1307"/>
      <c r="AT109" s="1307"/>
      <c r="AU109" s="1307"/>
      <c r="AV109" s="1307"/>
      <c r="AW109" s="1307"/>
      <c r="AX109" s="1307"/>
      <c r="AY109" s="1307"/>
      <c r="AZ109" s="1307"/>
      <c r="BA109" s="1307"/>
      <c r="BB109" s="1307"/>
      <c r="BC109" s="1307"/>
    </row>
    <row r="110" spans="1:55" x14ac:dyDescent="0.2">
      <c r="A110" s="1307"/>
      <c r="B110" s="1307"/>
      <c r="C110" s="1307"/>
      <c r="D110" s="1307"/>
      <c r="E110" s="1307"/>
      <c r="F110" s="1307"/>
      <c r="G110" s="1307"/>
      <c r="H110" s="1307"/>
      <c r="I110" s="1307"/>
      <c r="J110" s="1307"/>
      <c r="K110" s="1307"/>
      <c r="L110" s="1307"/>
      <c r="M110" s="1307"/>
      <c r="N110" s="1307"/>
      <c r="O110" s="1307"/>
      <c r="P110" s="1307"/>
      <c r="Q110" s="1307"/>
      <c r="R110" s="1307"/>
      <c r="S110" s="1307"/>
      <c r="T110" s="1307"/>
      <c r="U110" s="1307"/>
      <c r="V110" s="1307"/>
      <c r="W110" s="1307"/>
      <c r="X110" s="1307"/>
      <c r="Y110" s="1307"/>
      <c r="Z110" s="1307"/>
      <c r="AA110" s="1307"/>
      <c r="AB110" s="1307"/>
      <c r="AC110" s="1307"/>
      <c r="AD110" s="1307"/>
      <c r="AE110" s="1307"/>
      <c r="AF110" s="1307"/>
      <c r="AG110" s="1307"/>
      <c r="AH110" s="1307"/>
      <c r="AI110" s="1307"/>
      <c r="AJ110" s="1307"/>
      <c r="AK110" s="1307"/>
      <c r="AL110" s="1307"/>
      <c r="AM110" s="1307"/>
      <c r="AN110" s="1307"/>
      <c r="AO110" s="1307"/>
      <c r="AP110" s="1307"/>
      <c r="AQ110" s="1307"/>
      <c r="AR110" s="1307"/>
      <c r="AS110" s="1307"/>
      <c r="AT110" s="1307"/>
      <c r="AU110" s="1307"/>
      <c r="AV110" s="1307"/>
      <c r="AW110" s="1307"/>
      <c r="AX110" s="1307"/>
      <c r="AY110" s="1307"/>
      <c r="AZ110" s="1307"/>
      <c r="BA110" s="1307"/>
      <c r="BB110" s="1307"/>
      <c r="BC110" s="1307"/>
    </row>
    <row r="111" spans="1:55" x14ac:dyDescent="0.2">
      <c r="A111" s="1307"/>
      <c r="B111" s="1307"/>
      <c r="C111" s="1307"/>
      <c r="D111" s="1307"/>
      <c r="E111" s="1307"/>
      <c r="F111" s="1307"/>
      <c r="G111" s="1307"/>
      <c r="H111" s="1307"/>
      <c r="I111" s="1307"/>
      <c r="J111" s="1307"/>
      <c r="K111" s="1307"/>
      <c r="L111" s="1307"/>
      <c r="M111" s="1307"/>
      <c r="N111" s="1307"/>
      <c r="O111" s="1307"/>
      <c r="P111" s="1307"/>
      <c r="Q111" s="1307"/>
      <c r="R111" s="1307"/>
      <c r="S111" s="1307"/>
      <c r="T111" s="1307"/>
      <c r="U111" s="1307"/>
      <c r="V111" s="1307"/>
      <c r="W111" s="1307"/>
      <c r="X111" s="1307"/>
      <c r="Y111" s="1307"/>
      <c r="Z111" s="1307"/>
      <c r="AA111" s="1307"/>
      <c r="AB111" s="1307"/>
      <c r="AC111" s="1307"/>
      <c r="AD111" s="1307"/>
      <c r="AE111" s="1307"/>
      <c r="AF111" s="1307"/>
      <c r="AG111" s="1307"/>
      <c r="AH111" s="1307"/>
      <c r="AI111" s="1307"/>
      <c r="AJ111" s="1307"/>
      <c r="AK111" s="1307"/>
      <c r="AL111" s="1307"/>
      <c r="AM111" s="1307"/>
      <c r="AN111" s="1307"/>
      <c r="AO111" s="1307"/>
      <c r="AP111" s="1307"/>
      <c r="AQ111" s="1307"/>
      <c r="AR111" s="1307"/>
      <c r="AS111" s="1307"/>
      <c r="AT111" s="1307"/>
      <c r="AU111" s="1307"/>
      <c r="AV111" s="1307"/>
      <c r="AW111" s="1307"/>
      <c r="AX111" s="1307"/>
      <c r="AY111" s="1307"/>
      <c r="AZ111" s="1307"/>
      <c r="BA111" s="1307"/>
      <c r="BB111" s="1307"/>
      <c r="BC111" s="1307"/>
    </row>
    <row r="112" spans="1:55" x14ac:dyDescent="0.2">
      <c r="A112" s="1307"/>
      <c r="B112" s="1307"/>
      <c r="C112" s="1307"/>
      <c r="D112" s="1307"/>
      <c r="E112" s="1307"/>
      <c r="F112" s="1307"/>
      <c r="G112" s="1307"/>
      <c r="H112" s="1307"/>
      <c r="I112" s="1307"/>
      <c r="J112" s="1307"/>
      <c r="K112" s="1307"/>
      <c r="L112" s="1307"/>
      <c r="M112" s="1307"/>
      <c r="N112" s="1307"/>
      <c r="O112" s="1307"/>
      <c r="P112" s="1307"/>
      <c r="Q112" s="1307"/>
      <c r="R112" s="1307"/>
      <c r="S112" s="1307"/>
      <c r="T112" s="1307"/>
      <c r="U112" s="1307"/>
      <c r="V112" s="1307"/>
      <c r="W112" s="1307"/>
      <c r="X112" s="1307"/>
      <c r="Y112" s="1307"/>
      <c r="Z112" s="1307"/>
      <c r="AA112" s="1307"/>
      <c r="AB112" s="1307"/>
      <c r="AC112" s="1307"/>
      <c r="AD112" s="1307"/>
      <c r="AE112" s="1307"/>
      <c r="AF112" s="1307"/>
      <c r="AG112" s="1307"/>
      <c r="AH112" s="1307"/>
      <c r="AI112" s="1307"/>
      <c r="AJ112" s="1307"/>
      <c r="AK112" s="1307"/>
      <c r="AL112" s="1307"/>
      <c r="AM112" s="1307"/>
      <c r="AN112" s="1307"/>
      <c r="AO112" s="1307"/>
      <c r="AP112" s="1307"/>
      <c r="AQ112" s="1307"/>
      <c r="AR112" s="1307"/>
      <c r="AS112" s="1307"/>
      <c r="AT112" s="1307"/>
      <c r="AU112" s="1307"/>
      <c r="AV112" s="1307"/>
      <c r="AW112" s="1307"/>
      <c r="AX112" s="1307"/>
      <c r="AY112" s="1307"/>
      <c r="AZ112" s="1307"/>
      <c r="BA112" s="1307"/>
      <c r="BB112" s="1307"/>
      <c r="BC112" s="1307"/>
    </row>
    <row r="113" spans="1:55" x14ac:dyDescent="0.2">
      <c r="A113" s="1307"/>
      <c r="B113" s="1307"/>
      <c r="C113" s="1307"/>
      <c r="D113" s="1307"/>
      <c r="E113" s="1307"/>
      <c r="F113" s="1307"/>
      <c r="G113" s="1307"/>
      <c r="H113" s="1307"/>
      <c r="I113" s="1307"/>
      <c r="J113" s="1307"/>
      <c r="K113" s="1307"/>
      <c r="L113" s="1307"/>
      <c r="M113" s="1307"/>
      <c r="N113" s="1307"/>
      <c r="O113" s="1307"/>
      <c r="P113" s="1307"/>
      <c r="Q113" s="1307"/>
      <c r="R113" s="1307"/>
      <c r="S113" s="1307"/>
      <c r="T113" s="1307"/>
      <c r="U113" s="1307"/>
      <c r="V113" s="1307"/>
      <c r="W113" s="1307"/>
      <c r="X113" s="1307"/>
      <c r="Y113" s="1307"/>
      <c r="Z113" s="1307"/>
      <c r="AA113" s="1307"/>
      <c r="AB113" s="1307"/>
      <c r="AC113" s="1307"/>
      <c r="AD113" s="1307"/>
      <c r="AE113" s="1307"/>
      <c r="AF113" s="1307"/>
      <c r="AG113" s="1307"/>
      <c r="AH113" s="1307"/>
      <c r="AI113" s="1307"/>
      <c r="AJ113" s="1307"/>
      <c r="AK113" s="1307"/>
      <c r="AL113" s="1307"/>
      <c r="AM113" s="1307"/>
      <c r="AN113" s="1307"/>
      <c r="AO113" s="1307"/>
      <c r="AP113" s="1307"/>
      <c r="AQ113" s="1307"/>
      <c r="AR113" s="1307"/>
      <c r="AS113" s="1307"/>
      <c r="AT113" s="1307"/>
      <c r="AU113" s="1307"/>
      <c r="AV113" s="1307"/>
      <c r="AW113" s="1307"/>
      <c r="AX113" s="1307"/>
      <c r="AY113" s="1307"/>
      <c r="AZ113" s="1307"/>
      <c r="BA113" s="1307"/>
      <c r="BB113" s="1307"/>
      <c r="BC113" s="1307"/>
    </row>
    <row r="114" spans="1:55" x14ac:dyDescent="0.2">
      <c r="A114" s="1307"/>
      <c r="B114" s="1307"/>
      <c r="C114" s="1307"/>
      <c r="D114" s="1307"/>
      <c r="E114" s="1307"/>
      <c r="F114" s="1307"/>
      <c r="G114" s="1307"/>
      <c r="H114" s="1307"/>
      <c r="I114" s="1307"/>
      <c r="J114" s="1307"/>
      <c r="K114" s="1307"/>
      <c r="L114" s="1307"/>
      <c r="M114" s="1307"/>
      <c r="N114" s="1307"/>
      <c r="O114" s="1307"/>
      <c r="P114" s="1307"/>
      <c r="Q114" s="1307"/>
      <c r="R114" s="1307"/>
      <c r="S114" s="1307"/>
      <c r="T114" s="1307"/>
      <c r="U114" s="1307"/>
      <c r="V114" s="1307"/>
      <c r="W114" s="1307"/>
      <c r="X114" s="1307"/>
      <c r="Y114" s="1307"/>
      <c r="Z114" s="1307"/>
      <c r="AA114" s="1307"/>
      <c r="AB114" s="1307"/>
      <c r="AC114" s="1307"/>
      <c r="AD114" s="1307"/>
      <c r="AE114" s="1307"/>
      <c r="AF114" s="1307"/>
      <c r="AG114" s="1307"/>
      <c r="AH114" s="1307"/>
      <c r="AI114" s="1307"/>
      <c r="AJ114" s="1307"/>
      <c r="AK114" s="1307"/>
      <c r="AL114" s="1307"/>
      <c r="AM114" s="1307"/>
      <c r="AN114" s="1307"/>
      <c r="AO114" s="1307"/>
      <c r="AP114" s="1307"/>
      <c r="AQ114" s="1307"/>
      <c r="AR114" s="1307"/>
      <c r="AS114" s="1307"/>
      <c r="AT114" s="1307"/>
      <c r="AU114" s="1307"/>
      <c r="AV114" s="1307"/>
      <c r="AW114" s="1307"/>
      <c r="AX114" s="1307"/>
      <c r="AY114" s="1307"/>
      <c r="AZ114" s="1307"/>
      <c r="BA114" s="1307"/>
      <c r="BB114" s="1307"/>
      <c r="BC114" s="1307"/>
    </row>
    <row r="115" spans="1:55" x14ac:dyDescent="0.2">
      <c r="A115" s="1307"/>
      <c r="B115" s="1307"/>
      <c r="C115" s="1307"/>
      <c r="D115" s="1307"/>
      <c r="E115" s="1307"/>
      <c r="F115" s="1307"/>
      <c r="G115" s="1307"/>
      <c r="H115" s="1307"/>
      <c r="I115" s="1307"/>
      <c r="J115" s="1307"/>
      <c r="K115" s="1307"/>
      <c r="L115" s="1307"/>
      <c r="M115" s="1307"/>
      <c r="N115" s="1307"/>
      <c r="O115" s="1307"/>
      <c r="P115" s="1307"/>
      <c r="Q115" s="1307"/>
      <c r="R115" s="1307"/>
      <c r="S115" s="1307"/>
      <c r="T115" s="1307"/>
      <c r="U115" s="1307"/>
      <c r="V115" s="1307"/>
      <c r="W115" s="1307"/>
      <c r="X115" s="1307"/>
      <c r="Y115" s="1307"/>
      <c r="Z115" s="1307"/>
      <c r="AA115" s="1307"/>
      <c r="AB115" s="1307"/>
      <c r="AC115" s="1307"/>
      <c r="AD115" s="1307"/>
      <c r="AE115" s="1307"/>
      <c r="AF115" s="1307"/>
      <c r="AG115" s="1307"/>
      <c r="AH115" s="1307"/>
      <c r="AI115" s="1307"/>
      <c r="AJ115" s="1307"/>
      <c r="AK115" s="1307"/>
      <c r="AL115" s="1307"/>
      <c r="AM115" s="1307"/>
      <c r="AN115" s="1307"/>
      <c r="AO115" s="1307"/>
      <c r="AP115" s="1307"/>
      <c r="AQ115" s="1307"/>
      <c r="AR115" s="1307"/>
      <c r="AS115" s="1307"/>
      <c r="AT115" s="1307"/>
      <c r="AU115" s="1307"/>
      <c r="AV115" s="1307"/>
      <c r="AW115" s="1307"/>
      <c r="AX115" s="1307"/>
      <c r="AY115" s="1307"/>
      <c r="AZ115" s="1307"/>
      <c r="BA115" s="1307"/>
      <c r="BB115" s="1307"/>
      <c r="BC115" s="1307"/>
    </row>
    <row r="116" spans="1:55" x14ac:dyDescent="0.2">
      <c r="A116" s="1307"/>
      <c r="B116" s="1307"/>
      <c r="C116" s="1307"/>
      <c r="D116" s="1307"/>
      <c r="E116" s="1307"/>
      <c r="F116" s="1307"/>
      <c r="G116" s="1307"/>
      <c r="H116" s="1307"/>
      <c r="I116" s="1307"/>
      <c r="J116" s="1307"/>
      <c r="K116" s="1307"/>
      <c r="L116" s="1307"/>
      <c r="M116" s="1307"/>
      <c r="N116" s="1307"/>
      <c r="O116" s="1307"/>
      <c r="P116" s="1307"/>
      <c r="Q116" s="1307"/>
      <c r="R116" s="1307"/>
      <c r="S116" s="1307"/>
      <c r="T116" s="1307"/>
      <c r="U116" s="1307"/>
      <c r="V116" s="1307"/>
      <c r="W116" s="1307"/>
      <c r="X116" s="1307"/>
      <c r="Y116" s="1307"/>
      <c r="Z116" s="1307"/>
      <c r="AA116" s="1307"/>
      <c r="AB116" s="1307"/>
      <c r="AC116" s="1307"/>
      <c r="AD116" s="1307"/>
      <c r="AE116" s="1307"/>
      <c r="AF116" s="1307"/>
      <c r="AG116" s="1307"/>
      <c r="AH116" s="1307"/>
      <c r="AI116" s="1307"/>
      <c r="AJ116" s="1307"/>
      <c r="AK116" s="1307"/>
      <c r="AL116" s="1307"/>
      <c r="AM116" s="1307"/>
      <c r="AN116" s="1307"/>
      <c r="AO116" s="1307"/>
      <c r="AP116" s="1307"/>
      <c r="AQ116" s="1307"/>
      <c r="AR116" s="1307"/>
      <c r="AS116" s="1307"/>
      <c r="AT116" s="1307"/>
      <c r="AU116" s="1307"/>
      <c r="AV116" s="1307"/>
      <c r="AW116" s="1307"/>
      <c r="AX116" s="1307"/>
      <c r="AY116" s="1307"/>
      <c r="AZ116" s="1307"/>
      <c r="BA116" s="1307"/>
      <c r="BB116" s="1307"/>
      <c r="BC116" s="1307"/>
    </row>
    <row r="117" spans="1:55" x14ac:dyDescent="0.2">
      <c r="A117" s="1307"/>
      <c r="B117" s="1307"/>
      <c r="C117" s="1307"/>
      <c r="D117" s="1307"/>
      <c r="E117" s="1307"/>
      <c r="F117" s="1307"/>
      <c r="G117" s="1307"/>
      <c r="H117" s="1307"/>
      <c r="I117" s="1307"/>
      <c r="J117" s="1307"/>
      <c r="K117" s="1307"/>
      <c r="L117" s="1307"/>
      <c r="M117" s="1307"/>
      <c r="N117" s="1307"/>
      <c r="O117" s="1307"/>
      <c r="P117" s="1307"/>
      <c r="Q117" s="1307"/>
      <c r="R117" s="1307"/>
      <c r="S117" s="1307"/>
      <c r="T117" s="1307"/>
      <c r="U117" s="1307"/>
      <c r="V117" s="1307"/>
      <c r="W117" s="1307"/>
      <c r="X117" s="1307"/>
      <c r="Y117" s="1307"/>
      <c r="Z117" s="1307"/>
      <c r="AA117" s="1307"/>
      <c r="AB117" s="1307"/>
      <c r="AC117" s="1307"/>
      <c r="AD117" s="1307"/>
      <c r="AE117" s="1307"/>
      <c r="AF117" s="1307"/>
      <c r="AG117" s="1307"/>
      <c r="AH117" s="1307"/>
      <c r="AI117" s="1307"/>
      <c r="AJ117" s="1307"/>
      <c r="AK117" s="1307"/>
      <c r="AL117" s="1307"/>
      <c r="AM117" s="1307"/>
      <c r="AN117" s="1307"/>
      <c r="AO117" s="1307"/>
      <c r="AP117" s="1307"/>
      <c r="AQ117" s="1307"/>
      <c r="AR117" s="1307"/>
      <c r="AS117" s="1307"/>
      <c r="AT117" s="1307"/>
      <c r="AU117" s="1307"/>
      <c r="AV117" s="1307"/>
      <c r="AW117" s="1307"/>
      <c r="AX117" s="1307"/>
      <c r="AY117" s="1307"/>
      <c r="AZ117" s="1307"/>
      <c r="BA117" s="1307"/>
      <c r="BB117" s="1307"/>
      <c r="BC117" s="1307"/>
    </row>
    <row r="118" spans="1:55" x14ac:dyDescent="0.2">
      <c r="A118" s="1307"/>
      <c r="B118" s="1307"/>
      <c r="C118" s="1307"/>
      <c r="D118" s="1307"/>
      <c r="E118" s="1307"/>
      <c r="F118" s="1307"/>
      <c r="G118" s="1307"/>
      <c r="H118" s="1307"/>
      <c r="I118" s="1307"/>
      <c r="J118" s="1307"/>
      <c r="K118" s="1307"/>
      <c r="L118" s="1307"/>
      <c r="M118" s="1307"/>
      <c r="N118" s="1307"/>
      <c r="O118" s="1307"/>
      <c r="P118" s="1307"/>
      <c r="Q118" s="1307"/>
      <c r="R118" s="1307"/>
      <c r="S118" s="1307"/>
      <c r="T118" s="1307"/>
      <c r="U118" s="1307"/>
      <c r="V118" s="1307"/>
      <c r="W118" s="1307"/>
      <c r="X118" s="1307"/>
      <c r="Y118" s="1307"/>
      <c r="Z118" s="1307"/>
      <c r="AA118" s="1307"/>
      <c r="AB118" s="1307"/>
      <c r="AC118" s="1307"/>
      <c r="AD118" s="1307"/>
      <c r="AE118" s="1307"/>
      <c r="AF118" s="1307"/>
      <c r="AG118" s="1307"/>
      <c r="AH118" s="1307"/>
      <c r="AI118" s="1307"/>
      <c r="AJ118" s="1307"/>
      <c r="AK118" s="1307"/>
      <c r="AL118" s="1307"/>
      <c r="AM118" s="1307"/>
      <c r="AN118" s="1307"/>
      <c r="AO118" s="1307"/>
      <c r="AP118" s="1307"/>
      <c r="AQ118" s="1307"/>
      <c r="AR118" s="1307"/>
      <c r="AS118" s="1307"/>
      <c r="AT118" s="1307"/>
      <c r="AU118" s="1307"/>
      <c r="AV118" s="1307"/>
      <c r="AW118" s="1307"/>
      <c r="AX118" s="1307"/>
      <c r="AY118" s="1307"/>
      <c r="AZ118" s="1307"/>
      <c r="BA118" s="1307"/>
      <c r="BB118" s="1307"/>
      <c r="BC118" s="1307"/>
    </row>
    <row r="119" spans="1:55" x14ac:dyDescent="0.2">
      <c r="A119" s="1307"/>
      <c r="B119" s="1307"/>
      <c r="C119" s="1307"/>
      <c r="D119" s="1307"/>
      <c r="E119" s="1307"/>
      <c r="F119" s="1307"/>
      <c r="G119" s="1307"/>
      <c r="H119" s="1307"/>
      <c r="I119" s="1307"/>
      <c r="J119" s="1307"/>
      <c r="K119" s="1307"/>
      <c r="L119" s="1307"/>
      <c r="M119" s="1307"/>
      <c r="N119" s="1307"/>
      <c r="O119" s="1307"/>
      <c r="P119" s="1307"/>
      <c r="Q119" s="1307"/>
      <c r="R119" s="1307"/>
      <c r="S119" s="1307"/>
      <c r="T119" s="1307"/>
      <c r="U119" s="1307"/>
      <c r="V119" s="1307"/>
      <c r="W119" s="1307"/>
      <c r="X119" s="1307"/>
      <c r="Y119" s="1307"/>
      <c r="Z119" s="1307"/>
      <c r="AA119" s="1307"/>
      <c r="AB119" s="1307"/>
      <c r="AC119" s="1307"/>
      <c r="AD119" s="1307"/>
      <c r="AE119" s="1307"/>
      <c r="AF119" s="1307"/>
      <c r="AG119" s="1307"/>
      <c r="AH119" s="1307"/>
      <c r="AI119" s="1307"/>
      <c r="AJ119" s="1307"/>
      <c r="AK119" s="1307"/>
      <c r="AL119" s="1307"/>
      <c r="AM119" s="1307"/>
      <c r="AN119" s="1307"/>
      <c r="AO119" s="1307"/>
      <c r="AP119" s="1307"/>
      <c r="AQ119" s="1307"/>
      <c r="AR119" s="1307"/>
      <c r="AS119" s="1307"/>
      <c r="AT119" s="1307"/>
      <c r="AU119" s="1307"/>
      <c r="AV119" s="1307"/>
      <c r="AW119" s="1307"/>
      <c r="AX119" s="1307"/>
      <c r="AY119" s="1307"/>
      <c r="AZ119" s="1307"/>
      <c r="BA119" s="1307"/>
      <c r="BB119" s="1307"/>
      <c r="BC119" s="1307"/>
    </row>
    <row r="120" spans="1:55" x14ac:dyDescent="0.2">
      <c r="A120" s="1307"/>
      <c r="B120" s="1307"/>
      <c r="C120" s="1307"/>
      <c r="D120" s="1307"/>
      <c r="E120" s="1307"/>
      <c r="F120" s="1307"/>
      <c r="G120" s="1307"/>
      <c r="H120" s="1307"/>
      <c r="I120" s="1307"/>
      <c r="J120" s="1307"/>
      <c r="K120" s="1307"/>
      <c r="L120" s="1307"/>
      <c r="M120" s="1307"/>
      <c r="N120" s="1307"/>
      <c r="O120" s="1307"/>
      <c r="P120" s="1307"/>
      <c r="Q120" s="1307"/>
      <c r="R120" s="1307"/>
      <c r="S120" s="1307"/>
      <c r="T120" s="1307"/>
      <c r="U120" s="1307"/>
      <c r="V120" s="1307"/>
      <c r="W120" s="1307"/>
      <c r="X120" s="1307"/>
      <c r="Y120" s="1307"/>
      <c r="Z120" s="1307"/>
      <c r="AA120" s="1307"/>
      <c r="AB120" s="1307"/>
      <c r="AC120" s="1307"/>
      <c r="AD120" s="1307"/>
      <c r="AE120" s="1307"/>
      <c r="AF120" s="1307"/>
      <c r="AG120" s="1307"/>
      <c r="AH120" s="1307"/>
      <c r="AI120" s="1307"/>
      <c r="AJ120" s="1307"/>
      <c r="AK120" s="1307"/>
      <c r="AL120" s="1307"/>
      <c r="AM120" s="1307"/>
      <c r="AN120" s="1307"/>
      <c r="AO120" s="1307"/>
      <c r="AP120" s="1307"/>
      <c r="AQ120" s="1307"/>
      <c r="AR120" s="1307"/>
      <c r="AS120" s="1307"/>
      <c r="AT120" s="1307"/>
      <c r="AU120" s="1307"/>
      <c r="AV120" s="1307"/>
      <c r="AW120" s="1307"/>
      <c r="AX120" s="1307"/>
      <c r="AY120" s="1307"/>
      <c r="AZ120" s="1307"/>
      <c r="BA120" s="1307"/>
      <c r="BB120" s="1307"/>
      <c r="BC120" s="1307"/>
    </row>
    <row r="121" spans="1:55" x14ac:dyDescent="0.2">
      <c r="A121" s="1307"/>
      <c r="B121" s="1307"/>
      <c r="C121" s="1307"/>
      <c r="D121" s="1307"/>
      <c r="E121" s="1307"/>
      <c r="F121" s="1307"/>
      <c r="G121" s="1307"/>
      <c r="H121" s="1307"/>
      <c r="I121" s="1307"/>
      <c r="J121" s="1307"/>
      <c r="K121" s="1307"/>
      <c r="L121" s="1307"/>
      <c r="M121" s="1307"/>
      <c r="N121" s="1307"/>
      <c r="O121" s="1307"/>
      <c r="P121" s="1307"/>
      <c r="Q121" s="1307"/>
      <c r="R121" s="1307"/>
      <c r="S121" s="1307"/>
      <c r="T121" s="1307"/>
      <c r="U121" s="1307"/>
      <c r="V121" s="1307"/>
      <c r="W121" s="1307"/>
      <c r="X121" s="1307"/>
      <c r="Y121" s="1307"/>
      <c r="Z121" s="1307"/>
      <c r="AA121" s="1307"/>
      <c r="AB121" s="1307"/>
      <c r="AC121" s="1307"/>
      <c r="AD121" s="1307"/>
      <c r="AE121" s="1307"/>
      <c r="AF121" s="1307"/>
      <c r="AG121" s="1307"/>
      <c r="AH121" s="1307"/>
      <c r="AI121" s="1307"/>
      <c r="AJ121" s="1307"/>
      <c r="AK121" s="1307"/>
      <c r="AL121" s="1307"/>
      <c r="AM121" s="1307"/>
      <c r="AN121" s="1307"/>
      <c r="AO121" s="1307"/>
      <c r="AP121" s="1307"/>
      <c r="AQ121" s="1307"/>
      <c r="AR121" s="1307"/>
      <c r="AS121" s="1307"/>
      <c r="AT121" s="1307"/>
      <c r="AU121" s="1307"/>
      <c r="AV121" s="1307"/>
      <c r="AW121" s="1307"/>
      <c r="AX121" s="1307"/>
      <c r="AY121" s="1307"/>
      <c r="AZ121" s="1307"/>
      <c r="BA121" s="1307"/>
      <c r="BB121" s="1307"/>
      <c r="BC121" s="1307"/>
    </row>
    <row r="122" spans="1:55" x14ac:dyDescent="0.2">
      <c r="A122" s="1307"/>
      <c r="B122" s="1307"/>
      <c r="C122" s="1307"/>
      <c r="D122" s="1307"/>
      <c r="E122" s="1307"/>
      <c r="F122" s="1307"/>
      <c r="G122" s="1307"/>
      <c r="H122" s="1307"/>
      <c r="I122" s="1307"/>
      <c r="J122" s="1307"/>
      <c r="K122" s="1307"/>
      <c r="L122" s="1307"/>
      <c r="M122" s="1307"/>
      <c r="N122" s="1307"/>
      <c r="O122" s="1307"/>
      <c r="P122" s="1307"/>
      <c r="Q122" s="1307"/>
      <c r="R122" s="1307"/>
      <c r="S122" s="1307"/>
      <c r="T122" s="1307"/>
      <c r="U122" s="1307"/>
      <c r="V122" s="1307"/>
      <c r="W122" s="1307"/>
      <c r="X122" s="1307"/>
      <c r="Y122" s="1307"/>
      <c r="Z122" s="1307"/>
      <c r="AA122" s="1307"/>
      <c r="AB122" s="1307"/>
      <c r="AC122" s="1307"/>
      <c r="AD122" s="1307"/>
      <c r="AE122" s="1307"/>
      <c r="AF122" s="1307"/>
      <c r="AG122" s="1307"/>
      <c r="AH122" s="1307"/>
      <c r="AI122" s="1307"/>
      <c r="AJ122" s="1307"/>
      <c r="AK122" s="1307"/>
      <c r="AL122" s="1307"/>
      <c r="AM122" s="1307"/>
      <c r="AN122" s="1307"/>
      <c r="AO122" s="1307"/>
      <c r="AP122" s="1307"/>
      <c r="AQ122" s="1307"/>
      <c r="AR122" s="1307"/>
      <c r="AS122" s="1307"/>
      <c r="AT122" s="1307"/>
      <c r="AU122" s="1307"/>
      <c r="AV122" s="1307"/>
      <c r="AW122" s="1307"/>
      <c r="AX122" s="1307"/>
      <c r="AY122" s="1307"/>
      <c r="AZ122" s="1307"/>
      <c r="BA122" s="1307"/>
      <c r="BB122" s="1307"/>
      <c r="BC122" s="1307"/>
    </row>
    <row r="123" spans="1:55" x14ac:dyDescent="0.2">
      <c r="A123" s="1307"/>
      <c r="B123" s="1307"/>
      <c r="C123" s="1307"/>
      <c r="D123" s="1307"/>
      <c r="E123" s="1307"/>
      <c r="F123" s="1307"/>
      <c r="G123" s="1307"/>
      <c r="H123" s="1307"/>
      <c r="I123" s="1307"/>
      <c r="J123" s="1307"/>
      <c r="K123" s="1307"/>
      <c r="L123" s="1307"/>
      <c r="M123" s="1307"/>
      <c r="N123" s="1307"/>
      <c r="O123" s="1307"/>
      <c r="P123" s="1307"/>
      <c r="Q123" s="1307"/>
      <c r="R123" s="1307"/>
      <c r="S123" s="1307"/>
      <c r="T123" s="1307"/>
      <c r="U123" s="1307"/>
      <c r="V123" s="1307"/>
      <c r="W123" s="1307"/>
      <c r="X123" s="1307"/>
      <c r="Y123" s="1307"/>
      <c r="Z123" s="1307"/>
      <c r="AA123" s="1307"/>
      <c r="AB123" s="1307"/>
      <c r="AC123" s="1307"/>
      <c r="AD123" s="1307"/>
      <c r="AE123" s="1307"/>
      <c r="AF123" s="1307"/>
      <c r="AG123" s="1307"/>
      <c r="AH123" s="1307"/>
      <c r="AI123" s="1307"/>
      <c r="AJ123" s="1307"/>
      <c r="AK123" s="1307"/>
      <c r="AL123" s="1307"/>
      <c r="AM123" s="1307"/>
      <c r="AN123" s="1307"/>
      <c r="AO123" s="1307"/>
      <c r="AP123" s="1307"/>
      <c r="AQ123" s="1307"/>
      <c r="AR123" s="1307"/>
      <c r="AS123" s="1307"/>
      <c r="AT123" s="1307"/>
      <c r="AU123" s="1307"/>
      <c r="AV123" s="1307"/>
      <c r="AW123" s="1307"/>
      <c r="AX123" s="1307"/>
      <c r="AY123" s="1307"/>
      <c r="AZ123" s="1307"/>
      <c r="BA123" s="1307"/>
      <c r="BB123" s="1307"/>
      <c r="BC123" s="1307"/>
    </row>
    <row r="124" spans="1:55" x14ac:dyDescent="0.2">
      <c r="A124" s="1307"/>
      <c r="B124" s="1307"/>
      <c r="C124" s="1307"/>
      <c r="D124" s="1307"/>
      <c r="E124" s="1307"/>
      <c r="F124" s="1307"/>
      <c r="G124" s="1307"/>
      <c r="H124" s="1307"/>
      <c r="I124" s="1307"/>
      <c r="J124" s="1307"/>
      <c r="K124" s="1307"/>
      <c r="L124" s="1307"/>
      <c r="M124" s="1307"/>
      <c r="N124" s="1307"/>
      <c r="O124" s="1307"/>
      <c r="P124" s="1307"/>
      <c r="Q124" s="1307"/>
      <c r="R124" s="1307"/>
      <c r="S124" s="1307"/>
      <c r="T124" s="1307"/>
      <c r="U124" s="1307"/>
      <c r="V124" s="1307"/>
      <c r="W124" s="1307"/>
      <c r="X124" s="1307"/>
      <c r="Y124" s="1307"/>
      <c r="Z124" s="1307"/>
      <c r="AA124" s="1307"/>
      <c r="AB124" s="1307"/>
      <c r="AC124" s="1307"/>
      <c r="AD124" s="1307"/>
      <c r="AE124" s="1307"/>
      <c r="AF124" s="1307"/>
      <c r="AG124" s="1307"/>
      <c r="AH124" s="1307"/>
      <c r="AI124" s="1307"/>
      <c r="AJ124" s="1307"/>
      <c r="AK124" s="1307"/>
      <c r="AL124" s="1307"/>
      <c r="AM124" s="1307"/>
      <c r="AN124" s="1307"/>
      <c r="AO124" s="1307"/>
      <c r="AP124" s="1307"/>
      <c r="AQ124" s="1307"/>
      <c r="AR124" s="1307"/>
      <c r="AS124" s="1307"/>
      <c r="AT124" s="1307"/>
      <c r="AU124" s="1307"/>
      <c r="AV124" s="1307"/>
      <c r="AW124" s="1307"/>
      <c r="AX124" s="1307"/>
      <c r="AY124" s="1307"/>
      <c r="AZ124" s="1307"/>
      <c r="BA124" s="1307"/>
      <c r="BB124" s="1307"/>
      <c r="BC124" s="1307"/>
    </row>
    <row r="125" spans="1:55" x14ac:dyDescent="0.2">
      <c r="A125" s="1307"/>
      <c r="B125" s="1307"/>
      <c r="C125" s="1307"/>
      <c r="D125" s="1307"/>
      <c r="E125" s="1307"/>
      <c r="F125" s="1307"/>
      <c r="G125" s="1307"/>
      <c r="H125" s="1307"/>
      <c r="I125" s="1307"/>
      <c r="J125" s="1307"/>
      <c r="K125" s="1307"/>
      <c r="L125" s="1307"/>
      <c r="M125" s="1307"/>
      <c r="N125" s="1307"/>
      <c r="O125" s="1307"/>
      <c r="P125" s="1307"/>
      <c r="Q125" s="1307"/>
      <c r="R125" s="1307"/>
      <c r="S125" s="1307"/>
      <c r="T125" s="1307"/>
      <c r="U125" s="1307"/>
      <c r="V125" s="1307"/>
      <c r="W125" s="1307"/>
      <c r="X125" s="1307"/>
      <c r="Y125" s="1307"/>
      <c r="Z125" s="1307"/>
      <c r="AA125" s="1307"/>
      <c r="AB125" s="1307"/>
      <c r="AC125" s="1307"/>
      <c r="AD125" s="1307"/>
      <c r="AE125" s="1307"/>
      <c r="AF125" s="1307"/>
      <c r="AG125" s="1307"/>
      <c r="AH125" s="1307"/>
      <c r="AI125" s="1307"/>
      <c r="AJ125" s="1307"/>
      <c r="AK125" s="1307"/>
      <c r="AL125" s="1307"/>
      <c r="AM125" s="1307"/>
      <c r="AN125" s="1307"/>
      <c r="AO125" s="1307"/>
      <c r="AP125" s="1307"/>
      <c r="AQ125" s="1307"/>
      <c r="AR125" s="1307"/>
      <c r="AS125" s="1307"/>
      <c r="AT125" s="1307"/>
      <c r="AU125" s="1307"/>
      <c r="AV125" s="1307"/>
      <c r="AW125" s="1307"/>
      <c r="AX125" s="1307"/>
      <c r="AY125" s="1307"/>
      <c r="AZ125" s="1307"/>
      <c r="BA125" s="1307"/>
      <c r="BB125" s="1307"/>
      <c r="BC125" s="1307"/>
    </row>
    <row r="126" spans="1:55" x14ac:dyDescent="0.2">
      <c r="A126" s="1307"/>
      <c r="B126" s="1307"/>
      <c r="C126" s="1307"/>
      <c r="D126" s="1307"/>
      <c r="E126" s="1307"/>
      <c r="F126" s="1307"/>
      <c r="G126" s="1307"/>
      <c r="H126" s="1307"/>
      <c r="I126" s="1307"/>
      <c r="J126" s="1307"/>
      <c r="K126" s="1307"/>
      <c r="L126" s="1307"/>
      <c r="M126" s="1307"/>
      <c r="N126" s="1307"/>
      <c r="O126" s="1307"/>
      <c r="P126" s="1307"/>
      <c r="Q126" s="1307"/>
      <c r="R126" s="1307"/>
      <c r="S126" s="1307"/>
      <c r="T126" s="1307"/>
      <c r="U126" s="1307"/>
      <c r="V126" s="1307"/>
      <c r="W126" s="1307"/>
      <c r="X126" s="1307"/>
      <c r="Y126" s="1307"/>
      <c r="Z126" s="1307"/>
      <c r="AA126" s="1307"/>
      <c r="AB126" s="1307"/>
      <c r="AC126" s="1307"/>
      <c r="AD126" s="1307"/>
      <c r="AE126" s="1307"/>
      <c r="AF126" s="1307"/>
      <c r="AG126" s="1307"/>
      <c r="AH126" s="1307"/>
      <c r="AI126" s="1307"/>
      <c r="AJ126" s="1307"/>
      <c r="AK126" s="1307"/>
      <c r="AL126" s="1307"/>
      <c r="AM126" s="1307"/>
      <c r="AN126" s="1307"/>
      <c r="AO126" s="1307"/>
      <c r="AP126" s="1307"/>
      <c r="AQ126" s="1307"/>
      <c r="AR126" s="1307"/>
      <c r="AS126" s="1307"/>
      <c r="AT126" s="1307"/>
      <c r="AU126" s="1307"/>
      <c r="AV126" s="1307"/>
      <c r="AW126" s="1307"/>
      <c r="AX126" s="1307"/>
      <c r="AY126" s="1307"/>
      <c r="AZ126" s="1307"/>
      <c r="BA126" s="1307"/>
      <c r="BB126" s="1307"/>
      <c r="BC126" s="1307"/>
    </row>
    <row r="127" spans="1:55" x14ac:dyDescent="0.2">
      <c r="A127" s="1307"/>
      <c r="B127" s="1307"/>
      <c r="C127" s="1307"/>
      <c r="D127" s="1307"/>
      <c r="E127" s="1307"/>
      <c r="F127" s="1307"/>
      <c r="G127" s="1307"/>
      <c r="H127" s="1307"/>
      <c r="I127" s="1307"/>
      <c r="J127" s="1307"/>
      <c r="K127" s="1307"/>
      <c r="L127" s="1307"/>
      <c r="M127" s="1307"/>
      <c r="N127" s="1307"/>
      <c r="O127" s="1307"/>
      <c r="P127" s="1307"/>
      <c r="Q127" s="1307"/>
      <c r="R127" s="1307"/>
      <c r="S127" s="1307"/>
      <c r="T127" s="1307"/>
      <c r="U127" s="1307"/>
      <c r="V127" s="1307"/>
      <c r="W127" s="1307"/>
      <c r="X127" s="1307"/>
      <c r="Y127" s="1307"/>
      <c r="Z127" s="1307"/>
      <c r="AA127" s="1307"/>
      <c r="AB127" s="1307"/>
      <c r="AC127" s="1307"/>
      <c r="AD127" s="1307"/>
      <c r="AE127" s="1307"/>
      <c r="AF127" s="1307"/>
      <c r="AG127" s="1307"/>
      <c r="AH127" s="1307"/>
      <c r="AI127" s="1307"/>
      <c r="AJ127" s="1307"/>
      <c r="AK127" s="1307"/>
      <c r="AL127" s="1307"/>
      <c r="AM127" s="1307"/>
      <c r="AN127" s="1307"/>
      <c r="AO127" s="1307"/>
      <c r="AP127" s="1307"/>
      <c r="AQ127" s="1307"/>
      <c r="AR127" s="1307"/>
      <c r="AS127" s="1307"/>
      <c r="AT127" s="1307"/>
      <c r="AU127" s="1307"/>
      <c r="AV127" s="1307"/>
      <c r="AW127" s="1307"/>
      <c r="AX127" s="1307"/>
      <c r="AY127" s="1307"/>
      <c r="AZ127" s="1307"/>
      <c r="BA127" s="1307"/>
      <c r="BB127" s="1307"/>
      <c r="BC127" s="1307"/>
    </row>
    <row r="128" spans="1:55" x14ac:dyDescent="0.2">
      <c r="A128" s="1307"/>
      <c r="B128" s="1307"/>
      <c r="C128" s="1307"/>
      <c r="D128" s="1307"/>
      <c r="E128" s="1307"/>
      <c r="F128" s="1307"/>
      <c r="G128" s="1307"/>
      <c r="H128" s="1307"/>
      <c r="I128" s="1307"/>
      <c r="J128" s="1307"/>
      <c r="K128" s="1307"/>
      <c r="L128" s="1307"/>
      <c r="M128" s="1307"/>
      <c r="N128" s="1307"/>
      <c r="O128" s="1307"/>
      <c r="P128" s="1307"/>
      <c r="Q128" s="1307"/>
      <c r="R128" s="1307"/>
      <c r="S128" s="1307"/>
      <c r="T128" s="1307"/>
      <c r="U128" s="1307"/>
      <c r="V128" s="1307"/>
      <c r="W128" s="1307"/>
      <c r="X128" s="1307"/>
      <c r="Y128" s="1307"/>
      <c r="Z128" s="1307"/>
      <c r="AA128" s="1307"/>
      <c r="AB128" s="1307"/>
      <c r="AC128" s="1307"/>
      <c r="AD128" s="1307"/>
      <c r="AE128" s="1307"/>
      <c r="AF128" s="1307"/>
      <c r="AG128" s="1307"/>
      <c r="AH128" s="1307"/>
      <c r="AI128" s="1307"/>
      <c r="AJ128" s="1307"/>
      <c r="AK128" s="1307"/>
      <c r="AL128" s="1307"/>
      <c r="AM128" s="1307"/>
      <c r="AN128" s="1307"/>
      <c r="AO128" s="1307"/>
      <c r="AP128" s="1307"/>
      <c r="AQ128" s="1307"/>
      <c r="AR128" s="1307"/>
      <c r="AS128" s="1307"/>
      <c r="AT128" s="1307"/>
      <c r="AU128" s="1307"/>
      <c r="AV128" s="1307"/>
      <c r="AW128" s="1307"/>
      <c r="AX128" s="1307"/>
      <c r="AY128" s="1307"/>
      <c r="AZ128" s="1307"/>
      <c r="BA128" s="1307"/>
      <c r="BB128" s="1307"/>
      <c r="BC128" s="1307"/>
    </row>
    <row r="129" spans="1:55" x14ac:dyDescent="0.2">
      <c r="A129" s="1307"/>
      <c r="B129" s="1307"/>
      <c r="C129" s="1307"/>
      <c r="D129" s="1307"/>
      <c r="E129" s="1307"/>
      <c r="F129" s="1307"/>
      <c r="G129" s="1307"/>
      <c r="H129" s="1307"/>
      <c r="I129" s="1307"/>
      <c r="J129" s="1307"/>
      <c r="K129" s="1307"/>
      <c r="L129" s="1307"/>
      <c r="M129" s="1307"/>
      <c r="N129" s="1307"/>
      <c r="O129" s="1307"/>
      <c r="P129" s="1307"/>
      <c r="Q129" s="1307"/>
      <c r="R129" s="1307"/>
      <c r="S129" s="1307"/>
      <c r="T129" s="1307"/>
      <c r="U129" s="1307"/>
      <c r="V129" s="1307"/>
      <c r="W129" s="1307"/>
      <c r="X129" s="1307"/>
      <c r="Y129" s="1307"/>
      <c r="Z129" s="1307"/>
      <c r="AA129" s="1307"/>
      <c r="AB129" s="1307"/>
      <c r="AC129" s="1307"/>
      <c r="AD129" s="1307"/>
      <c r="AE129" s="1307"/>
      <c r="AF129" s="1307"/>
      <c r="AG129" s="1307"/>
      <c r="AH129" s="1307"/>
      <c r="AI129" s="1307"/>
      <c r="AJ129" s="1307"/>
      <c r="AK129" s="1307"/>
      <c r="AL129" s="1307"/>
      <c r="AM129" s="1307"/>
      <c r="AN129" s="1307"/>
      <c r="AO129" s="1307"/>
      <c r="AP129" s="1307"/>
      <c r="AQ129" s="1307"/>
      <c r="AR129" s="1307"/>
      <c r="AS129" s="1307"/>
      <c r="AT129" s="1307"/>
      <c r="AU129" s="1307"/>
      <c r="AV129" s="1307"/>
      <c r="AW129" s="1307"/>
      <c r="AX129" s="1307"/>
      <c r="AY129" s="1307"/>
      <c r="AZ129" s="1307"/>
      <c r="BA129" s="1307"/>
      <c r="BB129" s="1307"/>
      <c r="BC129" s="1307"/>
    </row>
    <row r="130" spans="1:55" x14ac:dyDescent="0.2">
      <c r="A130" s="1307"/>
      <c r="B130" s="1307"/>
      <c r="C130" s="1307"/>
      <c r="D130" s="1307"/>
      <c r="E130" s="1307"/>
      <c r="F130" s="1307"/>
      <c r="G130" s="1307"/>
      <c r="H130" s="1307"/>
      <c r="I130" s="1307"/>
      <c r="J130" s="1307"/>
      <c r="K130" s="1307"/>
      <c r="L130" s="1307"/>
      <c r="M130" s="1307"/>
      <c r="N130" s="1307"/>
      <c r="O130" s="1307"/>
      <c r="P130" s="1307"/>
      <c r="Q130" s="1307"/>
      <c r="R130" s="1307"/>
      <c r="S130" s="1307"/>
      <c r="T130" s="1307"/>
      <c r="U130" s="1307"/>
      <c r="V130" s="1307"/>
      <c r="W130" s="1307"/>
      <c r="X130" s="1307"/>
      <c r="Y130" s="1307"/>
      <c r="Z130" s="1307"/>
      <c r="AA130" s="1307"/>
      <c r="AB130" s="1307"/>
      <c r="AC130" s="1307"/>
      <c r="AD130" s="1307"/>
      <c r="AE130" s="1307"/>
      <c r="AF130" s="1307"/>
      <c r="AG130" s="1307"/>
      <c r="AH130" s="1307"/>
      <c r="AI130" s="1307"/>
      <c r="AJ130" s="1307"/>
      <c r="AK130" s="1307"/>
      <c r="AL130" s="1307"/>
      <c r="AM130" s="1307"/>
      <c r="AN130" s="1307"/>
      <c r="AO130" s="1307"/>
      <c r="AP130" s="1307"/>
      <c r="AQ130" s="1307"/>
      <c r="AR130" s="1307"/>
      <c r="AS130" s="1307"/>
      <c r="AT130" s="1307"/>
      <c r="AU130" s="1307"/>
      <c r="AV130" s="1307"/>
      <c r="AW130" s="1307"/>
      <c r="AX130" s="1307"/>
      <c r="AY130" s="1307"/>
      <c r="AZ130" s="1307"/>
      <c r="BA130" s="1307"/>
      <c r="BB130" s="1307"/>
      <c r="BC130" s="1307"/>
    </row>
    <row r="131" spans="1:55" x14ac:dyDescent="0.2">
      <c r="A131" s="1307"/>
      <c r="B131" s="1307"/>
      <c r="C131" s="1307"/>
      <c r="D131" s="1307"/>
      <c r="E131" s="1307"/>
      <c r="F131" s="1307"/>
      <c r="G131" s="1307"/>
      <c r="H131" s="1307"/>
      <c r="I131" s="1307"/>
      <c r="J131" s="1307"/>
      <c r="K131" s="1307"/>
      <c r="L131" s="1307"/>
      <c r="M131" s="1307"/>
      <c r="N131" s="1307"/>
      <c r="O131" s="1307"/>
      <c r="P131" s="1307"/>
      <c r="Q131" s="1307"/>
      <c r="R131" s="1307"/>
      <c r="S131" s="1307"/>
      <c r="T131" s="1307"/>
      <c r="U131" s="1307"/>
      <c r="V131" s="1307"/>
      <c r="W131" s="1307"/>
      <c r="X131" s="1307"/>
      <c r="Y131" s="1307"/>
      <c r="Z131" s="1307"/>
      <c r="AA131" s="1307"/>
      <c r="AB131" s="1307"/>
      <c r="AC131" s="1307"/>
      <c r="AD131" s="1307"/>
      <c r="AE131" s="1307"/>
      <c r="AF131" s="1307"/>
      <c r="AG131" s="1307"/>
      <c r="AH131" s="1307"/>
      <c r="AI131" s="1307"/>
      <c r="AJ131" s="1307"/>
      <c r="AK131" s="1307"/>
      <c r="AL131" s="1307"/>
      <c r="AM131" s="1307"/>
      <c r="AN131" s="1307"/>
      <c r="AO131" s="1307"/>
      <c r="AP131" s="1307"/>
      <c r="AQ131" s="1307"/>
      <c r="AR131" s="1307"/>
      <c r="AS131" s="1307"/>
      <c r="AT131" s="1307"/>
      <c r="AU131" s="1307"/>
      <c r="AV131" s="1307"/>
      <c r="AW131" s="1307"/>
      <c r="AX131" s="1307"/>
      <c r="AY131" s="1307"/>
      <c r="AZ131" s="1307"/>
      <c r="BA131" s="1307"/>
      <c r="BB131" s="1307"/>
      <c r="BC131" s="1307"/>
    </row>
    <row r="132" spans="1:55" x14ac:dyDescent="0.2">
      <c r="A132" s="1307"/>
      <c r="B132" s="1307"/>
      <c r="C132" s="1307"/>
      <c r="D132" s="1307"/>
      <c r="E132" s="1307"/>
      <c r="F132" s="1307"/>
      <c r="G132" s="1307"/>
      <c r="H132" s="1307"/>
      <c r="I132" s="1307"/>
      <c r="J132" s="1307"/>
      <c r="K132" s="1307"/>
      <c r="L132" s="1307"/>
      <c r="M132" s="1307"/>
      <c r="N132" s="1307"/>
      <c r="O132" s="1307"/>
      <c r="P132" s="1307"/>
      <c r="Q132" s="1307"/>
      <c r="R132" s="1307"/>
      <c r="S132" s="1307"/>
      <c r="T132" s="1307"/>
      <c r="U132" s="1307"/>
      <c r="V132" s="1307"/>
      <c r="W132" s="1307"/>
      <c r="X132" s="1307"/>
      <c r="Y132" s="1307"/>
      <c r="Z132" s="1307"/>
      <c r="AA132" s="1307"/>
      <c r="AB132" s="1307"/>
      <c r="AC132" s="1307"/>
      <c r="AD132" s="1307"/>
      <c r="AE132" s="1307"/>
      <c r="AF132" s="1307"/>
      <c r="AG132" s="1307"/>
      <c r="AH132" s="1307"/>
      <c r="AI132" s="1307"/>
      <c r="AJ132" s="1307"/>
      <c r="AK132" s="1307"/>
      <c r="AL132" s="1307"/>
      <c r="AM132" s="1307"/>
      <c r="AN132" s="1307"/>
      <c r="AO132" s="1307"/>
      <c r="AP132" s="1307"/>
      <c r="AQ132" s="1307"/>
      <c r="AR132" s="1307"/>
      <c r="AS132" s="1307"/>
      <c r="AT132" s="1307"/>
      <c r="AU132" s="1307"/>
      <c r="AV132" s="1307"/>
      <c r="AW132" s="1307"/>
      <c r="AX132" s="1307"/>
      <c r="AY132" s="1307"/>
      <c r="AZ132" s="1307"/>
      <c r="BA132" s="1307"/>
      <c r="BB132" s="1307"/>
      <c r="BC132" s="1307"/>
    </row>
    <row r="133" spans="1:55" x14ac:dyDescent="0.2">
      <c r="A133" s="1307"/>
      <c r="B133" s="1307"/>
      <c r="C133" s="1307"/>
      <c r="D133" s="1307"/>
      <c r="E133" s="1307"/>
      <c r="F133" s="1307"/>
      <c r="G133" s="1307"/>
      <c r="H133" s="1307"/>
      <c r="I133" s="1307"/>
      <c r="J133" s="1307"/>
      <c r="K133" s="1307"/>
      <c r="L133" s="1307"/>
      <c r="M133" s="1307"/>
      <c r="N133" s="1307"/>
      <c r="O133" s="1307"/>
      <c r="P133" s="1307"/>
      <c r="Q133" s="1307"/>
      <c r="R133" s="1307"/>
      <c r="S133" s="1307"/>
      <c r="T133" s="1307"/>
      <c r="U133" s="1307"/>
      <c r="V133" s="1307"/>
      <c r="W133" s="1307"/>
      <c r="X133" s="1307"/>
      <c r="Y133" s="1307"/>
      <c r="Z133" s="1307"/>
      <c r="AA133" s="1307"/>
      <c r="AB133" s="1307"/>
      <c r="AC133" s="1307"/>
      <c r="AD133" s="1307"/>
      <c r="AE133" s="1307"/>
      <c r="AF133" s="1307"/>
      <c r="AG133" s="1307"/>
      <c r="AH133" s="1307"/>
      <c r="AI133" s="1307"/>
      <c r="AJ133" s="1307"/>
      <c r="AK133" s="1307"/>
      <c r="AL133" s="1307"/>
      <c r="AM133" s="1307"/>
      <c r="AN133" s="1307"/>
      <c r="AO133" s="1307"/>
      <c r="AP133" s="1307"/>
      <c r="AQ133" s="1307"/>
      <c r="AR133" s="1307"/>
      <c r="AS133" s="1307"/>
      <c r="AT133" s="1307"/>
      <c r="AU133" s="1307"/>
      <c r="AV133" s="1307"/>
      <c r="AW133" s="1307"/>
      <c r="AX133" s="1307"/>
      <c r="AY133" s="1307"/>
      <c r="AZ133" s="1307"/>
      <c r="BA133" s="1307"/>
      <c r="BB133" s="1307"/>
      <c r="BC133" s="1307"/>
    </row>
    <row r="134" spans="1:55" x14ac:dyDescent="0.2">
      <c r="A134" s="1307"/>
      <c r="B134" s="1307"/>
      <c r="C134" s="1307"/>
      <c r="D134" s="1307"/>
      <c r="E134" s="1307"/>
      <c r="F134" s="1307"/>
      <c r="G134" s="1307"/>
      <c r="H134" s="1307"/>
      <c r="I134" s="1307"/>
      <c r="J134" s="1307"/>
      <c r="K134" s="1307"/>
      <c r="L134" s="1307"/>
      <c r="M134" s="1307"/>
      <c r="N134" s="1307"/>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J134" s="1307"/>
      <c r="AK134" s="1307"/>
      <c r="AL134" s="1307"/>
      <c r="AM134" s="1307"/>
      <c r="AN134" s="1307"/>
      <c r="AO134" s="1307"/>
      <c r="AP134" s="1307"/>
      <c r="AQ134" s="1307"/>
      <c r="AR134" s="1307"/>
      <c r="AS134" s="1307"/>
      <c r="AT134" s="1307"/>
      <c r="AU134" s="1307"/>
      <c r="AV134" s="1307"/>
      <c r="AW134" s="1307"/>
      <c r="AX134" s="1307"/>
      <c r="AY134" s="1307"/>
      <c r="AZ134" s="1307"/>
      <c r="BA134" s="1307"/>
      <c r="BB134" s="1307"/>
      <c r="BC134" s="1307"/>
    </row>
    <row r="135" spans="1:55" x14ac:dyDescent="0.2">
      <c r="A135" s="1307"/>
      <c r="B135" s="1307"/>
      <c r="C135" s="1307"/>
      <c r="D135" s="1307"/>
      <c r="E135" s="1307"/>
      <c r="F135" s="1307"/>
      <c r="G135" s="1307"/>
      <c r="H135" s="1307"/>
      <c r="I135" s="1307"/>
      <c r="J135" s="1307"/>
      <c r="K135" s="1307"/>
      <c r="L135" s="1307"/>
      <c r="M135" s="1307"/>
      <c r="N135" s="1307"/>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J135" s="1307"/>
      <c r="AK135" s="1307"/>
      <c r="AL135" s="1307"/>
      <c r="AM135" s="1307"/>
      <c r="AN135" s="1307"/>
      <c r="AO135" s="1307"/>
      <c r="AP135" s="1307"/>
      <c r="AQ135" s="1307"/>
      <c r="AR135" s="1307"/>
      <c r="AS135" s="1307"/>
      <c r="AT135" s="1307"/>
      <c r="AU135" s="1307"/>
      <c r="AV135" s="1307"/>
      <c r="AW135" s="1307"/>
      <c r="AX135" s="1307"/>
      <c r="AY135" s="1307"/>
      <c r="AZ135" s="1307"/>
      <c r="BA135" s="1307"/>
      <c r="BB135" s="1307"/>
      <c r="BC135" s="1307"/>
    </row>
    <row r="136" spans="1:55" x14ac:dyDescent="0.2">
      <c r="A136" s="1307"/>
      <c r="B136" s="1307"/>
      <c r="C136" s="1307"/>
      <c r="D136" s="1307"/>
      <c r="E136" s="1307"/>
      <c r="F136" s="1307"/>
      <c r="G136" s="1307"/>
      <c r="H136" s="1307"/>
      <c r="I136" s="1307"/>
      <c r="J136" s="1307"/>
      <c r="K136" s="1307"/>
      <c r="L136" s="1307"/>
      <c r="M136" s="1307"/>
      <c r="N136" s="1307"/>
      <c r="O136" s="1307"/>
      <c r="P136" s="1307"/>
      <c r="Q136" s="1307"/>
      <c r="R136" s="1307"/>
      <c r="S136" s="1307"/>
      <c r="T136" s="1307"/>
      <c r="U136" s="1307"/>
      <c r="V136" s="1307"/>
      <c r="W136" s="1307"/>
      <c r="X136" s="1307"/>
      <c r="Y136" s="1307"/>
      <c r="Z136" s="1307"/>
      <c r="AA136" s="1307"/>
      <c r="AB136" s="1307"/>
      <c r="AC136" s="1307"/>
      <c r="AD136" s="1307"/>
      <c r="AE136" s="1307"/>
      <c r="AF136" s="1307"/>
      <c r="AG136" s="1307"/>
      <c r="AH136" s="1307"/>
      <c r="AI136" s="1307"/>
      <c r="AJ136" s="1307"/>
      <c r="AK136" s="1307"/>
      <c r="AL136" s="1307"/>
      <c r="AM136" s="1307"/>
      <c r="AN136" s="1307"/>
      <c r="AO136" s="1307"/>
      <c r="AP136" s="1307"/>
      <c r="AQ136" s="1307"/>
      <c r="AR136" s="1307"/>
      <c r="AS136" s="1307"/>
      <c r="AT136" s="1307"/>
      <c r="AU136" s="1307"/>
      <c r="AV136" s="1307"/>
      <c r="AW136" s="1307"/>
      <c r="AX136" s="1307"/>
      <c r="AY136" s="1307"/>
      <c r="AZ136" s="1307"/>
      <c r="BA136" s="1307"/>
      <c r="BB136" s="1307"/>
      <c r="BC136" s="1307"/>
    </row>
    <row r="137" spans="1:55" x14ac:dyDescent="0.2">
      <c r="A137" s="1307"/>
      <c r="B137" s="1307"/>
      <c r="C137" s="1307"/>
      <c r="D137" s="1307"/>
      <c r="E137" s="1307"/>
      <c r="F137" s="1307"/>
      <c r="G137" s="1307"/>
      <c r="H137" s="1307"/>
      <c r="I137" s="1307"/>
      <c r="J137" s="1307"/>
      <c r="K137" s="1307"/>
      <c r="L137" s="1307"/>
      <c r="M137" s="1307"/>
      <c r="N137" s="1307"/>
      <c r="O137" s="1307"/>
      <c r="P137" s="1307"/>
      <c r="Q137" s="1307"/>
      <c r="R137" s="1307"/>
      <c r="S137" s="1307"/>
      <c r="T137" s="1307"/>
      <c r="U137" s="1307"/>
      <c r="V137" s="1307"/>
      <c r="W137" s="1307"/>
      <c r="X137" s="1307"/>
      <c r="Y137" s="1307"/>
      <c r="Z137" s="1307"/>
      <c r="AA137" s="1307"/>
      <c r="AB137" s="1307"/>
      <c r="AC137" s="1307"/>
      <c r="AD137" s="1307"/>
      <c r="AE137" s="1307"/>
      <c r="AF137" s="1307"/>
      <c r="AG137" s="1307"/>
      <c r="AH137" s="1307"/>
      <c r="AI137" s="1307"/>
      <c r="AJ137" s="1307"/>
      <c r="AK137" s="1307"/>
      <c r="AL137" s="1307"/>
      <c r="AM137" s="1307"/>
      <c r="AN137" s="1307"/>
      <c r="AO137" s="1307"/>
      <c r="AP137" s="1307"/>
      <c r="AQ137" s="1307"/>
      <c r="AR137" s="1307"/>
      <c r="AS137" s="1307"/>
      <c r="AT137" s="1307"/>
      <c r="AU137" s="1307"/>
      <c r="AV137" s="1307"/>
      <c r="AW137" s="1307"/>
      <c r="AX137" s="1307"/>
      <c r="AY137" s="1307"/>
      <c r="AZ137" s="1307"/>
      <c r="BA137" s="1307"/>
      <c r="BB137" s="1307"/>
      <c r="BC137" s="1307"/>
    </row>
    <row r="138" spans="1:55" x14ac:dyDescent="0.2">
      <c r="A138" s="1307"/>
      <c r="B138" s="1307"/>
      <c r="C138" s="1307"/>
      <c r="D138" s="1307"/>
      <c r="E138" s="1307"/>
      <c r="F138" s="1307"/>
      <c r="G138" s="1307"/>
      <c r="H138" s="1307"/>
      <c r="I138" s="1307"/>
      <c r="J138" s="1307"/>
      <c r="K138" s="1307"/>
      <c r="L138" s="1307"/>
      <c r="M138" s="1307"/>
      <c r="N138" s="1307"/>
      <c r="O138" s="1307"/>
      <c r="P138" s="1307"/>
      <c r="Q138" s="1307"/>
      <c r="R138" s="1307"/>
      <c r="S138" s="1307"/>
      <c r="T138" s="1307"/>
      <c r="U138" s="1307"/>
      <c r="V138" s="1307"/>
      <c r="W138" s="1307"/>
      <c r="X138" s="1307"/>
      <c r="Y138" s="1307"/>
      <c r="Z138" s="1307"/>
      <c r="AA138" s="1307"/>
      <c r="AB138" s="1307"/>
      <c r="AC138" s="1307"/>
      <c r="AD138" s="1307"/>
      <c r="AE138" s="1307"/>
      <c r="AF138" s="1307"/>
      <c r="AG138" s="1307"/>
      <c r="AH138" s="1307"/>
      <c r="AI138" s="1307"/>
      <c r="AJ138" s="1307"/>
      <c r="AK138" s="1307"/>
      <c r="AL138" s="1307"/>
      <c r="AM138" s="1307"/>
      <c r="AN138" s="1307"/>
      <c r="AO138" s="1307"/>
      <c r="AP138" s="1307"/>
      <c r="AQ138" s="1307"/>
      <c r="AR138" s="1307"/>
      <c r="AS138" s="1307"/>
      <c r="AT138" s="1307"/>
      <c r="AU138" s="1307"/>
      <c r="AV138" s="1307"/>
      <c r="AW138" s="1307"/>
      <c r="AX138" s="1307"/>
      <c r="AY138" s="1307"/>
      <c r="AZ138" s="1307"/>
      <c r="BA138" s="1307"/>
      <c r="BB138" s="1307"/>
      <c r="BC138" s="1307"/>
    </row>
    <row r="139" spans="1:55" x14ac:dyDescent="0.2">
      <c r="A139" s="1307"/>
      <c r="B139" s="1307"/>
      <c r="C139" s="1307"/>
      <c r="D139" s="1307"/>
      <c r="E139" s="1307"/>
      <c r="F139" s="1307"/>
      <c r="G139" s="1307"/>
      <c r="H139" s="1307"/>
      <c r="I139" s="1307"/>
      <c r="J139" s="1307"/>
      <c r="K139" s="1307"/>
      <c r="L139" s="1307"/>
      <c r="M139" s="1307"/>
      <c r="N139" s="1307"/>
      <c r="O139" s="1307"/>
      <c r="P139" s="1307"/>
      <c r="Q139" s="1307"/>
      <c r="R139" s="1307"/>
      <c r="S139" s="1307"/>
      <c r="T139" s="1307"/>
      <c r="U139" s="1307"/>
      <c r="V139" s="1307"/>
      <c r="W139" s="1307"/>
      <c r="X139" s="1307"/>
      <c r="Y139" s="1307"/>
      <c r="Z139" s="1307"/>
      <c r="AA139" s="1307"/>
      <c r="AB139" s="1307"/>
      <c r="AC139" s="1307"/>
      <c r="AD139" s="1307"/>
      <c r="AE139" s="1307"/>
      <c r="AF139" s="1307"/>
      <c r="AG139" s="1307"/>
      <c r="AH139" s="1307"/>
      <c r="AI139" s="1307"/>
      <c r="AJ139" s="1307"/>
      <c r="AK139" s="1307"/>
      <c r="AL139" s="1307"/>
      <c r="AM139" s="1307"/>
      <c r="AN139" s="1307"/>
      <c r="AO139" s="1307"/>
      <c r="AP139" s="1307"/>
      <c r="AQ139" s="1307"/>
      <c r="AR139" s="1307"/>
      <c r="AS139" s="1307"/>
      <c r="AT139" s="1307"/>
      <c r="AU139" s="1307"/>
      <c r="AV139" s="1307"/>
      <c r="AW139" s="1307"/>
      <c r="AX139" s="1307"/>
      <c r="AY139" s="1307"/>
      <c r="AZ139" s="1307"/>
      <c r="BA139" s="1307"/>
      <c r="BB139" s="1307"/>
      <c r="BC139" s="1307"/>
    </row>
    <row r="140" spans="1:55" x14ac:dyDescent="0.2">
      <c r="A140" s="1307"/>
      <c r="B140" s="1307"/>
      <c r="C140" s="1307"/>
      <c r="D140" s="1307"/>
      <c r="E140" s="1307"/>
      <c r="F140" s="1307"/>
      <c r="G140" s="1307"/>
      <c r="H140" s="1307"/>
      <c r="I140" s="1307"/>
      <c r="J140" s="1307"/>
      <c r="K140" s="1307"/>
      <c r="L140" s="1307"/>
      <c r="M140" s="1307"/>
      <c r="N140" s="1307"/>
      <c r="O140" s="1307"/>
      <c r="P140" s="1307"/>
      <c r="Q140" s="1307"/>
      <c r="R140" s="1307"/>
      <c r="S140" s="1307"/>
      <c r="T140" s="1307"/>
      <c r="U140" s="1307"/>
      <c r="V140" s="1307"/>
      <c r="W140" s="1307"/>
      <c r="X140" s="1307"/>
      <c r="Y140" s="1307"/>
      <c r="Z140" s="1307"/>
      <c r="AA140" s="1307"/>
      <c r="AB140" s="1307"/>
      <c r="AC140" s="1307"/>
      <c r="AD140" s="1307"/>
      <c r="AE140" s="1307"/>
      <c r="AF140" s="1307"/>
      <c r="AG140" s="1307"/>
      <c r="AH140" s="1307"/>
      <c r="AI140" s="1307"/>
      <c r="AJ140" s="1307"/>
      <c r="AK140" s="1307"/>
      <c r="AL140" s="1307"/>
      <c r="AM140" s="1307"/>
      <c r="AN140" s="1307"/>
      <c r="AO140" s="1307"/>
      <c r="AP140" s="1307"/>
      <c r="AQ140" s="1307"/>
      <c r="AR140" s="1307"/>
      <c r="AS140" s="1307"/>
      <c r="AT140" s="1307"/>
      <c r="AU140" s="1307"/>
      <c r="AV140" s="1307"/>
      <c r="AW140" s="1307"/>
      <c r="AX140" s="1307"/>
      <c r="AY140" s="1307"/>
      <c r="AZ140" s="1307"/>
      <c r="BA140" s="1307"/>
      <c r="BB140" s="1307"/>
      <c r="BC140" s="1307"/>
    </row>
    <row r="141" spans="1:55" x14ac:dyDescent="0.2">
      <c r="A141" s="1307"/>
      <c r="B141" s="1307"/>
      <c r="C141" s="1307"/>
      <c r="D141" s="1307"/>
      <c r="E141" s="1307"/>
      <c r="F141" s="1307"/>
      <c r="G141" s="1307"/>
      <c r="H141" s="1307"/>
      <c r="I141" s="1307"/>
      <c r="J141" s="1307"/>
      <c r="K141" s="1307"/>
      <c r="L141" s="1307"/>
      <c r="M141" s="1307"/>
      <c r="N141" s="1307"/>
      <c r="O141" s="1307"/>
      <c r="P141" s="1307"/>
      <c r="Q141" s="1307"/>
      <c r="R141" s="1307"/>
      <c r="S141" s="1307"/>
      <c r="T141" s="1307"/>
      <c r="U141" s="1307"/>
      <c r="V141" s="1307"/>
      <c r="W141" s="1307"/>
      <c r="X141" s="1307"/>
      <c r="Y141" s="1307"/>
      <c r="Z141" s="1307"/>
      <c r="AA141" s="1307"/>
      <c r="AB141" s="1307"/>
      <c r="AC141" s="1307"/>
      <c r="AD141" s="1307"/>
      <c r="AE141" s="1307"/>
      <c r="AF141" s="1307"/>
      <c r="AG141" s="1307"/>
      <c r="AH141" s="1307"/>
      <c r="AI141" s="1307"/>
      <c r="AJ141" s="1307"/>
      <c r="AK141" s="1307"/>
      <c r="AL141" s="1307"/>
      <c r="AM141" s="1307"/>
      <c r="AN141" s="1307"/>
      <c r="AO141" s="1307"/>
      <c r="AP141" s="1307"/>
      <c r="AQ141" s="1307"/>
      <c r="AR141" s="1307"/>
      <c r="AS141" s="1307"/>
      <c r="AT141" s="1307"/>
      <c r="AU141" s="1307"/>
      <c r="AV141" s="1307"/>
      <c r="AW141" s="1307"/>
      <c r="AX141" s="1307"/>
      <c r="AY141" s="1307"/>
      <c r="AZ141" s="1307"/>
      <c r="BA141" s="1307"/>
      <c r="BB141" s="1307"/>
      <c r="BC141" s="1307"/>
    </row>
    <row r="142" spans="1:55" x14ac:dyDescent="0.2">
      <c r="A142" s="1307"/>
      <c r="B142" s="1307"/>
      <c r="C142" s="1307"/>
      <c r="D142" s="1307"/>
      <c r="E142" s="1307"/>
      <c r="F142" s="1307"/>
      <c r="G142" s="1307"/>
      <c r="H142" s="1307"/>
      <c r="I142" s="1307"/>
      <c r="J142" s="1307"/>
      <c r="K142" s="1307"/>
      <c r="L142" s="1307"/>
      <c r="M142" s="1307"/>
      <c r="N142" s="1307"/>
      <c r="O142" s="1307"/>
      <c r="P142" s="1307"/>
      <c r="Q142" s="1307"/>
      <c r="R142" s="1307"/>
      <c r="S142" s="1307"/>
      <c r="T142" s="1307"/>
      <c r="U142" s="1307"/>
      <c r="V142" s="1307"/>
      <c r="W142" s="1307"/>
      <c r="X142" s="1307"/>
      <c r="Y142" s="1307"/>
      <c r="Z142" s="1307"/>
      <c r="AA142" s="1307"/>
      <c r="AB142" s="1307"/>
      <c r="AC142" s="1307"/>
      <c r="AD142" s="1307"/>
      <c r="AE142" s="1307"/>
      <c r="AF142" s="1307"/>
      <c r="AG142" s="1307"/>
      <c r="AH142" s="1307"/>
      <c r="AI142" s="1307"/>
      <c r="AJ142" s="1307"/>
      <c r="AK142" s="1307"/>
      <c r="AL142" s="1307"/>
      <c r="AM142" s="1307"/>
      <c r="AN142" s="1307"/>
      <c r="AO142" s="1307"/>
      <c r="AP142" s="1307"/>
      <c r="AQ142" s="1307"/>
      <c r="AR142" s="1307"/>
      <c r="AS142" s="1307"/>
      <c r="AT142" s="1307"/>
      <c r="AU142" s="1307"/>
      <c r="AV142" s="1307"/>
      <c r="AW142" s="1307"/>
      <c r="AX142" s="1307"/>
      <c r="AY142" s="1307"/>
      <c r="AZ142" s="1307"/>
      <c r="BA142" s="1307"/>
      <c r="BB142" s="1307"/>
      <c r="BC142" s="1307"/>
    </row>
    <row r="143" spans="1:55" x14ac:dyDescent="0.2">
      <c r="A143" s="1307"/>
      <c r="B143" s="1307"/>
      <c r="C143" s="1307"/>
      <c r="D143" s="1307"/>
      <c r="E143" s="1307"/>
      <c r="F143" s="1307"/>
      <c r="G143" s="1307"/>
      <c r="H143" s="1307"/>
      <c r="I143" s="1307"/>
      <c r="J143" s="1307"/>
      <c r="K143" s="1307"/>
      <c r="L143" s="1307"/>
      <c r="M143" s="1307"/>
      <c r="N143" s="1307"/>
      <c r="O143" s="1307"/>
      <c r="P143" s="1307"/>
      <c r="Q143" s="1307"/>
      <c r="R143" s="1307"/>
      <c r="S143" s="1307"/>
      <c r="T143" s="1307"/>
      <c r="U143" s="1307"/>
      <c r="V143" s="1307"/>
      <c r="W143" s="1307"/>
      <c r="X143" s="1307"/>
      <c r="Y143" s="1307"/>
      <c r="Z143" s="1307"/>
      <c r="AA143" s="1307"/>
      <c r="AB143" s="1307"/>
      <c r="AC143" s="1307"/>
      <c r="AD143" s="1307"/>
      <c r="AE143" s="1307"/>
      <c r="AF143" s="1307"/>
      <c r="AG143" s="1307"/>
      <c r="AH143" s="1307"/>
      <c r="AI143" s="1307"/>
      <c r="AJ143" s="1307"/>
      <c r="AK143" s="1307"/>
      <c r="AL143" s="1307"/>
      <c r="AM143" s="1307"/>
      <c r="AN143" s="1307"/>
      <c r="AO143" s="1307"/>
      <c r="AP143" s="1307"/>
      <c r="AQ143" s="1307"/>
      <c r="AR143" s="1307"/>
      <c r="AS143" s="1307"/>
      <c r="AT143" s="1307"/>
      <c r="AU143" s="1307"/>
      <c r="AV143" s="1307"/>
      <c r="AW143" s="1307"/>
      <c r="AX143" s="1307"/>
      <c r="AY143" s="1307"/>
      <c r="AZ143" s="1307"/>
      <c r="BA143" s="1307"/>
      <c r="BB143" s="1307"/>
      <c r="BC143" s="1307"/>
    </row>
    <row r="144" spans="1:55" x14ac:dyDescent="0.2">
      <c r="A144" s="1307"/>
      <c r="B144" s="1307"/>
      <c r="C144" s="1307"/>
      <c r="D144" s="1307"/>
      <c r="E144" s="1307"/>
      <c r="F144" s="1307"/>
      <c r="G144" s="1307"/>
      <c r="H144" s="1307"/>
      <c r="I144" s="1307"/>
      <c r="J144" s="1307"/>
      <c r="K144" s="1307"/>
      <c r="L144" s="1307"/>
      <c r="M144" s="1307"/>
      <c r="N144" s="1307"/>
      <c r="O144" s="1307"/>
      <c r="P144" s="1307"/>
      <c r="Q144" s="1307"/>
      <c r="R144" s="1307"/>
      <c r="S144" s="1307"/>
      <c r="T144" s="1307"/>
      <c r="U144" s="1307"/>
      <c r="V144" s="1307"/>
      <c r="W144" s="1307"/>
      <c r="X144" s="1307"/>
      <c r="Y144" s="1307"/>
      <c r="Z144" s="1307"/>
      <c r="AA144" s="1307"/>
      <c r="AB144" s="1307"/>
      <c r="AC144" s="1307"/>
      <c r="AD144" s="1307"/>
      <c r="AE144" s="1307"/>
      <c r="AF144" s="1307"/>
      <c r="AG144" s="1307"/>
      <c r="AH144" s="1307"/>
      <c r="AI144" s="1307"/>
      <c r="AJ144" s="1307"/>
      <c r="AK144" s="1307"/>
      <c r="AL144" s="1307"/>
      <c r="AM144" s="1307"/>
      <c r="AN144" s="1307"/>
      <c r="AO144" s="1307"/>
      <c r="AP144" s="1307"/>
      <c r="AQ144" s="1307"/>
      <c r="AR144" s="1307"/>
      <c r="AS144" s="1307"/>
      <c r="AT144" s="1307"/>
      <c r="AU144" s="1307"/>
      <c r="AV144" s="1307"/>
      <c r="AW144" s="1307"/>
      <c r="AX144" s="1307"/>
      <c r="AY144" s="1307"/>
      <c r="AZ144" s="1307"/>
      <c r="BA144" s="1307"/>
      <c r="BB144" s="1307"/>
      <c r="BC144" s="1307"/>
    </row>
    <row r="145" spans="1:55" x14ac:dyDescent="0.2">
      <c r="A145" s="1307"/>
      <c r="B145" s="1307"/>
      <c r="C145" s="1307"/>
      <c r="D145" s="1307"/>
      <c r="E145" s="1307"/>
      <c r="F145" s="1307"/>
      <c r="G145" s="1307"/>
      <c r="H145" s="1307"/>
      <c r="I145" s="1307"/>
      <c r="J145" s="1307"/>
      <c r="K145" s="1307"/>
      <c r="L145" s="1307"/>
      <c r="M145" s="1307"/>
      <c r="N145" s="1307"/>
      <c r="O145" s="1307"/>
      <c r="P145" s="1307"/>
      <c r="Q145" s="1307"/>
      <c r="R145" s="1307"/>
      <c r="S145" s="1307"/>
      <c r="T145" s="1307"/>
      <c r="U145" s="1307"/>
      <c r="V145" s="1307"/>
      <c r="W145" s="1307"/>
      <c r="X145" s="1307"/>
      <c r="Y145" s="1307"/>
      <c r="Z145" s="1307"/>
      <c r="AA145" s="1307"/>
      <c r="AB145" s="1307"/>
      <c r="AC145" s="1307"/>
      <c r="AD145" s="1307"/>
      <c r="AE145" s="1307"/>
      <c r="AF145" s="1307"/>
      <c r="AG145" s="1307"/>
      <c r="AH145" s="1307"/>
      <c r="AI145" s="1307"/>
      <c r="AJ145" s="1307"/>
      <c r="AK145" s="1307"/>
      <c r="AL145" s="1307"/>
      <c r="AM145" s="1307"/>
      <c r="AN145" s="1307"/>
      <c r="AO145" s="1307"/>
      <c r="AP145" s="1307"/>
      <c r="AQ145" s="1307"/>
      <c r="AR145" s="1307"/>
      <c r="AS145" s="1307"/>
      <c r="AT145" s="1307"/>
      <c r="AU145" s="1307"/>
      <c r="AV145" s="1307"/>
      <c r="AW145" s="1307"/>
      <c r="AX145" s="1307"/>
      <c r="AY145" s="1307"/>
      <c r="AZ145" s="1307"/>
      <c r="BA145" s="1307"/>
      <c r="BB145" s="1307"/>
      <c r="BC145" s="1307"/>
    </row>
    <row r="146" spans="1:55" x14ac:dyDescent="0.2">
      <c r="A146" s="1307"/>
      <c r="B146" s="1307"/>
      <c r="C146" s="1307"/>
      <c r="D146" s="1307"/>
      <c r="E146" s="1307"/>
      <c r="F146" s="1307"/>
      <c r="G146" s="1307"/>
      <c r="H146" s="1307"/>
      <c r="I146" s="1307"/>
      <c r="J146" s="1307"/>
      <c r="K146" s="1307"/>
      <c r="L146" s="1307"/>
      <c r="M146" s="1307"/>
      <c r="N146" s="1307"/>
      <c r="O146" s="1307"/>
      <c r="P146" s="1307"/>
      <c r="Q146" s="1307"/>
      <c r="R146" s="1307"/>
      <c r="S146" s="1307"/>
      <c r="T146" s="1307"/>
      <c r="U146" s="1307"/>
      <c r="V146" s="1307"/>
      <c r="W146" s="1307"/>
      <c r="X146" s="1307"/>
      <c r="Y146" s="1307"/>
      <c r="Z146" s="1307"/>
      <c r="AA146" s="1307"/>
      <c r="AB146" s="1307"/>
      <c r="AC146" s="1307"/>
      <c r="AD146" s="1307"/>
      <c r="AE146" s="1307"/>
      <c r="AF146" s="1307"/>
      <c r="AG146" s="1307"/>
      <c r="AH146" s="1307"/>
      <c r="AI146" s="1307"/>
      <c r="AJ146" s="1307"/>
      <c r="AK146" s="1307"/>
      <c r="AL146" s="1307"/>
      <c r="AM146" s="1307"/>
      <c r="AN146" s="1307"/>
      <c r="AO146" s="1307"/>
      <c r="AP146" s="1307"/>
      <c r="AQ146" s="1307"/>
      <c r="AR146" s="1307"/>
      <c r="AS146" s="1307"/>
      <c r="AT146" s="1307"/>
      <c r="AU146" s="1307"/>
      <c r="AV146" s="1307"/>
      <c r="AW146" s="1307"/>
      <c r="AX146" s="1307"/>
      <c r="AY146" s="1307"/>
      <c r="AZ146" s="1307"/>
      <c r="BA146" s="1307"/>
      <c r="BB146" s="1307"/>
      <c r="BC146" s="1307"/>
    </row>
    <row r="147" spans="1:55" x14ac:dyDescent="0.2">
      <c r="A147" s="1307"/>
      <c r="B147" s="1307"/>
      <c r="C147" s="1307"/>
      <c r="D147" s="1307"/>
      <c r="E147" s="1307"/>
      <c r="F147" s="1307"/>
      <c r="G147" s="1307"/>
      <c r="H147" s="1307"/>
      <c r="I147" s="1307"/>
      <c r="J147" s="1307"/>
      <c r="K147" s="1307"/>
      <c r="L147" s="1307"/>
      <c r="M147" s="1307"/>
      <c r="N147" s="1307"/>
      <c r="O147" s="1307"/>
      <c r="P147" s="1307"/>
      <c r="Q147" s="1307"/>
      <c r="R147" s="1307"/>
      <c r="S147" s="1307"/>
      <c r="T147" s="1307"/>
      <c r="U147" s="1307"/>
      <c r="V147" s="1307"/>
      <c r="W147" s="1307"/>
      <c r="X147" s="1307"/>
      <c r="Y147" s="1307"/>
      <c r="Z147" s="1307"/>
      <c r="AA147" s="1307"/>
      <c r="AB147" s="1307"/>
      <c r="AC147" s="1307"/>
      <c r="AD147" s="1307"/>
      <c r="AE147" s="1307"/>
      <c r="AF147" s="1307"/>
      <c r="AG147" s="1307"/>
      <c r="AH147" s="1307"/>
      <c r="AI147" s="1307"/>
      <c r="AJ147" s="1307"/>
      <c r="AK147" s="1307"/>
      <c r="AL147" s="1307"/>
      <c r="AM147" s="1307"/>
      <c r="AN147" s="1307"/>
      <c r="AO147" s="1307"/>
      <c r="AP147" s="1307"/>
      <c r="AQ147" s="1307"/>
      <c r="AR147" s="1307"/>
      <c r="AS147" s="1307"/>
      <c r="AT147" s="1307"/>
      <c r="AU147" s="1307"/>
      <c r="AV147" s="1307"/>
      <c r="AW147" s="1307"/>
      <c r="AX147" s="1307"/>
      <c r="AY147" s="1307"/>
      <c r="AZ147" s="1307"/>
      <c r="BA147" s="1307"/>
      <c r="BB147" s="1307"/>
      <c r="BC147" s="1307"/>
    </row>
    <row r="148" spans="1:55" x14ac:dyDescent="0.2">
      <c r="A148" s="1307"/>
      <c r="B148" s="1307"/>
      <c r="C148" s="1307"/>
      <c r="D148" s="1307"/>
      <c r="E148" s="1307"/>
      <c r="F148" s="1307"/>
      <c r="G148" s="1307"/>
      <c r="H148" s="1307"/>
      <c r="I148" s="1307"/>
      <c r="J148" s="1307"/>
      <c r="K148" s="1307"/>
      <c r="L148" s="1307"/>
      <c r="M148" s="1307"/>
      <c r="N148" s="1307"/>
      <c r="O148" s="1307"/>
      <c r="P148" s="1307"/>
      <c r="Q148" s="1307"/>
      <c r="R148" s="1307"/>
      <c r="S148" s="1307"/>
      <c r="T148" s="1307"/>
      <c r="U148" s="1307"/>
      <c r="V148" s="1307"/>
      <c r="W148" s="1307"/>
      <c r="X148" s="1307"/>
      <c r="Y148" s="1307"/>
      <c r="Z148" s="1307"/>
      <c r="AA148" s="1307"/>
      <c r="AB148" s="1307"/>
      <c r="AC148" s="1307"/>
      <c r="AD148" s="1307"/>
      <c r="AE148" s="1307"/>
      <c r="AF148" s="1307"/>
      <c r="AG148" s="1307"/>
      <c r="AH148" s="1307"/>
      <c r="AI148" s="1307"/>
      <c r="AJ148" s="1307"/>
      <c r="AK148" s="1307"/>
      <c r="AL148" s="1307"/>
      <c r="AM148" s="1307"/>
      <c r="AN148" s="1307"/>
      <c r="AO148" s="1307"/>
      <c r="AP148" s="1307"/>
      <c r="AQ148" s="1307"/>
      <c r="AR148" s="1307"/>
      <c r="AS148" s="1307"/>
      <c r="AT148" s="1307"/>
      <c r="AU148" s="1307"/>
      <c r="AV148" s="1307"/>
      <c r="AW148" s="1307"/>
      <c r="AX148" s="1307"/>
      <c r="AY148" s="1307"/>
      <c r="AZ148" s="1307"/>
      <c r="BA148" s="1307"/>
      <c r="BB148" s="1307"/>
      <c r="BC148" s="1307"/>
    </row>
    <row r="149" spans="1:55" x14ac:dyDescent="0.2">
      <c r="A149" s="1307"/>
      <c r="B149" s="1307"/>
      <c r="C149" s="1307"/>
      <c r="D149" s="1307"/>
      <c r="E149" s="1307"/>
      <c r="F149" s="1307"/>
      <c r="G149" s="1307"/>
      <c r="H149" s="1307"/>
      <c r="I149" s="1307"/>
      <c r="J149" s="1307"/>
      <c r="K149" s="1307"/>
      <c r="L149" s="1307"/>
      <c r="M149" s="1307"/>
      <c r="N149" s="1307"/>
      <c r="O149" s="1307"/>
      <c r="P149" s="1307"/>
      <c r="Q149" s="1307"/>
      <c r="R149" s="1307"/>
      <c r="S149" s="1307"/>
      <c r="T149" s="1307"/>
      <c r="U149" s="1307"/>
      <c r="V149" s="1307"/>
      <c r="W149" s="1307"/>
      <c r="X149" s="1307"/>
      <c r="Y149" s="1307"/>
      <c r="Z149" s="1307"/>
      <c r="AA149" s="1307"/>
      <c r="AB149" s="1307"/>
      <c r="AC149" s="1307"/>
      <c r="AD149" s="1307"/>
      <c r="AE149" s="1307"/>
      <c r="AF149" s="1307"/>
      <c r="AG149" s="1307"/>
      <c r="AH149" s="1307"/>
      <c r="AI149" s="1307"/>
      <c r="AJ149" s="1307"/>
      <c r="AK149" s="1307"/>
      <c r="AL149" s="1307"/>
      <c r="AM149" s="1307"/>
      <c r="AN149" s="1307"/>
      <c r="AO149" s="1307"/>
      <c r="AP149" s="1307"/>
      <c r="AQ149" s="1307"/>
      <c r="AR149" s="1307"/>
      <c r="AS149" s="1307"/>
      <c r="AT149" s="1307"/>
      <c r="AU149" s="1307"/>
      <c r="AV149" s="1307"/>
      <c r="AW149" s="1307"/>
      <c r="AX149" s="1307"/>
      <c r="AY149" s="1307"/>
      <c r="AZ149" s="1307"/>
      <c r="BA149" s="1307"/>
      <c r="BB149" s="1307"/>
      <c r="BC149" s="1307"/>
    </row>
    <row r="150" spans="1:55" x14ac:dyDescent="0.2">
      <c r="A150" s="1307"/>
      <c r="B150" s="1307"/>
      <c r="C150" s="1307"/>
      <c r="D150" s="1307"/>
      <c r="E150" s="1307"/>
      <c r="F150" s="1307"/>
      <c r="G150" s="1307"/>
      <c r="H150" s="1307"/>
      <c r="I150" s="1307"/>
      <c r="J150" s="1307"/>
      <c r="K150" s="1307"/>
      <c r="L150" s="1307"/>
      <c r="M150" s="1307"/>
      <c r="N150" s="1307"/>
      <c r="O150" s="1307"/>
      <c r="P150" s="1307"/>
      <c r="Q150" s="1307"/>
      <c r="R150" s="1307"/>
      <c r="S150" s="1307"/>
      <c r="T150" s="1307"/>
      <c r="U150" s="1307"/>
      <c r="V150" s="1307"/>
      <c r="W150" s="1307"/>
      <c r="X150" s="1307"/>
      <c r="Y150" s="1307"/>
      <c r="Z150" s="1307"/>
      <c r="AA150" s="1307"/>
      <c r="AB150" s="1307"/>
      <c r="AC150" s="1307"/>
      <c r="AD150" s="1307"/>
      <c r="AE150" s="1307"/>
      <c r="AF150" s="1307"/>
      <c r="AG150" s="1307"/>
      <c r="AH150" s="1307"/>
      <c r="AI150" s="1307"/>
      <c r="AJ150" s="1307"/>
      <c r="AK150" s="1307"/>
      <c r="AL150" s="1307"/>
      <c r="AM150" s="1307"/>
      <c r="AN150" s="1307"/>
      <c r="AO150" s="1307"/>
      <c r="AP150" s="1307"/>
      <c r="AQ150" s="1307"/>
      <c r="AR150" s="1307"/>
      <c r="AS150" s="1307"/>
      <c r="AT150" s="1307"/>
      <c r="AU150" s="1307"/>
      <c r="AV150" s="1307"/>
      <c r="AW150" s="1307"/>
      <c r="AX150" s="1307"/>
      <c r="AY150" s="1307"/>
      <c r="AZ150" s="1307"/>
      <c r="BA150" s="1307"/>
      <c r="BB150" s="1307"/>
      <c r="BC150" s="1307"/>
    </row>
    <row r="151" spans="1:55" x14ac:dyDescent="0.2">
      <c r="A151" s="1307"/>
      <c r="B151" s="1307"/>
      <c r="C151" s="1307"/>
      <c r="D151" s="1307"/>
      <c r="E151" s="1307"/>
      <c r="F151" s="1307"/>
      <c r="G151" s="1307"/>
      <c r="H151" s="1307"/>
      <c r="I151" s="1307"/>
      <c r="J151" s="1307"/>
      <c r="K151" s="1307"/>
      <c r="L151" s="1307"/>
      <c r="M151" s="1307"/>
      <c r="N151" s="1307"/>
      <c r="O151" s="1307"/>
      <c r="P151" s="1307"/>
      <c r="Q151" s="1307"/>
      <c r="R151" s="1307"/>
      <c r="S151" s="1307"/>
      <c r="T151" s="1307"/>
      <c r="U151" s="1307"/>
      <c r="V151" s="1307"/>
      <c r="W151" s="1307"/>
      <c r="X151" s="1307"/>
      <c r="Y151" s="1307"/>
      <c r="Z151" s="1307"/>
      <c r="AA151" s="1307"/>
      <c r="AB151" s="1307"/>
      <c r="AC151" s="1307"/>
      <c r="AD151" s="1307"/>
      <c r="AE151" s="1307"/>
      <c r="AF151" s="1307"/>
      <c r="AG151" s="1307"/>
      <c r="AH151" s="1307"/>
      <c r="AI151" s="1307"/>
      <c r="AJ151" s="1307"/>
      <c r="AK151" s="1307"/>
      <c r="AL151" s="1307"/>
      <c r="AM151" s="1307"/>
      <c r="AN151" s="1307"/>
      <c r="AO151" s="1307"/>
      <c r="AP151" s="1307"/>
      <c r="AQ151" s="1307"/>
      <c r="AR151" s="1307"/>
      <c r="AS151" s="1307"/>
      <c r="AT151" s="1307"/>
      <c r="AU151" s="1307"/>
      <c r="AV151" s="1307"/>
      <c r="AW151" s="1307"/>
      <c r="AX151" s="1307"/>
      <c r="AY151" s="1307"/>
      <c r="AZ151" s="1307"/>
      <c r="BA151" s="1307"/>
      <c r="BB151" s="1307"/>
      <c r="BC151" s="1307"/>
    </row>
    <row r="152" spans="1:55" x14ac:dyDescent="0.2">
      <c r="A152" s="1307"/>
      <c r="B152" s="1307"/>
      <c r="C152" s="1307"/>
      <c r="D152" s="1307"/>
      <c r="E152" s="1307"/>
      <c r="F152" s="1307"/>
      <c r="G152" s="1307"/>
      <c r="H152" s="1307"/>
      <c r="I152" s="1307"/>
      <c r="J152" s="1307"/>
      <c r="K152" s="1307"/>
      <c r="L152" s="1307"/>
      <c r="M152" s="1307"/>
      <c r="N152" s="1307"/>
      <c r="O152" s="1307"/>
      <c r="P152" s="1307"/>
      <c r="Q152" s="1307"/>
      <c r="R152" s="1307"/>
      <c r="S152" s="1307"/>
      <c r="T152" s="1307"/>
      <c r="U152" s="1307"/>
      <c r="V152" s="1307"/>
      <c r="W152" s="1307"/>
      <c r="X152" s="1307"/>
      <c r="Y152" s="1307"/>
      <c r="Z152" s="1307"/>
      <c r="AA152" s="1307"/>
      <c r="AB152" s="1307"/>
      <c r="AC152" s="1307"/>
      <c r="AD152" s="1307"/>
      <c r="AE152" s="1307"/>
      <c r="AF152" s="1307"/>
      <c r="AG152" s="1307"/>
      <c r="AH152" s="1307"/>
      <c r="AI152" s="1307"/>
      <c r="AJ152" s="1307"/>
      <c r="AK152" s="1307"/>
      <c r="AL152" s="1307"/>
      <c r="AM152" s="1307"/>
      <c r="AN152" s="1307"/>
      <c r="AO152" s="1307"/>
      <c r="AP152" s="1307"/>
      <c r="AQ152" s="1307"/>
      <c r="AR152" s="1307"/>
      <c r="AS152" s="1307"/>
      <c r="AT152" s="1307"/>
      <c r="AU152" s="1307"/>
      <c r="AV152" s="1307"/>
      <c r="AW152" s="1307"/>
      <c r="AX152" s="1307"/>
      <c r="AY152" s="1307"/>
      <c r="AZ152" s="1307"/>
      <c r="BA152" s="1307"/>
      <c r="BB152" s="1307"/>
      <c r="BC152" s="1307"/>
    </row>
    <row r="153" spans="1:55" x14ac:dyDescent="0.2">
      <c r="A153" s="1307"/>
      <c r="B153" s="1307"/>
      <c r="C153" s="1307"/>
      <c r="D153" s="1307"/>
      <c r="E153" s="1307"/>
      <c r="F153" s="1307"/>
      <c r="G153" s="1307"/>
      <c r="H153" s="1307"/>
      <c r="I153" s="1307"/>
      <c r="J153" s="1307"/>
      <c r="K153" s="1307"/>
      <c r="L153" s="1307"/>
      <c r="M153" s="1307"/>
      <c r="N153" s="1307"/>
      <c r="O153" s="1307"/>
      <c r="P153" s="1307"/>
      <c r="Q153" s="1307"/>
      <c r="R153" s="1307"/>
      <c r="S153" s="1307"/>
      <c r="T153" s="1307"/>
      <c r="U153" s="1307"/>
      <c r="V153" s="1307"/>
      <c r="W153" s="1307"/>
      <c r="X153" s="1307"/>
      <c r="Y153" s="1307"/>
      <c r="Z153" s="1307"/>
      <c r="AA153" s="1307"/>
      <c r="AB153" s="1307"/>
      <c r="AC153" s="1307"/>
      <c r="AD153" s="1307"/>
      <c r="AE153" s="1307"/>
      <c r="AF153" s="1307"/>
      <c r="AG153" s="1307"/>
      <c r="AH153" s="1307"/>
      <c r="AI153" s="1307"/>
      <c r="AJ153" s="1307"/>
      <c r="AK153" s="1307"/>
      <c r="AL153" s="1307"/>
      <c r="AM153" s="1307"/>
      <c r="AN153" s="1307"/>
      <c r="AO153" s="1307"/>
      <c r="AP153" s="1307"/>
      <c r="AQ153" s="1307"/>
      <c r="AR153" s="1307"/>
      <c r="AS153" s="1307"/>
      <c r="AT153" s="1307"/>
      <c r="AU153" s="1307"/>
      <c r="AV153" s="1307"/>
      <c r="AW153" s="1307"/>
      <c r="AX153" s="1307"/>
      <c r="AY153" s="1307"/>
      <c r="AZ153" s="1307"/>
      <c r="BA153" s="1307"/>
      <c r="BB153" s="1307"/>
      <c r="BC153" s="1307"/>
    </row>
    <row r="154" spans="1:55" x14ac:dyDescent="0.2">
      <c r="A154" s="1307"/>
      <c r="B154" s="1307"/>
      <c r="C154" s="1307"/>
      <c r="D154" s="1307"/>
      <c r="E154" s="1307"/>
      <c r="F154" s="1307"/>
      <c r="G154" s="1307"/>
      <c r="H154" s="1307"/>
      <c r="I154" s="1307"/>
      <c r="J154" s="1307"/>
      <c r="K154" s="1307"/>
      <c r="L154" s="1307"/>
      <c r="M154" s="1307"/>
      <c r="N154" s="1307"/>
      <c r="O154" s="1307"/>
      <c r="P154" s="1307"/>
      <c r="Q154" s="1307"/>
      <c r="R154" s="1307"/>
      <c r="S154" s="1307"/>
      <c r="T154" s="1307"/>
      <c r="U154" s="1307"/>
      <c r="V154" s="1307"/>
      <c r="W154" s="1307"/>
      <c r="X154" s="1307"/>
      <c r="Y154" s="1307"/>
      <c r="Z154" s="1307"/>
      <c r="AA154" s="1307"/>
      <c r="AB154" s="1307"/>
      <c r="AC154" s="1307"/>
      <c r="AD154" s="1307"/>
      <c r="AE154" s="1307"/>
      <c r="AF154" s="1307"/>
      <c r="AG154" s="1307"/>
      <c r="AH154" s="1307"/>
      <c r="AI154" s="1307"/>
      <c r="AJ154" s="1307"/>
      <c r="AK154" s="1307"/>
      <c r="AL154" s="1307"/>
      <c r="AM154" s="1307"/>
      <c r="AN154" s="1307"/>
      <c r="AO154" s="1307"/>
      <c r="AP154" s="1307"/>
      <c r="AQ154" s="1307"/>
      <c r="AR154" s="1307"/>
      <c r="AS154" s="1307"/>
      <c r="AT154" s="1307"/>
      <c r="AU154" s="1307"/>
      <c r="AV154" s="1307"/>
      <c r="AW154" s="1307"/>
      <c r="AX154" s="1307"/>
      <c r="AY154" s="1307"/>
      <c r="AZ154" s="1307"/>
      <c r="BA154" s="1307"/>
      <c r="BB154" s="1307"/>
      <c r="BC154" s="1307"/>
    </row>
    <row r="155" spans="1:55" x14ac:dyDescent="0.2">
      <c r="A155" s="1307"/>
      <c r="B155" s="1307"/>
      <c r="C155" s="1307"/>
      <c r="D155" s="1307"/>
      <c r="E155" s="1307"/>
      <c r="F155" s="1307"/>
      <c r="G155" s="1307"/>
      <c r="H155" s="1307"/>
      <c r="I155" s="1307"/>
      <c r="J155" s="1307"/>
      <c r="K155" s="1307"/>
      <c r="L155" s="1307"/>
      <c r="M155" s="1307"/>
      <c r="N155" s="1307"/>
      <c r="O155" s="1307"/>
      <c r="P155" s="1307"/>
      <c r="Q155" s="1307"/>
      <c r="R155" s="1307"/>
      <c r="S155" s="1307"/>
      <c r="T155" s="1307"/>
      <c r="U155" s="1307"/>
      <c r="V155" s="1307"/>
      <c r="W155" s="1307"/>
      <c r="X155" s="1307"/>
      <c r="Y155" s="1307"/>
      <c r="Z155" s="1307"/>
      <c r="AA155" s="1307"/>
      <c r="AB155" s="1307"/>
      <c r="AC155" s="1307"/>
      <c r="AD155" s="1307"/>
      <c r="AE155" s="1307"/>
      <c r="AF155" s="1307"/>
      <c r="AG155" s="1307"/>
      <c r="AH155" s="1307"/>
      <c r="AI155" s="1307"/>
      <c r="AJ155" s="1307"/>
      <c r="AK155" s="1307"/>
      <c r="AL155" s="1307"/>
      <c r="AM155" s="1307"/>
      <c r="AN155" s="1307"/>
      <c r="AO155" s="1307"/>
      <c r="AP155" s="1307"/>
      <c r="AQ155" s="1307"/>
      <c r="AR155" s="1307"/>
      <c r="AS155" s="1307"/>
      <c r="AT155" s="1307"/>
      <c r="AU155" s="1307"/>
      <c r="AV155" s="1307"/>
      <c r="AW155" s="1307"/>
      <c r="AX155" s="1307"/>
      <c r="AY155" s="1307"/>
      <c r="AZ155" s="1307"/>
      <c r="BA155" s="1307"/>
      <c r="BB155" s="1307"/>
      <c r="BC155" s="1307"/>
    </row>
    <row r="156" spans="1:55" x14ac:dyDescent="0.2">
      <c r="A156" s="1307"/>
      <c r="B156" s="1307"/>
      <c r="C156" s="1307"/>
      <c r="D156" s="1307"/>
      <c r="E156" s="1307"/>
      <c r="F156" s="1307"/>
      <c r="G156" s="1307"/>
      <c r="H156" s="1307"/>
      <c r="I156" s="1307"/>
      <c r="J156" s="1307"/>
      <c r="K156" s="1307"/>
      <c r="L156" s="1307"/>
      <c r="M156" s="1307"/>
      <c r="N156" s="1307"/>
      <c r="O156" s="1307"/>
      <c r="P156" s="1307"/>
      <c r="Q156" s="1307"/>
      <c r="R156" s="1307"/>
      <c r="S156" s="1307"/>
      <c r="T156" s="1307"/>
      <c r="U156" s="1307"/>
      <c r="V156" s="1307"/>
      <c r="W156" s="1307"/>
      <c r="X156" s="1307"/>
      <c r="Y156" s="1307"/>
      <c r="Z156" s="1307"/>
      <c r="AA156" s="1307"/>
      <c r="AB156" s="1307"/>
      <c r="AC156" s="1307"/>
      <c r="AD156" s="1307"/>
      <c r="AE156" s="1307"/>
      <c r="AF156" s="1307"/>
      <c r="AG156" s="1307"/>
      <c r="AH156" s="1307"/>
      <c r="AI156" s="1307"/>
      <c r="AJ156" s="1307"/>
      <c r="AK156" s="1307"/>
      <c r="AL156" s="1307"/>
      <c r="AM156" s="1307"/>
      <c r="AN156" s="1307"/>
      <c r="AO156" s="1307"/>
      <c r="AP156" s="1307"/>
      <c r="AQ156" s="1307"/>
      <c r="AR156" s="1307"/>
      <c r="AS156" s="1307"/>
      <c r="AT156" s="1307"/>
      <c r="AU156" s="1307"/>
      <c r="AV156" s="1307"/>
      <c r="AW156" s="1307"/>
      <c r="AX156" s="1307"/>
      <c r="AY156" s="1307"/>
      <c r="AZ156" s="1307"/>
      <c r="BA156" s="1307"/>
      <c r="BB156" s="1307"/>
      <c r="BC156" s="1307"/>
    </row>
    <row r="157" spans="1:55" x14ac:dyDescent="0.2">
      <c r="A157" s="1307"/>
      <c r="B157" s="1307"/>
      <c r="C157" s="1307"/>
      <c r="D157" s="1307"/>
      <c r="E157" s="1307"/>
      <c r="F157" s="1307"/>
      <c r="G157" s="1307"/>
      <c r="H157" s="1307"/>
      <c r="I157" s="1307"/>
      <c r="J157" s="1307"/>
      <c r="K157" s="1307"/>
      <c r="L157" s="1307"/>
      <c r="M157" s="1307"/>
      <c r="N157" s="1307"/>
      <c r="O157" s="1307"/>
      <c r="P157" s="1307"/>
      <c r="Q157" s="1307"/>
      <c r="R157" s="1307"/>
      <c r="S157" s="1307"/>
      <c r="T157" s="1307"/>
      <c r="U157" s="1307"/>
      <c r="V157" s="1307"/>
      <c r="W157" s="1307"/>
      <c r="X157" s="1307"/>
      <c r="Y157" s="1307"/>
      <c r="Z157" s="1307"/>
      <c r="AA157" s="1307"/>
      <c r="AB157" s="1307"/>
      <c r="AC157" s="1307"/>
      <c r="AD157" s="1307"/>
      <c r="AE157" s="1307"/>
      <c r="AF157" s="1307"/>
      <c r="AG157" s="1307"/>
      <c r="AH157" s="1307"/>
      <c r="AI157" s="1307"/>
      <c r="AJ157" s="1307"/>
      <c r="AK157" s="1307"/>
      <c r="AL157" s="1307"/>
      <c r="AM157" s="1307"/>
      <c r="AN157" s="1307"/>
      <c r="AO157" s="1307"/>
      <c r="AP157" s="1307"/>
      <c r="AQ157" s="1307"/>
      <c r="AR157" s="1307"/>
      <c r="AS157" s="1307"/>
      <c r="AT157" s="1307"/>
      <c r="AU157" s="1307"/>
      <c r="AV157" s="1307"/>
      <c r="AW157" s="1307"/>
      <c r="AX157" s="1307"/>
      <c r="AY157" s="1307"/>
      <c r="AZ157" s="1307"/>
      <c r="BA157" s="1307"/>
      <c r="BB157" s="1307"/>
      <c r="BC157" s="1307"/>
    </row>
    <row r="158" spans="1:55" x14ac:dyDescent="0.2">
      <c r="A158" s="1307"/>
      <c r="B158" s="1307"/>
      <c r="C158" s="1307"/>
      <c r="D158" s="1307"/>
      <c r="E158" s="1307"/>
      <c r="F158" s="1307"/>
      <c r="G158" s="1307"/>
      <c r="H158" s="1307"/>
      <c r="I158" s="1307"/>
      <c r="J158" s="1307"/>
      <c r="K158" s="1307"/>
      <c r="L158" s="1307"/>
      <c r="M158" s="1307"/>
      <c r="N158" s="1307"/>
      <c r="O158" s="1307"/>
      <c r="P158" s="1307"/>
      <c r="Q158" s="1307"/>
      <c r="R158" s="1307"/>
      <c r="S158" s="1307"/>
      <c r="T158" s="1307"/>
      <c r="U158" s="1307"/>
      <c r="V158" s="1307"/>
      <c r="W158" s="1307"/>
      <c r="X158" s="1307"/>
      <c r="Y158" s="1307"/>
      <c r="Z158" s="1307"/>
      <c r="AA158" s="1307"/>
      <c r="AB158" s="1307"/>
      <c r="AC158" s="1307"/>
      <c r="AD158" s="1307"/>
      <c r="AE158" s="1307"/>
      <c r="AF158" s="1307"/>
      <c r="AG158" s="1307"/>
      <c r="AH158" s="1307"/>
      <c r="AI158" s="1307"/>
      <c r="AJ158" s="1307"/>
      <c r="AK158" s="1307"/>
      <c r="AL158" s="1307"/>
      <c r="AM158" s="1307"/>
      <c r="AN158" s="1307"/>
      <c r="AO158" s="1307"/>
      <c r="AP158" s="1307"/>
      <c r="AQ158" s="1307"/>
      <c r="AR158" s="1307"/>
      <c r="AS158" s="1307"/>
      <c r="AT158" s="1307"/>
      <c r="AU158" s="1307"/>
      <c r="AV158" s="1307"/>
      <c r="AW158" s="1307"/>
      <c r="AX158" s="1307"/>
      <c r="AY158" s="1307"/>
      <c r="AZ158" s="1307"/>
      <c r="BA158" s="1307"/>
      <c r="BB158" s="1307"/>
      <c r="BC158" s="1307"/>
    </row>
    <row r="159" spans="1:55" x14ac:dyDescent="0.2">
      <c r="A159" s="1307"/>
      <c r="B159" s="1307"/>
      <c r="C159" s="1307"/>
      <c r="D159" s="1307"/>
      <c r="E159" s="1307"/>
      <c r="F159" s="1307"/>
      <c r="G159" s="1307"/>
      <c r="H159" s="1307"/>
      <c r="I159" s="1307"/>
      <c r="J159" s="1307"/>
      <c r="K159" s="1307"/>
      <c r="L159" s="1307"/>
      <c r="M159" s="1307"/>
      <c r="N159" s="1307"/>
      <c r="O159" s="1307"/>
      <c r="P159" s="1307"/>
      <c r="Q159" s="1307"/>
      <c r="R159" s="1307"/>
      <c r="S159" s="1307"/>
      <c r="T159" s="1307"/>
      <c r="U159" s="1307"/>
      <c r="V159" s="1307"/>
      <c r="W159" s="1307"/>
      <c r="X159" s="1307"/>
      <c r="Y159" s="1307"/>
      <c r="Z159" s="1307"/>
      <c r="AA159" s="1307"/>
      <c r="AB159" s="1307"/>
      <c r="AC159" s="1307"/>
      <c r="AD159" s="1307"/>
      <c r="AE159" s="1307"/>
      <c r="AF159" s="1307"/>
      <c r="AG159" s="1307"/>
      <c r="AH159" s="1307"/>
      <c r="AI159" s="1307"/>
      <c r="AJ159" s="1307"/>
      <c r="AK159" s="1307"/>
      <c r="AL159" s="1307"/>
      <c r="AM159" s="1307"/>
      <c r="AN159" s="1307"/>
      <c r="AO159" s="1307"/>
      <c r="AP159" s="1307"/>
      <c r="AQ159" s="1307"/>
      <c r="AR159" s="1307"/>
      <c r="AS159" s="1307"/>
      <c r="AT159" s="1307"/>
      <c r="AU159" s="1307"/>
      <c r="AV159" s="1307"/>
      <c r="AW159" s="1307"/>
      <c r="AX159" s="1307"/>
      <c r="AY159" s="1307"/>
      <c r="AZ159" s="1307"/>
      <c r="BA159" s="1307"/>
      <c r="BB159" s="1307"/>
      <c r="BC159" s="1307"/>
    </row>
    <row r="160" spans="1:55" x14ac:dyDescent="0.2">
      <c r="A160" s="1307"/>
      <c r="B160" s="1307"/>
      <c r="C160" s="1307"/>
      <c r="D160" s="1307"/>
      <c r="E160" s="1307"/>
      <c r="F160" s="1307"/>
      <c r="G160" s="1307"/>
      <c r="H160" s="1307"/>
      <c r="I160" s="1307"/>
      <c r="J160" s="1307"/>
      <c r="K160" s="1307"/>
      <c r="L160" s="1307"/>
      <c r="M160" s="1307"/>
      <c r="N160" s="1307"/>
      <c r="O160" s="1307"/>
      <c r="P160" s="1307"/>
      <c r="Q160" s="1307"/>
      <c r="R160" s="1307"/>
      <c r="S160" s="1307"/>
      <c r="T160" s="1307"/>
      <c r="U160" s="1307"/>
      <c r="V160" s="1307"/>
      <c r="W160" s="1307"/>
      <c r="X160" s="1307"/>
      <c r="Y160" s="1307"/>
      <c r="Z160" s="1307"/>
      <c r="AA160" s="1307"/>
      <c r="AB160" s="1307"/>
      <c r="AC160" s="1307"/>
      <c r="AD160" s="1307"/>
      <c r="AE160" s="1307"/>
      <c r="AF160" s="1307"/>
      <c r="AG160" s="1307"/>
      <c r="AH160" s="1307"/>
      <c r="AI160" s="1307"/>
      <c r="AJ160" s="1307"/>
      <c r="AK160" s="1307"/>
      <c r="AL160" s="1307"/>
      <c r="AM160" s="1307"/>
      <c r="AN160" s="1307"/>
      <c r="AO160" s="1307"/>
      <c r="AP160" s="1307"/>
      <c r="AQ160" s="1307"/>
      <c r="AR160" s="1307"/>
      <c r="AS160" s="1307"/>
      <c r="AT160" s="1307"/>
      <c r="AU160" s="1307"/>
      <c r="AV160" s="1307"/>
      <c r="AW160" s="1307"/>
      <c r="AX160" s="1307"/>
      <c r="AY160" s="1307"/>
      <c r="AZ160" s="1307"/>
      <c r="BA160" s="1307"/>
      <c r="BB160" s="1307"/>
      <c r="BC160" s="1307"/>
    </row>
    <row r="161" spans="1:55" x14ac:dyDescent="0.2">
      <c r="A161" s="1307"/>
      <c r="B161" s="1307"/>
      <c r="C161" s="1307"/>
      <c r="D161" s="1307"/>
      <c r="E161" s="1307"/>
      <c r="F161" s="1307"/>
      <c r="G161" s="1307"/>
      <c r="H161" s="1307"/>
      <c r="I161" s="1307"/>
      <c r="J161" s="1307"/>
      <c r="K161" s="1307"/>
      <c r="L161" s="1307"/>
      <c r="M161" s="1307"/>
      <c r="N161" s="1307"/>
      <c r="O161" s="1307"/>
      <c r="P161" s="1307"/>
      <c r="Q161" s="1307"/>
      <c r="R161" s="1307"/>
      <c r="S161" s="1307"/>
      <c r="T161" s="1307"/>
      <c r="U161" s="1307"/>
      <c r="V161" s="1307"/>
      <c r="W161" s="1307"/>
      <c r="X161" s="1307"/>
      <c r="Y161" s="1307"/>
      <c r="Z161" s="1307"/>
      <c r="AA161" s="1307"/>
      <c r="AB161" s="1307"/>
      <c r="AC161" s="1307"/>
      <c r="AD161" s="1307"/>
      <c r="AE161" s="1307"/>
      <c r="AF161" s="1307"/>
      <c r="AG161" s="1307"/>
      <c r="AH161" s="1307"/>
      <c r="AI161" s="1307"/>
      <c r="AJ161" s="1307"/>
      <c r="AK161" s="1307"/>
      <c r="AL161" s="1307"/>
      <c r="AM161" s="1307"/>
      <c r="AN161" s="1307"/>
      <c r="AO161" s="1307"/>
      <c r="AP161" s="1307"/>
      <c r="AQ161" s="1307"/>
      <c r="AR161" s="1307"/>
      <c r="AS161" s="1307"/>
      <c r="AT161" s="1307"/>
      <c r="AU161" s="1307"/>
      <c r="AV161" s="1307"/>
      <c r="AW161" s="1307"/>
      <c r="AX161" s="1307"/>
      <c r="AY161" s="1307"/>
      <c r="AZ161" s="1307"/>
      <c r="BA161" s="1307"/>
      <c r="BB161" s="1307"/>
      <c r="BC161" s="1307"/>
    </row>
    <row r="162" spans="1:55" x14ac:dyDescent="0.2">
      <c r="A162" s="1307"/>
      <c r="B162" s="1307"/>
      <c r="C162" s="1307"/>
      <c r="D162" s="1307"/>
      <c r="E162" s="1307"/>
      <c r="F162" s="1307"/>
      <c r="G162" s="1307"/>
      <c r="H162" s="1307"/>
      <c r="I162" s="1307"/>
      <c r="J162" s="1307"/>
      <c r="K162" s="1307"/>
      <c r="L162" s="1307"/>
      <c r="M162" s="1307"/>
      <c r="N162" s="1307"/>
      <c r="O162" s="1307"/>
      <c r="P162" s="1307"/>
      <c r="Q162" s="1307"/>
      <c r="R162" s="1307"/>
      <c r="S162" s="1307"/>
      <c r="T162" s="1307"/>
      <c r="U162" s="1307"/>
      <c r="V162" s="1307"/>
      <c r="W162" s="1307"/>
      <c r="X162" s="1307"/>
      <c r="Y162" s="1307"/>
      <c r="Z162" s="1307"/>
      <c r="AA162" s="1307"/>
      <c r="AB162" s="1307"/>
      <c r="AC162" s="1307"/>
      <c r="AD162" s="1307"/>
      <c r="AE162" s="1307"/>
      <c r="AF162" s="1307"/>
      <c r="AG162" s="1307"/>
      <c r="AH162" s="1307"/>
      <c r="AI162" s="1307"/>
      <c r="AJ162" s="1307"/>
      <c r="AK162" s="1307"/>
      <c r="AL162" s="1307"/>
      <c r="AM162" s="1307"/>
      <c r="AN162" s="1307"/>
      <c r="AO162" s="1307"/>
      <c r="AP162" s="1307"/>
      <c r="AQ162" s="1307"/>
      <c r="AR162" s="1307"/>
      <c r="AS162" s="1307"/>
      <c r="AT162" s="1307"/>
      <c r="AU162" s="1307"/>
      <c r="AV162" s="1307"/>
      <c r="AW162" s="1307"/>
      <c r="AX162" s="1307"/>
      <c r="AY162" s="1307"/>
      <c r="AZ162" s="1307"/>
      <c r="BA162" s="1307"/>
      <c r="BB162" s="1307"/>
      <c r="BC162" s="1307"/>
    </row>
    <row r="163" spans="1:55" x14ac:dyDescent="0.2">
      <c r="A163" s="1307"/>
      <c r="B163" s="1307"/>
      <c r="C163" s="1307"/>
      <c r="D163" s="1307"/>
      <c r="E163" s="1307"/>
      <c r="F163" s="1307"/>
      <c r="G163" s="1307"/>
      <c r="H163" s="1307"/>
      <c r="I163" s="1307"/>
      <c r="J163" s="1307"/>
      <c r="K163" s="1307"/>
      <c r="L163" s="1307"/>
      <c r="M163" s="1307"/>
      <c r="N163" s="1307"/>
      <c r="O163" s="1307"/>
      <c r="P163" s="1307"/>
      <c r="Q163" s="1307"/>
      <c r="R163" s="1307"/>
      <c r="S163" s="1307"/>
      <c r="T163" s="1307"/>
      <c r="U163" s="1307"/>
      <c r="V163" s="1307"/>
      <c r="W163" s="1307"/>
      <c r="X163" s="1307"/>
      <c r="Y163" s="1307"/>
      <c r="Z163" s="1307"/>
      <c r="AA163" s="1307"/>
      <c r="AB163" s="1307"/>
      <c r="AC163" s="1307"/>
      <c r="AD163" s="1307"/>
      <c r="AE163" s="1307"/>
      <c r="AF163" s="1307"/>
      <c r="AG163" s="1307"/>
      <c r="AH163" s="1307"/>
      <c r="AI163" s="1307"/>
      <c r="AJ163" s="1307"/>
      <c r="AK163" s="1307"/>
      <c r="AL163" s="1307"/>
      <c r="AM163" s="1307"/>
      <c r="AN163" s="1307"/>
      <c r="AO163" s="1307"/>
      <c r="AP163" s="1307"/>
      <c r="AQ163" s="1307"/>
      <c r="AR163" s="1307"/>
      <c r="AS163" s="1307"/>
      <c r="AT163" s="1307"/>
      <c r="AU163" s="1307"/>
      <c r="AV163" s="1307"/>
      <c r="AW163" s="1307"/>
      <c r="AX163" s="1307"/>
      <c r="AY163" s="1307"/>
      <c r="AZ163" s="1307"/>
      <c r="BA163" s="1307"/>
      <c r="BB163" s="1307"/>
      <c r="BC163" s="1307"/>
    </row>
    <row r="164" spans="1:55" x14ac:dyDescent="0.2">
      <c r="A164" s="1307"/>
      <c r="B164" s="1307"/>
      <c r="C164" s="1307"/>
      <c r="D164" s="1307"/>
      <c r="E164" s="1307"/>
      <c r="F164" s="1307"/>
      <c r="G164" s="1307"/>
      <c r="H164" s="1307"/>
      <c r="I164" s="1307"/>
      <c r="J164" s="1307"/>
      <c r="K164" s="1307"/>
      <c r="L164" s="1307"/>
      <c r="M164" s="1307"/>
      <c r="N164" s="1307"/>
      <c r="O164" s="1307"/>
      <c r="P164" s="1307"/>
      <c r="Q164" s="1307"/>
      <c r="R164" s="1307"/>
      <c r="S164" s="1307"/>
      <c r="T164" s="1307"/>
      <c r="U164" s="1307"/>
      <c r="V164" s="1307"/>
      <c r="W164" s="1307"/>
      <c r="X164" s="1307"/>
      <c r="Y164" s="1307"/>
      <c r="Z164" s="1307"/>
      <c r="AA164" s="1307"/>
      <c r="AB164" s="1307"/>
      <c r="AC164" s="1307"/>
      <c r="AD164" s="1307"/>
      <c r="AE164" s="1307"/>
      <c r="AF164" s="1307"/>
      <c r="AG164" s="1307"/>
      <c r="AH164" s="1307"/>
      <c r="AI164" s="1307"/>
      <c r="AJ164" s="1307"/>
      <c r="AK164" s="1307"/>
      <c r="AL164" s="1307"/>
      <c r="AM164" s="1307"/>
      <c r="AN164" s="1307"/>
      <c r="AO164" s="1307"/>
      <c r="AP164" s="1307"/>
      <c r="AQ164" s="1307"/>
      <c r="AR164" s="1307"/>
      <c r="AS164" s="1307"/>
      <c r="AT164" s="1307"/>
      <c r="AU164" s="1307"/>
      <c r="AV164" s="1307"/>
      <c r="AW164" s="1307"/>
      <c r="AX164" s="1307"/>
      <c r="AY164" s="1307"/>
      <c r="AZ164" s="1307"/>
      <c r="BA164" s="1307"/>
      <c r="BB164" s="1307"/>
      <c r="BC164" s="1307"/>
    </row>
    <row r="165" spans="1:55" x14ac:dyDescent="0.2">
      <c r="A165" s="1307"/>
      <c r="B165" s="1307"/>
      <c r="C165" s="1307"/>
      <c r="D165" s="1307"/>
      <c r="E165" s="1307"/>
      <c r="F165" s="1307"/>
      <c r="G165" s="1307"/>
      <c r="H165" s="1307"/>
      <c r="I165" s="1307"/>
      <c r="J165" s="1307"/>
      <c r="K165" s="1307"/>
      <c r="L165" s="1307"/>
      <c r="M165" s="1307"/>
      <c r="N165" s="1307"/>
      <c r="O165" s="1307"/>
      <c r="P165" s="1307"/>
      <c r="Q165" s="1307"/>
      <c r="R165" s="1307"/>
      <c r="S165" s="1307"/>
      <c r="T165" s="1307"/>
      <c r="U165" s="1307"/>
      <c r="V165" s="1307"/>
      <c r="W165" s="1307"/>
      <c r="X165" s="1307"/>
      <c r="Y165" s="1307"/>
      <c r="Z165" s="1307"/>
      <c r="AA165" s="1307"/>
      <c r="AB165" s="1307"/>
      <c r="AC165" s="1307"/>
      <c r="AD165" s="1307"/>
      <c r="AE165" s="1307"/>
      <c r="AF165" s="1307"/>
      <c r="AG165" s="1307"/>
      <c r="AH165" s="1307"/>
      <c r="AI165" s="1307"/>
      <c r="AJ165" s="1307"/>
      <c r="AK165" s="1307"/>
      <c r="AL165" s="1307"/>
      <c r="AM165" s="1307"/>
      <c r="AN165" s="1307"/>
      <c r="AO165" s="1307"/>
      <c r="AP165" s="1307"/>
      <c r="AQ165" s="1307"/>
      <c r="AR165" s="1307"/>
      <c r="AS165" s="1307"/>
      <c r="AT165" s="1307"/>
      <c r="AU165" s="1307"/>
      <c r="AV165" s="1307"/>
      <c r="AW165" s="1307"/>
      <c r="AX165" s="1307"/>
      <c r="AY165" s="1307"/>
      <c r="AZ165" s="1307"/>
      <c r="BA165" s="1307"/>
      <c r="BB165" s="1307"/>
      <c r="BC165" s="1307"/>
    </row>
    <row r="166" spans="1:55" x14ac:dyDescent="0.2">
      <c r="A166" s="1307"/>
      <c r="B166" s="1307"/>
      <c r="C166" s="1307"/>
      <c r="D166" s="1307"/>
      <c r="E166" s="1307"/>
      <c r="F166" s="1307"/>
      <c r="G166" s="1307"/>
      <c r="H166" s="1307"/>
      <c r="I166" s="1307"/>
      <c r="J166" s="1307"/>
      <c r="K166" s="1307"/>
      <c r="L166" s="1307"/>
      <c r="M166" s="1307"/>
      <c r="N166" s="1307"/>
      <c r="O166" s="1307"/>
      <c r="P166" s="1307"/>
      <c r="Q166" s="1307"/>
      <c r="R166" s="1307"/>
      <c r="S166" s="1307"/>
      <c r="T166" s="1307"/>
      <c r="U166" s="1307"/>
      <c r="V166" s="1307"/>
      <c r="W166" s="1307"/>
      <c r="X166" s="1307"/>
      <c r="Y166" s="1307"/>
      <c r="Z166" s="1307"/>
      <c r="AA166" s="1307"/>
      <c r="AB166" s="1307"/>
      <c r="AC166" s="1307"/>
      <c r="AD166" s="1307"/>
      <c r="AE166" s="1307"/>
      <c r="AF166" s="1307"/>
      <c r="AG166" s="1307"/>
      <c r="AH166" s="1307"/>
      <c r="AI166" s="1307"/>
      <c r="AJ166" s="1307"/>
      <c r="AK166" s="1307"/>
      <c r="AL166" s="1307"/>
      <c r="AM166" s="1307"/>
      <c r="AN166" s="1307"/>
      <c r="AO166" s="1307"/>
      <c r="AP166" s="1307"/>
      <c r="AQ166" s="1307"/>
      <c r="AR166" s="1307"/>
      <c r="AS166" s="1307"/>
      <c r="AT166" s="1307"/>
      <c r="AU166" s="1307"/>
      <c r="AV166" s="1307"/>
      <c r="AW166" s="1307"/>
      <c r="AX166" s="1307"/>
      <c r="AY166" s="1307"/>
      <c r="AZ166" s="1307"/>
      <c r="BA166" s="1307"/>
      <c r="BB166" s="1307"/>
      <c r="BC166" s="1307"/>
    </row>
    <row r="167" spans="1:55" x14ac:dyDescent="0.2">
      <c r="A167" s="1307"/>
      <c r="B167" s="1307"/>
      <c r="C167" s="1307"/>
      <c r="D167" s="1307"/>
      <c r="E167" s="1307"/>
      <c r="F167" s="1307"/>
      <c r="G167" s="1307"/>
      <c r="H167" s="1307"/>
      <c r="I167" s="1307"/>
      <c r="J167" s="1307"/>
      <c r="K167" s="1307"/>
      <c r="L167" s="1307"/>
      <c r="M167" s="1307"/>
      <c r="N167" s="1307"/>
      <c r="O167" s="1307"/>
      <c r="P167" s="1307"/>
      <c r="Q167" s="1307"/>
      <c r="R167" s="1307"/>
      <c r="S167" s="1307"/>
      <c r="T167" s="1307"/>
      <c r="U167" s="1307"/>
      <c r="V167" s="1307"/>
      <c r="W167" s="1307"/>
      <c r="X167" s="1307"/>
      <c r="Y167" s="1307"/>
      <c r="Z167" s="1307"/>
      <c r="AA167" s="1307"/>
      <c r="AB167" s="1307"/>
      <c r="AC167" s="1307"/>
      <c r="AD167" s="1307"/>
      <c r="AE167" s="1307"/>
      <c r="AF167" s="1307"/>
      <c r="AG167" s="1307"/>
      <c r="AH167" s="1307"/>
      <c r="AI167" s="1307"/>
      <c r="AJ167" s="1307"/>
      <c r="AK167" s="1307"/>
      <c r="AL167" s="1307"/>
      <c r="AM167" s="1307"/>
      <c r="AN167" s="1307"/>
      <c r="AO167" s="1307"/>
      <c r="AP167" s="1307"/>
      <c r="AQ167" s="1307"/>
      <c r="AR167" s="1307"/>
      <c r="AS167" s="1307"/>
      <c r="AT167" s="1307"/>
      <c r="AU167" s="1307"/>
      <c r="AV167" s="1307"/>
      <c r="AW167" s="1307"/>
      <c r="AX167" s="1307"/>
      <c r="AY167" s="1307"/>
      <c r="AZ167" s="1307"/>
      <c r="BA167" s="1307"/>
      <c r="BB167" s="1307"/>
      <c r="BC167" s="1307"/>
    </row>
    <row r="168" spans="1:55" x14ac:dyDescent="0.2">
      <c r="A168" s="1307"/>
      <c r="B168" s="1307"/>
      <c r="C168" s="1307"/>
      <c r="D168" s="1307"/>
      <c r="E168" s="1307"/>
      <c r="F168" s="1307"/>
      <c r="G168" s="1307"/>
      <c r="H168" s="1307"/>
      <c r="I168" s="1307"/>
      <c r="J168" s="1307"/>
      <c r="K168" s="1307"/>
      <c r="L168" s="1307"/>
      <c r="M168" s="1307"/>
      <c r="N168" s="1307"/>
      <c r="O168" s="1307"/>
      <c r="P168" s="1307"/>
      <c r="Q168" s="1307"/>
      <c r="R168" s="1307"/>
      <c r="S168" s="1307"/>
      <c r="T168" s="1307"/>
      <c r="U168" s="1307"/>
      <c r="V168" s="1307"/>
      <c r="W168" s="1307"/>
      <c r="X168" s="1307"/>
      <c r="Y168" s="1307"/>
      <c r="Z168" s="1307"/>
      <c r="AA168" s="1307"/>
      <c r="AB168" s="1307"/>
      <c r="AC168" s="1307"/>
      <c r="AD168" s="1307"/>
      <c r="AE168" s="1307"/>
      <c r="AF168" s="1307"/>
      <c r="AG168" s="1307"/>
      <c r="AH168" s="1307"/>
      <c r="AI168" s="1307"/>
      <c r="AJ168" s="1307"/>
      <c r="AK168" s="1307"/>
      <c r="AL168" s="1307"/>
      <c r="AM168" s="1307"/>
      <c r="AN168" s="1307"/>
      <c r="AO168" s="1307"/>
      <c r="AP168" s="1307"/>
      <c r="AQ168" s="1307"/>
      <c r="AR168" s="1307"/>
      <c r="AS168" s="1307"/>
      <c r="AT168" s="1307"/>
      <c r="AU168" s="1307"/>
      <c r="AV168" s="1307"/>
      <c r="AW168" s="1307"/>
      <c r="AX168" s="1307"/>
      <c r="AY168" s="1307"/>
      <c r="AZ168" s="1307"/>
      <c r="BA168" s="1307"/>
      <c r="BB168" s="1307"/>
      <c r="BC168" s="1307"/>
    </row>
    <row r="169" spans="1:55" x14ac:dyDescent="0.2">
      <c r="A169" s="1307"/>
      <c r="B169" s="1307"/>
      <c r="C169" s="1307"/>
      <c r="D169" s="1307"/>
      <c r="E169" s="1307"/>
      <c r="F169" s="1307"/>
      <c r="G169" s="1307"/>
      <c r="H169" s="1307"/>
      <c r="I169" s="1307"/>
      <c r="J169" s="1307"/>
      <c r="K169" s="1307"/>
      <c r="L169" s="1307"/>
      <c r="M169" s="1307"/>
      <c r="N169" s="1307"/>
      <c r="O169" s="1307"/>
      <c r="P169" s="1307"/>
      <c r="Q169" s="1307"/>
      <c r="R169" s="1307"/>
      <c r="S169" s="1307"/>
      <c r="T169" s="1307"/>
      <c r="U169" s="1307"/>
      <c r="V169" s="1307"/>
      <c r="W169" s="1307"/>
      <c r="X169" s="1307"/>
      <c r="Y169" s="1307"/>
      <c r="Z169" s="1307"/>
      <c r="AA169" s="1307"/>
      <c r="AB169" s="1307"/>
      <c r="AC169" s="1307"/>
      <c r="AD169" s="1307"/>
      <c r="AE169" s="1307"/>
      <c r="AF169" s="1307"/>
      <c r="AG169" s="1307"/>
      <c r="AH169" s="1307"/>
      <c r="AI169" s="1307"/>
      <c r="AJ169" s="1307"/>
      <c r="AK169" s="1307"/>
      <c r="AL169" s="1307"/>
      <c r="AM169" s="1307"/>
      <c r="AN169" s="1307"/>
      <c r="AO169" s="1307"/>
      <c r="AP169" s="1307"/>
      <c r="AQ169" s="1307"/>
      <c r="AR169" s="1307"/>
      <c r="AS169" s="1307"/>
      <c r="AT169" s="1307"/>
      <c r="AU169" s="1307"/>
      <c r="AV169" s="1307"/>
      <c r="AW169" s="1307"/>
      <c r="AX169" s="1307"/>
      <c r="AY169" s="1307"/>
      <c r="AZ169" s="1307"/>
      <c r="BA169" s="1307"/>
      <c r="BB169" s="1307"/>
      <c r="BC169" s="1307"/>
    </row>
    <row r="170" spans="1:55" x14ac:dyDescent="0.2">
      <c r="A170" s="1307"/>
      <c r="B170" s="1307"/>
      <c r="C170" s="1307"/>
      <c r="D170" s="1307"/>
      <c r="E170" s="1307"/>
      <c r="F170" s="1307"/>
      <c r="G170" s="1307"/>
      <c r="H170" s="1307"/>
      <c r="I170" s="1307"/>
      <c r="J170" s="1307"/>
      <c r="K170" s="1307"/>
      <c r="L170" s="1307"/>
      <c r="M170" s="1307"/>
      <c r="N170" s="1307"/>
      <c r="O170" s="1307"/>
      <c r="P170" s="1307"/>
      <c r="Q170" s="1307"/>
      <c r="R170" s="1307"/>
      <c r="S170" s="1307"/>
      <c r="T170" s="1307"/>
      <c r="U170" s="1307"/>
      <c r="V170" s="1307"/>
      <c r="W170" s="1307"/>
      <c r="X170" s="1307"/>
      <c r="Y170" s="1307"/>
      <c r="Z170" s="1307"/>
      <c r="AA170" s="1307"/>
      <c r="AB170" s="1307"/>
      <c r="AC170" s="1307"/>
      <c r="AD170" s="1307"/>
      <c r="AE170" s="1307"/>
      <c r="AF170" s="1307"/>
      <c r="AG170" s="1307"/>
      <c r="AH170" s="1307"/>
      <c r="AI170" s="1307"/>
      <c r="AJ170" s="1307"/>
      <c r="AK170" s="1307"/>
      <c r="AL170" s="1307"/>
      <c r="AM170" s="1307"/>
      <c r="AN170" s="1307"/>
      <c r="AO170" s="1307"/>
      <c r="AP170" s="1307"/>
      <c r="AQ170" s="1307"/>
      <c r="AR170" s="1307"/>
      <c r="AS170" s="1307"/>
      <c r="AT170" s="1307"/>
      <c r="AU170" s="1307"/>
      <c r="AV170" s="1307"/>
      <c r="AW170" s="1307"/>
      <c r="AX170" s="1307"/>
      <c r="AY170" s="1307"/>
      <c r="AZ170" s="1307"/>
      <c r="BA170" s="1307"/>
      <c r="BB170" s="1307"/>
      <c r="BC170" s="1307"/>
    </row>
    <row r="171" spans="1:55" x14ac:dyDescent="0.2">
      <c r="A171" s="1307"/>
      <c r="B171" s="1307"/>
      <c r="C171" s="1307"/>
      <c r="D171" s="1307"/>
      <c r="E171" s="1307"/>
      <c r="F171" s="1307"/>
      <c r="G171" s="1307"/>
      <c r="H171" s="1307"/>
      <c r="I171" s="1307"/>
      <c r="J171" s="1307"/>
      <c r="K171" s="1307"/>
      <c r="L171" s="1307"/>
      <c r="M171" s="1307"/>
      <c r="N171" s="1307"/>
      <c r="O171" s="1307"/>
      <c r="P171" s="1307"/>
      <c r="Q171" s="1307"/>
      <c r="R171" s="1307"/>
      <c r="S171" s="1307"/>
      <c r="T171" s="1307"/>
      <c r="U171" s="1307"/>
      <c r="V171" s="1307"/>
      <c r="W171" s="1307"/>
      <c r="X171" s="1307"/>
      <c r="Y171" s="1307"/>
      <c r="Z171" s="1307"/>
      <c r="AA171" s="1307"/>
      <c r="AB171" s="1307"/>
      <c r="AC171" s="1307"/>
      <c r="AD171" s="1307"/>
      <c r="AE171" s="1307"/>
      <c r="AF171" s="1307"/>
      <c r="AG171" s="1307"/>
      <c r="AH171" s="1307"/>
      <c r="AI171" s="1307"/>
      <c r="AJ171" s="1307"/>
      <c r="AK171" s="1307"/>
      <c r="AL171" s="1307"/>
      <c r="AM171" s="1307"/>
      <c r="AN171" s="1307"/>
      <c r="AO171" s="1307"/>
      <c r="AP171" s="1307"/>
      <c r="AQ171" s="1307"/>
      <c r="AR171" s="1307"/>
      <c r="AS171" s="1307"/>
      <c r="AT171" s="1307"/>
      <c r="AU171" s="1307"/>
      <c r="AV171" s="1307"/>
      <c r="AW171" s="1307"/>
      <c r="AX171" s="1307"/>
      <c r="AY171" s="1307"/>
      <c r="AZ171" s="1307"/>
      <c r="BA171" s="1307"/>
      <c r="BB171" s="1307"/>
      <c r="BC171" s="1307"/>
    </row>
    <row r="172" spans="1:55" x14ac:dyDescent="0.2">
      <c r="A172" s="1307"/>
      <c r="B172" s="1307"/>
      <c r="C172" s="1307"/>
      <c r="D172" s="1307"/>
      <c r="E172" s="1307"/>
      <c r="F172" s="1307"/>
      <c r="G172" s="1307"/>
      <c r="H172" s="1307"/>
      <c r="I172" s="1307"/>
      <c r="J172" s="1307"/>
      <c r="K172" s="1307"/>
      <c r="L172" s="1307"/>
      <c r="M172" s="1307"/>
      <c r="N172" s="1307"/>
      <c r="O172" s="1307"/>
      <c r="P172" s="1307"/>
      <c r="Q172" s="1307"/>
      <c r="R172" s="1307"/>
      <c r="S172" s="1307"/>
      <c r="T172" s="1307"/>
      <c r="U172" s="1307"/>
      <c r="V172" s="1307"/>
      <c r="W172" s="1307"/>
      <c r="X172" s="1307"/>
      <c r="Y172" s="1307"/>
      <c r="Z172" s="1307"/>
      <c r="AA172" s="1307"/>
      <c r="AB172" s="1307"/>
      <c r="AC172" s="1307"/>
      <c r="AD172" s="1307"/>
      <c r="AE172" s="1307"/>
      <c r="AF172" s="1307"/>
      <c r="AG172" s="1307"/>
      <c r="AH172" s="1307"/>
      <c r="AI172" s="1307"/>
      <c r="AJ172" s="1307"/>
      <c r="AK172" s="1307"/>
      <c r="AL172" s="1307"/>
      <c r="AM172" s="1307"/>
      <c r="AN172" s="1307"/>
      <c r="AO172" s="1307"/>
      <c r="AP172" s="1307"/>
      <c r="AQ172" s="1307"/>
      <c r="AR172" s="1307"/>
      <c r="AS172" s="1307"/>
      <c r="AT172" s="1307"/>
      <c r="AU172" s="1307"/>
      <c r="AV172" s="1307"/>
      <c r="AW172" s="1307"/>
      <c r="AX172" s="1307"/>
      <c r="AY172" s="1307"/>
      <c r="AZ172" s="1307"/>
      <c r="BA172" s="1307"/>
      <c r="BB172" s="1307"/>
      <c r="BC172" s="1307"/>
    </row>
    <row r="173" spans="1:55" x14ac:dyDescent="0.2">
      <c r="A173" s="1307"/>
      <c r="B173" s="1307"/>
      <c r="C173" s="1307"/>
      <c r="D173" s="1307"/>
      <c r="E173" s="1307"/>
      <c r="F173" s="1307"/>
      <c r="G173" s="1307"/>
      <c r="H173" s="1307"/>
      <c r="I173" s="1307"/>
      <c r="J173" s="1307"/>
      <c r="K173" s="1307"/>
      <c r="L173" s="1307"/>
      <c r="M173" s="1307"/>
      <c r="N173" s="1307"/>
      <c r="O173" s="1307"/>
      <c r="P173" s="1307"/>
      <c r="Q173" s="1307"/>
      <c r="R173" s="1307"/>
      <c r="S173" s="1307"/>
      <c r="T173" s="1307"/>
      <c r="U173" s="1307"/>
      <c r="V173" s="1307"/>
      <c r="W173" s="1307"/>
      <c r="X173" s="1307"/>
      <c r="Y173" s="1307"/>
      <c r="Z173" s="1307"/>
      <c r="AA173" s="1307"/>
      <c r="AB173" s="1307"/>
      <c r="AC173" s="1307"/>
      <c r="AD173" s="1307"/>
      <c r="AE173" s="1307"/>
      <c r="AF173" s="1307"/>
      <c r="AG173" s="1307"/>
      <c r="AH173" s="1307"/>
      <c r="AI173" s="1307"/>
      <c r="AJ173" s="1307"/>
      <c r="AK173" s="1307"/>
      <c r="AL173" s="1307"/>
      <c r="AM173" s="1307"/>
      <c r="AN173" s="1307"/>
      <c r="AO173" s="1307"/>
      <c r="AP173" s="1307"/>
      <c r="AQ173" s="1307"/>
      <c r="AR173" s="1307"/>
      <c r="AS173" s="1307"/>
      <c r="AT173" s="1307"/>
      <c r="AU173" s="1307"/>
      <c r="AV173" s="1307"/>
      <c r="AW173" s="1307"/>
      <c r="AX173" s="1307"/>
      <c r="AY173" s="1307"/>
      <c r="AZ173" s="1307"/>
      <c r="BA173" s="1307"/>
      <c r="BB173" s="1307"/>
      <c r="BC173" s="1307"/>
    </row>
    <row r="174" spans="1:55" x14ac:dyDescent="0.2">
      <c r="A174" s="1307"/>
      <c r="B174" s="1307"/>
      <c r="C174" s="1307"/>
      <c r="D174" s="1307"/>
      <c r="E174" s="1307"/>
      <c r="F174" s="1307"/>
      <c r="G174" s="1307"/>
      <c r="H174" s="1307"/>
      <c r="I174" s="1307"/>
      <c r="J174" s="1307"/>
      <c r="K174" s="1307"/>
      <c r="L174" s="1307"/>
      <c r="M174" s="1307"/>
      <c r="N174" s="1307"/>
      <c r="O174" s="1307"/>
      <c r="P174" s="1307"/>
      <c r="Q174" s="1307"/>
      <c r="R174" s="1307"/>
      <c r="S174" s="1307"/>
      <c r="T174" s="1307"/>
      <c r="U174" s="1307"/>
      <c r="V174" s="1307"/>
      <c r="W174" s="1307"/>
      <c r="X174" s="1307"/>
      <c r="Y174" s="1307"/>
      <c r="Z174" s="1307"/>
      <c r="AA174" s="1307"/>
      <c r="AB174" s="1307"/>
      <c r="AC174" s="1307"/>
      <c r="AD174" s="1307"/>
      <c r="AE174" s="1307"/>
      <c r="AF174" s="1307"/>
      <c r="AG174" s="1307"/>
      <c r="AH174" s="1307"/>
      <c r="AI174" s="1307"/>
      <c r="AJ174" s="1307"/>
      <c r="AK174" s="1307"/>
      <c r="AL174" s="1307"/>
      <c r="AM174" s="1307"/>
      <c r="AN174" s="1307"/>
      <c r="AO174" s="1307"/>
      <c r="AP174" s="1307"/>
      <c r="AQ174" s="1307"/>
      <c r="AR174" s="1307"/>
      <c r="AS174" s="1307"/>
      <c r="AT174" s="1307"/>
      <c r="AU174" s="1307"/>
      <c r="AV174" s="1307"/>
      <c r="AW174" s="1307"/>
      <c r="AX174" s="1307"/>
      <c r="AY174" s="1307"/>
      <c r="AZ174" s="1307"/>
      <c r="BA174" s="1307"/>
      <c r="BB174" s="1307"/>
      <c r="BC174" s="1307"/>
    </row>
    <row r="175" spans="1:55" x14ac:dyDescent="0.2">
      <c r="A175" s="1307"/>
      <c r="B175" s="1307"/>
      <c r="C175" s="1307"/>
      <c r="D175" s="1307"/>
      <c r="E175" s="1307"/>
      <c r="F175" s="1307"/>
      <c r="G175" s="1307"/>
      <c r="H175" s="1307"/>
      <c r="I175" s="1307"/>
      <c r="J175" s="1307"/>
      <c r="K175" s="1307"/>
      <c r="L175" s="1307"/>
      <c r="M175" s="1307"/>
      <c r="N175" s="1307"/>
      <c r="O175" s="1307"/>
      <c r="P175" s="1307"/>
      <c r="Q175" s="1307"/>
      <c r="R175" s="1307"/>
      <c r="S175" s="1307"/>
      <c r="T175" s="1307"/>
      <c r="U175" s="1307"/>
      <c r="V175" s="1307"/>
      <c r="W175" s="1307"/>
      <c r="X175" s="1307"/>
      <c r="Y175" s="1307"/>
      <c r="Z175" s="1307"/>
      <c r="AA175" s="1307"/>
      <c r="AB175" s="1307"/>
      <c r="AC175" s="1307"/>
      <c r="AD175" s="1307"/>
      <c r="AE175" s="1307"/>
      <c r="AF175" s="1307"/>
      <c r="AG175" s="1307"/>
      <c r="AH175" s="1307"/>
      <c r="AI175" s="1307"/>
      <c r="AJ175" s="1307"/>
      <c r="AK175" s="1307"/>
      <c r="AL175" s="1307"/>
      <c r="AM175" s="1307"/>
      <c r="AN175" s="1307"/>
      <c r="AO175" s="1307"/>
      <c r="AP175" s="1307"/>
      <c r="AQ175" s="1307"/>
      <c r="AR175" s="1307"/>
      <c r="AS175" s="1307"/>
      <c r="AT175" s="1307"/>
      <c r="AU175" s="1307"/>
      <c r="AV175" s="1307"/>
      <c r="AW175" s="1307"/>
      <c r="AX175" s="1307"/>
      <c r="AY175" s="1307"/>
      <c r="AZ175" s="1307"/>
      <c r="BA175" s="1307"/>
      <c r="BB175" s="1307"/>
      <c r="BC175" s="1307"/>
    </row>
    <row r="176" spans="1:55" x14ac:dyDescent="0.2">
      <c r="A176" s="1307"/>
      <c r="B176" s="1307"/>
      <c r="C176" s="1307"/>
      <c r="D176" s="1307"/>
      <c r="E176" s="1307"/>
      <c r="F176" s="1307"/>
      <c r="G176" s="1307"/>
      <c r="H176" s="1307"/>
      <c r="I176" s="1307"/>
      <c r="J176" s="1307"/>
      <c r="K176" s="1307"/>
      <c r="L176" s="1307"/>
      <c r="M176" s="1307"/>
      <c r="N176" s="1307"/>
      <c r="O176" s="1307"/>
      <c r="P176" s="1307"/>
      <c r="Q176" s="1307"/>
      <c r="R176" s="1307"/>
      <c r="S176" s="1307"/>
      <c r="T176" s="1307"/>
      <c r="U176" s="1307"/>
      <c r="V176" s="1307"/>
      <c r="W176" s="1307"/>
      <c r="X176" s="1307"/>
      <c r="Y176" s="1307"/>
      <c r="Z176" s="1307"/>
      <c r="AA176" s="1307"/>
      <c r="AB176" s="1307"/>
      <c r="AC176" s="1307"/>
      <c r="AD176" s="1307"/>
      <c r="AE176" s="1307"/>
      <c r="AF176" s="1307"/>
      <c r="AG176" s="1307"/>
      <c r="AH176" s="1307"/>
      <c r="AI176" s="1307"/>
      <c r="AJ176" s="1307"/>
      <c r="AK176" s="1307"/>
      <c r="AL176" s="1307"/>
      <c r="AM176" s="1307"/>
      <c r="AN176" s="1307"/>
      <c r="AO176" s="1307"/>
      <c r="AP176" s="1307"/>
      <c r="AQ176" s="1307"/>
      <c r="AR176" s="1307"/>
      <c r="AS176" s="1307"/>
      <c r="AT176" s="1307"/>
      <c r="AU176" s="1307"/>
      <c r="AV176" s="1307"/>
      <c r="AW176" s="1307"/>
      <c r="AX176" s="1307"/>
      <c r="AY176" s="1307"/>
      <c r="AZ176" s="1307"/>
      <c r="BA176" s="1307"/>
      <c r="BB176" s="1307"/>
      <c r="BC176" s="1307"/>
    </row>
    <row r="177" spans="1:55" x14ac:dyDescent="0.2">
      <c r="A177" s="1307"/>
      <c r="B177" s="1307"/>
      <c r="C177" s="1307"/>
      <c r="D177" s="1307"/>
      <c r="E177" s="1307"/>
      <c r="F177" s="1307"/>
      <c r="G177" s="1307"/>
      <c r="H177" s="1307"/>
      <c r="I177" s="1307"/>
      <c r="J177" s="1307"/>
      <c r="K177" s="1307"/>
      <c r="L177" s="1307"/>
      <c r="M177" s="1307"/>
      <c r="N177" s="1307"/>
      <c r="O177" s="1307"/>
      <c r="P177" s="1307"/>
      <c r="Q177" s="1307"/>
      <c r="R177" s="1307"/>
      <c r="S177" s="1307"/>
      <c r="T177" s="1307"/>
      <c r="U177" s="1307"/>
      <c r="V177" s="1307"/>
      <c r="W177" s="1307"/>
      <c r="X177" s="1307"/>
      <c r="Y177" s="1307"/>
      <c r="Z177" s="1307"/>
      <c r="AA177" s="1307"/>
      <c r="AB177" s="1307"/>
      <c r="AC177" s="1307"/>
      <c r="AD177" s="1307"/>
      <c r="AE177" s="1307"/>
      <c r="AF177" s="1307"/>
      <c r="AG177" s="1307"/>
      <c r="AH177" s="1307"/>
      <c r="AI177" s="1307"/>
      <c r="AJ177" s="1307"/>
      <c r="AK177" s="1307"/>
      <c r="AL177" s="1307"/>
      <c r="AM177" s="1307"/>
      <c r="AN177" s="1307"/>
      <c r="AO177" s="1307"/>
      <c r="AP177" s="1307"/>
      <c r="AQ177" s="1307"/>
      <c r="AR177" s="1307"/>
      <c r="AS177" s="1307"/>
      <c r="AT177" s="1307"/>
      <c r="AU177" s="1307"/>
      <c r="AV177" s="1307"/>
      <c r="AW177" s="1307"/>
      <c r="AX177" s="1307"/>
      <c r="AY177" s="1307"/>
      <c r="AZ177" s="1307"/>
      <c r="BA177" s="1307"/>
      <c r="BB177" s="1307"/>
      <c r="BC177" s="1307"/>
    </row>
    <row r="178" spans="1:55" x14ac:dyDescent="0.2">
      <c r="A178" s="1307"/>
      <c r="B178" s="1307"/>
      <c r="C178" s="1307"/>
      <c r="D178" s="1307"/>
      <c r="E178" s="1307"/>
      <c r="F178" s="1307"/>
      <c r="G178" s="1307"/>
      <c r="H178" s="1307"/>
      <c r="I178" s="1307"/>
      <c r="J178" s="1307"/>
      <c r="K178" s="1307"/>
      <c r="L178" s="1307"/>
      <c r="M178" s="1307"/>
      <c r="N178" s="1307"/>
      <c r="O178" s="1307"/>
      <c r="P178" s="1307"/>
      <c r="Q178" s="1307"/>
      <c r="R178" s="1307"/>
      <c r="S178" s="1307"/>
      <c r="T178" s="1307"/>
      <c r="U178" s="1307"/>
      <c r="V178" s="1307"/>
      <c r="W178" s="1307"/>
      <c r="X178" s="1307"/>
      <c r="Y178" s="1307"/>
      <c r="Z178" s="1307"/>
      <c r="AA178" s="1307"/>
      <c r="AB178" s="1307"/>
      <c r="AC178" s="1307"/>
      <c r="AD178" s="1307"/>
      <c r="AE178" s="1307"/>
      <c r="AF178" s="1307"/>
      <c r="AG178" s="1307"/>
      <c r="AH178" s="1307"/>
      <c r="AI178" s="1307"/>
      <c r="AJ178" s="1307"/>
      <c r="AK178" s="1307"/>
      <c r="AL178" s="1307"/>
      <c r="AM178" s="1307"/>
      <c r="AN178" s="1307"/>
      <c r="AO178" s="1307"/>
      <c r="AP178" s="1307"/>
      <c r="AQ178" s="1307"/>
      <c r="AR178" s="1307"/>
      <c r="AS178" s="1307"/>
      <c r="AT178" s="1307"/>
      <c r="AU178" s="1307"/>
      <c r="AV178" s="1307"/>
      <c r="AW178" s="1307"/>
      <c r="AX178" s="1307"/>
      <c r="AY178" s="1307"/>
      <c r="AZ178" s="1307"/>
      <c r="BA178" s="1307"/>
      <c r="BB178" s="1307"/>
      <c r="BC178" s="1307"/>
    </row>
    <row r="179" spans="1:55" x14ac:dyDescent="0.2">
      <c r="A179" s="1307"/>
      <c r="B179" s="1307"/>
      <c r="C179" s="1307"/>
      <c r="D179" s="1307"/>
      <c r="E179" s="1307"/>
      <c r="F179" s="1307"/>
      <c r="G179" s="1307"/>
      <c r="H179" s="1307"/>
      <c r="I179" s="1307"/>
      <c r="J179" s="1307"/>
      <c r="K179" s="1307"/>
      <c r="L179" s="1307"/>
      <c r="M179" s="1307"/>
      <c r="N179" s="1307"/>
      <c r="O179" s="1307"/>
      <c r="P179" s="1307"/>
      <c r="Q179" s="1307"/>
      <c r="R179" s="1307"/>
      <c r="S179" s="1307"/>
      <c r="T179" s="1307"/>
      <c r="U179" s="1307"/>
      <c r="V179" s="1307"/>
      <c r="W179" s="1307"/>
      <c r="X179" s="1307"/>
      <c r="Y179" s="1307"/>
      <c r="Z179" s="1307"/>
      <c r="AA179" s="1307"/>
      <c r="AB179" s="1307"/>
      <c r="AC179" s="1307"/>
      <c r="AD179" s="1307"/>
      <c r="AE179" s="1307"/>
      <c r="AF179" s="1307"/>
      <c r="AG179" s="1307"/>
      <c r="AH179" s="1307"/>
      <c r="AI179" s="1307"/>
      <c r="AJ179" s="1307"/>
      <c r="AK179" s="1307"/>
      <c r="AL179" s="1307"/>
      <c r="AM179" s="1307"/>
      <c r="AN179" s="1307"/>
      <c r="AO179" s="1307"/>
      <c r="AP179" s="1307"/>
      <c r="AQ179" s="1307"/>
      <c r="AR179" s="1307"/>
      <c r="AS179" s="1307"/>
      <c r="AT179" s="1307"/>
      <c r="AU179" s="1307"/>
      <c r="AV179" s="1307"/>
      <c r="AW179" s="1307"/>
      <c r="AX179" s="1307"/>
      <c r="AY179" s="1307"/>
      <c r="AZ179" s="1307"/>
      <c r="BA179" s="1307"/>
      <c r="BB179" s="1307"/>
      <c r="BC179" s="1307"/>
    </row>
    <row r="180" spans="1:55" x14ac:dyDescent="0.2">
      <c r="A180" s="1307"/>
      <c r="B180" s="1307"/>
      <c r="C180" s="1307"/>
      <c r="D180" s="1307"/>
      <c r="E180" s="1307"/>
      <c r="F180" s="1307"/>
      <c r="G180" s="1307"/>
      <c r="H180" s="1307"/>
      <c r="I180" s="1307"/>
      <c r="J180" s="1307"/>
      <c r="K180" s="1307"/>
      <c r="L180" s="1307"/>
      <c r="M180" s="1307"/>
      <c r="N180" s="1307"/>
      <c r="O180" s="1307"/>
      <c r="P180" s="1307"/>
      <c r="Q180" s="1307"/>
      <c r="R180" s="1307"/>
      <c r="S180" s="1307"/>
      <c r="T180" s="1307"/>
      <c r="U180" s="1307"/>
      <c r="V180" s="1307"/>
      <c r="W180" s="1307"/>
      <c r="X180" s="1307"/>
      <c r="Y180" s="1307"/>
      <c r="Z180" s="1307"/>
      <c r="AA180" s="1307"/>
      <c r="AB180" s="1307"/>
      <c r="AC180" s="1307"/>
      <c r="AD180" s="1307"/>
      <c r="AE180" s="1307"/>
      <c r="AF180" s="1307"/>
      <c r="AG180" s="1307"/>
      <c r="AH180" s="1307"/>
      <c r="AI180" s="1307"/>
      <c r="AJ180" s="1307"/>
      <c r="AK180" s="1307"/>
      <c r="AL180" s="1307"/>
      <c r="AM180" s="1307"/>
      <c r="AN180" s="1307"/>
      <c r="AO180" s="1307"/>
      <c r="AP180" s="1307"/>
      <c r="AQ180" s="1307"/>
      <c r="AR180" s="1307"/>
      <c r="AS180" s="1307"/>
      <c r="AT180" s="1307"/>
      <c r="AU180" s="1307"/>
      <c r="AV180" s="1307"/>
      <c r="AW180" s="1307"/>
      <c r="AX180" s="1307"/>
      <c r="AY180" s="1307"/>
      <c r="AZ180" s="1307"/>
      <c r="BA180" s="1307"/>
      <c r="BB180" s="1307"/>
      <c r="BC180" s="1307"/>
    </row>
    <row r="181" spans="1:55" x14ac:dyDescent="0.2">
      <c r="A181" s="1307"/>
      <c r="B181" s="1307"/>
      <c r="C181" s="1307"/>
      <c r="D181" s="1307"/>
      <c r="E181" s="1307"/>
      <c r="F181" s="1307"/>
      <c r="G181" s="1307"/>
      <c r="H181" s="1307"/>
      <c r="I181" s="1307"/>
      <c r="J181" s="1307"/>
      <c r="K181" s="1307"/>
      <c r="L181" s="1307"/>
      <c r="M181" s="1307"/>
      <c r="N181" s="1307"/>
      <c r="O181" s="1307"/>
      <c r="P181" s="1307"/>
      <c r="Q181" s="1307"/>
      <c r="R181" s="1307"/>
      <c r="S181" s="1307"/>
      <c r="T181" s="1307"/>
      <c r="U181" s="1307"/>
      <c r="V181" s="1307"/>
      <c r="W181" s="1307"/>
      <c r="X181" s="1307"/>
      <c r="Y181" s="1307"/>
      <c r="Z181" s="1307"/>
      <c r="AA181" s="1307"/>
      <c r="AB181" s="1307"/>
      <c r="AC181" s="1307"/>
      <c r="AD181" s="1307"/>
      <c r="AE181" s="1307"/>
      <c r="AF181" s="1307"/>
      <c r="AG181" s="1307"/>
      <c r="AH181" s="1307"/>
      <c r="AI181" s="1307"/>
      <c r="AJ181" s="1307"/>
      <c r="AK181" s="1307"/>
      <c r="AL181" s="1307"/>
      <c r="AM181" s="1307"/>
      <c r="AN181" s="1307"/>
      <c r="AO181" s="1307"/>
      <c r="AP181" s="1307"/>
      <c r="AQ181" s="1307"/>
      <c r="AR181" s="1307"/>
      <c r="AS181" s="1307"/>
      <c r="AT181" s="1307"/>
      <c r="AU181" s="1307"/>
      <c r="AV181" s="1307"/>
      <c r="AW181" s="1307"/>
      <c r="AX181" s="1307"/>
      <c r="AY181" s="1307"/>
      <c r="AZ181" s="1307"/>
      <c r="BA181" s="1307"/>
      <c r="BB181" s="1307"/>
      <c r="BC181" s="1307"/>
    </row>
    <row r="182" spans="1:55" x14ac:dyDescent="0.2">
      <c r="A182" s="1307"/>
      <c r="B182" s="1307"/>
      <c r="C182" s="1307"/>
      <c r="D182" s="1307"/>
      <c r="E182" s="1307"/>
      <c r="F182" s="1307"/>
      <c r="G182" s="1307"/>
      <c r="H182" s="1307"/>
      <c r="I182" s="1307"/>
      <c r="J182" s="1307"/>
      <c r="K182" s="1307"/>
      <c r="L182" s="1307"/>
      <c r="M182" s="1307"/>
      <c r="N182" s="1307"/>
      <c r="O182" s="1307"/>
      <c r="P182" s="1307"/>
      <c r="Q182" s="1307"/>
      <c r="R182" s="1307"/>
      <c r="S182" s="1307"/>
      <c r="T182" s="1307"/>
      <c r="U182" s="1307"/>
      <c r="V182" s="1307"/>
      <c r="W182" s="1307"/>
      <c r="X182" s="1307"/>
      <c r="Y182" s="1307"/>
      <c r="Z182" s="1307"/>
      <c r="AA182" s="1307"/>
      <c r="AB182" s="1307"/>
      <c r="AC182" s="1307"/>
      <c r="AD182" s="1307"/>
      <c r="AE182" s="1307"/>
      <c r="AF182" s="1307"/>
      <c r="AG182" s="1307"/>
      <c r="AH182" s="1307"/>
      <c r="AI182" s="1307"/>
      <c r="AJ182" s="1307"/>
      <c r="AK182" s="1307"/>
      <c r="AL182" s="1307"/>
      <c r="AM182" s="1307"/>
      <c r="AN182" s="1307"/>
      <c r="AO182" s="1307"/>
      <c r="AP182" s="1307"/>
      <c r="AQ182" s="1307"/>
      <c r="AR182" s="1307"/>
      <c r="AS182" s="1307"/>
      <c r="AT182" s="1307"/>
      <c r="AU182" s="1307"/>
      <c r="AV182" s="1307"/>
      <c r="AW182" s="1307"/>
      <c r="AX182" s="1307"/>
      <c r="AY182" s="1307"/>
      <c r="AZ182" s="1307"/>
      <c r="BA182" s="1307"/>
      <c r="BB182" s="1307"/>
      <c r="BC182" s="1307"/>
    </row>
    <row r="183" spans="1:55" x14ac:dyDescent="0.2">
      <c r="A183" s="1307"/>
      <c r="B183" s="1307"/>
      <c r="C183" s="1307"/>
      <c r="D183" s="1307"/>
      <c r="E183" s="1307"/>
      <c r="F183" s="1307"/>
      <c r="G183" s="1307"/>
      <c r="H183" s="1307"/>
      <c r="I183" s="1307"/>
      <c r="J183" s="1307"/>
      <c r="K183" s="1307"/>
      <c r="L183" s="1307"/>
      <c r="M183" s="1307"/>
      <c r="N183" s="1307"/>
      <c r="O183" s="1307"/>
      <c r="P183" s="1307"/>
      <c r="Q183" s="1307"/>
      <c r="R183" s="1307"/>
      <c r="S183" s="1307"/>
      <c r="T183" s="1307"/>
      <c r="U183" s="1307"/>
      <c r="V183" s="1307"/>
      <c r="W183" s="1307"/>
      <c r="X183" s="1307"/>
      <c r="Y183" s="1307"/>
      <c r="Z183" s="1307"/>
      <c r="AA183" s="1307"/>
      <c r="AB183" s="1307"/>
      <c r="AC183" s="1307"/>
      <c r="AD183" s="1307"/>
      <c r="AE183" s="1307"/>
      <c r="AF183" s="1307"/>
      <c r="AG183" s="1307"/>
      <c r="AH183" s="1307"/>
      <c r="AI183" s="1307"/>
      <c r="AJ183" s="1307"/>
      <c r="AK183" s="1307"/>
      <c r="AL183" s="1307"/>
      <c r="AM183" s="1307"/>
      <c r="AN183" s="1307"/>
      <c r="AO183" s="1307"/>
      <c r="AP183" s="1307"/>
      <c r="AQ183" s="1307"/>
      <c r="AR183" s="1307"/>
      <c r="AS183" s="1307"/>
      <c r="AT183" s="1307"/>
      <c r="AU183" s="1307"/>
      <c r="AV183" s="1307"/>
      <c r="AW183" s="1307"/>
      <c r="AX183" s="1307"/>
      <c r="AY183" s="1307"/>
      <c r="AZ183" s="1307"/>
      <c r="BA183" s="1307"/>
      <c r="BB183" s="1307"/>
      <c r="BC183" s="1307"/>
    </row>
    <row r="184" spans="1:55" x14ac:dyDescent="0.2">
      <c r="A184" s="1307"/>
      <c r="B184" s="1307"/>
      <c r="C184" s="1307"/>
      <c r="D184" s="1307"/>
      <c r="E184" s="1307"/>
      <c r="F184" s="1307"/>
      <c r="G184" s="1307"/>
      <c r="H184" s="1307"/>
      <c r="I184" s="1307"/>
      <c r="J184" s="1307"/>
      <c r="K184" s="1307"/>
      <c r="L184" s="1307"/>
      <c r="M184" s="1307"/>
      <c r="N184" s="1307"/>
      <c r="O184" s="1307"/>
      <c r="P184" s="1307"/>
      <c r="Q184" s="1307"/>
      <c r="R184" s="1307"/>
      <c r="S184" s="1307"/>
      <c r="T184" s="1307"/>
      <c r="U184" s="1307"/>
      <c r="V184" s="1307"/>
      <c r="W184" s="1307"/>
      <c r="X184" s="1307"/>
      <c r="Y184" s="1307"/>
      <c r="Z184" s="1307"/>
      <c r="AA184" s="1307"/>
      <c r="AB184" s="1307"/>
      <c r="AC184" s="1307"/>
      <c r="AD184" s="1307"/>
      <c r="AE184" s="1307"/>
      <c r="AF184" s="1307"/>
      <c r="AG184" s="1307"/>
      <c r="AH184" s="1307"/>
      <c r="AI184" s="1307"/>
      <c r="AJ184" s="1307"/>
      <c r="AK184" s="1307"/>
      <c r="AL184" s="1307"/>
      <c r="AM184" s="1307"/>
      <c r="AN184" s="1307"/>
      <c r="AO184" s="1307"/>
      <c r="AP184" s="1307"/>
      <c r="AQ184" s="1307"/>
      <c r="AR184" s="1307"/>
      <c r="AS184" s="1307"/>
      <c r="AT184" s="1307"/>
      <c r="AU184" s="1307"/>
      <c r="AV184" s="1307"/>
      <c r="AW184" s="1307"/>
      <c r="AX184" s="1307"/>
      <c r="AY184" s="1307"/>
      <c r="AZ184" s="1307"/>
      <c r="BA184" s="1307"/>
      <c r="BB184" s="1307"/>
      <c r="BC184" s="1307"/>
    </row>
    <row r="185" spans="1:55" x14ac:dyDescent="0.2">
      <c r="A185" s="1307"/>
      <c r="B185" s="1307"/>
      <c r="C185" s="1307"/>
      <c r="D185" s="1307"/>
      <c r="E185" s="1307"/>
      <c r="F185" s="1307"/>
      <c r="G185" s="1307"/>
      <c r="H185" s="1307"/>
      <c r="I185" s="1307"/>
      <c r="J185" s="1307"/>
      <c r="K185" s="1307"/>
      <c r="L185" s="1307"/>
      <c r="M185" s="1307"/>
      <c r="N185" s="1307"/>
      <c r="O185" s="1307"/>
      <c r="P185" s="1307"/>
      <c r="Q185" s="1307"/>
      <c r="R185" s="1307"/>
      <c r="S185" s="1307"/>
      <c r="T185" s="1307"/>
      <c r="U185" s="1307"/>
      <c r="V185" s="1307"/>
      <c r="W185" s="1307"/>
      <c r="X185" s="1307"/>
      <c r="Y185" s="1307"/>
      <c r="Z185" s="1307"/>
      <c r="AA185" s="1307"/>
      <c r="AB185" s="1307"/>
      <c r="AC185" s="1307"/>
      <c r="AD185" s="1307"/>
      <c r="AE185" s="1307"/>
      <c r="AF185" s="1307"/>
      <c r="AG185" s="1307"/>
      <c r="AH185" s="1307"/>
      <c r="AI185" s="1307"/>
      <c r="AJ185" s="1307"/>
      <c r="AK185" s="1307"/>
      <c r="AL185" s="1307"/>
      <c r="AM185" s="1307"/>
      <c r="AN185" s="1307"/>
      <c r="AO185" s="1307"/>
      <c r="AP185" s="1307"/>
      <c r="AQ185" s="1307"/>
      <c r="AR185" s="1307"/>
      <c r="AS185" s="1307"/>
      <c r="AT185" s="1307"/>
      <c r="AU185" s="1307"/>
      <c r="AV185" s="1307"/>
      <c r="AW185" s="1307"/>
      <c r="AX185" s="1307"/>
      <c r="AY185" s="1307"/>
      <c r="AZ185" s="1307"/>
      <c r="BA185" s="1307"/>
      <c r="BB185" s="1307"/>
      <c r="BC185" s="1307"/>
    </row>
    <row r="186" spans="1:55" x14ac:dyDescent="0.2">
      <c r="A186" s="1307"/>
      <c r="B186" s="1307"/>
      <c r="C186" s="1307"/>
      <c r="D186" s="1307"/>
      <c r="E186" s="1307"/>
      <c r="F186" s="1307"/>
      <c r="G186" s="1307"/>
      <c r="H186" s="1307"/>
      <c r="I186" s="1307"/>
      <c r="J186" s="1307"/>
      <c r="K186" s="1307"/>
      <c r="L186" s="1307"/>
      <c r="M186" s="1307"/>
      <c r="N186" s="1307"/>
      <c r="O186" s="1307"/>
      <c r="P186" s="1307"/>
      <c r="Q186" s="1307"/>
      <c r="R186" s="1307"/>
      <c r="S186" s="1307"/>
      <c r="T186" s="1307"/>
      <c r="U186" s="1307"/>
      <c r="V186" s="1307"/>
      <c r="W186" s="1307"/>
      <c r="X186" s="1307"/>
      <c r="Y186" s="1307"/>
      <c r="Z186" s="1307"/>
      <c r="AA186" s="1307"/>
      <c r="AB186" s="1307"/>
      <c r="AC186" s="1307"/>
      <c r="AD186" s="1307"/>
      <c r="AE186" s="1307"/>
      <c r="AF186" s="1307"/>
      <c r="AG186" s="1307"/>
      <c r="AH186" s="1307"/>
      <c r="AI186" s="1307"/>
      <c r="AJ186" s="1307"/>
      <c r="AK186" s="1307"/>
      <c r="AL186" s="1307"/>
      <c r="AM186" s="1307"/>
      <c r="AN186" s="1307"/>
      <c r="AO186" s="1307"/>
      <c r="AP186" s="1307"/>
      <c r="AQ186" s="1307"/>
      <c r="AR186" s="1307"/>
      <c r="AS186" s="1307"/>
      <c r="AT186" s="1307"/>
      <c r="AU186" s="1307"/>
      <c r="AV186" s="1307"/>
      <c r="AW186" s="1307"/>
      <c r="AX186" s="1307"/>
      <c r="AY186" s="1307"/>
      <c r="AZ186" s="1307"/>
      <c r="BA186" s="1307"/>
      <c r="BB186" s="1307"/>
      <c r="BC186" s="1307"/>
    </row>
    <row r="187" spans="1:55" x14ac:dyDescent="0.2">
      <c r="A187" s="1307"/>
      <c r="B187" s="1307"/>
      <c r="C187" s="1307"/>
      <c r="D187" s="1307"/>
      <c r="E187" s="1307"/>
      <c r="F187" s="1307"/>
      <c r="G187" s="1307"/>
      <c r="H187" s="1307"/>
      <c r="I187" s="1307"/>
      <c r="J187" s="1307"/>
      <c r="K187" s="1307"/>
      <c r="L187" s="1307"/>
      <c r="M187" s="1307"/>
      <c r="N187" s="1307"/>
      <c r="O187" s="1307"/>
      <c r="P187" s="1307"/>
      <c r="Q187" s="1307"/>
      <c r="R187" s="1307"/>
      <c r="S187" s="1307"/>
      <c r="T187" s="1307"/>
      <c r="U187" s="1307"/>
      <c r="V187" s="1307"/>
      <c r="W187" s="1307"/>
      <c r="X187" s="1307"/>
      <c r="Y187" s="1307"/>
      <c r="Z187" s="1307"/>
      <c r="AA187" s="1307"/>
      <c r="AB187" s="1307"/>
      <c r="AC187" s="1307"/>
      <c r="AD187" s="1307"/>
      <c r="AE187" s="1307"/>
      <c r="AF187" s="1307"/>
      <c r="AG187" s="1307"/>
      <c r="AH187" s="1307"/>
      <c r="AI187" s="1307"/>
      <c r="AJ187" s="1307"/>
      <c r="AK187" s="1307"/>
      <c r="AL187" s="1307"/>
      <c r="AM187" s="1307"/>
      <c r="AN187" s="1307"/>
      <c r="AO187" s="1307"/>
      <c r="AP187" s="1307"/>
      <c r="AQ187" s="1307"/>
      <c r="AR187" s="1307"/>
      <c r="AS187" s="1307"/>
      <c r="AT187" s="1307"/>
      <c r="AU187" s="1307"/>
      <c r="AV187" s="1307"/>
      <c r="AW187" s="1307"/>
      <c r="AX187" s="1307"/>
      <c r="AY187" s="1307"/>
      <c r="AZ187" s="1307"/>
      <c r="BA187" s="1307"/>
      <c r="BB187" s="1307"/>
      <c r="BC187" s="1307"/>
    </row>
    <row r="188" spans="1:55" x14ac:dyDescent="0.2">
      <c r="A188" s="1307"/>
      <c r="B188" s="1307"/>
      <c r="C188" s="1307"/>
      <c r="D188" s="1307"/>
      <c r="E188" s="1307"/>
      <c r="F188" s="1307"/>
      <c r="G188" s="1307"/>
      <c r="H188" s="1307"/>
      <c r="I188" s="1307"/>
      <c r="J188" s="1307"/>
      <c r="K188" s="1307"/>
      <c r="L188" s="1307"/>
      <c r="M188" s="1307"/>
      <c r="N188" s="1307"/>
      <c r="O188" s="1307"/>
      <c r="P188" s="1307"/>
      <c r="Q188" s="1307"/>
      <c r="R188" s="1307"/>
      <c r="S188" s="1307"/>
      <c r="T188" s="1307"/>
      <c r="U188" s="1307"/>
      <c r="V188" s="1307"/>
      <c r="W188" s="1307"/>
      <c r="X188" s="1307"/>
      <c r="Y188" s="1307"/>
      <c r="Z188" s="1307"/>
      <c r="AA188" s="1307"/>
      <c r="AB188" s="1307"/>
      <c r="AC188" s="1307"/>
      <c r="AD188" s="1307"/>
      <c r="AE188" s="1307"/>
      <c r="AF188" s="1307"/>
      <c r="AG188" s="1307"/>
      <c r="AH188" s="1307"/>
      <c r="AI188" s="1307"/>
      <c r="AJ188" s="1307"/>
      <c r="AK188" s="1307"/>
      <c r="AL188" s="1307"/>
      <c r="AM188" s="1307"/>
      <c r="AN188" s="1307"/>
      <c r="AO188" s="1307"/>
      <c r="AP188" s="1307"/>
      <c r="AQ188" s="1307"/>
      <c r="AR188" s="1307"/>
      <c r="AS188" s="1307"/>
      <c r="AT188" s="1307"/>
      <c r="AU188" s="1307"/>
      <c r="AV188" s="1307"/>
      <c r="AW188" s="1307"/>
      <c r="AX188" s="1307"/>
      <c r="AY188" s="1307"/>
      <c r="AZ188" s="1307"/>
      <c r="BA188" s="1307"/>
      <c r="BB188" s="1307"/>
      <c r="BC188" s="1307"/>
    </row>
    <row r="189" spans="1:55" x14ac:dyDescent="0.2">
      <c r="A189" s="1307"/>
      <c r="B189" s="1307"/>
      <c r="C189" s="1307"/>
      <c r="D189" s="1307"/>
      <c r="E189" s="1307"/>
      <c r="F189" s="1307"/>
      <c r="G189" s="1307"/>
      <c r="H189" s="1307"/>
      <c r="I189" s="1307"/>
      <c r="J189" s="1307"/>
      <c r="K189" s="1307"/>
      <c r="L189" s="1307"/>
      <c r="M189" s="1307"/>
      <c r="N189" s="1307"/>
      <c r="O189" s="1307"/>
      <c r="P189" s="1307"/>
      <c r="Q189" s="1307"/>
      <c r="R189" s="1307"/>
      <c r="S189" s="1307"/>
      <c r="T189" s="1307"/>
      <c r="U189" s="1307"/>
      <c r="V189" s="1307"/>
      <c r="W189" s="1307"/>
      <c r="X189" s="1307"/>
      <c r="Y189" s="1307"/>
      <c r="Z189" s="1307"/>
      <c r="AA189" s="1307"/>
      <c r="AB189" s="1307"/>
      <c r="AC189" s="1307"/>
      <c r="AD189" s="1307"/>
      <c r="AE189" s="1307"/>
      <c r="AF189" s="1307"/>
      <c r="AG189" s="1307"/>
      <c r="AH189" s="1307"/>
      <c r="AI189" s="1307"/>
      <c r="AJ189" s="1307"/>
      <c r="AK189" s="1307"/>
      <c r="AL189" s="1307"/>
      <c r="AM189" s="1307"/>
      <c r="AN189" s="1307"/>
      <c r="AO189" s="1307"/>
      <c r="AP189" s="1307"/>
      <c r="AQ189" s="1307"/>
      <c r="AR189" s="1307"/>
      <c r="AS189" s="1307"/>
      <c r="AT189" s="1307"/>
      <c r="AU189" s="1307"/>
      <c r="AV189" s="1307"/>
      <c r="AW189" s="1307"/>
      <c r="AX189" s="1307"/>
      <c r="AY189" s="1307"/>
      <c r="AZ189" s="1307"/>
      <c r="BA189" s="1307"/>
      <c r="BB189" s="1307"/>
      <c r="BC189" s="1307"/>
    </row>
    <row r="190" spans="1:55" x14ac:dyDescent="0.2">
      <c r="A190" s="1307"/>
      <c r="B190" s="1307"/>
      <c r="C190" s="1307"/>
      <c r="D190" s="1307"/>
      <c r="E190" s="1307"/>
      <c r="F190" s="1307"/>
      <c r="G190" s="1307"/>
      <c r="H190" s="1307"/>
      <c r="I190" s="1307"/>
      <c r="J190" s="1307"/>
      <c r="K190" s="1307"/>
      <c r="L190" s="1307"/>
      <c r="M190" s="1307"/>
      <c r="N190" s="1307"/>
      <c r="O190" s="1307"/>
      <c r="P190" s="1307"/>
      <c r="Q190" s="1307"/>
      <c r="R190" s="1307"/>
      <c r="S190" s="1307"/>
      <c r="T190" s="1307"/>
      <c r="U190" s="1307"/>
      <c r="V190" s="1307"/>
      <c r="W190" s="1307"/>
      <c r="X190" s="1307"/>
      <c r="Y190" s="1307"/>
      <c r="Z190" s="1307"/>
      <c r="AA190" s="1307"/>
      <c r="AB190" s="1307"/>
      <c r="AC190" s="1307"/>
      <c r="AD190" s="1307"/>
      <c r="AE190" s="1307"/>
      <c r="AF190" s="1307"/>
      <c r="AG190" s="1307"/>
      <c r="AH190" s="1307"/>
      <c r="AI190" s="1307"/>
      <c r="AJ190" s="1307"/>
      <c r="AK190" s="1307"/>
      <c r="AL190" s="1307"/>
      <c r="AM190" s="1307"/>
      <c r="AN190" s="1307"/>
      <c r="AO190" s="1307"/>
      <c r="AP190" s="1307"/>
      <c r="AQ190" s="1307"/>
      <c r="AR190" s="1307"/>
      <c r="AS190" s="1307"/>
      <c r="AT190" s="1307"/>
      <c r="AU190" s="1307"/>
      <c r="AV190" s="1307"/>
      <c r="AW190" s="1307"/>
      <c r="AX190" s="1307"/>
      <c r="AY190" s="1307"/>
      <c r="AZ190" s="1307"/>
      <c r="BA190" s="1307"/>
      <c r="BB190" s="1307"/>
      <c r="BC190" s="1307"/>
    </row>
    <row r="191" spans="1:55" x14ac:dyDescent="0.2">
      <c r="A191" s="1307"/>
      <c r="B191" s="1307"/>
      <c r="C191" s="1307"/>
      <c r="D191" s="1307"/>
      <c r="E191" s="1307"/>
      <c r="F191" s="1307"/>
      <c r="G191" s="1307"/>
      <c r="H191" s="1307"/>
      <c r="I191" s="1307"/>
      <c r="J191" s="1307"/>
      <c r="K191" s="1307"/>
      <c r="L191" s="1307"/>
      <c r="M191" s="1307"/>
      <c r="N191" s="1307"/>
      <c r="O191" s="1307"/>
      <c r="P191" s="1307"/>
      <c r="Q191" s="1307"/>
      <c r="R191" s="1307"/>
      <c r="S191" s="1307"/>
      <c r="T191" s="1307"/>
      <c r="U191" s="1307"/>
      <c r="V191" s="1307"/>
      <c r="W191" s="1307"/>
      <c r="X191" s="1307"/>
      <c r="Y191" s="1307"/>
      <c r="Z191" s="1307"/>
      <c r="AA191" s="1307"/>
      <c r="AB191" s="1307"/>
      <c r="AC191" s="1307"/>
      <c r="AD191" s="1307"/>
      <c r="AE191" s="1307"/>
      <c r="AF191" s="1307"/>
      <c r="AG191" s="1307"/>
      <c r="AH191" s="1307"/>
      <c r="AI191" s="1307"/>
      <c r="AJ191" s="1307"/>
      <c r="AK191" s="1307"/>
      <c r="AL191" s="1307"/>
      <c r="AM191" s="1307"/>
      <c r="AN191" s="1307"/>
      <c r="AO191" s="1307"/>
      <c r="AP191" s="1307"/>
      <c r="AQ191" s="1307"/>
      <c r="AR191" s="1307"/>
      <c r="AS191" s="1307"/>
      <c r="AT191" s="1307"/>
      <c r="AU191" s="1307"/>
      <c r="AV191" s="1307"/>
      <c r="AW191" s="1307"/>
      <c r="AX191" s="1307"/>
      <c r="AY191" s="1307"/>
      <c r="AZ191" s="1307"/>
      <c r="BA191" s="1307"/>
      <c r="BB191" s="1307"/>
      <c r="BC191" s="1307"/>
    </row>
    <row r="192" spans="1:55" x14ac:dyDescent="0.2">
      <c r="A192" s="1307"/>
      <c r="B192" s="1307"/>
      <c r="C192" s="1307"/>
      <c r="D192" s="1307"/>
      <c r="E192" s="1307"/>
      <c r="F192" s="1307"/>
      <c r="G192" s="1307"/>
      <c r="H192" s="1307"/>
      <c r="I192" s="1307"/>
      <c r="J192" s="1307"/>
      <c r="K192" s="1307"/>
      <c r="L192" s="1307"/>
      <c r="M192" s="1307"/>
      <c r="N192" s="1307"/>
      <c r="O192" s="1307"/>
      <c r="P192" s="1307"/>
      <c r="Q192" s="1307"/>
      <c r="R192" s="1307"/>
      <c r="S192" s="1307"/>
      <c r="T192" s="1307"/>
      <c r="U192" s="1307"/>
      <c r="V192" s="1307"/>
      <c r="W192" s="1307"/>
      <c r="X192" s="1307"/>
      <c r="Y192" s="1307"/>
      <c r="Z192" s="1307"/>
      <c r="AA192" s="1307"/>
      <c r="AB192" s="1307"/>
      <c r="AC192" s="1307"/>
      <c r="AD192" s="1307"/>
      <c r="AE192" s="1307"/>
      <c r="AF192" s="1307"/>
      <c r="AG192" s="1307"/>
      <c r="AH192" s="1307"/>
      <c r="AI192" s="1307"/>
      <c r="AJ192" s="1307"/>
      <c r="AK192" s="1307"/>
      <c r="AL192" s="1307"/>
      <c r="AM192" s="1307"/>
      <c r="AN192" s="1307"/>
      <c r="AO192" s="1307"/>
      <c r="AP192" s="1307"/>
      <c r="AQ192" s="1307"/>
      <c r="AR192" s="1307"/>
      <c r="AS192" s="1307"/>
      <c r="AT192" s="1307"/>
      <c r="AU192" s="1307"/>
      <c r="AV192" s="1307"/>
      <c r="AW192" s="1307"/>
      <c r="AX192" s="1307"/>
      <c r="AY192" s="1307"/>
      <c r="AZ192" s="1307"/>
      <c r="BA192" s="1307"/>
      <c r="BB192" s="1307"/>
      <c r="BC192" s="1307"/>
    </row>
    <row r="193" spans="1:55" x14ac:dyDescent="0.2">
      <c r="A193" s="1307"/>
      <c r="B193" s="1307"/>
      <c r="C193" s="1307"/>
      <c r="D193" s="1307"/>
      <c r="E193" s="1307"/>
      <c r="F193" s="1307"/>
      <c r="G193" s="1307"/>
      <c r="H193" s="1307"/>
      <c r="I193" s="1307"/>
      <c r="J193" s="1307"/>
      <c r="K193" s="1307"/>
      <c r="L193" s="1307"/>
      <c r="M193" s="1307"/>
      <c r="N193" s="1307"/>
      <c r="O193" s="1307"/>
      <c r="P193" s="1307"/>
      <c r="Q193" s="1307"/>
      <c r="R193" s="1307"/>
      <c r="S193" s="1307"/>
      <c r="T193" s="1307"/>
      <c r="U193" s="1307"/>
      <c r="V193" s="1307"/>
      <c r="W193" s="1307"/>
      <c r="X193" s="1307"/>
      <c r="Y193" s="1307"/>
      <c r="Z193" s="1307"/>
      <c r="AA193" s="1307"/>
      <c r="AB193" s="1307"/>
      <c r="AC193" s="1307"/>
      <c r="AD193" s="1307"/>
      <c r="AE193" s="1307"/>
      <c r="AF193" s="1307"/>
      <c r="AG193" s="1307"/>
      <c r="AH193" s="1307"/>
      <c r="AI193" s="1307"/>
      <c r="AJ193" s="1307"/>
      <c r="AK193" s="1307"/>
      <c r="AL193" s="1307"/>
      <c r="AM193" s="1307"/>
      <c r="AN193" s="1307"/>
      <c r="AO193" s="1307"/>
      <c r="AP193" s="1307"/>
      <c r="AQ193" s="1307"/>
      <c r="AR193" s="1307"/>
      <c r="AS193" s="1307"/>
      <c r="AT193" s="1307"/>
      <c r="AU193" s="1307"/>
      <c r="AV193" s="1307"/>
      <c r="AW193" s="1307"/>
      <c r="AX193" s="1307"/>
      <c r="AY193" s="1307"/>
      <c r="AZ193" s="1307"/>
      <c r="BA193" s="1307"/>
      <c r="BB193" s="1307"/>
      <c r="BC193" s="1307"/>
    </row>
    <row r="194" spans="1:55" x14ac:dyDescent="0.2">
      <c r="A194" s="1307"/>
      <c r="B194" s="1307"/>
      <c r="C194" s="1307"/>
      <c r="D194" s="1307"/>
      <c r="E194" s="1307"/>
      <c r="F194" s="1307"/>
      <c r="G194" s="1307"/>
      <c r="H194" s="1307"/>
      <c r="I194" s="1307"/>
      <c r="J194" s="1307"/>
      <c r="K194" s="1307"/>
      <c r="L194" s="1307"/>
      <c r="M194" s="1307"/>
      <c r="N194" s="1307"/>
      <c r="O194" s="1307"/>
      <c r="P194" s="1307"/>
      <c r="Q194" s="1307"/>
      <c r="R194" s="1307"/>
      <c r="S194" s="1307"/>
      <c r="T194" s="1307"/>
      <c r="U194" s="1307"/>
      <c r="V194" s="1307"/>
      <c r="W194" s="1307"/>
      <c r="X194" s="1307"/>
      <c r="Y194" s="1307"/>
      <c r="Z194" s="1307"/>
      <c r="AA194" s="1307"/>
      <c r="AB194" s="1307"/>
      <c r="AC194" s="1307"/>
      <c r="AD194" s="1307"/>
      <c r="AE194" s="1307"/>
      <c r="AF194" s="1307"/>
      <c r="AG194" s="1307"/>
      <c r="AH194" s="1307"/>
      <c r="AI194" s="1307"/>
      <c r="AJ194" s="1307"/>
      <c r="AK194" s="1307"/>
      <c r="AL194" s="1307"/>
      <c r="AM194" s="1307"/>
      <c r="AN194" s="1307"/>
      <c r="AO194" s="1307"/>
      <c r="AP194" s="1307"/>
      <c r="AQ194" s="1307"/>
      <c r="AR194" s="1307"/>
      <c r="AS194" s="1307"/>
      <c r="AT194" s="1307"/>
      <c r="AU194" s="1307"/>
      <c r="AV194" s="1307"/>
      <c r="AW194" s="1307"/>
      <c r="AX194" s="1307"/>
      <c r="AY194" s="1307"/>
      <c r="AZ194" s="1307"/>
      <c r="BA194" s="1307"/>
      <c r="BB194" s="1307"/>
      <c r="BC194" s="1307"/>
    </row>
    <row r="195" spans="1:55" x14ac:dyDescent="0.2">
      <c r="A195" s="1307"/>
      <c r="B195" s="1307"/>
      <c r="C195" s="1307"/>
      <c r="D195" s="1307"/>
      <c r="E195" s="1307"/>
      <c r="F195" s="1307"/>
      <c r="G195" s="1307"/>
      <c r="H195" s="1307"/>
      <c r="I195" s="1307"/>
      <c r="J195" s="1307"/>
      <c r="K195" s="1307"/>
      <c r="L195" s="1307"/>
      <c r="M195" s="1307"/>
      <c r="N195" s="1307"/>
      <c r="O195" s="1307"/>
      <c r="P195" s="1307"/>
      <c r="Q195" s="1307"/>
      <c r="R195" s="1307"/>
      <c r="S195" s="1307"/>
      <c r="T195" s="1307"/>
      <c r="U195" s="1307"/>
      <c r="V195" s="1307"/>
      <c r="W195" s="1307"/>
      <c r="X195" s="1307"/>
      <c r="Y195" s="1307"/>
      <c r="Z195" s="1307"/>
      <c r="AA195" s="1307"/>
      <c r="AB195" s="1307"/>
      <c r="AC195" s="1307"/>
      <c r="AD195" s="1307"/>
      <c r="AE195" s="1307"/>
      <c r="AF195" s="1307"/>
      <c r="AG195" s="1307"/>
      <c r="AH195" s="1307"/>
      <c r="AI195" s="1307"/>
      <c r="AJ195" s="1307"/>
      <c r="AK195" s="1307"/>
      <c r="AL195" s="1307"/>
      <c r="AM195" s="1307"/>
      <c r="AN195" s="1307"/>
      <c r="AO195" s="1307"/>
      <c r="AP195" s="1307"/>
      <c r="AQ195" s="1307"/>
      <c r="AR195" s="1307"/>
      <c r="AS195" s="1307"/>
      <c r="AT195" s="1307"/>
      <c r="AU195" s="1307"/>
      <c r="AV195" s="1307"/>
      <c r="AW195" s="1307"/>
      <c r="AX195" s="1307"/>
      <c r="AY195" s="1307"/>
      <c r="AZ195" s="1307"/>
      <c r="BA195" s="1307"/>
      <c r="BB195" s="1307"/>
      <c r="BC195" s="1307"/>
    </row>
    <row r="196" spans="1:55" x14ac:dyDescent="0.2">
      <c r="A196" s="1307"/>
      <c r="B196" s="1307"/>
      <c r="C196" s="1307"/>
      <c r="D196" s="1307"/>
      <c r="E196" s="1307"/>
      <c r="F196" s="1307"/>
      <c r="G196" s="1307"/>
      <c r="H196" s="1307"/>
      <c r="I196" s="1307"/>
      <c r="J196" s="1307"/>
      <c r="K196" s="1307"/>
      <c r="L196" s="1307"/>
      <c r="M196" s="1307"/>
      <c r="N196" s="1307"/>
      <c r="O196" s="1307"/>
      <c r="P196" s="1307"/>
      <c r="Q196" s="1307"/>
      <c r="R196" s="1307"/>
      <c r="S196" s="1307"/>
      <c r="T196" s="1307"/>
      <c r="U196" s="1307"/>
      <c r="V196" s="1307"/>
      <c r="W196" s="1307"/>
      <c r="X196" s="1307"/>
      <c r="Y196" s="1307"/>
      <c r="Z196" s="1307"/>
      <c r="AA196" s="1307"/>
      <c r="AB196" s="1307"/>
      <c r="AC196" s="1307"/>
      <c r="AD196" s="1307"/>
      <c r="AE196" s="1307"/>
      <c r="AF196" s="1307"/>
      <c r="AG196" s="1307"/>
      <c r="AH196" s="1307"/>
      <c r="AI196" s="1307"/>
      <c r="AJ196" s="1307"/>
      <c r="AK196" s="1307"/>
      <c r="AL196" s="1307"/>
      <c r="AM196" s="1307"/>
      <c r="AN196" s="1307"/>
      <c r="AO196" s="1307"/>
      <c r="AP196" s="1307"/>
      <c r="AQ196" s="1307"/>
      <c r="AR196" s="1307"/>
      <c r="AS196" s="1307"/>
      <c r="AT196" s="1307"/>
      <c r="AU196" s="1307"/>
      <c r="AV196" s="1307"/>
      <c r="AW196" s="1307"/>
      <c r="AX196" s="1307"/>
      <c r="AY196" s="1307"/>
      <c r="AZ196" s="1307"/>
      <c r="BA196" s="1307"/>
      <c r="BB196" s="1307"/>
      <c r="BC196" s="1307"/>
    </row>
    <row r="197" spans="1:55" x14ac:dyDescent="0.2">
      <c r="A197" s="1307"/>
      <c r="B197" s="1307"/>
      <c r="C197" s="1307"/>
      <c r="D197" s="1307"/>
      <c r="E197" s="1307"/>
      <c r="F197" s="1307"/>
      <c r="G197" s="1307"/>
      <c r="H197" s="1307"/>
      <c r="I197" s="1307"/>
      <c r="J197" s="1307"/>
      <c r="K197" s="1307"/>
      <c r="L197" s="1307"/>
      <c r="M197" s="1307"/>
      <c r="N197" s="1307"/>
      <c r="O197" s="1307"/>
      <c r="P197" s="1307"/>
      <c r="Q197" s="1307"/>
      <c r="R197" s="1307"/>
      <c r="S197" s="1307"/>
      <c r="T197" s="1307"/>
      <c r="U197" s="1307"/>
      <c r="V197" s="1307"/>
      <c r="W197" s="1307"/>
      <c r="X197" s="1307"/>
      <c r="Y197" s="1307"/>
      <c r="Z197" s="1307"/>
      <c r="AA197" s="1307"/>
      <c r="AB197" s="1307"/>
      <c r="AC197" s="1307"/>
      <c r="AD197" s="1307"/>
      <c r="AE197" s="1307"/>
      <c r="AF197" s="1307"/>
      <c r="AG197" s="1307"/>
      <c r="AH197" s="1307"/>
      <c r="AI197" s="1307"/>
      <c r="AJ197" s="1307"/>
      <c r="AK197" s="1307"/>
      <c r="AL197" s="1307"/>
      <c r="AM197" s="1307"/>
      <c r="AN197" s="1307"/>
      <c r="AO197" s="1307"/>
      <c r="AP197" s="1307"/>
      <c r="AQ197" s="1307"/>
      <c r="AR197" s="1307"/>
      <c r="AS197" s="1307"/>
      <c r="AT197" s="1307"/>
      <c r="AU197" s="1307"/>
      <c r="AV197" s="1307"/>
      <c r="AW197" s="1307"/>
      <c r="AX197" s="1307"/>
      <c r="AY197" s="1307"/>
      <c r="AZ197" s="1307"/>
      <c r="BA197" s="1307"/>
      <c r="BB197" s="1307"/>
      <c r="BC197" s="1307"/>
    </row>
    <row r="198" spans="1:55" x14ac:dyDescent="0.2">
      <c r="A198" s="1307"/>
      <c r="B198" s="1307"/>
      <c r="C198" s="1307"/>
      <c r="D198" s="1307"/>
      <c r="E198" s="1307"/>
      <c r="F198" s="1307"/>
      <c r="G198" s="1307"/>
      <c r="H198" s="1307"/>
      <c r="I198" s="1307"/>
      <c r="J198" s="1307"/>
      <c r="K198" s="1307"/>
      <c r="L198" s="1307"/>
      <c r="M198" s="1307"/>
      <c r="N198" s="1307"/>
      <c r="O198" s="1307"/>
      <c r="P198" s="1307"/>
      <c r="Q198" s="1307"/>
      <c r="R198" s="1307"/>
      <c r="S198" s="1307"/>
      <c r="T198" s="1307"/>
      <c r="U198" s="1307"/>
      <c r="V198" s="1307"/>
      <c r="W198" s="1307"/>
      <c r="X198" s="1307"/>
      <c r="Y198" s="1307"/>
      <c r="Z198" s="1307"/>
      <c r="AA198" s="1307"/>
      <c r="AB198" s="1307"/>
      <c r="AC198" s="1307"/>
      <c r="AD198" s="1307"/>
      <c r="AE198" s="1307"/>
      <c r="AF198" s="1307"/>
      <c r="AG198" s="1307"/>
      <c r="AH198" s="1307"/>
      <c r="AI198" s="1307"/>
      <c r="AJ198" s="1307"/>
      <c r="AK198" s="1307"/>
      <c r="AL198" s="1307"/>
      <c r="AM198" s="1307"/>
      <c r="AN198" s="1307"/>
      <c r="AO198" s="1307"/>
      <c r="AP198" s="1307"/>
      <c r="AQ198" s="1307"/>
      <c r="AR198" s="1307"/>
      <c r="AS198" s="1307"/>
      <c r="AT198" s="1307"/>
      <c r="AU198" s="1307"/>
      <c r="AV198" s="1307"/>
      <c r="AW198" s="1307"/>
      <c r="AX198" s="1307"/>
      <c r="AY198" s="1307"/>
      <c r="AZ198" s="1307"/>
      <c r="BA198" s="1307"/>
      <c r="BB198" s="1307"/>
      <c r="BC198" s="1307"/>
    </row>
    <row r="199" spans="1:55" x14ac:dyDescent="0.2">
      <c r="A199" s="1307"/>
      <c r="B199" s="1307"/>
      <c r="C199" s="1307"/>
      <c r="D199" s="1307"/>
      <c r="E199" s="1307"/>
      <c r="F199" s="1307"/>
      <c r="G199" s="1307"/>
      <c r="H199" s="1307"/>
      <c r="I199" s="1307"/>
      <c r="J199" s="1307"/>
      <c r="K199" s="1307"/>
      <c r="L199" s="1307"/>
      <c r="M199" s="1307"/>
      <c r="N199" s="1307"/>
      <c r="O199" s="1307"/>
      <c r="P199" s="1307"/>
      <c r="Q199" s="1307"/>
      <c r="R199" s="1307"/>
      <c r="S199" s="1307"/>
      <c r="T199" s="1307"/>
      <c r="U199" s="1307"/>
      <c r="V199" s="1307"/>
      <c r="W199" s="1307"/>
      <c r="X199" s="1307"/>
      <c r="Y199" s="1307"/>
      <c r="Z199" s="1307"/>
      <c r="AA199" s="1307"/>
      <c r="AB199" s="1307"/>
      <c r="AC199" s="1307"/>
      <c r="AD199" s="1307"/>
      <c r="AE199" s="1307"/>
      <c r="AF199" s="1307"/>
      <c r="AG199" s="1307"/>
      <c r="AH199" s="1307"/>
      <c r="AI199" s="1307"/>
      <c r="AJ199" s="1307"/>
      <c r="AK199" s="1307"/>
      <c r="AL199" s="1307"/>
      <c r="AM199" s="1307"/>
      <c r="AN199" s="1307"/>
      <c r="AO199" s="1307"/>
      <c r="AP199" s="1307"/>
      <c r="AQ199" s="1307"/>
      <c r="AR199" s="1307"/>
      <c r="AS199" s="1307"/>
      <c r="AT199" s="1307"/>
      <c r="AU199" s="1307"/>
      <c r="AV199" s="1307"/>
      <c r="AW199" s="1307"/>
      <c r="AX199" s="1307"/>
      <c r="AY199" s="1307"/>
      <c r="AZ199" s="1307"/>
      <c r="BA199" s="1307"/>
      <c r="BB199" s="1307"/>
      <c r="BC199" s="1307"/>
    </row>
    <row r="200" spans="1:55" x14ac:dyDescent="0.2">
      <c r="A200" s="1307"/>
      <c r="B200" s="1307"/>
      <c r="C200" s="1307"/>
      <c r="D200" s="1307"/>
      <c r="E200" s="1307"/>
      <c r="F200" s="1307"/>
      <c r="G200" s="1307"/>
      <c r="H200" s="1307"/>
      <c r="I200" s="1307"/>
      <c r="J200" s="1307"/>
      <c r="K200" s="1307"/>
      <c r="L200" s="1307"/>
      <c r="M200" s="1307"/>
      <c r="N200" s="1307"/>
      <c r="O200" s="1307"/>
      <c r="P200" s="1307"/>
      <c r="Q200" s="1307"/>
      <c r="R200" s="1307"/>
      <c r="S200" s="1307"/>
      <c r="T200" s="1307"/>
      <c r="U200" s="1307"/>
      <c r="V200" s="1307"/>
      <c r="W200" s="1307"/>
      <c r="X200" s="1307"/>
      <c r="Y200" s="1307"/>
      <c r="Z200" s="1307"/>
      <c r="AA200" s="1307"/>
      <c r="AB200" s="1307"/>
      <c r="AC200" s="1307"/>
      <c r="AD200" s="1307"/>
      <c r="AE200" s="1307"/>
      <c r="AF200" s="1307"/>
      <c r="AG200" s="1307"/>
      <c r="AH200" s="1307"/>
      <c r="AI200" s="1307"/>
      <c r="AJ200" s="1307"/>
      <c r="AK200" s="1307"/>
      <c r="AL200" s="1307"/>
      <c r="AM200" s="1307"/>
      <c r="AN200" s="1307"/>
      <c r="AO200" s="1307"/>
      <c r="AP200" s="1307"/>
      <c r="AQ200" s="1307"/>
      <c r="AR200" s="1307"/>
      <c r="AS200" s="1307"/>
      <c r="AT200" s="1307"/>
      <c r="AU200" s="1307"/>
      <c r="AV200" s="1307"/>
      <c r="AW200" s="1307"/>
      <c r="AX200" s="1307"/>
      <c r="AY200" s="1307"/>
      <c r="AZ200" s="1307"/>
      <c r="BA200" s="1307"/>
      <c r="BB200" s="1307"/>
      <c r="BC200" s="1307"/>
    </row>
  </sheetData>
  <sheetProtection algorithmName="SHA-512" hashValue="F1jBu7x1bdpgkPaPTkby1MCRyK0W/vyjeeVbD7qBDiqYIEg3wK1kEH60fcx9ithYcVnB+wcVw2zB8QuprH8yfg==" saltValue="JoxDgxjVta4zlVOrXWzCVw==" spinCount="100000" sheet="1" objects="1" scenarios="1"/>
  <mergeCells count="11">
    <mergeCell ref="C18:C19"/>
    <mergeCell ref="B23:B24"/>
    <mergeCell ref="C23:C24"/>
    <mergeCell ref="A25:B25"/>
    <mergeCell ref="A26:B26"/>
    <mergeCell ref="A27:B30"/>
    <mergeCell ref="A5:B5"/>
    <mergeCell ref="A13:B13"/>
    <mergeCell ref="B18:B19"/>
    <mergeCell ref="A1:A2"/>
    <mergeCell ref="B1:B2"/>
  </mergeCells>
  <pageMargins left="0.7" right="0.7" top="0.75" bottom="0.75" header="0.3" footer="0.3"/>
  <pageSetup paperSize="9" scale="74"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9"/>
  <dimension ref="A1:BC200"/>
  <sheetViews>
    <sheetView workbookViewId="0">
      <selection activeCell="C9" sqref="C9"/>
    </sheetView>
  </sheetViews>
  <sheetFormatPr defaultColWidth="9.140625" defaultRowHeight="12.75" x14ac:dyDescent="0.2"/>
  <cols>
    <col min="1" max="1" width="11.140625" style="100" bestFit="1" customWidth="1"/>
    <col min="2" max="2" width="46" style="100" bestFit="1" customWidth="1"/>
    <col min="3" max="3" width="12.7109375" style="100" bestFit="1" customWidth="1"/>
    <col min="4" max="6" width="9.140625" style="100"/>
    <col min="7" max="7" width="20" style="100" customWidth="1"/>
    <col min="8" max="16384" width="9.140625" style="100"/>
  </cols>
  <sheetData>
    <row r="1" spans="1:55" x14ac:dyDescent="0.2">
      <c r="A1" s="98"/>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row>
    <row r="2" spans="1:55" ht="15" x14ac:dyDescent="0.2">
      <c r="A2" s="723" t="s">
        <v>3150</v>
      </c>
      <c r="B2" s="1319" t="s">
        <v>3151</v>
      </c>
      <c r="C2" s="1135"/>
      <c r="D2" s="98"/>
      <c r="E2" s="98"/>
      <c r="F2" s="98"/>
      <c r="G2" s="98" t="s">
        <v>3152</v>
      </c>
      <c r="H2" s="98"/>
      <c r="I2" s="98"/>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8"/>
      <c r="BC2" s="98"/>
    </row>
    <row r="3" spans="1:55" ht="15" x14ac:dyDescent="0.2">
      <c r="A3" s="723" t="s">
        <v>3153</v>
      </c>
      <c r="B3" s="1319" t="s">
        <v>3154</v>
      </c>
      <c r="C3" s="1135"/>
      <c r="D3" s="98"/>
      <c r="E3" s="98"/>
      <c r="F3" s="98"/>
      <c r="G3" s="98" t="s">
        <v>3152</v>
      </c>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row>
    <row r="4" spans="1:55" ht="15" x14ac:dyDescent="0.2">
      <c r="A4" s="723" t="s">
        <v>3155</v>
      </c>
      <c r="B4" s="1319" t="s">
        <v>3156</v>
      </c>
      <c r="C4" s="1135"/>
      <c r="D4" s="98"/>
      <c r="E4" s="98"/>
      <c r="F4" s="98"/>
      <c r="G4" s="98" t="s">
        <v>3152</v>
      </c>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row>
    <row r="5" spans="1:55" ht="15" x14ac:dyDescent="0.2">
      <c r="A5" s="723" t="s">
        <v>3157</v>
      </c>
      <c r="B5" s="1319" t="s">
        <v>3158</v>
      </c>
      <c r="C5" s="1135"/>
      <c r="D5" s="98"/>
      <c r="E5" s="98"/>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row>
    <row r="6" spans="1:55" ht="15" x14ac:dyDescent="0.2">
      <c r="A6" s="723" t="s">
        <v>3159</v>
      </c>
      <c r="B6" s="1319" t="s">
        <v>3160</v>
      </c>
      <c r="C6" s="1135"/>
      <c r="D6" s="98"/>
      <c r="E6" s="98"/>
      <c r="F6" s="98"/>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row>
    <row r="7" spans="1:55" ht="15" x14ac:dyDescent="0.2">
      <c r="A7" s="723" t="s">
        <v>3161</v>
      </c>
      <c r="B7" s="1319" t="s">
        <v>3162</v>
      </c>
      <c r="C7" s="1135"/>
      <c r="D7" s="98"/>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row>
    <row r="8" spans="1:55" ht="15" x14ac:dyDescent="0.2">
      <c r="A8" s="723" t="s">
        <v>3163</v>
      </c>
      <c r="B8" s="1319" t="s">
        <v>3164</v>
      </c>
      <c r="C8" s="1320"/>
      <c r="D8" s="98"/>
      <c r="E8" s="98"/>
      <c r="F8" s="98"/>
      <c r="G8" s="98" t="s">
        <v>3165</v>
      </c>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row>
    <row r="9" spans="1:55" ht="15" x14ac:dyDescent="0.2">
      <c r="A9" s="723" t="s">
        <v>3166</v>
      </c>
      <c r="B9" s="1319" t="s">
        <v>3167</v>
      </c>
      <c r="C9" s="1616" t="e">
        <f>#REF!</f>
        <v>#REF!</v>
      </c>
      <c r="D9" s="98"/>
      <c r="E9" s="98"/>
      <c r="F9" s="98"/>
      <c r="G9" s="98" t="s">
        <v>3168</v>
      </c>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row>
    <row r="10" spans="1:55" ht="15" x14ac:dyDescent="0.2">
      <c r="A10" s="723" t="s">
        <v>3169</v>
      </c>
      <c r="B10" s="1319" t="s">
        <v>3170</v>
      </c>
      <c r="C10" s="1386" t="str">
        <f>Rating_NonIndividuals!I34</f>
        <v>C3</v>
      </c>
      <c r="D10" s="98"/>
      <c r="E10" s="98"/>
      <c r="F10" s="98"/>
      <c r="G10" s="98" t="s">
        <v>3171</v>
      </c>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row>
    <row r="11" spans="1:55" ht="15" x14ac:dyDescent="0.2">
      <c r="A11" s="723" t="s">
        <v>3172</v>
      </c>
      <c r="B11" s="1319" t="s">
        <v>3173</v>
      </c>
      <c r="C11" s="1321"/>
      <c r="D11" s="98"/>
      <c r="E11" s="98"/>
      <c r="F11" s="98"/>
      <c r="G11" s="98" t="s">
        <v>3152</v>
      </c>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row>
    <row r="12" spans="1:55" ht="30" x14ac:dyDescent="0.2">
      <c r="A12" s="723" t="s">
        <v>3174</v>
      </c>
      <c r="B12" s="1322" t="s">
        <v>3175</v>
      </c>
      <c r="C12" s="1135"/>
      <c r="D12" s="98"/>
      <c r="E12" s="98"/>
      <c r="F12" s="98"/>
      <c r="G12" s="98" t="s">
        <v>3176</v>
      </c>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row>
    <row r="13" spans="1:55" ht="15" x14ac:dyDescent="0.2">
      <c r="A13" s="723" t="s">
        <v>3177</v>
      </c>
      <c r="B13" s="1319" t="s">
        <v>3178</v>
      </c>
      <c r="C13" s="1135"/>
      <c r="D13" s="98"/>
      <c r="E13" s="98"/>
      <c r="F13" s="98"/>
      <c r="G13" s="98" t="s">
        <v>3152</v>
      </c>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row>
    <row r="14" spans="1:55" ht="15" x14ac:dyDescent="0.2">
      <c r="A14" s="723" t="s">
        <v>3179</v>
      </c>
      <c r="B14" s="1319" t="s">
        <v>3180</v>
      </c>
      <c r="C14" s="1135"/>
      <c r="D14" s="98"/>
      <c r="E14" s="98"/>
      <c r="F14" s="98"/>
      <c r="G14" s="98" t="s">
        <v>3181</v>
      </c>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row>
    <row r="15" spans="1:55" ht="15" x14ac:dyDescent="0.2">
      <c r="A15" s="723" t="s">
        <v>3182</v>
      </c>
      <c r="B15" s="1319" t="s">
        <v>3183</v>
      </c>
      <c r="C15" s="1135"/>
      <c r="D15" s="98"/>
      <c r="E15" s="98"/>
      <c r="F15" s="98"/>
      <c r="G15" s="98" t="s">
        <v>3152</v>
      </c>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row>
    <row r="16" spans="1:55" ht="15" x14ac:dyDescent="0.2">
      <c r="A16" s="723" t="s">
        <v>3184</v>
      </c>
      <c r="B16" s="1319" t="s">
        <v>609</v>
      </c>
      <c r="C16" s="1135"/>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row>
    <row r="17" spans="1:55" ht="15" x14ac:dyDescent="0.2">
      <c r="A17" s="723" t="s">
        <v>3185</v>
      </c>
      <c r="B17" s="1319" t="s">
        <v>3186</v>
      </c>
      <c r="C17" s="1135"/>
      <c r="D17" s="98"/>
      <c r="E17" s="98"/>
      <c r="F17" s="98"/>
      <c r="G17" s="98" t="s">
        <v>3152</v>
      </c>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row>
    <row r="18" spans="1:55" ht="15" x14ac:dyDescent="0.2">
      <c r="A18" s="723" t="s">
        <v>3187</v>
      </c>
      <c r="B18" s="1319" t="s">
        <v>609</v>
      </c>
      <c r="C18" s="1135"/>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row>
    <row r="19" spans="1:55" ht="15" x14ac:dyDescent="0.2">
      <c r="A19" s="723" t="s">
        <v>3188</v>
      </c>
      <c r="B19" s="1319" t="s">
        <v>3189</v>
      </c>
      <c r="C19" s="1135"/>
      <c r="D19" s="98"/>
      <c r="E19" s="98"/>
      <c r="F19" s="98"/>
      <c r="G19" s="98" t="s">
        <v>3152</v>
      </c>
      <c r="H19" s="98" t="s">
        <v>3190</v>
      </c>
      <c r="I19" s="98" t="s">
        <v>3191</v>
      </c>
      <c r="J19" s="98" t="s">
        <v>3192</v>
      </c>
      <c r="K19" s="98" t="s">
        <v>3193</v>
      </c>
      <c r="L19" s="98" t="s">
        <v>3194</v>
      </c>
      <c r="M19" s="98" t="s">
        <v>3195</v>
      </c>
      <c r="N19" s="98" t="s">
        <v>3196</v>
      </c>
      <c r="O19" s="98" t="s">
        <v>3197</v>
      </c>
      <c r="P19" s="98" t="s">
        <v>355</v>
      </c>
      <c r="Q19" s="98" t="s">
        <v>2084</v>
      </c>
      <c r="R19" s="98" t="s">
        <v>461</v>
      </c>
      <c r="S19" s="98" t="s">
        <v>3198</v>
      </c>
      <c r="T19" s="98" t="s">
        <v>3199</v>
      </c>
      <c r="U19" s="98" t="s">
        <v>3200</v>
      </c>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row>
    <row r="20" spans="1:55" ht="15" x14ac:dyDescent="0.2">
      <c r="A20" s="723" t="s">
        <v>3201</v>
      </c>
      <c r="B20" s="1319" t="s">
        <v>3202</v>
      </c>
      <c r="C20" s="1323"/>
      <c r="D20" s="98"/>
      <c r="E20" s="98"/>
      <c r="F20" s="98"/>
      <c r="G20" s="98" t="s">
        <v>3203</v>
      </c>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row>
    <row r="21" spans="1:55" ht="15" x14ac:dyDescent="0.2">
      <c r="A21" s="723" t="s">
        <v>3204</v>
      </c>
      <c r="B21" s="1319" t="s">
        <v>3205</v>
      </c>
      <c r="C21" s="1135"/>
      <c r="D21" s="98"/>
      <c r="E21" s="98"/>
      <c r="F21" s="98"/>
      <c r="G21" s="98" t="s">
        <v>3152</v>
      </c>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row>
    <row r="22" spans="1:55" x14ac:dyDescent="0.2">
      <c r="A22" s="98"/>
      <c r="B22" s="98"/>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row>
    <row r="23" spans="1:55" x14ac:dyDescent="0.2">
      <c r="A23" s="98"/>
      <c r="B23" s="98"/>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row>
    <row r="24" spans="1:55" x14ac:dyDescent="0.2">
      <c r="A24" s="98"/>
      <c r="B24" s="98"/>
      <c r="C24" s="98"/>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row>
    <row r="25" spans="1:55" x14ac:dyDescent="0.2">
      <c r="A25" s="98"/>
      <c r="B25" s="98"/>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row>
    <row r="26" spans="1:55" x14ac:dyDescent="0.2">
      <c r="A26" s="98"/>
      <c r="B26" s="98"/>
      <c r="C26" s="98"/>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row>
    <row r="27" spans="1:55" x14ac:dyDescent="0.2">
      <c r="A27" s="98"/>
      <c r="B27" s="98"/>
      <c r="C27" s="98"/>
      <c r="D27" s="98"/>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row>
    <row r="28" spans="1:55" x14ac:dyDescent="0.2">
      <c r="A28" s="98"/>
      <c r="B28" s="98"/>
      <c r="C28" s="98"/>
      <c r="D28" s="98"/>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row>
    <row r="29" spans="1:55" x14ac:dyDescent="0.2">
      <c r="A29" s="98"/>
      <c r="B29" s="98"/>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row>
    <row r="30" spans="1:55" x14ac:dyDescent="0.2">
      <c r="A30" s="98"/>
      <c r="B30" s="98"/>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row>
    <row r="31" spans="1:55" x14ac:dyDescent="0.2">
      <c r="A31" s="98"/>
      <c r="B31" s="98"/>
      <c r="C31" s="98"/>
      <c r="D31" s="98"/>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row>
    <row r="32" spans="1:55" x14ac:dyDescent="0.2">
      <c r="A32" s="98"/>
      <c r="B32" s="98"/>
      <c r="C32" s="98"/>
      <c r="D32" s="98"/>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row>
    <row r="33" spans="1:55" x14ac:dyDescent="0.2">
      <c r="A33" s="98"/>
      <c r="B33" s="98"/>
      <c r="C33" s="98"/>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row>
    <row r="34" spans="1:55" x14ac:dyDescent="0.2">
      <c r="A34" s="98"/>
      <c r="B34" s="98"/>
      <c r="C34" s="98"/>
      <c r="D34" s="98"/>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row>
    <row r="35" spans="1:55" x14ac:dyDescent="0.2">
      <c r="A35" s="98"/>
      <c r="B35" s="98"/>
      <c r="C35" s="98"/>
      <c r="D35" s="98"/>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row>
    <row r="36" spans="1:55" x14ac:dyDescent="0.2">
      <c r="A36" s="98"/>
      <c r="B36" s="98"/>
      <c r="C36" s="98"/>
      <c r="D36" s="98"/>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row>
    <row r="37" spans="1:55" x14ac:dyDescent="0.2">
      <c r="A37" s="98"/>
      <c r="B37" s="98"/>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row>
    <row r="38" spans="1:55" x14ac:dyDescent="0.2">
      <c r="A38" s="98"/>
      <c r="B38" s="98"/>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row>
    <row r="39" spans="1:55" x14ac:dyDescent="0.2">
      <c r="A39" s="98"/>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row>
    <row r="40" spans="1:55" x14ac:dyDescent="0.2">
      <c r="A40" s="98"/>
      <c r="B40" s="98"/>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row>
    <row r="41" spans="1:55" x14ac:dyDescent="0.2">
      <c r="A41" s="98"/>
      <c r="B41" s="98"/>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row>
    <row r="42" spans="1:55" x14ac:dyDescent="0.2">
      <c r="A42" s="98"/>
      <c r="B42" s="98"/>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row>
    <row r="43" spans="1:55" x14ac:dyDescent="0.2">
      <c r="A43" s="98"/>
      <c r="B43" s="98"/>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row>
    <row r="44" spans="1:55" x14ac:dyDescent="0.2">
      <c r="A44" s="98"/>
      <c r="B44" s="9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row>
    <row r="45" spans="1:55" x14ac:dyDescent="0.2">
      <c r="A45" s="98"/>
      <c r="B45" s="98"/>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row>
    <row r="46" spans="1:55" x14ac:dyDescent="0.2">
      <c r="A46" s="98"/>
      <c r="B46" s="98"/>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row>
    <row r="47" spans="1:55" x14ac:dyDescent="0.2">
      <c r="A47" s="98"/>
      <c r="B47" s="98"/>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row>
    <row r="48" spans="1:55" x14ac:dyDescent="0.2">
      <c r="A48" s="98"/>
      <c r="B48" s="98"/>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row>
    <row r="49" spans="1:55" x14ac:dyDescent="0.2">
      <c r="A49" s="98"/>
      <c r="B49" s="98"/>
      <c r="C49" s="98"/>
      <c r="D49" s="98"/>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row>
    <row r="50" spans="1:55" x14ac:dyDescent="0.2">
      <c r="A50" s="98"/>
      <c r="B50" s="98"/>
      <c r="C50" s="98"/>
      <c r="D50" s="98"/>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row>
    <row r="51" spans="1:55" x14ac:dyDescent="0.2">
      <c r="A51" s="98"/>
      <c r="B51" s="98"/>
      <c r="C51" s="98"/>
      <c r="D51" s="98"/>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row>
    <row r="52" spans="1:55" x14ac:dyDescent="0.2">
      <c r="A52" s="98"/>
      <c r="B52" s="98"/>
      <c r="C52" s="98"/>
      <c r="D52" s="98"/>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row>
    <row r="53" spans="1:55" x14ac:dyDescent="0.2">
      <c r="A53" s="98"/>
      <c r="B53" s="98"/>
      <c r="C53" s="98"/>
      <c r="D53" s="98"/>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row>
    <row r="54" spans="1:55" x14ac:dyDescent="0.2">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row>
    <row r="55" spans="1:55" x14ac:dyDescent="0.2">
      <c r="A55" s="98"/>
      <c r="B55" s="98"/>
      <c r="C55" s="98"/>
      <c r="D55" s="98"/>
      <c r="E55" s="98"/>
      <c r="F55" s="98"/>
      <c r="G55" s="98"/>
      <c r="H55" s="98"/>
      <c r="I55" s="98"/>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row>
    <row r="56" spans="1:55" x14ac:dyDescent="0.2">
      <c r="A56" s="98"/>
      <c r="B56" s="98"/>
      <c r="C56" s="98"/>
      <c r="D56" s="98"/>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row>
    <row r="57" spans="1:55" x14ac:dyDescent="0.2">
      <c r="A57" s="98"/>
      <c r="B57" s="98"/>
      <c r="C57" s="98"/>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row>
    <row r="58" spans="1:55" x14ac:dyDescent="0.2">
      <c r="A58" s="98"/>
      <c r="B58" s="98"/>
      <c r="C58" s="98"/>
      <c r="D58" s="98"/>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row>
    <row r="59" spans="1:55" x14ac:dyDescent="0.2">
      <c r="A59" s="9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row>
    <row r="60" spans="1:55" x14ac:dyDescent="0.2">
      <c r="A60" s="9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x14ac:dyDescent="0.2">
      <c r="A61" s="98"/>
      <c r="B61" s="98"/>
      <c r="C61" s="98"/>
      <c r="D61" s="98"/>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row>
    <row r="62" spans="1:55" x14ac:dyDescent="0.2">
      <c r="A62" s="98"/>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row>
    <row r="63" spans="1:55" x14ac:dyDescent="0.2">
      <c r="A63" s="98"/>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row>
    <row r="64" spans="1:55" x14ac:dyDescent="0.2">
      <c r="A64" s="98"/>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row>
    <row r="65" spans="1:55" x14ac:dyDescent="0.2">
      <c r="A65" s="98"/>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row>
    <row r="66" spans="1:55" x14ac:dyDescent="0.2">
      <c r="A66" s="98"/>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row>
    <row r="67" spans="1:55" x14ac:dyDescent="0.2">
      <c r="A67" s="98"/>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row>
    <row r="68" spans="1:55" x14ac:dyDescent="0.2">
      <c r="A68" s="98"/>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row>
    <row r="69" spans="1:55" x14ac:dyDescent="0.2">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row>
    <row r="70" spans="1:55" x14ac:dyDescent="0.2">
      <c r="A70" s="98"/>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row>
    <row r="71" spans="1:55" x14ac:dyDescent="0.2">
      <c r="A71" s="98"/>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row>
    <row r="72" spans="1:55" x14ac:dyDescent="0.2">
      <c r="A72" s="98"/>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row>
    <row r="73" spans="1:55" x14ac:dyDescent="0.2">
      <c r="A73" s="98"/>
      <c r="B73" s="98"/>
      <c r="C73" s="98"/>
      <c r="D73" s="98"/>
      <c r="E73" s="98"/>
      <c r="F73" s="98"/>
      <c r="G73" s="98"/>
      <c r="H73" s="98"/>
      <c r="I73" s="98"/>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row>
    <row r="74" spans="1:55" x14ac:dyDescent="0.2">
      <c r="A74" s="9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row>
    <row r="75" spans="1:55" x14ac:dyDescent="0.2">
      <c r="A75" s="9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row>
    <row r="76" spans="1:55" x14ac:dyDescent="0.2">
      <c r="A76" s="9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row>
    <row r="77" spans="1:55" x14ac:dyDescent="0.2">
      <c r="A77" s="9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row>
    <row r="78" spans="1:55" x14ac:dyDescent="0.2">
      <c r="A78" s="9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row>
    <row r="79" spans="1:55" x14ac:dyDescent="0.2">
      <c r="A79" s="9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row>
    <row r="80" spans="1:55" x14ac:dyDescent="0.2">
      <c r="A80" s="9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row>
    <row r="81" spans="1:55" x14ac:dyDescent="0.2">
      <c r="A81" s="9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row>
    <row r="82" spans="1:55" x14ac:dyDescent="0.2">
      <c r="A82" s="9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row>
    <row r="83" spans="1:55" x14ac:dyDescent="0.2">
      <c r="A83" s="9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row>
    <row r="84" spans="1:55" x14ac:dyDescent="0.2">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row>
    <row r="85" spans="1:55" x14ac:dyDescent="0.2">
      <c r="A85" s="9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row>
    <row r="86" spans="1:55" x14ac:dyDescent="0.2">
      <c r="A86" s="9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row>
    <row r="87" spans="1:55" x14ac:dyDescent="0.2">
      <c r="A87" s="9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row>
    <row r="88" spans="1:55" x14ac:dyDescent="0.2">
      <c r="A88" s="9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row>
    <row r="89" spans="1:55" x14ac:dyDescent="0.2">
      <c r="A89" s="9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row>
    <row r="90" spans="1:55" x14ac:dyDescent="0.2">
      <c r="A90" s="9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row>
    <row r="91" spans="1:55" x14ac:dyDescent="0.2">
      <c r="A91" s="9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row>
    <row r="92" spans="1:55" x14ac:dyDescent="0.2">
      <c r="A92" s="9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row>
    <row r="93" spans="1:55" x14ac:dyDescent="0.2">
      <c r="A93" s="9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row>
    <row r="94" spans="1:55" x14ac:dyDescent="0.2">
      <c r="A94" s="9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row>
    <row r="95" spans="1:55" x14ac:dyDescent="0.2">
      <c r="A95" s="9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row>
    <row r="96" spans="1:55" x14ac:dyDescent="0.2">
      <c r="A96" s="9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row>
    <row r="97" spans="1:55" x14ac:dyDescent="0.2">
      <c r="A97" s="9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row>
    <row r="98" spans="1:55" x14ac:dyDescent="0.2">
      <c r="A98" s="9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row>
    <row r="99" spans="1:55" x14ac:dyDescent="0.2">
      <c r="A99" s="9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row>
    <row r="100" spans="1:55" x14ac:dyDescent="0.2">
      <c r="A100" s="98"/>
      <c r="B100" s="98"/>
      <c r="C100" s="98"/>
      <c r="D100" s="98"/>
      <c r="E100" s="98"/>
      <c r="F100" s="98"/>
      <c r="G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row>
    <row r="101" spans="1:55" x14ac:dyDescent="0.2">
      <c r="A101" s="98"/>
      <c r="B101" s="98"/>
      <c r="C101" s="98"/>
      <c r="D101" s="98"/>
      <c r="E101" s="98"/>
      <c r="F101" s="98"/>
      <c r="G101" s="98"/>
      <c r="H101" s="98"/>
      <c r="I101" s="98"/>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row>
    <row r="102" spans="1:55" x14ac:dyDescent="0.2">
      <c r="A102" s="98"/>
      <c r="B102" s="98"/>
      <c r="C102" s="98"/>
      <c r="D102" s="98"/>
      <c r="E102" s="98"/>
      <c r="F102" s="98"/>
      <c r="G102" s="98"/>
      <c r="H102" s="98"/>
      <c r="I102" s="98"/>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row>
    <row r="103" spans="1:55" x14ac:dyDescent="0.2">
      <c r="A103" s="98"/>
      <c r="B103" s="98"/>
      <c r="C103" s="98"/>
      <c r="D103" s="98"/>
      <c r="E103" s="98"/>
      <c r="F103" s="98"/>
      <c r="G103" s="98"/>
      <c r="H103" s="98"/>
      <c r="I103" s="98"/>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row>
    <row r="104" spans="1:55" x14ac:dyDescent="0.2">
      <c r="A104" s="98"/>
      <c r="B104" s="98"/>
      <c r="C104" s="98"/>
      <c r="D104" s="98"/>
      <c r="E104" s="98"/>
      <c r="F104" s="98"/>
      <c r="G104" s="98"/>
      <c r="H104" s="98"/>
      <c r="I104" s="98"/>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row>
    <row r="105" spans="1:55"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row>
    <row r="106" spans="1:55" x14ac:dyDescent="0.2">
      <c r="A106" s="98"/>
      <c r="B106" s="98"/>
      <c r="C106" s="98"/>
      <c r="D106" s="98"/>
      <c r="E106" s="98"/>
      <c r="F106" s="98"/>
      <c r="G106" s="98"/>
      <c r="H106" s="98"/>
      <c r="I106" s="98"/>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row>
    <row r="107" spans="1:55" x14ac:dyDescent="0.2">
      <c r="A107" s="98"/>
      <c r="B107" s="98"/>
      <c r="C107" s="98"/>
      <c r="D107" s="98"/>
      <c r="E107" s="98"/>
      <c r="F107" s="98"/>
      <c r="G107" s="98"/>
      <c r="H107" s="98"/>
      <c r="I107" s="98"/>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row>
    <row r="108" spans="1:55" x14ac:dyDescent="0.2">
      <c r="A108" s="98"/>
      <c r="B108" s="98"/>
      <c r="C108" s="98"/>
      <c r="D108" s="98"/>
      <c r="E108" s="98"/>
      <c r="F108" s="98"/>
      <c r="G108" s="98"/>
      <c r="H108" s="98"/>
      <c r="I108" s="98"/>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row>
    <row r="109" spans="1:55"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row>
    <row r="110" spans="1:55"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row>
    <row r="111" spans="1:55" x14ac:dyDescent="0.2">
      <c r="A111" s="98"/>
      <c r="B111" s="98"/>
      <c r="C111" s="98"/>
      <c r="D111" s="98"/>
      <c r="E111" s="98"/>
      <c r="F111" s="98"/>
      <c r="G111" s="98"/>
      <c r="H111" s="98"/>
      <c r="I111" s="98"/>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row>
    <row r="112" spans="1:55" x14ac:dyDescent="0.2">
      <c r="A112" s="98"/>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row>
    <row r="113" spans="1:55" x14ac:dyDescent="0.2">
      <c r="A113" s="98"/>
      <c r="B113" s="98"/>
      <c r="C113" s="98"/>
      <c r="D113" s="98"/>
      <c r="E113" s="98"/>
      <c r="F113" s="98"/>
      <c r="G113" s="98"/>
      <c r="H113" s="98"/>
      <c r="I113" s="98"/>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row>
    <row r="114" spans="1:55" x14ac:dyDescent="0.2">
      <c r="A114" s="98"/>
      <c r="B114" s="98"/>
      <c r="C114" s="98"/>
      <c r="D114" s="98"/>
      <c r="E114" s="98"/>
      <c r="F114" s="98"/>
      <c r="G114" s="98"/>
      <c r="H114" s="98"/>
      <c r="I114" s="98"/>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row>
    <row r="115" spans="1:55" x14ac:dyDescent="0.2">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row>
    <row r="116" spans="1:55" x14ac:dyDescent="0.2">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row>
    <row r="117" spans="1:55" x14ac:dyDescent="0.2">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row>
    <row r="118" spans="1:55" x14ac:dyDescent="0.2">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row>
    <row r="119" spans="1:55" x14ac:dyDescent="0.2">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row>
    <row r="120" spans="1:55" x14ac:dyDescent="0.2">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row>
    <row r="121" spans="1:55" x14ac:dyDescent="0.2">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row>
    <row r="122" spans="1:55" x14ac:dyDescent="0.2">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row>
    <row r="123" spans="1:55" x14ac:dyDescent="0.2">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row>
    <row r="124" spans="1:55" x14ac:dyDescent="0.2">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row>
    <row r="125" spans="1:55"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row>
    <row r="126" spans="1:55"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row>
    <row r="127" spans="1:55"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row>
    <row r="128" spans="1:55"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row>
    <row r="129" spans="1:55"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row>
    <row r="130" spans="1:55"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row>
    <row r="131" spans="1:55"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row>
    <row r="132" spans="1:55"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row>
    <row r="133" spans="1:55"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row>
    <row r="134" spans="1:55"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row>
    <row r="135" spans="1:55"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row>
    <row r="136" spans="1:55"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row>
    <row r="137" spans="1:55"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row>
    <row r="138" spans="1:55"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row>
    <row r="139" spans="1:55"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row>
    <row r="140" spans="1:55"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row>
    <row r="141" spans="1:55"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row>
    <row r="142" spans="1:55"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row>
    <row r="143" spans="1:55"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row>
    <row r="144" spans="1:55"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row>
    <row r="145" spans="1:55"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row>
    <row r="146" spans="1:55"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row>
    <row r="147" spans="1:55"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row>
    <row r="148" spans="1:55"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98"/>
      <c r="BB148" s="98"/>
      <c r="BC148" s="98"/>
    </row>
    <row r="149" spans="1:55"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98"/>
      <c r="BB149" s="98"/>
      <c r="BC149" s="98"/>
    </row>
    <row r="150" spans="1:55"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98"/>
      <c r="BB150" s="98"/>
      <c r="BC150" s="98"/>
    </row>
    <row r="151" spans="1:55"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98"/>
      <c r="BB151" s="98"/>
      <c r="BC151" s="98"/>
    </row>
    <row r="152" spans="1:55"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98"/>
      <c r="BB152" s="98"/>
      <c r="BC152" s="98"/>
    </row>
    <row r="153" spans="1:55"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98"/>
      <c r="BB153" s="98"/>
      <c r="BC153" s="98"/>
    </row>
    <row r="154" spans="1:55"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98"/>
      <c r="BB154" s="98"/>
      <c r="BC154" s="98"/>
    </row>
    <row r="155" spans="1:55"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98"/>
      <c r="BB155" s="98"/>
      <c r="BC155" s="98"/>
    </row>
    <row r="156" spans="1:55"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98"/>
      <c r="BB156" s="98"/>
      <c r="BC156" s="98"/>
    </row>
    <row r="157" spans="1:55"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row>
    <row r="158" spans="1:55"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98"/>
      <c r="BB158" s="98"/>
      <c r="BC158" s="98"/>
    </row>
    <row r="159" spans="1:55"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98"/>
      <c r="BB159" s="98"/>
      <c r="BC159" s="98"/>
    </row>
    <row r="160" spans="1:55"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c r="AU160" s="98"/>
      <c r="AV160" s="98"/>
      <c r="AW160" s="98"/>
      <c r="AX160" s="98"/>
      <c r="AY160" s="98"/>
      <c r="AZ160" s="98"/>
      <c r="BA160" s="98"/>
      <c r="BB160" s="98"/>
      <c r="BC160" s="98"/>
    </row>
    <row r="161" spans="1:5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c r="AT161" s="98"/>
      <c r="AU161" s="98"/>
      <c r="AV161" s="98"/>
      <c r="AW161" s="98"/>
      <c r="AX161" s="98"/>
      <c r="AY161" s="98"/>
      <c r="AZ161" s="98"/>
      <c r="BA161" s="98"/>
      <c r="BB161" s="98"/>
      <c r="BC161" s="98"/>
    </row>
    <row r="162" spans="1:5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c r="AT162" s="98"/>
      <c r="AU162" s="98"/>
      <c r="AV162" s="98"/>
      <c r="AW162" s="98"/>
      <c r="AX162" s="98"/>
      <c r="AY162" s="98"/>
      <c r="AZ162" s="98"/>
      <c r="BA162" s="98"/>
      <c r="BB162" s="98"/>
      <c r="BC162" s="98"/>
    </row>
    <row r="163" spans="1:5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c r="AT163" s="98"/>
      <c r="AU163" s="98"/>
      <c r="AV163" s="98"/>
      <c r="AW163" s="98"/>
      <c r="AX163" s="98"/>
      <c r="AY163" s="98"/>
      <c r="AZ163" s="98"/>
      <c r="BA163" s="98"/>
      <c r="BB163" s="98"/>
      <c r="BC163" s="98"/>
    </row>
    <row r="164" spans="1:5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row>
    <row r="165" spans="1:5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c r="AT165" s="98"/>
      <c r="AU165" s="98"/>
      <c r="AV165" s="98"/>
      <c r="AW165" s="98"/>
      <c r="AX165" s="98"/>
      <c r="AY165" s="98"/>
      <c r="AZ165" s="98"/>
      <c r="BA165" s="98"/>
      <c r="BB165" s="98"/>
      <c r="BC165" s="98"/>
    </row>
    <row r="166" spans="1:5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c r="AT166" s="98"/>
      <c r="AU166" s="98"/>
      <c r="AV166" s="98"/>
      <c r="AW166" s="98"/>
      <c r="AX166" s="98"/>
      <c r="AY166" s="98"/>
      <c r="AZ166" s="98"/>
      <c r="BA166" s="98"/>
      <c r="BB166" s="98"/>
      <c r="BC166" s="98"/>
    </row>
    <row r="167" spans="1:5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c r="AT167" s="98"/>
      <c r="AU167" s="98"/>
      <c r="AV167" s="98"/>
      <c r="AW167" s="98"/>
      <c r="AX167" s="98"/>
      <c r="AY167" s="98"/>
      <c r="AZ167" s="98"/>
      <c r="BA167" s="98"/>
      <c r="BB167" s="98"/>
      <c r="BC167" s="98"/>
    </row>
    <row r="168" spans="1:5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c r="AT168" s="98"/>
      <c r="AU168" s="98"/>
      <c r="AV168" s="98"/>
      <c r="AW168" s="98"/>
      <c r="AX168" s="98"/>
      <c r="AY168" s="98"/>
      <c r="AZ168" s="98"/>
      <c r="BA168" s="98"/>
      <c r="BB168" s="98"/>
      <c r="BC168" s="98"/>
    </row>
    <row r="169" spans="1:5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c r="AT169" s="98"/>
      <c r="AU169" s="98"/>
      <c r="AV169" s="98"/>
      <c r="AW169" s="98"/>
      <c r="AX169" s="98"/>
      <c r="AY169" s="98"/>
      <c r="AZ169" s="98"/>
      <c r="BA169" s="98"/>
      <c r="BB169" s="98"/>
      <c r="BC169" s="98"/>
    </row>
    <row r="170" spans="1:5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c r="AT170" s="98"/>
      <c r="AU170" s="98"/>
      <c r="AV170" s="98"/>
      <c r="AW170" s="98"/>
      <c r="AX170" s="98"/>
      <c r="AY170" s="98"/>
      <c r="AZ170" s="98"/>
      <c r="BA170" s="98"/>
      <c r="BB170" s="98"/>
      <c r="BC170" s="98"/>
    </row>
    <row r="171" spans="1:5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c r="AT171" s="98"/>
      <c r="AU171" s="98"/>
      <c r="AV171" s="98"/>
      <c r="AW171" s="98"/>
      <c r="AX171" s="98"/>
      <c r="AY171" s="98"/>
      <c r="AZ171" s="98"/>
      <c r="BA171" s="98"/>
      <c r="BB171" s="98"/>
      <c r="BC171" s="98"/>
    </row>
    <row r="172" spans="1:5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c r="AT172" s="98"/>
      <c r="AU172" s="98"/>
      <c r="AV172" s="98"/>
      <c r="AW172" s="98"/>
      <c r="AX172" s="98"/>
      <c r="AY172" s="98"/>
      <c r="AZ172" s="98"/>
      <c r="BA172" s="98"/>
      <c r="BB172" s="98"/>
      <c r="BC172" s="98"/>
    </row>
    <row r="173" spans="1:5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c r="AT173" s="98"/>
      <c r="AU173" s="98"/>
      <c r="AV173" s="98"/>
      <c r="AW173" s="98"/>
      <c r="AX173" s="98"/>
      <c r="AY173" s="98"/>
      <c r="AZ173" s="98"/>
      <c r="BA173" s="98"/>
      <c r="BB173" s="98"/>
      <c r="BC173" s="98"/>
    </row>
    <row r="174" spans="1:5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c r="AT174" s="98"/>
      <c r="AU174" s="98"/>
      <c r="AV174" s="98"/>
      <c r="AW174" s="98"/>
      <c r="AX174" s="98"/>
      <c r="AY174" s="98"/>
      <c r="AZ174" s="98"/>
      <c r="BA174" s="98"/>
      <c r="BB174" s="98"/>
      <c r="BC174" s="98"/>
    </row>
    <row r="175" spans="1:5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c r="AT175" s="98"/>
      <c r="AU175" s="98"/>
      <c r="AV175" s="98"/>
      <c r="AW175" s="98"/>
      <c r="AX175" s="98"/>
      <c r="AY175" s="98"/>
      <c r="AZ175" s="98"/>
      <c r="BA175" s="98"/>
      <c r="BB175" s="98"/>
      <c r="BC175" s="98"/>
    </row>
    <row r="176" spans="1:5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c r="AT176" s="98"/>
      <c r="AU176" s="98"/>
      <c r="AV176" s="98"/>
      <c r="AW176" s="98"/>
      <c r="AX176" s="98"/>
      <c r="AY176" s="98"/>
      <c r="AZ176" s="98"/>
      <c r="BA176" s="98"/>
      <c r="BB176" s="98"/>
      <c r="BC176" s="98"/>
    </row>
    <row r="177" spans="1:5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c r="AT177" s="98"/>
      <c r="AU177" s="98"/>
      <c r="AV177" s="98"/>
      <c r="AW177" s="98"/>
      <c r="AX177" s="98"/>
      <c r="AY177" s="98"/>
      <c r="AZ177" s="98"/>
      <c r="BA177" s="98"/>
      <c r="BB177" s="98"/>
      <c r="BC177" s="98"/>
    </row>
    <row r="178" spans="1:5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c r="AT178" s="98"/>
      <c r="AU178" s="98"/>
      <c r="AV178" s="98"/>
      <c r="AW178" s="98"/>
      <c r="AX178" s="98"/>
      <c r="AY178" s="98"/>
      <c r="AZ178" s="98"/>
      <c r="BA178" s="98"/>
      <c r="BB178" s="98"/>
      <c r="BC178" s="98"/>
    </row>
    <row r="179" spans="1:5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c r="AT179" s="98"/>
      <c r="AU179" s="98"/>
      <c r="AV179" s="98"/>
      <c r="AW179" s="98"/>
      <c r="AX179" s="98"/>
      <c r="AY179" s="98"/>
      <c r="AZ179" s="98"/>
      <c r="BA179" s="98"/>
      <c r="BB179" s="98"/>
      <c r="BC179" s="98"/>
    </row>
    <row r="180" spans="1:5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row>
    <row r="181" spans="1:5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c r="AT181" s="98"/>
      <c r="AU181" s="98"/>
      <c r="AV181" s="98"/>
      <c r="AW181" s="98"/>
      <c r="AX181" s="98"/>
      <c r="AY181" s="98"/>
      <c r="AZ181" s="98"/>
      <c r="BA181" s="98"/>
      <c r="BB181" s="98"/>
      <c r="BC181" s="98"/>
    </row>
    <row r="182" spans="1:55" x14ac:dyDescent="0.2">
      <c r="A182" s="98"/>
      <c r="B182" s="98"/>
      <c r="C182" s="98"/>
      <c r="D182" s="98"/>
      <c r="E182" s="98"/>
      <c r="F182" s="98"/>
      <c r="G182" s="98"/>
      <c r="H182" s="98"/>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c r="AH182" s="98"/>
      <c r="AI182" s="98"/>
      <c r="AJ182" s="98"/>
      <c r="AK182" s="98"/>
      <c r="AL182" s="98"/>
      <c r="AM182" s="98"/>
      <c r="AN182" s="98"/>
      <c r="AO182" s="98"/>
      <c r="AP182" s="98"/>
      <c r="AQ182" s="98"/>
      <c r="AR182" s="98"/>
      <c r="AS182" s="98"/>
      <c r="AT182" s="98"/>
      <c r="AU182" s="98"/>
      <c r="AV182" s="98"/>
      <c r="AW182" s="98"/>
      <c r="AX182" s="98"/>
      <c r="AY182" s="98"/>
      <c r="AZ182" s="98"/>
      <c r="BA182" s="98"/>
      <c r="BB182" s="98"/>
      <c r="BC182" s="98"/>
    </row>
    <row r="183" spans="1:55" x14ac:dyDescent="0.2">
      <c r="A183" s="98"/>
      <c r="B183" s="98"/>
      <c r="C183" s="98"/>
      <c r="D183" s="98"/>
      <c r="E183" s="98"/>
      <c r="F183" s="98"/>
      <c r="G183" s="98"/>
      <c r="H183" s="98"/>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98"/>
      <c r="AL183" s="98"/>
      <c r="AM183" s="98"/>
      <c r="AN183" s="98"/>
      <c r="AO183" s="98"/>
      <c r="AP183" s="98"/>
      <c r="AQ183" s="98"/>
      <c r="AR183" s="98"/>
      <c r="AS183" s="98"/>
      <c r="AT183" s="98"/>
      <c r="AU183" s="98"/>
      <c r="AV183" s="98"/>
      <c r="AW183" s="98"/>
      <c r="AX183" s="98"/>
      <c r="AY183" s="98"/>
      <c r="AZ183" s="98"/>
      <c r="BA183" s="98"/>
      <c r="BB183" s="98"/>
      <c r="BC183" s="98"/>
    </row>
    <row r="184" spans="1:55" x14ac:dyDescent="0.2">
      <c r="A184" s="98"/>
      <c r="B184" s="98"/>
      <c r="C184" s="98"/>
      <c r="D184" s="98"/>
      <c r="E184" s="98"/>
      <c r="F184" s="98"/>
      <c r="G184" s="98"/>
      <c r="H184" s="98"/>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c r="AH184" s="98"/>
      <c r="AI184" s="98"/>
      <c r="AJ184" s="98"/>
      <c r="AK184" s="98"/>
      <c r="AL184" s="98"/>
      <c r="AM184" s="98"/>
      <c r="AN184" s="98"/>
      <c r="AO184" s="98"/>
      <c r="AP184" s="98"/>
      <c r="AQ184" s="98"/>
      <c r="AR184" s="98"/>
      <c r="AS184" s="98"/>
      <c r="AT184" s="98"/>
      <c r="AU184" s="98"/>
      <c r="AV184" s="98"/>
      <c r="AW184" s="98"/>
      <c r="AX184" s="98"/>
      <c r="AY184" s="98"/>
      <c r="AZ184" s="98"/>
      <c r="BA184" s="98"/>
      <c r="BB184" s="98"/>
      <c r="BC184" s="98"/>
    </row>
    <row r="185" spans="1:55" x14ac:dyDescent="0.2">
      <c r="A185" s="98"/>
      <c r="B185" s="98"/>
      <c r="C185" s="98"/>
      <c r="D185" s="98"/>
      <c r="E185" s="98"/>
      <c r="F185" s="98"/>
      <c r="G185" s="98"/>
      <c r="H185" s="98"/>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row>
    <row r="186" spans="1:55" x14ac:dyDescent="0.2">
      <c r="A186" s="98"/>
      <c r="B186" s="98"/>
      <c r="C186" s="98"/>
      <c r="D186" s="98"/>
      <c r="E186" s="98"/>
      <c r="F186" s="98"/>
      <c r="G186" s="98"/>
      <c r="H186" s="98"/>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98"/>
      <c r="AL186" s="98"/>
      <c r="AM186" s="98"/>
      <c r="AN186" s="98"/>
      <c r="AO186" s="98"/>
      <c r="AP186" s="98"/>
      <c r="AQ186" s="98"/>
      <c r="AR186" s="98"/>
      <c r="AS186" s="98"/>
      <c r="AT186" s="98"/>
      <c r="AU186" s="98"/>
      <c r="AV186" s="98"/>
      <c r="AW186" s="98"/>
      <c r="AX186" s="98"/>
      <c r="AY186" s="98"/>
      <c r="AZ186" s="98"/>
      <c r="BA186" s="98"/>
      <c r="BB186" s="98"/>
      <c r="BC186" s="98"/>
    </row>
    <row r="187" spans="1:55" x14ac:dyDescent="0.2">
      <c r="A187" s="98"/>
      <c r="B187" s="98"/>
      <c r="C187" s="98"/>
      <c r="D187" s="98"/>
      <c r="E187" s="98"/>
      <c r="F187" s="98"/>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row>
    <row r="188" spans="1:55" x14ac:dyDescent="0.2">
      <c r="A188" s="98"/>
      <c r="B188" s="98"/>
      <c r="C188" s="98"/>
      <c r="D188" s="98"/>
      <c r="E188" s="98"/>
      <c r="F188" s="98"/>
      <c r="G188" s="98"/>
      <c r="H188" s="98"/>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c r="AH188" s="98"/>
      <c r="AI188" s="98"/>
      <c r="AJ188" s="98"/>
      <c r="AK188" s="98"/>
      <c r="AL188" s="98"/>
      <c r="AM188" s="98"/>
      <c r="AN188" s="98"/>
      <c r="AO188" s="98"/>
      <c r="AP188" s="98"/>
      <c r="AQ188" s="98"/>
      <c r="AR188" s="98"/>
      <c r="AS188" s="98"/>
      <c r="AT188" s="98"/>
      <c r="AU188" s="98"/>
      <c r="AV188" s="98"/>
      <c r="AW188" s="98"/>
      <c r="AX188" s="98"/>
      <c r="AY188" s="98"/>
      <c r="AZ188" s="98"/>
      <c r="BA188" s="98"/>
      <c r="BB188" s="98"/>
      <c r="BC188" s="98"/>
    </row>
    <row r="189" spans="1:55" x14ac:dyDescent="0.2">
      <c r="A189" s="98"/>
      <c r="B189" s="98"/>
      <c r="C189" s="98"/>
      <c r="D189" s="98"/>
      <c r="E189" s="98"/>
      <c r="F189" s="98"/>
      <c r="G189" s="98"/>
      <c r="H189" s="98"/>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98"/>
      <c r="AL189" s="98"/>
      <c r="AM189" s="98"/>
      <c r="AN189" s="98"/>
      <c r="AO189" s="98"/>
      <c r="AP189" s="98"/>
      <c r="AQ189" s="98"/>
      <c r="AR189" s="98"/>
      <c r="AS189" s="98"/>
      <c r="AT189" s="98"/>
      <c r="AU189" s="98"/>
      <c r="AV189" s="98"/>
      <c r="AW189" s="98"/>
      <c r="AX189" s="98"/>
      <c r="AY189" s="98"/>
      <c r="AZ189" s="98"/>
      <c r="BA189" s="98"/>
      <c r="BB189" s="98"/>
      <c r="BC189" s="98"/>
    </row>
    <row r="190" spans="1:55" x14ac:dyDescent="0.2">
      <c r="A190" s="98"/>
      <c r="B190" s="98"/>
      <c r="C190" s="98"/>
      <c r="D190" s="98"/>
      <c r="E190" s="98"/>
      <c r="F190" s="98"/>
      <c r="G190" s="98"/>
      <c r="H190" s="98"/>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c r="AH190" s="98"/>
      <c r="AI190" s="98"/>
      <c r="AJ190" s="98"/>
      <c r="AK190" s="98"/>
      <c r="AL190" s="98"/>
      <c r="AM190" s="98"/>
      <c r="AN190" s="98"/>
      <c r="AO190" s="98"/>
      <c r="AP190" s="98"/>
      <c r="AQ190" s="98"/>
      <c r="AR190" s="98"/>
      <c r="AS190" s="98"/>
      <c r="AT190" s="98"/>
      <c r="AU190" s="98"/>
      <c r="AV190" s="98"/>
      <c r="AW190" s="98"/>
      <c r="AX190" s="98"/>
      <c r="AY190" s="98"/>
      <c r="AZ190" s="98"/>
      <c r="BA190" s="98"/>
      <c r="BB190" s="98"/>
      <c r="BC190" s="98"/>
    </row>
    <row r="191" spans="1:55" x14ac:dyDescent="0.2">
      <c r="A191" s="98"/>
      <c r="B191" s="98"/>
      <c r="C191" s="98"/>
      <c r="D191" s="98"/>
      <c r="E191" s="98"/>
      <c r="F191" s="98"/>
      <c r="G191" s="98"/>
      <c r="H191" s="98"/>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c r="AH191" s="98"/>
      <c r="AI191" s="98"/>
      <c r="AJ191" s="98"/>
      <c r="AK191" s="98"/>
      <c r="AL191" s="98"/>
      <c r="AM191" s="98"/>
      <c r="AN191" s="98"/>
      <c r="AO191" s="98"/>
      <c r="AP191" s="98"/>
      <c r="AQ191" s="98"/>
      <c r="AR191" s="98"/>
      <c r="AS191" s="98"/>
      <c r="AT191" s="98"/>
      <c r="AU191" s="98"/>
      <c r="AV191" s="98"/>
      <c r="AW191" s="98"/>
      <c r="AX191" s="98"/>
      <c r="AY191" s="98"/>
      <c r="AZ191" s="98"/>
      <c r="BA191" s="98"/>
      <c r="BB191" s="98"/>
      <c r="BC191" s="98"/>
    </row>
    <row r="192" spans="1:55" x14ac:dyDescent="0.2">
      <c r="A192" s="98"/>
      <c r="B192" s="98"/>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row>
    <row r="193" spans="1:55" x14ac:dyDescent="0.2">
      <c r="A193" s="98"/>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98"/>
      <c r="AK193" s="98"/>
      <c r="AL193" s="98"/>
      <c r="AM193" s="98"/>
      <c r="AN193" s="98"/>
      <c r="AO193" s="98"/>
      <c r="AP193" s="98"/>
      <c r="AQ193" s="98"/>
      <c r="AR193" s="98"/>
      <c r="AS193" s="98"/>
      <c r="AT193" s="98"/>
      <c r="AU193" s="98"/>
      <c r="AV193" s="98"/>
      <c r="AW193" s="98"/>
      <c r="AX193" s="98"/>
      <c r="AY193" s="98"/>
      <c r="AZ193" s="98"/>
      <c r="BA193" s="98"/>
      <c r="BB193" s="98"/>
      <c r="BC193" s="98"/>
    </row>
    <row r="194" spans="1:55" x14ac:dyDescent="0.2">
      <c r="A194" s="98"/>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98"/>
      <c r="AK194" s="98"/>
      <c r="AL194" s="98"/>
      <c r="AM194" s="98"/>
      <c r="AN194" s="98"/>
      <c r="AO194" s="98"/>
      <c r="AP194" s="98"/>
      <c r="AQ194" s="98"/>
      <c r="AR194" s="98"/>
      <c r="AS194" s="98"/>
      <c r="AT194" s="98"/>
      <c r="AU194" s="98"/>
      <c r="AV194" s="98"/>
      <c r="AW194" s="98"/>
      <c r="AX194" s="98"/>
      <c r="AY194" s="98"/>
      <c r="AZ194" s="98"/>
      <c r="BA194" s="98"/>
      <c r="BB194" s="98"/>
      <c r="BC194" s="98"/>
    </row>
    <row r="195" spans="1:55" x14ac:dyDescent="0.2">
      <c r="A195" s="98"/>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98"/>
      <c r="AL195" s="98"/>
      <c r="AM195" s="98"/>
      <c r="AN195" s="98"/>
      <c r="AO195" s="98"/>
      <c r="AP195" s="98"/>
      <c r="AQ195" s="98"/>
      <c r="AR195" s="98"/>
      <c r="AS195" s="98"/>
      <c r="AT195" s="98"/>
      <c r="AU195" s="98"/>
      <c r="AV195" s="98"/>
      <c r="AW195" s="98"/>
      <c r="AX195" s="98"/>
      <c r="AY195" s="98"/>
      <c r="AZ195" s="98"/>
      <c r="BA195" s="98"/>
      <c r="BB195" s="98"/>
      <c r="BC195" s="98"/>
    </row>
    <row r="196" spans="1:55" x14ac:dyDescent="0.2">
      <c r="A196" s="98"/>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c r="AH196" s="98"/>
      <c r="AI196" s="98"/>
      <c r="AJ196" s="98"/>
      <c r="AK196" s="98"/>
      <c r="AL196" s="98"/>
      <c r="AM196" s="98"/>
      <c r="AN196" s="98"/>
      <c r="AO196" s="98"/>
      <c r="AP196" s="98"/>
      <c r="AQ196" s="98"/>
      <c r="AR196" s="98"/>
      <c r="AS196" s="98"/>
      <c r="AT196" s="98"/>
      <c r="AU196" s="98"/>
      <c r="AV196" s="98"/>
      <c r="AW196" s="98"/>
      <c r="AX196" s="98"/>
      <c r="AY196" s="98"/>
      <c r="AZ196" s="98"/>
      <c r="BA196" s="98"/>
      <c r="BB196" s="98"/>
      <c r="BC196" s="98"/>
    </row>
    <row r="197" spans="1:55" x14ac:dyDescent="0.2">
      <c r="A197" s="98"/>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c r="AH197" s="98"/>
      <c r="AI197" s="98"/>
      <c r="AJ197" s="98"/>
      <c r="AK197" s="98"/>
      <c r="AL197" s="98"/>
      <c r="AM197" s="98"/>
      <c r="AN197" s="98"/>
      <c r="AO197" s="98"/>
      <c r="AP197" s="98"/>
      <c r="AQ197" s="98"/>
      <c r="AR197" s="98"/>
      <c r="AS197" s="98"/>
      <c r="AT197" s="98"/>
      <c r="AU197" s="98"/>
      <c r="AV197" s="98"/>
      <c r="AW197" s="98"/>
      <c r="AX197" s="98"/>
      <c r="AY197" s="98"/>
      <c r="AZ197" s="98"/>
      <c r="BA197" s="98"/>
      <c r="BB197" s="98"/>
      <c r="BC197" s="98"/>
    </row>
    <row r="198" spans="1:55" x14ac:dyDescent="0.2">
      <c r="A198" s="98"/>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98"/>
      <c r="AL198" s="98"/>
      <c r="AM198" s="98"/>
      <c r="AN198" s="98"/>
      <c r="AO198" s="98"/>
      <c r="AP198" s="98"/>
      <c r="AQ198" s="98"/>
      <c r="AR198" s="98"/>
      <c r="AS198" s="98"/>
      <c r="AT198" s="98"/>
      <c r="AU198" s="98"/>
      <c r="AV198" s="98"/>
      <c r="AW198" s="98"/>
      <c r="AX198" s="98"/>
      <c r="AY198" s="98"/>
      <c r="AZ198" s="98"/>
      <c r="BA198" s="98"/>
      <c r="BB198" s="98"/>
      <c r="BC198" s="98"/>
    </row>
    <row r="199" spans="1:55" x14ac:dyDescent="0.2">
      <c r="A199" s="98"/>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c r="AH199" s="98"/>
      <c r="AI199" s="98"/>
      <c r="AJ199" s="98"/>
      <c r="AK199" s="98"/>
      <c r="AL199" s="98"/>
      <c r="AM199" s="98"/>
      <c r="AN199" s="98"/>
      <c r="AO199" s="98"/>
      <c r="AP199" s="98"/>
      <c r="AQ199" s="98"/>
      <c r="AR199" s="98"/>
      <c r="AS199" s="98"/>
      <c r="AT199" s="98"/>
      <c r="AU199" s="98"/>
      <c r="AV199" s="98"/>
      <c r="AW199" s="98"/>
      <c r="AX199" s="98"/>
      <c r="AY199" s="98"/>
      <c r="AZ199" s="98"/>
      <c r="BA199" s="98"/>
      <c r="BB199" s="98"/>
      <c r="BC199" s="98"/>
    </row>
    <row r="200" spans="1:55" x14ac:dyDescent="0.2">
      <c r="A200" s="98"/>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c r="AH200" s="98"/>
      <c r="AI200" s="98"/>
      <c r="AJ200" s="98"/>
      <c r="AK200" s="98"/>
      <c r="AL200" s="98"/>
      <c r="AM200" s="98"/>
      <c r="AN200" s="98"/>
      <c r="AO200" s="98"/>
      <c r="AP200" s="98"/>
      <c r="AQ200" s="98"/>
      <c r="AR200" s="98"/>
      <c r="AS200" s="98"/>
      <c r="AT200" s="98"/>
      <c r="AU200" s="98"/>
      <c r="AV200" s="98"/>
      <c r="AW200" s="98"/>
      <c r="AX200" s="98"/>
      <c r="AY200" s="98"/>
      <c r="AZ200" s="98"/>
      <c r="BA200" s="98"/>
      <c r="BB200" s="98"/>
      <c r="BC200" s="98"/>
    </row>
  </sheetData>
  <sheetProtection algorithmName="SHA-512" hashValue="vMGxdvB/pH9jvtCCla3FCjFNPqmoVdFlmSwcu9D7c3Jixs6wjtHcAe7cu8/PElvO16V3/cmyPzDD2mO3kXvnuw==" saltValue="wsuAqgGe85KDUNUmyFkAhg==" spinCount="100000" sheet="1" objects="1" scenarios="1"/>
  <dataValidations count="6">
    <dataValidation type="list" allowBlank="1" showInputMessage="1" showErrorMessage="1" sqref="C21" xr:uid="{00000000-0002-0000-4500-000000000000}">
      <formula1>"A,B"</formula1>
    </dataValidation>
    <dataValidation type="list" allowBlank="1" showInputMessage="1" showErrorMessage="1" sqref="C19" xr:uid="{00000000-0002-0000-4500-000001000000}">
      <formula1>$H$19:$U$19</formula1>
    </dataValidation>
    <dataValidation type="list" allowBlank="1" showInputMessage="1" showErrorMessage="1" sqref="C17" xr:uid="{00000000-0002-0000-4500-000002000000}">
      <formula1>"Applicable, Non applicable"</formula1>
    </dataValidation>
    <dataValidation type="list" allowBlank="1" showInputMessage="1" showErrorMessage="1" sqref="C15" xr:uid="{00000000-0002-0000-4500-000003000000}">
      <formula1>"Combo, NA"</formula1>
    </dataValidation>
    <dataValidation type="list" allowBlank="1" showInputMessage="1" showErrorMessage="1" sqref="C11" xr:uid="{00000000-0002-0000-4500-000004000000}">
      <formula1>"6,7,8,9,10,11,12,13,35,36,37,38,39,40,41,42,43,44,45"</formula1>
    </dataValidation>
    <dataValidation type="list" allowBlank="1" showInputMessage="1" showErrorMessage="1" sqref="C2:C4 C12:C13" xr:uid="{00000000-0002-0000-4500-000005000000}">
      <formula1>"Yes, No"</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E30ACB-10EA-4C80-B779-27243C9A01C7}">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71</vt:i4>
      </vt:variant>
      <vt:variant>
        <vt:lpstr>Named Ranges</vt:lpstr>
      </vt:variant>
      <vt:variant>
        <vt:i4>50</vt:i4>
      </vt:variant>
    </vt:vector>
  </HeadingPairs>
  <TitlesOfParts>
    <vt:vector size="121" baseType="lpstr">
      <vt:lpstr>Data</vt:lpstr>
      <vt:lpstr>Home</vt:lpstr>
      <vt:lpstr>Disbursement_Checklist</vt:lpstr>
      <vt:lpstr>Product Details</vt:lpstr>
      <vt:lpstr>Business Profile</vt:lpstr>
      <vt:lpstr>Associated Companies</vt:lpstr>
      <vt:lpstr>ROC</vt:lpstr>
      <vt:lpstr>GST</vt:lpstr>
      <vt:lpstr>CA</vt:lpstr>
      <vt:lpstr>KYC</vt:lpstr>
      <vt:lpstr>Crime</vt:lpstr>
      <vt:lpstr>Google</vt:lpstr>
      <vt:lpstr>EPFO</vt:lpstr>
      <vt:lpstr>ESIC</vt:lpstr>
      <vt:lpstr>Truecaller</vt:lpstr>
      <vt:lpstr>LEI</vt:lpstr>
      <vt:lpstr>Observations</vt:lpstr>
      <vt:lpstr>Drop Table</vt:lpstr>
      <vt:lpstr>Borrower Details</vt:lpstr>
      <vt:lpstr>Facility &amp; Collateral Details</vt:lpstr>
      <vt:lpstr>Multiple Banking</vt:lpstr>
      <vt:lpstr>Financials1</vt:lpstr>
      <vt:lpstr>LOSPnL1</vt:lpstr>
      <vt:lpstr>LOSBS1</vt:lpstr>
      <vt:lpstr>Financials2</vt:lpstr>
      <vt:lpstr>LOSPnL2</vt:lpstr>
      <vt:lpstr>LOSBS2</vt:lpstr>
      <vt:lpstr>LOSPnL3</vt:lpstr>
      <vt:lpstr>LOSBS3</vt:lpstr>
      <vt:lpstr>Financials3</vt:lpstr>
      <vt:lpstr>Financials_Consolidated</vt:lpstr>
      <vt:lpstr>LOSPnL_Consolidated</vt:lpstr>
      <vt:lpstr>LOSBS_Consolidated</vt:lpstr>
      <vt:lpstr>Fin Observation</vt:lpstr>
      <vt:lpstr>TeleVRs</vt:lpstr>
      <vt:lpstr>Professional Receipts</vt:lpstr>
      <vt:lpstr>Industry Margins</vt:lpstr>
      <vt:lpstr>Gross Profit</vt:lpstr>
      <vt:lpstr>LRD</vt:lpstr>
      <vt:lpstr>Eligibility_EBIDTA</vt:lpstr>
      <vt:lpstr>Eligibility_Margin</vt:lpstr>
      <vt:lpstr>Cash Profit</vt:lpstr>
      <vt:lpstr>Salaried</vt:lpstr>
      <vt:lpstr>EMI Chart</vt:lpstr>
      <vt:lpstr>PD_Non_Individual</vt:lpstr>
      <vt:lpstr>PD_Salaried</vt:lpstr>
      <vt:lpstr>Banking</vt:lpstr>
      <vt:lpstr>NC-RTR</vt:lpstr>
      <vt:lpstr>Credit analysis</vt:lpstr>
      <vt:lpstr>Legal_Compliance_Certificate</vt:lpstr>
      <vt:lpstr>Rating_Individual</vt:lpstr>
      <vt:lpstr>Rating_NonIndividuals</vt:lpstr>
      <vt:lpstr>Covenants</vt:lpstr>
      <vt:lpstr>CRM approval</vt:lpstr>
      <vt:lpstr>HTN-LAP</vt:lpstr>
      <vt:lpstr>CRM Rating</vt:lpstr>
      <vt:lpstr>LC Eligibility</vt:lpstr>
      <vt:lpstr>BG Eligibilty</vt:lpstr>
      <vt:lpstr>High ticket norms and DBR</vt:lpstr>
      <vt:lpstr>Step down</vt:lpstr>
      <vt:lpstr>CGTMSE Input</vt:lpstr>
      <vt:lpstr>CGTMSE OUtput Sheet</vt:lpstr>
      <vt:lpstr>App Calc</vt:lpstr>
      <vt:lpstr>HL PSL Calculator</vt:lpstr>
      <vt:lpstr>MSE PSL Calculator</vt:lpstr>
      <vt:lpstr>Control Checklist</vt:lpstr>
      <vt:lpstr>PD - MSME</vt:lpstr>
      <vt:lpstr>PD - Others</vt:lpstr>
      <vt:lpstr>End Use Calc</vt:lpstr>
      <vt:lpstr>Site Visit</vt:lpstr>
      <vt:lpstr>UD Fields</vt:lpstr>
      <vt:lpstr>cibil_score</vt:lpstr>
      <vt:lpstr>Constitution</vt:lpstr>
      <vt:lpstr>emi_oblig</vt:lpstr>
      <vt:lpstr>FE_17</vt:lpstr>
      <vt:lpstr>'App Calc'!Print_Area</vt:lpstr>
      <vt:lpstr>'Associated Companies'!Print_Area</vt:lpstr>
      <vt:lpstr>'Borrower Details'!Print_Area</vt:lpstr>
      <vt:lpstr>'Business Profile'!Print_Area</vt:lpstr>
      <vt:lpstr>CA!Print_Area</vt:lpstr>
      <vt:lpstr>'Cash Profit'!Print_Area</vt:lpstr>
      <vt:lpstr>Covenants!Print_Area</vt:lpstr>
      <vt:lpstr>'Credit analysis'!Print_Area</vt:lpstr>
      <vt:lpstr>Crime!Print_Area</vt:lpstr>
      <vt:lpstr>'CRM approval'!Print_Area</vt:lpstr>
      <vt:lpstr>Disbursement_Checklist!Print_Area</vt:lpstr>
      <vt:lpstr>Eligibility_EBIDTA!Print_Area</vt:lpstr>
      <vt:lpstr>Eligibility_Margin!Print_Area</vt:lpstr>
      <vt:lpstr>'EMI Chart'!Print_Area</vt:lpstr>
      <vt:lpstr>'End Use Calc'!Print_Area</vt:lpstr>
      <vt:lpstr>EPFO!Print_Area</vt:lpstr>
      <vt:lpstr>ESIC!Print_Area</vt:lpstr>
      <vt:lpstr>'Facility &amp; Collateral Details'!Print_Area</vt:lpstr>
      <vt:lpstr>'Fin Observation'!Print_Area</vt:lpstr>
      <vt:lpstr>Financials_Consolidated!Print_Area</vt:lpstr>
      <vt:lpstr>Financials1!Print_Area</vt:lpstr>
      <vt:lpstr>Financials2!Print_Area</vt:lpstr>
      <vt:lpstr>Google!Print_Area</vt:lpstr>
      <vt:lpstr>'Gross Profit'!Print_Area</vt:lpstr>
      <vt:lpstr>GST!Print_Area</vt:lpstr>
      <vt:lpstr>'High ticket norms and DBR'!Print_Area</vt:lpstr>
      <vt:lpstr>'HTN-LAP'!Print_Area</vt:lpstr>
      <vt:lpstr>'Industry Margins'!Print_Area</vt:lpstr>
      <vt:lpstr>KYC!Print_Area</vt:lpstr>
      <vt:lpstr>Legal_Compliance_Certificate!Print_Area</vt:lpstr>
      <vt:lpstr>LEI!Print_Area</vt:lpstr>
      <vt:lpstr>LRD!Print_Area</vt:lpstr>
      <vt:lpstr>'MSE PSL Calculator'!Print_Area</vt:lpstr>
      <vt:lpstr>'Multiple Banking'!Print_Area</vt:lpstr>
      <vt:lpstr>'NC-RTR'!Print_Area</vt:lpstr>
      <vt:lpstr>Observations!Print_Area</vt:lpstr>
      <vt:lpstr>'Professional Receipts'!Print_Area</vt:lpstr>
      <vt:lpstr>Rating_Individual!Print_Area</vt:lpstr>
      <vt:lpstr>Rating_NonIndividuals!Print_Area</vt:lpstr>
      <vt:lpstr>ROC!Print_Area</vt:lpstr>
      <vt:lpstr>'Site Visit'!Print_Area</vt:lpstr>
      <vt:lpstr>'Step down'!Print_Area</vt:lpstr>
      <vt:lpstr>TeleVRs!Print_Area</vt:lpstr>
      <vt:lpstr>Truecaller!Print_Area</vt:lpstr>
      <vt:lpstr>Product_Type</vt:lpstr>
      <vt:lpstr>Sector</vt:lpstr>
    </vt:vector>
  </TitlesOfParts>
  <Company>Deutsche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Preeti Parameshwaran</dc:creator>
  <cp:keywords>For internal use only</cp:keywords>
  <cp:lastModifiedBy>NAMASTECREDIT-TECH</cp:lastModifiedBy>
  <cp:lastPrinted>2021-10-08T09:26:55Z</cp:lastPrinted>
  <dcterms:created xsi:type="dcterms:W3CDTF">2006-03-09T05:32:01Z</dcterms:created>
  <dcterms:modified xsi:type="dcterms:W3CDTF">2021-10-11T05:11:27Z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58e1934c-36eb-4719-aef1-1cdc11b480ff</vt:lpwstr>
  </property>
  <property fmtid="{D5CDD505-2E9C-101B-9397-08002B2CF9AE}" pid="3" name="aliashDocumentMarking">
    <vt:lpwstr>For internal use only//For internal use only//For internal use only</vt:lpwstr>
  </property>
  <property fmtid="{D5CDD505-2E9C-101B-9397-08002B2CF9AE}" pid="4" name="MSIP_Label_af1741f6-9e47-426e-a683-937c37d4ebc5_Enabled">
    <vt:lpwstr>True</vt:lpwstr>
  </property>
  <property fmtid="{D5CDD505-2E9C-101B-9397-08002B2CF9AE}" pid="5" name="MSIP_Label_af1741f6-9e47-426e-a683-937c37d4ebc5_SiteId">
    <vt:lpwstr>1e9b61e8-e590-4abc-b1af-24125e330d2a</vt:lpwstr>
  </property>
  <property fmtid="{D5CDD505-2E9C-101B-9397-08002B2CF9AE}" pid="6" name="MSIP_Label_af1741f6-9e47-426e-a683-937c37d4ebc5_Owner">
    <vt:lpwstr>kaushik.debnath@db.com</vt:lpwstr>
  </property>
  <property fmtid="{D5CDD505-2E9C-101B-9397-08002B2CF9AE}" pid="7" name="MSIP_Label_af1741f6-9e47-426e-a683-937c37d4ebc5_SetDate">
    <vt:lpwstr>2021-01-23T07:09:58.7266801Z</vt:lpwstr>
  </property>
  <property fmtid="{D5CDD505-2E9C-101B-9397-08002B2CF9AE}" pid="8" name="MSIP_Label_af1741f6-9e47-426e-a683-937c37d4ebc5_Name">
    <vt:lpwstr>For internal use only</vt:lpwstr>
  </property>
  <property fmtid="{D5CDD505-2E9C-101B-9397-08002B2CF9AE}" pid="9" name="MSIP_Label_af1741f6-9e47-426e-a683-937c37d4ebc5_Application">
    <vt:lpwstr>Microsoft Azure Information Protection</vt:lpwstr>
  </property>
  <property fmtid="{D5CDD505-2E9C-101B-9397-08002B2CF9AE}" pid="10" name="MSIP_Label_af1741f6-9e47-426e-a683-937c37d4ebc5_ActionId">
    <vt:lpwstr>3e77cb58-07ef-418a-bf15-2ba116f19e01</vt:lpwstr>
  </property>
  <property fmtid="{D5CDD505-2E9C-101B-9397-08002B2CF9AE}" pid="11" name="MSIP_Label_af1741f6-9e47-426e-a683-937c37d4ebc5_Extended_MSFT_Method">
    <vt:lpwstr>Manual</vt:lpwstr>
  </property>
  <property fmtid="{D5CDD505-2E9C-101B-9397-08002B2CF9AE}" pid="12" name="db.comClassification">
    <vt:lpwstr>For internal use only</vt:lpwstr>
  </property>
</Properties>
</file>